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Thinkful - Data Analytics\8. Excel foundations IV - Bringing it together with Excel models\"/>
    </mc:Choice>
  </mc:AlternateContent>
  <xr:revisionPtr revIDLastSave="0" documentId="8_{A12BA568-CEDF-460C-B557-0C58B56A82DD}" xr6:coauthVersionLast="46" xr6:coauthVersionMax="46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Steps" sheetId="6" state="hidden" r:id="rId1"/>
    <sheet name="model" sheetId="7" state="hidden" r:id="rId2"/>
    <sheet name="calcs" sheetId="5" state="hidden" r:id="rId3"/>
    <sheet name="Job-title Dashboard" sheetId="21" r:id="rId4"/>
    <sheet name="Employee Dashboard-Finish" sheetId="18" r:id="rId5"/>
    <sheet name="2018_commission_structure " sheetId="17" state="hidden" r:id="rId6"/>
    <sheet name="2018_commission_structure (2)" sheetId="16" state="hidden" r:id="rId7"/>
    <sheet name="Sheet7" sheetId="14" state="hidden" r:id="rId8"/>
    <sheet name="Calculations" sheetId="12" r:id="rId9"/>
    <sheet name="base_salary" sheetId="1" r:id="rId10"/>
    <sheet name="deals_closed" sheetId="2" r:id="rId11"/>
    <sheet name="2018_commission_structure-Start" sheetId="3" r:id="rId12"/>
    <sheet name="2018_commission_structure-Finis" sheetId="20" r:id="rId13"/>
    <sheet name="benchmark_data" sheetId="4" r:id="rId14"/>
  </sheet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1" l="1"/>
  <c r="D28" i="21"/>
  <c r="D30" i="21"/>
  <c r="D32" i="21"/>
  <c r="D34" i="21"/>
  <c r="D23" i="21"/>
  <c r="D21" i="21"/>
  <c r="D19" i="21"/>
  <c r="D13" i="21"/>
  <c r="D5" i="21"/>
  <c r="D4" i="21"/>
  <c r="D3" i="21"/>
  <c r="D11" i="21"/>
  <c r="D10" i="21"/>
  <c r="D9" i="21"/>
  <c r="D27" i="21" l="1"/>
  <c r="D20" i="21"/>
  <c r="D22" i="21"/>
  <c r="D24" i="21"/>
  <c r="D35" i="21"/>
  <c r="D33" i="21"/>
  <c r="D31" i="21"/>
  <c r="D29" i="21"/>
  <c r="D6" i="21"/>
  <c r="D7" i="21" s="1"/>
  <c r="D14" i="21" l="1"/>
  <c r="D17" i="21" l="1"/>
  <c r="D16" i="21"/>
  <c r="D15" i="21"/>
  <c r="H1001" i="12"/>
  <c r="G1001" i="12"/>
  <c r="H1000" i="12"/>
  <c r="G1000" i="12"/>
  <c r="H999" i="12"/>
  <c r="G999" i="12"/>
  <c r="H998" i="12"/>
  <c r="G998" i="12"/>
  <c r="H997" i="12"/>
  <c r="G997" i="12"/>
  <c r="H996" i="12"/>
  <c r="G996" i="12"/>
  <c r="H995" i="12"/>
  <c r="G995" i="12"/>
  <c r="H994" i="12"/>
  <c r="G994" i="12"/>
  <c r="H993" i="12"/>
  <c r="G993" i="12"/>
  <c r="H992" i="12"/>
  <c r="G992" i="12"/>
  <c r="H991" i="12"/>
  <c r="G991" i="12"/>
  <c r="H990" i="12"/>
  <c r="G990" i="12"/>
  <c r="H989" i="12"/>
  <c r="G989" i="12"/>
  <c r="H988" i="12"/>
  <c r="G988" i="12"/>
  <c r="H987" i="12"/>
  <c r="G987" i="12"/>
  <c r="H986" i="12"/>
  <c r="G986" i="12"/>
  <c r="H985" i="12"/>
  <c r="G985" i="12"/>
  <c r="H984" i="12"/>
  <c r="G984" i="12"/>
  <c r="H983" i="12"/>
  <c r="G983" i="12"/>
  <c r="H982" i="12"/>
  <c r="G982" i="12"/>
  <c r="H981" i="12"/>
  <c r="G981" i="12"/>
  <c r="H980" i="12"/>
  <c r="G980" i="12"/>
  <c r="H979" i="12"/>
  <c r="G979" i="12"/>
  <c r="H978" i="12"/>
  <c r="G978" i="12"/>
  <c r="H977" i="12"/>
  <c r="G977" i="12"/>
  <c r="H976" i="12"/>
  <c r="G976" i="12"/>
  <c r="H975" i="12"/>
  <c r="G975" i="12"/>
  <c r="H974" i="12"/>
  <c r="G974" i="12"/>
  <c r="H973" i="12"/>
  <c r="G973" i="12"/>
  <c r="H972" i="12"/>
  <c r="G972" i="12"/>
  <c r="H971" i="12"/>
  <c r="G971" i="12"/>
  <c r="H970" i="12"/>
  <c r="G970" i="12"/>
  <c r="H969" i="12"/>
  <c r="G969" i="12"/>
  <c r="H968" i="12"/>
  <c r="G968" i="12"/>
  <c r="H967" i="12"/>
  <c r="G967" i="12"/>
  <c r="H966" i="12"/>
  <c r="G966" i="12"/>
  <c r="H965" i="12"/>
  <c r="G965" i="12"/>
  <c r="H964" i="12"/>
  <c r="G964" i="12"/>
  <c r="H963" i="12"/>
  <c r="G963" i="12"/>
  <c r="H962" i="12"/>
  <c r="G962" i="12"/>
  <c r="H961" i="12"/>
  <c r="G961" i="12"/>
  <c r="H960" i="12"/>
  <c r="G960" i="12"/>
  <c r="H959" i="12"/>
  <c r="G959" i="12"/>
  <c r="H958" i="12"/>
  <c r="G958" i="12"/>
  <c r="H957" i="12"/>
  <c r="G957" i="12"/>
  <c r="H956" i="12"/>
  <c r="G956" i="12"/>
  <c r="H955" i="12"/>
  <c r="G955" i="12"/>
  <c r="H954" i="12"/>
  <c r="G954" i="12"/>
  <c r="H953" i="12"/>
  <c r="G953" i="12"/>
  <c r="H952" i="12"/>
  <c r="G952" i="12"/>
  <c r="H951" i="12"/>
  <c r="G951" i="12"/>
  <c r="H950" i="12"/>
  <c r="G950" i="12"/>
  <c r="H949" i="12"/>
  <c r="G949" i="12"/>
  <c r="H948" i="12"/>
  <c r="G948" i="12"/>
  <c r="H947" i="12"/>
  <c r="G947" i="12"/>
  <c r="H946" i="12"/>
  <c r="G946" i="12"/>
  <c r="H945" i="12"/>
  <c r="G945" i="12"/>
  <c r="H944" i="12"/>
  <c r="G944" i="12"/>
  <c r="H943" i="12"/>
  <c r="G943" i="12"/>
  <c r="H942" i="12"/>
  <c r="G942" i="12"/>
  <c r="H941" i="12"/>
  <c r="G941" i="12"/>
  <c r="H940" i="12"/>
  <c r="G940" i="12"/>
  <c r="H939" i="12"/>
  <c r="G939" i="12"/>
  <c r="H938" i="12"/>
  <c r="G938" i="12"/>
  <c r="H937" i="12"/>
  <c r="G937" i="12"/>
  <c r="H936" i="12"/>
  <c r="G936" i="12"/>
  <c r="H935" i="12"/>
  <c r="G935" i="12"/>
  <c r="H934" i="12"/>
  <c r="G934" i="12"/>
  <c r="H933" i="12"/>
  <c r="G933" i="12"/>
  <c r="H932" i="12"/>
  <c r="G932" i="12"/>
  <c r="H931" i="12"/>
  <c r="G931" i="12"/>
  <c r="H930" i="12"/>
  <c r="G930" i="12"/>
  <c r="H929" i="12"/>
  <c r="G929" i="12"/>
  <c r="H928" i="12"/>
  <c r="G928" i="12"/>
  <c r="H927" i="12"/>
  <c r="G927" i="12"/>
  <c r="H926" i="12"/>
  <c r="G926" i="12"/>
  <c r="H925" i="12"/>
  <c r="G925" i="12"/>
  <c r="H924" i="12"/>
  <c r="G924" i="12"/>
  <c r="H923" i="12"/>
  <c r="G923" i="12"/>
  <c r="H922" i="12"/>
  <c r="G922" i="12"/>
  <c r="H921" i="12"/>
  <c r="G921" i="12"/>
  <c r="H920" i="12"/>
  <c r="G920" i="12"/>
  <c r="H919" i="12"/>
  <c r="G919" i="12"/>
  <c r="H918" i="12"/>
  <c r="G918" i="12"/>
  <c r="H917" i="12"/>
  <c r="G917" i="12"/>
  <c r="H916" i="12"/>
  <c r="G916" i="12"/>
  <c r="H915" i="12"/>
  <c r="G915" i="12"/>
  <c r="H914" i="12"/>
  <c r="G914" i="12"/>
  <c r="H913" i="12"/>
  <c r="G913" i="12"/>
  <c r="H912" i="12"/>
  <c r="G912" i="12"/>
  <c r="H911" i="12"/>
  <c r="G911" i="12"/>
  <c r="H910" i="12"/>
  <c r="G910" i="12"/>
  <c r="H909" i="12"/>
  <c r="G909" i="12"/>
  <c r="H908" i="12"/>
  <c r="G908" i="12"/>
  <c r="H907" i="12"/>
  <c r="G907" i="12"/>
  <c r="H906" i="12"/>
  <c r="G906" i="12"/>
  <c r="H905" i="12"/>
  <c r="G905" i="12"/>
  <c r="H904" i="12"/>
  <c r="G904" i="12"/>
  <c r="H903" i="12"/>
  <c r="G903" i="12"/>
  <c r="H902" i="12"/>
  <c r="G902" i="12"/>
  <c r="H901" i="12"/>
  <c r="G901" i="12"/>
  <c r="H900" i="12"/>
  <c r="G900" i="12"/>
  <c r="H899" i="12"/>
  <c r="G899" i="12"/>
  <c r="H898" i="12"/>
  <c r="G898" i="12"/>
  <c r="H897" i="12"/>
  <c r="G897" i="12"/>
  <c r="H896" i="12"/>
  <c r="G896" i="12"/>
  <c r="H895" i="12"/>
  <c r="G895" i="12"/>
  <c r="H894" i="12"/>
  <c r="G894" i="12"/>
  <c r="H893" i="12"/>
  <c r="G893" i="12"/>
  <c r="H892" i="12"/>
  <c r="G892" i="12"/>
  <c r="H891" i="12"/>
  <c r="G891" i="12"/>
  <c r="H890" i="12"/>
  <c r="G890" i="12"/>
  <c r="H889" i="12"/>
  <c r="G889" i="12"/>
  <c r="H888" i="12"/>
  <c r="G888" i="12"/>
  <c r="H887" i="12"/>
  <c r="G887" i="12"/>
  <c r="H886" i="12"/>
  <c r="G886" i="12"/>
  <c r="H885" i="12"/>
  <c r="G885" i="12"/>
  <c r="H884" i="12"/>
  <c r="G884" i="12"/>
  <c r="H883" i="12"/>
  <c r="G883" i="12"/>
  <c r="H882" i="12"/>
  <c r="G882" i="12"/>
  <c r="H881" i="12"/>
  <c r="G881" i="12"/>
  <c r="H880" i="12"/>
  <c r="G880" i="12"/>
  <c r="H879" i="12"/>
  <c r="G879" i="12"/>
  <c r="H878" i="12"/>
  <c r="G878" i="12"/>
  <c r="H877" i="12"/>
  <c r="G877" i="12"/>
  <c r="H876" i="12"/>
  <c r="G876" i="12"/>
  <c r="H875" i="12"/>
  <c r="G875" i="12"/>
  <c r="H874" i="12"/>
  <c r="G874" i="12"/>
  <c r="H873" i="12"/>
  <c r="G873" i="12"/>
  <c r="H872" i="12"/>
  <c r="G872" i="12"/>
  <c r="H871" i="12"/>
  <c r="G871" i="12"/>
  <c r="H870" i="12"/>
  <c r="G870" i="12"/>
  <c r="H869" i="12"/>
  <c r="G869" i="12"/>
  <c r="H868" i="12"/>
  <c r="G868" i="12"/>
  <c r="H867" i="12"/>
  <c r="G867" i="12"/>
  <c r="H866" i="12"/>
  <c r="G866" i="12"/>
  <c r="H865" i="12"/>
  <c r="G865" i="12"/>
  <c r="H864" i="12"/>
  <c r="G864" i="12"/>
  <c r="H863" i="12"/>
  <c r="G863" i="12"/>
  <c r="H862" i="12"/>
  <c r="G862" i="12"/>
  <c r="H861" i="12"/>
  <c r="G861" i="12"/>
  <c r="H860" i="12"/>
  <c r="G860" i="12"/>
  <c r="H859" i="12"/>
  <c r="G859" i="12"/>
  <c r="H858" i="12"/>
  <c r="G858" i="12"/>
  <c r="H857" i="12"/>
  <c r="G857" i="12"/>
  <c r="H856" i="12"/>
  <c r="G856" i="12"/>
  <c r="H855" i="12"/>
  <c r="G855" i="12"/>
  <c r="H854" i="12"/>
  <c r="G854" i="12"/>
  <c r="H853" i="12"/>
  <c r="G853" i="12"/>
  <c r="H852" i="12"/>
  <c r="G852" i="12"/>
  <c r="H851" i="12"/>
  <c r="G851" i="12"/>
  <c r="H850" i="12"/>
  <c r="G850" i="12"/>
  <c r="H849" i="12"/>
  <c r="G849" i="12"/>
  <c r="H848" i="12"/>
  <c r="G848" i="12"/>
  <c r="H847" i="12"/>
  <c r="G847" i="12"/>
  <c r="H846" i="12"/>
  <c r="G846" i="12"/>
  <c r="H845" i="12"/>
  <c r="G845" i="12"/>
  <c r="H844" i="12"/>
  <c r="G844" i="12"/>
  <c r="H843" i="12"/>
  <c r="G843" i="12"/>
  <c r="H842" i="12"/>
  <c r="G842" i="12"/>
  <c r="H841" i="12"/>
  <c r="G841" i="12"/>
  <c r="H840" i="12"/>
  <c r="G840" i="12"/>
  <c r="H839" i="12"/>
  <c r="G839" i="12"/>
  <c r="H838" i="12"/>
  <c r="G838" i="12"/>
  <c r="H837" i="12"/>
  <c r="G837" i="12"/>
  <c r="H836" i="12"/>
  <c r="G836" i="12"/>
  <c r="H835" i="12"/>
  <c r="G835" i="12"/>
  <c r="H834" i="12"/>
  <c r="G834" i="12"/>
  <c r="H833" i="12"/>
  <c r="G833" i="12"/>
  <c r="H832" i="12"/>
  <c r="G832" i="12"/>
  <c r="H831" i="12"/>
  <c r="G831" i="12"/>
  <c r="H830" i="12"/>
  <c r="G830" i="12"/>
  <c r="H829" i="12"/>
  <c r="G829" i="12"/>
  <c r="H828" i="12"/>
  <c r="G828" i="12"/>
  <c r="H827" i="12"/>
  <c r="G827" i="12"/>
  <c r="H826" i="12"/>
  <c r="G826" i="12"/>
  <c r="H825" i="12"/>
  <c r="G825" i="12"/>
  <c r="H824" i="12"/>
  <c r="G824" i="12"/>
  <c r="H823" i="12"/>
  <c r="G823" i="12"/>
  <c r="H822" i="12"/>
  <c r="G822" i="12"/>
  <c r="H821" i="12"/>
  <c r="G821" i="12"/>
  <c r="H820" i="12"/>
  <c r="G820" i="12"/>
  <c r="H819" i="12"/>
  <c r="G819" i="12"/>
  <c r="H818" i="12"/>
  <c r="G818" i="12"/>
  <c r="H817" i="12"/>
  <c r="G817" i="12"/>
  <c r="H816" i="12"/>
  <c r="G816" i="12"/>
  <c r="H815" i="12"/>
  <c r="G815" i="12"/>
  <c r="H814" i="12"/>
  <c r="G814" i="12"/>
  <c r="H813" i="12"/>
  <c r="G813" i="12"/>
  <c r="H812" i="12"/>
  <c r="G812" i="12"/>
  <c r="H811" i="12"/>
  <c r="G811" i="12"/>
  <c r="H810" i="12"/>
  <c r="G810" i="12"/>
  <c r="H809" i="12"/>
  <c r="G809" i="12"/>
  <c r="H808" i="12"/>
  <c r="G808" i="12"/>
  <c r="H807" i="12"/>
  <c r="G807" i="12"/>
  <c r="H806" i="12"/>
  <c r="G806" i="12"/>
  <c r="H805" i="12"/>
  <c r="G805" i="12"/>
  <c r="H804" i="12"/>
  <c r="G804" i="12"/>
  <c r="H803" i="12"/>
  <c r="G803" i="12"/>
  <c r="H802" i="12"/>
  <c r="G802" i="12"/>
  <c r="H801" i="12"/>
  <c r="G801" i="12"/>
  <c r="H800" i="12"/>
  <c r="G800" i="12"/>
  <c r="H799" i="12"/>
  <c r="G799" i="12"/>
  <c r="H798" i="12"/>
  <c r="G798" i="12"/>
  <c r="H797" i="12"/>
  <c r="G797" i="12"/>
  <c r="H796" i="12"/>
  <c r="G796" i="12"/>
  <c r="H795" i="12"/>
  <c r="G795" i="12"/>
  <c r="H794" i="12"/>
  <c r="G794" i="12"/>
  <c r="H793" i="12"/>
  <c r="G793" i="12"/>
  <c r="H792" i="12"/>
  <c r="G792" i="12"/>
  <c r="H791" i="12"/>
  <c r="G791" i="12"/>
  <c r="H790" i="12"/>
  <c r="G790" i="12"/>
  <c r="H789" i="12"/>
  <c r="G789" i="12"/>
  <c r="H788" i="12"/>
  <c r="G788" i="12"/>
  <c r="H787" i="12"/>
  <c r="G787" i="12"/>
  <c r="H786" i="12"/>
  <c r="G786" i="12"/>
  <c r="H785" i="12"/>
  <c r="G785" i="12"/>
  <c r="H784" i="12"/>
  <c r="G784" i="12"/>
  <c r="H783" i="12"/>
  <c r="G783" i="12"/>
  <c r="H782" i="12"/>
  <c r="G782" i="12"/>
  <c r="H781" i="12"/>
  <c r="G781" i="12"/>
  <c r="H780" i="12"/>
  <c r="G780" i="12"/>
  <c r="H779" i="12"/>
  <c r="G779" i="12"/>
  <c r="H778" i="12"/>
  <c r="G778" i="12"/>
  <c r="H777" i="12"/>
  <c r="G777" i="12"/>
  <c r="H776" i="12"/>
  <c r="G776" i="12"/>
  <c r="H775" i="12"/>
  <c r="G775" i="12"/>
  <c r="H774" i="12"/>
  <c r="G774" i="12"/>
  <c r="H773" i="12"/>
  <c r="G773" i="12"/>
  <c r="H772" i="12"/>
  <c r="G772" i="12"/>
  <c r="H771" i="12"/>
  <c r="G771" i="12"/>
  <c r="H770" i="12"/>
  <c r="G770" i="12"/>
  <c r="H769" i="12"/>
  <c r="G769" i="12"/>
  <c r="H768" i="12"/>
  <c r="G768" i="12"/>
  <c r="H767" i="12"/>
  <c r="G767" i="12"/>
  <c r="H766" i="12"/>
  <c r="G766" i="12"/>
  <c r="H765" i="12"/>
  <c r="G765" i="12"/>
  <c r="H764" i="12"/>
  <c r="G764" i="12"/>
  <c r="H763" i="12"/>
  <c r="G763" i="12"/>
  <c r="H762" i="12"/>
  <c r="G762" i="12"/>
  <c r="H761" i="12"/>
  <c r="G761" i="12"/>
  <c r="H760" i="12"/>
  <c r="G760" i="12"/>
  <c r="H759" i="12"/>
  <c r="G759" i="12"/>
  <c r="H758" i="12"/>
  <c r="G758" i="12"/>
  <c r="H757" i="12"/>
  <c r="G757" i="12"/>
  <c r="H756" i="12"/>
  <c r="G756" i="12"/>
  <c r="H755" i="12"/>
  <c r="G755" i="12"/>
  <c r="H754" i="12"/>
  <c r="G754" i="12"/>
  <c r="H753" i="12"/>
  <c r="G753" i="12"/>
  <c r="H752" i="12"/>
  <c r="G752" i="12"/>
  <c r="H751" i="12"/>
  <c r="G751" i="12"/>
  <c r="H750" i="12"/>
  <c r="G750" i="12"/>
  <c r="H749" i="12"/>
  <c r="G749" i="12"/>
  <c r="H748" i="12"/>
  <c r="G748" i="12"/>
  <c r="H747" i="12"/>
  <c r="G747" i="12"/>
  <c r="H746" i="12"/>
  <c r="G746" i="12"/>
  <c r="H745" i="12"/>
  <c r="G745" i="12"/>
  <c r="H744" i="12"/>
  <c r="G744" i="12"/>
  <c r="H743" i="12"/>
  <c r="G743" i="12"/>
  <c r="H742" i="12"/>
  <c r="G742" i="12"/>
  <c r="H741" i="12"/>
  <c r="G741" i="12"/>
  <c r="H740" i="12"/>
  <c r="G740" i="12"/>
  <c r="H739" i="12"/>
  <c r="G739" i="12"/>
  <c r="H738" i="12"/>
  <c r="G738" i="12"/>
  <c r="H737" i="12"/>
  <c r="G737" i="12"/>
  <c r="H736" i="12"/>
  <c r="G736" i="12"/>
  <c r="H735" i="12"/>
  <c r="G735" i="12"/>
  <c r="H734" i="12"/>
  <c r="G734" i="12"/>
  <c r="H733" i="12"/>
  <c r="G733" i="12"/>
  <c r="H732" i="12"/>
  <c r="G732" i="12"/>
  <c r="H731" i="12"/>
  <c r="G731" i="12"/>
  <c r="H730" i="12"/>
  <c r="G730" i="12"/>
  <c r="H729" i="12"/>
  <c r="G729" i="12"/>
  <c r="H728" i="12"/>
  <c r="G728" i="12"/>
  <c r="H727" i="12"/>
  <c r="G727" i="12"/>
  <c r="H726" i="12"/>
  <c r="G726" i="12"/>
  <c r="H725" i="12"/>
  <c r="G725" i="12"/>
  <c r="H724" i="12"/>
  <c r="G724" i="12"/>
  <c r="H723" i="12"/>
  <c r="G723" i="12"/>
  <c r="H722" i="12"/>
  <c r="G722" i="12"/>
  <c r="H721" i="12"/>
  <c r="G721" i="12"/>
  <c r="H720" i="12"/>
  <c r="G720" i="12"/>
  <c r="H719" i="12"/>
  <c r="G719" i="12"/>
  <c r="H718" i="12"/>
  <c r="G718" i="12"/>
  <c r="H717" i="12"/>
  <c r="G717" i="12"/>
  <c r="H716" i="12"/>
  <c r="G716" i="12"/>
  <c r="H715" i="12"/>
  <c r="G715" i="12"/>
  <c r="H714" i="12"/>
  <c r="G714" i="12"/>
  <c r="H713" i="12"/>
  <c r="G713" i="12"/>
  <c r="H712" i="12"/>
  <c r="G712" i="12"/>
  <c r="H711" i="12"/>
  <c r="G711" i="12"/>
  <c r="H710" i="12"/>
  <c r="G710" i="12"/>
  <c r="H709" i="12"/>
  <c r="G709" i="12"/>
  <c r="H708" i="12"/>
  <c r="G708" i="12"/>
  <c r="H707" i="12"/>
  <c r="G707" i="12"/>
  <c r="H706" i="12"/>
  <c r="G706" i="12"/>
  <c r="H705" i="12"/>
  <c r="G705" i="12"/>
  <c r="H704" i="12"/>
  <c r="G704" i="12"/>
  <c r="H703" i="12"/>
  <c r="G703" i="12"/>
  <c r="H702" i="12"/>
  <c r="G702" i="12"/>
  <c r="H701" i="12"/>
  <c r="G701" i="12"/>
  <c r="H700" i="12"/>
  <c r="G700" i="12"/>
  <c r="H699" i="12"/>
  <c r="G699" i="12"/>
  <c r="H698" i="12"/>
  <c r="G698" i="12"/>
  <c r="H697" i="12"/>
  <c r="G697" i="12"/>
  <c r="H696" i="12"/>
  <c r="G696" i="12"/>
  <c r="H695" i="12"/>
  <c r="G695" i="12"/>
  <c r="H694" i="12"/>
  <c r="G694" i="12"/>
  <c r="H693" i="12"/>
  <c r="G693" i="12"/>
  <c r="H692" i="12"/>
  <c r="G692" i="12"/>
  <c r="H691" i="12"/>
  <c r="G691" i="12"/>
  <c r="H690" i="12"/>
  <c r="G690" i="12"/>
  <c r="H689" i="12"/>
  <c r="G689" i="12"/>
  <c r="H688" i="12"/>
  <c r="G688" i="12"/>
  <c r="H687" i="12"/>
  <c r="G687" i="12"/>
  <c r="H686" i="12"/>
  <c r="G686" i="12"/>
  <c r="H685" i="12"/>
  <c r="G685" i="12"/>
  <c r="H684" i="12"/>
  <c r="G684" i="12"/>
  <c r="H683" i="12"/>
  <c r="G683" i="12"/>
  <c r="H682" i="12"/>
  <c r="G682" i="12"/>
  <c r="H681" i="12"/>
  <c r="G681" i="12"/>
  <c r="H680" i="12"/>
  <c r="G680" i="12"/>
  <c r="H679" i="12"/>
  <c r="G679" i="12"/>
  <c r="H678" i="12"/>
  <c r="G678" i="12"/>
  <c r="H677" i="12"/>
  <c r="G677" i="12"/>
  <c r="H676" i="12"/>
  <c r="G676" i="12"/>
  <c r="H675" i="12"/>
  <c r="G675" i="12"/>
  <c r="H674" i="12"/>
  <c r="G674" i="12"/>
  <c r="H673" i="12"/>
  <c r="G673" i="12"/>
  <c r="H672" i="12"/>
  <c r="G672" i="12"/>
  <c r="H671" i="12"/>
  <c r="G671" i="12"/>
  <c r="H670" i="12"/>
  <c r="G670" i="12"/>
  <c r="H669" i="12"/>
  <c r="G669" i="12"/>
  <c r="H668" i="12"/>
  <c r="G668" i="12"/>
  <c r="H667" i="12"/>
  <c r="G667" i="12"/>
  <c r="H666" i="12"/>
  <c r="G666" i="12"/>
  <c r="H665" i="12"/>
  <c r="G665" i="12"/>
  <c r="H664" i="12"/>
  <c r="G664" i="12"/>
  <c r="H663" i="12"/>
  <c r="G663" i="12"/>
  <c r="H662" i="12"/>
  <c r="G662" i="12"/>
  <c r="H661" i="12"/>
  <c r="G661" i="12"/>
  <c r="H660" i="12"/>
  <c r="G660" i="12"/>
  <c r="H659" i="12"/>
  <c r="G659" i="12"/>
  <c r="H658" i="12"/>
  <c r="G658" i="12"/>
  <c r="H657" i="12"/>
  <c r="G657" i="12"/>
  <c r="H656" i="12"/>
  <c r="G656" i="12"/>
  <c r="H655" i="12"/>
  <c r="G655" i="12"/>
  <c r="H654" i="12"/>
  <c r="G654" i="12"/>
  <c r="H653" i="12"/>
  <c r="G653" i="12"/>
  <c r="H652" i="12"/>
  <c r="G652" i="12"/>
  <c r="H651" i="12"/>
  <c r="G651" i="12"/>
  <c r="H650" i="12"/>
  <c r="G650" i="12"/>
  <c r="H649" i="12"/>
  <c r="G649" i="12"/>
  <c r="H648" i="12"/>
  <c r="G648" i="12"/>
  <c r="H647" i="12"/>
  <c r="G647" i="12"/>
  <c r="H646" i="12"/>
  <c r="G646" i="12"/>
  <c r="H645" i="12"/>
  <c r="G645" i="12"/>
  <c r="H644" i="12"/>
  <c r="G644" i="12"/>
  <c r="H643" i="12"/>
  <c r="G643" i="12"/>
  <c r="H642" i="12"/>
  <c r="G642" i="12"/>
  <c r="H641" i="12"/>
  <c r="G641" i="12"/>
  <c r="H640" i="12"/>
  <c r="G640" i="12"/>
  <c r="H639" i="12"/>
  <c r="G639" i="12"/>
  <c r="H638" i="12"/>
  <c r="G638" i="12"/>
  <c r="H637" i="12"/>
  <c r="G637" i="12"/>
  <c r="H636" i="12"/>
  <c r="G636" i="12"/>
  <c r="H635" i="12"/>
  <c r="G635" i="12"/>
  <c r="H634" i="12"/>
  <c r="G634" i="12"/>
  <c r="H633" i="12"/>
  <c r="G633" i="12"/>
  <c r="H632" i="12"/>
  <c r="G632" i="12"/>
  <c r="H631" i="12"/>
  <c r="G631" i="12"/>
  <c r="H630" i="12"/>
  <c r="G630" i="12"/>
  <c r="H629" i="12"/>
  <c r="G629" i="12"/>
  <c r="H628" i="12"/>
  <c r="G628" i="12"/>
  <c r="H627" i="12"/>
  <c r="G627" i="12"/>
  <c r="H626" i="12"/>
  <c r="G626" i="12"/>
  <c r="H625" i="12"/>
  <c r="G625" i="12"/>
  <c r="H624" i="12"/>
  <c r="G624" i="12"/>
  <c r="H623" i="12"/>
  <c r="G623" i="12"/>
  <c r="H622" i="12"/>
  <c r="G622" i="12"/>
  <c r="H621" i="12"/>
  <c r="G621" i="12"/>
  <c r="H620" i="12"/>
  <c r="G620" i="12"/>
  <c r="H619" i="12"/>
  <c r="G619" i="12"/>
  <c r="H618" i="12"/>
  <c r="G618" i="12"/>
  <c r="H617" i="12"/>
  <c r="G617" i="12"/>
  <c r="H616" i="12"/>
  <c r="G616" i="12"/>
  <c r="H615" i="12"/>
  <c r="G615" i="12"/>
  <c r="H614" i="12"/>
  <c r="G614" i="12"/>
  <c r="H613" i="12"/>
  <c r="G613" i="12"/>
  <c r="H612" i="12"/>
  <c r="G612" i="12"/>
  <c r="H611" i="12"/>
  <c r="G611" i="12"/>
  <c r="H610" i="12"/>
  <c r="G610" i="12"/>
  <c r="H609" i="12"/>
  <c r="G609" i="12"/>
  <c r="H608" i="12"/>
  <c r="G608" i="12"/>
  <c r="H607" i="12"/>
  <c r="G607" i="12"/>
  <c r="H606" i="12"/>
  <c r="G606" i="12"/>
  <c r="H605" i="12"/>
  <c r="G605" i="12"/>
  <c r="H604" i="12"/>
  <c r="G604" i="12"/>
  <c r="H603" i="12"/>
  <c r="G603" i="12"/>
  <c r="H602" i="12"/>
  <c r="G602" i="12"/>
  <c r="H601" i="12"/>
  <c r="G601" i="12"/>
  <c r="H600" i="12"/>
  <c r="G600" i="12"/>
  <c r="H599" i="12"/>
  <c r="G599" i="12"/>
  <c r="H598" i="12"/>
  <c r="G598" i="12"/>
  <c r="H597" i="12"/>
  <c r="G597" i="12"/>
  <c r="H596" i="12"/>
  <c r="G596" i="12"/>
  <c r="H595" i="12"/>
  <c r="G595" i="12"/>
  <c r="H594" i="12"/>
  <c r="G594" i="12"/>
  <c r="H593" i="12"/>
  <c r="G593" i="12"/>
  <c r="H592" i="12"/>
  <c r="G592" i="12"/>
  <c r="H591" i="12"/>
  <c r="G591" i="12"/>
  <c r="H590" i="12"/>
  <c r="G590" i="12"/>
  <c r="H589" i="12"/>
  <c r="G589" i="12"/>
  <c r="H588" i="12"/>
  <c r="G588" i="12"/>
  <c r="H587" i="12"/>
  <c r="G587" i="12"/>
  <c r="H586" i="12"/>
  <c r="G586" i="12"/>
  <c r="H585" i="12"/>
  <c r="G585" i="12"/>
  <c r="H584" i="12"/>
  <c r="G584" i="12"/>
  <c r="H583" i="12"/>
  <c r="G583" i="12"/>
  <c r="H582" i="12"/>
  <c r="G582" i="12"/>
  <c r="H581" i="12"/>
  <c r="G581" i="12"/>
  <c r="H580" i="12"/>
  <c r="G580" i="12"/>
  <c r="H579" i="12"/>
  <c r="G579" i="12"/>
  <c r="H578" i="12"/>
  <c r="G578" i="12"/>
  <c r="H577" i="12"/>
  <c r="G577" i="12"/>
  <c r="H576" i="12"/>
  <c r="G576" i="12"/>
  <c r="H575" i="12"/>
  <c r="G575" i="12"/>
  <c r="H574" i="12"/>
  <c r="G574" i="12"/>
  <c r="H573" i="12"/>
  <c r="G573" i="12"/>
  <c r="H572" i="12"/>
  <c r="G572" i="12"/>
  <c r="H571" i="12"/>
  <c r="G571" i="12"/>
  <c r="H570" i="12"/>
  <c r="G570" i="12"/>
  <c r="H569" i="12"/>
  <c r="G569" i="12"/>
  <c r="H568" i="12"/>
  <c r="G568" i="12"/>
  <c r="H567" i="12"/>
  <c r="G567" i="12"/>
  <c r="H566" i="12"/>
  <c r="G566" i="12"/>
  <c r="H565" i="12"/>
  <c r="G565" i="12"/>
  <c r="H564" i="12"/>
  <c r="G564" i="12"/>
  <c r="H563" i="12"/>
  <c r="G563" i="12"/>
  <c r="H562" i="12"/>
  <c r="G562" i="12"/>
  <c r="H561" i="12"/>
  <c r="G561" i="12"/>
  <c r="H560" i="12"/>
  <c r="G560" i="12"/>
  <c r="H559" i="12"/>
  <c r="G559" i="12"/>
  <c r="H558" i="12"/>
  <c r="G558" i="12"/>
  <c r="H557" i="12"/>
  <c r="G557" i="12"/>
  <c r="H556" i="12"/>
  <c r="G556" i="12"/>
  <c r="H555" i="12"/>
  <c r="G555" i="12"/>
  <c r="H554" i="12"/>
  <c r="G554" i="12"/>
  <c r="H553" i="12"/>
  <c r="G553" i="12"/>
  <c r="H552" i="12"/>
  <c r="G552" i="12"/>
  <c r="H551" i="12"/>
  <c r="G551" i="12"/>
  <c r="H550" i="12"/>
  <c r="G550" i="12"/>
  <c r="H549" i="12"/>
  <c r="G549" i="12"/>
  <c r="H548" i="12"/>
  <c r="G548" i="12"/>
  <c r="H547" i="12"/>
  <c r="G547" i="12"/>
  <c r="H546" i="12"/>
  <c r="G546" i="12"/>
  <c r="H545" i="12"/>
  <c r="G545" i="12"/>
  <c r="H544" i="12"/>
  <c r="G544" i="12"/>
  <c r="H543" i="12"/>
  <c r="G543" i="12"/>
  <c r="H542" i="12"/>
  <c r="G542" i="12"/>
  <c r="H541" i="12"/>
  <c r="G541" i="12"/>
  <c r="H540" i="12"/>
  <c r="G540" i="12"/>
  <c r="H539" i="12"/>
  <c r="G539" i="12"/>
  <c r="H538" i="12"/>
  <c r="G538" i="12"/>
  <c r="H537" i="12"/>
  <c r="G537" i="12"/>
  <c r="H536" i="12"/>
  <c r="G536" i="12"/>
  <c r="H535" i="12"/>
  <c r="G535" i="12"/>
  <c r="H534" i="12"/>
  <c r="G534" i="12"/>
  <c r="H533" i="12"/>
  <c r="G533" i="12"/>
  <c r="H532" i="12"/>
  <c r="G532" i="12"/>
  <c r="H531" i="12"/>
  <c r="G531" i="12"/>
  <c r="H530" i="12"/>
  <c r="G530" i="12"/>
  <c r="H529" i="12"/>
  <c r="G529" i="12"/>
  <c r="H528" i="12"/>
  <c r="G528" i="12"/>
  <c r="H527" i="12"/>
  <c r="G527" i="12"/>
  <c r="H526" i="12"/>
  <c r="G526" i="12"/>
  <c r="H525" i="12"/>
  <c r="G525" i="12"/>
  <c r="H524" i="12"/>
  <c r="G524" i="12"/>
  <c r="H523" i="12"/>
  <c r="G523" i="12"/>
  <c r="H522" i="12"/>
  <c r="G522" i="12"/>
  <c r="H521" i="12"/>
  <c r="G521" i="12"/>
  <c r="H520" i="12"/>
  <c r="G520" i="12"/>
  <c r="H519" i="12"/>
  <c r="G519" i="12"/>
  <c r="H518" i="12"/>
  <c r="G518" i="12"/>
  <c r="H517" i="12"/>
  <c r="G517" i="12"/>
  <c r="H516" i="12"/>
  <c r="G516" i="12"/>
  <c r="H515" i="12"/>
  <c r="G515" i="12"/>
  <c r="H514" i="12"/>
  <c r="G514" i="12"/>
  <c r="H513" i="12"/>
  <c r="G513" i="12"/>
  <c r="H512" i="12"/>
  <c r="G512" i="12"/>
  <c r="H511" i="12"/>
  <c r="G511" i="12"/>
  <c r="H510" i="12"/>
  <c r="G510" i="12"/>
  <c r="H509" i="12"/>
  <c r="G509" i="12"/>
  <c r="H508" i="12"/>
  <c r="G508" i="12"/>
  <c r="H507" i="12"/>
  <c r="G507" i="12"/>
  <c r="H506" i="12"/>
  <c r="G506" i="12"/>
  <c r="H505" i="12"/>
  <c r="G505" i="12"/>
  <c r="H504" i="12"/>
  <c r="G504" i="12"/>
  <c r="H503" i="12"/>
  <c r="G503" i="12"/>
  <c r="H502" i="12"/>
  <c r="G502" i="12"/>
  <c r="H501" i="12"/>
  <c r="G501" i="12"/>
  <c r="H500" i="12"/>
  <c r="G500" i="12"/>
  <c r="H499" i="12"/>
  <c r="G499" i="12"/>
  <c r="H498" i="12"/>
  <c r="G498" i="12"/>
  <c r="H497" i="12"/>
  <c r="G497" i="12"/>
  <c r="H496" i="12"/>
  <c r="G496" i="12"/>
  <c r="H495" i="12"/>
  <c r="G495" i="12"/>
  <c r="H494" i="12"/>
  <c r="G494" i="12"/>
  <c r="H493" i="12"/>
  <c r="G493" i="12"/>
  <c r="H492" i="12"/>
  <c r="G492" i="12"/>
  <c r="H491" i="12"/>
  <c r="G491" i="12"/>
  <c r="H490" i="12"/>
  <c r="G490" i="12"/>
  <c r="H489" i="12"/>
  <c r="G489" i="12"/>
  <c r="H488" i="12"/>
  <c r="G488" i="12"/>
  <c r="H487" i="12"/>
  <c r="G487" i="12"/>
  <c r="H486" i="12"/>
  <c r="G486" i="12"/>
  <c r="H485" i="12"/>
  <c r="G485" i="12"/>
  <c r="H484" i="12"/>
  <c r="G484" i="12"/>
  <c r="H483" i="12"/>
  <c r="G483" i="12"/>
  <c r="H482" i="12"/>
  <c r="G482" i="12"/>
  <c r="H481" i="12"/>
  <c r="G481" i="12"/>
  <c r="H480" i="12"/>
  <c r="G480" i="12"/>
  <c r="H479" i="12"/>
  <c r="G479" i="12"/>
  <c r="H478" i="12"/>
  <c r="G478" i="12"/>
  <c r="H477" i="12"/>
  <c r="G477" i="12"/>
  <c r="H476" i="12"/>
  <c r="G476" i="12"/>
  <c r="H475" i="12"/>
  <c r="G475" i="12"/>
  <c r="H474" i="12"/>
  <c r="G474" i="12"/>
  <c r="H473" i="12"/>
  <c r="G473" i="12"/>
  <c r="H472" i="12"/>
  <c r="G472" i="12"/>
  <c r="H471" i="12"/>
  <c r="G471" i="12"/>
  <c r="H470" i="12"/>
  <c r="G470" i="12"/>
  <c r="H469" i="12"/>
  <c r="G469" i="12"/>
  <c r="H468" i="12"/>
  <c r="G468" i="12"/>
  <c r="H467" i="12"/>
  <c r="G467" i="12"/>
  <c r="H466" i="12"/>
  <c r="G466" i="12"/>
  <c r="H465" i="12"/>
  <c r="G465" i="12"/>
  <c r="H464" i="12"/>
  <c r="G464" i="12"/>
  <c r="H463" i="12"/>
  <c r="G463" i="12"/>
  <c r="H462" i="12"/>
  <c r="G462" i="12"/>
  <c r="H461" i="12"/>
  <c r="G461" i="12"/>
  <c r="H460" i="12"/>
  <c r="G460" i="12"/>
  <c r="H459" i="12"/>
  <c r="G459" i="12"/>
  <c r="H458" i="12"/>
  <c r="G458" i="12"/>
  <c r="H457" i="12"/>
  <c r="G457" i="12"/>
  <c r="H456" i="12"/>
  <c r="G456" i="12"/>
  <c r="H455" i="12"/>
  <c r="G455" i="12"/>
  <c r="H454" i="12"/>
  <c r="G454" i="12"/>
  <c r="H453" i="12"/>
  <c r="G453" i="12"/>
  <c r="H452" i="12"/>
  <c r="G452" i="12"/>
  <c r="H451" i="12"/>
  <c r="G451" i="12"/>
  <c r="H450" i="12"/>
  <c r="G450" i="12"/>
  <c r="H449" i="12"/>
  <c r="G449" i="12"/>
  <c r="H448" i="12"/>
  <c r="G448" i="12"/>
  <c r="H447" i="12"/>
  <c r="G447" i="12"/>
  <c r="H446" i="12"/>
  <c r="G446" i="12"/>
  <c r="H445" i="12"/>
  <c r="G445" i="12"/>
  <c r="H444" i="12"/>
  <c r="G444" i="12"/>
  <c r="H443" i="12"/>
  <c r="G443" i="12"/>
  <c r="H442" i="12"/>
  <c r="G442" i="12"/>
  <c r="H441" i="12"/>
  <c r="G441" i="12"/>
  <c r="H440" i="12"/>
  <c r="G440" i="12"/>
  <c r="H439" i="12"/>
  <c r="G439" i="12"/>
  <c r="H438" i="12"/>
  <c r="G438" i="12"/>
  <c r="H437" i="12"/>
  <c r="G437" i="12"/>
  <c r="H436" i="12"/>
  <c r="G436" i="12"/>
  <c r="H435" i="12"/>
  <c r="G435" i="12"/>
  <c r="H434" i="12"/>
  <c r="G434" i="12"/>
  <c r="H433" i="12"/>
  <c r="G433" i="12"/>
  <c r="H432" i="12"/>
  <c r="G432" i="12"/>
  <c r="H431" i="12"/>
  <c r="G431" i="12"/>
  <c r="H430" i="12"/>
  <c r="G430" i="12"/>
  <c r="H429" i="12"/>
  <c r="G429" i="12"/>
  <c r="H428" i="12"/>
  <c r="G428" i="12"/>
  <c r="H427" i="12"/>
  <c r="G427" i="12"/>
  <c r="H426" i="12"/>
  <c r="G426" i="12"/>
  <c r="H425" i="12"/>
  <c r="G425" i="12"/>
  <c r="H424" i="12"/>
  <c r="G424" i="12"/>
  <c r="H423" i="12"/>
  <c r="G423" i="12"/>
  <c r="H422" i="12"/>
  <c r="G422" i="12"/>
  <c r="H421" i="12"/>
  <c r="G421" i="12"/>
  <c r="H420" i="12"/>
  <c r="G420" i="12"/>
  <c r="H419" i="12"/>
  <c r="G419" i="12"/>
  <c r="H418" i="12"/>
  <c r="G418" i="12"/>
  <c r="H417" i="12"/>
  <c r="G417" i="12"/>
  <c r="H416" i="12"/>
  <c r="G416" i="12"/>
  <c r="H415" i="12"/>
  <c r="G415" i="12"/>
  <c r="H414" i="12"/>
  <c r="G414" i="12"/>
  <c r="H413" i="12"/>
  <c r="G413" i="12"/>
  <c r="H412" i="12"/>
  <c r="G412" i="12"/>
  <c r="H411" i="12"/>
  <c r="G411" i="12"/>
  <c r="H410" i="12"/>
  <c r="G410" i="12"/>
  <c r="H409" i="12"/>
  <c r="G409" i="12"/>
  <c r="H408" i="12"/>
  <c r="G408" i="12"/>
  <c r="H407" i="12"/>
  <c r="G407" i="12"/>
  <c r="H406" i="12"/>
  <c r="G406" i="12"/>
  <c r="H405" i="12"/>
  <c r="G405" i="12"/>
  <c r="H404" i="12"/>
  <c r="G404" i="12"/>
  <c r="H403" i="12"/>
  <c r="G403" i="12"/>
  <c r="H402" i="12"/>
  <c r="G402" i="12"/>
  <c r="H401" i="12"/>
  <c r="G401" i="12"/>
  <c r="H400" i="12"/>
  <c r="G400" i="12"/>
  <c r="H399" i="12"/>
  <c r="G399" i="12"/>
  <c r="H398" i="12"/>
  <c r="G398" i="12"/>
  <c r="H397" i="12"/>
  <c r="G397" i="12"/>
  <c r="H396" i="12"/>
  <c r="G396" i="12"/>
  <c r="H395" i="12"/>
  <c r="G395" i="12"/>
  <c r="H394" i="12"/>
  <c r="G394" i="12"/>
  <c r="H393" i="12"/>
  <c r="G393" i="12"/>
  <c r="H392" i="12"/>
  <c r="G392" i="12"/>
  <c r="H391" i="12"/>
  <c r="G391" i="12"/>
  <c r="H390" i="12"/>
  <c r="G390" i="12"/>
  <c r="H389" i="12"/>
  <c r="G389" i="12"/>
  <c r="H388" i="12"/>
  <c r="G388" i="12"/>
  <c r="H387" i="12"/>
  <c r="G387" i="12"/>
  <c r="H386" i="12"/>
  <c r="G386" i="12"/>
  <c r="H385" i="12"/>
  <c r="G385" i="12"/>
  <c r="H384" i="12"/>
  <c r="G384" i="12"/>
  <c r="H383" i="12"/>
  <c r="G383" i="12"/>
  <c r="H382" i="12"/>
  <c r="G382" i="12"/>
  <c r="H381" i="12"/>
  <c r="G381" i="12"/>
  <c r="H380" i="12"/>
  <c r="G380" i="12"/>
  <c r="H379" i="12"/>
  <c r="G379" i="12"/>
  <c r="H378" i="12"/>
  <c r="G378" i="12"/>
  <c r="H377" i="12"/>
  <c r="G377" i="12"/>
  <c r="H376" i="12"/>
  <c r="G376" i="12"/>
  <c r="H375" i="12"/>
  <c r="G375" i="12"/>
  <c r="H374" i="12"/>
  <c r="G374" i="12"/>
  <c r="H373" i="12"/>
  <c r="G373" i="12"/>
  <c r="H372" i="12"/>
  <c r="G372" i="12"/>
  <c r="H371" i="12"/>
  <c r="G371" i="12"/>
  <c r="H370" i="12"/>
  <c r="G370" i="12"/>
  <c r="H369" i="12"/>
  <c r="G369" i="12"/>
  <c r="H368" i="12"/>
  <c r="G368" i="12"/>
  <c r="H367" i="12"/>
  <c r="G367" i="12"/>
  <c r="H366" i="12"/>
  <c r="G366" i="12"/>
  <c r="H365" i="12"/>
  <c r="G365" i="12"/>
  <c r="H364" i="12"/>
  <c r="G364" i="12"/>
  <c r="H363" i="12"/>
  <c r="G363" i="12"/>
  <c r="H362" i="12"/>
  <c r="G362" i="12"/>
  <c r="H361" i="12"/>
  <c r="G361" i="12"/>
  <c r="H360" i="12"/>
  <c r="G360" i="12"/>
  <c r="H359" i="12"/>
  <c r="G359" i="12"/>
  <c r="H358" i="12"/>
  <c r="G358" i="12"/>
  <c r="H357" i="12"/>
  <c r="G357" i="12"/>
  <c r="H356" i="12"/>
  <c r="G356" i="12"/>
  <c r="H355" i="12"/>
  <c r="G355" i="12"/>
  <c r="H354" i="12"/>
  <c r="G354" i="12"/>
  <c r="H353" i="12"/>
  <c r="G353" i="12"/>
  <c r="H352" i="12"/>
  <c r="G352" i="12"/>
  <c r="H351" i="12"/>
  <c r="G351" i="12"/>
  <c r="H350" i="12"/>
  <c r="G350" i="12"/>
  <c r="H349" i="12"/>
  <c r="G349" i="12"/>
  <c r="H348" i="12"/>
  <c r="G348" i="12"/>
  <c r="H347" i="12"/>
  <c r="G347" i="12"/>
  <c r="H346" i="12"/>
  <c r="G346" i="12"/>
  <c r="H345" i="12"/>
  <c r="G345" i="12"/>
  <c r="H344" i="12"/>
  <c r="G344" i="12"/>
  <c r="H343" i="12"/>
  <c r="G343" i="12"/>
  <c r="H342" i="12"/>
  <c r="G342" i="12"/>
  <c r="H341" i="12"/>
  <c r="G341" i="12"/>
  <c r="H340" i="12"/>
  <c r="G340" i="12"/>
  <c r="H339" i="12"/>
  <c r="G339" i="12"/>
  <c r="H338" i="12"/>
  <c r="G338" i="12"/>
  <c r="H337" i="12"/>
  <c r="G337" i="12"/>
  <c r="H336" i="12"/>
  <c r="G336" i="12"/>
  <c r="H335" i="12"/>
  <c r="G335" i="12"/>
  <c r="H334" i="12"/>
  <c r="G334" i="12"/>
  <c r="H333" i="12"/>
  <c r="G333" i="12"/>
  <c r="H332" i="12"/>
  <c r="G332" i="12"/>
  <c r="H331" i="12"/>
  <c r="G331" i="12"/>
  <c r="H330" i="12"/>
  <c r="G330" i="12"/>
  <c r="H329" i="12"/>
  <c r="G329" i="12"/>
  <c r="H328" i="12"/>
  <c r="G328" i="12"/>
  <c r="H327" i="12"/>
  <c r="G327" i="12"/>
  <c r="H326" i="12"/>
  <c r="G326" i="12"/>
  <c r="H325" i="12"/>
  <c r="G325" i="12"/>
  <c r="H324" i="12"/>
  <c r="G324" i="12"/>
  <c r="H323" i="12"/>
  <c r="G323" i="12"/>
  <c r="H322" i="12"/>
  <c r="G322" i="12"/>
  <c r="H321" i="12"/>
  <c r="G321" i="12"/>
  <c r="H320" i="12"/>
  <c r="G320" i="12"/>
  <c r="H319" i="12"/>
  <c r="G319" i="12"/>
  <c r="H318" i="12"/>
  <c r="G318" i="12"/>
  <c r="H317" i="12"/>
  <c r="G317" i="12"/>
  <c r="H316" i="12"/>
  <c r="G316" i="12"/>
  <c r="H315" i="12"/>
  <c r="G315" i="12"/>
  <c r="H314" i="12"/>
  <c r="G314" i="12"/>
  <c r="H313" i="12"/>
  <c r="G313" i="12"/>
  <c r="H312" i="12"/>
  <c r="G312" i="12"/>
  <c r="H311" i="12"/>
  <c r="G311" i="12"/>
  <c r="H310" i="12"/>
  <c r="G310" i="12"/>
  <c r="H309" i="12"/>
  <c r="G309" i="12"/>
  <c r="H308" i="12"/>
  <c r="G308" i="12"/>
  <c r="H307" i="12"/>
  <c r="G307" i="12"/>
  <c r="H306" i="12"/>
  <c r="G306" i="12"/>
  <c r="H305" i="12"/>
  <c r="G305" i="12"/>
  <c r="H304" i="12"/>
  <c r="G304" i="12"/>
  <c r="H303" i="12"/>
  <c r="G303" i="12"/>
  <c r="H302" i="12"/>
  <c r="G302" i="12"/>
  <c r="H301" i="12"/>
  <c r="G301" i="12"/>
  <c r="H300" i="12"/>
  <c r="G300" i="12"/>
  <c r="H299" i="12"/>
  <c r="G299" i="12"/>
  <c r="H298" i="12"/>
  <c r="G298" i="12"/>
  <c r="H297" i="12"/>
  <c r="G297" i="12"/>
  <c r="H296" i="12"/>
  <c r="G296" i="12"/>
  <c r="H295" i="12"/>
  <c r="G295" i="12"/>
  <c r="H294" i="12"/>
  <c r="G294" i="12"/>
  <c r="H293" i="12"/>
  <c r="G293" i="12"/>
  <c r="H292" i="12"/>
  <c r="G292" i="12"/>
  <c r="H291" i="12"/>
  <c r="G291" i="12"/>
  <c r="H290" i="12"/>
  <c r="G290" i="12"/>
  <c r="H289" i="12"/>
  <c r="G289" i="12"/>
  <c r="H288" i="12"/>
  <c r="G288" i="12"/>
  <c r="H287" i="12"/>
  <c r="G287" i="12"/>
  <c r="H286" i="12"/>
  <c r="G286" i="12"/>
  <c r="H285" i="12"/>
  <c r="G285" i="12"/>
  <c r="H284" i="12"/>
  <c r="G284" i="12"/>
  <c r="H283" i="12"/>
  <c r="G283" i="12"/>
  <c r="H282" i="12"/>
  <c r="G282" i="12"/>
  <c r="H281" i="12"/>
  <c r="G281" i="12"/>
  <c r="H280" i="12"/>
  <c r="G280" i="12"/>
  <c r="H279" i="12"/>
  <c r="G279" i="12"/>
  <c r="H278" i="12"/>
  <c r="G278" i="12"/>
  <c r="H277" i="12"/>
  <c r="G277" i="12"/>
  <c r="H276" i="12"/>
  <c r="G276" i="12"/>
  <c r="H275" i="12"/>
  <c r="G275" i="12"/>
  <c r="H274" i="12"/>
  <c r="G274" i="12"/>
  <c r="H273" i="12"/>
  <c r="G273" i="12"/>
  <c r="H272" i="12"/>
  <c r="G272" i="12"/>
  <c r="H271" i="12"/>
  <c r="G271" i="12"/>
  <c r="H270" i="12"/>
  <c r="G270" i="12"/>
  <c r="H269" i="12"/>
  <c r="G269" i="12"/>
  <c r="H268" i="12"/>
  <c r="G268" i="12"/>
  <c r="H267" i="12"/>
  <c r="G267" i="12"/>
  <c r="H266" i="12"/>
  <c r="G266" i="12"/>
  <c r="H265" i="12"/>
  <c r="G265" i="12"/>
  <c r="H264" i="12"/>
  <c r="G264" i="12"/>
  <c r="H263" i="12"/>
  <c r="G263" i="12"/>
  <c r="H262" i="12"/>
  <c r="G262" i="12"/>
  <c r="H261" i="12"/>
  <c r="G261" i="12"/>
  <c r="H260" i="12"/>
  <c r="G260" i="12"/>
  <c r="H259" i="12"/>
  <c r="G259" i="12"/>
  <c r="H258" i="12"/>
  <c r="G258" i="12"/>
  <c r="H257" i="12"/>
  <c r="G257" i="12"/>
  <c r="H256" i="12"/>
  <c r="G256" i="12"/>
  <c r="H255" i="12"/>
  <c r="G255" i="12"/>
  <c r="H254" i="12"/>
  <c r="G254" i="12"/>
  <c r="H253" i="12"/>
  <c r="G253" i="12"/>
  <c r="H252" i="12"/>
  <c r="G252" i="12"/>
  <c r="H251" i="12"/>
  <c r="G251" i="12"/>
  <c r="H250" i="12"/>
  <c r="G250" i="12"/>
  <c r="H249" i="12"/>
  <c r="G249" i="12"/>
  <c r="H248" i="12"/>
  <c r="G248" i="12"/>
  <c r="H247" i="12"/>
  <c r="G247" i="12"/>
  <c r="H246" i="12"/>
  <c r="G246" i="12"/>
  <c r="H245" i="12"/>
  <c r="G245" i="12"/>
  <c r="H244" i="12"/>
  <c r="G244" i="12"/>
  <c r="H243" i="12"/>
  <c r="G243" i="12"/>
  <c r="H242" i="12"/>
  <c r="G242" i="12"/>
  <c r="H241" i="12"/>
  <c r="G241" i="12"/>
  <c r="H240" i="12"/>
  <c r="G240" i="12"/>
  <c r="H239" i="12"/>
  <c r="G239" i="12"/>
  <c r="H238" i="12"/>
  <c r="G238" i="12"/>
  <c r="H237" i="12"/>
  <c r="G237" i="12"/>
  <c r="H236" i="12"/>
  <c r="G236" i="12"/>
  <c r="H235" i="12"/>
  <c r="G235" i="12"/>
  <c r="H234" i="12"/>
  <c r="G234" i="12"/>
  <c r="H233" i="12"/>
  <c r="G233" i="12"/>
  <c r="H232" i="12"/>
  <c r="G232" i="12"/>
  <c r="H231" i="12"/>
  <c r="G231" i="12"/>
  <c r="H230" i="12"/>
  <c r="G230" i="12"/>
  <c r="H229" i="12"/>
  <c r="G229" i="12"/>
  <c r="H228" i="12"/>
  <c r="G228" i="12"/>
  <c r="H227" i="12"/>
  <c r="G227" i="12"/>
  <c r="H226" i="12"/>
  <c r="G226" i="12"/>
  <c r="H225" i="12"/>
  <c r="G225" i="12"/>
  <c r="H224" i="12"/>
  <c r="G224" i="12"/>
  <c r="H223" i="12"/>
  <c r="G223" i="12"/>
  <c r="H222" i="12"/>
  <c r="G222" i="12"/>
  <c r="H221" i="12"/>
  <c r="G221" i="12"/>
  <c r="H220" i="12"/>
  <c r="G220" i="12"/>
  <c r="H219" i="12"/>
  <c r="G219" i="12"/>
  <c r="H218" i="12"/>
  <c r="G218" i="12"/>
  <c r="H217" i="12"/>
  <c r="G217" i="12"/>
  <c r="H216" i="12"/>
  <c r="G216" i="12"/>
  <c r="H215" i="12"/>
  <c r="G215" i="12"/>
  <c r="H214" i="12"/>
  <c r="G214" i="12"/>
  <c r="H213" i="12"/>
  <c r="G213" i="12"/>
  <c r="H212" i="12"/>
  <c r="G212" i="12"/>
  <c r="H211" i="12"/>
  <c r="G211" i="12"/>
  <c r="H210" i="12"/>
  <c r="G210" i="12"/>
  <c r="H209" i="12"/>
  <c r="G209" i="12"/>
  <c r="H208" i="12"/>
  <c r="G208" i="12"/>
  <c r="H207" i="12"/>
  <c r="G207" i="12"/>
  <c r="H206" i="12"/>
  <c r="G206" i="12"/>
  <c r="H205" i="12"/>
  <c r="G205" i="12"/>
  <c r="H204" i="12"/>
  <c r="G204" i="12"/>
  <c r="H203" i="12"/>
  <c r="G203" i="12"/>
  <c r="H202" i="12"/>
  <c r="G202" i="12"/>
  <c r="H201" i="12"/>
  <c r="G201" i="12"/>
  <c r="H200" i="12"/>
  <c r="G200" i="12"/>
  <c r="H199" i="12"/>
  <c r="G199" i="12"/>
  <c r="H198" i="12"/>
  <c r="G198" i="12"/>
  <c r="H197" i="12"/>
  <c r="G197" i="12"/>
  <c r="H196" i="12"/>
  <c r="G196" i="12"/>
  <c r="H195" i="12"/>
  <c r="G195" i="12"/>
  <c r="H194" i="12"/>
  <c r="G194" i="12"/>
  <c r="H193" i="12"/>
  <c r="G193" i="12"/>
  <c r="H192" i="12"/>
  <c r="G192" i="12"/>
  <c r="H191" i="12"/>
  <c r="G191" i="12"/>
  <c r="H190" i="12"/>
  <c r="G190" i="12"/>
  <c r="H189" i="12"/>
  <c r="G189" i="12"/>
  <c r="H188" i="12"/>
  <c r="G188" i="12"/>
  <c r="H187" i="12"/>
  <c r="G187" i="12"/>
  <c r="H186" i="12"/>
  <c r="G186" i="12"/>
  <c r="H185" i="12"/>
  <c r="G185" i="12"/>
  <c r="H184" i="12"/>
  <c r="G184" i="12"/>
  <c r="H183" i="12"/>
  <c r="G183" i="12"/>
  <c r="H182" i="12"/>
  <c r="G182" i="12"/>
  <c r="H181" i="12"/>
  <c r="G181" i="12"/>
  <c r="H180" i="12"/>
  <c r="G180" i="12"/>
  <c r="H179" i="12"/>
  <c r="G179" i="12"/>
  <c r="H178" i="12"/>
  <c r="G178" i="12"/>
  <c r="H177" i="12"/>
  <c r="G177" i="12"/>
  <c r="H176" i="12"/>
  <c r="G176" i="12"/>
  <c r="H175" i="12"/>
  <c r="G175" i="12"/>
  <c r="H174" i="12"/>
  <c r="G174" i="12"/>
  <c r="H173" i="12"/>
  <c r="G173" i="12"/>
  <c r="H172" i="12"/>
  <c r="G172" i="12"/>
  <c r="H171" i="12"/>
  <c r="G171" i="12"/>
  <c r="H170" i="12"/>
  <c r="G170" i="12"/>
  <c r="H169" i="12"/>
  <c r="G169" i="12"/>
  <c r="H168" i="12"/>
  <c r="G168" i="12"/>
  <c r="H167" i="12"/>
  <c r="G167" i="12"/>
  <c r="H166" i="12"/>
  <c r="G166" i="12"/>
  <c r="H165" i="12"/>
  <c r="G165" i="12"/>
  <c r="H164" i="12"/>
  <c r="G164" i="12"/>
  <c r="H163" i="12"/>
  <c r="G163" i="12"/>
  <c r="H162" i="12"/>
  <c r="G162" i="12"/>
  <c r="H161" i="12"/>
  <c r="G161" i="12"/>
  <c r="H160" i="12"/>
  <c r="G160" i="12"/>
  <c r="H159" i="12"/>
  <c r="G159" i="12"/>
  <c r="H158" i="12"/>
  <c r="G158" i="12"/>
  <c r="H157" i="12"/>
  <c r="G157" i="12"/>
  <c r="H156" i="12"/>
  <c r="G156" i="12"/>
  <c r="H155" i="12"/>
  <c r="G155" i="12"/>
  <c r="H154" i="12"/>
  <c r="G154" i="12"/>
  <c r="H153" i="12"/>
  <c r="G153" i="12"/>
  <c r="H152" i="12"/>
  <c r="G152" i="12"/>
  <c r="H151" i="12"/>
  <c r="G151" i="12"/>
  <c r="H150" i="12"/>
  <c r="G150" i="12"/>
  <c r="H149" i="12"/>
  <c r="G149" i="12"/>
  <c r="H148" i="12"/>
  <c r="G148" i="12"/>
  <c r="H147" i="12"/>
  <c r="G147" i="12"/>
  <c r="H146" i="12"/>
  <c r="G146" i="12"/>
  <c r="H145" i="12"/>
  <c r="G145" i="12"/>
  <c r="H144" i="12"/>
  <c r="G144" i="12"/>
  <c r="H143" i="12"/>
  <c r="G143" i="12"/>
  <c r="H142" i="12"/>
  <c r="G142" i="12"/>
  <c r="H141" i="12"/>
  <c r="G141" i="12"/>
  <c r="H140" i="12"/>
  <c r="G140" i="12"/>
  <c r="H139" i="12"/>
  <c r="G139" i="12"/>
  <c r="H138" i="12"/>
  <c r="G138" i="12"/>
  <c r="H137" i="12"/>
  <c r="G137" i="12"/>
  <c r="H136" i="12"/>
  <c r="G136" i="12"/>
  <c r="H135" i="12"/>
  <c r="G135" i="12"/>
  <c r="H134" i="12"/>
  <c r="G134" i="12"/>
  <c r="H133" i="12"/>
  <c r="G133" i="12"/>
  <c r="H132" i="12"/>
  <c r="G132" i="12"/>
  <c r="H131" i="12"/>
  <c r="G131" i="12"/>
  <c r="H130" i="12"/>
  <c r="G130" i="12"/>
  <c r="H129" i="12"/>
  <c r="G129" i="12"/>
  <c r="H128" i="12"/>
  <c r="G128" i="12"/>
  <c r="H127" i="12"/>
  <c r="G127" i="12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M12" i="20" l="1"/>
  <c r="O12" i="20" s="1"/>
  <c r="P12" i="20"/>
  <c r="Q12" i="20" s="1"/>
  <c r="M21" i="20"/>
  <c r="J22" i="20"/>
  <c r="J23" i="20"/>
  <c r="J24" i="20"/>
  <c r="Q15" i="20"/>
  <c r="P15" i="20"/>
  <c r="A2" i="12"/>
  <c r="A3" i="12"/>
  <c r="B13" i="18"/>
  <c r="D5" i="18"/>
  <c r="I3" i="12"/>
  <c r="J3" i="12" s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I2" i="12"/>
  <c r="K2" i="12" s="1"/>
  <c r="I4" i="12"/>
  <c r="K4" i="12"/>
  <c r="I5" i="12"/>
  <c r="J5" i="12" s="1"/>
  <c r="K5" i="12"/>
  <c r="L5" i="12"/>
  <c r="I6" i="12"/>
  <c r="L6" i="12" s="1"/>
  <c r="I7" i="12"/>
  <c r="I8" i="12"/>
  <c r="J8" i="12" s="1"/>
  <c r="I9" i="12"/>
  <c r="I10" i="12"/>
  <c r="L10" i="12" s="1"/>
  <c r="J10" i="12"/>
  <c r="I11" i="12"/>
  <c r="I12" i="12"/>
  <c r="I13" i="12"/>
  <c r="J13" i="12"/>
  <c r="I14" i="12"/>
  <c r="J14" i="12" s="1"/>
  <c r="L14" i="12"/>
  <c r="I15" i="12"/>
  <c r="I16" i="12"/>
  <c r="J16" i="12" s="1"/>
  <c r="K16" i="12"/>
  <c r="L16" i="12"/>
  <c r="I17" i="12"/>
  <c r="J17" i="12" s="1"/>
  <c r="K17" i="12"/>
  <c r="L17" i="12"/>
  <c r="I18" i="12"/>
  <c r="J18" i="12" s="1"/>
  <c r="L18" i="12"/>
  <c r="I19" i="12"/>
  <c r="I20" i="12"/>
  <c r="J20" i="12"/>
  <c r="K20" i="12"/>
  <c r="L20" i="12"/>
  <c r="I21" i="12"/>
  <c r="J21" i="12"/>
  <c r="K21" i="12"/>
  <c r="L21" i="12"/>
  <c r="I22" i="12"/>
  <c r="J22" i="12"/>
  <c r="K22" i="12"/>
  <c r="L22" i="12"/>
  <c r="I23" i="12"/>
  <c r="I24" i="12"/>
  <c r="K24" i="12" s="1"/>
  <c r="J24" i="12"/>
  <c r="I25" i="12"/>
  <c r="I26" i="12"/>
  <c r="K26" i="12" s="1"/>
  <c r="I27" i="12"/>
  <c r="I28" i="12"/>
  <c r="J28" i="12" s="1"/>
  <c r="L28" i="12"/>
  <c r="I29" i="12"/>
  <c r="J29" i="12" s="1"/>
  <c r="I30" i="12"/>
  <c r="K30" i="12"/>
  <c r="I31" i="12"/>
  <c r="K31" i="12" s="1"/>
  <c r="I32" i="12"/>
  <c r="I33" i="12"/>
  <c r="J33" i="12" s="1"/>
  <c r="L33" i="12"/>
  <c r="I34" i="12"/>
  <c r="J34" i="12" s="1"/>
  <c r="L34" i="12"/>
  <c r="I35" i="12"/>
  <c r="I36" i="12"/>
  <c r="J36" i="12" s="1"/>
  <c r="L36" i="12"/>
  <c r="I37" i="12"/>
  <c r="J37" i="12" s="1"/>
  <c r="L37" i="12"/>
  <c r="I38" i="12"/>
  <c r="J38" i="12" s="1"/>
  <c r="I39" i="12"/>
  <c r="K39" i="12"/>
  <c r="I40" i="12"/>
  <c r="J40" i="12" s="1"/>
  <c r="K40" i="12"/>
  <c r="L40" i="12"/>
  <c r="I41" i="12"/>
  <c r="J41" i="12" s="1"/>
  <c r="I42" i="12"/>
  <c r="I43" i="12"/>
  <c r="K43" i="12" s="1"/>
  <c r="I44" i="12"/>
  <c r="I45" i="12"/>
  <c r="J45" i="12" s="1"/>
  <c r="L45" i="12"/>
  <c r="I46" i="12"/>
  <c r="K46" i="12" s="1"/>
  <c r="I47" i="12"/>
  <c r="I48" i="12"/>
  <c r="J48" i="12" s="1"/>
  <c r="L48" i="12"/>
  <c r="I49" i="12"/>
  <c r="J49" i="12" s="1"/>
  <c r="K49" i="12"/>
  <c r="L49" i="12"/>
  <c r="I50" i="12"/>
  <c r="I51" i="12"/>
  <c r="K51" i="12"/>
  <c r="I52" i="12"/>
  <c r="J52" i="12" s="1"/>
  <c r="L52" i="12"/>
  <c r="I53" i="12"/>
  <c r="J53" i="12" s="1"/>
  <c r="I54" i="12"/>
  <c r="L54" i="12" s="1"/>
  <c r="I55" i="12"/>
  <c r="I56" i="12"/>
  <c r="I57" i="12"/>
  <c r="J57" i="12"/>
  <c r="K57" i="12"/>
  <c r="L57" i="12"/>
  <c r="I58" i="12"/>
  <c r="L58" i="12"/>
  <c r="I59" i="12"/>
  <c r="K59" i="12" s="1"/>
  <c r="I60" i="12"/>
  <c r="J60" i="12"/>
  <c r="K60" i="12"/>
  <c r="L60" i="12"/>
  <c r="I61" i="12"/>
  <c r="I62" i="12"/>
  <c r="I63" i="12"/>
  <c r="J63" i="12" s="1"/>
  <c r="I64" i="12"/>
  <c r="L64" i="12" s="1"/>
  <c r="J64" i="12"/>
  <c r="K64" i="12"/>
  <c r="I65" i="12"/>
  <c r="I66" i="12"/>
  <c r="J66" i="12" s="1"/>
  <c r="I67" i="12"/>
  <c r="J67" i="12" s="1"/>
  <c r="I68" i="12"/>
  <c r="I69" i="12"/>
  <c r="K69" i="12" s="1"/>
  <c r="I70" i="12"/>
  <c r="J70" i="12"/>
  <c r="K70" i="12"/>
  <c r="L70" i="12"/>
  <c r="I71" i="12"/>
  <c r="J71" i="12"/>
  <c r="L71" i="12"/>
  <c r="I72" i="12"/>
  <c r="I73" i="12"/>
  <c r="K73" i="12"/>
  <c r="I74" i="12"/>
  <c r="J74" i="12" s="1"/>
  <c r="L74" i="12"/>
  <c r="I75" i="12"/>
  <c r="J75" i="12" s="1"/>
  <c r="I76" i="12"/>
  <c r="K76" i="12"/>
  <c r="I77" i="12"/>
  <c r="K77" i="12" s="1"/>
  <c r="I78" i="12"/>
  <c r="I79" i="12"/>
  <c r="L79" i="12" s="1"/>
  <c r="J79" i="12"/>
  <c r="I80" i="12"/>
  <c r="K80" i="12"/>
  <c r="I81" i="12"/>
  <c r="K81" i="12" s="1"/>
  <c r="I82" i="12"/>
  <c r="J82" i="12"/>
  <c r="K82" i="12"/>
  <c r="L82" i="12"/>
  <c r="I83" i="12"/>
  <c r="J83" i="12"/>
  <c r="L83" i="12"/>
  <c r="I84" i="12"/>
  <c r="K84" i="12" s="1"/>
  <c r="I85" i="12"/>
  <c r="K85" i="12"/>
  <c r="I86" i="12"/>
  <c r="J86" i="12" s="1"/>
  <c r="K86" i="12"/>
  <c r="L86" i="12"/>
  <c r="I87" i="12"/>
  <c r="J87" i="12" s="1"/>
  <c r="I88" i="12"/>
  <c r="K88" i="12" s="1"/>
  <c r="I89" i="12"/>
  <c r="I90" i="12"/>
  <c r="I91" i="12"/>
  <c r="L91" i="12" s="1"/>
  <c r="J91" i="12"/>
  <c r="I92" i="12"/>
  <c r="K92" i="12"/>
  <c r="L92" i="12"/>
  <c r="I93" i="12"/>
  <c r="I94" i="12"/>
  <c r="J94" i="12"/>
  <c r="K94" i="12"/>
  <c r="L94" i="12"/>
  <c r="I95" i="12"/>
  <c r="J95" i="12"/>
  <c r="K95" i="12"/>
  <c r="L95" i="12"/>
  <c r="I96" i="12"/>
  <c r="J96" i="12"/>
  <c r="L96" i="12"/>
  <c r="I97" i="12"/>
  <c r="K97" i="12" s="1"/>
  <c r="I98" i="12"/>
  <c r="I99" i="12"/>
  <c r="L99" i="12" s="1"/>
  <c r="J99" i="12"/>
  <c r="I100" i="12"/>
  <c r="J100" i="12"/>
  <c r="L100" i="12"/>
  <c r="I101" i="12"/>
  <c r="I102" i="12"/>
  <c r="L102" i="12" s="1"/>
  <c r="J102" i="12"/>
  <c r="K102" i="12"/>
  <c r="I103" i="12"/>
  <c r="J103" i="12"/>
  <c r="K103" i="12"/>
  <c r="L103" i="12"/>
  <c r="I104" i="12"/>
  <c r="L104" i="12" s="1"/>
  <c r="I105" i="12"/>
  <c r="L105" i="12" s="1"/>
  <c r="I106" i="12"/>
  <c r="I107" i="12"/>
  <c r="I108" i="12"/>
  <c r="K108" i="12" s="1"/>
  <c r="J108" i="12"/>
  <c r="L108" i="12"/>
  <c r="I109" i="12"/>
  <c r="I110" i="12"/>
  <c r="K110" i="12" s="1"/>
  <c r="I111" i="12"/>
  <c r="J111" i="12" s="1"/>
  <c r="K111" i="12"/>
  <c r="I112" i="12"/>
  <c r="J112" i="12"/>
  <c r="L112" i="12"/>
  <c r="I113" i="12"/>
  <c r="K113" i="12" s="1"/>
  <c r="I114" i="12"/>
  <c r="K114" i="12" s="1"/>
  <c r="I115" i="12"/>
  <c r="J115" i="12"/>
  <c r="K115" i="12"/>
  <c r="I116" i="12"/>
  <c r="J116" i="12" s="1"/>
  <c r="L116" i="12"/>
  <c r="I117" i="12"/>
  <c r="L117" i="12"/>
  <c r="I118" i="12"/>
  <c r="I119" i="12"/>
  <c r="J119" i="12" s="1"/>
  <c r="I120" i="12"/>
  <c r="J120" i="12" s="1"/>
  <c r="L120" i="12"/>
  <c r="I121" i="12"/>
  <c r="K121" i="12" s="1"/>
  <c r="I122" i="12"/>
  <c r="K122" i="12"/>
  <c r="I123" i="12"/>
  <c r="J123" i="12"/>
  <c r="K123" i="12"/>
  <c r="L123" i="12"/>
  <c r="I124" i="12"/>
  <c r="J124" i="12" s="1"/>
  <c r="I125" i="12"/>
  <c r="K125" i="12" s="1"/>
  <c r="I126" i="12"/>
  <c r="I127" i="12"/>
  <c r="I128" i="12"/>
  <c r="K128" i="12" s="1"/>
  <c r="J128" i="12"/>
  <c r="I129" i="12"/>
  <c r="K129" i="12"/>
  <c r="I130" i="12"/>
  <c r="I131" i="12"/>
  <c r="J131" i="12" s="1"/>
  <c r="L131" i="12"/>
  <c r="I132" i="12"/>
  <c r="J132" i="12"/>
  <c r="I133" i="12"/>
  <c r="I134" i="12"/>
  <c r="K134" i="12" s="1"/>
  <c r="I135" i="12"/>
  <c r="J135" i="12" s="1"/>
  <c r="L135" i="12"/>
  <c r="I136" i="12"/>
  <c r="I137" i="12"/>
  <c r="J137" i="12" s="1"/>
  <c r="L137" i="12"/>
  <c r="I138" i="12"/>
  <c r="I139" i="12"/>
  <c r="J139" i="12"/>
  <c r="K139" i="12"/>
  <c r="I140" i="12"/>
  <c r="I141" i="12"/>
  <c r="L141" i="12" s="1"/>
  <c r="K141" i="12"/>
  <c r="I142" i="12"/>
  <c r="I143" i="12"/>
  <c r="I144" i="12"/>
  <c r="J144" i="12" s="1"/>
  <c r="K144" i="12"/>
  <c r="I145" i="12"/>
  <c r="J145" i="12"/>
  <c r="K145" i="12"/>
  <c r="L145" i="12"/>
  <c r="I146" i="12"/>
  <c r="K146" i="12" s="1"/>
  <c r="I147" i="12"/>
  <c r="K147" i="12" s="1"/>
  <c r="J147" i="12"/>
  <c r="L147" i="12"/>
  <c r="I148" i="12"/>
  <c r="I149" i="12"/>
  <c r="K149" i="12" s="1"/>
  <c r="J149" i="12"/>
  <c r="L149" i="12"/>
  <c r="I150" i="12"/>
  <c r="I151" i="12"/>
  <c r="K151" i="12" s="1"/>
  <c r="I152" i="12"/>
  <c r="K152" i="12" s="1"/>
  <c r="I153" i="12"/>
  <c r="J153" i="12" s="1"/>
  <c r="L153" i="12"/>
  <c r="I154" i="12"/>
  <c r="J154" i="12" s="1"/>
  <c r="I155" i="12"/>
  <c r="L155" i="12" s="1"/>
  <c r="K155" i="12"/>
  <c r="I156" i="12"/>
  <c r="K156" i="12"/>
  <c r="I157" i="12"/>
  <c r="J157" i="12" s="1"/>
  <c r="I158" i="12"/>
  <c r="J158" i="12"/>
  <c r="L158" i="12"/>
  <c r="I159" i="12"/>
  <c r="K159" i="12" s="1"/>
  <c r="I160" i="12"/>
  <c r="K160" i="12" s="1"/>
  <c r="J160" i="12"/>
  <c r="I161" i="12"/>
  <c r="K161" i="12"/>
  <c r="L161" i="12"/>
  <c r="I162" i="12"/>
  <c r="K162" i="12" s="1"/>
  <c r="I163" i="12"/>
  <c r="K163" i="12" s="1"/>
  <c r="J163" i="12"/>
  <c r="L163" i="12"/>
  <c r="I164" i="12"/>
  <c r="I165" i="12"/>
  <c r="K165" i="12" s="1"/>
  <c r="I166" i="12"/>
  <c r="K166" i="12"/>
  <c r="I167" i="12"/>
  <c r="K167" i="12"/>
  <c r="L167" i="12"/>
  <c r="I168" i="12"/>
  <c r="J168" i="12" s="1"/>
  <c r="I169" i="12"/>
  <c r="J169" i="12" s="1"/>
  <c r="L169" i="12"/>
  <c r="I170" i="12"/>
  <c r="I171" i="12"/>
  <c r="J171" i="12" s="1"/>
  <c r="L171" i="12"/>
  <c r="I172" i="12"/>
  <c r="J172" i="12"/>
  <c r="K172" i="12"/>
  <c r="I173" i="12"/>
  <c r="J173" i="12" s="1"/>
  <c r="I174" i="12"/>
  <c r="K174" i="12" s="1"/>
  <c r="I175" i="12"/>
  <c r="K175" i="12"/>
  <c r="I176" i="12"/>
  <c r="J176" i="12" s="1"/>
  <c r="I177" i="12"/>
  <c r="K177" i="12" s="1"/>
  <c r="I178" i="12"/>
  <c r="I179" i="12"/>
  <c r="J179" i="12" s="1"/>
  <c r="I180" i="12"/>
  <c r="K180" i="12" s="1"/>
  <c r="J180" i="12"/>
  <c r="L180" i="12"/>
  <c r="I181" i="12"/>
  <c r="I182" i="12"/>
  <c r="I183" i="12"/>
  <c r="J183" i="12"/>
  <c r="K183" i="12"/>
  <c r="I184" i="12"/>
  <c r="J184" i="12"/>
  <c r="K184" i="12"/>
  <c r="L184" i="12"/>
  <c r="I185" i="12"/>
  <c r="K185" i="12" s="1"/>
  <c r="I186" i="12"/>
  <c r="K186" i="12" s="1"/>
  <c r="I187" i="12"/>
  <c r="I188" i="12"/>
  <c r="J188" i="12" s="1"/>
  <c r="I189" i="12"/>
  <c r="J189" i="12" s="1"/>
  <c r="L189" i="12"/>
  <c r="I190" i="12"/>
  <c r="J190" i="12" s="1"/>
  <c r="I191" i="12"/>
  <c r="I192" i="12"/>
  <c r="J192" i="12"/>
  <c r="K192" i="12"/>
  <c r="L192" i="12"/>
  <c r="I193" i="12"/>
  <c r="J193" i="12" s="1"/>
  <c r="L193" i="12"/>
  <c r="I194" i="12"/>
  <c r="I195" i="12"/>
  <c r="K195" i="12"/>
  <c r="I196" i="12"/>
  <c r="J196" i="12" s="1"/>
  <c r="I197" i="12"/>
  <c r="J197" i="12" s="1"/>
  <c r="I198" i="12"/>
  <c r="I199" i="12"/>
  <c r="K199" i="12" s="1"/>
  <c r="I200" i="12"/>
  <c r="J200" i="12"/>
  <c r="K200" i="12"/>
  <c r="L200" i="12"/>
  <c r="I201" i="12"/>
  <c r="I202" i="12"/>
  <c r="K202" i="12"/>
  <c r="I203" i="12"/>
  <c r="K203" i="12"/>
  <c r="I204" i="12"/>
  <c r="I205" i="12"/>
  <c r="K205" i="12" s="1"/>
  <c r="J205" i="12"/>
  <c r="L205" i="12"/>
  <c r="I206" i="12"/>
  <c r="I207" i="12"/>
  <c r="K207" i="12" s="1"/>
  <c r="I208" i="12"/>
  <c r="K208" i="12" s="1"/>
  <c r="J208" i="12"/>
  <c r="L208" i="12"/>
  <c r="I209" i="12"/>
  <c r="I210" i="12"/>
  <c r="K210" i="12"/>
  <c r="I211" i="12"/>
  <c r="K211" i="12"/>
  <c r="I212" i="12"/>
  <c r="I213" i="12"/>
  <c r="L213" i="12" s="1"/>
  <c r="J213" i="12"/>
  <c r="I214" i="12"/>
  <c r="I215" i="12"/>
  <c r="I216" i="12"/>
  <c r="J216" i="12" s="1"/>
  <c r="K216" i="12"/>
  <c r="L216" i="12"/>
  <c r="I217" i="12"/>
  <c r="J217" i="12"/>
  <c r="L217" i="12"/>
  <c r="I218" i="12"/>
  <c r="I219" i="12"/>
  <c r="K219" i="12" s="1"/>
  <c r="I220" i="12"/>
  <c r="K220" i="12" s="1"/>
  <c r="J220" i="12"/>
  <c r="L220" i="12"/>
  <c r="I221" i="12"/>
  <c r="I222" i="12"/>
  <c r="I223" i="12"/>
  <c r="K223" i="12" s="1"/>
  <c r="I224" i="12"/>
  <c r="J224" i="12"/>
  <c r="K224" i="12"/>
  <c r="I225" i="12"/>
  <c r="J225" i="12"/>
  <c r="L225" i="12"/>
  <c r="I226" i="12"/>
  <c r="L226" i="12"/>
  <c r="I227" i="12"/>
  <c r="I228" i="12"/>
  <c r="J228" i="12" s="1"/>
  <c r="K228" i="12"/>
  <c r="L228" i="12"/>
  <c r="I229" i="12"/>
  <c r="J229" i="12"/>
  <c r="K229" i="12"/>
  <c r="L229" i="12"/>
  <c r="I230" i="12"/>
  <c r="K230" i="12" s="1"/>
  <c r="I231" i="12"/>
  <c r="K231" i="12" s="1"/>
  <c r="I232" i="12"/>
  <c r="J232" i="12"/>
  <c r="K232" i="12"/>
  <c r="I233" i="12"/>
  <c r="I234" i="12"/>
  <c r="K234" i="12"/>
  <c r="I235" i="12"/>
  <c r="J235" i="12"/>
  <c r="K235" i="12"/>
  <c r="L235" i="12"/>
  <c r="I236" i="12"/>
  <c r="I237" i="12"/>
  <c r="K237" i="12"/>
  <c r="L237" i="12"/>
  <c r="I238" i="12"/>
  <c r="J238" i="12"/>
  <c r="K238" i="12"/>
  <c r="I239" i="12"/>
  <c r="J239" i="12" s="1"/>
  <c r="I240" i="12"/>
  <c r="K240" i="12" s="1"/>
  <c r="I241" i="12"/>
  <c r="J241" i="12"/>
  <c r="K241" i="12"/>
  <c r="I242" i="12"/>
  <c r="J242" i="12"/>
  <c r="K242" i="12"/>
  <c r="L242" i="12"/>
  <c r="I243" i="12"/>
  <c r="J243" i="12"/>
  <c r="K243" i="12"/>
  <c r="I244" i="12"/>
  <c r="I245" i="12"/>
  <c r="K245" i="12"/>
  <c r="I246" i="12"/>
  <c r="J246" i="12"/>
  <c r="K246" i="12"/>
  <c r="I247" i="12"/>
  <c r="J247" i="12" s="1"/>
  <c r="I248" i="12"/>
  <c r="I249" i="12"/>
  <c r="K249" i="12"/>
  <c r="I250" i="12"/>
  <c r="I251" i="12"/>
  <c r="J251" i="12"/>
  <c r="L251" i="12"/>
  <c r="I252" i="12"/>
  <c r="I253" i="12"/>
  <c r="I254" i="12"/>
  <c r="J254" i="12" s="1"/>
  <c r="K254" i="12"/>
  <c r="L254" i="12"/>
  <c r="I255" i="12"/>
  <c r="J255" i="12"/>
  <c r="K255" i="12"/>
  <c r="L255" i="12"/>
  <c r="I256" i="12"/>
  <c r="K256" i="12" s="1"/>
  <c r="I257" i="12"/>
  <c r="K257" i="12"/>
  <c r="I258" i="12"/>
  <c r="K258" i="12"/>
  <c r="I259" i="12"/>
  <c r="I260" i="12"/>
  <c r="K260" i="12"/>
  <c r="I261" i="12"/>
  <c r="K261" i="12"/>
  <c r="I262" i="12"/>
  <c r="I263" i="12"/>
  <c r="J263" i="12" s="1"/>
  <c r="K263" i="12"/>
  <c r="L263" i="12"/>
  <c r="I264" i="12"/>
  <c r="I265" i="12"/>
  <c r="K265" i="12"/>
  <c r="I266" i="12"/>
  <c r="K266" i="12" s="1"/>
  <c r="I267" i="12"/>
  <c r="J267" i="12"/>
  <c r="K267" i="12"/>
  <c r="L267" i="12"/>
  <c r="I268" i="12"/>
  <c r="K268" i="12"/>
  <c r="I269" i="12"/>
  <c r="K269" i="12" s="1"/>
  <c r="I270" i="12"/>
  <c r="K270" i="12"/>
  <c r="I271" i="12"/>
  <c r="J271" i="12" s="1"/>
  <c r="L271" i="12"/>
  <c r="I272" i="12"/>
  <c r="K272" i="12" s="1"/>
  <c r="I273" i="12"/>
  <c r="K273" i="12"/>
  <c r="I274" i="12"/>
  <c r="J274" i="12" s="1"/>
  <c r="I275" i="12"/>
  <c r="I276" i="12"/>
  <c r="I277" i="12"/>
  <c r="I278" i="12"/>
  <c r="J278" i="12"/>
  <c r="K278" i="12"/>
  <c r="L278" i="12"/>
  <c r="I279" i="12"/>
  <c r="J279" i="12" s="1"/>
  <c r="K279" i="12"/>
  <c r="L279" i="12"/>
  <c r="I280" i="12"/>
  <c r="K280" i="12"/>
  <c r="I281" i="12"/>
  <c r="I282" i="12"/>
  <c r="J282" i="12" s="1"/>
  <c r="I283" i="12"/>
  <c r="J283" i="12"/>
  <c r="K283" i="12"/>
  <c r="L283" i="12"/>
  <c r="I284" i="12"/>
  <c r="I285" i="12"/>
  <c r="I286" i="12"/>
  <c r="J286" i="12" s="1"/>
  <c r="K286" i="12"/>
  <c r="L286" i="12"/>
  <c r="I287" i="12"/>
  <c r="J287" i="12"/>
  <c r="K287" i="12"/>
  <c r="L287" i="12"/>
  <c r="I288" i="12"/>
  <c r="I289" i="12"/>
  <c r="I290" i="12"/>
  <c r="J290" i="12"/>
  <c r="K290" i="12"/>
  <c r="I291" i="12"/>
  <c r="J291" i="12"/>
  <c r="K291" i="12"/>
  <c r="I292" i="12"/>
  <c r="L292" i="12"/>
  <c r="I293" i="12"/>
  <c r="J293" i="12" s="1"/>
  <c r="L293" i="12"/>
  <c r="I294" i="12"/>
  <c r="K294" i="12" s="1"/>
  <c r="I295" i="12"/>
  <c r="J295" i="12"/>
  <c r="K295" i="12"/>
  <c r="L295" i="12"/>
  <c r="I296" i="12"/>
  <c r="J296" i="12"/>
  <c r="L296" i="12"/>
  <c r="I297" i="12"/>
  <c r="K297" i="12" s="1"/>
  <c r="L297" i="12"/>
  <c r="I298" i="12"/>
  <c r="K298" i="12" s="1"/>
  <c r="I299" i="12"/>
  <c r="J299" i="12"/>
  <c r="K299" i="12"/>
  <c r="I300" i="12"/>
  <c r="I301" i="12"/>
  <c r="K301" i="12"/>
  <c r="I302" i="12"/>
  <c r="J302" i="12"/>
  <c r="K302" i="12"/>
  <c r="L302" i="12"/>
  <c r="I303" i="12"/>
  <c r="J303" i="12" s="1"/>
  <c r="L303" i="12"/>
  <c r="I304" i="12"/>
  <c r="L304" i="12" s="1"/>
  <c r="I305" i="12"/>
  <c r="I306" i="12"/>
  <c r="I307" i="12"/>
  <c r="K307" i="12" s="1"/>
  <c r="J307" i="12"/>
  <c r="L307" i="12"/>
  <c r="I308" i="12"/>
  <c r="I309" i="12"/>
  <c r="K309" i="12"/>
  <c r="I310" i="12"/>
  <c r="J310" i="12" s="1"/>
  <c r="L310" i="12"/>
  <c r="I311" i="12"/>
  <c r="J311" i="12" s="1"/>
  <c r="I312" i="12"/>
  <c r="K312" i="12" s="1"/>
  <c r="I313" i="12"/>
  <c r="I314" i="12"/>
  <c r="J314" i="12" s="1"/>
  <c r="K314" i="12"/>
  <c r="L314" i="12"/>
  <c r="I315" i="12"/>
  <c r="J315" i="12"/>
  <c r="L315" i="12"/>
  <c r="I316" i="12"/>
  <c r="L316" i="12" s="1"/>
  <c r="I317" i="12"/>
  <c r="I318" i="12"/>
  <c r="K318" i="12" s="1"/>
  <c r="J318" i="12"/>
  <c r="L318" i="12"/>
  <c r="I319" i="12"/>
  <c r="I320" i="12"/>
  <c r="K320" i="12"/>
  <c r="I321" i="12"/>
  <c r="K321" i="12" s="1"/>
  <c r="I322" i="12"/>
  <c r="J322" i="12"/>
  <c r="K322" i="12"/>
  <c r="I323" i="12"/>
  <c r="J323" i="12"/>
  <c r="K323" i="12"/>
  <c r="L323" i="12"/>
  <c r="I324" i="12"/>
  <c r="I325" i="12"/>
  <c r="I326" i="12"/>
  <c r="J326" i="12" s="1"/>
  <c r="K326" i="12"/>
  <c r="L326" i="12"/>
  <c r="I327" i="12"/>
  <c r="J327" i="12"/>
  <c r="K327" i="12"/>
  <c r="L327" i="12"/>
  <c r="I328" i="12"/>
  <c r="K328" i="12" s="1"/>
  <c r="L328" i="12"/>
  <c r="I329" i="12"/>
  <c r="I330" i="12"/>
  <c r="J330" i="12"/>
  <c r="K330" i="12"/>
  <c r="L330" i="12"/>
  <c r="I331" i="12"/>
  <c r="J331" i="12" s="1"/>
  <c r="L331" i="12"/>
  <c r="I332" i="12"/>
  <c r="J332" i="12" s="1"/>
  <c r="I333" i="12"/>
  <c r="I334" i="12"/>
  <c r="J334" i="12" s="1"/>
  <c r="I335" i="12"/>
  <c r="J335" i="12" s="1"/>
  <c r="I336" i="12"/>
  <c r="I337" i="12"/>
  <c r="K337" i="12"/>
  <c r="I338" i="12"/>
  <c r="J338" i="12" s="1"/>
  <c r="L338" i="12"/>
  <c r="I339" i="12"/>
  <c r="J339" i="12" s="1"/>
  <c r="I340" i="12"/>
  <c r="L340" i="12" s="1"/>
  <c r="K340" i="12"/>
  <c r="I341" i="12"/>
  <c r="K341" i="12"/>
  <c r="I342" i="12"/>
  <c r="J342" i="12" s="1"/>
  <c r="I343" i="12"/>
  <c r="J343" i="12" s="1"/>
  <c r="I344" i="12"/>
  <c r="K344" i="12"/>
  <c r="L344" i="12"/>
  <c r="I345" i="12"/>
  <c r="I346" i="12"/>
  <c r="J346" i="12"/>
  <c r="K346" i="12"/>
  <c r="L346" i="12"/>
  <c r="I347" i="12"/>
  <c r="J347" i="12"/>
  <c r="L347" i="12"/>
  <c r="I348" i="12"/>
  <c r="K348" i="12" s="1"/>
  <c r="L348" i="12"/>
  <c r="I349" i="12"/>
  <c r="I350" i="12"/>
  <c r="J350" i="12"/>
  <c r="K350" i="12"/>
  <c r="L350" i="12"/>
  <c r="I351" i="12"/>
  <c r="J351" i="12" s="1"/>
  <c r="I352" i="12"/>
  <c r="K352" i="12" s="1"/>
  <c r="I353" i="12"/>
  <c r="I354" i="12"/>
  <c r="J354" i="12" s="1"/>
  <c r="I355" i="12"/>
  <c r="J355" i="12" s="1"/>
  <c r="L355" i="12"/>
  <c r="I356" i="12"/>
  <c r="K356" i="12" s="1"/>
  <c r="I357" i="12"/>
  <c r="I358" i="12"/>
  <c r="K358" i="12" s="1"/>
  <c r="J358" i="12"/>
  <c r="L358" i="12"/>
  <c r="I359" i="12"/>
  <c r="I360" i="12"/>
  <c r="J360" i="12"/>
  <c r="L360" i="12"/>
  <c r="I361" i="12"/>
  <c r="K361" i="12"/>
  <c r="I362" i="12"/>
  <c r="I363" i="12"/>
  <c r="L363" i="12" s="1"/>
  <c r="J363" i="12"/>
  <c r="I364" i="12"/>
  <c r="K364" i="12"/>
  <c r="L364" i="12"/>
  <c r="I365" i="12"/>
  <c r="I366" i="12"/>
  <c r="J366" i="12"/>
  <c r="K366" i="12"/>
  <c r="L366" i="12"/>
  <c r="I367" i="12"/>
  <c r="J367" i="12"/>
  <c r="K367" i="12"/>
  <c r="I368" i="12"/>
  <c r="K368" i="12"/>
  <c r="L368" i="12"/>
  <c r="I369" i="12"/>
  <c r="I370" i="12"/>
  <c r="J370" i="12"/>
  <c r="K370" i="12"/>
  <c r="I371" i="12"/>
  <c r="J371" i="12"/>
  <c r="L371" i="12"/>
  <c r="I372" i="12"/>
  <c r="I373" i="12"/>
  <c r="K373" i="12"/>
  <c r="I374" i="12"/>
  <c r="J374" i="12" s="1"/>
  <c r="I375" i="12"/>
  <c r="J375" i="12" s="1"/>
  <c r="I376" i="12"/>
  <c r="I377" i="12"/>
  <c r="K377" i="12" s="1"/>
  <c r="I378" i="12"/>
  <c r="J378" i="12"/>
  <c r="K378" i="12"/>
  <c r="L378" i="12"/>
  <c r="I379" i="12"/>
  <c r="J379" i="12"/>
  <c r="L379" i="12"/>
  <c r="I380" i="12"/>
  <c r="J380" i="12" s="1"/>
  <c r="L380" i="12"/>
  <c r="I381" i="12"/>
  <c r="I382" i="12"/>
  <c r="J382" i="12"/>
  <c r="K382" i="12"/>
  <c r="L382" i="12"/>
  <c r="I383" i="12"/>
  <c r="J383" i="12" s="1"/>
  <c r="I384" i="12"/>
  <c r="K384" i="12" s="1"/>
  <c r="I385" i="12"/>
  <c r="I386" i="12"/>
  <c r="J386" i="12" s="1"/>
  <c r="I387" i="12"/>
  <c r="J387" i="12" s="1"/>
  <c r="L387" i="12"/>
  <c r="I388" i="12"/>
  <c r="J388" i="12" s="1"/>
  <c r="I389" i="12"/>
  <c r="I390" i="12"/>
  <c r="J390" i="12" s="1"/>
  <c r="L390" i="12"/>
  <c r="I391" i="12"/>
  <c r="J391" i="12" s="1"/>
  <c r="I392" i="12"/>
  <c r="K392" i="12"/>
  <c r="L392" i="12"/>
  <c r="I393" i="12"/>
  <c r="K393" i="12"/>
  <c r="I394" i="12"/>
  <c r="I395" i="12"/>
  <c r="I396" i="12"/>
  <c r="J396" i="12" s="1"/>
  <c r="L396" i="12"/>
  <c r="I397" i="12"/>
  <c r="J397" i="12" s="1"/>
  <c r="I398" i="12"/>
  <c r="J398" i="12"/>
  <c r="K398" i="12"/>
  <c r="L398" i="12"/>
  <c r="I399" i="12"/>
  <c r="I400" i="12"/>
  <c r="I401" i="12"/>
  <c r="J401" i="12" s="1"/>
  <c r="K401" i="12"/>
  <c r="I402" i="12"/>
  <c r="J402" i="12" s="1"/>
  <c r="L402" i="12"/>
  <c r="I403" i="12"/>
  <c r="I404" i="12"/>
  <c r="K404" i="12" s="1"/>
  <c r="I405" i="12"/>
  <c r="K405" i="12"/>
  <c r="I406" i="12"/>
  <c r="J406" i="12"/>
  <c r="K406" i="12"/>
  <c r="L406" i="12"/>
  <c r="I407" i="12"/>
  <c r="J407" i="12" s="1"/>
  <c r="L407" i="12"/>
  <c r="I408" i="12"/>
  <c r="L408" i="12" s="1"/>
  <c r="I409" i="12"/>
  <c r="I410" i="12"/>
  <c r="I411" i="12"/>
  <c r="I412" i="12"/>
  <c r="K412" i="12" s="1"/>
  <c r="I413" i="12"/>
  <c r="I414" i="12"/>
  <c r="J414" i="12" s="1"/>
  <c r="K414" i="12"/>
  <c r="L414" i="12"/>
  <c r="I415" i="12"/>
  <c r="I416" i="12"/>
  <c r="J416" i="12"/>
  <c r="K416" i="12"/>
  <c r="I417" i="12"/>
  <c r="J417" i="12"/>
  <c r="K417" i="12"/>
  <c r="I418" i="12"/>
  <c r="J418" i="12"/>
  <c r="K418" i="12"/>
  <c r="L418" i="12"/>
  <c r="I419" i="12"/>
  <c r="K419" i="12" s="1"/>
  <c r="I420" i="12"/>
  <c r="I421" i="12"/>
  <c r="J421" i="12"/>
  <c r="K421" i="12"/>
  <c r="L421" i="12"/>
  <c r="I422" i="12"/>
  <c r="J422" i="12" s="1"/>
  <c r="L422" i="12"/>
  <c r="I423" i="12"/>
  <c r="L423" i="12"/>
  <c r="I424" i="12"/>
  <c r="I425" i="12"/>
  <c r="K425" i="12" s="1"/>
  <c r="I426" i="12"/>
  <c r="J426" i="12"/>
  <c r="K426" i="12"/>
  <c r="L426" i="12"/>
  <c r="I427" i="12"/>
  <c r="K427" i="12"/>
  <c r="I428" i="12"/>
  <c r="K428" i="12" s="1"/>
  <c r="I429" i="12"/>
  <c r="J429" i="12"/>
  <c r="K429" i="12"/>
  <c r="I430" i="12"/>
  <c r="J430" i="12"/>
  <c r="K430" i="12"/>
  <c r="L430" i="12"/>
  <c r="I431" i="12"/>
  <c r="L431" i="12" s="1"/>
  <c r="I432" i="12"/>
  <c r="K432" i="12"/>
  <c r="L432" i="12"/>
  <c r="I433" i="12"/>
  <c r="I434" i="12"/>
  <c r="I435" i="12"/>
  <c r="J435" i="12"/>
  <c r="I436" i="12"/>
  <c r="J436" i="12"/>
  <c r="K436" i="12"/>
  <c r="L436" i="12"/>
  <c r="I437" i="12"/>
  <c r="I438" i="12"/>
  <c r="J438" i="12"/>
  <c r="K438" i="12"/>
  <c r="L438" i="12"/>
  <c r="I439" i="12"/>
  <c r="J439" i="12"/>
  <c r="I440" i="12"/>
  <c r="K440" i="12" s="1"/>
  <c r="I441" i="12"/>
  <c r="I442" i="12"/>
  <c r="J442" i="12" s="1"/>
  <c r="L442" i="12"/>
  <c r="I443" i="12"/>
  <c r="K443" i="12" s="1"/>
  <c r="I444" i="12"/>
  <c r="I445" i="12"/>
  <c r="K445" i="12" s="1"/>
  <c r="I446" i="12"/>
  <c r="J446" i="12"/>
  <c r="K446" i="12"/>
  <c r="I447" i="12"/>
  <c r="L447" i="12"/>
  <c r="I448" i="12"/>
  <c r="K448" i="12" s="1"/>
  <c r="I449" i="12"/>
  <c r="K449" i="12"/>
  <c r="I450" i="12"/>
  <c r="J450" i="12" s="1"/>
  <c r="I451" i="12"/>
  <c r="J451" i="12" s="1"/>
  <c r="I452" i="12"/>
  <c r="I453" i="12"/>
  <c r="I454" i="12"/>
  <c r="J454" i="12"/>
  <c r="K454" i="12"/>
  <c r="L454" i="12"/>
  <c r="I455" i="12"/>
  <c r="J455" i="12"/>
  <c r="L455" i="12"/>
  <c r="I456" i="12"/>
  <c r="K456" i="12" s="1"/>
  <c r="I457" i="12"/>
  <c r="K457" i="12"/>
  <c r="I458" i="12"/>
  <c r="J458" i="12"/>
  <c r="K458" i="12"/>
  <c r="L458" i="12"/>
  <c r="I459" i="12"/>
  <c r="J459" i="12" s="1"/>
  <c r="K459" i="12"/>
  <c r="L459" i="12"/>
  <c r="I460" i="12"/>
  <c r="J460" i="12"/>
  <c r="L460" i="12"/>
  <c r="I461" i="12"/>
  <c r="I462" i="12"/>
  <c r="J462" i="12" s="1"/>
  <c r="L462" i="12"/>
  <c r="I463" i="12"/>
  <c r="J463" i="12"/>
  <c r="K463" i="12"/>
  <c r="L463" i="12"/>
  <c r="I464" i="12"/>
  <c r="J464" i="12" s="1"/>
  <c r="I465" i="12"/>
  <c r="K465" i="12" s="1"/>
  <c r="I466" i="12"/>
  <c r="J466" i="12"/>
  <c r="K466" i="12"/>
  <c r="I467" i="12"/>
  <c r="J467" i="12"/>
  <c r="K467" i="12"/>
  <c r="L467" i="12"/>
  <c r="I468" i="12"/>
  <c r="K468" i="12"/>
  <c r="L468" i="12"/>
  <c r="I469" i="12"/>
  <c r="I470" i="12"/>
  <c r="K470" i="12"/>
  <c r="I471" i="12"/>
  <c r="J471" i="12" s="1"/>
  <c r="L471" i="12"/>
  <c r="I472" i="12"/>
  <c r="J472" i="12" s="1"/>
  <c r="I473" i="12"/>
  <c r="I474" i="12"/>
  <c r="K474" i="12" s="1"/>
  <c r="I475" i="12"/>
  <c r="J475" i="12"/>
  <c r="K475" i="12"/>
  <c r="I476" i="12"/>
  <c r="L476" i="12"/>
  <c r="I477" i="12"/>
  <c r="L477" i="12" s="1"/>
  <c r="I478" i="12"/>
  <c r="I479" i="12"/>
  <c r="I480" i="12"/>
  <c r="J480" i="12" s="1"/>
  <c r="L480" i="12"/>
  <c r="I481" i="12"/>
  <c r="K481" i="12"/>
  <c r="I482" i="12"/>
  <c r="I483" i="12"/>
  <c r="K483" i="12" s="1"/>
  <c r="I484" i="12"/>
  <c r="J484" i="12"/>
  <c r="K484" i="12"/>
  <c r="L484" i="12"/>
  <c r="I485" i="12"/>
  <c r="I486" i="12"/>
  <c r="J486" i="12" s="1"/>
  <c r="I487" i="12"/>
  <c r="K487" i="12" s="1"/>
  <c r="I488" i="12"/>
  <c r="J488" i="12"/>
  <c r="K488" i="12"/>
  <c r="I489" i="12"/>
  <c r="J489" i="12"/>
  <c r="L489" i="12"/>
  <c r="I490" i="12"/>
  <c r="J490" i="12"/>
  <c r="L490" i="12"/>
  <c r="I491" i="12"/>
  <c r="I492" i="12"/>
  <c r="J492" i="12" s="1"/>
  <c r="L492" i="12"/>
  <c r="I493" i="12"/>
  <c r="J493" i="12"/>
  <c r="K493" i="12"/>
  <c r="L493" i="12"/>
  <c r="I494" i="12"/>
  <c r="J494" i="12" s="1"/>
  <c r="I495" i="12"/>
  <c r="K495" i="12" s="1"/>
  <c r="I496" i="12"/>
  <c r="J496" i="12"/>
  <c r="K496" i="12"/>
  <c r="I497" i="12"/>
  <c r="J497" i="12"/>
  <c r="K497" i="12"/>
  <c r="L497" i="12"/>
  <c r="I498" i="12"/>
  <c r="J498" i="12"/>
  <c r="L498" i="12"/>
  <c r="I499" i="12"/>
  <c r="I500" i="12"/>
  <c r="J500" i="12" s="1"/>
  <c r="K500" i="12"/>
  <c r="L500" i="12"/>
  <c r="I501" i="12"/>
  <c r="I502" i="12"/>
  <c r="I503" i="12"/>
  <c r="K503" i="12" s="1"/>
  <c r="I504" i="12"/>
  <c r="J504" i="12" s="1"/>
  <c r="L504" i="12"/>
  <c r="I505" i="12"/>
  <c r="I506" i="12"/>
  <c r="K506" i="12" s="1"/>
  <c r="I507" i="12"/>
  <c r="J507" i="12" s="1"/>
  <c r="I508" i="12"/>
  <c r="J508" i="12"/>
  <c r="K508" i="12"/>
  <c r="I509" i="12"/>
  <c r="I510" i="12"/>
  <c r="K510" i="12"/>
  <c r="I511" i="12"/>
  <c r="J511" i="12"/>
  <c r="K511" i="12"/>
  <c r="I512" i="12"/>
  <c r="J512" i="12" s="1"/>
  <c r="I513" i="12"/>
  <c r="J513" i="12" s="1"/>
  <c r="I514" i="12"/>
  <c r="I515" i="12"/>
  <c r="K515" i="12" s="1"/>
  <c r="I516" i="12"/>
  <c r="J516" i="12"/>
  <c r="K516" i="12"/>
  <c r="L516" i="12"/>
  <c r="I517" i="12"/>
  <c r="I518" i="12"/>
  <c r="K518" i="12" s="1"/>
  <c r="I519" i="12"/>
  <c r="K519" i="12" s="1"/>
  <c r="I520" i="12"/>
  <c r="J520" i="12" s="1"/>
  <c r="L520" i="12"/>
  <c r="I521" i="12"/>
  <c r="K521" i="12" s="1"/>
  <c r="I522" i="12"/>
  <c r="K522" i="12" s="1"/>
  <c r="I523" i="12"/>
  <c r="J523" i="12" s="1"/>
  <c r="I524" i="12"/>
  <c r="I525" i="12"/>
  <c r="I526" i="12"/>
  <c r="K526" i="12"/>
  <c r="I527" i="12"/>
  <c r="J527" i="12"/>
  <c r="K527" i="12"/>
  <c r="L527" i="12"/>
  <c r="I528" i="12"/>
  <c r="K528" i="12" s="1"/>
  <c r="I529" i="12"/>
  <c r="K529" i="12"/>
  <c r="I530" i="12"/>
  <c r="J530" i="12"/>
  <c r="K530" i="12"/>
  <c r="I531" i="12"/>
  <c r="J531" i="12" s="1"/>
  <c r="I532" i="12"/>
  <c r="I533" i="12"/>
  <c r="K533" i="12"/>
  <c r="I534" i="12"/>
  <c r="I535" i="12"/>
  <c r="J535" i="12"/>
  <c r="K535" i="12"/>
  <c r="L535" i="12"/>
  <c r="I536" i="12"/>
  <c r="I537" i="12"/>
  <c r="I538" i="12"/>
  <c r="K538" i="12"/>
  <c r="I539" i="12"/>
  <c r="J539" i="12"/>
  <c r="K539" i="12"/>
  <c r="L539" i="12"/>
  <c r="I540" i="12"/>
  <c r="K540" i="12" s="1"/>
  <c r="I541" i="12"/>
  <c r="I542" i="12"/>
  <c r="J542" i="12"/>
  <c r="K542" i="12"/>
  <c r="L542" i="12"/>
  <c r="I543" i="12"/>
  <c r="J543" i="12" s="1"/>
  <c r="I544" i="12"/>
  <c r="J544" i="12" s="1"/>
  <c r="L544" i="12"/>
  <c r="I545" i="12"/>
  <c r="I546" i="12"/>
  <c r="J546" i="12" s="1"/>
  <c r="L546" i="12"/>
  <c r="I547" i="12"/>
  <c r="J547" i="12"/>
  <c r="L547" i="12"/>
  <c r="I548" i="12"/>
  <c r="L548" i="12" s="1"/>
  <c r="I549" i="12"/>
  <c r="I550" i="12"/>
  <c r="J550" i="12"/>
  <c r="K550" i="12"/>
  <c r="L550" i="12"/>
  <c r="I551" i="12"/>
  <c r="I552" i="12"/>
  <c r="J552" i="12"/>
  <c r="L552" i="12"/>
  <c r="I553" i="12"/>
  <c r="I554" i="12"/>
  <c r="I555" i="12"/>
  <c r="J555" i="12"/>
  <c r="K555" i="12"/>
  <c r="L555" i="12"/>
  <c r="I556" i="12"/>
  <c r="I557" i="12"/>
  <c r="K557" i="12" s="1"/>
  <c r="I558" i="12"/>
  <c r="K558" i="12" s="1"/>
  <c r="J558" i="12"/>
  <c r="L558" i="12"/>
  <c r="I559" i="12"/>
  <c r="I560" i="12"/>
  <c r="J560" i="12" s="1"/>
  <c r="I561" i="12"/>
  <c r="J561" i="12" s="1"/>
  <c r="I562" i="12"/>
  <c r="I563" i="12"/>
  <c r="L563" i="12"/>
  <c r="I564" i="12"/>
  <c r="K564" i="12"/>
  <c r="I565" i="12"/>
  <c r="I566" i="12"/>
  <c r="J566" i="12"/>
  <c r="K566" i="12"/>
  <c r="L566" i="12"/>
  <c r="I567" i="12"/>
  <c r="L567" i="12"/>
  <c r="I568" i="12"/>
  <c r="K568" i="12" s="1"/>
  <c r="I569" i="12"/>
  <c r="J569" i="12"/>
  <c r="K569" i="12"/>
  <c r="I570" i="12"/>
  <c r="J570" i="12"/>
  <c r="K570" i="12"/>
  <c r="L570" i="12"/>
  <c r="I571" i="12"/>
  <c r="L571" i="12" s="1"/>
  <c r="I572" i="12"/>
  <c r="K572" i="12"/>
  <c r="I573" i="12"/>
  <c r="I574" i="12"/>
  <c r="J574" i="12"/>
  <c r="K574" i="12"/>
  <c r="I575" i="12"/>
  <c r="J575" i="12"/>
  <c r="L575" i="12"/>
  <c r="I576" i="12"/>
  <c r="L576" i="12"/>
  <c r="I577" i="12"/>
  <c r="I578" i="12"/>
  <c r="K578" i="12" s="1"/>
  <c r="I579" i="12"/>
  <c r="J579" i="12"/>
  <c r="K579" i="12"/>
  <c r="L579" i="12"/>
  <c r="I580" i="12"/>
  <c r="I581" i="12"/>
  <c r="K581" i="12"/>
  <c r="I582" i="12"/>
  <c r="K582" i="12" s="1"/>
  <c r="I583" i="12"/>
  <c r="K583" i="12"/>
  <c r="I584" i="12"/>
  <c r="J584" i="12" s="1"/>
  <c r="I585" i="12"/>
  <c r="J585" i="12" s="1"/>
  <c r="I586" i="12"/>
  <c r="K586" i="12"/>
  <c r="L586" i="12"/>
  <c r="I587" i="12"/>
  <c r="J587" i="12" s="1"/>
  <c r="I588" i="12"/>
  <c r="I589" i="12"/>
  <c r="J589" i="12"/>
  <c r="K589" i="12"/>
  <c r="I590" i="12"/>
  <c r="J590" i="12" s="1"/>
  <c r="I591" i="12"/>
  <c r="L591" i="12" s="1"/>
  <c r="I592" i="12"/>
  <c r="K592" i="12"/>
  <c r="I593" i="12"/>
  <c r="K593" i="12" s="1"/>
  <c r="I594" i="12"/>
  <c r="J594" i="12"/>
  <c r="K594" i="12"/>
  <c r="L594" i="12"/>
  <c r="I595" i="12"/>
  <c r="L595" i="12"/>
  <c r="I596" i="12"/>
  <c r="K596" i="12" s="1"/>
  <c r="I597" i="12"/>
  <c r="J597" i="12" s="1"/>
  <c r="K597" i="12"/>
  <c r="L597" i="12"/>
  <c r="I598" i="12"/>
  <c r="J598" i="12"/>
  <c r="K598" i="12"/>
  <c r="I599" i="12"/>
  <c r="I600" i="12"/>
  <c r="K600" i="12"/>
  <c r="I601" i="12"/>
  <c r="J601" i="12"/>
  <c r="K601" i="12"/>
  <c r="L601" i="12"/>
  <c r="I602" i="12"/>
  <c r="J602" i="12" s="1"/>
  <c r="L602" i="12"/>
  <c r="I603" i="12"/>
  <c r="I604" i="12"/>
  <c r="K604" i="12"/>
  <c r="I605" i="12"/>
  <c r="J605" i="12" s="1"/>
  <c r="I606" i="12"/>
  <c r="J606" i="12" s="1"/>
  <c r="I607" i="12"/>
  <c r="I608" i="12"/>
  <c r="K608" i="12" s="1"/>
  <c r="I609" i="12"/>
  <c r="K609" i="12" s="1"/>
  <c r="I610" i="12"/>
  <c r="J610" i="12" s="1"/>
  <c r="L610" i="12"/>
  <c r="I611" i="12"/>
  <c r="I612" i="12"/>
  <c r="J612" i="12" s="1"/>
  <c r="L612" i="12"/>
  <c r="I613" i="12"/>
  <c r="I614" i="12"/>
  <c r="J614" i="12"/>
  <c r="K614" i="12"/>
  <c r="I615" i="12"/>
  <c r="I616" i="12"/>
  <c r="K616" i="12"/>
  <c r="L616" i="12"/>
  <c r="I617" i="12"/>
  <c r="J617" i="12"/>
  <c r="K617" i="12"/>
  <c r="I618" i="12"/>
  <c r="K618" i="12" s="1"/>
  <c r="J618" i="12"/>
  <c r="L618" i="12"/>
  <c r="I619" i="12"/>
  <c r="K619" i="12"/>
  <c r="I620" i="12"/>
  <c r="I621" i="12"/>
  <c r="J621" i="12" s="1"/>
  <c r="L621" i="12"/>
  <c r="I622" i="12"/>
  <c r="L622" i="12"/>
  <c r="I623" i="12"/>
  <c r="I624" i="12"/>
  <c r="I625" i="12"/>
  <c r="J625" i="12" s="1"/>
  <c r="K625" i="12"/>
  <c r="L625" i="12"/>
  <c r="I626" i="12"/>
  <c r="J626" i="12"/>
  <c r="K626" i="12"/>
  <c r="I627" i="12"/>
  <c r="K627" i="12" s="1"/>
  <c r="L627" i="12"/>
  <c r="I628" i="12"/>
  <c r="K628" i="12"/>
  <c r="I629" i="12"/>
  <c r="I630" i="12"/>
  <c r="J630" i="12"/>
  <c r="L630" i="12"/>
  <c r="I631" i="12"/>
  <c r="K631" i="12"/>
  <c r="I632" i="12"/>
  <c r="L632" i="12" s="1"/>
  <c r="I633" i="12"/>
  <c r="K633" i="12" s="1"/>
  <c r="I634" i="12"/>
  <c r="J634" i="12" s="1"/>
  <c r="L634" i="12"/>
  <c r="I635" i="12"/>
  <c r="I636" i="12"/>
  <c r="K636" i="12"/>
  <c r="I637" i="12"/>
  <c r="K637" i="12"/>
  <c r="I638" i="12"/>
  <c r="J638" i="12"/>
  <c r="K638" i="12"/>
  <c r="L638" i="12"/>
  <c r="I639" i="12"/>
  <c r="J639" i="12"/>
  <c r="I640" i="12"/>
  <c r="K640" i="12"/>
  <c r="L640" i="12"/>
  <c r="I641" i="12"/>
  <c r="I642" i="12"/>
  <c r="I643" i="12"/>
  <c r="J643" i="12"/>
  <c r="K643" i="12"/>
  <c r="L643" i="12"/>
  <c r="I644" i="12"/>
  <c r="I645" i="12"/>
  <c r="K645" i="12" s="1"/>
  <c r="I646" i="12"/>
  <c r="J646" i="12" s="1"/>
  <c r="K646" i="12"/>
  <c r="L646" i="12"/>
  <c r="I647" i="12"/>
  <c r="K647" i="12"/>
  <c r="L647" i="12"/>
  <c r="I648" i="12"/>
  <c r="I649" i="12"/>
  <c r="K649" i="12" s="1"/>
  <c r="I650" i="12"/>
  <c r="J650" i="12" s="1"/>
  <c r="L650" i="12"/>
  <c r="I651" i="12"/>
  <c r="K651" i="12" s="1"/>
  <c r="I652" i="12"/>
  <c r="K652" i="12"/>
  <c r="I653" i="12"/>
  <c r="K653" i="12"/>
  <c r="I654" i="12"/>
  <c r="I655" i="12"/>
  <c r="J655" i="12"/>
  <c r="K655" i="12"/>
  <c r="L655" i="12"/>
  <c r="I656" i="12"/>
  <c r="I657" i="12"/>
  <c r="J657" i="12"/>
  <c r="I658" i="12"/>
  <c r="J658" i="12"/>
  <c r="K658" i="12"/>
  <c r="L658" i="12"/>
  <c r="I659" i="12"/>
  <c r="I660" i="12"/>
  <c r="K660" i="12" s="1"/>
  <c r="I661" i="12"/>
  <c r="K661" i="12" s="1"/>
  <c r="I662" i="12"/>
  <c r="J662" i="12"/>
  <c r="K662" i="12"/>
  <c r="I663" i="12"/>
  <c r="K663" i="12" s="1"/>
  <c r="J663" i="12"/>
  <c r="L663" i="12"/>
  <c r="I664" i="12"/>
  <c r="K664" i="12"/>
  <c r="L664" i="12"/>
  <c r="I665" i="12"/>
  <c r="I666" i="12"/>
  <c r="K666" i="12" s="1"/>
  <c r="I667" i="12"/>
  <c r="J667" i="12"/>
  <c r="K667" i="12"/>
  <c r="L667" i="12"/>
  <c r="I668" i="12"/>
  <c r="I669" i="12"/>
  <c r="K669" i="12" s="1"/>
  <c r="I670" i="12"/>
  <c r="K670" i="12" s="1"/>
  <c r="I671" i="12"/>
  <c r="J671" i="12"/>
  <c r="K671" i="12"/>
  <c r="I672" i="12"/>
  <c r="I673" i="12"/>
  <c r="K673" i="12"/>
  <c r="I674" i="12"/>
  <c r="J674" i="12"/>
  <c r="K674" i="12"/>
  <c r="I675" i="12"/>
  <c r="J675" i="12" s="1"/>
  <c r="I676" i="12"/>
  <c r="I677" i="12"/>
  <c r="K677" i="12"/>
  <c r="I678" i="12"/>
  <c r="I679" i="12"/>
  <c r="J679" i="12" s="1"/>
  <c r="L679" i="12"/>
  <c r="I680" i="12"/>
  <c r="K680" i="12"/>
  <c r="L680" i="12"/>
  <c r="I681" i="12"/>
  <c r="I682" i="12"/>
  <c r="J682" i="12" s="1"/>
  <c r="I683" i="12"/>
  <c r="J683" i="12" s="1"/>
  <c r="L683" i="12"/>
  <c r="I684" i="12"/>
  <c r="L684" i="12" s="1"/>
  <c r="I685" i="12"/>
  <c r="K685" i="12" s="1"/>
  <c r="I686" i="12"/>
  <c r="J686" i="12" s="1"/>
  <c r="I687" i="12"/>
  <c r="I688" i="12"/>
  <c r="J688" i="12"/>
  <c r="L688" i="12"/>
  <c r="I689" i="12"/>
  <c r="K689" i="12"/>
  <c r="I690" i="12"/>
  <c r="K690" i="12" s="1"/>
  <c r="I691" i="12"/>
  <c r="J691" i="12" s="1"/>
  <c r="K691" i="12"/>
  <c r="L691" i="12"/>
  <c r="I692" i="12"/>
  <c r="K692" i="12"/>
  <c r="I693" i="12"/>
  <c r="K693" i="12" s="1"/>
  <c r="I694" i="12"/>
  <c r="K694" i="12" s="1"/>
  <c r="I695" i="12"/>
  <c r="J695" i="12" s="1"/>
  <c r="L695" i="12"/>
  <c r="I696" i="12"/>
  <c r="I697" i="12"/>
  <c r="K697" i="12"/>
  <c r="I698" i="12"/>
  <c r="J698" i="12"/>
  <c r="K698" i="12"/>
  <c r="I699" i="12"/>
  <c r="J699" i="12"/>
  <c r="K699" i="12"/>
  <c r="I700" i="12"/>
  <c r="K700" i="12" s="1"/>
  <c r="I701" i="12"/>
  <c r="K701" i="12" s="1"/>
  <c r="I702" i="12"/>
  <c r="J702" i="12"/>
  <c r="K702" i="12"/>
  <c r="I703" i="12"/>
  <c r="J703" i="12" s="1"/>
  <c r="K703" i="12"/>
  <c r="I704" i="12"/>
  <c r="K704" i="12"/>
  <c r="L704" i="12"/>
  <c r="I705" i="12"/>
  <c r="I706" i="12"/>
  <c r="J706" i="12" s="1"/>
  <c r="K706" i="12"/>
  <c r="I707" i="12"/>
  <c r="J707" i="12"/>
  <c r="K707" i="12"/>
  <c r="L707" i="12"/>
  <c r="I708" i="12"/>
  <c r="L708" i="12" s="1"/>
  <c r="K708" i="12"/>
  <c r="I709" i="12"/>
  <c r="I710" i="12"/>
  <c r="J710" i="12"/>
  <c r="K710" i="12"/>
  <c r="I711" i="12"/>
  <c r="J711" i="12" s="1"/>
  <c r="I712" i="12"/>
  <c r="K712" i="12" s="1"/>
  <c r="I713" i="12"/>
  <c r="I714" i="12"/>
  <c r="K714" i="12" s="1"/>
  <c r="J714" i="12"/>
  <c r="I715" i="12"/>
  <c r="J715" i="12" s="1"/>
  <c r="L715" i="12"/>
  <c r="I716" i="12"/>
  <c r="K716" i="12" s="1"/>
  <c r="I717" i="12"/>
  <c r="I718" i="12"/>
  <c r="J718" i="12" s="1"/>
  <c r="I719" i="12"/>
  <c r="I720" i="12"/>
  <c r="K720" i="12"/>
  <c r="L720" i="12"/>
  <c r="I721" i="12"/>
  <c r="I722" i="12"/>
  <c r="I723" i="12"/>
  <c r="J723" i="12" s="1"/>
  <c r="K723" i="12"/>
  <c r="I724" i="12"/>
  <c r="K724" i="12"/>
  <c r="I725" i="12"/>
  <c r="I726" i="12"/>
  <c r="K726" i="12" s="1"/>
  <c r="I727" i="12"/>
  <c r="J727" i="12"/>
  <c r="K727" i="12"/>
  <c r="L727" i="12"/>
  <c r="I728" i="12"/>
  <c r="I729" i="12"/>
  <c r="I730" i="12"/>
  <c r="K730" i="12" s="1"/>
  <c r="I731" i="12"/>
  <c r="J731" i="12" s="1"/>
  <c r="L731" i="12"/>
  <c r="I732" i="12"/>
  <c r="K732" i="12" s="1"/>
  <c r="I733" i="12"/>
  <c r="K733" i="12" s="1"/>
  <c r="I734" i="12"/>
  <c r="J734" i="12" s="1"/>
  <c r="I735" i="12"/>
  <c r="I736" i="12"/>
  <c r="I737" i="12"/>
  <c r="K737" i="12" s="1"/>
  <c r="I738" i="12"/>
  <c r="J738" i="12"/>
  <c r="K738" i="12"/>
  <c r="I739" i="12"/>
  <c r="J739" i="12" s="1"/>
  <c r="L739" i="12"/>
  <c r="I740" i="12"/>
  <c r="I741" i="12"/>
  <c r="K741" i="12"/>
  <c r="I742" i="12"/>
  <c r="J742" i="12" s="1"/>
  <c r="I743" i="12"/>
  <c r="K743" i="12" s="1"/>
  <c r="J743" i="12"/>
  <c r="L743" i="12"/>
  <c r="I744" i="12"/>
  <c r="I745" i="12"/>
  <c r="I746" i="12"/>
  <c r="K746" i="12" s="1"/>
  <c r="J746" i="12"/>
  <c r="I747" i="12"/>
  <c r="J747" i="12"/>
  <c r="K747" i="12"/>
  <c r="I748" i="12"/>
  <c r="I749" i="12"/>
  <c r="K749" i="12"/>
  <c r="I750" i="12"/>
  <c r="K750" i="12"/>
  <c r="I751" i="12"/>
  <c r="I752" i="12"/>
  <c r="I753" i="12"/>
  <c r="K753" i="12" s="1"/>
  <c r="I754" i="12"/>
  <c r="K754" i="12"/>
  <c r="I755" i="12"/>
  <c r="J755" i="12" s="1"/>
  <c r="I756" i="12"/>
  <c r="I757" i="12"/>
  <c r="K757" i="12"/>
  <c r="I758" i="12"/>
  <c r="I759" i="12"/>
  <c r="K759" i="12" s="1"/>
  <c r="J759" i="12"/>
  <c r="L759" i="12"/>
  <c r="I760" i="12"/>
  <c r="K760" i="12"/>
  <c r="I761" i="12"/>
  <c r="I762" i="12"/>
  <c r="J762" i="12" s="1"/>
  <c r="I763" i="12"/>
  <c r="J763" i="12" s="1"/>
  <c r="L763" i="12"/>
  <c r="I764" i="12"/>
  <c r="K764" i="12" s="1"/>
  <c r="I765" i="12"/>
  <c r="K765" i="12" s="1"/>
  <c r="I766" i="12"/>
  <c r="J766" i="12" s="1"/>
  <c r="I767" i="12"/>
  <c r="I768" i="12"/>
  <c r="K768" i="12"/>
  <c r="I769" i="12"/>
  <c r="K769" i="12"/>
  <c r="I770" i="12"/>
  <c r="I771" i="12"/>
  <c r="J771" i="12" s="1"/>
  <c r="L771" i="12"/>
  <c r="I772" i="12"/>
  <c r="I773" i="12"/>
  <c r="K773" i="12"/>
  <c r="I774" i="12"/>
  <c r="J774" i="12" s="1"/>
  <c r="I775" i="12"/>
  <c r="K775" i="12" s="1"/>
  <c r="J775" i="12"/>
  <c r="L775" i="12"/>
  <c r="I776" i="12"/>
  <c r="I777" i="12"/>
  <c r="K777" i="12" s="1"/>
  <c r="I778" i="12"/>
  <c r="J778" i="12" s="1"/>
  <c r="I779" i="12"/>
  <c r="I780" i="12"/>
  <c r="L780" i="12" s="1"/>
  <c r="K780" i="12"/>
  <c r="I781" i="12"/>
  <c r="I782" i="12"/>
  <c r="I783" i="12"/>
  <c r="J783" i="12" s="1"/>
  <c r="K783" i="12"/>
  <c r="I784" i="12"/>
  <c r="I785" i="12"/>
  <c r="I786" i="12"/>
  <c r="K786" i="12" s="1"/>
  <c r="I787" i="12"/>
  <c r="J787" i="12" s="1"/>
  <c r="K787" i="12"/>
  <c r="I788" i="12"/>
  <c r="I789" i="12"/>
  <c r="I790" i="12"/>
  <c r="K790" i="12" s="1"/>
  <c r="J790" i="12"/>
  <c r="I791" i="12"/>
  <c r="J791" i="12" s="1"/>
  <c r="L791" i="12"/>
  <c r="I792" i="12"/>
  <c r="I793" i="12"/>
  <c r="K793" i="12" s="1"/>
  <c r="I794" i="12"/>
  <c r="J794" i="12"/>
  <c r="I795" i="12"/>
  <c r="J795" i="12"/>
  <c r="K795" i="12"/>
  <c r="L795" i="12"/>
  <c r="I796" i="12"/>
  <c r="I797" i="12"/>
  <c r="K797" i="12" s="1"/>
  <c r="I798" i="12"/>
  <c r="K798" i="12" s="1"/>
  <c r="I799" i="12"/>
  <c r="J799" i="12"/>
  <c r="K799" i="12"/>
  <c r="I800" i="12"/>
  <c r="K800" i="12" s="1"/>
  <c r="I801" i="12"/>
  <c r="K801" i="12" s="1"/>
  <c r="I802" i="12"/>
  <c r="I803" i="12"/>
  <c r="K803" i="12" s="1"/>
  <c r="I804" i="12"/>
  <c r="J804" i="12" s="1"/>
  <c r="K804" i="12"/>
  <c r="I805" i="12"/>
  <c r="J805" i="12"/>
  <c r="L805" i="12"/>
  <c r="I806" i="12"/>
  <c r="K806" i="12"/>
  <c r="I807" i="12"/>
  <c r="K807" i="12"/>
  <c r="I808" i="12"/>
  <c r="J808" i="12"/>
  <c r="K808" i="12"/>
  <c r="L808" i="12"/>
  <c r="I809" i="12"/>
  <c r="J809" i="12" s="1"/>
  <c r="I810" i="12"/>
  <c r="I811" i="12"/>
  <c r="K811" i="12"/>
  <c r="I812" i="12"/>
  <c r="I813" i="12"/>
  <c r="L813" i="12"/>
  <c r="I814" i="12"/>
  <c r="I815" i="12"/>
  <c r="K815" i="12"/>
  <c r="I816" i="12"/>
  <c r="J816" i="12" s="1"/>
  <c r="I817" i="12"/>
  <c r="L817" i="12" s="1"/>
  <c r="I818" i="12"/>
  <c r="I819" i="12"/>
  <c r="I820" i="12"/>
  <c r="J820" i="12" s="1"/>
  <c r="K820" i="12"/>
  <c r="I821" i="12"/>
  <c r="L821" i="12"/>
  <c r="I822" i="12"/>
  <c r="I823" i="12"/>
  <c r="K823" i="12" s="1"/>
  <c r="I824" i="12"/>
  <c r="K824" i="12" s="1"/>
  <c r="J824" i="12"/>
  <c r="L824" i="12"/>
  <c r="I825" i="12"/>
  <c r="I826" i="12"/>
  <c r="I827" i="12"/>
  <c r="K827" i="12" s="1"/>
  <c r="I828" i="12"/>
  <c r="J828" i="12" s="1"/>
  <c r="L828" i="12"/>
  <c r="I829" i="12"/>
  <c r="L829" i="12" s="1"/>
  <c r="I830" i="12"/>
  <c r="K830" i="12" s="1"/>
  <c r="I831" i="12"/>
  <c r="J831" i="12" s="1"/>
  <c r="L831" i="12"/>
  <c r="I832" i="12"/>
  <c r="J832" i="12" s="1"/>
  <c r="I833" i="12"/>
  <c r="L833" i="12"/>
  <c r="I834" i="12"/>
  <c r="K834" i="12"/>
  <c r="I835" i="12"/>
  <c r="I836" i="12"/>
  <c r="L836" i="12" s="1"/>
  <c r="J836" i="12"/>
  <c r="I837" i="12"/>
  <c r="K837" i="12"/>
  <c r="I838" i="12"/>
  <c r="K838" i="12" s="1"/>
  <c r="I839" i="12"/>
  <c r="J839" i="12" s="1"/>
  <c r="K839" i="12"/>
  <c r="I840" i="12"/>
  <c r="J840" i="12"/>
  <c r="L840" i="12"/>
  <c r="I841" i="12"/>
  <c r="K841" i="12"/>
  <c r="I842" i="12"/>
  <c r="K842" i="12"/>
  <c r="I843" i="12"/>
  <c r="J843" i="12"/>
  <c r="K843" i="12"/>
  <c r="L843" i="12"/>
  <c r="I844" i="12"/>
  <c r="J844" i="12" s="1"/>
  <c r="L844" i="12"/>
  <c r="I845" i="12"/>
  <c r="L845" i="12"/>
  <c r="I846" i="12"/>
  <c r="I847" i="12"/>
  <c r="J847" i="12" s="1"/>
  <c r="I848" i="12"/>
  <c r="J848" i="12" s="1"/>
  <c r="L848" i="12"/>
  <c r="I849" i="12"/>
  <c r="K849" i="12" s="1"/>
  <c r="I850" i="12"/>
  <c r="I851" i="12"/>
  <c r="J851" i="12" s="1"/>
  <c r="L851" i="12"/>
  <c r="I852" i="12"/>
  <c r="J852" i="12" s="1"/>
  <c r="I853" i="12"/>
  <c r="K853" i="12" s="1"/>
  <c r="I854" i="12"/>
  <c r="I855" i="12"/>
  <c r="J855" i="12" s="1"/>
  <c r="I856" i="12"/>
  <c r="J856" i="12" s="1"/>
  <c r="L856" i="12"/>
  <c r="I857" i="12"/>
  <c r="L857" i="12" s="1"/>
  <c r="I858" i="12"/>
  <c r="K858" i="12" s="1"/>
  <c r="I859" i="12"/>
  <c r="J859" i="12" s="1"/>
  <c r="L859" i="12"/>
  <c r="I860" i="12"/>
  <c r="J860" i="12" s="1"/>
  <c r="I861" i="12"/>
  <c r="K861" i="12" s="1"/>
  <c r="L861" i="12"/>
  <c r="I862" i="12"/>
  <c r="I863" i="12"/>
  <c r="J863" i="12"/>
  <c r="K863" i="12"/>
  <c r="I864" i="12"/>
  <c r="I865" i="12"/>
  <c r="K865" i="12" s="1"/>
  <c r="J865" i="12"/>
  <c r="L865" i="12"/>
  <c r="I866" i="12"/>
  <c r="I867" i="12"/>
  <c r="K867" i="12" s="1"/>
  <c r="J867" i="12"/>
  <c r="L867" i="12"/>
  <c r="I868" i="12"/>
  <c r="J868" i="12"/>
  <c r="I869" i="12"/>
  <c r="I870" i="12"/>
  <c r="I871" i="12"/>
  <c r="K871" i="12" s="1"/>
  <c r="L871" i="12"/>
  <c r="I872" i="12"/>
  <c r="K872" i="12"/>
  <c r="I873" i="12"/>
  <c r="I874" i="12"/>
  <c r="J874" i="12"/>
  <c r="K874" i="12"/>
  <c r="L874" i="12"/>
  <c r="I875" i="12"/>
  <c r="I876" i="12"/>
  <c r="K876" i="12" s="1"/>
  <c r="I877" i="12"/>
  <c r="J877" i="12" s="1"/>
  <c r="L877" i="12"/>
  <c r="I878" i="12"/>
  <c r="I879" i="12"/>
  <c r="K879" i="12" s="1"/>
  <c r="J879" i="12"/>
  <c r="L879" i="12"/>
  <c r="I880" i="12"/>
  <c r="I881" i="12"/>
  <c r="J881" i="12"/>
  <c r="K881" i="12"/>
  <c r="I882" i="12"/>
  <c r="I883" i="12"/>
  <c r="J883" i="12"/>
  <c r="K883" i="12"/>
  <c r="L883" i="12"/>
  <c r="I884" i="12"/>
  <c r="I885" i="12"/>
  <c r="K885" i="12" s="1"/>
  <c r="I886" i="12"/>
  <c r="I887" i="12"/>
  <c r="J887" i="12" s="1"/>
  <c r="L887" i="12"/>
  <c r="I888" i="12"/>
  <c r="K888" i="12" s="1"/>
  <c r="I889" i="12"/>
  <c r="J889" i="12" s="1"/>
  <c r="K889" i="12"/>
  <c r="I890" i="12"/>
  <c r="J890" i="12"/>
  <c r="I891" i="12"/>
  <c r="J891" i="12" s="1"/>
  <c r="I892" i="12"/>
  <c r="K892" i="12" s="1"/>
  <c r="I893" i="12"/>
  <c r="I894" i="12"/>
  <c r="K894" i="12" s="1"/>
  <c r="I895" i="12"/>
  <c r="J895" i="12" s="1"/>
  <c r="K895" i="12"/>
  <c r="I896" i="12"/>
  <c r="L896" i="12"/>
  <c r="I897" i="12"/>
  <c r="I898" i="12"/>
  <c r="K898" i="12" s="1"/>
  <c r="J898" i="12"/>
  <c r="I899" i="12"/>
  <c r="J899" i="12" s="1"/>
  <c r="L899" i="12"/>
  <c r="I900" i="12"/>
  <c r="J900" i="12" s="1"/>
  <c r="I901" i="12"/>
  <c r="I902" i="12"/>
  <c r="J902" i="12" s="1"/>
  <c r="I903" i="12"/>
  <c r="I904" i="12"/>
  <c r="L904" i="12" s="1"/>
  <c r="J904" i="12"/>
  <c r="I905" i="12"/>
  <c r="L905" i="12"/>
  <c r="I906" i="12"/>
  <c r="I907" i="12"/>
  <c r="K907" i="12" s="1"/>
  <c r="J907" i="12"/>
  <c r="L907" i="12"/>
  <c r="I908" i="12"/>
  <c r="J908" i="12"/>
  <c r="L908" i="12"/>
  <c r="I909" i="12"/>
  <c r="J909" i="12" s="1"/>
  <c r="I910" i="12"/>
  <c r="I911" i="12"/>
  <c r="J911" i="12" s="1"/>
  <c r="L911" i="12"/>
  <c r="I912" i="12"/>
  <c r="J912" i="12" s="1"/>
  <c r="I913" i="12"/>
  <c r="L913" i="12" s="1"/>
  <c r="K913" i="12"/>
  <c r="I914" i="12"/>
  <c r="I915" i="12"/>
  <c r="I916" i="12"/>
  <c r="K916" i="12" s="1"/>
  <c r="J916" i="12"/>
  <c r="L916" i="12"/>
  <c r="I917" i="12"/>
  <c r="I918" i="12"/>
  <c r="I919" i="12"/>
  <c r="J919" i="12" s="1"/>
  <c r="K919" i="12"/>
  <c r="I920" i="12"/>
  <c r="J920" i="12"/>
  <c r="L920" i="12"/>
  <c r="I921" i="12"/>
  <c r="K921" i="12" s="1"/>
  <c r="I922" i="12"/>
  <c r="K922" i="12"/>
  <c r="I923" i="12"/>
  <c r="P923" i="12" s="1"/>
  <c r="J923" i="12"/>
  <c r="Q923" i="12" s="1"/>
  <c r="K923" i="12"/>
  <c r="Y923" i="12" s="1"/>
  <c r="L923" i="12"/>
  <c r="I924" i="12"/>
  <c r="K924" i="12" s="1"/>
  <c r="I925" i="12"/>
  <c r="J925" i="12" s="1"/>
  <c r="I926" i="12"/>
  <c r="I927" i="12"/>
  <c r="J927" i="12" s="1"/>
  <c r="K927" i="12"/>
  <c r="I928" i="12"/>
  <c r="I929" i="12"/>
  <c r="I930" i="12"/>
  <c r="J930" i="12" s="1"/>
  <c r="I931" i="12"/>
  <c r="J931" i="12" s="1"/>
  <c r="L931" i="12"/>
  <c r="I932" i="12"/>
  <c r="I933" i="12"/>
  <c r="K933" i="12" s="1"/>
  <c r="I934" i="12"/>
  <c r="K934" i="12"/>
  <c r="I935" i="12"/>
  <c r="J935" i="12"/>
  <c r="K935" i="12"/>
  <c r="L935" i="12"/>
  <c r="I936" i="12"/>
  <c r="I937" i="12"/>
  <c r="K937" i="12" s="1"/>
  <c r="I938" i="12"/>
  <c r="J938" i="12" s="1"/>
  <c r="L938" i="12"/>
  <c r="I939" i="12"/>
  <c r="J939" i="12" s="1"/>
  <c r="I940" i="12"/>
  <c r="K940" i="12" s="1"/>
  <c r="I941" i="12"/>
  <c r="J941" i="12"/>
  <c r="K941" i="12"/>
  <c r="I942" i="12"/>
  <c r="I943" i="12"/>
  <c r="K943" i="12"/>
  <c r="Y943" i="12" s="1"/>
  <c r="I944" i="12"/>
  <c r="I945" i="12"/>
  <c r="I946" i="12"/>
  <c r="K946" i="12" s="1"/>
  <c r="J946" i="12"/>
  <c r="L946" i="12"/>
  <c r="S946" i="12" s="1"/>
  <c r="I947" i="12"/>
  <c r="I948" i="12"/>
  <c r="I949" i="12"/>
  <c r="W949" i="12" s="1"/>
  <c r="J949" i="12"/>
  <c r="Q949" i="12" s="1"/>
  <c r="L949" i="12"/>
  <c r="I950" i="12"/>
  <c r="I951" i="12"/>
  <c r="L951" i="12" s="1"/>
  <c r="J951" i="12"/>
  <c r="I952" i="12"/>
  <c r="I953" i="12"/>
  <c r="I954" i="12"/>
  <c r="K954" i="12" s="1"/>
  <c r="J954" i="12"/>
  <c r="L954" i="12"/>
  <c r="I955" i="12"/>
  <c r="I956" i="12"/>
  <c r="W956" i="12" s="1"/>
  <c r="I957" i="12"/>
  <c r="L957" i="12" s="1"/>
  <c r="J957" i="12"/>
  <c r="K957" i="12"/>
  <c r="I958" i="12"/>
  <c r="J958" i="12"/>
  <c r="L958" i="12"/>
  <c r="I959" i="12"/>
  <c r="J959" i="12" s="1"/>
  <c r="L959" i="12"/>
  <c r="Z959" i="12" s="1"/>
  <c r="I960" i="12"/>
  <c r="I961" i="12"/>
  <c r="J961" i="12"/>
  <c r="K961" i="12"/>
  <c r="I962" i="12"/>
  <c r="J962" i="12"/>
  <c r="X962" i="12" s="1"/>
  <c r="L962" i="12"/>
  <c r="S962" i="12" s="1"/>
  <c r="I963" i="12"/>
  <c r="L963" i="12"/>
  <c r="Z963" i="12" s="1"/>
  <c r="I964" i="12"/>
  <c r="I965" i="12"/>
  <c r="W965" i="12" s="1"/>
  <c r="I966" i="12"/>
  <c r="L966" i="12"/>
  <c r="Z966" i="12" s="1"/>
  <c r="I967" i="12"/>
  <c r="J967" i="12" s="1"/>
  <c r="I968" i="12"/>
  <c r="K968" i="12"/>
  <c r="I969" i="12"/>
  <c r="J969" i="12"/>
  <c r="K969" i="12"/>
  <c r="L969" i="12"/>
  <c r="I970" i="12"/>
  <c r="J970" i="12" s="1"/>
  <c r="I971" i="12"/>
  <c r="K971" i="12" s="1"/>
  <c r="J971" i="12"/>
  <c r="Q971" i="12" s="1"/>
  <c r="L971" i="12"/>
  <c r="S971" i="12" s="1"/>
  <c r="I972" i="12"/>
  <c r="I973" i="12"/>
  <c r="W973" i="12" s="1"/>
  <c r="K973" i="12"/>
  <c r="Y973" i="12" s="1"/>
  <c r="L973" i="12"/>
  <c r="I974" i="12"/>
  <c r="J974" i="12"/>
  <c r="Q974" i="12" s="1"/>
  <c r="L974" i="12"/>
  <c r="Z974" i="12" s="1"/>
  <c r="I975" i="12"/>
  <c r="J975" i="12" s="1"/>
  <c r="I976" i="12"/>
  <c r="J976" i="12" s="1"/>
  <c r="Q976" i="12" s="1"/>
  <c r="I977" i="12"/>
  <c r="J977" i="12" s="1"/>
  <c r="L977" i="12"/>
  <c r="I978" i="12"/>
  <c r="J978" i="12" s="1"/>
  <c r="I979" i="12"/>
  <c r="L979" i="12" s="1"/>
  <c r="J979" i="12"/>
  <c r="Q979" i="12" s="1"/>
  <c r="I980" i="12"/>
  <c r="K980" i="12"/>
  <c r="I981" i="12"/>
  <c r="O981" i="12" s="1"/>
  <c r="I982" i="12"/>
  <c r="J982" i="12" s="1"/>
  <c r="L982" i="12"/>
  <c r="I983" i="12"/>
  <c r="I984" i="12"/>
  <c r="V984" i="12" s="1"/>
  <c r="K984" i="12"/>
  <c r="Y984" i="12" s="1"/>
  <c r="I985" i="12"/>
  <c r="J985" i="12" s="1"/>
  <c r="L985" i="12"/>
  <c r="I986" i="12"/>
  <c r="I987" i="12"/>
  <c r="L987" i="12"/>
  <c r="I988" i="12"/>
  <c r="K988" i="12"/>
  <c r="I989" i="12"/>
  <c r="J989" i="12"/>
  <c r="I990" i="12"/>
  <c r="K990" i="12" s="1"/>
  <c r="J990" i="12"/>
  <c r="I991" i="12"/>
  <c r="J991" i="12"/>
  <c r="I992" i="12"/>
  <c r="K992" i="12"/>
  <c r="I993" i="12"/>
  <c r="L993" i="12"/>
  <c r="I994" i="12"/>
  <c r="I995" i="12"/>
  <c r="J995" i="12" s="1"/>
  <c r="K995" i="12"/>
  <c r="L995" i="12"/>
  <c r="I996" i="12"/>
  <c r="I997" i="12"/>
  <c r="J997" i="12"/>
  <c r="Q997" i="12" s="1"/>
  <c r="K997" i="12"/>
  <c r="I998" i="12"/>
  <c r="J998" i="12"/>
  <c r="L998" i="12"/>
  <c r="I999" i="12"/>
  <c r="K999" i="12"/>
  <c r="R999" i="12" s="1"/>
  <c r="L999" i="12"/>
  <c r="Z999" i="12" s="1"/>
  <c r="I1000" i="12"/>
  <c r="I1001" i="12"/>
  <c r="V1001" i="12" s="1"/>
  <c r="K1001" i="12"/>
  <c r="R1001" i="12" s="1"/>
  <c r="L1001" i="12"/>
  <c r="Z1001" i="12" s="1"/>
  <c r="M17" i="3"/>
  <c r="O17" i="3" s="1"/>
  <c r="M14" i="3"/>
  <c r="N14" i="3" s="1"/>
  <c r="M12" i="3"/>
  <c r="O12" i="3" s="1"/>
  <c r="M19" i="3"/>
  <c r="P19" i="3" s="1"/>
  <c r="P14" i="3" s="1"/>
  <c r="P29" i="3" s="1"/>
  <c r="P12" i="3"/>
  <c r="M21" i="3"/>
  <c r="O21" i="3" s="1"/>
  <c r="Q12" i="3"/>
  <c r="M14" i="17"/>
  <c r="M19" i="17" s="1"/>
  <c r="P19" i="17" s="1"/>
  <c r="P14" i="17" s="1"/>
  <c r="M12" i="17"/>
  <c r="O12" i="17" s="1"/>
  <c r="M21" i="17"/>
  <c r="P15" i="17"/>
  <c r="P12" i="17"/>
  <c r="P15" i="3"/>
  <c r="N14" i="17"/>
  <c r="J22" i="17"/>
  <c r="J23" i="17"/>
  <c r="J24" i="17"/>
  <c r="P21" i="3"/>
  <c r="Q15" i="3"/>
  <c r="N21" i="3"/>
  <c r="J22" i="3"/>
  <c r="N12" i="3" s="1"/>
  <c r="J23" i="3"/>
  <c r="J24" i="3"/>
  <c r="M4" i="16"/>
  <c r="M11" i="16"/>
  <c r="M2" i="16"/>
  <c r="M5" i="16"/>
  <c r="M6" i="16"/>
  <c r="H1001" i="5"/>
  <c r="K1001" i="5"/>
  <c r="H1000" i="5"/>
  <c r="K1000" i="5" s="1"/>
  <c r="H999" i="5"/>
  <c r="K999" i="5" s="1"/>
  <c r="H998" i="5"/>
  <c r="K998" i="5"/>
  <c r="H997" i="5"/>
  <c r="K997" i="5"/>
  <c r="H996" i="5"/>
  <c r="K996" i="5" s="1"/>
  <c r="H995" i="5"/>
  <c r="K995" i="5" s="1"/>
  <c r="H994" i="5"/>
  <c r="K994" i="5"/>
  <c r="H993" i="5"/>
  <c r="K993" i="5"/>
  <c r="H992" i="5"/>
  <c r="K992" i="5" s="1"/>
  <c r="H991" i="5"/>
  <c r="H990" i="5"/>
  <c r="K990" i="5" s="1"/>
  <c r="H989" i="5"/>
  <c r="K989" i="5"/>
  <c r="H988" i="5"/>
  <c r="K988" i="5" s="1"/>
  <c r="H987" i="5"/>
  <c r="K987" i="5"/>
  <c r="H986" i="5"/>
  <c r="H985" i="5"/>
  <c r="K985" i="5" s="1"/>
  <c r="H984" i="5"/>
  <c r="K984" i="5" s="1"/>
  <c r="H983" i="5"/>
  <c r="K983" i="5"/>
  <c r="H982" i="5"/>
  <c r="K982" i="5"/>
  <c r="H981" i="5"/>
  <c r="K981" i="5" s="1"/>
  <c r="H980" i="5"/>
  <c r="K980" i="5" s="1"/>
  <c r="H979" i="5"/>
  <c r="K979" i="5"/>
  <c r="H978" i="5"/>
  <c r="K978" i="5"/>
  <c r="H977" i="5"/>
  <c r="K977" i="5"/>
  <c r="H976" i="5"/>
  <c r="K976" i="5" s="1"/>
  <c r="H975" i="5"/>
  <c r="H974" i="5"/>
  <c r="K974" i="5"/>
  <c r="H973" i="5"/>
  <c r="K973" i="5"/>
  <c r="H972" i="5"/>
  <c r="K972" i="5" s="1"/>
  <c r="H971" i="5"/>
  <c r="K971" i="5" s="1"/>
  <c r="H970" i="5"/>
  <c r="K970" i="5" s="1"/>
  <c r="H969" i="5"/>
  <c r="K969" i="5"/>
  <c r="H968" i="5"/>
  <c r="K968" i="5" s="1"/>
  <c r="H967" i="5"/>
  <c r="K967" i="5"/>
  <c r="H966" i="5"/>
  <c r="K966" i="5" s="1"/>
  <c r="H965" i="5"/>
  <c r="K965" i="5" s="1"/>
  <c r="H964" i="5"/>
  <c r="K964" i="5" s="1"/>
  <c r="H963" i="5"/>
  <c r="K963" i="5"/>
  <c r="H962" i="5"/>
  <c r="K962" i="5"/>
  <c r="H961" i="5"/>
  <c r="K961" i="5" s="1"/>
  <c r="H960" i="5"/>
  <c r="K960" i="5" s="1"/>
  <c r="H959" i="5"/>
  <c r="H958" i="5"/>
  <c r="K958" i="5"/>
  <c r="H957" i="5"/>
  <c r="K957" i="5"/>
  <c r="H956" i="5"/>
  <c r="H955" i="5"/>
  <c r="K955" i="5" s="1"/>
  <c r="H954" i="5"/>
  <c r="K954" i="5" s="1"/>
  <c r="H953" i="5"/>
  <c r="K953" i="5"/>
  <c r="H952" i="5"/>
  <c r="K952" i="5" s="1"/>
  <c r="H951" i="5"/>
  <c r="K951" i="5"/>
  <c r="H950" i="5"/>
  <c r="K950" i="5" s="1"/>
  <c r="H949" i="5"/>
  <c r="K949" i="5"/>
  <c r="H948" i="5"/>
  <c r="K948" i="5" s="1"/>
  <c r="H947" i="5"/>
  <c r="K947" i="5" s="1"/>
  <c r="H946" i="5"/>
  <c r="K946" i="5"/>
  <c r="H945" i="5"/>
  <c r="K945" i="5"/>
  <c r="H944" i="5"/>
  <c r="K944" i="5" s="1"/>
  <c r="H943" i="5"/>
  <c r="K943" i="5" s="1"/>
  <c r="H942" i="5"/>
  <c r="K942" i="5" s="1"/>
  <c r="H941" i="5"/>
  <c r="K941" i="5"/>
  <c r="H940" i="5"/>
  <c r="K940" i="5" s="1"/>
  <c r="H939" i="5"/>
  <c r="K939" i="5"/>
  <c r="H938" i="5"/>
  <c r="K938" i="5" s="1"/>
  <c r="H937" i="5"/>
  <c r="K937" i="5" s="1"/>
  <c r="H936" i="5"/>
  <c r="K936" i="5" s="1"/>
  <c r="H935" i="5"/>
  <c r="K935" i="5" s="1"/>
  <c r="H934" i="5"/>
  <c r="K934" i="5"/>
  <c r="H933" i="5"/>
  <c r="K933" i="5"/>
  <c r="H932" i="5"/>
  <c r="K932" i="5" s="1"/>
  <c r="H931" i="5"/>
  <c r="K931" i="5"/>
  <c r="H930" i="5"/>
  <c r="K930" i="5" s="1"/>
  <c r="H929" i="5"/>
  <c r="K929" i="5"/>
  <c r="H928" i="5"/>
  <c r="K928" i="5" s="1"/>
  <c r="H927" i="5"/>
  <c r="K927" i="5" s="1"/>
  <c r="H926" i="5"/>
  <c r="K926" i="5" s="1"/>
  <c r="H925" i="5"/>
  <c r="K925" i="5" s="1"/>
  <c r="H924" i="5"/>
  <c r="K924" i="5" s="1"/>
  <c r="H923" i="5"/>
  <c r="K923" i="5" s="1"/>
  <c r="H922" i="5"/>
  <c r="H921" i="5"/>
  <c r="K921" i="5" s="1"/>
  <c r="H920" i="5"/>
  <c r="K920" i="5" s="1"/>
  <c r="H919" i="5"/>
  <c r="K919" i="5"/>
  <c r="H918" i="5"/>
  <c r="K918" i="5" s="1"/>
  <c r="H917" i="5"/>
  <c r="K917" i="5"/>
  <c r="H916" i="5"/>
  <c r="K916" i="5" s="1"/>
  <c r="H915" i="5"/>
  <c r="K915" i="5" s="1"/>
  <c r="H914" i="5"/>
  <c r="K914" i="5"/>
  <c r="H913" i="5"/>
  <c r="K913" i="5" s="1"/>
  <c r="H912" i="5"/>
  <c r="K912" i="5" s="1"/>
  <c r="H911" i="5"/>
  <c r="K911" i="5" s="1"/>
  <c r="H910" i="5"/>
  <c r="K910" i="5" s="1"/>
  <c r="H909" i="5"/>
  <c r="K909" i="5"/>
  <c r="H908" i="5"/>
  <c r="K908" i="5" s="1"/>
  <c r="H907" i="5"/>
  <c r="K907" i="5" s="1"/>
  <c r="H906" i="5"/>
  <c r="H905" i="5"/>
  <c r="K905" i="5" s="1"/>
  <c r="H904" i="5"/>
  <c r="K904" i="5" s="1"/>
  <c r="H903" i="5"/>
  <c r="K903" i="5"/>
  <c r="H902" i="5"/>
  <c r="K902" i="5"/>
  <c r="H901" i="5"/>
  <c r="K901" i="5" s="1"/>
  <c r="H900" i="5"/>
  <c r="K900" i="5" s="1"/>
  <c r="H899" i="5"/>
  <c r="K899" i="5"/>
  <c r="H898" i="5"/>
  <c r="K898" i="5"/>
  <c r="H897" i="5"/>
  <c r="K897" i="5"/>
  <c r="H896" i="5"/>
  <c r="K896" i="5" s="1"/>
  <c r="H895" i="5"/>
  <c r="K895" i="5" s="1"/>
  <c r="H894" i="5"/>
  <c r="K894" i="5"/>
  <c r="H893" i="5"/>
  <c r="K893" i="5"/>
  <c r="H892" i="5"/>
  <c r="K892" i="5" s="1"/>
  <c r="H891" i="5"/>
  <c r="K891" i="5" s="1"/>
  <c r="H890" i="5"/>
  <c r="K890" i="5" s="1"/>
  <c r="H889" i="5"/>
  <c r="K889" i="5"/>
  <c r="H888" i="5"/>
  <c r="K888" i="5" s="1"/>
  <c r="H887" i="5"/>
  <c r="K887" i="5"/>
  <c r="H886" i="5"/>
  <c r="K886" i="5" s="1"/>
  <c r="H885" i="5"/>
  <c r="K885" i="5"/>
  <c r="H884" i="5"/>
  <c r="K884" i="5" s="1"/>
  <c r="H883" i="5"/>
  <c r="K883" i="5" s="1"/>
  <c r="H882" i="5"/>
  <c r="K882" i="5"/>
  <c r="H881" i="5"/>
  <c r="K881" i="5"/>
  <c r="H880" i="5"/>
  <c r="K880" i="5" s="1"/>
  <c r="H879" i="5"/>
  <c r="K879" i="5" s="1"/>
  <c r="H878" i="5"/>
  <c r="K878" i="5" s="1"/>
  <c r="H877" i="5"/>
  <c r="K877" i="5"/>
  <c r="H876" i="5"/>
  <c r="K876" i="5" s="1"/>
  <c r="H875" i="5"/>
  <c r="K875" i="5"/>
  <c r="H874" i="5"/>
  <c r="K874" i="5" s="1"/>
  <c r="H873" i="5"/>
  <c r="K873" i="5" s="1"/>
  <c r="H872" i="5"/>
  <c r="K872" i="5" s="1"/>
  <c r="H871" i="5"/>
  <c r="K871" i="5" s="1"/>
  <c r="H870" i="5"/>
  <c r="K870" i="5"/>
  <c r="H869" i="5"/>
  <c r="K869" i="5" s="1"/>
  <c r="H868" i="5"/>
  <c r="K868" i="5" s="1"/>
  <c r="H867" i="5"/>
  <c r="K867" i="5" s="1"/>
  <c r="H866" i="5"/>
  <c r="K866" i="5" s="1"/>
  <c r="H865" i="5"/>
  <c r="K865" i="5"/>
  <c r="H864" i="5"/>
  <c r="K864" i="5" s="1"/>
  <c r="H863" i="5"/>
  <c r="K863" i="5" s="1"/>
  <c r="H862" i="5"/>
  <c r="K862" i="5" s="1"/>
  <c r="H861" i="5"/>
  <c r="K861" i="5" s="1"/>
  <c r="H860" i="5"/>
  <c r="K860" i="5" s="1"/>
  <c r="H859" i="5"/>
  <c r="K859" i="5"/>
  <c r="H858" i="5"/>
  <c r="K858" i="5" s="1"/>
  <c r="H857" i="5"/>
  <c r="K857" i="5"/>
  <c r="H856" i="5"/>
  <c r="K856" i="5" s="1"/>
  <c r="H855" i="5"/>
  <c r="K855" i="5"/>
  <c r="H854" i="5"/>
  <c r="K854" i="5"/>
  <c r="H853" i="5"/>
  <c r="K853" i="5" s="1"/>
  <c r="H852" i="5"/>
  <c r="K852" i="5" s="1"/>
  <c r="H851" i="5"/>
  <c r="K851" i="5" s="1"/>
  <c r="H850" i="5"/>
  <c r="K850" i="5"/>
  <c r="H849" i="5"/>
  <c r="K849" i="5"/>
  <c r="H848" i="5"/>
  <c r="K848" i="5" s="1"/>
  <c r="H847" i="5"/>
  <c r="H846" i="5"/>
  <c r="K846" i="5" s="1"/>
  <c r="H845" i="5"/>
  <c r="K845" i="5"/>
  <c r="H844" i="5"/>
  <c r="K844" i="5" s="1"/>
  <c r="H843" i="5"/>
  <c r="K843" i="5"/>
  <c r="H842" i="5"/>
  <c r="K842" i="5" s="1"/>
  <c r="H841" i="5"/>
  <c r="K841" i="5" s="1"/>
  <c r="H840" i="5"/>
  <c r="K840" i="5" s="1"/>
  <c r="H839" i="5"/>
  <c r="K839" i="5" s="1"/>
  <c r="H838" i="5"/>
  <c r="K838" i="5"/>
  <c r="H837" i="5"/>
  <c r="K837" i="5" s="1"/>
  <c r="H836" i="5"/>
  <c r="K836" i="5" s="1"/>
  <c r="H835" i="5"/>
  <c r="K835" i="5"/>
  <c r="H834" i="5"/>
  <c r="K834" i="5" s="1"/>
  <c r="H833" i="5"/>
  <c r="K833" i="5"/>
  <c r="H832" i="5"/>
  <c r="K832" i="5" s="1"/>
  <c r="H831" i="5"/>
  <c r="K831" i="5" s="1"/>
  <c r="H830" i="5"/>
  <c r="K830" i="5"/>
  <c r="H829" i="5"/>
  <c r="K829" i="5" s="1"/>
  <c r="H828" i="5"/>
  <c r="K828" i="5" s="1"/>
  <c r="H827" i="5"/>
  <c r="K827" i="5" s="1"/>
  <c r="H826" i="5"/>
  <c r="K826" i="5" s="1"/>
  <c r="H825" i="5"/>
  <c r="K825" i="5"/>
  <c r="H824" i="5"/>
  <c r="K824" i="5" s="1"/>
  <c r="H823" i="5"/>
  <c r="K823" i="5" s="1"/>
  <c r="H822" i="5"/>
  <c r="K822" i="5" s="1"/>
  <c r="H821" i="5"/>
  <c r="K821" i="5"/>
  <c r="H820" i="5"/>
  <c r="K820" i="5" s="1"/>
  <c r="H819" i="5"/>
  <c r="K819" i="5"/>
  <c r="H818" i="5"/>
  <c r="K818" i="5" s="1"/>
  <c r="H817" i="5"/>
  <c r="K817" i="5"/>
  <c r="H816" i="5"/>
  <c r="K816" i="5" s="1"/>
  <c r="H815" i="5"/>
  <c r="H814" i="5"/>
  <c r="K814" i="5"/>
  <c r="H813" i="5"/>
  <c r="K813" i="5" s="1"/>
  <c r="H812" i="5"/>
  <c r="K812" i="5" s="1"/>
  <c r="H811" i="5"/>
  <c r="K811" i="5"/>
  <c r="H810" i="5"/>
  <c r="H809" i="5"/>
  <c r="K809" i="5"/>
  <c r="H808" i="5"/>
  <c r="K808" i="5" s="1"/>
  <c r="H807" i="5"/>
  <c r="K807" i="5" s="1"/>
  <c r="H806" i="5"/>
  <c r="K806" i="5"/>
  <c r="H805" i="5"/>
  <c r="K805" i="5"/>
  <c r="H804" i="5"/>
  <c r="K804" i="5" s="1"/>
  <c r="H803" i="5"/>
  <c r="K803" i="5" s="1"/>
  <c r="H802" i="5"/>
  <c r="K802" i="5" s="1"/>
  <c r="H801" i="5"/>
  <c r="K801" i="5"/>
  <c r="H800" i="5"/>
  <c r="K800" i="5" s="1"/>
  <c r="H799" i="5"/>
  <c r="K799" i="5" s="1"/>
  <c r="H798" i="5"/>
  <c r="K798" i="5"/>
  <c r="H797" i="5"/>
  <c r="K797" i="5" s="1"/>
  <c r="H796" i="5"/>
  <c r="H795" i="5"/>
  <c r="K795" i="5"/>
  <c r="H794" i="5"/>
  <c r="K794" i="5" s="1"/>
  <c r="H793" i="5"/>
  <c r="K793" i="5" s="1"/>
  <c r="H792" i="5"/>
  <c r="K792" i="5" s="1"/>
  <c r="H791" i="5"/>
  <c r="K791" i="5"/>
  <c r="H790" i="5"/>
  <c r="K790" i="5"/>
  <c r="H789" i="5"/>
  <c r="K789" i="5" s="1"/>
  <c r="H788" i="5"/>
  <c r="K788" i="5" s="1"/>
  <c r="H787" i="5"/>
  <c r="K787" i="5" s="1"/>
  <c r="H786" i="5"/>
  <c r="K786" i="5"/>
  <c r="H785" i="5"/>
  <c r="K785" i="5"/>
  <c r="H784" i="5"/>
  <c r="K784" i="5" s="1"/>
  <c r="H783" i="5"/>
  <c r="K783" i="5" s="1"/>
  <c r="H782" i="5"/>
  <c r="K782" i="5" s="1"/>
  <c r="H781" i="5"/>
  <c r="K781" i="5"/>
  <c r="H780" i="5"/>
  <c r="K780" i="5" s="1"/>
  <c r="H779" i="5"/>
  <c r="K779" i="5"/>
  <c r="H778" i="5"/>
  <c r="K778" i="5" s="1"/>
  <c r="H777" i="5"/>
  <c r="K777" i="5" s="1"/>
  <c r="H776" i="5"/>
  <c r="K776" i="5" s="1"/>
  <c r="H775" i="5"/>
  <c r="K775" i="5" s="1"/>
  <c r="H774" i="5"/>
  <c r="K774" i="5"/>
  <c r="H773" i="5"/>
  <c r="K773" i="5" s="1"/>
  <c r="H772" i="5"/>
  <c r="K772" i="5" s="1"/>
  <c r="H771" i="5"/>
  <c r="K771" i="5"/>
  <c r="H770" i="5"/>
  <c r="K770" i="5" s="1"/>
  <c r="H769" i="5"/>
  <c r="K769" i="5"/>
  <c r="H768" i="5"/>
  <c r="K768" i="5" s="1"/>
  <c r="H767" i="5"/>
  <c r="H766" i="5"/>
  <c r="K766" i="5"/>
  <c r="H765" i="5"/>
  <c r="K765" i="5" s="1"/>
  <c r="H764" i="5"/>
  <c r="K764" i="5" s="1"/>
  <c r="H763" i="5"/>
  <c r="K763" i="5" s="1"/>
  <c r="H762" i="5"/>
  <c r="K762" i="5" s="1"/>
  <c r="H761" i="5"/>
  <c r="K761" i="5"/>
  <c r="H760" i="5"/>
  <c r="K760" i="5" s="1"/>
  <c r="H759" i="5"/>
  <c r="K759" i="5" s="1"/>
  <c r="H758" i="5"/>
  <c r="K758" i="5" s="1"/>
  <c r="H757" i="5"/>
  <c r="K757" i="5"/>
  <c r="H756" i="5"/>
  <c r="K756" i="5" s="1"/>
  <c r="H755" i="5"/>
  <c r="K755" i="5" s="1"/>
  <c r="H754" i="5"/>
  <c r="K754" i="5" s="1"/>
  <c r="H753" i="5"/>
  <c r="K753" i="5"/>
  <c r="H752" i="5"/>
  <c r="K752" i="5" s="1"/>
  <c r="H751" i="5"/>
  <c r="K751" i="5" s="1"/>
  <c r="H750" i="5"/>
  <c r="K750" i="5" s="1"/>
  <c r="H749" i="5"/>
  <c r="K749" i="5" s="1"/>
  <c r="H748" i="5"/>
  <c r="K748" i="5" s="1"/>
  <c r="H747" i="5"/>
  <c r="K747" i="5"/>
  <c r="H746" i="5"/>
  <c r="K746" i="5" s="1"/>
  <c r="H745" i="5"/>
  <c r="K745" i="5" s="1"/>
  <c r="H744" i="5"/>
  <c r="K744" i="5" s="1"/>
  <c r="H743" i="5"/>
  <c r="K743" i="5" s="1"/>
  <c r="H742" i="5"/>
  <c r="K742" i="5"/>
  <c r="H741" i="5"/>
  <c r="K741" i="5"/>
  <c r="H740" i="5"/>
  <c r="K740" i="5" s="1"/>
  <c r="H739" i="5"/>
  <c r="K739" i="5"/>
  <c r="H738" i="5"/>
  <c r="K738" i="5" s="1"/>
  <c r="H737" i="5"/>
  <c r="K737" i="5"/>
  <c r="H736" i="5"/>
  <c r="K736" i="5" s="1"/>
  <c r="H735" i="5"/>
  <c r="K735" i="5" s="1"/>
  <c r="H734" i="5"/>
  <c r="K734" i="5" s="1"/>
  <c r="H733" i="5"/>
  <c r="K733" i="5" s="1"/>
  <c r="H732" i="5"/>
  <c r="K732" i="5" s="1"/>
  <c r="H731" i="5"/>
  <c r="K731" i="5"/>
  <c r="H730" i="5"/>
  <c r="H729" i="5"/>
  <c r="K729" i="5" s="1"/>
  <c r="H728" i="5"/>
  <c r="K728" i="5" s="1"/>
  <c r="H727" i="5"/>
  <c r="K727" i="5"/>
  <c r="H726" i="5"/>
  <c r="K726" i="5"/>
  <c r="H725" i="5"/>
  <c r="K725" i="5"/>
  <c r="H724" i="5"/>
  <c r="K724" i="5" s="1"/>
  <c r="H723" i="5"/>
  <c r="K723" i="5" s="1"/>
  <c r="H722" i="5"/>
  <c r="K722" i="5"/>
  <c r="H721" i="5"/>
  <c r="K721" i="5"/>
  <c r="H720" i="5"/>
  <c r="K720" i="5" s="1"/>
  <c r="H719" i="5"/>
  <c r="K719" i="5" s="1"/>
  <c r="H718" i="5"/>
  <c r="K718" i="5" s="1"/>
  <c r="H717" i="5"/>
  <c r="K717" i="5"/>
  <c r="H716" i="5"/>
  <c r="K716" i="5" s="1"/>
  <c r="H715" i="5"/>
  <c r="K715" i="5"/>
  <c r="H714" i="5"/>
  <c r="K714" i="5" s="1"/>
  <c r="H713" i="5"/>
  <c r="K713" i="5" s="1"/>
  <c r="H712" i="5"/>
  <c r="K712" i="5" s="1"/>
  <c r="H711" i="5"/>
  <c r="K711" i="5"/>
  <c r="H710" i="5"/>
  <c r="K710" i="5" s="1"/>
  <c r="H709" i="5"/>
  <c r="K709" i="5" s="1"/>
  <c r="H708" i="5"/>
  <c r="K708" i="5" s="1"/>
  <c r="H707" i="5"/>
  <c r="K707" i="5"/>
  <c r="H706" i="5"/>
  <c r="K706" i="5"/>
  <c r="H705" i="5"/>
  <c r="K705" i="5" s="1"/>
  <c r="H704" i="5"/>
  <c r="K704" i="5" s="1"/>
  <c r="H703" i="5"/>
  <c r="K703" i="5" s="1"/>
  <c r="H702" i="5"/>
  <c r="K702" i="5"/>
  <c r="H701" i="5"/>
  <c r="K701" i="5"/>
  <c r="H700" i="5"/>
  <c r="K700" i="5" s="1"/>
  <c r="H699" i="5"/>
  <c r="K699" i="5" s="1"/>
  <c r="H698" i="5"/>
  <c r="K698" i="5" s="1"/>
  <c r="H697" i="5"/>
  <c r="K697" i="5"/>
  <c r="H696" i="5"/>
  <c r="K696" i="5" s="1"/>
  <c r="H695" i="5"/>
  <c r="K695" i="5"/>
  <c r="H694" i="5"/>
  <c r="K694" i="5" s="1"/>
  <c r="H693" i="5"/>
  <c r="K693" i="5"/>
  <c r="H692" i="5"/>
  <c r="K692" i="5" s="1"/>
  <c r="H691" i="5"/>
  <c r="K691" i="5" s="1"/>
  <c r="H690" i="5"/>
  <c r="K690" i="5"/>
  <c r="H689" i="5"/>
  <c r="K689" i="5"/>
  <c r="H688" i="5"/>
  <c r="K688" i="5" s="1"/>
  <c r="H687" i="5"/>
  <c r="H686" i="5"/>
  <c r="K686" i="5" s="1"/>
  <c r="H685" i="5"/>
  <c r="K685" i="5"/>
  <c r="H684" i="5"/>
  <c r="K684" i="5" s="1"/>
  <c r="H683" i="5"/>
  <c r="K683" i="5"/>
  <c r="H682" i="5"/>
  <c r="K682" i="5" s="1"/>
  <c r="H681" i="5"/>
  <c r="K681" i="5" s="1"/>
  <c r="H680" i="5"/>
  <c r="K680" i="5" s="1"/>
  <c r="H679" i="5"/>
  <c r="K679" i="5" s="1"/>
  <c r="H678" i="5"/>
  <c r="K678" i="5"/>
  <c r="H677" i="5"/>
  <c r="K677" i="5"/>
  <c r="H676" i="5"/>
  <c r="K676" i="5" s="1"/>
  <c r="H675" i="5"/>
  <c r="K675" i="5" s="1"/>
  <c r="H674" i="5"/>
  <c r="K674" i="5" s="1"/>
  <c r="H673" i="5"/>
  <c r="K673" i="5"/>
  <c r="H672" i="5"/>
  <c r="K672" i="5" s="1"/>
  <c r="H671" i="5"/>
  <c r="H670" i="5"/>
  <c r="K670" i="5" s="1"/>
  <c r="H669" i="5"/>
  <c r="K669" i="5" s="1"/>
  <c r="H668" i="5"/>
  <c r="K668" i="5" s="1"/>
  <c r="H667" i="5"/>
  <c r="K667" i="5" s="1"/>
  <c r="H666" i="5"/>
  <c r="H665" i="5"/>
  <c r="K665" i="5"/>
  <c r="H664" i="5"/>
  <c r="K664" i="5" s="1"/>
  <c r="H663" i="5"/>
  <c r="K663" i="5"/>
  <c r="H662" i="5"/>
  <c r="K662" i="5" s="1"/>
  <c r="H661" i="5"/>
  <c r="K661" i="5"/>
  <c r="H660" i="5"/>
  <c r="K660" i="5" s="1"/>
  <c r="H659" i="5"/>
  <c r="K659" i="5" s="1"/>
  <c r="H658" i="5"/>
  <c r="K658" i="5"/>
  <c r="H657" i="5"/>
  <c r="K657" i="5" s="1"/>
  <c r="H656" i="5"/>
  <c r="K656" i="5" s="1"/>
  <c r="H655" i="5"/>
  <c r="K655" i="5" s="1"/>
  <c r="H654" i="5"/>
  <c r="K654" i="5" s="1"/>
  <c r="H653" i="5"/>
  <c r="K653" i="5"/>
  <c r="H652" i="5"/>
  <c r="K652" i="5" s="1"/>
  <c r="H651" i="5"/>
  <c r="K651" i="5" s="1"/>
  <c r="H650" i="5"/>
  <c r="K650" i="5" s="1"/>
  <c r="H649" i="5"/>
  <c r="K649" i="5" s="1"/>
  <c r="H648" i="5"/>
  <c r="K648" i="5" s="1"/>
  <c r="H647" i="5"/>
  <c r="K647" i="5" s="1"/>
  <c r="H646" i="5"/>
  <c r="K646" i="5" s="1"/>
  <c r="H645" i="5"/>
  <c r="K645" i="5" s="1"/>
  <c r="H644" i="5"/>
  <c r="K644" i="5" s="1"/>
  <c r="H643" i="5"/>
  <c r="K643" i="5"/>
  <c r="H642" i="5"/>
  <c r="K642" i="5" s="1"/>
  <c r="H641" i="5"/>
  <c r="K641" i="5" s="1"/>
  <c r="H640" i="5"/>
  <c r="K640" i="5" s="1"/>
  <c r="H639" i="5"/>
  <c r="K639" i="5" s="1"/>
  <c r="H638" i="5"/>
  <c r="K638" i="5"/>
  <c r="H637" i="5"/>
  <c r="K637" i="5" s="1"/>
  <c r="H636" i="5"/>
  <c r="K636" i="5" s="1"/>
  <c r="H635" i="5"/>
  <c r="K635" i="5" s="1"/>
  <c r="H634" i="5"/>
  <c r="K634" i="5"/>
  <c r="H633" i="5"/>
  <c r="K633" i="5"/>
  <c r="H632" i="5"/>
  <c r="K632" i="5" s="1"/>
  <c r="H631" i="5"/>
  <c r="K631" i="5" s="1"/>
  <c r="H630" i="5"/>
  <c r="K630" i="5"/>
  <c r="H629" i="5"/>
  <c r="K629" i="5"/>
  <c r="H628" i="5"/>
  <c r="K628" i="5" s="1"/>
  <c r="H627" i="5"/>
  <c r="K627" i="5" s="1"/>
  <c r="H626" i="5"/>
  <c r="K626" i="5" s="1"/>
  <c r="H625" i="5"/>
  <c r="K625" i="5"/>
  <c r="H624" i="5"/>
  <c r="K624" i="5"/>
  <c r="H623" i="5"/>
  <c r="K623" i="5" s="1"/>
  <c r="H622" i="5"/>
  <c r="K622" i="5" s="1"/>
  <c r="H621" i="5"/>
  <c r="K621" i="5"/>
  <c r="H620" i="5"/>
  <c r="K620" i="5" s="1"/>
  <c r="H619" i="5"/>
  <c r="K619" i="5" s="1"/>
  <c r="H618" i="5"/>
  <c r="K618" i="5"/>
  <c r="H617" i="5"/>
  <c r="K617" i="5" s="1"/>
  <c r="H616" i="5"/>
  <c r="K616" i="5"/>
  <c r="H615" i="5"/>
  <c r="K615" i="5" s="1"/>
  <c r="H614" i="5"/>
  <c r="K614" i="5"/>
  <c r="H613" i="5"/>
  <c r="K613" i="5" s="1"/>
  <c r="H612" i="5"/>
  <c r="K612" i="5"/>
  <c r="H611" i="5"/>
  <c r="K611" i="5" s="1"/>
  <c r="H610" i="5"/>
  <c r="K610" i="5" s="1"/>
  <c r="H609" i="5"/>
  <c r="K609" i="5"/>
  <c r="H608" i="5"/>
  <c r="K608" i="5" s="1"/>
  <c r="H607" i="5"/>
  <c r="K607" i="5" s="1"/>
  <c r="H606" i="5"/>
  <c r="K606" i="5" s="1"/>
  <c r="H605" i="5"/>
  <c r="K605" i="5" s="1"/>
  <c r="H604" i="5"/>
  <c r="K604" i="5" s="1"/>
  <c r="H603" i="5"/>
  <c r="K603" i="5" s="1"/>
  <c r="H602" i="5"/>
  <c r="K602" i="5"/>
  <c r="H601" i="5"/>
  <c r="K601" i="5" s="1"/>
  <c r="H600" i="5"/>
  <c r="K600" i="5" s="1"/>
  <c r="H599" i="5"/>
  <c r="K599" i="5" s="1"/>
  <c r="H598" i="5"/>
  <c r="K598" i="5"/>
  <c r="H597" i="5"/>
  <c r="K597" i="5" s="1"/>
  <c r="H596" i="5"/>
  <c r="K596" i="5"/>
  <c r="H595" i="5"/>
  <c r="K595" i="5" s="1"/>
  <c r="H594" i="5"/>
  <c r="K594" i="5" s="1"/>
  <c r="H593" i="5"/>
  <c r="K593" i="5"/>
  <c r="H592" i="5"/>
  <c r="K592" i="5" s="1"/>
  <c r="H591" i="5"/>
  <c r="K591" i="5" s="1"/>
  <c r="H590" i="5"/>
  <c r="K590" i="5" s="1"/>
  <c r="H589" i="5"/>
  <c r="K589" i="5"/>
  <c r="H588" i="5"/>
  <c r="K588" i="5"/>
  <c r="H587" i="5"/>
  <c r="K587" i="5" s="1"/>
  <c r="H586" i="5"/>
  <c r="K586" i="5" s="1"/>
  <c r="H585" i="5"/>
  <c r="K585" i="5" s="1"/>
  <c r="H584" i="5"/>
  <c r="K584" i="5"/>
  <c r="H583" i="5"/>
  <c r="K583" i="5" s="1"/>
  <c r="H582" i="5"/>
  <c r="K582" i="5"/>
  <c r="H581" i="5"/>
  <c r="K581" i="5" s="1"/>
  <c r="H580" i="5"/>
  <c r="K580" i="5"/>
  <c r="H579" i="5"/>
  <c r="K579" i="5" s="1"/>
  <c r="H578" i="5"/>
  <c r="K578" i="5"/>
  <c r="H577" i="5"/>
  <c r="K577" i="5"/>
  <c r="H576" i="5"/>
  <c r="K576" i="5" s="1"/>
  <c r="H575" i="5"/>
  <c r="K575" i="5" s="1"/>
  <c r="H574" i="5"/>
  <c r="K574" i="5" s="1"/>
  <c r="H573" i="5"/>
  <c r="K573" i="5"/>
  <c r="H572" i="5"/>
  <c r="K572" i="5" s="1"/>
  <c r="H571" i="5"/>
  <c r="K571" i="5" s="1"/>
  <c r="H570" i="5"/>
  <c r="K570" i="5"/>
  <c r="H569" i="5"/>
  <c r="K569" i="5" s="1"/>
  <c r="H568" i="5"/>
  <c r="K568" i="5"/>
  <c r="H567" i="5"/>
  <c r="K567" i="5" s="1"/>
  <c r="H566" i="5"/>
  <c r="K566" i="5"/>
  <c r="H565" i="5"/>
  <c r="K565" i="5"/>
  <c r="H564" i="5"/>
  <c r="K564" i="5" s="1"/>
  <c r="H563" i="5"/>
  <c r="K563" i="5" s="1"/>
  <c r="H562" i="5"/>
  <c r="K562" i="5" s="1"/>
  <c r="H561" i="5"/>
  <c r="K561" i="5"/>
  <c r="H560" i="5"/>
  <c r="K560" i="5"/>
  <c r="H559" i="5"/>
  <c r="K559" i="5" s="1"/>
  <c r="H558" i="5"/>
  <c r="K558" i="5" s="1"/>
  <c r="H557" i="5"/>
  <c r="K557" i="5"/>
  <c r="H556" i="5"/>
  <c r="K556" i="5" s="1"/>
  <c r="H555" i="5"/>
  <c r="K555" i="5" s="1"/>
  <c r="H554" i="5"/>
  <c r="K554" i="5" s="1"/>
  <c r="H553" i="5"/>
  <c r="K553" i="5" s="1"/>
  <c r="H552" i="5"/>
  <c r="K552" i="5"/>
  <c r="H551" i="5"/>
  <c r="K551" i="5" s="1"/>
  <c r="H550" i="5"/>
  <c r="K550" i="5" s="1"/>
  <c r="H549" i="5"/>
  <c r="K549" i="5" s="1"/>
  <c r="H548" i="5"/>
  <c r="K548" i="5"/>
  <c r="H547" i="5"/>
  <c r="K547" i="5" s="1"/>
  <c r="H546" i="5"/>
  <c r="K546" i="5"/>
  <c r="H545" i="5"/>
  <c r="K545" i="5" s="1"/>
  <c r="H544" i="5"/>
  <c r="K544" i="5" s="1"/>
  <c r="H543" i="5"/>
  <c r="K543" i="5" s="1"/>
  <c r="H542" i="5"/>
  <c r="K542" i="5"/>
  <c r="H541" i="5"/>
  <c r="K541" i="5"/>
  <c r="H540" i="5"/>
  <c r="K540" i="5" s="1"/>
  <c r="H539" i="5"/>
  <c r="K539" i="5" s="1"/>
  <c r="H538" i="5"/>
  <c r="K538" i="5"/>
  <c r="H537" i="5"/>
  <c r="K537" i="5"/>
  <c r="H536" i="5"/>
  <c r="K536" i="5"/>
  <c r="H535" i="5"/>
  <c r="K535" i="5" s="1"/>
  <c r="H534" i="5"/>
  <c r="K534" i="5"/>
  <c r="H533" i="5"/>
  <c r="K533" i="5" s="1"/>
  <c r="H532" i="5"/>
  <c r="K532" i="5"/>
  <c r="H531" i="5"/>
  <c r="K531" i="5" s="1"/>
  <c r="H530" i="5"/>
  <c r="K530" i="5" s="1"/>
  <c r="H529" i="5"/>
  <c r="K529" i="5"/>
  <c r="H528" i="5"/>
  <c r="K528" i="5" s="1"/>
  <c r="H527" i="5"/>
  <c r="K527" i="5" s="1"/>
  <c r="H526" i="5"/>
  <c r="K526" i="5" s="1"/>
  <c r="H525" i="5"/>
  <c r="K525" i="5"/>
  <c r="H524" i="5"/>
  <c r="K524" i="5"/>
  <c r="H523" i="5"/>
  <c r="K523" i="5" s="1"/>
  <c r="H522" i="5"/>
  <c r="K522" i="5"/>
  <c r="H521" i="5"/>
  <c r="K521" i="5" s="1"/>
  <c r="H520" i="5"/>
  <c r="K520" i="5"/>
  <c r="H519" i="5"/>
  <c r="K519" i="5" s="1"/>
  <c r="H518" i="5"/>
  <c r="K518" i="5" s="1"/>
  <c r="H517" i="5"/>
  <c r="K517" i="5" s="1"/>
  <c r="H516" i="5"/>
  <c r="K516" i="5"/>
  <c r="H515" i="5"/>
  <c r="K515" i="5" s="1"/>
  <c r="H514" i="5"/>
  <c r="K514" i="5" s="1"/>
  <c r="Q514" i="5" s="1"/>
  <c r="H513" i="5"/>
  <c r="K513" i="5" s="1"/>
  <c r="H512" i="5"/>
  <c r="K512" i="5" s="1"/>
  <c r="H511" i="5"/>
  <c r="K511" i="5" s="1"/>
  <c r="H510" i="5"/>
  <c r="K510" i="5"/>
  <c r="H509" i="5"/>
  <c r="K509" i="5" s="1"/>
  <c r="H508" i="5"/>
  <c r="K508" i="5" s="1"/>
  <c r="H507" i="5"/>
  <c r="K507" i="5" s="1"/>
  <c r="H506" i="5"/>
  <c r="K506" i="5"/>
  <c r="H505" i="5"/>
  <c r="K505" i="5"/>
  <c r="H504" i="5"/>
  <c r="K504" i="5" s="1"/>
  <c r="H503" i="5"/>
  <c r="K503" i="5" s="1"/>
  <c r="H502" i="5"/>
  <c r="K502" i="5"/>
  <c r="H501" i="5"/>
  <c r="K501" i="5"/>
  <c r="H500" i="5"/>
  <c r="K500" i="5" s="1"/>
  <c r="H499" i="5"/>
  <c r="K499" i="5" s="1"/>
  <c r="H498" i="5"/>
  <c r="K498" i="5" s="1"/>
  <c r="H497" i="5"/>
  <c r="K497" i="5"/>
  <c r="H496" i="5"/>
  <c r="K496" i="5"/>
  <c r="H495" i="5"/>
  <c r="K495" i="5" s="1"/>
  <c r="H494" i="5"/>
  <c r="K494" i="5" s="1"/>
  <c r="H493" i="5"/>
  <c r="K493" i="5"/>
  <c r="H492" i="5"/>
  <c r="K492" i="5" s="1"/>
  <c r="H491" i="5"/>
  <c r="K491" i="5" s="1"/>
  <c r="H490" i="5"/>
  <c r="K490" i="5"/>
  <c r="H489" i="5"/>
  <c r="K489" i="5" s="1"/>
  <c r="H488" i="5"/>
  <c r="K488" i="5"/>
  <c r="H487" i="5"/>
  <c r="K487" i="5" s="1"/>
  <c r="H486" i="5"/>
  <c r="K486" i="5"/>
  <c r="H485" i="5"/>
  <c r="K485" i="5" s="1"/>
  <c r="H484" i="5"/>
  <c r="K484" i="5"/>
  <c r="H483" i="5"/>
  <c r="K483" i="5" s="1"/>
  <c r="H482" i="5"/>
  <c r="K482" i="5" s="1"/>
  <c r="H481" i="5"/>
  <c r="K481" i="5"/>
  <c r="H480" i="5"/>
  <c r="K480" i="5" s="1"/>
  <c r="H479" i="5"/>
  <c r="K479" i="5" s="1"/>
  <c r="H478" i="5"/>
  <c r="K478" i="5" s="1"/>
  <c r="H477" i="5"/>
  <c r="K477" i="5" s="1"/>
  <c r="H476" i="5"/>
  <c r="K476" i="5" s="1"/>
  <c r="H475" i="5"/>
  <c r="K475" i="5" s="1"/>
  <c r="H474" i="5"/>
  <c r="K474" i="5"/>
  <c r="H473" i="5"/>
  <c r="K473" i="5" s="1"/>
  <c r="H472" i="5"/>
  <c r="K472" i="5" s="1"/>
  <c r="H471" i="5"/>
  <c r="K471" i="5" s="1"/>
  <c r="H470" i="5"/>
  <c r="K470" i="5"/>
  <c r="H469" i="5"/>
  <c r="K469" i="5" s="1"/>
  <c r="H468" i="5"/>
  <c r="K468" i="5"/>
  <c r="H467" i="5"/>
  <c r="K467" i="5" s="1"/>
  <c r="H466" i="5"/>
  <c r="K466" i="5" s="1"/>
  <c r="H465" i="5"/>
  <c r="K465" i="5"/>
  <c r="H464" i="5"/>
  <c r="K464" i="5" s="1"/>
  <c r="H463" i="5"/>
  <c r="K463" i="5" s="1"/>
  <c r="H462" i="5"/>
  <c r="K462" i="5" s="1"/>
  <c r="H461" i="5"/>
  <c r="K461" i="5"/>
  <c r="H460" i="5"/>
  <c r="K460" i="5"/>
  <c r="H459" i="5"/>
  <c r="K459" i="5" s="1"/>
  <c r="H458" i="5"/>
  <c r="K458" i="5" s="1"/>
  <c r="H457" i="5"/>
  <c r="K457" i="5" s="1"/>
  <c r="H456" i="5"/>
  <c r="K456" i="5" s="1"/>
  <c r="Q456" i="5" s="1"/>
  <c r="H455" i="5"/>
  <c r="K455" i="5" s="1"/>
  <c r="H454" i="5"/>
  <c r="K454" i="5"/>
  <c r="H453" i="5"/>
  <c r="K453" i="5" s="1"/>
  <c r="H452" i="5"/>
  <c r="K452" i="5"/>
  <c r="H451" i="5"/>
  <c r="K451" i="5" s="1"/>
  <c r="H450" i="5"/>
  <c r="K450" i="5"/>
  <c r="H449" i="5"/>
  <c r="K449" i="5"/>
  <c r="H448" i="5"/>
  <c r="K448" i="5" s="1"/>
  <c r="H447" i="5"/>
  <c r="K447" i="5" s="1"/>
  <c r="H446" i="5"/>
  <c r="K446" i="5" s="1"/>
  <c r="H445" i="5"/>
  <c r="K445" i="5"/>
  <c r="H444" i="5"/>
  <c r="K444" i="5" s="1"/>
  <c r="H443" i="5"/>
  <c r="K443" i="5" s="1"/>
  <c r="H442" i="5"/>
  <c r="K442" i="5" s="1"/>
  <c r="H441" i="5"/>
  <c r="K441" i="5" s="1"/>
  <c r="H440" i="5"/>
  <c r="K440" i="5"/>
  <c r="H439" i="5"/>
  <c r="K439" i="5" s="1"/>
  <c r="H438" i="5"/>
  <c r="K438" i="5" s="1"/>
  <c r="H437" i="5"/>
  <c r="I437" i="5" s="1"/>
  <c r="K437" i="5"/>
  <c r="H436" i="5"/>
  <c r="K436" i="5" s="1"/>
  <c r="H435" i="5"/>
  <c r="K435" i="5" s="1"/>
  <c r="H434" i="5"/>
  <c r="K434" i="5"/>
  <c r="H433" i="5"/>
  <c r="K433" i="5" s="1"/>
  <c r="H432" i="5"/>
  <c r="K432" i="5" s="1"/>
  <c r="H431" i="5"/>
  <c r="K431" i="5" s="1"/>
  <c r="H430" i="5"/>
  <c r="K430" i="5"/>
  <c r="H429" i="5"/>
  <c r="K429" i="5" s="1"/>
  <c r="H428" i="5"/>
  <c r="K428" i="5"/>
  <c r="H427" i="5"/>
  <c r="K427" i="5" s="1"/>
  <c r="H426" i="5"/>
  <c r="K426" i="5"/>
  <c r="H425" i="5"/>
  <c r="K425" i="5"/>
  <c r="H424" i="5"/>
  <c r="K424" i="5" s="1"/>
  <c r="H423" i="5"/>
  <c r="K423" i="5" s="1"/>
  <c r="H422" i="5"/>
  <c r="K422" i="5" s="1"/>
  <c r="H421" i="5"/>
  <c r="K421" i="5"/>
  <c r="H420" i="5"/>
  <c r="K420" i="5" s="1"/>
  <c r="H419" i="5"/>
  <c r="K419" i="5" s="1"/>
  <c r="H418" i="5"/>
  <c r="I418" i="5" s="1"/>
  <c r="H417" i="5"/>
  <c r="K417" i="5"/>
  <c r="H416" i="5"/>
  <c r="K416" i="5"/>
  <c r="H415" i="5"/>
  <c r="K415" i="5" s="1"/>
  <c r="H414" i="5"/>
  <c r="K414" i="5"/>
  <c r="H413" i="5"/>
  <c r="K413" i="5" s="1"/>
  <c r="H412" i="5"/>
  <c r="K412" i="5"/>
  <c r="H411" i="5"/>
  <c r="K411" i="5" s="1"/>
  <c r="H410" i="5"/>
  <c r="I410" i="5" s="1"/>
  <c r="H409" i="5"/>
  <c r="K409" i="5" s="1"/>
  <c r="H408" i="5"/>
  <c r="K408" i="5"/>
  <c r="H407" i="5"/>
  <c r="K407" i="5" s="1"/>
  <c r="H406" i="5"/>
  <c r="K406" i="5" s="1"/>
  <c r="H405" i="5"/>
  <c r="K405" i="5"/>
  <c r="H404" i="5"/>
  <c r="K404" i="5" s="1"/>
  <c r="H403" i="5"/>
  <c r="K403" i="5" s="1"/>
  <c r="H402" i="5"/>
  <c r="I402" i="5" s="1"/>
  <c r="K402" i="5"/>
  <c r="H401" i="5"/>
  <c r="K401" i="5" s="1"/>
  <c r="H400" i="5"/>
  <c r="K400" i="5" s="1"/>
  <c r="H399" i="5"/>
  <c r="K399" i="5" s="1"/>
  <c r="H398" i="5"/>
  <c r="K398" i="5"/>
  <c r="H397" i="5"/>
  <c r="K397" i="5" s="1"/>
  <c r="H396" i="5"/>
  <c r="K396" i="5"/>
  <c r="H395" i="5"/>
  <c r="K395" i="5" s="1"/>
  <c r="H394" i="5"/>
  <c r="K394" i="5"/>
  <c r="H393" i="5"/>
  <c r="K393" i="5"/>
  <c r="H392" i="5"/>
  <c r="K392" i="5" s="1"/>
  <c r="H391" i="5"/>
  <c r="K391" i="5" s="1"/>
  <c r="H390" i="5"/>
  <c r="K390" i="5" s="1"/>
  <c r="H389" i="5"/>
  <c r="I389" i="5" s="1"/>
  <c r="K389" i="5"/>
  <c r="H388" i="5"/>
  <c r="K388" i="5" s="1"/>
  <c r="H387" i="5"/>
  <c r="K387" i="5" s="1"/>
  <c r="H386" i="5"/>
  <c r="I386" i="5" s="1"/>
  <c r="H385" i="5"/>
  <c r="K385" i="5"/>
  <c r="H384" i="5"/>
  <c r="K384" i="5"/>
  <c r="H383" i="5"/>
  <c r="K383" i="5" s="1"/>
  <c r="H382" i="5"/>
  <c r="K382" i="5"/>
  <c r="H381" i="5"/>
  <c r="I381" i="5" s="1"/>
  <c r="H380" i="5"/>
  <c r="K380" i="5"/>
  <c r="H379" i="5"/>
  <c r="K379" i="5" s="1"/>
  <c r="H378" i="5"/>
  <c r="K378" i="5" s="1"/>
  <c r="H377" i="5"/>
  <c r="K377" i="5" s="1"/>
  <c r="H376" i="5"/>
  <c r="K376" i="5"/>
  <c r="H375" i="5"/>
  <c r="K375" i="5" s="1"/>
  <c r="H374" i="5"/>
  <c r="K374" i="5" s="1"/>
  <c r="H373" i="5"/>
  <c r="K373" i="5"/>
  <c r="H372" i="5"/>
  <c r="K372" i="5" s="1"/>
  <c r="H371" i="5"/>
  <c r="K371" i="5" s="1"/>
  <c r="H370" i="5"/>
  <c r="I370" i="5" s="1"/>
  <c r="K370" i="5"/>
  <c r="H369" i="5"/>
  <c r="K369" i="5" s="1"/>
  <c r="H368" i="5"/>
  <c r="K368" i="5" s="1"/>
  <c r="H367" i="5"/>
  <c r="K367" i="5" s="1"/>
  <c r="H366" i="5"/>
  <c r="K366" i="5"/>
  <c r="H365" i="5"/>
  <c r="I365" i="5" s="1"/>
  <c r="H364" i="5"/>
  <c r="K364" i="5"/>
  <c r="H363" i="5"/>
  <c r="K363" i="5" s="1"/>
  <c r="H362" i="5"/>
  <c r="I362" i="5" s="1"/>
  <c r="K362" i="5"/>
  <c r="H361" i="5"/>
  <c r="K361" i="5"/>
  <c r="H360" i="5"/>
  <c r="K360" i="5" s="1"/>
  <c r="H359" i="5"/>
  <c r="K359" i="5" s="1"/>
  <c r="H358" i="5"/>
  <c r="K358" i="5" s="1"/>
  <c r="H357" i="5"/>
  <c r="K357" i="5"/>
  <c r="H356" i="5"/>
  <c r="K356" i="5" s="1"/>
  <c r="H355" i="5"/>
  <c r="K355" i="5" s="1"/>
  <c r="H354" i="5"/>
  <c r="K354" i="5" s="1"/>
  <c r="H353" i="5"/>
  <c r="K353" i="5"/>
  <c r="H352" i="5"/>
  <c r="K352" i="5"/>
  <c r="H351" i="5"/>
  <c r="K351" i="5" s="1"/>
  <c r="H350" i="5"/>
  <c r="K350" i="5"/>
  <c r="H349" i="5"/>
  <c r="I349" i="5" s="1"/>
  <c r="H348" i="5"/>
  <c r="K348" i="5"/>
  <c r="H347" i="5"/>
  <c r="K347" i="5" s="1"/>
  <c r="H346" i="5"/>
  <c r="K346" i="5" s="1"/>
  <c r="H345" i="5"/>
  <c r="K345" i="5" s="1"/>
  <c r="H344" i="5"/>
  <c r="K344" i="5"/>
  <c r="H343" i="5"/>
  <c r="K343" i="5" s="1"/>
  <c r="H342" i="5"/>
  <c r="K342" i="5" s="1"/>
  <c r="H341" i="5"/>
  <c r="K341" i="5"/>
  <c r="H340" i="5"/>
  <c r="K340" i="5" s="1"/>
  <c r="H339" i="5"/>
  <c r="K339" i="5" s="1"/>
  <c r="H338" i="5"/>
  <c r="I338" i="5" s="1"/>
  <c r="K338" i="5"/>
  <c r="H337" i="5"/>
  <c r="K337" i="5" s="1"/>
  <c r="H336" i="5"/>
  <c r="K336" i="5" s="1"/>
  <c r="H335" i="5"/>
  <c r="K335" i="5" s="1"/>
  <c r="H334" i="5"/>
  <c r="K334" i="5"/>
  <c r="H333" i="5"/>
  <c r="K333" i="5" s="1"/>
  <c r="H332" i="5"/>
  <c r="K332" i="5"/>
  <c r="H331" i="5"/>
  <c r="K331" i="5" s="1"/>
  <c r="H330" i="5"/>
  <c r="K330" i="5"/>
  <c r="H329" i="5"/>
  <c r="K329" i="5"/>
  <c r="H328" i="5"/>
  <c r="K328" i="5" s="1"/>
  <c r="H327" i="5"/>
  <c r="K327" i="5" s="1"/>
  <c r="H326" i="5"/>
  <c r="K326" i="5" s="1"/>
  <c r="H325" i="5"/>
  <c r="I325" i="5" s="1"/>
  <c r="K325" i="5"/>
  <c r="H324" i="5"/>
  <c r="K324" i="5" s="1"/>
  <c r="H323" i="5"/>
  <c r="K323" i="5" s="1"/>
  <c r="H322" i="5"/>
  <c r="I322" i="5" s="1"/>
  <c r="H321" i="5"/>
  <c r="K321" i="5"/>
  <c r="H320" i="5"/>
  <c r="K320" i="5"/>
  <c r="H319" i="5"/>
  <c r="K319" i="5" s="1"/>
  <c r="H318" i="5"/>
  <c r="K318" i="5"/>
  <c r="H317" i="5"/>
  <c r="I317" i="5" s="1"/>
  <c r="H316" i="5"/>
  <c r="K316" i="5"/>
  <c r="H315" i="5"/>
  <c r="K315" i="5" s="1"/>
  <c r="H314" i="5"/>
  <c r="K314" i="5" s="1"/>
  <c r="H313" i="5"/>
  <c r="K313" i="5" s="1"/>
  <c r="H312" i="5"/>
  <c r="K312" i="5"/>
  <c r="H311" i="5"/>
  <c r="K311" i="5" s="1"/>
  <c r="H310" i="5"/>
  <c r="K310" i="5" s="1"/>
  <c r="H309" i="5"/>
  <c r="K309" i="5"/>
  <c r="H308" i="5"/>
  <c r="K308" i="5" s="1"/>
  <c r="H307" i="5"/>
  <c r="K307" i="5" s="1"/>
  <c r="H306" i="5"/>
  <c r="K306" i="5"/>
  <c r="H305" i="5"/>
  <c r="K305" i="5" s="1"/>
  <c r="H304" i="5"/>
  <c r="K304" i="5" s="1"/>
  <c r="H303" i="5"/>
  <c r="K303" i="5" s="1"/>
  <c r="H302" i="5"/>
  <c r="K302" i="5"/>
  <c r="H301" i="5"/>
  <c r="K301" i="5" s="1"/>
  <c r="H300" i="5"/>
  <c r="K300" i="5"/>
  <c r="H299" i="5"/>
  <c r="K299" i="5" s="1"/>
  <c r="H298" i="5"/>
  <c r="I298" i="5" s="1"/>
  <c r="K298" i="5"/>
  <c r="H297" i="5"/>
  <c r="K297" i="5"/>
  <c r="H296" i="5"/>
  <c r="K296" i="5" s="1"/>
  <c r="H295" i="5"/>
  <c r="K295" i="5" s="1"/>
  <c r="H294" i="5"/>
  <c r="K294" i="5" s="1"/>
  <c r="H293" i="5"/>
  <c r="I293" i="5" s="1"/>
  <c r="K293" i="5"/>
  <c r="H292" i="5"/>
  <c r="K292" i="5" s="1"/>
  <c r="H291" i="5"/>
  <c r="K291" i="5" s="1"/>
  <c r="H290" i="5"/>
  <c r="K290" i="5" s="1"/>
  <c r="H289" i="5"/>
  <c r="K289" i="5"/>
  <c r="H288" i="5"/>
  <c r="K288" i="5"/>
  <c r="H287" i="5"/>
  <c r="K287" i="5" s="1"/>
  <c r="H286" i="5"/>
  <c r="K286" i="5"/>
  <c r="H285" i="5"/>
  <c r="I285" i="5" s="1"/>
  <c r="H284" i="5"/>
  <c r="K284" i="5"/>
  <c r="H283" i="5"/>
  <c r="K283" i="5" s="1"/>
  <c r="H282" i="5"/>
  <c r="K282" i="5" s="1"/>
  <c r="H281" i="5"/>
  <c r="K281" i="5" s="1"/>
  <c r="H280" i="5"/>
  <c r="K280" i="5"/>
  <c r="H279" i="5"/>
  <c r="K279" i="5" s="1"/>
  <c r="H278" i="5"/>
  <c r="K278" i="5" s="1"/>
  <c r="H277" i="5"/>
  <c r="I277" i="5" s="1"/>
  <c r="K277" i="5"/>
  <c r="H276" i="5"/>
  <c r="K276" i="5" s="1"/>
  <c r="H275" i="5"/>
  <c r="K275" i="5" s="1"/>
  <c r="H274" i="5"/>
  <c r="K274" i="5"/>
  <c r="H273" i="5"/>
  <c r="K273" i="5" s="1"/>
  <c r="H272" i="5"/>
  <c r="K272" i="5" s="1"/>
  <c r="H271" i="5"/>
  <c r="K271" i="5" s="1"/>
  <c r="H270" i="5"/>
  <c r="K270" i="5"/>
  <c r="H269" i="5"/>
  <c r="K269" i="5" s="1"/>
  <c r="H268" i="5"/>
  <c r="K268" i="5"/>
  <c r="H267" i="5"/>
  <c r="K267" i="5" s="1"/>
  <c r="H266" i="5"/>
  <c r="I266" i="5" s="1"/>
  <c r="K266" i="5"/>
  <c r="H265" i="5"/>
  <c r="K265" i="5"/>
  <c r="H264" i="5"/>
  <c r="K264" i="5" s="1"/>
  <c r="H263" i="5"/>
  <c r="K263" i="5" s="1"/>
  <c r="H262" i="5"/>
  <c r="K262" i="5" s="1"/>
  <c r="H261" i="5"/>
  <c r="I261" i="5" s="1"/>
  <c r="K261" i="5"/>
  <c r="H260" i="5"/>
  <c r="K260" i="5" s="1"/>
  <c r="H259" i="5"/>
  <c r="K259" i="5" s="1"/>
  <c r="H258" i="5"/>
  <c r="I258" i="5" s="1"/>
  <c r="H257" i="5"/>
  <c r="K257" i="5"/>
  <c r="H256" i="5"/>
  <c r="K256" i="5"/>
  <c r="H255" i="5"/>
  <c r="K255" i="5" s="1"/>
  <c r="H254" i="5"/>
  <c r="K254" i="5"/>
  <c r="H253" i="5"/>
  <c r="I253" i="5" s="1"/>
  <c r="H252" i="5"/>
  <c r="K252" i="5"/>
  <c r="H251" i="5"/>
  <c r="K251" i="5" s="1"/>
  <c r="H250" i="5"/>
  <c r="I250" i="5" s="1"/>
  <c r="H249" i="5"/>
  <c r="K249" i="5" s="1"/>
  <c r="H248" i="5"/>
  <c r="K248" i="5"/>
  <c r="H247" i="5"/>
  <c r="K247" i="5" s="1"/>
  <c r="H246" i="5"/>
  <c r="K246" i="5" s="1"/>
  <c r="H245" i="5"/>
  <c r="K245" i="5"/>
  <c r="H244" i="5"/>
  <c r="K244" i="5" s="1"/>
  <c r="H243" i="5"/>
  <c r="K243" i="5" s="1"/>
  <c r="H242" i="5"/>
  <c r="K242" i="5"/>
  <c r="H241" i="5"/>
  <c r="K241" i="5" s="1"/>
  <c r="H240" i="5"/>
  <c r="K240" i="5" s="1"/>
  <c r="H239" i="5"/>
  <c r="K239" i="5" s="1"/>
  <c r="H238" i="5"/>
  <c r="K238" i="5"/>
  <c r="H237" i="5"/>
  <c r="K237" i="5" s="1"/>
  <c r="H236" i="5"/>
  <c r="K236" i="5"/>
  <c r="H235" i="5"/>
  <c r="K235" i="5" s="1"/>
  <c r="H234" i="5"/>
  <c r="I234" i="5" s="1"/>
  <c r="K234" i="5"/>
  <c r="H233" i="5"/>
  <c r="K233" i="5"/>
  <c r="H232" i="5"/>
  <c r="K232" i="5" s="1"/>
  <c r="H231" i="5"/>
  <c r="K231" i="5" s="1"/>
  <c r="H230" i="5"/>
  <c r="K230" i="5" s="1"/>
  <c r="H229" i="5"/>
  <c r="K229" i="5"/>
  <c r="H228" i="5"/>
  <c r="K228" i="5" s="1"/>
  <c r="H227" i="5"/>
  <c r="K227" i="5" s="1"/>
  <c r="H226" i="5"/>
  <c r="K226" i="5" s="1"/>
  <c r="H225" i="5"/>
  <c r="K225" i="5"/>
  <c r="H224" i="5"/>
  <c r="K224" i="5"/>
  <c r="H223" i="5"/>
  <c r="K223" i="5" s="1"/>
  <c r="H222" i="5"/>
  <c r="K222" i="5"/>
  <c r="H221" i="5"/>
  <c r="K221" i="5" s="1"/>
  <c r="H220" i="5"/>
  <c r="K220" i="5"/>
  <c r="H219" i="5"/>
  <c r="K219" i="5" s="1"/>
  <c r="H218" i="5"/>
  <c r="K218" i="5" s="1"/>
  <c r="H217" i="5"/>
  <c r="K217" i="5" s="1"/>
  <c r="H216" i="5"/>
  <c r="K216" i="5"/>
  <c r="H215" i="5"/>
  <c r="K215" i="5" s="1"/>
  <c r="H214" i="5"/>
  <c r="K214" i="5" s="1"/>
  <c r="H213" i="5"/>
  <c r="I213" i="5" s="1"/>
  <c r="K213" i="5"/>
  <c r="H212" i="5"/>
  <c r="K212" i="5" s="1"/>
  <c r="H211" i="5"/>
  <c r="K211" i="5" s="1"/>
  <c r="H210" i="5"/>
  <c r="K210" i="5"/>
  <c r="H209" i="5"/>
  <c r="K209" i="5" s="1"/>
  <c r="H208" i="5"/>
  <c r="K208" i="5" s="1"/>
  <c r="H207" i="5"/>
  <c r="K207" i="5" s="1"/>
  <c r="H206" i="5"/>
  <c r="K206" i="5"/>
  <c r="H205" i="5"/>
  <c r="K205" i="5" s="1"/>
  <c r="H204" i="5"/>
  <c r="K204" i="5"/>
  <c r="H203" i="5"/>
  <c r="K203" i="5" s="1"/>
  <c r="H202" i="5"/>
  <c r="K202" i="5"/>
  <c r="H201" i="5"/>
  <c r="K201" i="5"/>
  <c r="H200" i="5"/>
  <c r="K200" i="5" s="1"/>
  <c r="H199" i="5"/>
  <c r="K199" i="5" s="1"/>
  <c r="H198" i="5"/>
  <c r="K198" i="5" s="1"/>
  <c r="H197" i="5"/>
  <c r="K197" i="5"/>
  <c r="H196" i="5"/>
  <c r="K196" i="5" s="1"/>
  <c r="H195" i="5"/>
  <c r="K195" i="5" s="1"/>
  <c r="H194" i="5"/>
  <c r="I194" i="5" s="1"/>
  <c r="H193" i="5"/>
  <c r="K193" i="5"/>
  <c r="H192" i="5"/>
  <c r="K192" i="5"/>
  <c r="H191" i="5"/>
  <c r="K191" i="5" s="1"/>
  <c r="H190" i="5"/>
  <c r="K190" i="5"/>
  <c r="H189" i="5"/>
  <c r="K189" i="5" s="1"/>
  <c r="H188" i="5"/>
  <c r="K188" i="5"/>
  <c r="H187" i="5"/>
  <c r="K187" i="5" s="1"/>
  <c r="H186" i="5"/>
  <c r="K186" i="5" s="1"/>
  <c r="H185" i="5"/>
  <c r="K185" i="5" s="1"/>
  <c r="H184" i="5"/>
  <c r="K184" i="5"/>
  <c r="H183" i="5"/>
  <c r="K183" i="5" s="1"/>
  <c r="H182" i="5"/>
  <c r="K182" i="5" s="1"/>
  <c r="H181" i="5"/>
  <c r="K181" i="5"/>
  <c r="H180" i="5"/>
  <c r="K180" i="5" s="1"/>
  <c r="H179" i="5"/>
  <c r="K179" i="5" s="1"/>
  <c r="H178" i="5"/>
  <c r="K178" i="5"/>
  <c r="H177" i="5"/>
  <c r="K177" i="5" s="1"/>
  <c r="H176" i="5"/>
  <c r="K176" i="5" s="1"/>
  <c r="H175" i="5"/>
  <c r="K175" i="5" s="1"/>
  <c r="H174" i="5"/>
  <c r="K174" i="5"/>
  <c r="H173" i="5"/>
  <c r="I173" i="5" s="1"/>
  <c r="H172" i="5"/>
  <c r="K172" i="5"/>
  <c r="H171" i="5"/>
  <c r="K171" i="5" s="1"/>
  <c r="H170" i="5"/>
  <c r="I170" i="5" s="1"/>
  <c r="K170" i="5"/>
  <c r="H169" i="5"/>
  <c r="K169" i="5"/>
  <c r="H168" i="5"/>
  <c r="K168" i="5" s="1"/>
  <c r="H167" i="5"/>
  <c r="K167" i="5" s="1"/>
  <c r="H166" i="5"/>
  <c r="K166" i="5" s="1"/>
  <c r="H165" i="5"/>
  <c r="K165" i="5"/>
  <c r="H164" i="5"/>
  <c r="K164" i="5" s="1"/>
  <c r="H163" i="5"/>
  <c r="K163" i="5" s="1"/>
  <c r="H162" i="5"/>
  <c r="K162" i="5" s="1"/>
  <c r="H161" i="5"/>
  <c r="K161" i="5"/>
  <c r="H160" i="5"/>
  <c r="K160" i="5"/>
  <c r="H159" i="5"/>
  <c r="K159" i="5" s="1"/>
  <c r="H158" i="5"/>
  <c r="K158" i="5" s="1"/>
  <c r="H157" i="5"/>
  <c r="K157" i="5"/>
  <c r="H156" i="5"/>
  <c r="K156" i="5"/>
  <c r="H155" i="5"/>
  <c r="K155" i="5" s="1"/>
  <c r="H154" i="5"/>
  <c r="K154" i="5"/>
  <c r="H153" i="5"/>
  <c r="K153" i="5" s="1"/>
  <c r="H152" i="5"/>
  <c r="K152" i="5"/>
  <c r="H151" i="5"/>
  <c r="K151" i="5" s="1"/>
  <c r="H150" i="5"/>
  <c r="K150" i="5" s="1"/>
  <c r="H149" i="5"/>
  <c r="I149" i="5" s="1"/>
  <c r="H148" i="5"/>
  <c r="K148" i="5"/>
  <c r="H147" i="5"/>
  <c r="K147" i="5" s="1"/>
  <c r="H146" i="5"/>
  <c r="K146" i="5" s="1"/>
  <c r="H145" i="5"/>
  <c r="K145" i="5"/>
  <c r="H144" i="5"/>
  <c r="K144" i="5" s="1"/>
  <c r="H143" i="5"/>
  <c r="K143" i="5" s="1"/>
  <c r="H142" i="5"/>
  <c r="K142" i="5"/>
  <c r="H141" i="5"/>
  <c r="K141" i="5" s="1"/>
  <c r="H140" i="5"/>
  <c r="K140" i="5" s="1"/>
  <c r="H139" i="5"/>
  <c r="K139" i="5" s="1"/>
  <c r="H138" i="5"/>
  <c r="K138" i="5"/>
  <c r="H137" i="5"/>
  <c r="K137" i="5" s="1"/>
  <c r="H136" i="5"/>
  <c r="K136" i="5"/>
  <c r="H135" i="5"/>
  <c r="K135" i="5" s="1"/>
  <c r="H134" i="5"/>
  <c r="K134" i="5"/>
  <c r="H133" i="5"/>
  <c r="K133" i="5" s="1"/>
  <c r="H132" i="5"/>
  <c r="K132" i="5"/>
  <c r="H131" i="5"/>
  <c r="K131" i="5" s="1"/>
  <c r="H130" i="5"/>
  <c r="I130" i="5" s="1"/>
  <c r="K130" i="5"/>
  <c r="H129" i="5"/>
  <c r="K129" i="5"/>
  <c r="H128" i="5"/>
  <c r="K128" i="5" s="1"/>
  <c r="H127" i="5"/>
  <c r="K127" i="5" s="1"/>
  <c r="H126" i="5"/>
  <c r="K126" i="5" s="1"/>
  <c r="H125" i="5"/>
  <c r="K125" i="5"/>
  <c r="H124" i="5"/>
  <c r="K124" i="5" s="1"/>
  <c r="H123" i="5"/>
  <c r="K123" i="5" s="1"/>
  <c r="H122" i="5"/>
  <c r="K122" i="5" s="1"/>
  <c r="H121" i="5"/>
  <c r="K121" i="5"/>
  <c r="H120" i="5"/>
  <c r="K120" i="5"/>
  <c r="H119" i="5"/>
  <c r="K119" i="5" s="1"/>
  <c r="H118" i="5"/>
  <c r="K118" i="5"/>
  <c r="H117" i="5"/>
  <c r="I117" i="5" s="1"/>
  <c r="H116" i="5"/>
  <c r="K116" i="5"/>
  <c r="H115" i="5"/>
  <c r="K115" i="5" s="1"/>
  <c r="H114" i="5"/>
  <c r="I114" i="5" s="1"/>
  <c r="H113" i="5"/>
  <c r="K113" i="5" s="1"/>
  <c r="H112" i="5"/>
  <c r="K112" i="5"/>
  <c r="H111" i="5"/>
  <c r="K111" i="5" s="1"/>
  <c r="H110" i="5"/>
  <c r="K110" i="5" s="1"/>
  <c r="H109" i="5"/>
  <c r="K109" i="5"/>
  <c r="H108" i="5"/>
  <c r="K108" i="5" s="1"/>
  <c r="H107" i="5"/>
  <c r="K107" i="5" s="1"/>
  <c r="H106" i="5"/>
  <c r="I106" i="5" s="1"/>
  <c r="K106" i="5"/>
  <c r="H105" i="5"/>
  <c r="K105" i="5" s="1"/>
  <c r="H104" i="5"/>
  <c r="K104" i="5" s="1"/>
  <c r="H103" i="5"/>
  <c r="K103" i="5" s="1"/>
  <c r="H102" i="5"/>
  <c r="K102" i="5"/>
  <c r="H101" i="5"/>
  <c r="K101" i="5" s="1"/>
  <c r="H100" i="5"/>
  <c r="K100" i="5"/>
  <c r="H99" i="5"/>
  <c r="K99" i="5" s="1"/>
  <c r="H98" i="5"/>
  <c r="K98" i="5"/>
  <c r="H97" i="5"/>
  <c r="K97" i="5"/>
  <c r="H96" i="5"/>
  <c r="K96" i="5" s="1"/>
  <c r="H95" i="5"/>
  <c r="K95" i="5" s="1"/>
  <c r="H94" i="5"/>
  <c r="K94" i="5" s="1"/>
  <c r="H93" i="5"/>
  <c r="K93" i="5"/>
  <c r="H92" i="5"/>
  <c r="K92" i="5" s="1"/>
  <c r="H91" i="5"/>
  <c r="K91" i="5" s="1"/>
  <c r="H90" i="5"/>
  <c r="K90" i="5" s="1"/>
  <c r="Q90" i="5" s="1"/>
  <c r="H89" i="5"/>
  <c r="K89" i="5"/>
  <c r="H88" i="5"/>
  <c r="K88" i="5"/>
  <c r="H87" i="5"/>
  <c r="K87" i="5" s="1"/>
  <c r="H86" i="5"/>
  <c r="K86" i="5" s="1"/>
  <c r="Q86" i="5" s="1"/>
  <c r="H85" i="5"/>
  <c r="K85" i="5"/>
  <c r="H84" i="5"/>
  <c r="K84" i="5"/>
  <c r="H83" i="5"/>
  <c r="K83" i="5" s="1"/>
  <c r="H82" i="5"/>
  <c r="I82" i="5" s="1"/>
  <c r="K82" i="5"/>
  <c r="H81" i="5"/>
  <c r="K81" i="5" s="1"/>
  <c r="H80" i="5"/>
  <c r="K80" i="5"/>
  <c r="H79" i="5"/>
  <c r="K79" i="5" s="1"/>
  <c r="H78" i="5"/>
  <c r="K78" i="5" s="1"/>
  <c r="Q78" i="5" s="1"/>
  <c r="H77" i="5"/>
  <c r="K77" i="5" s="1"/>
  <c r="H76" i="5"/>
  <c r="K76" i="5"/>
  <c r="H75" i="5"/>
  <c r="K75" i="5" s="1"/>
  <c r="H74" i="5"/>
  <c r="I74" i="5" s="1"/>
  <c r="H73" i="5"/>
  <c r="K73" i="5"/>
  <c r="H72" i="5"/>
  <c r="K72" i="5" s="1"/>
  <c r="H71" i="5"/>
  <c r="K71" i="5" s="1"/>
  <c r="H70" i="5"/>
  <c r="K70" i="5" s="1"/>
  <c r="H69" i="5"/>
  <c r="K69" i="5"/>
  <c r="H68" i="5"/>
  <c r="K68" i="5" s="1"/>
  <c r="H67" i="5"/>
  <c r="K67" i="5" s="1"/>
  <c r="H66" i="5"/>
  <c r="I66" i="5" s="1"/>
  <c r="K66" i="5"/>
  <c r="H65" i="5"/>
  <c r="K65" i="5" s="1"/>
  <c r="H64" i="5"/>
  <c r="K64" i="5" s="1"/>
  <c r="H63" i="5"/>
  <c r="K63" i="5" s="1"/>
  <c r="H62" i="5"/>
  <c r="K62" i="5" s="1"/>
  <c r="H61" i="5"/>
  <c r="K61" i="5"/>
  <c r="H60" i="5"/>
  <c r="K60" i="5" s="1"/>
  <c r="H59" i="5"/>
  <c r="K59" i="5" s="1"/>
  <c r="H58" i="5"/>
  <c r="I58" i="5" s="1"/>
  <c r="K58" i="5"/>
  <c r="H57" i="5"/>
  <c r="K57" i="5" s="1"/>
  <c r="H56" i="5"/>
  <c r="K56" i="5" s="1"/>
  <c r="H55" i="5"/>
  <c r="K55" i="5" s="1"/>
  <c r="H54" i="5"/>
  <c r="K54" i="5" s="1"/>
  <c r="H53" i="5"/>
  <c r="K53" i="5"/>
  <c r="H52" i="5"/>
  <c r="K52" i="5" s="1"/>
  <c r="H51" i="5"/>
  <c r="K51" i="5" s="1"/>
  <c r="H50" i="5"/>
  <c r="K50" i="5"/>
  <c r="H49" i="5"/>
  <c r="K49" i="5" s="1"/>
  <c r="H48" i="5"/>
  <c r="K48" i="5" s="1"/>
  <c r="H47" i="5"/>
  <c r="K47" i="5" s="1"/>
  <c r="H46" i="5"/>
  <c r="K46" i="5" s="1"/>
  <c r="Q46" i="5" s="1"/>
  <c r="H45" i="5"/>
  <c r="K45" i="5"/>
  <c r="H44" i="5"/>
  <c r="K44" i="5" s="1"/>
  <c r="H43" i="5"/>
  <c r="K43" i="5" s="1"/>
  <c r="H42" i="5"/>
  <c r="I42" i="5" s="1"/>
  <c r="K42" i="5"/>
  <c r="H41" i="5"/>
  <c r="K41" i="5" s="1"/>
  <c r="H40" i="5"/>
  <c r="K40" i="5" s="1"/>
  <c r="H39" i="5"/>
  <c r="K39" i="5" s="1"/>
  <c r="H38" i="5"/>
  <c r="K38" i="5" s="1"/>
  <c r="H37" i="5"/>
  <c r="I37" i="5" s="1"/>
  <c r="K37" i="5"/>
  <c r="H36" i="5"/>
  <c r="K36" i="5" s="1"/>
  <c r="H35" i="5"/>
  <c r="K35" i="5" s="1"/>
  <c r="H34" i="5"/>
  <c r="I34" i="5" s="1"/>
  <c r="K34" i="5"/>
  <c r="H33" i="5"/>
  <c r="K33" i="5" s="1"/>
  <c r="H32" i="5"/>
  <c r="K32" i="5" s="1"/>
  <c r="H31" i="5"/>
  <c r="K31" i="5" s="1"/>
  <c r="H30" i="5"/>
  <c r="K30" i="5" s="1"/>
  <c r="H29" i="5"/>
  <c r="K29" i="5"/>
  <c r="H28" i="5"/>
  <c r="K28" i="5" s="1"/>
  <c r="H27" i="5"/>
  <c r="K27" i="5" s="1"/>
  <c r="H26" i="5"/>
  <c r="K26" i="5"/>
  <c r="H25" i="5"/>
  <c r="K25" i="5" s="1"/>
  <c r="H24" i="5"/>
  <c r="K24" i="5" s="1"/>
  <c r="H23" i="5"/>
  <c r="K23" i="5" s="1"/>
  <c r="H22" i="5"/>
  <c r="K22" i="5"/>
  <c r="H21" i="5"/>
  <c r="K21" i="5" s="1"/>
  <c r="H20" i="5"/>
  <c r="K20" i="5" s="1"/>
  <c r="H19" i="5"/>
  <c r="K19" i="5" s="1"/>
  <c r="H18" i="5"/>
  <c r="I18" i="5" s="1"/>
  <c r="K18" i="5"/>
  <c r="H17" i="5"/>
  <c r="K17" i="5" s="1"/>
  <c r="H16" i="5"/>
  <c r="K16" i="5"/>
  <c r="H15" i="5"/>
  <c r="K15" i="5" s="1"/>
  <c r="H14" i="5"/>
  <c r="K14" i="5"/>
  <c r="H13" i="5"/>
  <c r="K13" i="5"/>
  <c r="H12" i="5"/>
  <c r="K12" i="5" s="1"/>
  <c r="H11" i="5"/>
  <c r="K11" i="5" s="1"/>
  <c r="H10" i="5"/>
  <c r="I10" i="5" s="1"/>
  <c r="H9" i="5"/>
  <c r="K9" i="5"/>
  <c r="H8" i="5"/>
  <c r="K8" i="5" s="1"/>
  <c r="H7" i="5"/>
  <c r="K7" i="5" s="1"/>
  <c r="H6" i="5"/>
  <c r="K6" i="5" s="1"/>
  <c r="H5" i="5"/>
  <c r="K5" i="5"/>
  <c r="H4" i="5"/>
  <c r="K4" i="5" s="1"/>
  <c r="H3" i="5"/>
  <c r="K3" i="5" s="1"/>
  <c r="H2" i="5"/>
  <c r="K2" i="5" s="1"/>
  <c r="M3" i="12"/>
  <c r="N3" i="12" s="1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N23" i="12" s="1"/>
  <c r="M24" i="12"/>
  <c r="N24" i="12"/>
  <c r="M25" i="12"/>
  <c r="N25" i="12" s="1"/>
  <c r="M26" i="12"/>
  <c r="N26" i="12" s="1"/>
  <c r="M27" i="12"/>
  <c r="N27" i="12" s="1"/>
  <c r="M28" i="12"/>
  <c r="N28" i="12"/>
  <c r="M29" i="12"/>
  <c r="N29" i="12" s="1"/>
  <c r="M30" i="12"/>
  <c r="N30" i="12" s="1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/>
  <c r="M57" i="12"/>
  <c r="N57" i="12" s="1"/>
  <c r="M58" i="12"/>
  <c r="N58" i="12" s="1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N64" i="12" s="1"/>
  <c r="M65" i="12"/>
  <c r="N65" i="12" s="1"/>
  <c r="M66" i="12"/>
  <c r="N66" i="12" s="1"/>
  <c r="M67" i="12"/>
  <c r="N67" i="12" s="1"/>
  <c r="M68" i="12"/>
  <c r="N68" i="12" s="1"/>
  <c r="M69" i="12"/>
  <c r="N69" i="12" s="1"/>
  <c r="M70" i="12"/>
  <c r="N70" i="12" s="1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N76" i="12"/>
  <c r="M77" i="12"/>
  <c r="N77" i="12" s="1"/>
  <c r="M78" i="12"/>
  <c r="N78" i="12" s="1"/>
  <c r="M79" i="12"/>
  <c r="N79" i="12" s="1"/>
  <c r="M80" i="12"/>
  <c r="N80" i="12" s="1"/>
  <c r="M81" i="12"/>
  <c r="N81" i="12" s="1"/>
  <c r="M82" i="12"/>
  <c r="N82" i="12" s="1"/>
  <c r="M83" i="12"/>
  <c r="N83" i="12" s="1"/>
  <c r="M84" i="12"/>
  <c r="N84" i="12" s="1"/>
  <c r="M85" i="12"/>
  <c r="N85" i="12" s="1"/>
  <c r="M86" i="12"/>
  <c r="N86" i="12" s="1"/>
  <c r="M87" i="12"/>
  <c r="N87" i="12" s="1"/>
  <c r="M88" i="12"/>
  <c r="N88" i="12" s="1"/>
  <c r="M89" i="12"/>
  <c r="N89" i="12" s="1"/>
  <c r="M90" i="12"/>
  <c r="N90" i="12" s="1"/>
  <c r="M91" i="12"/>
  <c r="N91" i="12" s="1"/>
  <c r="M92" i="12"/>
  <c r="N92" i="12" s="1"/>
  <c r="M93" i="12"/>
  <c r="N93" i="12" s="1"/>
  <c r="M94" i="12"/>
  <c r="N94" i="12" s="1"/>
  <c r="M95" i="12"/>
  <c r="N95" i="12" s="1"/>
  <c r="M96" i="12"/>
  <c r="N96" i="12"/>
  <c r="M97" i="12"/>
  <c r="N97" i="12" s="1"/>
  <c r="M98" i="12"/>
  <c r="N98" i="12" s="1"/>
  <c r="M99" i="12"/>
  <c r="N99" i="12" s="1"/>
  <c r="M100" i="12"/>
  <c r="N100" i="12" s="1"/>
  <c r="M101" i="12"/>
  <c r="N101" i="12" s="1"/>
  <c r="M102" i="12"/>
  <c r="N102" i="12" s="1"/>
  <c r="M103" i="12"/>
  <c r="N103" i="12" s="1"/>
  <c r="M104" i="12"/>
  <c r="N104" i="12"/>
  <c r="M105" i="12"/>
  <c r="N105" i="12" s="1"/>
  <c r="M106" i="12"/>
  <c r="N106" i="12" s="1"/>
  <c r="M107" i="12"/>
  <c r="N107" i="12" s="1"/>
  <c r="M108" i="12"/>
  <c r="N108" i="12" s="1"/>
  <c r="M109" i="12"/>
  <c r="N109" i="12" s="1"/>
  <c r="M110" i="12"/>
  <c r="N110" i="12" s="1"/>
  <c r="M111" i="12"/>
  <c r="N111" i="12" s="1"/>
  <c r="M112" i="12"/>
  <c r="N112" i="12"/>
  <c r="M113" i="12"/>
  <c r="N113" i="12" s="1"/>
  <c r="M114" i="12"/>
  <c r="N114" i="12" s="1"/>
  <c r="M115" i="12"/>
  <c r="N115" i="12" s="1"/>
  <c r="M116" i="12"/>
  <c r="N116" i="12" s="1"/>
  <c r="M117" i="12"/>
  <c r="N117" i="12" s="1"/>
  <c r="M118" i="12"/>
  <c r="N118" i="12" s="1"/>
  <c r="M119" i="12"/>
  <c r="N119" i="12" s="1"/>
  <c r="M120" i="12"/>
  <c r="N120" i="12" s="1"/>
  <c r="M121" i="12"/>
  <c r="N121" i="12" s="1"/>
  <c r="M122" i="12"/>
  <c r="N122" i="12" s="1"/>
  <c r="M123" i="12"/>
  <c r="N123" i="12" s="1"/>
  <c r="M124" i="12"/>
  <c r="N124" i="12"/>
  <c r="M125" i="12"/>
  <c r="N125" i="12" s="1"/>
  <c r="M126" i="12"/>
  <c r="N126" i="12" s="1"/>
  <c r="M127" i="12"/>
  <c r="N127" i="12" s="1"/>
  <c r="M128" i="12"/>
  <c r="N128" i="12"/>
  <c r="M129" i="12"/>
  <c r="N129" i="12" s="1"/>
  <c r="M130" i="12"/>
  <c r="N130" i="12" s="1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39" i="12"/>
  <c r="N139" i="12" s="1"/>
  <c r="M140" i="12"/>
  <c r="N140" i="12" s="1"/>
  <c r="M141" i="12"/>
  <c r="N141" i="12" s="1"/>
  <c r="M142" i="12"/>
  <c r="N142" i="12" s="1"/>
  <c r="M143" i="12"/>
  <c r="N143" i="12" s="1"/>
  <c r="M144" i="12"/>
  <c r="N144" i="12" s="1"/>
  <c r="M145" i="12"/>
  <c r="N145" i="12" s="1"/>
  <c r="M146" i="12"/>
  <c r="N146" i="12" s="1"/>
  <c r="M147" i="12"/>
  <c r="N147" i="12" s="1"/>
  <c r="M148" i="12"/>
  <c r="N148" i="12" s="1"/>
  <c r="M149" i="12"/>
  <c r="N149" i="12" s="1"/>
  <c r="M150" i="12"/>
  <c r="N150" i="12" s="1"/>
  <c r="M151" i="12"/>
  <c r="N151" i="12" s="1"/>
  <c r="M152" i="12"/>
  <c r="N152" i="12"/>
  <c r="M153" i="12"/>
  <c r="N153" i="12" s="1"/>
  <c r="M154" i="12"/>
  <c r="N154" i="12" s="1"/>
  <c r="M155" i="12"/>
  <c r="N155" i="12" s="1"/>
  <c r="M156" i="12"/>
  <c r="N156" i="12" s="1"/>
  <c r="M157" i="12"/>
  <c r="N157" i="12" s="1"/>
  <c r="M158" i="12"/>
  <c r="N158" i="12" s="1"/>
  <c r="M159" i="12"/>
  <c r="N159" i="12" s="1"/>
  <c r="M160" i="12"/>
  <c r="N160" i="12"/>
  <c r="M161" i="12"/>
  <c r="N161" i="12" s="1"/>
  <c r="M162" i="12"/>
  <c r="N162" i="12" s="1"/>
  <c r="M163" i="12"/>
  <c r="N163" i="12" s="1"/>
  <c r="M164" i="12"/>
  <c r="N164" i="12" s="1"/>
  <c r="M165" i="12"/>
  <c r="N165" i="12" s="1"/>
  <c r="M166" i="12"/>
  <c r="N166" i="12" s="1"/>
  <c r="M167" i="12"/>
  <c r="N167" i="12" s="1"/>
  <c r="M168" i="12"/>
  <c r="N168" i="12"/>
  <c r="M169" i="12"/>
  <c r="N169" i="12" s="1"/>
  <c r="M170" i="12"/>
  <c r="N170" i="12" s="1"/>
  <c r="M171" i="12"/>
  <c r="N171" i="12" s="1"/>
  <c r="M172" i="12"/>
  <c r="N172" i="12" s="1"/>
  <c r="M173" i="12"/>
  <c r="N173" i="12" s="1"/>
  <c r="M174" i="12"/>
  <c r="N174" i="12" s="1"/>
  <c r="M175" i="12"/>
  <c r="N175" i="12" s="1"/>
  <c r="M176" i="12"/>
  <c r="N176" i="12" s="1"/>
  <c r="M177" i="12"/>
  <c r="N177" i="12" s="1"/>
  <c r="M178" i="12"/>
  <c r="N178" i="12" s="1"/>
  <c r="M179" i="12"/>
  <c r="N179" i="12" s="1"/>
  <c r="M180" i="12"/>
  <c r="N180" i="12" s="1"/>
  <c r="M181" i="12"/>
  <c r="N181" i="12" s="1"/>
  <c r="M182" i="12"/>
  <c r="N182" i="12" s="1"/>
  <c r="M183" i="12"/>
  <c r="N183" i="12" s="1"/>
  <c r="M184" i="12"/>
  <c r="N184" i="12"/>
  <c r="M185" i="12"/>
  <c r="N185" i="12" s="1"/>
  <c r="M186" i="12"/>
  <c r="N186" i="12" s="1"/>
  <c r="M187" i="12"/>
  <c r="N187" i="12" s="1"/>
  <c r="M188" i="12"/>
  <c r="N188" i="12" s="1"/>
  <c r="M189" i="12"/>
  <c r="N189" i="12" s="1"/>
  <c r="M190" i="12"/>
  <c r="N190" i="12" s="1"/>
  <c r="M191" i="12"/>
  <c r="N191" i="12" s="1"/>
  <c r="M192" i="12"/>
  <c r="N192" i="12" s="1"/>
  <c r="M193" i="12"/>
  <c r="N193" i="12" s="1"/>
  <c r="M194" i="12"/>
  <c r="N194" i="12" s="1"/>
  <c r="M195" i="12"/>
  <c r="N195" i="12" s="1"/>
  <c r="M196" i="12"/>
  <c r="N196" i="12" s="1"/>
  <c r="M197" i="12"/>
  <c r="N197" i="12" s="1"/>
  <c r="M198" i="12"/>
  <c r="N198" i="12" s="1"/>
  <c r="M199" i="12"/>
  <c r="N199" i="12" s="1"/>
  <c r="M200" i="12"/>
  <c r="N200" i="12" s="1"/>
  <c r="M201" i="12"/>
  <c r="N201" i="12" s="1"/>
  <c r="M202" i="12"/>
  <c r="N202" i="12" s="1"/>
  <c r="M203" i="12"/>
  <c r="N203" i="12" s="1"/>
  <c r="M204" i="12"/>
  <c r="N204" i="12" s="1"/>
  <c r="M205" i="12"/>
  <c r="N205" i="12" s="1"/>
  <c r="M206" i="12"/>
  <c r="N206" i="12" s="1"/>
  <c r="M207" i="12"/>
  <c r="N207" i="12" s="1"/>
  <c r="M208" i="12"/>
  <c r="N208" i="12"/>
  <c r="M209" i="12"/>
  <c r="N209" i="12" s="1"/>
  <c r="M210" i="12"/>
  <c r="N210" i="12" s="1"/>
  <c r="M211" i="12"/>
  <c r="N211" i="12" s="1"/>
  <c r="M212" i="12"/>
  <c r="N212" i="12" s="1"/>
  <c r="M213" i="12"/>
  <c r="N213" i="12" s="1"/>
  <c r="M214" i="12"/>
  <c r="N214" i="12" s="1"/>
  <c r="M215" i="12"/>
  <c r="N215" i="12" s="1"/>
  <c r="M216" i="12"/>
  <c r="N216" i="12"/>
  <c r="M217" i="12"/>
  <c r="N217" i="12" s="1"/>
  <c r="M218" i="12"/>
  <c r="N218" i="12" s="1"/>
  <c r="M219" i="12"/>
  <c r="N219" i="12" s="1"/>
  <c r="M220" i="12"/>
  <c r="N220" i="12" s="1"/>
  <c r="M221" i="12"/>
  <c r="N221" i="12" s="1"/>
  <c r="M222" i="12"/>
  <c r="N222" i="12" s="1"/>
  <c r="M223" i="12"/>
  <c r="N223" i="12" s="1"/>
  <c r="M224" i="12"/>
  <c r="N224" i="12" s="1"/>
  <c r="M225" i="12"/>
  <c r="N225" i="12" s="1"/>
  <c r="M226" i="12"/>
  <c r="N226" i="12" s="1"/>
  <c r="M227" i="12"/>
  <c r="N227" i="12" s="1"/>
  <c r="M228" i="12"/>
  <c r="N228" i="12" s="1"/>
  <c r="M229" i="12"/>
  <c r="N229" i="12" s="1"/>
  <c r="M230" i="12"/>
  <c r="N230" i="12" s="1"/>
  <c r="M231" i="12"/>
  <c r="N231" i="12" s="1"/>
  <c r="M232" i="12"/>
  <c r="N232" i="12" s="1"/>
  <c r="M233" i="12"/>
  <c r="N233" i="12" s="1"/>
  <c r="M234" i="12"/>
  <c r="N234" i="12" s="1"/>
  <c r="M235" i="12"/>
  <c r="N235" i="12" s="1"/>
  <c r="M236" i="12"/>
  <c r="N236" i="12" s="1"/>
  <c r="M237" i="12"/>
  <c r="N237" i="12" s="1"/>
  <c r="M238" i="12"/>
  <c r="N238" i="12" s="1"/>
  <c r="M239" i="12"/>
  <c r="N239" i="12" s="1"/>
  <c r="M240" i="12"/>
  <c r="N240" i="12"/>
  <c r="M241" i="12"/>
  <c r="N241" i="12" s="1"/>
  <c r="M242" i="12"/>
  <c r="N242" i="12" s="1"/>
  <c r="M243" i="12"/>
  <c r="N243" i="12" s="1"/>
  <c r="M244" i="12"/>
  <c r="N244" i="12" s="1"/>
  <c r="M245" i="12"/>
  <c r="N245" i="12" s="1"/>
  <c r="M246" i="12"/>
  <c r="N246" i="12" s="1"/>
  <c r="M247" i="12"/>
  <c r="N247" i="12" s="1"/>
  <c r="M248" i="12"/>
  <c r="N248" i="12" s="1"/>
  <c r="M249" i="12"/>
  <c r="N249" i="12" s="1"/>
  <c r="M250" i="12"/>
  <c r="N250" i="12" s="1"/>
  <c r="M251" i="12"/>
  <c r="N251" i="12" s="1"/>
  <c r="M252" i="12"/>
  <c r="N252" i="12" s="1"/>
  <c r="M253" i="12"/>
  <c r="N253" i="12" s="1"/>
  <c r="M254" i="12"/>
  <c r="N254" i="12" s="1"/>
  <c r="M255" i="12"/>
  <c r="N255" i="12" s="1"/>
  <c r="M256" i="12"/>
  <c r="N256" i="12" s="1"/>
  <c r="M257" i="12"/>
  <c r="N257" i="12" s="1"/>
  <c r="M258" i="12"/>
  <c r="N258" i="12" s="1"/>
  <c r="M259" i="12"/>
  <c r="N259" i="12" s="1"/>
  <c r="M260" i="12"/>
  <c r="N260" i="12" s="1"/>
  <c r="M261" i="12"/>
  <c r="N261" i="12" s="1"/>
  <c r="M262" i="12"/>
  <c r="N262" i="12" s="1"/>
  <c r="M263" i="12"/>
  <c r="N263" i="12" s="1"/>
  <c r="M264" i="12"/>
  <c r="N264" i="12"/>
  <c r="M265" i="12"/>
  <c r="N265" i="12" s="1"/>
  <c r="M266" i="12"/>
  <c r="N266" i="12" s="1"/>
  <c r="M267" i="12"/>
  <c r="N267" i="12" s="1"/>
  <c r="M268" i="12"/>
  <c r="N268" i="12"/>
  <c r="M269" i="12"/>
  <c r="N269" i="12" s="1"/>
  <c r="M270" i="12"/>
  <c r="N270" i="12" s="1"/>
  <c r="M271" i="12"/>
  <c r="N271" i="12" s="1"/>
  <c r="M272" i="12"/>
  <c r="N272" i="12"/>
  <c r="M273" i="12"/>
  <c r="N273" i="12" s="1"/>
  <c r="M274" i="12"/>
  <c r="N274" i="12" s="1"/>
  <c r="M275" i="12"/>
  <c r="N275" i="12" s="1"/>
  <c r="M276" i="12"/>
  <c r="N276" i="12" s="1"/>
  <c r="M277" i="12"/>
  <c r="N277" i="12" s="1"/>
  <c r="M278" i="12"/>
  <c r="N278" i="12" s="1"/>
  <c r="M279" i="12"/>
  <c r="N279" i="12" s="1"/>
  <c r="M280" i="12"/>
  <c r="N280" i="12" s="1"/>
  <c r="M281" i="12"/>
  <c r="N281" i="12" s="1"/>
  <c r="M282" i="12"/>
  <c r="N282" i="12" s="1"/>
  <c r="M283" i="12"/>
  <c r="N283" i="12" s="1"/>
  <c r="M284" i="12"/>
  <c r="N284" i="12" s="1"/>
  <c r="M285" i="12"/>
  <c r="N285" i="12" s="1"/>
  <c r="M286" i="12"/>
  <c r="N286" i="12" s="1"/>
  <c r="M287" i="12"/>
  <c r="N287" i="12" s="1"/>
  <c r="M288" i="12"/>
  <c r="N288" i="12" s="1"/>
  <c r="M289" i="12"/>
  <c r="N289" i="12" s="1"/>
  <c r="M290" i="12"/>
  <c r="N290" i="12" s="1"/>
  <c r="M291" i="12"/>
  <c r="N291" i="12" s="1"/>
  <c r="M292" i="12"/>
  <c r="N292" i="12" s="1"/>
  <c r="M293" i="12"/>
  <c r="N293" i="12" s="1"/>
  <c r="M294" i="12"/>
  <c r="N294" i="12" s="1"/>
  <c r="M295" i="12"/>
  <c r="N295" i="12" s="1"/>
  <c r="M296" i="12"/>
  <c r="N296" i="12"/>
  <c r="M297" i="12"/>
  <c r="N297" i="12" s="1"/>
  <c r="M298" i="12"/>
  <c r="N298" i="12" s="1"/>
  <c r="M299" i="12"/>
  <c r="N299" i="12" s="1"/>
  <c r="M300" i="12"/>
  <c r="N300" i="12" s="1"/>
  <c r="M301" i="12"/>
  <c r="N301" i="12" s="1"/>
  <c r="M302" i="12"/>
  <c r="N302" i="12" s="1"/>
  <c r="M303" i="12"/>
  <c r="N303" i="12" s="1"/>
  <c r="M304" i="12"/>
  <c r="N304" i="12" s="1"/>
  <c r="M305" i="12"/>
  <c r="N305" i="12" s="1"/>
  <c r="M306" i="12"/>
  <c r="N306" i="12" s="1"/>
  <c r="M307" i="12"/>
  <c r="N307" i="12" s="1"/>
  <c r="M308" i="12"/>
  <c r="N308" i="12" s="1"/>
  <c r="M309" i="12"/>
  <c r="N309" i="12" s="1"/>
  <c r="M310" i="12"/>
  <c r="N310" i="12" s="1"/>
  <c r="M311" i="12"/>
  <c r="N311" i="12" s="1"/>
  <c r="M312" i="12"/>
  <c r="N312" i="12" s="1"/>
  <c r="M313" i="12"/>
  <c r="N313" i="12" s="1"/>
  <c r="M314" i="12"/>
  <c r="N314" i="12" s="1"/>
  <c r="M315" i="12"/>
  <c r="N315" i="12" s="1"/>
  <c r="M316" i="12"/>
  <c r="N316" i="12" s="1"/>
  <c r="M317" i="12"/>
  <c r="N317" i="12" s="1"/>
  <c r="M318" i="12"/>
  <c r="N318" i="12" s="1"/>
  <c r="M319" i="12"/>
  <c r="N319" i="12" s="1"/>
  <c r="M320" i="12"/>
  <c r="N320" i="12"/>
  <c r="M321" i="12"/>
  <c r="N321" i="12" s="1"/>
  <c r="M322" i="12"/>
  <c r="N322" i="12" s="1"/>
  <c r="M323" i="12"/>
  <c r="N323" i="12" s="1"/>
  <c r="M324" i="12"/>
  <c r="N324" i="12" s="1"/>
  <c r="M325" i="12"/>
  <c r="N325" i="12" s="1"/>
  <c r="M326" i="12"/>
  <c r="N326" i="12" s="1"/>
  <c r="M327" i="12"/>
  <c r="N327" i="12" s="1"/>
  <c r="M328" i="12"/>
  <c r="N328" i="12"/>
  <c r="M329" i="12"/>
  <c r="N329" i="12" s="1"/>
  <c r="M330" i="12"/>
  <c r="N330" i="12" s="1"/>
  <c r="M331" i="12"/>
  <c r="N331" i="12" s="1"/>
  <c r="M332" i="12"/>
  <c r="N332" i="12" s="1"/>
  <c r="M333" i="12"/>
  <c r="N333" i="12" s="1"/>
  <c r="M334" i="12"/>
  <c r="N334" i="12" s="1"/>
  <c r="M335" i="12"/>
  <c r="N335" i="12" s="1"/>
  <c r="M336" i="12"/>
  <c r="N336" i="12" s="1"/>
  <c r="M337" i="12"/>
  <c r="N337" i="12" s="1"/>
  <c r="M338" i="12"/>
  <c r="N338" i="12" s="1"/>
  <c r="M339" i="12"/>
  <c r="N339" i="12" s="1"/>
  <c r="M340" i="12"/>
  <c r="N340" i="12" s="1"/>
  <c r="M341" i="12"/>
  <c r="N341" i="12" s="1"/>
  <c r="M342" i="12"/>
  <c r="N342" i="12" s="1"/>
  <c r="M343" i="12"/>
  <c r="N343" i="12" s="1"/>
  <c r="M344" i="12"/>
  <c r="N344" i="12" s="1"/>
  <c r="M345" i="12"/>
  <c r="N345" i="12" s="1"/>
  <c r="M346" i="12"/>
  <c r="N346" i="12" s="1"/>
  <c r="M347" i="12"/>
  <c r="N347" i="12" s="1"/>
  <c r="M348" i="12"/>
  <c r="N348" i="12" s="1"/>
  <c r="M349" i="12"/>
  <c r="N349" i="12" s="1"/>
  <c r="M350" i="12"/>
  <c r="N350" i="12" s="1"/>
  <c r="M351" i="12"/>
  <c r="N351" i="12" s="1"/>
  <c r="M352" i="12"/>
  <c r="N352" i="12"/>
  <c r="M353" i="12"/>
  <c r="N353" i="12" s="1"/>
  <c r="M354" i="12"/>
  <c r="N354" i="12" s="1"/>
  <c r="M355" i="12"/>
  <c r="N355" i="12" s="1"/>
  <c r="M356" i="12"/>
  <c r="N356" i="12" s="1"/>
  <c r="M357" i="12"/>
  <c r="N357" i="12" s="1"/>
  <c r="M358" i="12"/>
  <c r="N358" i="12" s="1"/>
  <c r="M359" i="12"/>
  <c r="N359" i="12" s="1"/>
  <c r="M360" i="12"/>
  <c r="N360" i="12" s="1"/>
  <c r="M361" i="12"/>
  <c r="N361" i="12" s="1"/>
  <c r="M362" i="12"/>
  <c r="N362" i="12" s="1"/>
  <c r="M363" i="12"/>
  <c r="N363" i="12" s="1"/>
  <c r="M364" i="12"/>
  <c r="N364" i="12" s="1"/>
  <c r="M365" i="12"/>
  <c r="N365" i="12" s="1"/>
  <c r="M366" i="12"/>
  <c r="N366" i="12" s="1"/>
  <c r="M367" i="12"/>
  <c r="N367" i="12" s="1"/>
  <c r="M368" i="12"/>
  <c r="N368" i="12"/>
  <c r="M369" i="12"/>
  <c r="N369" i="12" s="1"/>
  <c r="M370" i="12"/>
  <c r="N370" i="12" s="1"/>
  <c r="M371" i="12"/>
  <c r="N371" i="12" s="1"/>
  <c r="M372" i="12"/>
  <c r="N372" i="12" s="1"/>
  <c r="M373" i="12"/>
  <c r="N373" i="12" s="1"/>
  <c r="M374" i="12"/>
  <c r="N374" i="12" s="1"/>
  <c r="M375" i="12"/>
  <c r="N375" i="12" s="1"/>
  <c r="M376" i="12"/>
  <c r="N376" i="12"/>
  <c r="M377" i="12"/>
  <c r="N377" i="12" s="1"/>
  <c r="M378" i="12"/>
  <c r="N378" i="12" s="1"/>
  <c r="M379" i="12"/>
  <c r="N379" i="12" s="1"/>
  <c r="M380" i="12"/>
  <c r="N380" i="12" s="1"/>
  <c r="M381" i="12"/>
  <c r="N381" i="12" s="1"/>
  <c r="M382" i="12"/>
  <c r="N382" i="12" s="1"/>
  <c r="M383" i="12"/>
  <c r="N383" i="12" s="1"/>
  <c r="M384" i="12"/>
  <c r="N384" i="12"/>
  <c r="M385" i="12"/>
  <c r="N385" i="12" s="1"/>
  <c r="M386" i="12"/>
  <c r="N386" i="12" s="1"/>
  <c r="M387" i="12"/>
  <c r="N387" i="12" s="1"/>
  <c r="M388" i="12"/>
  <c r="N388" i="12" s="1"/>
  <c r="M389" i="12"/>
  <c r="N389" i="12" s="1"/>
  <c r="M390" i="12"/>
  <c r="N390" i="12" s="1"/>
  <c r="M391" i="12"/>
  <c r="N391" i="12" s="1"/>
  <c r="M392" i="12"/>
  <c r="N392" i="12" s="1"/>
  <c r="M393" i="12"/>
  <c r="N393" i="12" s="1"/>
  <c r="M394" i="12"/>
  <c r="N394" i="12" s="1"/>
  <c r="M395" i="12"/>
  <c r="N395" i="12" s="1"/>
  <c r="M396" i="12"/>
  <c r="N396" i="12" s="1"/>
  <c r="M397" i="12"/>
  <c r="N397" i="12" s="1"/>
  <c r="M398" i="12"/>
  <c r="N398" i="12" s="1"/>
  <c r="M399" i="12"/>
  <c r="N399" i="12" s="1"/>
  <c r="M400" i="12"/>
  <c r="N400" i="12" s="1"/>
  <c r="M401" i="12"/>
  <c r="N401" i="12" s="1"/>
  <c r="M402" i="12"/>
  <c r="N402" i="12" s="1"/>
  <c r="M403" i="12"/>
  <c r="N403" i="12" s="1"/>
  <c r="M404" i="12"/>
  <c r="N404" i="12" s="1"/>
  <c r="M405" i="12"/>
  <c r="N405" i="12" s="1"/>
  <c r="M406" i="12"/>
  <c r="N406" i="12" s="1"/>
  <c r="M407" i="12"/>
  <c r="N407" i="12" s="1"/>
  <c r="M408" i="12"/>
  <c r="N408" i="12"/>
  <c r="M409" i="12"/>
  <c r="N409" i="12" s="1"/>
  <c r="M410" i="12"/>
  <c r="N410" i="12" s="1"/>
  <c r="M411" i="12"/>
  <c r="N411" i="12" s="1"/>
  <c r="M412" i="12"/>
  <c r="N412" i="12"/>
  <c r="M413" i="12"/>
  <c r="N413" i="12" s="1"/>
  <c r="M414" i="12"/>
  <c r="N414" i="12" s="1"/>
  <c r="M415" i="12"/>
  <c r="N415" i="12" s="1"/>
  <c r="M416" i="12"/>
  <c r="N416" i="12" s="1"/>
  <c r="M417" i="12"/>
  <c r="N417" i="12" s="1"/>
  <c r="M418" i="12"/>
  <c r="N418" i="12" s="1"/>
  <c r="M419" i="12"/>
  <c r="N419" i="12" s="1"/>
  <c r="M420" i="12"/>
  <c r="N420" i="12" s="1"/>
  <c r="M421" i="12"/>
  <c r="N421" i="12" s="1"/>
  <c r="M422" i="12"/>
  <c r="N422" i="12" s="1"/>
  <c r="M423" i="12"/>
  <c r="N423" i="12" s="1"/>
  <c r="M424" i="12"/>
  <c r="N424" i="12"/>
  <c r="M425" i="12"/>
  <c r="N425" i="12" s="1"/>
  <c r="M426" i="12"/>
  <c r="N426" i="12" s="1"/>
  <c r="M427" i="12"/>
  <c r="N427" i="12" s="1"/>
  <c r="M428" i="12"/>
  <c r="N428" i="12" s="1"/>
  <c r="M429" i="12"/>
  <c r="N429" i="12" s="1"/>
  <c r="M430" i="12"/>
  <c r="N430" i="12" s="1"/>
  <c r="M431" i="12"/>
  <c r="N431" i="12" s="1"/>
  <c r="M432" i="12"/>
  <c r="N432" i="12"/>
  <c r="M433" i="12"/>
  <c r="N433" i="12" s="1"/>
  <c r="M434" i="12"/>
  <c r="N434" i="12" s="1"/>
  <c r="M435" i="12"/>
  <c r="N435" i="12" s="1"/>
  <c r="M436" i="12"/>
  <c r="N436" i="12" s="1"/>
  <c r="M437" i="12"/>
  <c r="N437" i="12" s="1"/>
  <c r="M438" i="12"/>
  <c r="N438" i="12" s="1"/>
  <c r="M439" i="12"/>
  <c r="N439" i="12" s="1"/>
  <c r="M440" i="12"/>
  <c r="N440" i="12"/>
  <c r="M441" i="12"/>
  <c r="N441" i="12" s="1"/>
  <c r="M442" i="12"/>
  <c r="N442" i="12" s="1"/>
  <c r="M443" i="12"/>
  <c r="N443" i="12" s="1"/>
  <c r="M444" i="12"/>
  <c r="N444" i="12" s="1"/>
  <c r="M445" i="12"/>
  <c r="N445" i="12" s="1"/>
  <c r="M446" i="12"/>
  <c r="N446" i="12" s="1"/>
  <c r="M447" i="12"/>
  <c r="N447" i="12" s="1"/>
  <c r="M448" i="12"/>
  <c r="N448" i="12" s="1"/>
  <c r="M449" i="12"/>
  <c r="N449" i="12" s="1"/>
  <c r="M450" i="12"/>
  <c r="N450" i="12" s="1"/>
  <c r="M451" i="12"/>
  <c r="N451" i="12" s="1"/>
  <c r="M452" i="12"/>
  <c r="N452" i="12" s="1"/>
  <c r="M453" i="12"/>
  <c r="N453" i="12" s="1"/>
  <c r="M454" i="12"/>
  <c r="N454" i="12" s="1"/>
  <c r="M455" i="12"/>
  <c r="N455" i="12" s="1"/>
  <c r="M456" i="12"/>
  <c r="N456" i="12" s="1"/>
  <c r="M457" i="12"/>
  <c r="N457" i="12" s="1"/>
  <c r="M458" i="12"/>
  <c r="N458" i="12" s="1"/>
  <c r="M459" i="12"/>
  <c r="N459" i="12" s="1"/>
  <c r="M460" i="12"/>
  <c r="N460" i="12"/>
  <c r="M461" i="12"/>
  <c r="N461" i="12" s="1"/>
  <c r="M462" i="12"/>
  <c r="N462" i="12" s="1"/>
  <c r="M463" i="12"/>
  <c r="N463" i="12" s="1"/>
  <c r="M464" i="12"/>
  <c r="N464" i="12" s="1"/>
  <c r="M465" i="12"/>
  <c r="N465" i="12" s="1"/>
  <c r="M466" i="12"/>
  <c r="N466" i="12" s="1"/>
  <c r="M467" i="12"/>
  <c r="N467" i="12" s="1"/>
  <c r="M468" i="12"/>
  <c r="N468" i="12" s="1"/>
  <c r="M469" i="12"/>
  <c r="N469" i="12" s="1"/>
  <c r="M470" i="12"/>
  <c r="N470" i="12" s="1"/>
  <c r="M471" i="12"/>
  <c r="N471" i="12" s="1"/>
  <c r="M472" i="12"/>
  <c r="N472" i="12"/>
  <c r="M473" i="12"/>
  <c r="N473" i="12" s="1"/>
  <c r="M474" i="12"/>
  <c r="N474" i="12" s="1"/>
  <c r="M475" i="12"/>
  <c r="N475" i="12" s="1"/>
  <c r="M476" i="12"/>
  <c r="N476" i="12" s="1"/>
  <c r="M477" i="12"/>
  <c r="N477" i="12" s="1"/>
  <c r="M478" i="12"/>
  <c r="N478" i="12" s="1"/>
  <c r="M479" i="12"/>
  <c r="N479" i="12" s="1"/>
  <c r="M480" i="12"/>
  <c r="N480" i="12"/>
  <c r="M481" i="12"/>
  <c r="N481" i="12" s="1"/>
  <c r="M482" i="12"/>
  <c r="N482" i="12" s="1"/>
  <c r="M483" i="12"/>
  <c r="N483" i="12" s="1"/>
  <c r="M484" i="12"/>
  <c r="N484" i="12" s="1"/>
  <c r="M485" i="12"/>
  <c r="N485" i="12" s="1"/>
  <c r="M486" i="12"/>
  <c r="N486" i="12" s="1"/>
  <c r="M487" i="12"/>
  <c r="N487" i="12" s="1"/>
  <c r="M488" i="12"/>
  <c r="N488" i="12"/>
  <c r="M489" i="12"/>
  <c r="N489" i="12" s="1"/>
  <c r="M490" i="12"/>
  <c r="N490" i="12" s="1"/>
  <c r="M491" i="12"/>
  <c r="N491" i="12" s="1"/>
  <c r="M492" i="12"/>
  <c r="N492" i="12" s="1"/>
  <c r="M493" i="12"/>
  <c r="N493" i="12" s="1"/>
  <c r="M494" i="12"/>
  <c r="N494" i="12" s="1"/>
  <c r="M495" i="12"/>
  <c r="N495" i="12" s="1"/>
  <c r="M496" i="12"/>
  <c r="N496" i="12"/>
  <c r="M497" i="12"/>
  <c r="N497" i="12" s="1"/>
  <c r="M498" i="12"/>
  <c r="N498" i="12" s="1"/>
  <c r="M499" i="12"/>
  <c r="N499" i="12" s="1"/>
  <c r="M500" i="12"/>
  <c r="N500" i="12" s="1"/>
  <c r="M501" i="12"/>
  <c r="N501" i="12" s="1"/>
  <c r="M502" i="12"/>
  <c r="N502" i="12" s="1"/>
  <c r="M503" i="12"/>
  <c r="N503" i="12" s="1"/>
  <c r="M504" i="12"/>
  <c r="N504" i="12" s="1"/>
  <c r="M505" i="12"/>
  <c r="N505" i="12" s="1"/>
  <c r="M506" i="12"/>
  <c r="N506" i="12" s="1"/>
  <c r="M507" i="12"/>
  <c r="N507" i="12" s="1"/>
  <c r="M508" i="12"/>
  <c r="N508" i="12"/>
  <c r="M509" i="12"/>
  <c r="N509" i="12" s="1"/>
  <c r="M510" i="12"/>
  <c r="N510" i="12" s="1"/>
  <c r="M511" i="12"/>
  <c r="N511" i="12" s="1"/>
  <c r="M512" i="12"/>
  <c r="N512" i="12"/>
  <c r="M513" i="12"/>
  <c r="N513" i="12" s="1"/>
  <c r="M514" i="12"/>
  <c r="N514" i="12" s="1"/>
  <c r="M515" i="12"/>
  <c r="N515" i="12" s="1"/>
  <c r="M516" i="12"/>
  <c r="N516" i="12" s="1"/>
  <c r="M517" i="12"/>
  <c r="N517" i="12" s="1"/>
  <c r="M518" i="12"/>
  <c r="N518" i="12" s="1"/>
  <c r="M519" i="12"/>
  <c r="N519" i="12" s="1"/>
  <c r="M520" i="12"/>
  <c r="N520" i="12" s="1"/>
  <c r="M521" i="12"/>
  <c r="N521" i="12" s="1"/>
  <c r="M522" i="12"/>
  <c r="N522" i="12" s="1"/>
  <c r="M523" i="12"/>
  <c r="N523" i="12" s="1"/>
  <c r="M524" i="12"/>
  <c r="N524" i="12" s="1"/>
  <c r="M525" i="12"/>
  <c r="N525" i="12" s="1"/>
  <c r="M526" i="12"/>
  <c r="N526" i="12" s="1"/>
  <c r="M527" i="12"/>
  <c r="N527" i="12" s="1"/>
  <c r="M528" i="12"/>
  <c r="N528" i="12"/>
  <c r="M529" i="12"/>
  <c r="N529" i="12" s="1"/>
  <c r="M530" i="12"/>
  <c r="N530" i="12" s="1"/>
  <c r="M531" i="12"/>
  <c r="N531" i="12" s="1"/>
  <c r="M532" i="12"/>
  <c r="N532" i="12" s="1"/>
  <c r="M533" i="12"/>
  <c r="N533" i="12" s="1"/>
  <c r="M534" i="12"/>
  <c r="N534" i="12" s="1"/>
  <c r="M535" i="12"/>
  <c r="N535" i="12" s="1"/>
  <c r="M536" i="12"/>
  <c r="N536" i="12"/>
  <c r="M537" i="12"/>
  <c r="N537" i="12" s="1"/>
  <c r="M538" i="12"/>
  <c r="N538" i="12" s="1"/>
  <c r="M539" i="12"/>
  <c r="N539" i="12" s="1"/>
  <c r="M540" i="12"/>
  <c r="N540" i="12" s="1"/>
  <c r="M541" i="12"/>
  <c r="N541" i="12" s="1"/>
  <c r="M542" i="12"/>
  <c r="N542" i="12" s="1"/>
  <c r="M543" i="12"/>
  <c r="N543" i="12" s="1"/>
  <c r="M544" i="12"/>
  <c r="N544" i="12"/>
  <c r="M545" i="12"/>
  <c r="N545" i="12" s="1"/>
  <c r="M546" i="12"/>
  <c r="N546" i="12" s="1"/>
  <c r="M547" i="12"/>
  <c r="N547" i="12" s="1"/>
  <c r="M548" i="12"/>
  <c r="N548" i="12" s="1"/>
  <c r="M549" i="12"/>
  <c r="N549" i="12" s="1"/>
  <c r="M550" i="12"/>
  <c r="N550" i="12" s="1"/>
  <c r="M551" i="12"/>
  <c r="N551" i="12" s="1"/>
  <c r="M552" i="12"/>
  <c r="N552" i="12" s="1"/>
  <c r="M553" i="12"/>
  <c r="N553" i="12" s="1"/>
  <c r="M554" i="12"/>
  <c r="N554" i="12" s="1"/>
  <c r="M555" i="12"/>
  <c r="N555" i="12" s="1"/>
  <c r="M556" i="12"/>
  <c r="N556" i="12" s="1"/>
  <c r="M557" i="12"/>
  <c r="N557" i="12" s="1"/>
  <c r="M558" i="12"/>
  <c r="N558" i="12" s="1"/>
  <c r="M559" i="12"/>
  <c r="N559" i="12" s="1"/>
  <c r="M560" i="12"/>
  <c r="N560" i="12" s="1"/>
  <c r="M561" i="12"/>
  <c r="N561" i="12" s="1"/>
  <c r="M562" i="12"/>
  <c r="N562" i="12" s="1"/>
  <c r="M563" i="12"/>
  <c r="N563" i="12" s="1"/>
  <c r="M564" i="12"/>
  <c r="N564" i="12" s="1"/>
  <c r="M565" i="12"/>
  <c r="N565" i="12" s="1"/>
  <c r="M566" i="12"/>
  <c r="N566" i="12" s="1"/>
  <c r="M567" i="12"/>
  <c r="N567" i="12" s="1"/>
  <c r="M568" i="12"/>
  <c r="N568" i="12" s="1"/>
  <c r="M569" i="12"/>
  <c r="N569" i="12" s="1"/>
  <c r="M570" i="12"/>
  <c r="N570" i="12" s="1"/>
  <c r="M571" i="12"/>
  <c r="N571" i="12" s="1"/>
  <c r="M572" i="12"/>
  <c r="N572" i="12" s="1"/>
  <c r="M573" i="12"/>
  <c r="N573" i="12" s="1"/>
  <c r="M574" i="12"/>
  <c r="N574" i="12" s="1"/>
  <c r="M575" i="12"/>
  <c r="N575" i="12" s="1"/>
  <c r="M576" i="12"/>
  <c r="N576" i="12"/>
  <c r="M577" i="12"/>
  <c r="N577" i="12" s="1"/>
  <c r="M578" i="12"/>
  <c r="N578" i="12" s="1"/>
  <c r="M579" i="12"/>
  <c r="N579" i="12" s="1"/>
  <c r="M580" i="12"/>
  <c r="N580" i="12"/>
  <c r="M581" i="12"/>
  <c r="N581" i="12" s="1"/>
  <c r="M582" i="12"/>
  <c r="N582" i="12" s="1"/>
  <c r="M583" i="12"/>
  <c r="N583" i="12" s="1"/>
  <c r="M584" i="12"/>
  <c r="N584" i="12"/>
  <c r="M585" i="12"/>
  <c r="N585" i="12" s="1"/>
  <c r="M586" i="12"/>
  <c r="N586" i="12" s="1"/>
  <c r="M587" i="12"/>
  <c r="N587" i="12" s="1"/>
  <c r="M588" i="12"/>
  <c r="N588" i="12" s="1"/>
  <c r="M589" i="12"/>
  <c r="N589" i="12" s="1"/>
  <c r="M590" i="12"/>
  <c r="N590" i="12" s="1"/>
  <c r="M591" i="12"/>
  <c r="N591" i="12" s="1"/>
  <c r="M592" i="12"/>
  <c r="N592" i="12"/>
  <c r="M593" i="12"/>
  <c r="N593" i="12" s="1"/>
  <c r="M594" i="12"/>
  <c r="N594" i="12" s="1"/>
  <c r="M595" i="12"/>
  <c r="N595" i="12" s="1"/>
  <c r="M596" i="12"/>
  <c r="N596" i="12" s="1"/>
  <c r="M597" i="12"/>
  <c r="N597" i="12" s="1"/>
  <c r="M598" i="12"/>
  <c r="N598" i="12" s="1"/>
  <c r="M599" i="12"/>
  <c r="N599" i="12" s="1"/>
  <c r="M600" i="12"/>
  <c r="N600" i="12" s="1"/>
  <c r="M601" i="12"/>
  <c r="N601" i="12" s="1"/>
  <c r="M602" i="12"/>
  <c r="N602" i="12" s="1"/>
  <c r="M603" i="12"/>
  <c r="N603" i="12" s="1"/>
  <c r="M604" i="12"/>
  <c r="N604" i="12"/>
  <c r="M605" i="12"/>
  <c r="N605" i="12" s="1"/>
  <c r="M606" i="12"/>
  <c r="N606" i="12" s="1"/>
  <c r="M607" i="12"/>
  <c r="N607" i="12" s="1"/>
  <c r="M608" i="12"/>
  <c r="N608" i="12"/>
  <c r="M609" i="12"/>
  <c r="N609" i="12" s="1"/>
  <c r="M610" i="12"/>
  <c r="N610" i="12" s="1"/>
  <c r="M611" i="12"/>
  <c r="N611" i="12" s="1"/>
  <c r="M612" i="12"/>
  <c r="N612" i="12" s="1"/>
  <c r="M613" i="12"/>
  <c r="N613" i="12" s="1"/>
  <c r="M614" i="12"/>
  <c r="N614" i="12" s="1"/>
  <c r="M615" i="12"/>
  <c r="N615" i="12" s="1"/>
  <c r="M616" i="12"/>
  <c r="N616" i="12" s="1"/>
  <c r="M617" i="12"/>
  <c r="N617" i="12" s="1"/>
  <c r="M618" i="12"/>
  <c r="N618" i="12" s="1"/>
  <c r="M619" i="12"/>
  <c r="N619" i="12" s="1"/>
  <c r="M620" i="12"/>
  <c r="N620" i="12" s="1"/>
  <c r="M621" i="12"/>
  <c r="N621" i="12" s="1"/>
  <c r="M622" i="12"/>
  <c r="N622" i="12" s="1"/>
  <c r="M623" i="12"/>
  <c r="N623" i="12" s="1"/>
  <c r="M624" i="12"/>
  <c r="N624" i="12" s="1"/>
  <c r="M625" i="12"/>
  <c r="N625" i="12" s="1"/>
  <c r="M626" i="12"/>
  <c r="N626" i="12" s="1"/>
  <c r="M627" i="12"/>
  <c r="N627" i="12" s="1"/>
  <c r="M628" i="12"/>
  <c r="N628" i="12"/>
  <c r="M629" i="12"/>
  <c r="N629" i="12" s="1"/>
  <c r="M630" i="12"/>
  <c r="N630" i="12" s="1"/>
  <c r="M631" i="12"/>
  <c r="N631" i="12" s="1"/>
  <c r="M632" i="12"/>
  <c r="N632" i="12" s="1"/>
  <c r="M633" i="12"/>
  <c r="N633" i="12" s="1"/>
  <c r="M634" i="12"/>
  <c r="N634" i="12" s="1"/>
  <c r="M635" i="12"/>
  <c r="N635" i="12" s="1"/>
  <c r="M636" i="12"/>
  <c r="N636" i="12" s="1"/>
  <c r="M637" i="12"/>
  <c r="N637" i="12" s="1"/>
  <c r="M638" i="12"/>
  <c r="N638" i="12" s="1"/>
  <c r="M639" i="12"/>
  <c r="N639" i="12" s="1"/>
  <c r="M640" i="12"/>
  <c r="N640" i="12"/>
  <c r="M641" i="12"/>
  <c r="N641" i="12" s="1"/>
  <c r="M642" i="12"/>
  <c r="N642" i="12" s="1"/>
  <c r="M643" i="12"/>
  <c r="N643" i="12" s="1"/>
  <c r="M644" i="12"/>
  <c r="N644" i="12" s="1"/>
  <c r="M645" i="12"/>
  <c r="N645" i="12" s="1"/>
  <c r="M646" i="12"/>
  <c r="N646" i="12" s="1"/>
  <c r="M647" i="12"/>
  <c r="N647" i="12" s="1"/>
  <c r="M648" i="12"/>
  <c r="N648" i="12" s="1"/>
  <c r="M649" i="12"/>
  <c r="N649" i="12" s="1"/>
  <c r="M650" i="12"/>
  <c r="N650" i="12" s="1"/>
  <c r="M651" i="12"/>
  <c r="N651" i="12" s="1"/>
  <c r="M652" i="12"/>
  <c r="N652" i="12" s="1"/>
  <c r="M653" i="12"/>
  <c r="N653" i="12" s="1"/>
  <c r="M654" i="12"/>
  <c r="N654" i="12" s="1"/>
  <c r="M655" i="12"/>
  <c r="N655" i="12" s="1"/>
  <c r="M656" i="12"/>
  <c r="N656" i="12"/>
  <c r="M657" i="12"/>
  <c r="N657" i="12" s="1"/>
  <c r="M658" i="12"/>
  <c r="N658" i="12" s="1"/>
  <c r="M659" i="12"/>
  <c r="N659" i="12" s="1"/>
  <c r="M660" i="12"/>
  <c r="N660" i="12" s="1"/>
  <c r="M661" i="12"/>
  <c r="N661" i="12" s="1"/>
  <c r="M662" i="12"/>
  <c r="N662" i="12" s="1"/>
  <c r="M663" i="12"/>
  <c r="N663" i="12" s="1"/>
  <c r="M664" i="12"/>
  <c r="N664" i="12"/>
  <c r="M665" i="12"/>
  <c r="N665" i="12" s="1"/>
  <c r="M666" i="12"/>
  <c r="N666" i="12" s="1"/>
  <c r="M667" i="12"/>
  <c r="N667" i="12" s="1"/>
  <c r="M668" i="12"/>
  <c r="N668" i="12" s="1"/>
  <c r="M669" i="12"/>
  <c r="N669" i="12" s="1"/>
  <c r="M670" i="12"/>
  <c r="N670" i="12" s="1"/>
  <c r="M671" i="12"/>
  <c r="N671" i="12" s="1"/>
  <c r="M672" i="12"/>
  <c r="N672" i="12" s="1"/>
  <c r="M673" i="12"/>
  <c r="N673" i="12" s="1"/>
  <c r="M674" i="12"/>
  <c r="N674" i="12" s="1"/>
  <c r="M675" i="12"/>
  <c r="N675" i="12" s="1"/>
  <c r="M676" i="12"/>
  <c r="N676" i="12"/>
  <c r="M677" i="12"/>
  <c r="N677" i="12" s="1"/>
  <c r="M678" i="12"/>
  <c r="N678" i="12" s="1"/>
  <c r="M679" i="12"/>
  <c r="N679" i="12" s="1"/>
  <c r="M680" i="12"/>
  <c r="N680" i="12"/>
  <c r="M681" i="12"/>
  <c r="N681" i="12" s="1"/>
  <c r="M682" i="12"/>
  <c r="N682" i="12" s="1"/>
  <c r="M683" i="12"/>
  <c r="N683" i="12" s="1"/>
  <c r="M684" i="12"/>
  <c r="N684" i="12" s="1"/>
  <c r="M685" i="12"/>
  <c r="N685" i="12" s="1"/>
  <c r="M686" i="12"/>
  <c r="N686" i="12" s="1"/>
  <c r="M687" i="12"/>
  <c r="N687" i="12" s="1"/>
  <c r="M688" i="12"/>
  <c r="N688" i="12" s="1"/>
  <c r="M689" i="12"/>
  <c r="N689" i="12" s="1"/>
  <c r="M690" i="12"/>
  <c r="N690" i="12" s="1"/>
  <c r="M691" i="12"/>
  <c r="N691" i="12" s="1"/>
  <c r="M692" i="12"/>
  <c r="N692" i="12" s="1"/>
  <c r="M693" i="12"/>
  <c r="N693" i="12" s="1"/>
  <c r="M694" i="12"/>
  <c r="N694" i="12" s="1"/>
  <c r="M695" i="12"/>
  <c r="N695" i="12" s="1"/>
  <c r="M696" i="12"/>
  <c r="N696" i="12" s="1"/>
  <c r="M697" i="12"/>
  <c r="N697" i="12" s="1"/>
  <c r="M698" i="12"/>
  <c r="N698" i="12" s="1"/>
  <c r="M699" i="12"/>
  <c r="N699" i="12" s="1"/>
  <c r="M700" i="12"/>
  <c r="N700" i="12" s="1"/>
  <c r="M701" i="12"/>
  <c r="N701" i="12" s="1"/>
  <c r="M702" i="12"/>
  <c r="N702" i="12" s="1"/>
  <c r="M703" i="12"/>
  <c r="N703" i="12" s="1"/>
  <c r="M704" i="12"/>
  <c r="N704" i="12"/>
  <c r="M705" i="12"/>
  <c r="N705" i="12" s="1"/>
  <c r="M706" i="12"/>
  <c r="N706" i="12" s="1"/>
  <c r="M707" i="12"/>
  <c r="N707" i="12" s="1"/>
  <c r="M708" i="12"/>
  <c r="N708" i="12" s="1"/>
  <c r="M709" i="12"/>
  <c r="N709" i="12" s="1"/>
  <c r="M710" i="12"/>
  <c r="N710" i="12" s="1"/>
  <c r="M711" i="12"/>
  <c r="N711" i="12" s="1"/>
  <c r="M712" i="12"/>
  <c r="N712" i="12"/>
  <c r="M713" i="12"/>
  <c r="N713" i="12" s="1"/>
  <c r="M714" i="12"/>
  <c r="N714" i="12" s="1"/>
  <c r="M715" i="12"/>
  <c r="N715" i="12" s="1"/>
  <c r="M716" i="12"/>
  <c r="N716" i="12" s="1"/>
  <c r="M717" i="12"/>
  <c r="N717" i="12" s="1"/>
  <c r="M718" i="12"/>
  <c r="N718" i="12" s="1"/>
  <c r="M719" i="12"/>
  <c r="N719" i="12" s="1"/>
  <c r="M720" i="12"/>
  <c r="N720" i="12"/>
  <c r="M721" i="12"/>
  <c r="N721" i="12" s="1"/>
  <c r="M722" i="12"/>
  <c r="N722" i="12" s="1"/>
  <c r="M723" i="12"/>
  <c r="N723" i="12" s="1"/>
  <c r="M724" i="12"/>
  <c r="N724" i="12"/>
  <c r="M725" i="12"/>
  <c r="N725" i="12" s="1"/>
  <c r="M726" i="12"/>
  <c r="N726" i="12" s="1"/>
  <c r="M727" i="12"/>
  <c r="N727" i="12" s="1"/>
  <c r="M728" i="12"/>
  <c r="N728" i="12" s="1"/>
  <c r="M729" i="12"/>
  <c r="N729" i="12" s="1"/>
  <c r="M730" i="12"/>
  <c r="N730" i="12" s="1"/>
  <c r="M731" i="12"/>
  <c r="N731" i="12" s="1"/>
  <c r="M732" i="12"/>
  <c r="N732" i="12" s="1"/>
  <c r="M733" i="12"/>
  <c r="N733" i="12" s="1"/>
  <c r="M734" i="12"/>
  <c r="N734" i="12" s="1"/>
  <c r="M735" i="12"/>
  <c r="N735" i="12" s="1"/>
  <c r="M736" i="12"/>
  <c r="N736" i="12"/>
  <c r="M737" i="12"/>
  <c r="N737" i="12" s="1"/>
  <c r="M738" i="12"/>
  <c r="N738" i="12" s="1"/>
  <c r="M739" i="12"/>
  <c r="N739" i="12" s="1"/>
  <c r="M740" i="12"/>
  <c r="N740" i="12" s="1"/>
  <c r="M741" i="12"/>
  <c r="N741" i="12" s="1"/>
  <c r="M742" i="12"/>
  <c r="N742" i="12" s="1"/>
  <c r="M743" i="12"/>
  <c r="N743" i="12" s="1"/>
  <c r="M744" i="12"/>
  <c r="N744" i="12" s="1"/>
  <c r="M745" i="12"/>
  <c r="N745" i="12" s="1"/>
  <c r="M746" i="12"/>
  <c r="N746" i="12" s="1"/>
  <c r="M747" i="12"/>
  <c r="N747" i="12" s="1"/>
  <c r="M748" i="12"/>
  <c r="N748" i="12"/>
  <c r="M749" i="12"/>
  <c r="N749" i="12" s="1"/>
  <c r="M750" i="12"/>
  <c r="N750" i="12" s="1"/>
  <c r="M751" i="12"/>
  <c r="N751" i="12" s="1"/>
  <c r="M752" i="12"/>
  <c r="N752" i="12"/>
  <c r="M753" i="12"/>
  <c r="N753" i="12" s="1"/>
  <c r="M754" i="12"/>
  <c r="N754" i="12" s="1"/>
  <c r="M755" i="12"/>
  <c r="N755" i="12" s="1"/>
  <c r="M756" i="12"/>
  <c r="N756" i="12" s="1"/>
  <c r="M757" i="12"/>
  <c r="N757" i="12" s="1"/>
  <c r="M758" i="12"/>
  <c r="N758" i="12" s="1"/>
  <c r="M759" i="12"/>
  <c r="N759" i="12" s="1"/>
  <c r="M760" i="12"/>
  <c r="N760" i="12"/>
  <c r="M761" i="12"/>
  <c r="N761" i="12" s="1"/>
  <c r="M762" i="12"/>
  <c r="N762" i="12" s="1"/>
  <c r="M763" i="12"/>
  <c r="N763" i="12" s="1"/>
  <c r="M764" i="12"/>
  <c r="N764" i="12" s="1"/>
  <c r="M765" i="12"/>
  <c r="N765" i="12" s="1"/>
  <c r="M766" i="12"/>
  <c r="N766" i="12" s="1"/>
  <c r="M767" i="12"/>
  <c r="N767" i="12" s="1"/>
  <c r="M768" i="12"/>
  <c r="N768" i="12"/>
  <c r="M769" i="12"/>
  <c r="N769" i="12" s="1"/>
  <c r="M770" i="12"/>
  <c r="N770" i="12" s="1"/>
  <c r="M771" i="12"/>
  <c r="N771" i="12" s="1"/>
  <c r="M772" i="12"/>
  <c r="N772" i="12" s="1"/>
  <c r="M773" i="12"/>
  <c r="N773" i="12" s="1"/>
  <c r="M774" i="12"/>
  <c r="N774" i="12" s="1"/>
  <c r="M775" i="12"/>
  <c r="N775" i="12" s="1"/>
  <c r="M776" i="12"/>
  <c r="N776" i="12" s="1"/>
  <c r="M777" i="12"/>
  <c r="N777" i="12" s="1"/>
  <c r="M778" i="12"/>
  <c r="N778" i="12" s="1"/>
  <c r="M779" i="12"/>
  <c r="N779" i="12" s="1"/>
  <c r="M780" i="12"/>
  <c r="N780" i="12" s="1"/>
  <c r="M781" i="12"/>
  <c r="N781" i="12" s="1"/>
  <c r="M782" i="12"/>
  <c r="N782" i="12" s="1"/>
  <c r="M783" i="12"/>
  <c r="N783" i="12" s="1"/>
  <c r="M784" i="12"/>
  <c r="N784" i="12" s="1"/>
  <c r="M785" i="12"/>
  <c r="N785" i="12" s="1"/>
  <c r="M786" i="12"/>
  <c r="N786" i="12" s="1"/>
  <c r="M787" i="12"/>
  <c r="N787" i="12" s="1"/>
  <c r="M788" i="12"/>
  <c r="N788" i="12" s="1"/>
  <c r="M789" i="12"/>
  <c r="N789" i="12" s="1"/>
  <c r="M790" i="12"/>
  <c r="N790" i="12" s="1"/>
  <c r="M791" i="12"/>
  <c r="N791" i="12" s="1"/>
  <c r="M792" i="12"/>
  <c r="N792" i="12" s="1"/>
  <c r="M793" i="12"/>
  <c r="N793" i="12" s="1"/>
  <c r="M794" i="12"/>
  <c r="N794" i="12" s="1"/>
  <c r="M795" i="12"/>
  <c r="N795" i="12" s="1"/>
  <c r="M796" i="12"/>
  <c r="N796" i="12"/>
  <c r="M797" i="12"/>
  <c r="N797" i="12" s="1"/>
  <c r="M798" i="12"/>
  <c r="N798" i="12" s="1"/>
  <c r="M799" i="12"/>
  <c r="N799" i="12" s="1"/>
  <c r="M800" i="12"/>
  <c r="N800" i="12" s="1"/>
  <c r="M801" i="12"/>
  <c r="N801" i="12" s="1"/>
  <c r="M802" i="12"/>
  <c r="N802" i="12" s="1"/>
  <c r="M803" i="12"/>
  <c r="N803" i="12" s="1"/>
  <c r="M804" i="12"/>
  <c r="N804" i="12" s="1"/>
  <c r="M805" i="12"/>
  <c r="N805" i="12" s="1"/>
  <c r="M806" i="12"/>
  <c r="N806" i="12" s="1"/>
  <c r="M807" i="12"/>
  <c r="N807" i="12" s="1"/>
  <c r="M808" i="12"/>
  <c r="N808" i="12"/>
  <c r="M809" i="12"/>
  <c r="N809" i="12" s="1"/>
  <c r="M810" i="12"/>
  <c r="N810" i="12" s="1"/>
  <c r="M811" i="12"/>
  <c r="N811" i="12" s="1"/>
  <c r="M812" i="12"/>
  <c r="N812" i="12" s="1"/>
  <c r="M813" i="12"/>
  <c r="N813" i="12" s="1"/>
  <c r="M814" i="12"/>
  <c r="N814" i="12" s="1"/>
  <c r="M815" i="12"/>
  <c r="N815" i="12" s="1"/>
  <c r="M816" i="12"/>
  <c r="N816" i="12"/>
  <c r="M817" i="12"/>
  <c r="N817" i="12" s="1"/>
  <c r="M818" i="12"/>
  <c r="N818" i="12" s="1"/>
  <c r="M819" i="12"/>
  <c r="N819" i="12" s="1"/>
  <c r="M820" i="12"/>
  <c r="N820" i="12"/>
  <c r="M821" i="12"/>
  <c r="N821" i="12" s="1"/>
  <c r="M822" i="12"/>
  <c r="N822" i="12" s="1"/>
  <c r="M823" i="12"/>
  <c r="N823" i="12" s="1"/>
  <c r="M824" i="12"/>
  <c r="N824" i="12"/>
  <c r="M825" i="12"/>
  <c r="N825" i="12" s="1"/>
  <c r="M826" i="12"/>
  <c r="N826" i="12" s="1"/>
  <c r="M827" i="12"/>
  <c r="N827" i="12" s="1"/>
  <c r="M828" i="12"/>
  <c r="N828" i="12" s="1"/>
  <c r="M829" i="12"/>
  <c r="N829" i="12" s="1"/>
  <c r="M830" i="12"/>
  <c r="N830" i="12" s="1"/>
  <c r="M831" i="12"/>
  <c r="N831" i="12" s="1"/>
  <c r="M832" i="12"/>
  <c r="N832" i="12" s="1"/>
  <c r="M833" i="12"/>
  <c r="N833" i="12" s="1"/>
  <c r="M834" i="12"/>
  <c r="N834" i="12" s="1"/>
  <c r="M835" i="12"/>
  <c r="N835" i="12" s="1"/>
  <c r="M836" i="12"/>
  <c r="N836" i="12" s="1"/>
  <c r="M837" i="12"/>
  <c r="N837" i="12" s="1"/>
  <c r="M838" i="12"/>
  <c r="N838" i="12" s="1"/>
  <c r="M839" i="12"/>
  <c r="N839" i="12" s="1"/>
  <c r="M840" i="12"/>
  <c r="N840" i="12" s="1"/>
  <c r="M841" i="12"/>
  <c r="N841" i="12" s="1"/>
  <c r="M842" i="12"/>
  <c r="N842" i="12" s="1"/>
  <c r="M843" i="12"/>
  <c r="N843" i="12" s="1"/>
  <c r="M844" i="12"/>
  <c r="N844" i="12" s="1"/>
  <c r="M845" i="12"/>
  <c r="N845" i="12" s="1"/>
  <c r="M846" i="12"/>
  <c r="N846" i="12" s="1"/>
  <c r="M847" i="12"/>
  <c r="N847" i="12" s="1"/>
  <c r="M848" i="12"/>
  <c r="N848" i="12" s="1"/>
  <c r="M849" i="12"/>
  <c r="N849" i="12" s="1"/>
  <c r="M850" i="12"/>
  <c r="N850" i="12" s="1"/>
  <c r="M851" i="12"/>
  <c r="N851" i="12" s="1"/>
  <c r="M852" i="12"/>
  <c r="N852" i="12" s="1"/>
  <c r="M853" i="12"/>
  <c r="N853" i="12" s="1"/>
  <c r="M854" i="12"/>
  <c r="N854" i="12" s="1"/>
  <c r="M855" i="12"/>
  <c r="N855" i="12" s="1"/>
  <c r="M856" i="12"/>
  <c r="N856" i="12" s="1"/>
  <c r="M857" i="12"/>
  <c r="N857" i="12" s="1"/>
  <c r="M858" i="12"/>
  <c r="N858" i="12" s="1"/>
  <c r="M859" i="12"/>
  <c r="N859" i="12" s="1"/>
  <c r="M860" i="12"/>
  <c r="N860" i="12" s="1"/>
  <c r="M861" i="12"/>
  <c r="N861" i="12" s="1"/>
  <c r="M862" i="12"/>
  <c r="N862" i="12" s="1"/>
  <c r="M863" i="12"/>
  <c r="N863" i="12" s="1"/>
  <c r="M864" i="12"/>
  <c r="N864" i="12" s="1"/>
  <c r="M865" i="12"/>
  <c r="N865" i="12" s="1"/>
  <c r="M866" i="12"/>
  <c r="N866" i="12" s="1"/>
  <c r="M867" i="12"/>
  <c r="N867" i="12" s="1"/>
  <c r="M868" i="12"/>
  <c r="N868" i="12" s="1"/>
  <c r="M869" i="12"/>
  <c r="N869" i="12" s="1"/>
  <c r="M870" i="12"/>
  <c r="N870" i="12" s="1"/>
  <c r="M871" i="12"/>
  <c r="N871" i="12" s="1"/>
  <c r="M872" i="12"/>
  <c r="N872" i="12" s="1"/>
  <c r="M873" i="12"/>
  <c r="N873" i="12" s="1"/>
  <c r="M874" i="12"/>
  <c r="N874" i="12" s="1"/>
  <c r="M875" i="12"/>
  <c r="N875" i="12" s="1"/>
  <c r="M876" i="12"/>
  <c r="N876" i="12" s="1"/>
  <c r="M877" i="12"/>
  <c r="N877" i="12" s="1"/>
  <c r="M878" i="12"/>
  <c r="N878" i="12" s="1"/>
  <c r="M879" i="12"/>
  <c r="N879" i="12" s="1"/>
  <c r="M880" i="12"/>
  <c r="N880" i="12" s="1"/>
  <c r="M881" i="12"/>
  <c r="N881" i="12" s="1"/>
  <c r="M882" i="12"/>
  <c r="N882" i="12" s="1"/>
  <c r="M883" i="12"/>
  <c r="N883" i="12" s="1"/>
  <c r="M884" i="12"/>
  <c r="N884" i="12" s="1"/>
  <c r="M885" i="12"/>
  <c r="N885" i="12" s="1"/>
  <c r="M886" i="12"/>
  <c r="N886" i="12" s="1"/>
  <c r="M887" i="12"/>
  <c r="N887" i="12" s="1"/>
  <c r="M888" i="12"/>
  <c r="N888" i="12" s="1"/>
  <c r="M889" i="12"/>
  <c r="N889" i="12" s="1"/>
  <c r="M890" i="12"/>
  <c r="N890" i="12" s="1"/>
  <c r="M891" i="12"/>
  <c r="N891" i="12" s="1"/>
  <c r="M892" i="12"/>
  <c r="N892" i="12" s="1"/>
  <c r="M893" i="12"/>
  <c r="N893" i="12" s="1"/>
  <c r="M894" i="12"/>
  <c r="N894" i="12" s="1"/>
  <c r="M895" i="12"/>
  <c r="N895" i="12" s="1"/>
  <c r="M896" i="12"/>
  <c r="N896" i="12" s="1"/>
  <c r="M897" i="12"/>
  <c r="N897" i="12" s="1"/>
  <c r="M898" i="12"/>
  <c r="N898" i="12" s="1"/>
  <c r="M899" i="12"/>
  <c r="N899" i="12" s="1"/>
  <c r="M900" i="12"/>
  <c r="N900" i="12" s="1"/>
  <c r="M901" i="12"/>
  <c r="N901" i="12" s="1"/>
  <c r="M902" i="12"/>
  <c r="N902" i="12" s="1"/>
  <c r="M903" i="12"/>
  <c r="N903" i="12" s="1"/>
  <c r="M904" i="12"/>
  <c r="N904" i="12" s="1"/>
  <c r="M905" i="12"/>
  <c r="N905" i="12" s="1"/>
  <c r="M906" i="12"/>
  <c r="N906" i="12" s="1"/>
  <c r="M907" i="12"/>
  <c r="N907" i="12" s="1"/>
  <c r="M908" i="12"/>
  <c r="N908" i="12" s="1"/>
  <c r="M909" i="12"/>
  <c r="N909" i="12" s="1"/>
  <c r="M910" i="12"/>
  <c r="N910" i="12" s="1"/>
  <c r="M911" i="12"/>
  <c r="N911" i="12" s="1"/>
  <c r="M912" i="12"/>
  <c r="N912" i="12" s="1"/>
  <c r="M913" i="12"/>
  <c r="N913" i="12" s="1"/>
  <c r="M914" i="12"/>
  <c r="N914" i="12" s="1"/>
  <c r="M915" i="12"/>
  <c r="N915" i="12" s="1"/>
  <c r="M916" i="12"/>
  <c r="N916" i="12" s="1"/>
  <c r="M917" i="12"/>
  <c r="N917" i="12" s="1"/>
  <c r="M918" i="12"/>
  <c r="N918" i="12" s="1"/>
  <c r="M919" i="12"/>
  <c r="N919" i="12" s="1"/>
  <c r="M920" i="12"/>
  <c r="N920" i="12" s="1"/>
  <c r="M921" i="12"/>
  <c r="N921" i="12" s="1"/>
  <c r="M922" i="12"/>
  <c r="N922" i="12" s="1"/>
  <c r="M923" i="12"/>
  <c r="N923" i="12" s="1"/>
  <c r="M924" i="12"/>
  <c r="N924" i="12" s="1"/>
  <c r="M925" i="12"/>
  <c r="N925" i="12" s="1"/>
  <c r="M926" i="12"/>
  <c r="N926" i="12" s="1"/>
  <c r="M927" i="12"/>
  <c r="N927" i="12" s="1"/>
  <c r="M928" i="12"/>
  <c r="N928" i="12" s="1"/>
  <c r="M929" i="12"/>
  <c r="N929" i="12" s="1"/>
  <c r="M930" i="12"/>
  <c r="N930" i="12" s="1"/>
  <c r="M931" i="12"/>
  <c r="N931" i="12" s="1"/>
  <c r="M932" i="12"/>
  <c r="N932" i="12" s="1"/>
  <c r="M933" i="12"/>
  <c r="N933" i="12" s="1"/>
  <c r="M934" i="12"/>
  <c r="N934" i="12" s="1"/>
  <c r="M935" i="12"/>
  <c r="N935" i="12" s="1"/>
  <c r="M936" i="12"/>
  <c r="N936" i="12" s="1"/>
  <c r="M937" i="12"/>
  <c r="N937" i="12" s="1"/>
  <c r="M938" i="12"/>
  <c r="N938" i="12" s="1"/>
  <c r="M939" i="12"/>
  <c r="N939" i="12" s="1"/>
  <c r="M940" i="12"/>
  <c r="N940" i="12" s="1"/>
  <c r="M941" i="12"/>
  <c r="N941" i="12" s="1"/>
  <c r="M942" i="12"/>
  <c r="N942" i="12" s="1"/>
  <c r="M943" i="12"/>
  <c r="N943" i="12" s="1"/>
  <c r="M944" i="12"/>
  <c r="N944" i="12" s="1"/>
  <c r="M945" i="12"/>
  <c r="N945" i="12" s="1"/>
  <c r="M946" i="12"/>
  <c r="N946" i="12" s="1"/>
  <c r="M947" i="12"/>
  <c r="N947" i="12" s="1"/>
  <c r="M948" i="12"/>
  <c r="N948" i="12" s="1"/>
  <c r="M949" i="12"/>
  <c r="N949" i="12" s="1"/>
  <c r="M950" i="12"/>
  <c r="N950" i="12" s="1"/>
  <c r="M951" i="12"/>
  <c r="N951" i="12" s="1"/>
  <c r="M952" i="12"/>
  <c r="N952" i="12" s="1"/>
  <c r="M953" i="12"/>
  <c r="N953" i="12" s="1"/>
  <c r="M954" i="12"/>
  <c r="N954" i="12" s="1"/>
  <c r="M955" i="12"/>
  <c r="N955" i="12" s="1"/>
  <c r="M956" i="12"/>
  <c r="N956" i="12" s="1"/>
  <c r="M957" i="12"/>
  <c r="N957" i="12" s="1"/>
  <c r="M958" i="12"/>
  <c r="N958" i="12" s="1"/>
  <c r="M959" i="12"/>
  <c r="N959" i="12" s="1"/>
  <c r="M960" i="12"/>
  <c r="N960" i="12" s="1"/>
  <c r="M961" i="12"/>
  <c r="N961" i="12" s="1"/>
  <c r="M962" i="12"/>
  <c r="N962" i="12" s="1"/>
  <c r="M963" i="12"/>
  <c r="N963" i="12" s="1"/>
  <c r="M964" i="12"/>
  <c r="N964" i="12" s="1"/>
  <c r="M965" i="12"/>
  <c r="N965" i="12" s="1"/>
  <c r="M966" i="12"/>
  <c r="N966" i="12" s="1"/>
  <c r="M967" i="12"/>
  <c r="N967" i="12" s="1"/>
  <c r="M968" i="12"/>
  <c r="N968" i="12" s="1"/>
  <c r="M969" i="12"/>
  <c r="N969" i="12" s="1"/>
  <c r="M970" i="12"/>
  <c r="N970" i="12" s="1"/>
  <c r="M971" i="12"/>
  <c r="N971" i="12" s="1"/>
  <c r="M972" i="12"/>
  <c r="N972" i="12" s="1"/>
  <c r="M973" i="12"/>
  <c r="N973" i="12" s="1"/>
  <c r="M974" i="12"/>
  <c r="N974" i="12" s="1"/>
  <c r="M975" i="12"/>
  <c r="N975" i="12" s="1"/>
  <c r="M976" i="12"/>
  <c r="N976" i="12" s="1"/>
  <c r="M977" i="12"/>
  <c r="N977" i="12" s="1"/>
  <c r="M978" i="12"/>
  <c r="N978" i="12" s="1"/>
  <c r="M979" i="12"/>
  <c r="N979" i="12" s="1"/>
  <c r="M980" i="12"/>
  <c r="N980" i="12" s="1"/>
  <c r="M981" i="12"/>
  <c r="N981" i="12" s="1"/>
  <c r="M982" i="12"/>
  <c r="N982" i="12" s="1"/>
  <c r="M983" i="12"/>
  <c r="N983" i="12" s="1"/>
  <c r="M984" i="12"/>
  <c r="N984" i="12" s="1"/>
  <c r="M985" i="12"/>
  <c r="N985" i="12" s="1"/>
  <c r="M986" i="12"/>
  <c r="N986" i="12" s="1"/>
  <c r="M987" i="12"/>
  <c r="N987" i="12" s="1"/>
  <c r="M988" i="12"/>
  <c r="N988" i="12" s="1"/>
  <c r="M989" i="12"/>
  <c r="N989" i="12" s="1"/>
  <c r="M990" i="12"/>
  <c r="N990" i="12" s="1"/>
  <c r="M991" i="12"/>
  <c r="N991" i="12" s="1"/>
  <c r="M992" i="12"/>
  <c r="N992" i="12" s="1"/>
  <c r="M993" i="12"/>
  <c r="N993" i="12" s="1"/>
  <c r="M994" i="12"/>
  <c r="N994" i="12" s="1"/>
  <c r="M995" i="12"/>
  <c r="N995" i="12" s="1"/>
  <c r="M996" i="12"/>
  <c r="N996" i="12" s="1"/>
  <c r="M997" i="12"/>
  <c r="N997" i="12" s="1"/>
  <c r="M998" i="12"/>
  <c r="N998" i="12" s="1"/>
  <c r="M999" i="12"/>
  <c r="N999" i="12" s="1"/>
  <c r="M1000" i="12"/>
  <c r="N1000" i="12" s="1"/>
  <c r="M1001" i="12"/>
  <c r="N1001" i="12" s="1"/>
  <c r="M2" i="12"/>
  <c r="N2" i="12" s="1"/>
  <c r="G2" i="5"/>
  <c r="Q2" i="5" s="1"/>
  <c r="I2" i="5"/>
  <c r="J2" i="5"/>
  <c r="G3" i="5"/>
  <c r="Q3" i="5" s="1"/>
  <c r="I3" i="5"/>
  <c r="J3" i="5"/>
  <c r="G4" i="5"/>
  <c r="N4" i="5" s="1"/>
  <c r="I4" i="5"/>
  <c r="J4" i="5"/>
  <c r="G5" i="5"/>
  <c r="Q5" i="5" s="1"/>
  <c r="I5" i="5"/>
  <c r="J5" i="5"/>
  <c r="G6" i="5"/>
  <c r="Q6" i="5" s="1"/>
  <c r="I6" i="5"/>
  <c r="J6" i="5"/>
  <c r="G7" i="5"/>
  <c r="N7" i="5" s="1"/>
  <c r="J7" i="5"/>
  <c r="G8" i="5"/>
  <c r="R8" i="5" s="1"/>
  <c r="I8" i="5"/>
  <c r="J8" i="5"/>
  <c r="G9" i="5"/>
  <c r="Q9" i="5" s="1"/>
  <c r="I9" i="5"/>
  <c r="J9" i="5"/>
  <c r="G10" i="5"/>
  <c r="O10" i="5" s="1"/>
  <c r="P10" i="5"/>
  <c r="J10" i="5"/>
  <c r="G11" i="5"/>
  <c r="N11" i="5" s="1"/>
  <c r="I11" i="5"/>
  <c r="J11" i="5"/>
  <c r="G12" i="5"/>
  <c r="I12" i="5"/>
  <c r="J12" i="5"/>
  <c r="Q12" i="5" s="1"/>
  <c r="G13" i="5"/>
  <c r="I13" i="5"/>
  <c r="J13" i="5"/>
  <c r="Q13" i="5"/>
  <c r="G14" i="5"/>
  <c r="O14" i="5" s="1"/>
  <c r="I14" i="5"/>
  <c r="J14" i="5"/>
  <c r="G15" i="5"/>
  <c r="R15" i="5" s="1"/>
  <c r="I15" i="5"/>
  <c r="J15" i="5"/>
  <c r="G16" i="5"/>
  <c r="N16" i="5" s="1"/>
  <c r="I16" i="5"/>
  <c r="J16" i="5"/>
  <c r="G17" i="5"/>
  <c r="I17" i="5"/>
  <c r="J17" i="5"/>
  <c r="G18" i="5"/>
  <c r="O18" i="5" s="1"/>
  <c r="J18" i="5"/>
  <c r="Q18" i="5"/>
  <c r="G19" i="5"/>
  <c r="N19" i="5" s="1"/>
  <c r="I19" i="5"/>
  <c r="P19" i="5"/>
  <c r="J19" i="5"/>
  <c r="G20" i="5"/>
  <c r="I20" i="5"/>
  <c r="J20" i="5"/>
  <c r="G21" i="5"/>
  <c r="Q21" i="5" s="1"/>
  <c r="I21" i="5"/>
  <c r="J21" i="5"/>
  <c r="G22" i="5"/>
  <c r="O22" i="5" s="1"/>
  <c r="I22" i="5"/>
  <c r="J22" i="5"/>
  <c r="G23" i="5"/>
  <c r="Q23" i="5" s="1"/>
  <c r="I23" i="5"/>
  <c r="J23" i="5"/>
  <c r="G24" i="5"/>
  <c r="N24" i="5" s="1"/>
  <c r="I24" i="5"/>
  <c r="J24" i="5"/>
  <c r="G25" i="5"/>
  <c r="Q25" i="5" s="1"/>
  <c r="I25" i="5"/>
  <c r="J25" i="5"/>
  <c r="G26" i="5"/>
  <c r="Q26" i="5" s="1"/>
  <c r="I26" i="5"/>
  <c r="J26" i="5"/>
  <c r="G27" i="5"/>
  <c r="N27" i="5" s="1"/>
  <c r="I27" i="5"/>
  <c r="J27" i="5"/>
  <c r="G28" i="5"/>
  <c r="N28" i="5" s="1"/>
  <c r="I28" i="5"/>
  <c r="J28" i="5"/>
  <c r="G29" i="5"/>
  <c r="P29" i="5" s="1"/>
  <c r="I29" i="5"/>
  <c r="J29" i="5"/>
  <c r="G30" i="5"/>
  <c r="Q30" i="5" s="1"/>
  <c r="I30" i="5"/>
  <c r="J30" i="5"/>
  <c r="G31" i="5"/>
  <c r="R31" i="5" s="1"/>
  <c r="I31" i="5"/>
  <c r="J31" i="5"/>
  <c r="G32" i="5"/>
  <c r="R32" i="5" s="1"/>
  <c r="I32" i="5"/>
  <c r="J32" i="5"/>
  <c r="G33" i="5"/>
  <c r="P33" i="5" s="1"/>
  <c r="I33" i="5"/>
  <c r="J33" i="5"/>
  <c r="G34" i="5"/>
  <c r="O34" i="5" s="1"/>
  <c r="J34" i="5"/>
  <c r="G35" i="5"/>
  <c r="N35" i="5" s="1"/>
  <c r="I35" i="5"/>
  <c r="J35" i="5"/>
  <c r="G36" i="5"/>
  <c r="Q36" i="5" s="1"/>
  <c r="I36" i="5"/>
  <c r="J36" i="5"/>
  <c r="G37" i="5"/>
  <c r="O37" i="5" s="1"/>
  <c r="J37" i="5"/>
  <c r="G38" i="5"/>
  <c r="O38" i="5" s="1"/>
  <c r="I38" i="5"/>
  <c r="J38" i="5"/>
  <c r="G39" i="5"/>
  <c r="Q39" i="5" s="1"/>
  <c r="I39" i="5"/>
  <c r="J39" i="5"/>
  <c r="G40" i="5"/>
  <c r="P40" i="5" s="1"/>
  <c r="I40" i="5"/>
  <c r="J40" i="5"/>
  <c r="G41" i="5"/>
  <c r="P41" i="5" s="1"/>
  <c r="I41" i="5"/>
  <c r="J41" i="5"/>
  <c r="Q41" i="5"/>
  <c r="G42" i="5"/>
  <c r="O42" i="5"/>
  <c r="J42" i="5"/>
  <c r="Q42" i="5"/>
  <c r="G43" i="5"/>
  <c r="I43" i="5"/>
  <c r="J43" i="5"/>
  <c r="Q43" i="5"/>
  <c r="G44" i="5"/>
  <c r="N44" i="5" s="1"/>
  <c r="I44" i="5"/>
  <c r="P44" i="5"/>
  <c r="J44" i="5"/>
  <c r="Q44" i="5"/>
  <c r="G45" i="5"/>
  <c r="I45" i="5"/>
  <c r="J45" i="5"/>
  <c r="Q45" i="5" s="1"/>
  <c r="G46" i="5"/>
  <c r="I46" i="5"/>
  <c r="J46" i="5"/>
  <c r="G47" i="5"/>
  <c r="R47" i="5" s="1"/>
  <c r="I47" i="5"/>
  <c r="J47" i="5"/>
  <c r="G48" i="5"/>
  <c r="Q48" i="5" s="1"/>
  <c r="I48" i="5"/>
  <c r="J48" i="5"/>
  <c r="G49" i="5"/>
  <c r="Q49" i="5" s="1"/>
  <c r="I49" i="5"/>
  <c r="J49" i="5"/>
  <c r="G50" i="5"/>
  <c r="Q50" i="5" s="1"/>
  <c r="I50" i="5"/>
  <c r="J50" i="5"/>
  <c r="G51" i="5"/>
  <c r="Q51" i="5" s="1"/>
  <c r="I51" i="5"/>
  <c r="J51" i="5"/>
  <c r="G52" i="5"/>
  <c r="I52" i="5"/>
  <c r="J52" i="5"/>
  <c r="G53" i="5"/>
  <c r="Q53" i="5" s="1"/>
  <c r="I53" i="5"/>
  <c r="J53" i="5"/>
  <c r="G54" i="5"/>
  <c r="P54" i="5" s="1"/>
  <c r="I54" i="5"/>
  <c r="J54" i="5"/>
  <c r="G55" i="5"/>
  <c r="Q55" i="5" s="1"/>
  <c r="I55" i="5"/>
  <c r="J55" i="5"/>
  <c r="G56" i="5"/>
  <c r="R56" i="5" s="1"/>
  <c r="I56" i="5"/>
  <c r="J56" i="5"/>
  <c r="G57" i="5"/>
  <c r="I57" i="5"/>
  <c r="J57" i="5"/>
  <c r="G58" i="5"/>
  <c r="O58" i="5" s="1"/>
  <c r="P58" i="5"/>
  <c r="J58" i="5"/>
  <c r="Q58" i="5"/>
  <c r="G59" i="5"/>
  <c r="I59" i="5"/>
  <c r="J59" i="5"/>
  <c r="Q59" i="5"/>
  <c r="G60" i="5"/>
  <c r="I60" i="5"/>
  <c r="J60" i="5"/>
  <c r="G61" i="5"/>
  <c r="P61" i="5" s="1"/>
  <c r="I61" i="5"/>
  <c r="J61" i="5"/>
  <c r="G62" i="5"/>
  <c r="Q62" i="5" s="1"/>
  <c r="I62" i="5"/>
  <c r="J62" i="5"/>
  <c r="G63" i="5"/>
  <c r="Q63" i="5" s="1"/>
  <c r="I63" i="5"/>
  <c r="J63" i="5"/>
  <c r="G64" i="5"/>
  <c r="R64" i="5" s="1"/>
  <c r="I64" i="5"/>
  <c r="J64" i="5"/>
  <c r="G65" i="5"/>
  <c r="Q65" i="5" s="1"/>
  <c r="I65" i="5"/>
  <c r="J65" i="5"/>
  <c r="G66" i="5"/>
  <c r="P66" i="5" s="1"/>
  <c r="J66" i="5"/>
  <c r="G67" i="5"/>
  <c r="N67" i="5" s="1"/>
  <c r="I67" i="5"/>
  <c r="J67" i="5"/>
  <c r="G68" i="5"/>
  <c r="I68" i="5"/>
  <c r="J68" i="5"/>
  <c r="Q68" i="5"/>
  <c r="G69" i="5"/>
  <c r="I69" i="5"/>
  <c r="J69" i="5"/>
  <c r="Q69" i="5"/>
  <c r="G70" i="5"/>
  <c r="I70" i="5"/>
  <c r="J70" i="5"/>
  <c r="G71" i="5"/>
  <c r="N71" i="5" s="1"/>
  <c r="J71" i="5"/>
  <c r="Q71" i="5"/>
  <c r="G72" i="5"/>
  <c r="N72" i="5" s="1"/>
  <c r="O72" i="5"/>
  <c r="I72" i="5"/>
  <c r="P72" i="5"/>
  <c r="J72" i="5"/>
  <c r="Q72" i="5"/>
  <c r="G73" i="5"/>
  <c r="I73" i="5"/>
  <c r="J73" i="5"/>
  <c r="Q73" i="5"/>
  <c r="G74" i="5"/>
  <c r="P74" i="5" s="1"/>
  <c r="O74" i="5"/>
  <c r="J74" i="5"/>
  <c r="Q74" i="5"/>
  <c r="G75" i="5"/>
  <c r="R75" i="5" s="1"/>
  <c r="I75" i="5"/>
  <c r="J75" i="5"/>
  <c r="G76" i="5"/>
  <c r="Q76" i="5" s="1"/>
  <c r="I76" i="5"/>
  <c r="J76" i="5"/>
  <c r="G77" i="5"/>
  <c r="Q77" i="5" s="1"/>
  <c r="I77" i="5"/>
  <c r="J77" i="5"/>
  <c r="G78" i="5"/>
  <c r="I78" i="5"/>
  <c r="J78" i="5"/>
  <c r="G79" i="5"/>
  <c r="N79" i="5" s="1"/>
  <c r="O79" i="5"/>
  <c r="J79" i="5"/>
  <c r="Q79" i="5"/>
  <c r="G80" i="5"/>
  <c r="Q80" i="5" s="1"/>
  <c r="I80" i="5"/>
  <c r="J80" i="5"/>
  <c r="G81" i="5"/>
  <c r="O81" i="5" s="1"/>
  <c r="I81" i="5"/>
  <c r="J81" i="5"/>
  <c r="G82" i="5"/>
  <c r="O82" i="5" s="1"/>
  <c r="P82" i="5"/>
  <c r="J82" i="5"/>
  <c r="Q82" i="5"/>
  <c r="G83" i="5"/>
  <c r="N83" i="5" s="1"/>
  <c r="O83" i="5"/>
  <c r="I83" i="5"/>
  <c r="P83" i="5"/>
  <c r="J83" i="5"/>
  <c r="Q83" i="5"/>
  <c r="G84" i="5"/>
  <c r="R84" i="5" s="1"/>
  <c r="I84" i="5"/>
  <c r="J84" i="5"/>
  <c r="Q84" i="5"/>
  <c r="G85" i="5"/>
  <c r="Q85" i="5" s="1"/>
  <c r="I85" i="5"/>
  <c r="J85" i="5"/>
  <c r="G86" i="5"/>
  <c r="I86" i="5"/>
  <c r="J86" i="5"/>
  <c r="G87" i="5"/>
  <c r="N87" i="5" s="1"/>
  <c r="O87" i="5"/>
  <c r="J87" i="5"/>
  <c r="G88" i="5"/>
  <c r="I88" i="5"/>
  <c r="J88" i="5"/>
  <c r="G89" i="5"/>
  <c r="Q89" i="5" s="1"/>
  <c r="I89" i="5"/>
  <c r="J89" i="5"/>
  <c r="G90" i="5"/>
  <c r="I90" i="5"/>
  <c r="J90" i="5"/>
  <c r="G91" i="5"/>
  <c r="N91" i="5" s="1"/>
  <c r="O91" i="5"/>
  <c r="I91" i="5"/>
  <c r="J91" i="5"/>
  <c r="Q91" i="5"/>
  <c r="G92" i="5"/>
  <c r="I92" i="5"/>
  <c r="J92" i="5"/>
  <c r="Q92" i="5"/>
  <c r="G93" i="5"/>
  <c r="I93" i="5"/>
  <c r="J93" i="5"/>
  <c r="Q93" i="5"/>
  <c r="G94" i="5"/>
  <c r="O94" i="5" s="1"/>
  <c r="I94" i="5"/>
  <c r="J94" i="5"/>
  <c r="G95" i="5"/>
  <c r="R95" i="5" s="1"/>
  <c r="I95" i="5"/>
  <c r="J95" i="5"/>
  <c r="G96" i="5"/>
  <c r="N96" i="5" s="1"/>
  <c r="I96" i="5"/>
  <c r="J96" i="5"/>
  <c r="G97" i="5"/>
  <c r="I97" i="5"/>
  <c r="J97" i="5"/>
  <c r="G98" i="5"/>
  <c r="I98" i="5"/>
  <c r="P98" i="5"/>
  <c r="J98" i="5"/>
  <c r="Q98" i="5" s="1"/>
  <c r="G99" i="5"/>
  <c r="N99" i="5" s="1"/>
  <c r="I99" i="5"/>
  <c r="J99" i="5"/>
  <c r="G100" i="5"/>
  <c r="N100" i="5" s="1"/>
  <c r="I100" i="5"/>
  <c r="J100" i="5"/>
  <c r="G101" i="5"/>
  <c r="Q101" i="5" s="1"/>
  <c r="I101" i="5"/>
  <c r="P101" i="5" s="1"/>
  <c r="J101" i="5"/>
  <c r="G102" i="5"/>
  <c r="Q102" i="5" s="1"/>
  <c r="I102" i="5"/>
  <c r="J102" i="5"/>
  <c r="G103" i="5"/>
  <c r="I103" i="5"/>
  <c r="J103" i="5"/>
  <c r="G104" i="5"/>
  <c r="Q104" i="5" s="1"/>
  <c r="I104" i="5"/>
  <c r="J104" i="5"/>
  <c r="G105" i="5"/>
  <c r="P105" i="5" s="1"/>
  <c r="I105" i="5"/>
  <c r="J105" i="5"/>
  <c r="G106" i="5"/>
  <c r="O106" i="5" s="1"/>
  <c r="J106" i="5"/>
  <c r="G107" i="5"/>
  <c r="N107" i="5" s="1"/>
  <c r="I107" i="5"/>
  <c r="J107" i="5"/>
  <c r="G108" i="5"/>
  <c r="Q108" i="5" s="1"/>
  <c r="I108" i="5"/>
  <c r="J108" i="5"/>
  <c r="G109" i="5"/>
  <c r="Q109" i="5" s="1"/>
  <c r="I109" i="5"/>
  <c r="J109" i="5"/>
  <c r="G110" i="5"/>
  <c r="Q110" i="5" s="1"/>
  <c r="I110" i="5"/>
  <c r="J110" i="5"/>
  <c r="G111" i="5"/>
  <c r="R111" i="5" s="1"/>
  <c r="I111" i="5"/>
  <c r="J111" i="5"/>
  <c r="G112" i="5"/>
  <c r="Q112" i="5" s="1"/>
  <c r="I112" i="5"/>
  <c r="J112" i="5"/>
  <c r="G113" i="5"/>
  <c r="I113" i="5"/>
  <c r="J113" i="5"/>
  <c r="Q113" i="5"/>
  <c r="G114" i="5"/>
  <c r="P114" i="5" s="1"/>
  <c r="O114" i="5"/>
  <c r="J114" i="5"/>
  <c r="Q114" i="5"/>
  <c r="G115" i="5"/>
  <c r="R115" i="5" s="1"/>
  <c r="I115" i="5"/>
  <c r="J115" i="5"/>
  <c r="G116" i="5"/>
  <c r="I116" i="5"/>
  <c r="J116" i="5"/>
  <c r="G117" i="5"/>
  <c r="P117" i="5" s="1"/>
  <c r="O117" i="5"/>
  <c r="J117" i="5"/>
  <c r="Q117" i="5"/>
  <c r="G118" i="5"/>
  <c r="O118" i="5" s="1"/>
  <c r="I118" i="5"/>
  <c r="J118" i="5"/>
  <c r="G119" i="5"/>
  <c r="I119" i="5"/>
  <c r="J119" i="5"/>
  <c r="G120" i="5"/>
  <c r="R120" i="5" s="1"/>
  <c r="I120" i="5"/>
  <c r="J120" i="5"/>
  <c r="G121" i="5"/>
  <c r="Q121" i="5" s="1"/>
  <c r="I121" i="5"/>
  <c r="J121" i="5"/>
  <c r="G122" i="5"/>
  <c r="Q122" i="5" s="1"/>
  <c r="I122" i="5"/>
  <c r="J122" i="5"/>
  <c r="G123" i="5"/>
  <c r="R123" i="5" s="1"/>
  <c r="I123" i="5"/>
  <c r="J123" i="5"/>
  <c r="G124" i="5"/>
  <c r="I124" i="5"/>
  <c r="J124" i="5"/>
  <c r="Q124" i="5"/>
  <c r="G125" i="5"/>
  <c r="I125" i="5"/>
  <c r="J125" i="5"/>
  <c r="Q125" i="5"/>
  <c r="G126" i="5"/>
  <c r="O126" i="5"/>
  <c r="I126" i="5"/>
  <c r="P126" i="5"/>
  <c r="J126" i="5"/>
  <c r="Q126" i="5"/>
  <c r="G127" i="5"/>
  <c r="Q127" i="5" s="1"/>
  <c r="I127" i="5"/>
  <c r="P127" i="5" s="1"/>
  <c r="J127" i="5"/>
  <c r="G128" i="5"/>
  <c r="Q128" i="5" s="1"/>
  <c r="I128" i="5"/>
  <c r="J128" i="5"/>
  <c r="G129" i="5"/>
  <c r="Q129" i="5" s="1"/>
  <c r="I129" i="5"/>
  <c r="J129" i="5"/>
  <c r="G130" i="5"/>
  <c r="O130" i="5" s="1"/>
  <c r="J130" i="5"/>
  <c r="Q130" i="5"/>
  <c r="G131" i="5"/>
  <c r="Q131" i="5" s="1"/>
  <c r="I131" i="5"/>
  <c r="J131" i="5"/>
  <c r="G132" i="5"/>
  <c r="R132" i="5" s="1"/>
  <c r="I132" i="5"/>
  <c r="J132" i="5"/>
  <c r="G133" i="5"/>
  <c r="P133" i="5" s="1"/>
  <c r="I133" i="5"/>
  <c r="J133" i="5"/>
  <c r="G134" i="5"/>
  <c r="I134" i="5"/>
  <c r="J134" i="5"/>
  <c r="Q134" i="5" s="1"/>
  <c r="G135" i="5"/>
  <c r="R135" i="5" s="1"/>
  <c r="I135" i="5"/>
  <c r="J135" i="5"/>
  <c r="G136" i="5"/>
  <c r="N136" i="5" s="1"/>
  <c r="O136" i="5"/>
  <c r="I136" i="5"/>
  <c r="J136" i="5"/>
  <c r="Q136" i="5"/>
  <c r="G137" i="5"/>
  <c r="O137" i="5" s="1"/>
  <c r="I137" i="5"/>
  <c r="P137" i="5" s="1"/>
  <c r="J137" i="5"/>
  <c r="G138" i="5"/>
  <c r="I138" i="5"/>
  <c r="P138" i="5" s="1"/>
  <c r="J138" i="5"/>
  <c r="Q138" i="5"/>
  <c r="G139" i="5"/>
  <c r="N139" i="5" s="1"/>
  <c r="I139" i="5"/>
  <c r="J139" i="5"/>
  <c r="G140" i="5"/>
  <c r="N140" i="5" s="1"/>
  <c r="I140" i="5"/>
  <c r="J140" i="5"/>
  <c r="G141" i="5"/>
  <c r="P141" i="5" s="1"/>
  <c r="I141" i="5"/>
  <c r="J141" i="5"/>
  <c r="G142" i="5"/>
  <c r="Q142" i="5" s="1"/>
  <c r="I142" i="5"/>
  <c r="J142" i="5"/>
  <c r="G143" i="5"/>
  <c r="R143" i="5" s="1"/>
  <c r="I143" i="5"/>
  <c r="J143" i="5"/>
  <c r="G144" i="5"/>
  <c r="Q144" i="5" s="1"/>
  <c r="I144" i="5"/>
  <c r="J144" i="5"/>
  <c r="G145" i="5"/>
  <c r="O145" i="5" s="1"/>
  <c r="I145" i="5"/>
  <c r="J145" i="5"/>
  <c r="G146" i="5"/>
  <c r="I146" i="5"/>
  <c r="J146" i="5"/>
  <c r="G147" i="5"/>
  <c r="N147" i="5" s="1"/>
  <c r="O147" i="5"/>
  <c r="I147" i="5"/>
  <c r="P147" i="5"/>
  <c r="J147" i="5"/>
  <c r="Q147" i="5"/>
  <c r="G148" i="5"/>
  <c r="R148" i="5" s="1"/>
  <c r="I148" i="5"/>
  <c r="J148" i="5"/>
  <c r="Q148" i="5"/>
  <c r="G149" i="5"/>
  <c r="O149" i="5" s="1"/>
  <c r="J149" i="5"/>
  <c r="Q149" i="5" s="1"/>
  <c r="G150" i="5"/>
  <c r="O150" i="5" s="1"/>
  <c r="I150" i="5"/>
  <c r="J150" i="5"/>
  <c r="G151" i="5"/>
  <c r="P151" i="5" s="1"/>
  <c r="I151" i="5"/>
  <c r="J151" i="5"/>
  <c r="G152" i="5"/>
  <c r="N152" i="5" s="1"/>
  <c r="I152" i="5"/>
  <c r="J152" i="5"/>
  <c r="G153" i="5"/>
  <c r="O153" i="5" s="1"/>
  <c r="I153" i="5"/>
  <c r="J153" i="5"/>
  <c r="G154" i="5"/>
  <c r="Q154" i="5" s="1"/>
  <c r="I154" i="5"/>
  <c r="J154" i="5"/>
  <c r="G155" i="5"/>
  <c r="N155" i="5" s="1"/>
  <c r="I155" i="5"/>
  <c r="P155" i="5"/>
  <c r="J155" i="5"/>
  <c r="G156" i="5"/>
  <c r="N156" i="5" s="1"/>
  <c r="O156" i="5"/>
  <c r="I156" i="5"/>
  <c r="J156" i="5"/>
  <c r="Q156" i="5" s="1"/>
  <c r="G157" i="5"/>
  <c r="Q157" i="5" s="1"/>
  <c r="I157" i="5"/>
  <c r="J157" i="5"/>
  <c r="G158" i="5"/>
  <c r="P158" i="5" s="1"/>
  <c r="I158" i="5"/>
  <c r="J158" i="5"/>
  <c r="G159" i="5"/>
  <c r="P159" i="5" s="1"/>
  <c r="I159" i="5"/>
  <c r="J159" i="5"/>
  <c r="G160" i="5"/>
  <c r="R160" i="5" s="1"/>
  <c r="I160" i="5"/>
  <c r="J160" i="5"/>
  <c r="Q160" i="5" s="1"/>
  <c r="G161" i="5"/>
  <c r="Q161" i="5" s="1"/>
  <c r="I161" i="5"/>
  <c r="J161" i="5"/>
  <c r="G162" i="5"/>
  <c r="I162" i="5"/>
  <c r="J162" i="5"/>
  <c r="G163" i="5"/>
  <c r="R163" i="5" s="1"/>
  <c r="I163" i="5"/>
  <c r="J163" i="5"/>
  <c r="G164" i="5"/>
  <c r="N164" i="5" s="1"/>
  <c r="I164" i="5"/>
  <c r="J164" i="5"/>
  <c r="G165" i="5"/>
  <c r="I165" i="5"/>
  <c r="J165" i="5"/>
  <c r="Q165" i="5" s="1"/>
  <c r="G166" i="5"/>
  <c r="I166" i="5"/>
  <c r="J166" i="5"/>
  <c r="G167" i="5"/>
  <c r="P167" i="5" s="1"/>
  <c r="I167" i="5"/>
  <c r="J167" i="5"/>
  <c r="G168" i="5"/>
  <c r="I168" i="5"/>
  <c r="J168" i="5"/>
  <c r="G169" i="5"/>
  <c r="I169" i="5"/>
  <c r="P169" i="5" s="1"/>
  <c r="J169" i="5"/>
  <c r="Q169" i="5"/>
  <c r="G170" i="5"/>
  <c r="O170" i="5" s="1"/>
  <c r="J170" i="5"/>
  <c r="G171" i="5"/>
  <c r="N171" i="5" s="1"/>
  <c r="I171" i="5"/>
  <c r="P171" i="5"/>
  <c r="J171" i="5"/>
  <c r="G172" i="5"/>
  <c r="I172" i="5"/>
  <c r="J172" i="5"/>
  <c r="Q172" i="5" s="1"/>
  <c r="G173" i="5"/>
  <c r="Q173" i="5" s="1"/>
  <c r="O173" i="5"/>
  <c r="P173" i="5"/>
  <c r="J173" i="5"/>
  <c r="G174" i="5"/>
  <c r="I174" i="5"/>
  <c r="J174" i="5"/>
  <c r="G175" i="5"/>
  <c r="R175" i="5" s="1"/>
  <c r="I175" i="5"/>
  <c r="J175" i="5"/>
  <c r="Q175" i="5"/>
  <c r="G176" i="5"/>
  <c r="I176" i="5"/>
  <c r="J176" i="5"/>
  <c r="Q176" i="5"/>
  <c r="G177" i="5"/>
  <c r="I177" i="5"/>
  <c r="J177" i="5"/>
  <c r="Q177" i="5" s="1"/>
  <c r="G178" i="5"/>
  <c r="P178" i="5" s="1"/>
  <c r="I178" i="5"/>
  <c r="J178" i="5"/>
  <c r="Q178" i="5"/>
  <c r="G179" i="5"/>
  <c r="I179" i="5"/>
  <c r="P179" i="5" s="1"/>
  <c r="J179" i="5"/>
  <c r="Q179" i="5"/>
  <c r="G180" i="5"/>
  <c r="N180" i="5" s="1"/>
  <c r="I180" i="5"/>
  <c r="J180" i="5"/>
  <c r="G181" i="5"/>
  <c r="I181" i="5"/>
  <c r="J181" i="5"/>
  <c r="G182" i="5"/>
  <c r="O182" i="5" s="1"/>
  <c r="I182" i="5"/>
  <c r="J182" i="5"/>
  <c r="G183" i="5"/>
  <c r="I183" i="5"/>
  <c r="J183" i="5"/>
  <c r="G184" i="5"/>
  <c r="R184" i="5" s="1"/>
  <c r="I184" i="5"/>
  <c r="J184" i="5"/>
  <c r="Q184" i="5"/>
  <c r="G185" i="5"/>
  <c r="Q185" i="5" s="1"/>
  <c r="I185" i="5"/>
  <c r="J185" i="5"/>
  <c r="G186" i="5"/>
  <c r="I186" i="5"/>
  <c r="J186" i="5"/>
  <c r="Q186" i="5"/>
  <c r="G187" i="5"/>
  <c r="R187" i="5" s="1"/>
  <c r="I187" i="5"/>
  <c r="J187" i="5"/>
  <c r="G188" i="5"/>
  <c r="I188" i="5"/>
  <c r="J188" i="5"/>
  <c r="G189" i="5"/>
  <c r="I189" i="5"/>
  <c r="J189" i="5"/>
  <c r="G190" i="5"/>
  <c r="O190" i="5" s="1"/>
  <c r="I190" i="5"/>
  <c r="P190" i="5"/>
  <c r="J190" i="5"/>
  <c r="G191" i="5"/>
  <c r="N191" i="5" s="1"/>
  <c r="J191" i="5"/>
  <c r="Q191" i="5" s="1"/>
  <c r="G192" i="5"/>
  <c r="P192" i="5" s="1"/>
  <c r="I192" i="5"/>
  <c r="J192" i="5"/>
  <c r="G193" i="5"/>
  <c r="I193" i="5"/>
  <c r="J193" i="5"/>
  <c r="G194" i="5"/>
  <c r="O194" i="5" s="1"/>
  <c r="P194" i="5"/>
  <c r="J194" i="5"/>
  <c r="G195" i="5"/>
  <c r="Q195" i="5" s="1"/>
  <c r="I195" i="5"/>
  <c r="P195" i="5" s="1"/>
  <c r="J195" i="5"/>
  <c r="G196" i="5"/>
  <c r="I196" i="5"/>
  <c r="J196" i="5"/>
  <c r="G197" i="5"/>
  <c r="Q197" i="5" s="1"/>
  <c r="I197" i="5"/>
  <c r="J197" i="5"/>
  <c r="G198" i="5"/>
  <c r="Q198" i="5" s="1"/>
  <c r="I198" i="5"/>
  <c r="J198" i="5"/>
  <c r="G199" i="5"/>
  <c r="Q199" i="5" s="1"/>
  <c r="I199" i="5"/>
  <c r="J199" i="5"/>
  <c r="G200" i="5"/>
  <c r="I200" i="5"/>
  <c r="J200" i="5"/>
  <c r="Q200" i="5" s="1"/>
  <c r="G201" i="5"/>
  <c r="I201" i="5"/>
  <c r="J201" i="5"/>
  <c r="Q201" i="5" s="1"/>
  <c r="G202" i="5"/>
  <c r="I202" i="5"/>
  <c r="J202" i="5"/>
  <c r="G203" i="5"/>
  <c r="N203" i="5" s="1"/>
  <c r="I203" i="5"/>
  <c r="J203" i="5"/>
  <c r="G204" i="5"/>
  <c r="R204" i="5" s="1"/>
  <c r="I204" i="5"/>
  <c r="J204" i="5"/>
  <c r="G205" i="5"/>
  <c r="Q205" i="5" s="1"/>
  <c r="I205" i="5"/>
  <c r="J205" i="5"/>
  <c r="G206" i="5"/>
  <c r="Q206" i="5" s="1"/>
  <c r="I206" i="5"/>
  <c r="J206" i="5"/>
  <c r="G207" i="5"/>
  <c r="R207" i="5" s="1"/>
  <c r="I207" i="5"/>
  <c r="J207" i="5"/>
  <c r="G208" i="5"/>
  <c r="N208" i="5" s="1"/>
  <c r="I208" i="5"/>
  <c r="J208" i="5"/>
  <c r="G209" i="5"/>
  <c r="I209" i="5"/>
  <c r="J209" i="5"/>
  <c r="G210" i="5"/>
  <c r="I210" i="5"/>
  <c r="J210" i="5"/>
  <c r="Q210" i="5" s="1"/>
  <c r="G211" i="5"/>
  <c r="N211" i="5" s="1"/>
  <c r="O211" i="5"/>
  <c r="I211" i="5"/>
  <c r="P211" i="5"/>
  <c r="J211" i="5"/>
  <c r="Q211" i="5"/>
  <c r="G212" i="5"/>
  <c r="Q212" i="5" s="1"/>
  <c r="I212" i="5"/>
  <c r="J212" i="5"/>
  <c r="G213" i="5"/>
  <c r="O213" i="5" s="1"/>
  <c r="P213" i="5"/>
  <c r="J213" i="5"/>
  <c r="G214" i="5"/>
  <c r="O214" i="5" s="1"/>
  <c r="I214" i="5"/>
  <c r="J214" i="5"/>
  <c r="Q214" i="5"/>
  <c r="G215" i="5"/>
  <c r="I215" i="5"/>
  <c r="J215" i="5"/>
  <c r="Q215" i="5" s="1"/>
  <c r="G216" i="5"/>
  <c r="R216" i="5" s="1"/>
  <c r="I216" i="5"/>
  <c r="J216" i="5"/>
  <c r="Q216" i="5"/>
  <c r="G217" i="5"/>
  <c r="O217" i="5" s="1"/>
  <c r="I217" i="5"/>
  <c r="P217" i="5"/>
  <c r="J217" i="5"/>
  <c r="G218" i="5"/>
  <c r="I218" i="5"/>
  <c r="J218" i="5"/>
  <c r="Q218" i="5"/>
  <c r="G219" i="5"/>
  <c r="R219" i="5" s="1"/>
  <c r="I219" i="5"/>
  <c r="J219" i="5"/>
  <c r="Q219" i="5" s="1"/>
  <c r="G220" i="5"/>
  <c r="N220" i="5" s="1"/>
  <c r="I220" i="5"/>
  <c r="P220" i="5"/>
  <c r="J220" i="5"/>
  <c r="G221" i="5"/>
  <c r="I221" i="5"/>
  <c r="J221" i="5"/>
  <c r="G222" i="5"/>
  <c r="P222" i="5" s="1"/>
  <c r="I222" i="5"/>
  <c r="J222" i="5"/>
  <c r="G223" i="5"/>
  <c r="N223" i="5" s="1"/>
  <c r="J223" i="5"/>
  <c r="G224" i="5"/>
  <c r="P224" i="5" s="1"/>
  <c r="I224" i="5"/>
  <c r="J224" i="5"/>
  <c r="G225" i="5"/>
  <c r="P225" i="5" s="1"/>
  <c r="I225" i="5"/>
  <c r="J225" i="5"/>
  <c r="G226" i="5"/>
  <c r="Q226" i="5" s="1"/>
  <c r="I226" i="5"/>
  <c r="J226" i="5"/>
  <c r="G227" i="5"/>
  <c r="I227" i="5"/>
  <c r="P227" i="5" s="1"/>
  <c r="J227" i="5"/>
  <c r="Q227" i="5"/>
  <c r="G228" i="5"/>
  <c r="N228" i="5" s="1"/>
  <c r="O228" i="5"/>
  <c r="I228" i="5"/>
  <c r="J228" i="5"/>
  <c r="Q228" i="5" s="1"/>
  <c r="G229" i="5"/>
  <c r="I229" i="5"/>
  <c r="J229" i="5"/>
  <c r="Q229" i="5"/>
  <c r="G230" i="5"/>
  <c r="I230" i="5"/>
  <c r="J230" i="5"/>
  <c r="Q230" i="5" s="1"/>
  <c r="G231" i="5"/>
  <c r="N231" i="5" s="1"/>
  <c r="J231" i="5"/>
  <c r="Q231" i="5"/>
  <c r="G232" i="5"/>
  <c r="N232" i="5" s="1"/>
  <c r="I232" i="5"/>
  <c r="J232" i="5"/>
  <c r="G233" i="5"/>
  <c r="P233" i="5" s="1"/>
  <c r="I233" i="5"/>
  <c r="J233" i="5"/>
  <c r="G234" i="5"/>
  <c r="O234" i="5" s="1"/>
  <c r="J234" i="5"/>
  <c r="G235" i="5"/>
  <c r="N235" i="5" s="1"/>
  <c r="I235" i="5"/>
  <c r="J235" i="5"/>
  <c r="G236" i="5"/>
  <c r="N236" i="5" s="1"/>
  <c r="I236" i="5"/>
  <c r="J236" i="5"/>
  <c r="G237" i="5"/>
  <c r="I237" i="5"/>
  <c r="P237" i="5" s="1"/>
  <c r="J237" i="5"/>
  <c r="Q237" i="5"/>
  <c r="G238" i="5"/>
  <c r="I238" i="5"/>
  <c r="J238" i="5"/>
  <c r="G239" i="5"/>
  <c r="N239" i="5" s="1"/>
  <c r="O239" i="5"/>
  <c r="J239" i="5"/>
  <c r="G240" i="5"/>
  <c r="I240" i="5"/>
  <c r="J240" i="5"/>
  <c r="G241" i="5"/>
  <c r="O241" i="5" s="1"/>
  <c r="I241" i="5"/>
  <c r="J241" i="5"/>
  <c r="G242" i="5"/>
  <c r="I242" i="5"/>
  <c r="J242" i="5"/>
  <c r="G243" i="5"/>
  <c r="N243" i="5" s="1"/>
  <c r="I243" i="5"/>
  <c r="J243" i="5"/>
  <c r="G244" i="5"/>
  <c r="P244" i="5" s="1"/>
  <c r="I244" i="5"/>
  <c r="J244" i="5"/>
  <c r="G245" i="5"/>
  <c r="Q245" i="5" s="1"/>
  <c r="I245" i="5"/>
  <c r="J245" i="5"/>
  <c r="G246" i="5"/>
  <c r="P246" i="5" s="1"/>
  <c r="I246" i="5"/>
  <c r="J246" i="5"/>
  <c r="G247" i="5"/>
  <c r="P247" i="5" s="1"/>
  <c r="I247" i="5"/>
  <c r="J247" i="5"/>
  <c r="Q247" i="5"/>
  <c r="G248" i="5"/>
  <c r="N248" i="5" s="1"/>
  <c r="I248" i="5"/>
  <c r="P248" i="5"/>
  <c r="J248" i="5"/>
  <c r="G249" i="5"/>
  <c r="Q249" i="5" s="1"/>
  <c r="I249" i="5"/>
  <c r="J249" i="5"/>
  <c r="G250" i="5"/>
  <c r="O250" i="5" s="1"/>
  <c r="P250" i="5"/>
  <c r="J250" i="5"/>
  <c r="G251" i="5"/>
  <c r="Q251" i="5" s="1"/>
  <c r="I251" i="5"/>
  <c r="P251" i="5" s="1"/>
  <c r="J251" i="5"/>
  <c r="G252" i="5"/>
  <c r="R252" i="5" s="1"/>
  <c r="I252" i="5"/>
  <c r="J252" i="5"/>
  <c r="G253" i="5"/>
  <c r="O253" i="5" s="1"/>
  <c r="J253" i="5"/>
  <c r="Q253" i="5" s="1"/>
  <c r="G254" i="5"/>
  <c r="I254" i="5"/>
  <c r="P254" i="5"/>
  <c r="J254" i="5"/>
  <c r="Q254" i="5" s="1"/>
  <c r="G255" i="5"/>
  <c r="I255" i="5"/>
  <c r="J255" i="5"/>
  <c r="Q255" i="5" s="1"/>
  <c r="G256" i="5"/>
  <c r="I256" i="5"/>
  <c r="J256" i="5"/>
  <c r="Q256" i="5" s="1"/>
  <c r="G257" i="5"/>
  <c r="I257" i="5"/>
  <c r="J257" i="5"/>
  <c r="Q257" i="5"/>
  <c r="G258" i="5"/>
  <c r="O258" i="5" s="1"/>
  <c r="J258" i="5"/>
  <c r="G259" i="5"/>
  <c r="N259" i="5" s="1"/>
  <c r="I259" i="5"/>
  <c r="J259" i="5"/>
  <c r="G260" i="5"/>
  <c r="I260" i="5"/>
  <c r="J260" i="5"/>
  <c r="G261" i="5"/>
  <c r="Q261" i="5" s="1"/>
  <c r="O261" i="5"/>
  <c r="P261" i="5"/>
  <c r="J261" i="5"/>
  <c r="G262" i="5"/>
  <c r="O262" i="5" s="1"/>
  <c r="I262" i="5"/>
  <c r="J262" i="5"/>
  <c r="G263" i="5"/>
  <c r="I263" i="5"/>
  <c r="J263" i="5"/>
  <c r="Q263" i="5" s="1"/>
  <c r="G264" i="5"/>
  <c r="N264" i="5" s="1"/>
  <c r="I264" i="5"/>
  <c r="P264" i="5"/>
  <c r="J264" i="5"/>
  <c r="G265" i="5"/>
  <c r="I265" i="5"/>
  <c r="J265" i="5"/>
  <c r="Q265" i="5" s="1"/>
  <c r="G266" i="5"/>
  <c r="O266" i="5" s="1"/>
  <c r="J266" i="5"/>
  <c r="Q266" i="5"/>
  <c r="G267" i="5"/>
  <c r="R267" i="5" s="1"/>
  <c r="I267" i="5"/>
  <c r="J267" i="5"/>
  <c r="G268" i="5"/>
  <c r="I268" i="5"/>
  <c r="J268" i="5"/>
  <c r="G269" i="5"/>
  <c r="I269" i="5"/>
  <c r="J269" i="5"/>
  <c r="G270" i="5"/>
  <c r="O270" i="5" s="1"/>
  <c r="I270" i="5"/>
  <c r="P270" i="5"/>
  <c r="J270" i="5"/>
  <c r="G271" i="5"/>
  <c r="R271" i="5" s="1"/>
  <c r="I271" i="5"/>
  <c r="J271" i="5"/>
  <c r="G272" i="5"/>
  <c r="Q272" i="5" s="1"/>
  <c r="I272" i="5"/>
  <c r="J272" i="5"/>
  <c r="G273" i="5"/>
  <c r="Q273" i="5" s="1"/>
  <c r="I273" i="5"/>
  <c r="J273" i="5"/>
  <c r="G274" i="5"/>
  <c r="Q274" i="5" s="1"/>
  <c r="I274" i="5"/>
  <c r="J274" i="5"/>
  <c r="G275" i="5"/>
  <c r="Q275" i="5" s="1"/>
  <c r="I275" i="5"/>
  <c r="J275" i="5"/>
  <c r="G276" i="5"/>
  <c r="N276" i="5" s="1"/>
  <c r="I276" i="5"/>
  <c r="P276" i="5" s="1"/>
  <c r="J276" i="5"/>
  <c r="G277" i="5"/>
  <c r="Q277" i="5" s="1"/>
  <c r="O277" i="5"/>
  <c r="P277" i="5"/>
  <c r="J277" i="5"/>
  <c r="G278" i="5"/>
  <c r="I278" i="5"/>
  <c r="J278" i="5"/>
  <c r="G279" i="5"/>
  <c r="N279" i="5" s="1"/>
  <c r="J279" i="5"/>
  <c r="Q279" i="5" s="1"/>
  <c r="G280" i="5"/>
  <c r="R280" i="5" s="1"/>
  <c r="I280" i="5"/>
  <c r="J280" i="5"/>
  <c r="Q280" i="5" s="1"/>
  <c r="G281" i="5"/>
  <c r="I281" i="5"/>
  <c r="J281" i="5"/>
  <c r="Q281" i="5" s="1"/>
  <c r="G282" i="5"/>
  <c r="I282" i="5"/>
  <c r="J282" i="5"/>
  <c r="Q282" i="5" s="1"/>
  <c r="G283" i="5"/>
  <c r="R283" i="5" s="1"/>
  <c r="I283" i="5"/>
  <c r="J283" i="5"/>
  <c r="Q283" i="5" s="1"/>
  <c r="G284" i="5"/>
  <c r="N284" i="5" s="1"/>
  <c r="I284" i="5"/>
  <c r="P284" i="5"/>
  <c r="J284" i="5"/>
  <c r="G285" i="5"/>
  <c r="O285" i="5" s="1"/>
  <c r="J285" i="5"/>
  <c r="Q285" i="5"/>
  <c r="G286" i="5"/>
  <c r="I286" i="5"/>
  <c r="J286" i="5"/>
  <c r="Q286" i="5"/>
  <c r="G287" i="5"/>
  <c r="N287" i="5" s="1"/>
  <c r="J287" i="5"/>
  <c r="G288" i="5"/>
  <c r="P288" i="5" s="1"/>
  <c r="I288" i="5"/>
  <c r="J288" i="5"/>
  <c r="Q288" i="5"/>
  <c r="G289" i="5"/>
  <c r="O289" i="5" s="1"/>
  <c r="I289" i="5"/>
  <c r="P289" i="5"/>
  <c r="J289" i="5"/>
  <c r="G290" i="5"/>
  <c r="Q290" i="5" s="1"/>
  <c r="I290" i="5"/>
  <c r="J290" i="5"/>
  <c r="G291" i="5"/>
  <c r="N291" i="5" s="1"/>
  <c r="I291" i="5"/>
  <c r="P291" i="5" s="1"/>
  <c r="J291" i="5"/>
  <c r="G292" i="5"/>
  <c r="Q292" i="5" s="1"/>
  <c r="I292" i="5"/>
  <c r="P292" i="5" s="1"/>
  <c r="J292" i="5"/>
  <c r="G293" i="5"/>
  <c r="O293" i="5" s="1"/>
  <c r="J293" i="5"/>
  <c r="Q293" i="5" s="1"/>
  <c r="G294" i="5"/>
  <c r="O294" i="5" s="1"/>
  <c r="I294" i="5"/>
  <c r="P294" i="5"/>
  <c r="J294" i="5"/>
  <c r="G295" i="5"/>
  <c r="I295" i="5"/>
  <c r="J295" i="5"/>
  <c r="Q295" i="5" s="1"/>
  <c r="G296" i="5"/>
  <c r="I296" i="5"/>
  <c r="J296" i="5"/>
  <c r="Q296" i="5"/>
  <c r="G297" i="5"/>
  <c r="P297" i="5" s="1"/>
  <c r="I297" i="5"/>
  <c r="J297" i="5"/>
  <c r="G298" i="5"/>
  <c r="O298" i="5" s="1"/>
  <c r="J298" i="5"/>
  <c r="G299" i="5"/>
  <c r="R299" i="5" s="1"/>
  <c r="I299" i="5"/>
  <c r="J299" i="5"/>
  <c r="G300" i="5"/>
  <c r="I300" i="5"/>
  <c r="J300" i="5"/>
  <c r="Q300" i="5"/>
  <c r="G301" i="5"/>
  <c r="P301" i="5" s="1"/>
  <c r="I301" i="5"/>
  <c r="J301" i="5"/>
  <c r="G302" i="5"/>
  <c r="Q302" i="5" s="1"/>
  <c r="I302" i="5"/>
  <c r="J302" i="5"/>
  <c r="G303" i="5"/>
  <c r="R303" i="5" s="1"/>
  <c r="I303" i="5"/>
  <c r="J303" i="5"/>
  <c r="G304" i="5"/>
  <c r="P304" i="5" s="1"/>
  <c r="I304" i="5"/>
  <c r="J304" i="5"/>
  <c r="G305" i="5"/>
  <c r="I305" i="5"/>
  <c r="P305" i="5" s="1"/>
  <c r="J305" i="5"/>
  <c r="Q305" i="5"/>
  <c r="G306" i="5"/>
  <c r="I306" i="5"/>
  <c r="J306" i="5"/>
  <c r="Q306" i="5"/>
  <c r="G307" i="5"/>
  <c r="I307" i="5"/>
  <c r="J307" i="5"/>
  <c r="Q307" i="5"/>
  <c r="G308" i="5"/>
  <c r="I308" i="5"/>
  <c r="J308" i="5"/>
  <c r="Q308" i="5"/>
  <c r="G309" i="5"/>
  <c r="I309" i="5"/>
  <c r="J309" i="5"/>
  <c r="Q309" i="5"/>
  <c r="G310" i="5"/>
  <c r="I310" i="5"/>
  <c r="J310" i="5"/>
  <c r="Q310" i="5"/>
  <c r="G311" i="5"/>
  <c r="I311" i="5"/>
  <c r="J311" i="5"/>
  <c r="Q311" i="5"/>
  <c r="G312" i="5"/>
  <c r="R312" i="5" s="1"/>
  <c r="I312" i="5"/>
  <c r="J312" i="5"/>
  <c r="Q312" i="5"/>
  <c r="G313" i="5"/>
  <c r="I313" i="5"/>
  <c r="J313" i="5"/>
  <c r="Q313" i="5"/>
  <c r="G314" i="5"/>
  <c r="P314" i="5" s="1"/>
  <c r="I314" i="5"/>
  <c r="J314" i="5"/>
  <c r="Q314" i="5"/>
  <c r="G315" i="5"/>
  <c r="N315" i="5" s="1"/>
  <c r="I315" i="5"/>
  <c r="P315" i="5"/>
  <c r="J315" i="5"/>
  <c r="G316" i="5"/>
  <c r="R316" i="5" s="1"/>
  <c r="I316" i="5"/>
  <c r="J316" i="5"/>
  <c r="Q316" i="5"/>
  <c r="G317" i="5"/>
  <c r="O317" i="5" s="1"/>
  <c r="J317" i="5"/>
  <c r="Q317" i="5"/>
  <c r="G318" i="5"/>
  <c r="I318" i="5"/>
  <c r="J318" i="5"/>
  <c r="G319" i="5"/>
  <c r="N319" i="5" s="1"/>
  <c r="J319" i="5"/>
  <c r="G320" i="5"/>
  <c r="I320" i="5"/>
  <c r="J320" i="5"/>
  <c r="Q320" i="5" s="1"/>
  <c r="G321" i="5"/>
  <c r="I321" i="5"/>
  <c r="J321" i="5"/>
  <c r="Q321" i="5" s="1"/>
  <c r="G322" i="5"/>
  <c r="O322" i="5" s="1"/>
  <c r="J322" i="5"/>
  <c r="Q322" i="5"/>
  <c r="G323" i="5"/>
  <c r="I323" i="5"/>
  <c r="J323" i="5"/>
  <c r="G324" i="5"/>
  <c r="N324" i="5" s="1"/>
  <c r="I324" i="5"/>
  <c r="J324" i="5"/>
  <c r="G325" i="5"/>
  <c r="Q325" i="5" s="1"/>
  <c r="O325" i="5"/>
  <c r="P325" i="5"/>
  <c r="J325" i="5"/>
  <c r="G326" i="5"/>
  <c r="I326" i="5"/>
  <c r="J326" i="5"/>
  <c r="G327" i="5"/>
  <c r="I327" i="5"/>
  <c r="J327" i="5"/>
  <c r="G328" i="5"/>
  <c r="I328" i="5"/>
  <c r="J328" i="5"/>
  <c r="G329" i="5"/>
  <c r="P329" i="5" s="1"/>
  <c r="I329" i="5"/>
  <c r="J329" i="5"/>
  <c r="Q329" i="5"/>
  <c r="G330" i="5"/>
  <c r="I330" i="5"/>
  <c r="J330" i="5"/>
  <c r="Q330" i="5" s="1"/>
  <c r="G331" i="5"/>
  <c r="N331" i="5" s="1"/>
  <c r="I331" i="5"/>
  <c r="P331" i="5"/>
  <c r="J331" i="5"/>
  <c r="G332" i="5"/>
  <c r="N332" i="5" s="1"/>
  <c r="I332" i="5"/>
  <c r="J332" i="5"/>
  <c r="G333" i="5"/>
  <c r="P333" i="5" s="1"/>
  <c r="I333" i="5"/>
  <c r="J333" i="5"/>
  <c r="Q333" i="5"/>
  <c r="G334" i="5"/>
  <c r="O334" i="5" s="1"/>
  <c r="I334" i="5"/>
  <c r="P334" i="5" s="1"/>
  <c r="J334" i="5"/>
  <c r="G335" i="5"/>
  <c r="R335" i="5" s="1"/>
  <c r="I335" i="5"/>
  <c r="J335" i="5"/>
  <c r="G336" i="5"/>
  <c r="I336" i="5"/>
  <c r="J336" i="5"/>
  <c r="G337" i="5"/>
  <c r="I337" i="5"/>
  <c r="J337" i="5"/>
  <c r="G338" i="5"/>
  <c r="O338" i="5" s="1"/>
  <c r="J338" i="5"/>
  <c r="G339" i="5"/>
  <c r="N339" i="5" s="1"/>
  <c r="O339" i="5"/>
  <c r="I339" i="5"/>
  <c r="P339" i="5"/>
  <c r="J339" i="5"/>
  <c r="G340" i="5"/>
  <c r="Q340" i="5" s="1"/>
  <c r="I340" i="5"/>
  <c r="J340" i="5"/>
  <c r="G341" i="5"/>
  <c r="Q341" i="5" s="1"/>
  <c r="I341" i="5"/>
  <c r="J341" i="5"/>
  <c r="G342" i="5"/>
  <c r="O342" i="5" s="1"/>
  <c r="I342" i="5"/>
  <c r="J342" i="5"/>
  <c r="G343" i="5"/>
  <c r="Q343" i="5" s="1"/>
  <c r="I343" i="5"/>
  <c r="P343" i="5" s="1"/>
  <c r="J343" i="5"/>
  <c r="G344" i="5"/>
  <c r="R344" i="5" s="1"/>
  <c r="I344" i="5"/>
  <c r="J344" i="5"/>
  <c r="G345" i="5"/>
  <c r="O345" i="5" s="1"/>
  <c r="I345" i="5"/>
  <c r="P345" i="5" s="1"/>
  <c r="J345" i="5"/>
  <c r="G346" i="5"/>
  <c r="Q346" i="5" s="1"/>
  <c r="I346" i="5"/>
  <c r="J346" i="5"/>
  <c r="G347" i="5"/>
  <c r="N347" i="5" s="1"/>
  <c r="I347" i="5"/>
  <c r="J347" i="5"/>
  <c r="G348" i="5"/>
  <c r="I348" i="5"/>
  <c r="J348" i="5"/>
  <c r="Q348" i="5" s="1"/>
  <c r="G349" i="5"/>
  <c r="O349" i="5" s="1"/>
  <c r="P349" i="5"/>
  <c r="J349" i="5"/>
  <c r="Q349" i="5" s="1"/>
  <c r="G350" i="5"/>
  <c r="O350" i="5" s="1"/>
  <c r="I350" i="5"/>
  <c r="J350" i="5"/>
  <c r="G351" i="5"/>
  <c r="N351" i="5" s="1"/>
  <c r="J351" i="5"/>
  <c r="G352" i="5"/>
  <c r="I352" i="5"/>
  <c r="J352" i="5"/>
  <c r="Q352" i="5" s="1"/>
  <c r="G353" i="5"/>
  <c r="I353" i="5"/>
  <c r="P353" i="5"/>
  <c r="J353" i="5"/>
  <c r="Q353" i="5"/>
  <c r="G354" i="5"/>
  <c r="I354" i="5"/>
  <c r="P354" i="5" s="1"/>
  <c r="J354" i="5"/>
  <c r="Q354" i="5" s="1"/>
  <c r="G355" i="5"/>
  <c r="R355" i="5" s="1"/>
  <c r="I355" i="5"/>
  <c r="J355" i="5"/>
  <c r="G356" i="5"/>
  <c r="I356" i="5"/>
  <c r="J356" i="5"/>
  <c r="G357" i="5"/>
  <c r="P357" i="5" s="1"/>
  <c r="I357" i="5"/>
  <c r="J357" i="5"/>
  <c r="Q357" i="5"/>
  <c r="G358" i="5"/>
  <c r="I358" i="5"/>
  <c r="J358" i="5"/>
  <c r="Q358" i="5"/>
  <c r="G359" i="5"/>
  <c r="N359" i="5" s="1"/>
  <c r="J359" i="5"/>
  <c r="G360" i="5"/>
  <c r="N360" i="5" s="1"/>
  <c r="I360" i="5"/>
  <c r="J360" i="5"/>
  <c r="G361" i="5"/>
  <c r="I361" i="5"/>
  <c r="J361" i="5"/>
  <c r="Q361" i="5" s="1"/>
  <c r="G362" i="5"/>
  <c r="O362" i="5" s="1"/>
  <c r="J362" i="5"/>
  <c r="Q362" i="5"/>
  <c r="G363" i="5"/>
  <c r="N363" i="5" s="1"/>
  <c r="I363" i="5"/>
  <c r="J363" i="5"/>
  <c r="G364" i="5"/>
  <c r="R364" i="5" s="1"/>
  <c r="I364" i="5"/>
  <c r="J364" i="5"/>
  <c r="G365" i="5"/>
  <c r="O365" i="5" s="1"/>
  <c r="J365" i="5"/>
  <c r="G366" i="5"/>
  <c r="I366" i="5"/>
  <c r="J366" i="5"/>
  <c r="Q366" i="5" s="1"/>
  <c r="G367" i="5"/>
  <c r="R367" i="5" s="1"/>
  <c r="I367" i="5"/>
  <c r="J367" i="5"/>
  <c r="Q367" i="5" s="1"/>
  <c r="G368" i="5"/>
  <c r="I368" i="5"/>
  <c r="J368" i="5"/>
  <c r="Q368" i="5" s="1"/>
  <c r="G369" i="5"/>
  <c r="O369" i="5" s="1"/>
  <c r="I369" i="5"/>
  <c r="P369" i="5" s="1"/>
  <c r="J369" i="5"/>
  <c r="G370" i="5"/>
  <c r="Q370" i="5" s="1"/>
  <c r="O370" i="5"/>
  <c r="P370" i="5"/>
  <c r="J370" i="5"/>
  <c r="G371" i="5"/>
  <c r="N371" i="5" s="1"/>
  <c r="I371" i="5"/>
  <c r="J371" i="5"/>
  <c r="G372" i="5"/>
  <c r="I372" i="5"/>
  <c r="P372" i="5"/>
  <c r="J372" i="5"/>
  <c r="G373" i="5"/>
  <c r="I373" i="5"/>
  <c r="J373" i="5"/>
  <c r="G374" i="5"/>
  <c r="I374" i="5"/>
  <c r="P374" i="5" s="1"/>
  <c r="J374" i="5"/>
  <c r="Q374" i="5" s="1"/>
  <c r="G375" i="5"/>
  <c r="N375" i="5" s="1"/>
  <c r="J375" i="5"/>
  <c r="Q375" i="5" s="1"/>
  <c r="G376" i="5"/>
  <c r="N376" i="5" s="1"/>
  <c r="I376" i="5"/>
  <c r="J376" i="5"/>
  <c r="G377" i="5"/>
  <c r="I377" i="5"/>
  <c r="J377" i="5"/>
  <c r="G378" i="5"/>
  <c r="P378" i="5" s="1"/>
  <c r="I378" i="5"/>
  <c r="J378" i="5"/>
  <c r="G379" i="5"/>
  <c r="P379" i="5" s="1"/>
  <c r="I379" i="5"/>
  <c r="J379" i="5"/>
  <c r="Q379" i="5"/>
  <c r="G380" i="5"/>
  <c r="N380" i="5" s="1"/>
  <c r="I380" i="5"/>
  <c r="J380" i="5"/>
  <c r="G381" i="5"/>
  <c r="P381" i="5" s="1"/>
  <c r="O381" i="5"/>
  <c r="J381" i="5"/>
  <c r="Q381" i="5"/>
  <c r="G382" i="5"/>
  <c r="O382" i="5" s="1"/>
  <c r="I382" i="5"/>
  <c r="J382" i="5"/>
  <c r="G383" i="5"/>
  <c r="N383" i="5" s="1"/>
  <c r="J383" i="5"/>
  <c r="G384" i="5"/>
  <c r="I384" i="5"/>
  <c r="J384" i="5"/>
  <c r="Q384" i="5" s="1"/>
  <c r="G385" i="5"/>
  <c r="Q385" i="5" s="1"/>
  <c r="O385" i="5"/>
  <c r="I385" i="5"/>
  <c r="P385" i="5"/>
  <c r="J385" i="5"/>
  <c r="G386" i="5"/>
  <c r="O386" i="5" s="1"/>
  <c r="J386" i="5"/>
  <c r="G387" i="5"/>
  <c r="I387" i="5"/>
  <c r="J387" i="5"/>
  <c r="Q387" i="5" s="1"/>
  <c r="G388" i="5"/>
  <c r="N388" i="5" s="1"/>
  <c r="I388" i="5"/>
  <c r="P388" i="5"/>
  <c r="J388" i="5"/>
  <c r="G389" i="5"/>
  <c r="O389" i="5" s="1"/>
  <c r="J389" i="5"/>
  <c r="Q389" i="5"/>
  <c r="G390" i="5"/>
  <c r="O390" i="5" s="1"/>
  <c r="I390" i="5"/>
  <c r="J390" i="5"/>
  <c r="G391" i="5"/>
  <c r="Q391" i="5" s="1"/>
  <c r="I391" i="5"/>
  <c r="J391" i="5"/>
  <c r="G392" i="5"/>
  <c r="I392" i="5"/>
  <c r="J392" i="5"/>
  <c r="G393" i="5"/>
  <c r="Q393" i="5" s="1"/>
  <c r="I393" i="5"/>
  <c r="J393" i="5"/>
  <c r="G394" i="5"/>
  <c r="I394" i="5"/>
  <c r="J394" i="5"/>
  <c r="G395" i="5"/>
  <c r="N395" i="5" s="1"/>
  <c r="I395" i="5"/>
  <c r="J395" i="5"/>
  <c r="G396" i="5"/>
  <c r="N396" i="5" s="1"/>
  <c r="I396" i="5"/>
  <c r="J396" i="5"/>
  <c r="G397" i="5"/>
  <c r="I397" i="5"/>
  <c r="J397" i="5"/>
  <c r="G398" i="5"/>
  <c r="O398" i="5" s="1"/>
  <c r="I398" i="5"/>
  <c r="J398" i="5"/>
  <c r="G399" i="5"/>
  <c r="Q399" i="5" s="1"/>
  <c r="I399" i="5"/>
  <c r="P399" i="5"/>
  <c r="J399" i="5"/>
  <c r="G400" i="5"/>
  <c r="N400" i="5" s="1"/>
  <c r="I400" i="5"/>
  <c r="J400" i="5"/>
  <c r="G401" i="5"/>
  <c r="I401" i="5"/>
  <c r="J401" i="5"/>
  <c r="Q401" i="5" s="1"/>
  <c r="G402" i="5"/>
  <c r="O402" i="5" s="1"/>
  <c r="J402" i="5"/>
  <c r="Q402" i="5"/>
  <c r="G403" i="5"/>
  <c r="I403" i="5"/>
  <c r="J403" i="5"/>
  <c r="G404" i="5"/>
  <c r="P404" i="5" s="1"/>
  <c r="I404" i="5"/>
  <c r="J404" i="5"/>
  <c r="G405" i="5"/>
  <c r="I405" i="5"/>
  <c r="J405" i="5"/>
  <c r="G406" i="5"/>
  <c r="O406" i="5" s="1"/>
  <c r="I406" i="5"/>
  <c r="J406" i="5"/>
  <c r="G407" i="5"/>
  <c r="N407" i="5" s="1"/>
  <c r="J407" i="5"/>
  <c r="Q407" i="5"/>
  <c r="G408" i="5"/>
  <c r="I408" i="5"/>
  <c r="J408" i="5"/>
  <c r="G409" i="5"/>
  <c r="O409" i="5" s="1"/>
  <c r="I409" i="5"/>
  <c r="P409" i="5" s="1"/>
  <c r="J409" i="5"/>
  <c r="G410" i="5"/>
  <c r="O410" i="5" s="1"/>
  <c r="J410" i="5"/>
  <c r="G411" i="5"/>
  <c r="N411" i="5" s="1"/>
  <c r="I411" i="5"/>
  <c r="P411" i="5"/>
  <c r="J411" i="5"/>
  <c r="G412" i="5"/>
  <c r="I412" i="5"/>
  <c r="J412" i="5"/>
  <c r="Q412" i="5" s="1"/>
  <c r="G413" i="5"/>
  <c r="I413" i="5"/>
  <c r="P413" i="5" s="1"/>
  <c r="J413" i="5"/>
  <c r="Q413" i="5"/>
  <c r="G414" i="5"/>
  <c r="O414" i="5" s="1"/>
  <c r="I414" i="5"/>
  <c r="J414" i="5"/>
  <c r="G415" i="5"/>
  <c r="N415" i="5" s="1"/>
  <c r="J415" i="5"/>
  <c r="G416" i="5"/>
  <c r="N416" i="5" s="1"/>
  <c r="O416" i="5"/>
  <c r="I416" i="5"/>
  <c r="J416" i="5"/>
  <c r="Q416" i="5" s="1"/>
  <c r="G417" i="5"/>
  <c r="I417" i="5"/>
  <c r="J417" i="5"/>
  <c r="Q417" i="5"/>
  <c r="G418" i="5"/>
  <c r="O418" i="5" s="1"/>
  <c r="J418" i="5"/>
  <c r="Q418" i="5"/>
  <c r="G419" i="5"/>
  <c r="I419" i="5"/>
  <c r="J419" i="5"/>
  <c r="G420" i="5"/>
  <c r="N420" i="5" s="1"/>
  <c r="I420" i="5"/>
  <c r="J420" i="5"/>
  <c r="G421" i="5"/>
  <c r="Q421" i="5" s="1"/>
  <c r="I421" i="5"/>
  <c r="J421" i="5"/>
  <c r="G422" i="5"/>
  <c r="I422" i="5"/>
  <c r="J422" i="5"/>
  <c r="G423" i="5"/>
  <c r="P423" i="5" s="1"/>
  <c r="I423" i="5"/>
  <c r="J423" i="5"/>
  <c r="Q423" i="5" s="1"/>
  <c r="G424" i="5"/>
  <c r="N424" i="5" s="1"/>
  <c r="I424" i="5"/>
  <c r="P424" i="5"/>
  <c r="J424" i="5"/>
  <c r="G425" i="5"/>
  <c r="O425" i="5" s="1"/>
  <c r="I425" i="5"/>
  <c r="P425" i="5" s="1"/>
  <c r="J425" i="5"/>
  <c r="G426" i="5"/>
  <c r="I426" i="5"/>
  <c r="J426" i="5"/>
  <c r="G427" i="5"/>
  <c r="R427" i="5" s="1"/>
  <c r="I427" i="5"/>
  <c r="J427" i="5"/>
  <c r="G428" i="5"/>
  <c r="I428" i="5"/>
  <c r="J428" i="5"/>
  <c r="Q428" i="5" s="1"/>
  <c r="G429" i="5"/>
  <c r="Q429" i="5" s="1"/>
  <c r="I429" i="5"/>
  <c r="P429" i="5"/>
  <c r="J429" i="5"/>
  <c r="G430" i="5"/>
  <c r="I430" i="5"/>
  <c r="J430" i="5"/>
  <c r="Q430" i="5" s="1"/>
  <c r="G431" i="5"/>
  <c r="Q431" i="5" s="1"/>
  <c r="I431" i="5"/>
  <c r="J431" i="5"/>
  <c r="G432" i="5"/>
  <c r="I432" i="5"/>
  <c r="J432" i="5"/>
  <c r="G433" i="5"/>
  <c r="I433" i="5"/>
  <c r="J433" i="5"/>
  <c r="Q433" i="5"/>
  <c r="G434" i="5"/>
  <c r="P434" i="5" s="1"/>
  <c r="I434" i="5"/>
  <c r="J434" i="5"/>
  <c r="G435" i="5"/>
  <c r="P435" i="5" s="1"/>
  <c r="I435" i="5"/>
  <c r="J435" i="5"/>
  <c r="Q435" i="5" s="1"/>
  <c r="G436" i="5"/>
  <c r="N436" i="5" s="1"/>
  <c r="O436" i="5"/>
  <c r="I436" i="5"/>
  <c r="P436" i="5"/>
  <c r="J436" i="5"/>
  <c r="G437" i="5"/>
  <c r="O437" i="5" s="1"/>
  <c r="J437" i="5"/>
  <c r="G438" i="5"/>
  <c r="N438" i="5" s="1"/>
  <c r="I438" i="5"/>
  <c r="P438" i="5"/>
  <c r="J438" i="5"/>
  <c r="G439" i="5"/>
  <c r="N439" i="5"/>
  <c r="I439" i="5"/>
  <c r="J439" i="5"/>
  <c r="Q439" i="5"/>
  <c r="G440" i="5"/>
  <c r="N440" i="5" s="1"/>
  <c r="I440" i="5"/>
  <c r="P440" i="5" s="1"/>
  <c r="J440" i="5"/>
  <c r="G441" i="5"/>
  <c r="N441" i="5" s="1"/>
  <c r="I441" i="5"/>
  <c r="J441" i="5"/>
  <c r="G442" i="5"/>
  <c r="O442" i="5" s="1"/>
  <c r="I442" i="5"/>
  <c r="P442" i="5" s="1"/>
  <c r="J442" i="5"/>
  <c r="Q442" i="5"/>
  <c r="G443" i="5"/>
  <c r="O443" i="5" s="1"/>
  <c r="I443" i="5"/>
  <c r="J443" i="5"/>
  <c r="G444" i="5"/>
  <c r="R444" i="5" s="1"/>
  <c r="N444" i="5"/>
  <c r="O444" i="5"/>
  <c r="I444" i="5"/>
  <c r="P444" i="5"/>
  <c r="J444" i="5"/>
  <c r="Q444" i="5" s="1"/>
  <c r="G445" i="5"/>
  <c r="N445" i="5" s="1"/>
  <c r="I445" i="5"/>
  <c r="J445" i="5"/>
  <c r="G446" i="5"/>
  <c r="N446" i="5" s="1"/>
  <c r="I446" i="5"/>
  <c r="J446" i="5"/>
  <c r="G447" i="5"/>
  <c r="N447" i="5" s="1"/>
  <c r="I447" i="5"/>
  <c r="J447" i="5"/>
  <c r="G448" i="5"/>
  <c r="O448" i="5" s="1"/>
  <c r="I448" i="5"/>
  <c r="J448" i="5"/>
  <c r="P448" i="5" s="1"/>
  <c r="G449" i="5"/>
  <c r="R449" i="5" s="1"/>
  <c r="O449" i="5"/>
  <c r="I449" i="5"/>
  <c r="P449" i="5" s="1"/>
  <c r="J449" i="5"/>
  <c r="Q449" i="5" s="1"/>
  <c r="G450" i="5"/>
  <c r="N450" i="5" s="1"/>
  <c r="I450" i="5"/>
  <c r="J450" i="5"/>
  <c r="G451" i="5"/>
  <c r="R451" i="5" s="1"/>
  <c r="I451" i="5"/>
  <c r="J451" i="5"/>
  <c r="G452" i="5"/>
  <c r="R452" i="5" s="1"/>
  <c r="I452" i="5"/>
  <c r="P452" i="5" s="1"/>
  <c r="J452" i="5"/>
  <c r="G453" i="5"/>
  <c r="N453" i="5" s="1"/>
  <c r="I453" i="5"/>
  <c r="J453" i="5"/>
  <c r="G454" i="5"/>
  <c r="R454" i="5" s="1"/>
  <c r="I454" i="5"/>
  <c r="P454" i="5"/>
  <c r="J454" i="5"/>
  <c r="G455" i="5"/>
  <c r="O455" i="5" s="1"/>
  <c r="I455" i="5"/>
  <c r="P455" i="5"/>
  <c r="J455" i="5"/>
  <c r="G456" i="5"/>
  <c r="N456" i="5"/>
  <c r="I456" i="5"/>
  <c r="P456" i="5" s="1"/>
  <c r="J456" i="5"/>
  <c r="G457" i="5"/>
  <c r="N457" i="5" s="1"/>
  <c r="I457" i="5"/>
  <c r="J457" i="5"/>
  <c r="G458" i="5"/>
  <c r="N458" i="5"/>
  <c r="I458" i="5"/>
  <c r="P458" i="5" s="1"/>
  <c r="J458" i="5"/>
  <c r="Q458" i="5"/>
  <c r="G459" i="5"/>
  <c r="I459" i="5"/>
  <c r="J459" i="5"/>
  <c r="G460" i="5"/>
  <c r="R460" i="5" s="1"/>
  <c r="I460" i="5"/>
  <c r="J460" i="5"/>
  <c r="G461" i="5"/>
  <c r="R461" i="5" s="1"/>
  <c r="O461" i="5"/>
  <c r="I461" i="5"/>
  <c r="P461" i="5" s="1"/>
  <c r="J461" i="5"/>
  <c r="Q461" i="5"/>
  <c r="G462" i="5"/>
  <c r="N462" i="5" s="1"/>
  <c r="I462" i="5"/>
  <c r="J462" i="5"/>
  <c r="G463" i="5"/>
  <c r="N463" i="5" s="1"/>
  <c r="I463" i="5"/>
  <c r="J463" i="5"/>
  <c r="G464" i="5"/>
  <c r="I464" i="5"/>
  <c r="J464" i="5"/>
  <c r="G465" i="5"/>
  <c r="N465" i="5" s="1"/>
  <c r="I465" i="5"/>
  <c r="J465" i="5"/>
  <c r="P465" i="5"/>
  <c r="G466" i="5"/>
  <c r="N466" i="5" s="1"/>
  <c r="I466" i="5"/>
  <c r="P466" i="5" s="1"/>
  <c r="J466" i="5"/>
  <c r="G467" i="5"/>
  <c r="N467" i="5"/>
  <c r="I467" i="5"/>
  <c r="J467" i="5"/>
  <c r="Q467" i="5"/>
  <c r="G468" i="5"/>
  <c r="R468" i="5" s="1"/>
  <c r="I468" i="5"/>
  <c r="J468" i="5"/>
  <c r="G469" i="5"/>
  <c r="N469" i="5" s="1"/>
  <c r="I469" i="5"/>
  <c r="J469" i="5"/>
  <c r="G470" i="5"/>
  <c r="R470" i="5" s="1"/>
  <c r="O470" i="5"/>
  <c r="I470" i="5"/>
  <c r="P470" i="5" s="1"/>
  <c r="J470" i="5"/>
  <c r="Q470" i="5"/>
  <c r="G471" i="5"/>
  <c r="O471" i="5" s="1"/>
  <c r="I471" i="5"/>
  <c r="J471" i="5"/>
  <c r="G472" i="5"/>
  <c r="N472" i="5" s="1"/>
  <c r="I472" i="5"/>
  <c r="P472" i="5"/>
  <c r="J472" i="5"/>
  <c r="G473" i="5"/>
  <c r="O473" i="5"/>
  <c r="I473" i="5"/>
  <c r="P473" i="5" s="1"/>
  <c r="J473" i="5"/>
  <c r="Q473" i="5"/>
  <c r="G474" i="5"/>
  <c r="R474" i="5" s="1"/>
  <c r="I474" i="5"/>
  <c r="J474" i="5"/>
  <c r="G475" i="5"/>
  <c r="O475" i="5" s="1"/>
  <c r="I475" i="5"/>
  <c r="J475" i="5"/>
  <c r="G476" i="5"/>
  <c r="N476" i="5" s="1"/>
  <c r="I476" i="5"/>
  <c r="J476" i="5"/>
  <c r="G477" i="5"/>
  <c r="N477" i="5" s="1"/>
  <c r="I477" i="5"/>
  <c r="J477" i="5"/>
  <c r="G478" i="5"/>
  <c r="N478" i="5" s="1"/>
  <c r="I478" i="5"/>
  <c r="P478" i="5" s="1"/>
  <c r="J478" i="5"/>
  <c r="G479" i="5"/>
  <c r="O479" i="5" s="1"/>
  <c r="I479" i="5"/>
  <c r="J479" i="5"/>
  <c r="P479" i="5" s="1"/>
  <c r="G480" i="5"/>
  <c r="R480" i="5" s="1"/>
  <c r="O480" i="5"/>
  <c r="I480" i="5"/>
  <c r="P480" i="5"/>
  <c r="J480" i="5"/>
  <c r="G481" i="5"/>
  <c r="N481" i="5" s="1"/>
  <c r="I481" i="5"/>
  <c r="J481" i="5"/>
  <c r="G482" i="5"/>
  <c r="Q482" i="5" s="1"/>
  <c r="I482" i="5"/>
  <c r="P482" i="5" s="1"/>
  <c r="J482" i="5"/>
  <c r="G483" i="5"/>
  <c r="R483" i="5" s="1"/>
  <c r="I483" i="5"/>
  <c r="J483" i="5"/>
  <c r="G484" i="5"/>
  <c r="I484" i="5"/>
  <c r="J484" i="5"/>
  <c r="G485" i="5"/>
  <c r="N485" i="5" s="1"/>
  <c r="I485" i="5"/>
  <c r="P485" i="5" s="1"/>
  <c r="J485" i="5"/>
  <c r="G486" i="5"/>
  <c r="R486" i="5" s="1"/>
  <c r="I486" i="5"/>
  <c r="P486" i="5" s="1"/>
  <c r="J486" i="5"/>
  <c r="G487" i="5"/>
  <c r="N487" i="5" s="1"/>
  <c r="I487" i="5"/>
  <c r="P487" i="5" s="1"/>
  <c r="J487" i="5"/>
  <c r="G488" i="5"/>
  <c r="R488" i="5" s="1"/>
  <c r="I488" i="5"/>
  <c r="P488" i="5"/>
  <c r="J488" i="5"/>
  <c r="G489" i="5"/>
  <c r="R489" i="5" s="1"/>
  <c r="I489" i="5"/>
  <c r="P489" i="5" s="1"/>
  <c r="J489" i="5"/>
  <c r="G490" i="5"/>
  <c r="R490" i="5" s="1"/>
  <c r="O490" i="5"/>
  <c r="I490" i="5"/>
  <c r="J490" i="5"/>
  <c r="Q490" i="5" s="1"/>
  <c r="G491" i="5"/>
  <c r="R491" i="5" s="1"/>
  <c r="I491" i="5"/>
  <c r="J491" i="5"/>
  <c r="G492" i="5"/>
  <c r="I492" i="5"/>
  <c r="J492" i="5"/>
  <c r="G493" i="5"/>
  <c r="N493" i="5" s="1"/>
  <c r="I493" i="5"/>
  <c r="J493" i="5"/>
  <c r="G494" i="5"/>
  <c r="R494" i="5" s="1"/>
  <c r="I494" i="5"/>
  <c r="P494" i="5"/>
  <c r="J494" i="5"/>
  <c r="G495" i="5"/>
  <c r="N495" i="5"/>
  <c r="I495" i="5"/>
  <c r="P495" i="5" s="1"/>
  <c r="J495" i="5"/>
  <c r="Q495" i="5"/>
  <c r="G496" i="5"/>
  <c r="I496" i="5"/>
  <c r="J496" i="5"/>
  <c r="G497" i="5"/>
  <c r="N497" i="5"/>
  <c r="I497" i="5"/>
  <c r="P497" i="5" s="1"/>
  <c r="J497" i="5"/>
  <c r="Q497" i="5"/>
  <c r="G498" i="5"/>
  <c r="R498" i="5" s="1"/>
  <c r="I498" i="5"/>
  <c r="J498" i="5"/>
  <c r="G499" i="5"/>
  <c r="O499" i="5" s="1"/>
  <c r="I499" i="5"/>
  <c r="J499" i="5"/>
  <c r="G500" i="5"/>
  <c r="I500" i="5"/>
  <c r="P500" i="5" s="1"/>
  <c r="J500" i="5"/>
  <c r="G501" i="5"/>
  <c r="R501" i="5" s="1"/>
  <c r="I501" i="5"/>
  <c r="P501" i="5" s="1"/>
  <c r="J501" i="5"/>
  <c r="G502" i="5"/>
  <c r="Q502" i="5" s="1"/>
  <c r="I502" i="5"/>
  <c r="P502" i="5" s="1"/>
  <c r="J502" i="5"/>
  <c r="G503" i="5"/>
  <c r="O503" i="5" s="1"/>
  <c r="I503" i="5"/>
  <c r="J503" i="5"/>
  <c r="G504" i="5"/>
  <c r="N504" i="5" s="1"/>
  <c r="O504" i="5"/>
  <c r="I504" i="5"/>
  <c r="J504" i="5"/>
  <c r="Q504" i="5" s="1"/>
  <c r="G505" i="5"/>
  <c r="R505" i="5" s="1"/>
  <c r="I505" i="5"/>
  <c r="J505" i="5"/>
  <c r="G506" i="5"/>
  <c r="N506" i="5" s="1"/>
  <c r="I506" i="5"/>
  <c r="P506" i="5" s="1"/>
  <c r="J506" i="5"/>
  <c r="G507" i="5"/>
  <c r="Q507" i="5" s="1"/>
  <c r="I507" i="5"/>
  <c r="J507" i="5"/>
  <c r="G508" i="5"/>
  <c r="R508" i="5" s="1"/>
  <c r="I508" i="5"/>
  <c r="J508" i="5"/>
  <c r="G509" i="5"/>
  <c r="N509" i="5" s="1"/>
  <c r="I509" i="5"/>
  <c r="J509" i="5"/>
  <c r="G510" i="5"/>
  <c r="N510" i="5" s="1"/>
  <c r="I510" i="5"/>
  <c r="P510" i="5" s="1"/>
  <c r="J510" i="5"/>
  <c r="G511" i="5"/>
  <c r="I511" i="5"/>
  <c r="J511" i="5"/>
  <c r="G512" i="5"/>
  <c r="N512" i="5" s="1"/>
  <c r="I512" i="5"/>
  <c r="J512" i="5"/>
  <c r="G513" i="5"/>
  <c r="P513" i="5" s="1"/>
  <c r="I513" i="5"/>
  <c r="J513" i="5"/>
  <c r="G514" i="5"/>
  <c r="N514" i="5"/>
  <c r="I514" i="5"/>
  <c r="J514" i="5"/>
  <c r="G515" i="5"/>
  <c r="R515" i="5" s="1"/>
  <c r="I515" i="5"/>
  <c r="J515" i="5"/>
  <c r="G516" i="5"/>
  <c r="O516" i="5" s="1"/>
  <c r="I516" i="5"/>
  <c r="J516" i="5"/>
  <c r="G517" i="5"/>
  <c r="N517" i="5" s="1"/>
  <c r="I517" i="5"/>
  <c r="J517" i="5"/>
  <c r="G518" i="5"/>
  <c r="N518" i="5" s="1"/>
  <c r="I518" i="5"/>
  <c r="J518" i="5"/>
  <c r="G519" i="5"/>
  <c r="R519" i="5" s="1"/>
  <c r="O519" i="5"/>
  <c r="I519" i="5"/>
  <c r="J519" i="5"/>
  <c r="Q519" i="5" s="1"/>
  <c r="G520" i="5"/>
  <c r="R520" i="5" s="1"/>
  <c r="I520" i="5"/>
  <c r="J520" i="5"/>
  <c r="G521" i="5"/>
  <c r="N521" i="5" s="1"/>
  <c r="I521" i="5"/>
  <c r="J521" i="5"/>
  <c r="G522" i="5"/>
  <c r="N522" i="5" s="1"/>
  <c r="I522" i="5"/>
  <c r="J522" i="5"/>
  <c r="G523" i="5"/>
  <c r="N523" i="5" s="1"/>
  <c r="I523" i="5"/>
  <c r="J523" i="5"/>
  <c r="G524" i="5"/>
  <c r="R524" i="5" s="1"/>
  <c r="N524" i="5"/>
  <c r="I524" i="5"/>
  <c r="P524" i="5"/>
  <c r="J524" i="5"/>
  <c r="Q524" i="5" s="1"/>
  <c r="G525" i="5"/>
  <c r="R525" i="5" s="1"/>
  <c r="O525" i="5"/>
  <c r="I525" i="5"/>
  <c r="P525" i="5"/>
  <c r="J525" i="5"/>
  <c r="G526" i="5"/>
  <c r="N526" i="5" s="1"/>
  <c r="I526" i="5"/>
  <c r="J526" i="5"/>
  <c r="G527" i="5"/>
  <c r="Q527" i="5" s="1"/>
  <c r="I527" i="5"/>
  <c r="P527" i="5" s="1"/>
  <c r="J527" i="5"/>
  <c r="G528" i="5"/>
  <c r="O528" i="5" s="1"/>
  <c r="I528" i="5"/>
  <c r="J528" i="5"/>
  <c r="G529" i="5"/>
  <c r="R529" i="5" s="1"/>
  <c r="O529" i="5"/>
  <c r="I529" i="5"/>
  <c r="J529" i="5"/>
  <c r="Q529" i="5" s="1"/>
  <c r="G530" i="5"/>
  <c r="N530" i="5" s="1"/>
  <c r="I530" i="5"/>
  <c r="J530" i="5"/>
  <c r="G531" i="5"/>
  <c r="I531" i="5"/>
  <c r="J531" i="5"/>
  <c r="G532" i="5"/>
  <c r="R532" i="5" s="1"/>
  <c r="I532" i="5"/>
  <c r="J532" i="5"/>
  <c r="G533" i="5"/>
  <c r="N533" i="5" s="1"/>
  <c r="I533" i="5"/>
  <c r="P533" i="5"/>
  <c r="J533" i="5"/>
  <c r="G534" i="5"/>
  <c r="R534" i="5" s="1"/>
  <c r="N534" i="5"/>
  <c r="O534" i="5"/>
  <c r="I534" i="5"/>
  <c r="P534" i="5" s="1"/>
  <c r="J534" i="5"/>
  <c r="G535" i="5"/>
  <c r="N535" i="5" s="1"/>
  <c r="I535" i="5"/>
  <c r="J535" i="5"/>
  <c r="G536" i="5"/>
  <c r="N536" i="5" s="1"/>
  <c r="I536" i="5"/>
  <c r="J536" i="5"/>
  <c r="G537" i="5"/>
  <c r="R537" i="5" s="1"/>
  <c r="N537" i="5"/>
  <c r="O537" i="5"/>
  <c r="I537" i="5"/>
  <c r="P537" i="5"/>
  <c r="J537" i="5"/>
  <c r="Q537" i="5" s="1"/>
  <c r="G538" i="5"/>
  <c r="R538" i="5" s="1"/>
  <c r="I538" i="5"/>
  <c r="P538" i="5"/>
  <c r="J538" i="5"/>
  <c r="G539" i="5"/>
  <c r="N539" i="5" s="1"/>
  <c r="I539" i="5"/>
  <c r="J539" i="5"/>
  <c r="G540" i="5"/>
  <c r="P540" i="5" s="1"/>
  <c r="I540" i="5"/>
  <c r="J540" i="5"/>
  <c r="G541" i="5"/>
  <c r="R541" i="5" s="1"/>
  <c r="I541" i="5"/>
  <c r="J541" i="5"/>
  <c r="Q541" i="5"/>
  <c r="G542" i="5"/>
  <c r="N542" i="5" s="1"/>
  <c r="I542" i="5"/>
  <c r="J542" i="5"/>
  <c r="P542" i="5" s="1"/>
  <c r="G543" i="5"/>
  <c r="N543" i="5"/>
  <c r="I543" i="5"/>
  <c r="J543" i="5"/>
  <c r="Q543" i="5"/>
  <c r="G544" i="5"/>
  <c r="R544" i="5" s="1"/>
  <c r="I544" i="5"/>
  <c r="P544" i="5"/>
  <c r="J544" i="5"/>
  <c r="G545" i="5"/>
  <c r="I545" i="5"/>
  <c r="J545" i="5"/>
  <c r="G546" i="5"/>
  <c r="R546" i="5" s="1"/>
  <c r="I546" i="5"/>
  <c r="J546" i="5"/>
  <c r="G547" i="5"/>
  <c r="R547" i="5" s="1"/>
  <c r="O547" i="5"/>
  <c r="I547" i="5"/>
  <c r="J547" i="5"/>
  <c r="Q547" i="5" s="1"/>
  <c r="G548" i="5"/>
  <c r="O548" i="5" s="1"/>
  <c r="I548" i="5"/>
  <c r="J548" i="5"/>
  <c r="G549" i="5"/>
  <c r="R549" i="5" s="1"/>
  <c r="I549" i="5"/>
  <c r="J549" i="5"/>
  <c r="G550" i="5"/>
  <c r="N550" i="5" s="1"/>
  <c r="I550" i="5"/>
  <c r="P550" i="5" s="1"/>
  <c r="J550" i="5"/>
  <c r="G551" i="5"/>
  <c r="I551" i="5"/>
  <c r="J551" i="5"/>
  <c r="P551" i="5"/>
  <c r="G552" i="5"/>
  <c r="R552" i="5" s="1"/>
  <c r="O552" i="5"/>
  <c r="I552" i="5"/>
  <c r="P552" i="5" s="1"/>
  <c r="J552" i="5"/>
  <c r="Q552" i="5"/>
  <c r="G553" i="5"/>
  <c r="R553" i="5" s="1"/>
  <c r="I553" i="5"/>
  <c r="J553" i="5"/>
  <c r="G554" i="5"/>
  <c r="N554" i="5" s="1"/>
  <c r="I554" i="5"/>
  <c r="J554" i="5"/>
  <c r="G555" i="5"/>
  <c r="R555" i="5" s="1"/>
  <c r="I555" i="5"/>
  <c r="P555" i="5" s="1"/>
  <c r="J555" i="5"/>
  <c r="G556" i="5"/>
  <c r="P556" i="5" s="1"/>
  <c r="I556" i="5"/>
  <c r="J556" i="5"/>
  <c r="G557" i="5"/>
  <c r="N557" i="5" s="1"/>
  <c r="I557" i="5"/>
  <c r="J557" i="5"/>
  <c r="G558" i="5"/>
  <c r="R558" i="5" s="1"/>
  <c r="I558" i="5"/>
  <c r="P558" i="5"/>
  <c r="J558" i="5"/>
  <c r="G559" i="5"/>
  <c r="R559" i="5" s="1"/>
  <c r="N559" i="5"/>
  <c r="O559" i="5"/>
  <c r="I559" i="5"/>
  <c r="P559" i="5" s="1"/>
  <c r="J559" i="5"/>
  <c r="Q559" i="5" s="1"/>
  <c r="G560" i="5"/>
  <c r="R560" i="5" s="1"/>
  <c r="I560" i="5"/>
  <c r="J560" i="5"/>
  <c r="G561" i="5"/>
  <c r="N561" i="5" s="1"/>
  <c r="I561" i="5"/>
  <c r="J561" i="5"/>
  <c r="P561" i="5" s="1"/>
  <c r="G562" i="5"/>
  <c r="N562" i="5" s="1"/>
  <c r="I562" i="5"/>
  <c r="J562" i="5"/>
  <c r="G563" i="5"/>
  <c r="O563" i="5" s="1"/>
  <c r="I563" i="5"/>
  <c r="P563" i="5"/>
  <c r="J563" i="5"/>
  <c r="G564" i="5"/>
  <c r="N564" i="5"/>
  <c r="I564" i="5"/>
  <c r="J564" i="5"/>
  <c r="Q564" i="5" s="1"/>
  <c r="G565" i="5"/>
  <c r="N565" i="5" s="1"/>
  <c r="I565" i="5"/>
  <c r="P565" i="5" s="1"/>
  <c r="J565" i="5"/>
  <c r="G566" i="5"/>
  <c r="Q566" i="5" s="1"/>
  <c r="I566" i="5"/>
  <c r="J566" i="5"/>
  <c r="G567" i="5"/>
  <c r="O567" i="5" s="1"/>
  <c r="I567" i="5"/>
  <c r="J567" i="5"/>
  <c r="G568" i="5"/>
  <c r="N568" i="5"/>
  <c r="I568" i="5"/>
  <c r="J568" i="5"/>
  <c r="Q568" i="5"/>
  <c r="G569" i="5"/>
  <c r="N569" i="5" s="1"/>
  <c r="I569" i="5"/>
  <c r="J569" i="5"/>
  <c r="G570" i="5"/>
  <c r="N570" i="5" s="1"/>
  <c r="I570" i="5"/>
  <c r="J570" i="5"/>
  <c r="Q570" i="5"/>
  <c r="G571" i="5"/>
  <c r="O571" i="5" s="1"/>
  <c r="I571" i="5"/>
  <c r="J571" i="5"/>
  <c r="G572" i="5"/>
  <c r="N572" i="5" s="1"/>
  <c r="I572" i="5"/>
  <c r="J572" i="5"/>
  <c r="Q572" i="5" s="1"/>
  <c r="G573" i="5"/>
  <c r="N573" i="5" s="1"/>
  <c r="I573" i="5"/>
  <c r="P573" i="5" s="1"/>
  <c r="J573" i="5"/>
  <c r="G574" i="5"/>
  <c r="O574" i="5"/>
  <c r="I574" i="5"/>
  <c r="J574" i="5"/>
  <c r="Q574" i="5" s="1"/>
  <c r="G575" i="5"/>
  <c r="N575" i="5" s="1"/>
  <c r="I575" i="5"/>
  <c r="J575" i="5"/>
  <c r="G576" i="5"/>
  <c r="I576" i="5"/>
  <c r="J576" i="5"/>
  <c r="G577" i="5"/>
  <c r="N577" i="5" s="1"/>
  <c r="I577" i="5"/>
  <c r="P577" i="5" s="1"/>
  <c r="J577" i="5"/>
  <c r="G578" i="5"/>
  <c r="N578" i="5" s="1"/>
  <c r="I578" i="5"/>
  <c r="J578" i="5"/>
  <c r="G579" i="5"/>
  <c r="R579" i="5" s="1"/>
  <c r="I579" i="5"/>
  <c r="J579" i="5"/>
  <c r="G580" i="5"/>
  <c r="N580" i="5" s="1"/>
  <c r="I580" i="5"/>
  <c r="P580" i="5"/>
  <c r="J580" i="5"/>
  <c r="G581" i="5"/>
  <c r="N581" i="5" s="1"/>
  <c r="I581" i="5"/>
  <c r="J581" i="5"/>
  <c r="P581" i="5"/>
  <c r="G582" i="5"/>
  <c r="N582" i="5" s="1"/>
  <c r="I582" i="5"/>
  <c r="J582" i="5"/>
  <c r="G583" i="5"/>
  <c r="O583" i="5" s="1"/>
  <c r="I583" i="5"/>
  <c r="J583" i="5"/>
  <c r="G584" i="5"/>
  <c r="R584" i="5" s="1"/>
  <c r="I584" i="5"/>
  <c r="P584" i="5"/>
  <c r="J584" i="5"/>
  <c r="G585" i="5"/>
  <c r="N585" i="5" s="1"/>
  <c r="I585" i="5"/>
  <c r="P585" i="5"/>
  <c r="J585" i="5"/>
  <c r="G586" i="5"/>
  <c r="N586" i="5"/>
  <c r="I586" i="5"/>
  <c r="P586" i="5" s="1"/>
  <c r="J586" i="5"/>
  <c r="Q586" i="5"/>
  <c r="G587" i="5"/>
  <c r="N587" i="5" s="1"/>
  <c r="I587" i="5"/>
  <c r="J587" i="5"/>
  <c r="G588" i="5"/>
  <c r="R588" i="5" s="1"/>
  <c r="I588" i="5"/>
  <c r="J588" i="5"/>
  <c r="G589" i="5"/>
  <c r="N589" i="5"/>
  <c r="I589" i="5"/>
  <c r="J589" i="5"/>
  <c r="Q589" i="5"/>
  <c r="G590" i="5"/>
  <c r="N590" i="5" s="1"/>
  <c r="I590" i="5"/>
  <c r="J590" i="5"/>
  <c r="G591" i="5"/>
  <c r="N591" i="5" s="1"/>
  <c r="I591" i="5"/>
  <c r="J591" i="5"/>
  <c r="Q591" i="5" s="1"/>
  <c r="G592" i="5"/>
  <c r="I592" i="5"/>
  <c r="J592" i="5"/>
  <c r="G593" i="5"/>
  <c r="R593" i="5" s="1"/>
  <c r="I593" i="5"/>
  <c r="P593" i="5" s="1"/>
  <c r="J593" i="5"/>
  <c r="G594" i="5"/>
  <c r="R594" i="5" s="1"/>
  <c r="I594" i="5"/>
  <c r="J594" i="5"/>
  <c r="Q594" i="5"/>
  <c r="G595" i="5"/>
  <c r="O595" i="5" s="1"/>
  <c r="I595" i="5"/>
  <c r="J595" i="5"/>
  <c r="G596" i="5"/>
  <c r="N596" i="5" s="1"/>
  <c r="I596" i="5"/>
  <c r="J596" i="5"/>
  <c r="Q596" i="5" s="1"/>
  <c r="G597" i="5"/>
  <c r="N597" i="5" s="1"/>
  <c r="I597" i="5"/>
  <c r="P597" i="5" s="1"/>
  <c r="J597" i="5"/>
  <c r="G598" i="5"/>
  <c r="N598" i="5" s="1"/>
  <c r="I598" i="5"/>
  <c r="P598" i="5" s="1"/>
  <c r="J598" i="5"/>
  <c r="Q598" i="5" s="1"/>
  <c r="G599" i="5"/>
  <c r="O599" i="5" s="1"/>
  <c r="I599" i="5"/>
  <c r="P599" i="5"/>
  <c r="J599" i="5"/>
  <c r="G600" i="5"/>
  <c r="N600" i="5"/>
  <c r="I600" i="5"/>
  <c r="P600" i="5" s="1"/>
  <c r="J600" i="5"/>
  <c r="Q600" i="5"/>
  <c r="G601" i="5"/>
  <c r="N601" i="5" s="1"/>
  <c r="I601" i="5"/>
  <c r="J601" i="5"/>
  <c r="G602" i="5"/>
  <c r="N602" i="5" s="1"/>
  <c r="I602" i="5"/>
  <c r="J602" i="5"/>
  <c r="G603" i="5"/>
  <c r="N603" i="5" s="1"/>
  <c r="I603" i="5"/>
  <c r="J603" i="5"/>
  <c r="G604" i="5"/>
  <c r="R604" i="5" s="1"/>
  <c r="I604" i="5"/>
  <c r="J604" i="5"/>
  <c r="G605" i="5"/>
  <c r="N605" i="5" s="1"/>
  <c r="I605" i="5"/>
  <c r="P605" i="5" s="1"/>
  <c r="J605" i="5"/>
  <c r="G606" i="5"/>
  <c r="N606" i="5" s="1"/>
  <c r="I606" i="5"/>
  <c r="J606" i="5"/>
  <c r="G607" i="5"/>
  <c r="N607" i="5" s="1"/>
  <c r="I607" i="5"/>
  <c r="P607" i="5"/>
  <c r="J607" i="5"/>
  <c r="G608" i="5"/>
  <c r="R608" i="5" s="1"/>
  <c r="N608" i="5"/>
  <c r="O608" i="5"/>
  <c r="I608" i="5"/>
  <c r="J608" i="5"/>
  <c r="G609" i="5"/>
  <c r="R609" i="5" s="1"/>
  <c r="I609" i="5"/>
  <c r="J609" i="5"/>
  <c r="G610" i="5"/>
  <c r="I610" i="5"/>
  <c r="P610" i="5"/>
  <c r="J610" i="5"/>
  <c r="G611" i="5"/>
  <c r="I611" i="5"/>
  <c r="J611" i="5"/>
  <c r="G612" i="5"/>
  <c r="R612" i="5" s="1"/>
  <c r="I612" i="5"/>
  <c r="P612" i="5"/>
  <c r="J612" i="5"/>
  <c r="G613" i="5"/>
  <c r="R613" i="5" s="1"/>
  <c r="I613" i="5"/>
  <c r="P613" i="5"/>
  <c r="J613" i="5"/>
  <c r="G614" i="5"/>
  <c r="N614" i="5" s="1"/>
  <c r="I614" i="5"/>
  <c r="J614" i="5"/>
  <c r="G615" i="5"/>
  <c r="R615" i="5" s="1"/>
  <c r="O615" i="5"/>
  <c r="I615" i="5"/>
  <c r="P615" i="5"/>
  <c r="J615" i="5"/>
  <c r="G616" i="5"/>
  <c r="O616" i="5" s="1"/>
  <c r="I616" i="5"/>
  <c r="J616" i="5"/>
  <c r="G617" i="5"/>
  <c r="N617" i="5"/>
  <c r="I617" i="5"/>
  <c r="J617" i="5"/>
  <c r="Q617" i="5"/>
  <c r="G618" i="5"/>
  <c r="N618" i="5" s="1"/>
  <c r="I618" i="5"/>
  <c r="J618" i="5"/>
  <c r="G619" i="5"/>
  <c r="N619" i="5"/>
  <c r="I619" i="5"/>
  <c r="J619" i="5"/>
  <c r="Q619" i="5"/>
  <c r="G620" i="5"/>
  <c r="O620" i="5" s="1"/>
  <c r="I620" i="5"/>
  <c r="J620" i="5"/>
  <c r="G621" i="5"/>
  <c r="N621" i="5"/>
  <c r="I621" i="5"/>
  <c r="J621" i="5"/>
  <c r="Q621" i="5"/>
  <c r="G622" i="5"/>
  <c r="N622" i="5" s="1"/>
  <c r="I622" i="5"/>
  <c r="J622" i="5"/>
  <c r="G623" i="5"/>
  <c r="N623" i="5"/>
  <c r="I623" i="5"/>
  <c r="J623" i="5"/>
  <c r="Q623" i="5"/>
  <c r="G624" i="5"/>
  <c r="O624" i="5" s="1"/>
  <c r="I624" i="5"/>
  <c r="J624" i="5"/>
  <c r="G625" i="5"/>
  <c r="N625" i="5"/>
  <c r="I625" i="5"/>
  <c r="J625" i="5"/>
  <c r="Q625" i="5"/>
  <c r="G626" i="5"/>
  <c r="N626" i="5" s="1"/>
  <c r="I626" i="5"/>
  <c r="J626" i="5"/>
  <c r="G627" i="5"/>
  <c r="N627" i="5" s="1"/>
  <c r="I627" i="5"/>
  <c r="J627" i="5"/>
  <c r="Q627" i="5" s="1"/>
  <c r="G628" i="5"/>
  <c r="I628" i="5"/>
  <c r="J628" i="5"/>
  <c r="P628" i="5"/>
  <c r="G629" i="5"/>
  <c r="N629" i="5" s="1"/>
  <c r="I629" i="5"/>
  <c r="P629" i="5" s="1"/>
  <c r="J629" i="5"/>
  <c r="Q629" i="5" s="1"/>
  <c r="G630" i="5"/>
  <c r="I630" i="5"/>
  <c r="J630" i="5"/>
  <c r="G631" i="5"/>
  <c r="I631" i="5"/>
  <c r="P631" i="5" s="1"/>
  <c r="J631" i="5"/>
  <c r="Q631" i="5" s="1"/>
  <c r="G632" i="5"/>
  <c r="N632" i="5" s="1"/>
  <c r="I632" i="5"/>
  <c r="J632" i="5"/>
  <c r="G633" i="5"/>
  <c r="N633" i="5" s="1"/>
  <c r="I633" i="5"/>
  <c r="J633" i="5"/>
  <c r="G634" i="5"/>
  <c r="N634" i="5" s="1"/>
  <c r="I634" i="5"/>
  <c r="J634" i="5"/>
  <c r="G635" i="5"/>
  <c r="O635" i="5" s="1"/>
  <c r="I635" i="5"/>
  <c r="J635" i="5"/>
  <c r="G636" i="5"/>
  <c r="N636" i="5" s="1"/>
  <c r="I636" i="5"/>
  <c r="J636" i="5"/>
  <c r="G637" i="5"/>
  <c r="N637" i="5" s="1"/>
  <c r="I637" i="5"/>
  <c r="J637" i="5"/>
  <c r="G638" i="5"/>
  <c r="R638" i="5" s="1"/>
  <c r="O638" i="5"/>
  <c r="I638" i="5"/>
  <c r="P638" i="5" s="1"/>
  <c r="J638" i="5"/>
  <c r="Q638" i="5"/>
  <c r="G639" i="5"/>
  <c r="P639" i="5" s="1"/>
  <c r="I639" i="5"/>
  <c r="J639" i="5"/>
  <c r="G640" i="5"/>
  <c r="N640" i="5" s="1"/>
  <c r="I640" i="5"/>
  <c r="J640" i="5"/>
  <c r="G641" i="5"/>
  <c r="P641" i="5" s="1"/>
  <c r="I641" i="5"/>
  <c r="J641" i="5"/>
  <c r="G642" i="5"/>
  <c r="N642" i="5" s="1"/>
  <c r="I642" i="5"/>
  <c r="J642" i="5"/>
  <c r="G643" i="5"/>
  <c r="N643" i="5" s="1"/>
  <c r="I643" i="5"/>
  <c r="P643" i="5" s="1"/>
  <c r="J643" i="5"/>
  <c r="G644" i="5"/>
  <c r="N644" i="5"/>
  <c r="I644" i="5"/>
  <c r="J644" i="5"/>
  <c r="G645" i="5"/>
  <c r="N645" i="5" s="1"/>
  <c r="I645" i="5"/>
  <c r="P645" i="5" s="1"/>
  <c r="J645" i="5"/>
  <c r="G646" i="5"/>
  <c r="I646" i="5"/>
  <c r="J646" i="5"/>
  <c r="G647" i="5"/>
  <c r="N647" i="5" s="1"/>
  <c r="I647" i="5"/>
  <c r="P647" i="5" s="1"/>
  <c r="J647" i="5"/>
  <c r="G648" i="5"/>
  <c r="I648" i="5"/>
  <c r="P648" i="5"/>
  <c r="J648" i="5"/>
  <c r="G649" i="5"/>
  <c r="R649" i="5" s="1"/>
  <c r="N649" i="5"/>
  <c r="O649" i="5"/>
  <c r="I649" i="5"/>
  <c r="P649" i="5"/>
  <c r="J649" i="5"/>
  <c r="Q649" i="5"/>
  <c r="G650" i="5"/>
  <c r="N650" i="5" s="1"/>
  <c r="I650" i="5"/>
  <c r="J650" i="5"/>
  <c r="G651" i="5"/>
  <c r="N651" i="5" s="1"/>
  <c r="I651" i="5"/>
  <c r="J651" i="5"/>
  <c r="G652" i="5"/>
  <c r="N652" i="5" s="1"/>
  <c r="I652" i="5"/>
  <c r="P652" i="5" s="1"/>
  <c r="J652" i="5"/>
  <c r="G653" i="5"/>
  <c r="N653" i="5" s="1"/>
  <c r="I653" i="5"/>
  <c r="J653" i="5"/>
  <c r="Q653" i="5" s="1"/>
  <c r="G654" i="5"/>
  <c r="R654" i="5" s="1"/>
  <c r="I654" i="5"/>
  <c r="P654" i="5"/>
  <c r="J654" i="5"/>
  <c r="G655" i="5"/>
  <c r="I655" i="5"/>
  <c r="J655" i="5"/>
  <c r="P655" i="5"/>
  <c r="G656" i="5"/>
  <c r="N656" i="5" s="1"/>
  <c r="I656" i="5"/>
  <c r="J656" i="5"/>
  <c r="G657" i="5"/>
  <c r="N657" i="5" s="1"/>
  <c r="I657" i="5"/>
  <c r="J657" i="5"/>
  <c r="G658" i="5"/>
  <c r="N658" i="5" s="1"/>
  <c r="I658" i="5"/>
  <c r="J658" i="5"/>
  <c r="G659" i="5"/>
  <c r="N659" i="5" s="1"/>
  <c r="I659" i="5"/>
  <c r="J659" i="5"/>
  <c r="G660" i="5"/>
  <c r="R660" i="5" s="1"/>
  <c r="I660" i="5"/>
  <c r="P660" i="5"/>
  <c r="J660" i="5"/>
  <c r="G661" i="5"/>
  <c r="I661" i="5"/>
  <c r="J661" i="5"/>
  <c r="G662" i="5"/>
  <c r="N662" i="5" s="1"/>
  <c r="I662" i="5"/>
  <c r="J662" i="5"/>
  <c r="Q662" i="5" s="1"/>
  <c r="G663" i="5"/>
  <c r="N663" i="5" s="1"/>
  <c r="I663" i="5"/>
  <c r="P663" i="5" s="1"/>
  <c r="J663" i="5"/>
  <c r="G664" i="5"/>
  <c r="N664" i="5" s="1"/>
  <c r="I664" i="5"/>
  <c r="J664" i="5"/>
  <c r="P664" i="5"/>
  <c r="G665" i="5"/>
  <c r="N665" i="5" s="1"/>
  <c r="I665" i="5"/>
  <c r="J665" i="5"/>
  <c r="G666" i="5"/>
  <c r="N666" i="5" s="1"/>
  <c r="J666" i="5"/>
  <c r="G667" i="5"/>
  <c r="N667" i="5" s="1"/>
  <c r="I667" i="5"/>
  <c r="J667" i="5"/>
  <c r="G668" i="5"/>
  <c r="I668" i="5"/>
  <c r="J668" i="5"/>
  <c r="P668" i="5"/>
  <c r="G669" i="5"/>
  <c r="N669" i="5" s="1"/>
  <c r="I669" i="5"/>
  <c r="J669" i="5"/>
  <c r="G670" i="5"/>
  <c r="N670" i="5" s="1"/>
  <c r="I670" i="5"/>
  <c r="J670" i="5"/>
  <c r="G671" i="5"/>
  <c r="N671" i="5" s="1"/>
  <c r="J671" i="5"/>
  <c r="G672" i="5"/>
  <c r="N672" i="5" s="1"/>
  <c r="I672" i="5"/>
  <c r="J672" i="5"/>
  <c r="G673" i="5"/>
  <c r="N673" i="5" s="1"/>
  <c r="I673" i="5"/>
  <c r="J673" i="5"/>
  <c r="Q673" i="5" s="1"/>
  <c r="G674" i="5"/>
  <c r="I674" i="5"/>
  <c r="J674" i="5"/>
  <c r="G675" i="5"/>
  <c r="N675" i="5" s="1"/>
  <c r="I675" i="5"/>
  <c r="J675" i="5"/>
  <c r="Q675" i="5" s="1"/>
  <c r="G676" i="5"/>
  <c r="I676" i="5"/>
  <c r="P676" i="5" s="1"/>
  <c r="J676" i="5"/>
  <c r="G677" i="5"/>
  <c r="N677" i="5" s="1"/>
  <c r="I677" i="5"/>
  <c r="P677" i="5" s="1"/>
  <c r="J677" i="5"/>
  <c r="G678" i="5"/>
  <c r="I678" i="5"/>
  <c r="P678" i="5"/>
  <c r="J678" i="5"/>
  <c r="G679" i="5"/>
  <c r="N679" i="5"/>
  <c r="I679" i="5"/>
  <c r="P679" i="5" s="1"/>
  <c r="J679" i="5"/>
  <c r="G680" i="5"/>
  <c r="N680" i="5"/>
  <c r="I680" i="5"/>
  <c r="P680" i="5" s="1"/>
  <c r="J680" i="5"/>
  <c r="Q680" i="5"/>
  <c r="G681" i="5"/>
  <c r="I681" i="5"/>
  <c r="J681" i="5"/>
  <c r="G682" i="5"/>
  <c r="P682" i="5" s="1"/>
  <c r="I682" i="5"/>
  <c r="J682" i="5"/>
  <c r="G683" i="5"/>
  <c r="R683" i="5" s="1"/>
  <c r="I683" i="5"/>
  <c r="J683" i="5"/>
  <c r="G684" i="5"/>
  <c r="I684" i="5"/>
  <c r="J684" i="5"/>
  <c r="G685" i="5"/>
  <c r="N685" i="5" s="1"/>
  <c r="I685" i="5"/>
  <c r="J685" i="5"/>
  <c r="G686" i="5"/>
  <c r="I686" i="5"/>
  <c r="J686" i="5"/>
  <c r="P686" i="5" s="1"/>
  <c r="G687" i="5"/>
  <c r="N687" i="5"/>
  <c r="O687" i="5"/>
  <c r="J687" i="5"/>
  <c r="Q687" i="5" s="1"/>
  <c r="G688" i="5"/>
  <c r="I688" i="5"/>
  <c r="P688" i="5" s="1"/>
  <c r="J688" i="5"/>
  <c r="G689" i="5"/>
  <c r="N689" i="5" s="1"/>
  <c r="I689" i="5"/>
  <c r="J689" i="5"/>
  <c r="P689" i="5" s="1"/>
  <c r="G690" i="5"/>
  <c r="R690" i="5" s="1"/>
  <c r="O690" i="5"/>
  <c r="I690" i="5"/>
  <c r="P690" i="5" s="1"/>
  <c r="J690" i="5"/>
  <c r="Q690" i="5" s="1"/>
  <c r="G691" i="5"/>
  <c r="P691" i="5" s="1"/>
  <c r="I691" i="5"/>
  <c r="J691" i="5"/>
  <c r="G692" i="5"/>
  <c r="N692" i="5" s="1"/>
  <c r="I692" i="5"/>
  <c r="J692" i="5"/>
  <c r="G693" i="5"/>
  <c r="N693" i="5" s="1"/>
  <c r="I693" i="5"/>
  <c r="P693" i="5" s="1"/>
  <c r="J693" i="5"/>
  <c r="G694" i="5"/>
  <c r="I694" i="5"/>
  <c r="J694" i="5"/>
  <c r="G695" i="5"/>
  <c r="Q695" i="5" s="1"/>
  <c r="I695" i="5"/>
  <c r="P695" i="5" s="1"/>
  <c r="J695" i="5"/>
  <c r="G696" i="5"/>
  <c r="P696" i="5" s="1"/>
  <c r="I696" i="5"/>
  <c r="J696" i="5"/>
  <c r="G697" i="5"/>
  <c r="P697" i="5" s="1"/>
  <c r="N697" i="5"/>
  <c r="I697" i="5"/>
  <c r="J697" i="5"/>
  <c r="Q697" i="5" s="1"/>
  <c r="G698" i="5"/>
  <c r="Q698" i="5" s="1"/>
  <c r="N698" i="5"/>
  <c r="I698" i="5"/>
  <c r="P698" i="5"/>
  <c r="J698" i="5"/>
  <c r="G699" i="5"/>
  <c r="N699" i="5" s="1"/>
  <c r="I699" i="5"/>
  <c r="J699" i="5"/>
  <c r="G700" i="5"/>
  <c r="P700" i="5" s="1"/>
  <c r="I700" i="5"/>
  <c r="J700" i="5"/>
  <c r="G701" i="5"/>
  <c r="N701" i="5" s="1"/>
  <c r="I701" i="5"/>
  <c r="J701" i="5"/>
  <c r="G702" i="5"/>
  <c r="N702" i="5" s="1"/>
  <c r="I702" i="5"/>
  <c r="J702" i="5"/>
  <c r="P702" i="5" s="1"/>
  <c r="G703" i="5"/>
  <c r="N703" i="5"/>
  <c r="I703" i="5"/>
  <c r="J703" i="5"/>
  <c r="Q703" i="5" s="1"/>
  <c r="G704" i="5"/>
  <c r="N704" i="5" s="1"/>
  <c r="I704" i="5"/>
  <c r="J704" i="5"/>
  <c r="P704" i="5" s="1"/>
  <c r="G705" i="5"/>
  <c r="N705" i="5"/>
  <c r="O705" i="5"/>
  <c r="I705" i="5"/>
  <c r="P705" i="5" s="1"/>
  <c r="J705" i="5"/>
  <c r="Q705" i="5"/>
  <c r="G706" i="5"/>
  <c r="P706" i="5" s="1"/>
  <c r="I706" i="5"/>
  <c r="J706" i="5"/>
  <c r="G707" i="5"/>
  <c r="Q707" i="5" s="1"/>
  <c r="I707" i="5"/>
  <c r="J707" i="5"/>
  <c r="P707" i="5" s="1"/>
  <c r="G708" i="5"/>
  <c r="I708" i="5"/>
  <c r="J708" i="5"/>
  <c r="G709" i="5"/>
  <c r="R709" i="5" s="1"/>
  <c r="I709" i="5"/>
  <c r="P709" i="5" s="1"/>
  <c r="J709" i="5"/>
  <c r="G710" i="5"/>
  <c r="Q710" i="5" s="1"/>
  <c r="I710" i="5"/>
  <c r="P710" i="5" s="1"/>
  <c r="J710" i="5"/>
  <c r="G711" i="5"/>
  <c r="N711" i="5" s="1"/>
  <c r="I711" i="5"/>
  <c r="J711" i="5"/>
  <c r="G712" i="5"/>
  <c r="Q712" i="5" s="1"/>
  <c r="I712" i="5"/>
  <c r="P712" i="5" s="1"/>
  <c r="J712" i="5"/>
  <c r="G713" i="5"/>
  <c r="N713" i="5" s="1"/>
  <c r="I713" i="5"/>
  <c r="J713" i="5"/>
  <c r="G714" i="5"/>
  <c r="Q714" i="5" s="1"/>
  <c r="I714" i="5"/>
  <c r="P714" i="5"/>
  <c r="J714" i="5"/>
  <c r="G715" i="5"/>
  <c r="P715" i="5" s="1"/>
  <c r="I715" i="5"/>
  <c r="J715" i="5"/>
  <c r="Q715" i="5"/>
  <c r="G716" i="5"/>
  <c r="N716" i="5" s="1"/>
  <c r="I716" i="5"/>
  <c r="J716" i="5"/>
  <c r="G717" i="5"/>
  <c r="N717" i="5" s="1"/>
  <c r="I717" i="5"/>
  <c r="J717" i="5"/>
  <c r="G718" i="5"/>
  <c r="N718" i="5" s="1"/>
  <c r="I718" i="5"/>
  <c r="J718" i="5"/>
  <c r="G719" i="5"/>
  <c r="P719" i="5" s="1"/>
  <c r="I719" i="5"/>
  <c r="J719" i="5"/>
  <c r="G720" i="5"/>
  <c r="N720" i="5" s="1"/>
  <c r="I720" i="5"/>
  <c r="J720" i="5"/>
  <c r="G721" i="5"/>
  <c r="O721" i="5"/>
  <c r="I721" i="5"/>
  <c r="J721" i="5"/>
  <c r="Q721" i="5"/>
  <c r="G722" i="5"/>
  <c r="N722" i="5" s="1"/>
  <c r="I722" i="5"/>
  <c r="J722" i="5"/>
  <c r="G723" i="5"/>
  <c r="N723" i="5" s="1"/>
  <c r="I723" i="5"/>
  <c r="J723" i="5"/>
  <c r="Q723" i="5" s="1"/>
  <c r="G724" i="5"/>
  <c r="Q724" i="5" s="1"/>
  <c r="N724" i="5"/>
  <c r="I724" i="5"/>
  <c r="J724" i="5"/>
  <c r="P724" i="5" s="1"/>
  <c r="G725" i="5"/>
  <c r="R725" i="5" s="1"/>
  <c r="I725" i="5"/>
  <c r="J725" i="5"/>
  <c r="G726" i="5"/>
  <c r="O726" i="5" s="1"/>
  <c r="I726" i="5"/>
  <c r="J726" i="5"/>
  <c r="G727" i="5"/>
  <c r="Q727" i="5" s="1"/>
  <c r="N727" i="5"/>
  <c r="I727" i="5"/>
  <c r="J727" i="5"/>
  <c r="P727" i="5" s="1"/>
  <c r="G728" i="5"/>
  <c r="N728" i="5" s="1"/>
  <c r="I728" i="5"/>
  <c r="J728" i="5"/>
  <c r="G729" i="5"/>
  <c r="I729" i="5"/>
  <c r="J729" i="5"/>
  <c r="G730" i="5"/>
  <c r="N730" i="5" s="1"/>
  <c r="J730" i="5"/>
  <c r="G731" i="5"/>
  <c r="I731" i="5"/>
  <c r="J731" i="5"/>
  <c r="G732" i="5"/>
  <c r="N732" i="5" s="1"/>
  <c r="I732" i="5"/>
  <c r="J732" i="5"/>
  <c r="G733" i="5"/>
  <c r="N733" i="5" s="1"/>
  <c r="I733" i="5"/>
  <c r="P733" i="5" s="1"/>
  <c r="J733" i="5"/>
  <c r="G734" i="5"/>
  <c r="I734" i="5"/>
  <c r="J734" i="5"/>
  <c r="Q734" i="5" s="1"/>
  <c r="G735" i="5"/>
  <c r="I735" i="5"/>
  <c r="J735" i="5"/>
  <c r="G736" i="5"/>
  <c r="N736" i="5" s="1"/>
  <c r="I736" i="5"/>
  <c r="J736" i="5"/>
  <c r="Q736" i="5" s="1"/>
  <c r="G737" i="5"/>
  <c r="P737" i="5" s="1"/>
  <c r="I737" i="5"/>
  <c r="J737" i="5"/>
  <c r="G738" i="5"/>
  <c r="N738" i="5" s="1"/>
  <c r="I738" i="5"/>
  <c r="J738" i="5"/>
  <c r="G739" i="5"/>
  <c r="P739" i="5" s="1"/>
  <c r="O739" i="5"/>
  <c r="I739" i="5"/>
  <c r="J739" i="5"/>
  <c r="Q739" i="5" s="1"/>
  <c r="G740" i="5"/>
  <c r="N740" i="5"/>
  <c r="I740" i="5"/>
  <c r="J740" i="5"/>
  <c r="Q740" i="5" s="1"/>
  <c r="G741" i="5"/>
  <c r="N741" i="5"/>
  <c r="I741" i="5"/>
  <c r="P741" i="5" s="1"/>
  <c r="J741" i="5"/>
  <c r="Q741" i="5" s="1"/>
  <c r="G742" i="5"/>
  <c r="N742" i="5" s="1"/>
  <c r="I742" i="5"/>
  <c r="J742" i="5"/>
  <c r="P742" i="5"/>
  <c r="G743" i="5"/>
  <c r="N743" i="5" s="1"/>
  <c r="I743" i="5"/>
  <c r="J743" i="5"/>
  <c r="G744" i="5"/>
  <c r="I744" i="5"/>
  <c r="J744" i="5"/>
  <c r="P744" i="5"/>
  <c r="G745" i="5"/>
  <c r="N745" i="5" s="1"/>
  <c r="I745" i="5"/>
  <c r="J745" i="5"/>
  <c r="G746" i="5"/>
  <c r="I746" i="5"/>
  <c r="J746" i="5"/>
  <c r="P746" i="5" s="1"/>
  <c r="G747" i="5"/>
  <c r="N747" i="5"/>
  <c r="I747" i="5"/>
  <c r="J747" i="5"/>
  <c r="Q747" i="5" s="1"/>
  <c r="G748" i="5"/>
  <c r="N748" i="5" s="1"/>
  <c r="I748" i="5"/>
  <c r="P748" i="5" s="1"/>
  <c r="J748" i="5"/>
  <c r="G749" i="5"/>
  <c r="N749" i="5"/>
  <c r="O749" i="5"/>
  <c r="I749" i="5"/>
  <c r="P749" i="5"/>
  <c r="J749" i="5"/>
  <c r="Q749" i="5" s="1"/>
  <c r="G750" i="5"/>
  <c r="I750" i="5"/>
  <c r="J750" i="5"/>
  <c r="G751" i="5"/>
  <c r="N751" i="5" s="1"/>
  <c r="I751" i="5"/>
  <c r="J751" i="5"/>
  <c r="G752" i="5"/>
  <c r="N752" i="5" s="1"/>
  <c r="I752" i="5"/>
  <c r="J752" i="5"/>
  <c r="G753" i="5"/>
  <c r="N753" i="5" s="1"/>
  <c r="I753" i="5"/>
  <c r="J753" i="5"/>
  <c r="G754" i="5"/>
  <c r="N754" i="5" s="1"/>
  <c r="I754" i="5"/>
  <c r="J754" i="5"/>
  <c r="G755" i="5"/>
  <c r="N755" i="5" s="1"/>
  <c r="I755" i="5"/>
  <c r="P755" i="5" s="1"/>
  <c r="J755" i="5"/>
  <c r="G756" i="5"/>
  <c r="N756" i="5" s="1"/>
  <c r="I756" i="5"/>
  <c r="P756" i="5" s="1"/>
  <c r="J756" i="5"/>
  <c r="G757" i="5"/>
  <c r="R757" i="5" s="1"/>
  <c r="I757" i="5"/>
  <c r="J757" i="5"/>
  <c r="G758" i="5"/>
  <c r="R758" i="5" s="1"/>
  <c r="N758" i="5"/>
  <c r="O758" i="5"/>
  <c r="I758" i="5"/>
  <c r="P758" i="5"/>
  <c r="J758" i="5"/>
  <c r="Q758" i="5" s="1"/>
  <c r="G759" i="5"/>
  <c r="I759" i="5"/>
  <c r="P759" i="5" s="1"/>
  <c r="J759" i="5"/>
  <c r="G760" i="5"/>
  <c r="N760" i="5" s="1"/>
  <c r="I760" i="5"/>
  <c r="J760" i="5"/>
  <c r="G761" i="5"/>
  <c r="I761" i="5"/>
  <c r="J761" i="5"/>
  <c r="G762" i="5"/>
  <c r="P762" i="5" s="1"/>
  <c r="I762" i="5"/>
  <c r="J762" i="5"/>
  <c r="G763" i="5"/>
  <c r="I763" i="5"/>
  <c r="J763" i="5"/>
  <c r="G764" i="5"/>
  <c r="N764" i="5" s="1"/>
  <c r="I764" i="5"/>
  <c r="J764" i="5"/>
  <c r="G765" i="5"/>
  <c r="I765" i="5"/>
  <c r="J765" i="5"/>
  <c r="G766" i="5"/>
  <c r="P766" i="5" s="1"/>
  <c r="I766" i="5"/>
  <c r="J766" i="5"/>
  <c r="G767" i="5"/>
  <c r="O767" i="5" s="1"/>
  <c r="J767" i="5"/>
  <c r="G768" i="5"/>
  <c r="N768" i="5" s="1"/>
  <c r="I768" i="5"/>
  <c r="P768" i="5" s="1"/>
  <c r="J768" i="5"/>
  <c r="G769" i="5"/>
  <c r="I769" i="5"/>
  <c r="J769" i="5"/>
  <c r="G770" i="5"/>
  <c r="N770" i="5" s="1"/>
  <c r="I770" i="5"/>
  <c r="J770" i="5"/>
  <c r="G771" i="5"/>
  <c r="R771" i="5" s="1"/>
  <c r="I771" i="5"/>
  <c r="J771" i="5"/>
  <c r="G772" i="5"/>
  <c r="N772" i="5" s="1"/>
  <c r="I772" i="5"/>
  <c r="P772" i="5" s="1"/>
  <c r="J772" i="5"/>
  <c r="G773" i="5"/>
  <c r="I773" i="5"/>
  <c r="J773" i="5"/>
  <c r="G774" i="5"/>
  <c r="N774" i="5" s="1"/>
  <c r="I774" i="5"/>
  <c r="J774" i="5"/>
  <c r="Q774" i="5" s="1"/>
  <c r="G775" i="5"/>
  <c r="O775" i="5" s="1"/>
  <c r="I775" i="5"/>
  <c r="J775" i="5"/>
  <c r="G776" i="5"/>
  <c r="I776" i="5"/>
  <c r="J776" i="5"/>
  <c r="G777" i="5"/>
  <c r="N777" i="5" s="1"/>
  <c r="I777" i="5"/>
  <c r="J777" i="5"/>
  <c r="G778" i="5"/>
  <c r="I778" i="5"/>
  <c r="J778" i="5"/>
  <c r="G779" i="5"/>
  <c r="N779" i="5" s="1"/>
  <c r="I779" i="5"/>
  <c r="P779" i="5" s="1"/>
  <c r="J779" i="5"/>
  <c r="G780" i="5"/>
  <c r="I780" i="5"/>
  <c r="J780" i="5"/>
  <c r="G781" i="5"/>
  <c r="I781" i="5"/>
  <c r="J781" i="5"/>
  <c r="G782" i="5"/>
  <c r="P782" i="5" s="1"/>
  <c r="I782" i="5"/>
  <c r="J782" i="5"/>
  <c r="G783" i="5"/>
  <c r="N783" i="5" s="1"/>
  <c r="I783" i="5"/>
  <c r="J783" i="5"/>
  <c r="G784" i="5"/>
  <c r="I784" i="5"/>
  <c r="J784" i="5"/>
  <c r="G785" i="5"/>
  <c r="N785" i="5" s="1"/>
  <c r="I785" i="5"/>
  <c r="J785" i="5"/>
  <c r="G786" i="5"/>
  <c r="R786" i="5" s="1"/>
  <c r="O786" i="5"/>
  <c r="I786" i="5"/>
  <c r="J786" i="5"/>
  <c r="G787" i="5"/>
  <c r="R787" i="5" s="1"/>
  <c r="N787" i="5"/>
  <c r="O787" i="5"/>
  <c r="I787" i="5"/>
  <c r="P787" i="5"/>
  <c r="J787" i="5"/>
  <c r="G788" i="5"/>
  <c r="I788" i="5"/>
  <c r="J788" i="5"/>
  <c r="G789" i="5"/>
  <c r="I789" i="5"/>
  <c r="P789" i="5" s="1"/>
  <c r="J789" i="5"/>
  <c r="G790" i="5"/>
  <c r="Q790" i="5" s="1"/>
  <c r="I790" i="5"/>
  <c r="P790" i="5" s="1"/>
  <c r="J790" i="5"/>
  <c r="G791" i="5"/>
  <c r="N791" i="5" s="1"/>
  <c r="I791" i="5"/>
  <c r="J791" i="5"/>
  <c r="G792" i="5"/>
  <c r="N792" i="5" s="1"/>
  <c r="I792" i="5"/>
  <c r="J792" i="5"/>
  <c r="Q792" i="5" s="1"/>
  <c r="G793" i="5"/>
  <c r="P793" i="5" s="1"/>
  <c r="I793" i="5"/>
  <c r="J793" i="5"/>
  <c r="G794" i="5"/>
  <c r="Q794" i="5" s="1"/>
  <c r="I794" i="5"/>
  <c r="J794" i="5"/>
  <c r="G795" i="5"/>
  <c r="Q795" i="5" s="1"/>
  <c r="N795" i="5"/>
  <c r="I795" i="5"/>
  <c r="P795" i="5"/>
  <c r="J795" i="5"/>
  <c r="G796" i="5"/>
  <c r="N796" i="5" s="1"/>
  <c r="J796" i="5"/>
  <c r="G797" i="5"/>
  <c r="N797" i="5" s="1"/>
  <c r="I797" i="5"/>
  <c r="P797" i="5"/>
  <c r="J797" i="5"/>
  <c r="G798" i="5"/>
  <c r="R798" i="5" s="1"/>
  <c r="O798" i="5"/>
  <c r="I798" i="5"/>
  <c r="P798" i="5"/>
  <c r="J798" i="5"/>
  <c r="G799" i="5"/>
  <c r="N799" i="5" s="1"/>
  <c r="I799" i="5"/>
  <c r="J799" i="5"/>
  <c r="G800" i="5"/>
  <c r="P800" i="5" s="1"/>
  <c r="I800" i="5"/>
  <c r="J800" i="5"/>
  <c r="G801" i="5"/>
  <c r="N801" i="5" s="1"/>
  <c r="I801" i="5"/>
  <c r="J801" i="5"/>
  <c r="G802" i="5"/>
  <c r="Q802" i="5" s="1"/>
  <c r="I802" i="5"/>
  <c r="P802" i="5"/>
  <c r="J802" i="5"/>
  <c r="G803" i="5"/>
  <c r="N803" i="5" s="1"/>
  <c r="O803" i="5"/>
  <c r="I803" i="5"/>
  <c r="J803" i="5"/>
  <c r="Q803" i="5" s="1"/>
  <c r="G804" i="5"/>
  <c r="R804" i="5" s="1"/>
  <c r="I804" i="5"/>
  <c r="J804" i="5"/>
  <c r="G805" i="5"/>
  <c r="R805" i="5" s="1"/>
  <c r="I805" i="5"/>
  <c r="J805" i="5"/>
  <c r="G806" i="5"/>
  <c r="N806" i="5" s="1"/>
  <c r="I806" i="5"/>
  <c r="J806" i="5"/>
  <c r="G807" i="5"/>
  <c r="R807" i="5" s="1"/>
  <c r="I807" i="5"/>
  <c r="P807" i="5" s="1"/>
  <c r="J807" i="5"/>
  <c r="G808" i="5"/>
  <c r="Q808" i="5" s="1"/>
  <c r="I808" i="5"/>
  <c r="P808" i="5" s="1"/>
  <c r="J808" i="5"/>
  <c r="G809" i="5"/>
  <c r="R809" i="5" s="1"/>
  <c r="I809" i="5"/>
  <c r="J809" i="5"/>
  <c r="G810" i="5"/>
  <c r="J810" i="5"/>
  <c r="G811" i="5"/>
  <c r="R811" i="5" s="1"/>
  <c r="O811" i="5"/>
  <c r="I811" i="5"/>
  <c r="P811" i="5" s="1"/>
  <c r="J811" i="5"/>
  <c r="Q811" i="5" s="1"/>
  <c r="G812" i="5"/>
  <c r="N812" i="5" s="1"/>
  <c r="I812" i="5"/>
  <c r="J812" i="5"/>
  <c r="P812" i="5" s="1"/>
  <c r="G813" i="5"/>
  <c r="N813" i="5" s="1"/>
  <c r="I813" i="5"/>
  <c r="J813" i="5"/>
  <c r="G814" i="5"/>
  <c r="N814" i="5"/>
  <c r="I814" i="5"/>
  <c r="P814" i="5" s="1"/>
  <c r="J814" i="5"/>
  <c r="Q814" i="5" s="1"/>
  <c r="G815" i="5"/>
  <c r="O815" i="5" s="1"/>
  <c r="J815" i="5"/>
  <c r="G816" i="5"/>
  <c r="N816" i="5"/>
  <c r="I816" i="5"/>
  <c r="J816" i="5"/>
  <c r="P816" i="5" s="1"/>
  <c r="G817" i="5"/>
  <c r="N817" i="5" s="1"/>
  <c r="I817" i="5"/>
  <c r="P817" i="5" s="1"/>
  <c r="J817" i="5"/>
  <c r="Q817" i="5"/>
  <c r="G818" i="5"/>
  <c r="P818" i="5" s="1"/>
  <c r="N818" i="5"/>
  <c r="I818" i="5"/>
  <c r="J818" i="5"/>
  <c r="Q818" i="5" s="1"/>
  <c r="G819" i="5"/>
  <c r="Q819" i="5" s="1"/>
  <c r="N819" i="5"/>
  <c r="I819" i="5"/>
  <c r="P819" i="5"/>
  <c r="J819" i="5"/>
  <c r="G820" i="5"/>
  <c r="N820" i="5" s="1"/>
  <c r="I820" i="5"/>
  <c r="J820" i="5"/>
  <c r="G821" i="5"/>
  <c r="N821" i="5" s="1"/>
  <c r="I821" i="5"/>
  <c r="P821" i="5" s="1"/>
  <c r="J821" i="5"/>
  <c r="G822" i="5"/>
  <c r="P822" i="5" s="1"/>
  <c r="N822" i="5"/>
  <c r="I822" i="5"/>
  <c r="J822" i="5"/>
  <c r="Q822" i="5" s="1"/>
  <c r="G823" i="5"/>
  <c r="N823" i="5"/>
  <c r="O823" i="5"/>
  <c r="I823" i="5"/>
  <c r="P823" i="5" s="1"/>
  <c r="J823" i="5"/>
  <c r="G824" i="5"/>
  <c r="R824" i="5" s="1"/>
  <c r="I824" i="5"/>
  <c r="J824" i="5"/>
  <c r="G825" i="5"/>
  <c r="P825" i="5" s="1"/>
  <c r="N825" i="5"/>
  <c r="I825" i="5"/>
  <c r="J825" i="5"/>
  <c r="Q825" i="5" s="1"/>
  <c r="G826" i="5"/>
  <c r="Q826" i="5" s="1"/>
  <c r="N826" i="5"/>
  <c r="I826" i="5"/>
  <c r="P826" i="5"/>
  <c r="J826" i="5"/>
  <c r="G827" i="5"/>
  <c r="R827" i="5" s="1"/>
  <c r="I827" i="5"/>
  <c r="J827" i="5"/>
  <c r="G828" i="5"/>
  <c r="I828" i="5"/>
  <c r="J828" i="5"/>
  <c r="G829" i="5"/>
  <c r="N829" i="5" s="1"/>
  <c r="I829" i="5"/>
  <c r="J829" i="5"/>
  <c r="G830" i="5"/>
  <c r="I830" i="5"/>
  <c r="J830" i="5"/>
  <c r="G831" i="5"/>
  <c r="N831" i="5" s="1"/>
  <c r="I831" i="5"/>
  <c r="J831" i="5"/>
  <c r="G832" i="5"/>
  <c r="R832" i="5" s="1"/>
  <c r="I832" i="5"/>
  <c r="J832" i="5"/>
  <c r="G833" i="5"/>
  <c r="N833" i="5"/>
  <c r="I833" i="5"/>
  <c r="P833" i="5" s="1"/>
  <c r="J833" i="5"/>
  <c r="Q833" i="5" s="1"/>
  <c r="G834" i="5"/>
  <c r="Q834" i="5" s="1"/>
  <c r="I834" i="5"/>
  <c r="J834" i="5"/>
  <c r="P834" i="5" s="1"/>
  <c r="G835" i="5"/>
  <c r="R835" i="5" s="1"/>
  <c r="N835" i="5"/>
  <c r="O835" i="5"/>
  <c r="I835" i="5"/>
  <c r="P835" i="5" s="1"/>
  <c r="J835" i="5"/>
  <c r="G836" i="5"/>
  <c r="R836" i="5" s="1"/>
  <c r="I836" i="5"/>
  <c r="J836" i="5"/>
  <c r="G837" i="5"/>
  <c r="N837" i="5"/>
  <c r="I837" i="5"/>
  <c r="J837" i="5"/>
  <c r="Q837" i="5"/>
  <c r="G838" i="5"/>
  <c r="R838" i="5" s="1"/>
  <c r="I838" i="5"/>
  <c r="P838" i="5"/>
  <c r="J838" i="5"/>
  <c r="G839" i="5"/>
  <c r="N839" i="5" s="1"/>
  <c r="I839" i="5"/>
  <c r="J839" i="5"/>
  <c r="G840" i="5"/>
  <c r="R840" i="5" s="1"/>
  <c r="O840" i="5"/>
  <c r="I840" i="5"/>
  <c r="P840" i="5"/>
  <c r="J840" i="5"/>
  <c r="G841" i="5"/>
  <c r="N841" i="5" s="1"/>
  <c r="I841" i="5"/>
  <c r="J841" i="5"/>
  <c r="G842" i="5"/>
  <c r="N842" i="5"/>
  <c r="I842" i="5"/>
  <c r="J842" i="5"/>
  <c r="Q842" i="5"/>
  <c r="G843" i="5"/>
  <c r="N843" i="5" s="1"/>
  <c r="I843" i="5"/>
  <c r="J843" i="5"/>
  <c r="G844" i="5"/>
  <c r="N844" i="5"/>
  <c r="I844" i="5"/>
  <c r="J844" i="5"/>
  <c r="Q844" i="5"/>
  <c r="G845" i="5"/>
  <c r="P845" i="5" s="1"/>
  <c r="N845" i="5"/>
  <c r="I845" i="5"/>
  <c r="J845" i="5"/>
  <c r="Q845" i="5" s="1"/>
  <c r="G846" i="5"/>
  <c r="R846" i="5" s="1"/>
  <c r="N846" i="5"/>
  <c r="I846" i="5"/>
  <c r="P846" i="5"/>
  <c r="J846" i="5"/>
  <c r="G847" i="5"/>
  <c r="O847" i="5"/>
  <c r="J847" i="5"/>
  <c r="G848" i="5"/>
  <c r="N848" i="5" s="1"/>
  <c r="I848" i="5"/>
  <c r="J848" i="5"/>
  <c r="P848" i="5"/>
  <c r="G849" i="5"/>
  <c r="I849" i="5"/>
  <c r="J849" i="5"/>
  <c r="G850" i="5"/>
  <c r="N850" i="5" s="1"/>
  <c r="I850" i="5"/>
  <c r="J850" i="5"/>
  <c r="G851" i="5"/>
  <c r="I851" i="5"/>
  <c r="P851" i="5" s="1"/>
  <c r="J851" i="5"/>
  <c r="G852" i="5"/>
  <c r="N852" i="5" s="1"/>
  <c r="I852" i="5"/>
  <c r="P852" i="5" s="1"/>
  <c r="J852" i="5"/>
  <c r="G853" i="5"/>
  <c r="I853" i="5"/>
  <c r="J853" i="5"/>
  <c r="G854" i="5"/>
  <c r="N854" i="5" s="1"/>
  <c r="I854" i="5"/>
  <c r="J854" i="5"/>
  <c r="G855" i="5"/>
  <c r="I855" i="5"/>
  <c r="J855" i="5"/>
  <c r="G856" i="5"/>
  <c r="N856" i="5" s="1"/>
  <c r="I856" i="5"/>
  <c r="J856" i="5"/>
  <c r="G857" i="5"/>
  <c r="I857" i="5"/>
  <c r="J857" i="5"/>
  <c r="G858" i="5"/>
  <c r="N858" i="5" s="1"/>
  <c r="I858" i="5"/>
  <c r="P858" i="5" s="1"/>
  <c r="J858" i="5"/>
  <c r="G859" i="5"/>
  <c r="I859" i="5"/>
  <c r="P859" i="5" s="1"/>
  <c r="J859" i="5"/>
  <c r="G860" i="5"/>
  <c r="N860" i="5" s="1"/>
  <c r="I860" i="5"/>
  <c r="J860" i="5"/>
  <c r="G861" i="5"/>
  <c r="I861" i="5"/>
  <c r="J861" i="5"/>
  <c r="G862" i="5"/>
  <c r="N862" i="5" s="1"/>
  <c r="I862" i="5"/>
  <c r="J862" i="5"/>
  <c r="G863" i="5"/>
  <c r="I863" i="5"/>
  <c r="J863" i="5"/>
  <c r="G864" i="5"/>
  <c r="R864" i="5" s="1"/>
  <c r="I864" i="5"/>
  <c r="P864" i="5"/>
  <c r="J864" i="5"/>
  <c r="G865" i="5"/>
  <c r="R865" i="5" s="1"/>
  <c r="N865" i="5"/>
  <c r="I865" i="5"/>
  <c r="P865" i="5"/>
  <c r="J865" i="5"/>
  <c r="G866" i="5"/>
  <c r="I866" i="5"/>
  <c r="P866" i="5" s="1"/>
  <c r="J866" i="5"/>
  <c r="G867" i="5"/>
  <c r="P867" i="5" s="1"/>
  <c r="I867" i="5"/>
  <c r="J867" i="5"/>
  <c r="G868" i="5"/>
  <c r="N868" i="5" s="1"/>
  <c r="I868" i="5"/>
  <c r="P868" i="5" s="1"/>
  <c r="J868" i="5"/>
  <c r="G869" i="5"/>
  <c r="N869" i="5"/>
  <c r="I869" i="5"/>
  <c r="P869" i="5" s="1"/>
  <c r="J869" i="5"/>
  <c r="G870" i="5"/>
  <c r="R870" i="5" s="1"/>
  <c r="I870" i="5"/>
  <c r="J870" i="5"/>
  <c r="G871" i="5"/>
  <c r="I871" i="5"/>
  <c r="J871" i="5"/>
  <c r="G872" i="5"/>
  <c r="N872" i="5" s="1"/>
  <c r="I872" i="5"/>
  <c r="J872" i="5"/>
  <c r="G873" i="5"/>
  <c r="I873" i="5"/>
  <c r="J873" i="5"/>
  <c r="G874" i="5"/>
  <c r="N874" i="5" s="1"/>
  <c r="I874" i="5"/>
  <c r="P874" i="5" s="1"/>
  <c r="J874" i="5"/>
  <c r="G875" i="5"/>
  <c r="I875" i="5"/>
  <c r="J875" i="5"/>
  <c r="G876" i="5"/>
  <c r="N876" i="5" s="1"/>
  <c r="I876" i="5"/>
  <c r="J876" i="5"/>
  <c r="P876" i="5" s="1"/>
  <c r="G877" i="5"/>
  <c r="R877" i="5" s="1"/>
  <c r="O877" i="5"/>
  <c r="I877" i="5"/>
  <c r="P877" i="5"/>
  <c r="J877" i="5"/>
  <c r="G878" i="5"/>
  <c r="N878" i="5" s="1"/>
  <c r="I878" i="5"/>
  <c r="J878" i="5"/>
  <c r="G879" i="5"/>
  <c r="N879" i="5" s="1"/>
  <c r="I879" i="5"/>
  <c r="J879" i="5"/>
  <c r="P879" i="5" s="1"/>
  <c r="G880" i="5"/>
  <c r="I880" i="5"/>
  <c r="J880" i="5"/>
  <c r="G881" i="5"/>
  <c r="R881" i="5" s="1"/>
  <c r="I881" i="5"/>
  <c r="J881" i="5"/>
  <c r="G882" i="5"/>
  <c r="R882" i="5" s="1"/>
  <c r="I882" i="5"/>
  <c r="J882" i="5"/>
  <c r="G883" i="5"/>
  <c r="I883" i="5"/>
  <c r="J883" i="5"/>
  <c r="G884" i="5"/>
  <c r="N884" i="5" s="1"/>
  <c r="I884" i="5"/>
  <c r="J884" i="5"/>
  <c r="G885" i="5"/>
  <c r="I885" i="5"/>
  <c r="J885" i="5"/>
  <c r="G886" i="5"/>
  <c r="R886" i="5" s="1"/>
  <c r="I886" i="5"/>
  <c r="P886" i="5" s="1"/>
  <c r="J886" i="5"/>
  <c r="G887" i="5"/>
  <c r="Q887" i="5" s="1"/>
  <c r="N887" i="5"/>
  <c r="I887" i="5"/>
  <c r="J887" i="5"/>
  <c r="G888" i="5"/>
  <c r="N888" i="5" s="1"/>
  <c r="I888" i="5"/>
  <c r="J888" i="5"/>
  <c r="G889" i="5"/>
  <c r="R889" i="5" s="1"/>
  <c r="N889" i="5"/>
  <c r="I889" i="5"/>
  <c r="J889" i="5"/>
  <c r="G890" i="5"/>
  <c r="I890" i="5"/>
  <c r="J890" i="5"/>
  <c r="G891" i="5"/>
  <c r="R891" i="5" s="1"/>
  <c r="I891" i="5"/>
  <c r="J891" i="5"/>
  <c r="G892" i="5"/>
  <c r="N892" i="5" s="1"/>
  <c r="I892" i="5"/>
  <c r="J892" i="5"/>
  <c r="G893" i="5"/>
  <c r="Q893" i="5" s="1"/>
  <c r="I893" i="5"/>
  <c r="P893" i="5"/>
  <c r="J893" i="5"/>
  <c r="G894" i="5"/>
  <c r="R894" i="5" s="1"/>
  <c r="N894" i="5"/>
  <c r="I894" i="5"/>
  <c r="P894" i="5" s="1"/>
  <c r="J894" i="5"/>
  <c r="G895" i="5"/>
  <c r="I895" i="5"/>
  <c r="J895" i="5"/>
  <c r="G896" i="5"/>
  <c r="N896" i="5" s="1"/>
  <c r="I896" i="5"/>
  <c r="J896" i="5"/>
  <c r="G897" i="5"/>
  <c r="R897" i="5" s="1"/>
  <c r="I897" i="5"/>
  <c r="P897" i="5" s="1"/>
  <c r="J897" i="5"/>
  <c r="G898" i="5"/>
  <c r="P898" i="5" s="1"/>
  <c r="N898" i="5"/>
  <c r="I898" i="5"/>
  <c r="J898" i="5"/>
  <c r="Q898" i="5" s="1"/>
  <c r="G899" i="5"/>
  <c r="R899" i="5" s="1"/>
  <c r="N899" i="5"/>
  <c r="I899" i="5"/>
  <c r="P899" i="5"/>
  <c r="J899" i="5"/>
  <c r="G900" i="5"/>
  <c r="R900" i="5" s="1"/>
  <c r="I900" i="5"/>
  <c r="P900" i="5" s="1"/>
  <c r="J900" i="5"/>
  <c r="G901" i="5"/>
  <c r="R901" i="5" s="1"/>
  <c r="N901" i="5"/>
  <c r="O901" i="5"/>
  <c r="I901" i="5"/>
  <c r="J901" i="5"/>
  <c r="Q901" i="5" s="1"/>
  <c r="G902" i="5"/>
  <c r="N902" i="5" s="1"/>
  <c r="I902" i="5"/>
  <c r="J902" i="5"/>
  <c r="G903" i="5"/>
  <c r="P903" i="5" s="1"/>
  <c r="I903" i="5"/>
  <c r="J903" i="5"/>
  <c r="G904" i="5"/>
  <c r="R904" i="5" s="1"/>
  <c r="I904" i="5"/>
  <c r="J904" i="5"/>
  <c r="G905" i="5"/>
  <c r="N905" i="5" s="1"/>
  <c r="I905" i="5"/>
  <c r="P905" i="5" s="1"/>
  <c r="J905" i="5"/>
  <c r="G906" i="5"/>
  <c r="O906" i="5" s="1"/>
  <c r="N906" i="5"/>
  <c r="J906" i="5"/>
  <c r="Q906" i="5"/>
  <c r="G907" i="5"/>
  <c r="N907" i="5" s="1"/>
  <c r="I907" i="5"/>
  <c r="J907" i="5"/>
  <c r="G908" i="5"/>
  <c r="Q908" i="5" s="1"/>
  <c r="I908" i="5"/>
  <c r="P908" i="5"/>
  <c r="J908" i="5"/>
  <c r="G909" i="5"/>
  <c r="R909" i="5" s="1"/>
  <c r="N909" i="5"/>
  <c r="I909" i="5"/>
  <c r="P909" i="5" s="1"/>
  <c r="J909" i="5"/>
  <c r="G910" i="5"/>
  <c r="R910" i="5" s="1"/>
  <c r="I910" i="5"/>
  <c r="J910" i="5"/>
  <c r="G911" i="5"/>
  <c r="N911" i="5"/>
  <c r="I911" i="5"/>
  <c r="J911" i="5"/>
  <c r="Q911" i="5"/>
  <c r="G912" i="5"/>
  <c r="R912" i="5" s="1"/>
  <c r="I912" i="5"/>
  <c r="J912" i="5"/>
  <c r="G913" i="5"/>
  <c r="I913" i="5"/>
  <c r="J913" i="5"/>
  <c r="P913" i="5" s="1"/>
  <c r="G914" i="5"/>
  <c r="R914" i="5" s="1"/>
  <c r="O914" i="5"/>
  <c r="I914" i="5"/>
  <c r="P914" i="5"/>
  <c r="J914" i="5"/>
  <c r="G915" i="5"/>
  <c r="N915" i="5" s="1"/>
  <c r="I915" i="5"/>
  <c r="J915" i="5"/>
  <c r="G916" i="5"/>
  <c r="N916" i="5" s="1"/>
  <c r="I916" i="5"/>
  <c r="P916" i="5" s="1"/>
  <c r="J916" i="5"/>
  <c r="G917" i="5"/>
  <c r="N917" i="5"/>
  <c r="I917" i="5"/>
  <c r="P917" i="5" s="1"/>
  <c r="J917" i="5"/>
  <c r="Q917" i="5"/>
  <c r="G918" i="5"/>
  <c r="N918" i="5" s="1"/>
  <c r="I918" i="5"/>
  <c r="P918" i="5"/>
  <c r="J918" i="5"/>
  <c r="G919" i="5"/>
  <c r="N919" i="5" s="1"/>
  <c r="I919" i="5"/>
  <c r="P919" i="5" s="1"/>
  <c r="J919" i="5"/>
  <c r="G920" i="5"/>
  <c r="I920" i="5"/>
  <c r="J920" i="5"/>
  <c r="P920" i="5"/>
  <c r="G921" i="5"/>
  <c r="N921" i="5" s="1"/>
  <c r="I921" i="5"/>
  <c r="J921" i="5"/>
  <c r="G922" i="5"/>
  <c r="J922" i="5"/>
  <c r="G923" i="5"/>
  <c r="N923" i="5" s="1"/>
  <c r="I923" i="5"/>
  <c r="J923" i="5"/>
  <c r="G924" i="5"/>
  <c r="I924" i="5"/>
  <c r="J924" i="5"/>
  <c r="P924" i="5" s="1"/>
  <c r="G925" i="5"/>
  <c r="R925" i="5" s="1"/>
  <c r="I925" i="5"/>
  <c r="P925" i="5"/>
  <c r="J925" i="5"/>
  <c r="G926" i="5"/>
  <c r="N926" i="5" s="1"/>
  <c r="I926" i="5"/>
  <c r="J926" i="5"/>
  <c r="G927" i="5"/>
  <c r="N927" i="5" s="1"/>
  <c r="I927" i="5"/>
  <c r="P927" i="5" s="1"/>
  <c r="J927" i="5"/>
  <c r="Q927" i="5"/>
  <c r="G928" i="5"/>
  <c r="N928" i="5" s="1"/>
  <c r="I928" i="5"/>
  <c r="J928" i="5"/>
  <c r="G929" i="5"/>
  <c r="N929" i="5"/>
  <c r="I929" i="5"/>
  <c r="P929" i="5" s="1"/>
  <c r="J929" i="5"/>
  <c r="Q929" i="5" s="1"/>
  <c r="G930" i="5"/>
  <c r="N930" i="5" s="1"/>
  <c r="I930" i="5"/>
  <c r="P930" i="5" s="1"/>
  <c r="J930" i="5"/>
  <c r="Q930" i="5"/>
  <c r="G931" i="5"/>
  <c r="N931" i="5" s="1"/>
  <c r="I931" i="5"/>
  <c r="J931" i="5"/>
  <c r="G932" i="5"/>
  <c r="Q932" i="5" s="1"/>
  <c r="I932" i="5"/>
  <c r="P932" i="5"/>
  <c r="J932" i="5"/>
  <c r="G933" i="5"/>
  <c r="N933" i="5" s="1"/>
  <c r="I933" i="5"/>
  <c r="P933" i="5" s="1"/>
  <c r="J933" i="5"/>
  <c r="Q933" i="5"/>
  <c r="G934" i="5"/>
  <c r="R934" i="5" s="1"/>
  <c r="I934" i="5"/>
  <c r="J934" i="5"/>
  <c r="G935" i="5"/>
  <c r="I935" i="5"/>
  <c r="J935" i="5"/>
  <c r="P935" i="5" s="1"/>
  <c r="G936" i="5"/>
  <c r="N936" i="5" s="1"/>
  <c r="I936" i="5"/>
  <c r="J936" i="5"/>
  <c r="G937" i="5"/>
  <c r="I937" i="5"/>
  <c r="J937" i="5"/>
  <c r="P937" i="5"/>
  <c r="G938" i="5"/>
  <c r="N938" i="5" s="1"/>
  <c r="I938" i="5"/>
  <c r="J938" i="5"/>
  <c r="G939" i="5"/>
  <c r="I939" i="5"/>
  <c r="J939" i="5"/>
  <c r="G940" i="5"/>
  <c r="N940" i="5" s="1"/>
  <c r="I940" i="5"/>
  <c r="J940" i="5"/>
  <c r="G941" i="5"/>
  <c r="I941" i="5"/>
  <c r="J941" i="5"/>
  <c r="G942" i="5"/>
  <c r="I942" i="5"/>
  <c r="P942" i="5" s="1"/>
  <c r="J942" i="5"/>
  <c r="G943" i="5"/>
  <c r="N943" i="5" s="1"/>
  <c r="I943" i="5"/>
  <c r="P943" i="5" s="1"/>
  <c r="J943" i="5"/>
  <c r="Q943" i="5"/>
  <c r="G944" i="5"/>
  <c r="R944" i="5" s="1"/>
  <c r="I944" i="5"/>
  <c r="J944" i="5"/>
  <c r="G945" i="5"/>
  <c r="N945" i="5" s="1"/>
  <c r="I945" i="5"/>
  <c r="P945" i="5" s="1"/>
  <c r="J945" i="5"/>
  <c r="G946" i="5"/>
  <c r="I946" i="5"/>
  <c r="J946" i="5"/>
  <c r="G947" i="5"/>
  <c r="N947" i="5" s="1"/>
  <c r="I947" i="5"/>
  <c r="J947" i="5"/>
  <c r="P947" i="5" s="1"/>
  <c r="G948" i="5"/>
  <c r="I948" i="5"/>
  <c r="J948" i="5"/>
  <c r="G949" i="5"/>
  <c r="R949" i="5" s="1"/>
  <c r="I949" i="5"/>
  <c r="J949" i="5"/>
  <c r="G950" i="5"/>
  <c r="N950" i="5" s="1"/>
  <c r="I950" i="5"/>
  <c r="J950" i="5"/>
  <c r="G951" i="5"/>
  <c r="R951" i="5" s="1"/>
  <c r="O951" i="5"/>
  <c r="I951" i="5"/>
  <c r="J951" i="5"/>
  <c r="G952" i="5"/>
  <c r="N952" i="5" s="1"/>
  <c r="I952" i="5"/>
  <c r="J952" i="5"/>
  <c r="G953" i="5"/>
  <c r="I953" i="5"/>
  <c r="J953" i="5"/>
  <c r="G954" i="5"/>
  <c r="N954" i="5" s="1"/>
  <c r="I954" i="5"/>
  <c r="J954" i="5"/>
  <c r="P954" i="5"/>
  <c r="G955" i="5"/>
  <c r="I955" i="5"/>
  <c r="J955" i="5"/>
  <c r="G956" i="5"/>
  <c r="N956" i="5" s="1"/>
  <c r="J956" i="5"/>
  <c r="G957" i="5"/>
  <c r="I957" i="5"/>
  <c r="J957" i="5"/>
  <c r="G958" i="5"/>
  <c r="R958" i="5" s="1"/>
  <c r="I958" i="5"/>
  <c r="P958" i="5"/>
  <c r="J958" i="5"/>
  <c r="G959" i="5"/>
  <c r="O959" i="5" s="1"/>
  <c r="N959" i="5"/>
  <c r="J959" i="5"/>
  <c r="Q959" i="5"/>
  <c r="G960" i="5"/>
  <c r="R960" i="5" s="1"/>
  <c r="O960" i="5"/>
  <c r="I960" i="5"/>
  <c r="J960" i="5"/>
  <c r="G961" i="5"/>
  <c r="N961" i="5" s="1"/>
  <c r="I961" i="5"/>
  <c r="J961" i="5"/>
  <c r="G962" i="5"/>
  <c r="I962" i="5"/>
  <c r="J962" i="5"/>
  <c r="G963" i="5"/>
  <c r="N963" i="5" s="1"/>
  <c r="I963" i="5"/>
  <c r="J963" i="5"/>
  <c r="G964" i="5"/>
  <c r="I964" i="5"/>
  <c r="J964" i="5"/>
  <c r="G965" i="5"/>
  <c r="R965" i="5" s="1"/>
  <c r="I965" i="5"/>
  <c r="J965" i="5"/>
  <c r="G966" i="5"/>
  <c r="N966" i="5" s="1"/>
  <c r="I966" i="5"/>
  <c r="J966" i="5"/>
  <c r="P966" i="5" s="1"/>
  <c r="G967" i="5"/>
  <c r="R967" i="5" s="1"/>
  <c r="N967" i="5"/>
  <c r="I967" i="5"/>
  <c r="P967" i="5" s="1"/>
  <c r="J967" i="5"/>
  <c r="G968" i="5"/>
  <c r="N968" i="5" s="1"/>
  <c r="I968" i="5"/>
  <c r="J968" i="5"/>
  <c r="G969" i="5"/>
  <c r="R969" i="5" s="1"/>
  <c r="O969" i="5"/>
  <c r="I969" i="5"/>
  <c r="J969" i="5"/>
  <c r="Q969" i="5" s="1"/>
  <c r="G970" i="5"/>
  <c r="Q970" i="5" s="1"/>
  <c r="N970" i="5"/>
  <c r="I970" i="5"/>
  <c r="P970" i="5"/>
  <c r="J970" i="5"/>
  <c r="G971" i="5"/>
  <c r="N971" i="5" s="1"/>
  <c r="I971" i="5"/>
  <c r="J971" i="5"/>
  <c r="G972" i="5"/>
  <c r="I972" i="5"/>
  <c r="J972" i="5"/>
  <c r="G973" i="5"/>
  <c r="R973" i="5" s="1"/>
  <c r="I973" i="5"/>
  <c r="J973" i="5"/>
  <c r="G974" i="5"/>
  <c r="R974" i="5" s="1"/>
  <c r="N974" i="5"/>
  <c r="I974" i="5"/>
  <c r="J974" i="5"/>
  <c r="G975" i="5"/>
  <c r="O975" i="5" s="1"/>
  <c r="J975" i="5"/>
  <c r="G976" i="5"/>
  <c r="N976" i="5" s="1"/>
  <c r="I976" i="5"/>
  <c r="J976" i="5"/>
  <c r="G977" i="5"/>
  <c r="I977" i="5"/>
  <c r="P977" i="5" s="1"/>
  <c r="J977" i="5"/>
  <c r="G978" i="5"/>
  <c r="R978" i="5" s="1"/>
  <c r="I978" i="5"/>
  <c r="P978" i="5"/>
  <c r="J978" i="5"/>
  <c r="G979" i="5"/>
  <c r="R979" i="5" s="1"/>
  <c r="I979" i="5"/>
  <c r="P979" i="5" s="1"/>
  <c r="J979" i="5"/>
  <c r="G980" i="5"/>
  <c r="I980" i="5"/>
  <c r="J980" i="5"/>
  <c r="G981" i="5"/>
  <c r="I981" i="5"/>
  <c r="P981" i="5"/>
  <c r="J981" i="5"/>
  <c r="G982" i="5"/>
  <c r="N982" i="5"/>
  <c r="I982" i="5"/>
  <c r="J982" i="5"/>
  <c r="P982" i="5" s="1"/>
  <c r="G983" i="5"/>
  <c r="N983" i="5"/>
  <c r="I983" i="5"/>
  <c r="P983" i="5" s="1"/>
  <c r="J983" i="5"/>
  <c r="Q983" i="5" s="1"/>
  <c r="G984" i="5"/>
  <c r="Q984" i="5" s="1"/>
  <c r="I984" i="5"/>
  <c r="J984" i="5"/>
  <c r="G985" i="5"/>
  <c r="N985" i="5" s="1"/>
  <c r="I985" i="5"/>
  <c r="J985" i="5"/>
  <c r="G986" i="5"/>
  <c r="O986" i="5" s="1"/>
  <c r="N986" i="5"/>
  <c r="J986" i="5"/>
  <c r="G987" i="5"/>
  <c r="N987" i="5" s="1"/>
  <c r="I987" i="5"/>
  <c r="J987" i="5"/>
  <c r="G988" i="5"/>
  <c r="N988" i="5" s="1"/>
  <c r="I988" i="5"/>
  <c r="J988" i="5"/>
  <c r="G989" i="5"/>
  <c r="N989" i="5" s="1"/>
  <c r="I989" i="5"/>
  <c r="P989" i="5" s="1"/>
  <c r="J989" i="5"/>
  <c r="Q989" i="5"/>
  <c r="G990" i="5"/>
  <c r="N990" i="5" s="1"/>
  <c r="I990" i="5"/>
  <c r="J990" i="5"/>
  <c r="G991" i="5"/>
  <c r="N991" i="5" s="1"/>
  <c r="O991" i="5"/>
  <c r="J991" i="5"/>
  <c r="G992" i="5"/>
  <c r="Q992" i="5" s="1"/>
  <c r="I992" i="5"/>
  <c r="J992" i="5"/>
  <c r="G993" i="5"/>
  <c r="N993" i="5" s="1"/>
  <c r="I993" i="5"/>
  <c r="J993" i="5"/>
  <c r="G994" i="5"/>
  <c r="R994" i="5" s="1"/>
  <c r="N994" i="5"/>
  <c r="I994" i="5"/>
  <c r="J994" i="5"/>
  <c r="G995" i="5"/>
  <c r="O995" i="5" s="1"/>
  <c r="I995" i="5"/>
  <c r="J995" i="5"/>
  <c r="G996" i="5"/>
  <c r="N996" i="5"/>
  <c r="I996" i="5"/>
  <c r="P996" i="5" s="1"/>
  <c r="J996" i="5"/>
  <c r="Q996" i="5" s="1"/>
  <c r="G997" i="5"/>
  <c r="N997" i="5" s="1"/>
  <c r="I997" i="5"/>
  <c r="J997" i="5"/>
  <c r="P997" i="5" s="1"/>
  <c r="G998" i="5"/>
  <c r="R998" i="5" s="1"/>
  <c r="N998" i="5"/>
  <c r="O998" i="5"/>
  <c r="I998" i="5"/>
  <c r="P998" i="5" s="1"/>
  <c r="J998" i="5"/>
  <c r="G999" i="5"/>
  <c r="N999" i="5" s="1"/>
  <c r="I999" i="5"/>
  <c r="J999" i="5"/>
  <c r="G1000" i="5"/>
  <c r="R1000" i="5" s="1"/>
  <c r="O1000" i="5"/>
  <c r="I1000" i="5"/>
  <c r="J1000" i="5"/>
  <c r="Q1000" i="5" s="1"/>
  <c r="G1001" i="5"/>
  <c r="Q1001" i="5" s="1"/>
  <c r="N1001" i="5"/>
  <c r="I1001" i="5"/>
  <c r="P1001" i="5"/>
  <c r="J100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M13" i="7"/>
  <c r="M20" i="7"/>
  <c r="M14" i="7"/>
  <c r="M19" i="7" s="1"/>
  <c r="M15" i="7"/>
  <c r="L1001" i="5"/>
  <c r="M1001" i="5" s="1"/>
  <c r="L1000" i="5"/>
  <c r="M1000" i="5" s="1"/>
  <c r="L999" i="5"/>
  <c r="M999" i="5" s="1"/>
  <c r="L998" i="5"/>
  <c r="M998" i="5" s="1"/>
  <c r="L997" i="5"/>
  <c r="M997" i="5" s="1"/>
  <c r="L996" i="5"/>
  <c r="M996" i="5" s="1"/>
  <c r="L995" i="5"/>
  <c r="M995" i="5" s="1"/>
  <c r="L994" i="5"/>
  <c r="M994" i="5" s="1"/>
  <c r="L993" i="5"/>
  <c r="M993" i="5" s="1"/>
  <c r="L992" i="5"/>
  <c r="M992" i="5" s="1"/>
  <c r="L991" i="5"/>
  <c r="M991" i="5" s="1"/>
  <c r="L990" i="5"/>
  <c r="M990" i="5" s="1"/>
  <c r="L989" i="5"/>
  <c r="M989" i="5" s="1"/>
  <c r="L988" i="5"/>
  <c r="M988" i="5" s="1"/>
  <c r="L987" i="5"/>
  <c r="M987" i="5" s="1"/>
  <c r="L986" i="5"/>
  <c r="M986" i="5" s="1"/>
  <c r="L985" i="5"/>
  <c r="M985" i="5" s="1"/>
  <c r="L984" i="5"/>
  <c r="M984" i="5" s="1"/>
  <c r="L983" i="5"/>
  <c r="M983" i="5" s="1"/>
  <c r="L982" i="5"/>
  <c r="M982" i="5" s="1"/>
  <c r="L981" i="5"/>
  <c r="M981" i="5" s="1"/>
  <c r="L980" i="5"/>
  <c r="M980" i="5" s="1"/>
  <c r="L979" i="5"/>
  <c r="M979" i="5" s="1"/>
  <c r="L978" i="5"/>
  <c r="M978" i="5" s="1"/>
  <c r="L977" i="5"/>
  <c r="M977" i="5" s="1"/>
  <c r="L976" i="5"/>
  <c r="M976" i="5" s="1"/>
  <c r="L975" i="5"/>
  <c r="M975" i="5" s="1"/>
  <c r="L974" i="5"/>
  <c r="M974" i="5" s="1"/>
  <c r="L973" i="5"/>
  <c r="M973" i="5" s="1"/>
  <c r="L972" i="5"/>
  <c r="M972" i="5" s="1"/>
  <c r="L971" i="5"/>
  <c r="M971" i="5" s="1"/>
  <c r="L970" i="5"/>
  <c r="M970" i="5" s="1"/>
  <c r="L969" i="5"/>
  <c r="M969" i="5" s="1"/>
  <c r="L968" i="5"/>
  <c r="M968" i="5" s="1"/>
  <c r="L967" i="5"/>
  <c r="M967" i="5" s="1"/>
  <c r="L966" i="5"/>
  <c r="M966" i="5" s="1"/>
  <c r="L965" i="5"/>
  <c r="M965" i="5" s="1"/>
  <c r="L964" i="5"/>
  <c r="M964" i="5" s="1"/>
  <c r="L963" i="5"/>
  <c r="M963" i="5" s="1"/>
  <c r="L962" i="5"/>
  <c r="M962" i="5" s="1"/>
  <c r="L961" i="5"/>
  <c r="M961" i="5" s="1"/>
  <c r="L960" i="5"/>
  <c r="M960" i="5" s="1"/>
  <c r="L959" i="5"/>
  <c r="M959" i="5" s="1"/>
  <c r="L958" i="5"/>
  <c r="M958" i="5" s="1"/>
  <c r="L957" i="5"/>
  <c r="M957" i="5" s="1"/>
  <c r="L956" i="5"/>
  <c r="M956" i="5" s="1"/>
  <c r="L955" i="5"/>
  <c r="M955" i="5" s="1"/>
  <c r="L954" i="5"/>
  <c r="M954" i="5" s="1"/>
  <c r="L953" i="5"/>
  <c r="M953" i="5" s="1"/>
  <c r="L952" i="5"/>
  <c r="M952" i="5" s="1"/>
  <c r="L951" i="5"/>
  <c r="M951" i="5" s="1"/>
  <c r="L950" i="5"/>
  <c r="M950" i="5" s="1"/>
  <c r="L949" i="5"/>
  <c r="M949" i="5" s="1"/>
  <c r="L948" i="5"/>
  <c r="M948" i="5" s="1"/>
  <c r="L947" i="5"/>
  <c r="M947" i="5" s="1"/>
  <c r="L946" i="5"/>
  <c r="M946" i="5" s="1"/>
  <c r="L945" i="5"/>
  <c r="M945" i="5" s="1"/>
  <c r="L944" i="5"/>
  <c r="M944" i="5" s="1"/>
  <c r="L943" i="5"/>
  <c r="M943" i="5" s="1"/>
  <c r="L942" i="5"/>
  <c r="M942" i="5" s="1"/>
  <c r="L941" i="5"/>
  <c r="M941" i="5" s="1"/>
  <c r="L940" i="5"/>
  <c r="M940" i="5" s="1"/>
  <c r="L939" i="5"/>
  <c r="M939" i="5" s="1"/>
  <c r="L938" i="5"/>
  <c r="M938" i="5" s="1"/>
  <c r="L937" i="5"/>
  <c r="M937" i="5" s="1"/>
  <c r="L936" i="5"/>
  <c r="M936" i="5" s="1"/>
  <c r="L935" i="5"/>
  <c r="M935" i="5" s="1"/>
  <c r="L934" i="5"/>
  <c r="M934" i="5" s="1"/>
  <c r="L933" i="5"/>
  <c r="M933" i="5" s="1"/>
  <c r="L932" i="5"/>
  <c r="M932" i="5" s="1"/>
  <c r="L931" i="5"/>
  <c r="M931" i="5" s="1"/>
  <c r="L930" i="5"/>
  <c r="M930" i="5" s="1"/>
  <c r="L929" i="5"/>
  <c r="M929" i="5" s="1"/>
  <c r="L928" i="5"/>
  <c r="M928" i="5" s="1"/>
  <c r="L927" i="5"/>
  <c r="M927" i="5" s="1"/>
  <c r="L926" i="5"/>
  <c r="M926" i="5" s="1"/>
  <c r="L925" i="5"/>
  <c r="M925" i="5" s="1"/>
  <c r="L924" i="5"/>
  <c r="M924" i="5" s="1"/>
  <c r="L923" i="5"/>
  <c r="M923" i="5" s="1"/>
  <c r="L922" i="5"/>
  <c r="M922" i="5" s="1"/>
  <c r="L921" i="5"/>
  <c r="M921" i="5" s="1"/>
  <c r="L920" i="5"/>
  <c r="M920" i="5" s="1"/>
  <c r="L919" i="5"/>
  <c r="M919" i="5" s="1"/>
  <c r="L918" i="5"/>
  <c r="M918" i="5" s="1"/>
  <c r="L917" i="5"/>
  <c r="M917" i="5" s="1"/>
  <c r="L916" i="5"/>
  <c r="M916" i="5" s="1"/>
  <c r="L915" i="5"/>
  <c r="M915" i="5" s="1"/>
  <c r="L914" i="5"/>
  <c r="M914" i="5" s="1"/>
  <c r="L913" i="5"/>
  <c r="M913" i="5" s="1"/>
  <c r="L912" i="5"/>
  <c r="M912" i="5" s="1"/>
  <c r="L911" i="5"/>
  <c r="M911" i="5" s="1"/>
  <c r="L910" i="5"/>
  <c r="M910" i="5" s="1"/>
  <c r="L909" i="5"/>
  <c r="M909" i="5" s="1"/>
  <c r="L908" i="5"/>
  <c r="M908" i="5" s="1"/>
  <c r="L907" i="5"/>
  <c r="M907" i="5" s="1"/>
  <c r="L906" i="5"/>
  <c r="M906" i="5" s="1"/>
  <c r="L905" i="5"/>
  <c r="M905" i="5" s="1"/>
  <c r="L904" i="5"/>
  <c r="M904" i="5" s="1"/>
  <c r="L903" i="5"/>
  <c r="M903" i="5" s="1"/>
  <c r="L902" i="5"/>
  <c r="M902" i="5" s="1"/>
  <c r="L901" i="5"/>
  <c r="M901" i="5" s="1"/>
  <c r="L900" i="5"/>
  <c r="M900" i="5" s="1"/>
  <c r="L899" i="5"/>
  <c r="M899" i="5" s="1"/>
  <c r="L898" i="5"/>
  <c r="M898" i="5" s="1"/>
  <c r="L897" i="5"/>
  <c r="M897" i="5" s="1"/>
  <c r="L896" i="5"/>
  <c r="M896" i="5" s="1"/>
  <c r="L895" i="5"/>
  <c r="M895" i="5" s="1"/>
  <c r="L894" i="5"/>
  <c r="M894" i="5" s="1"/>
  <c r="L893" i="5"/>
  <c r="M893" i="5" s="1"/>
  <c r="L892" i="5"/>
  <c r="M892" i="5" s="1"/>
  <c r="L891" i="5"/>
  <c r="M891" i="5" s="1"/>
  <c r="L890" i="5"/>
  <c r="M890" i="5" s="1"/>
  <c r="L889" i="5"/>
  <c r="M889" i="5" s="1"/>
  <c r="L888" i="5"/>
  <c r="M888" i="5" s="1"/>
  <c r="L887" i="5"/>
  <c r="M887" i="5" s="1"/>
  <c r="L886" i="5"/>
  <c r="M886" i="5" s="1"/>
  <c r="L885" i="5"/>
  <c r="M885" i="5" s="1"/>
  <c r="L884" i="5"/>
  <c r="M884" i="5" s="1"/>
  <c r="L883" i="5"/>
  <c r="M883" i="5" s="1"/>
  <c r="L882" i="5"/>
  <c r="M882" i="5" s="1"/>
  <c r="L881" i="5"/>
  <c r="M881" i="5" s="1"/>
  <c r="L880" i="5"/>
  <c r="M880" i="5" s="1"/>
  <c r="L879" i="5"/>
  <c r="M879" i="5" s="1"/>
  <c r="L878" i="5"/>
  <c r="M878" i="5" s="1"/>
  <c r="L877" i="5"/>
  <c r="M877" i="5" s="1"/>
  <c r="L876" i="5"/>
  <c r="M876" i="5" s="1"/>
  <c r="L875" i="5"/>
  <c r="M875" i="5" s="1"/>
  <c r="L874" i="5"/>
  <c r="M874" i="5" s="1"/>
  <c r="L873" i="5"/>
  <c r="M873" i="5" s="1"/>
  <c r="L872" i="5"/>
  <c r="M872" i="5" s="1"/>
  <c r="L871" i="5"/>
  <c r="M871" i="5" s="1"/>
  <c r="L870" i="5"/>
  <c r="M870" i="5" s="1"/>
  <c r="L869" i="5"/>
  <c r="M869" i="5" s="1"/>
  <c r="L868" i="5"/>
  <c r="M868" i="5" s="1"/>
  <c r="L867" i="5"/>
  <c r="M867" i="5" s="1"/>
  <c r="L866" i="5"/>
  <c r="M866" i="5" s="1"/>
  <c r="L865" i="5"/>
  <c r="M865" i="5" s="1"/>
  <c r="L864" i="5"/>
  <c r="M864" i="5" s="1"/>
  <c r="L863" i="5"/>
  <c r="M863" i="5" s="1"/>
  <c r="L862" i="5"/>
  <c r="M862" i="5" s="1"/>
  <c r="L861" i="5"/>
  <c r="M861" i="5" s="1"/>
  <c r="L860" i="5"/>
  <c r="M860" i="5" s="1"/>
  <c r="L859" i="5"/>
  <c r="M859" i="5" s="1"/>
  <c r="L858" i="5"/>
  <c r="M858" i="5" s="1"/>
  <c r="L857" i="5"/>
  <c r="M857" i="5" s="1"/>
  <c r="L856" i="5"/>
  <c r="M856" i="5" s="1"/>
  <c r="L855" i="5"/>
  <c r="M855" i="5" s="1"/>
  <c r="L854" i="5"/>
  <c r="M854" i="5" s="1"/>
  <c r="L853" i="5"/>
  <c r="M853" i="5" s="1"/>
  <c r="L852" i="5"/>
  <c r="M852" i="5" s="1"/>
  <c r="L851" i="5"/>
  <c r="M851" i="5" s="1"/>
  <c r="L850" i="5"/>
  <c r="M850" i="5" s="1"/>
  <c r="L849" i="5"/>
  <c r="M849" i="5" s="1"/>
  <c r="L848" i="5"/>
  <c r="M848" i="5" s="1"/>
  <c r="L847" i="5"/>
  <c r="M847" i="5" s="1"/>
  <c r="L846" i="5"/>
  <c r="M846" i="5" s="1"/>
  <c r="L845" i="5"/>
  <c r="M845" i="5" s="1"/>
  <c r="L844" i="5"/>
  <c r="M844" i="5" s="1"/>
  <c r="L843" i="5"/>
  <c r="M843" i="5" s="1"/>
  <c r="L842" i="5"/>
  <c r="M842" i="5" s="1"/>
  <c r="L841" i="5"/>
  <c r="M841" i="5" s="1"/>
  <c r="L840" i="5"/>
  <c r="M840" i="5" s="1"/>
  <c r="L839" i="5"/>
  <c r="M839" i="5" s="1"/>
  <c r="L838" i="5"/>
  <c r="M838" i="5" s="1"/>
  <c r="L837" i="5"/>
  <c r="M837" i="5" s="1"/>
  <c r="L836" i="5"/>
  <c r="M836" i="5" s="1"/>
  <c r="L835" i="5"/>
  <c r="M835" i="5" s="1"/>
  <c r="L834" i="5"/>
  <c r="M834" i="5" s="1"/>
  <c r="L833" i="5"/>
  <c r="M833" i="5" s="1"/>
  <c r="L832" i="5"/>
  <c r="M832" i="5" s="1"/>
  <c r="L831" i="5"/>
  <c r="M831" i="5" s="1"/>
  <c r="L830" i="5"/>
  <c r="M830" i="5" s="1"/>
  <c r="L829" i="5"/>
  <c r="M829" i="5" s="1"/>
  <c r="L828" i="5"/>
  <c r="M828" i="5" s="1"/>
  <c r="L827" i="5"/>
  <c r="M827" i="5" s="1"/>
  <c r="L826" i="5"/>
  <c r="M826" i="5" s="1"/>
  <c r="L825" i="5"/>
  <c r="M825" i="5" s="1"/>
  <c r="L824" i="5"/>
  <c r="M824" i="5" s="1"/>
  <c r="L823" i="5"/>
  <c r="M823" i="5" s="1"/>
  <c r="L822" i="5"/>
  <c r="M822" i="5" s="1"/>
  <c r="L821" i="5"/>
  <c r="M821" i="5" s="1"/>
  <c r="L820" i="5"/>
  <c r="M820" i="5" s="1"/>
  <c r="L819" i="5"/>
  <c r="M819" i="5" s="1"/>
  <c r="L818" i="5"/>
  <c r="M818" i="5" s="1"/>
  <c r="L817" i="5"/>
  <c r="M817" i="5" s="1"/>
  <c r="L816" i="5"/>
  <c r="M816" i="5" s="1"/>
  <c r="L815" i="5"/>
  <c r="M815" i="5" s="1"/>
  <c r="L814" i="5"/>
  <c r="M814" i="5" s="1"/>
  <c r="L813" i="5"/>
  <c r="M813" i="5" s="1"/>
  <c r="L812" i="5"/>
  <c r="M812" i="5" s="1"/>
  <c r="L811" i="5"/>
  <c r="M811" i="5" s="1"/>
  <c r="L810" i="5"/>
  <c r="M810" i="5" s="1"/>
  <c r="L809" i="5"/>
  <c r="M809" i="5" s="1"/>
  <c r="L808" i="5"/>
  <c r="M808" i="5" s="1"/>
  <c r="L807" i="5"/>
  <c r="M807" i="5" s="1"/>
  <c r="L806" i="5"/>
  <c r="M806" i="5" s="1"/>
  <c r="L805" i="5"/>
  <c r="M805" i="5" s="1"/>
  <c r="L804" i="5"/>
  <c r="M804" i="5" s="1"/>
  <c r="L803" i="5"/>
  <c r="M803" i="5" s="1"/>
  <c r="L802" i="5"/>
  <c r="M802" i="5" s="1"/>
  <c r="L801" i="5"/>
  <c r="M801" i="5" s="1"/>
  <c r="L800" i="5"/>
  <c r="M800" i="5" s="1"/>
  <c r="L799" i="5"/>
  <c r="M799" i="5" s="1"/>
  <c r="L798" i="5"/>
  <c r="M798" i="5" s="1"/>
  <c r="L797" i="5"/>
  <c r="M797" i="5" s="1"/>
  <c r="L796" i="5"/>
  <c r="M796" i="5" s="1"/>
  <c r="L795" i="5"/>
  <c r="M795" i="5" s="1"/>
  <c r="L794" i="5"/>
  <c r="M794" i="5" s="1"/>
  <c r="L793" i="5"/>
  <c r="M793" i="5" s="1"/>
  <c r="L792" i="5"/>
  <c r="M792" i="5" s="1"/>
  <c r="L791" i="5"/>
  <c r="M791" i="5" s="1"/>
  <c r="L790" i="5"/>
  <c r="M790" i="5" s="1"/>
  <c r="L789" i="5"/>
  <c r="M789" i="5" s="1"/>
  <c r="L788" i="5"/>
  <c r="M788" i="5" s="1"/>
  <c r="L787" i="5"/>
  <c r="M787" i="5" s="1"/>
  <c r="L786" i="5"/>
  <c r="M786" i="5" s="1"/>
  <c r="L785" i="5"/>
  <c r="M785" i="5" s="1"/>
  <c r="L784" i="5"/>
  <c r="M784" i="5" s="1"/>
  <c r="L783" i="5"/>
  <c r="M783" i="5" s="1"/>
  <c r="L782" i="5"/>
  <c r="M782" i="5" s="1"/>
  <c r="L781" i="5"/>
  <c r="M781" i="5" s="1"/>
  <c r="L780" i="5"/>
  <c r="M780" i="5" s="1"/>
  <c r="L779" i="5"/>
  <c r="M779" i="5" s="1"/>
  <c r="L778" i="5"/>
  <c r="M778" i="5" s="1"/>
  <c r="L777" i="5"/>
  <c r="M777" i="5" s="1"/>
  <c r="L776" i="5"/>
  <c r="M776" i="5" s="1"/>
  <c r="L775" i="5"/>
  <c r="M775" i="5" s="1"/>
  <c r="L774" i="5"/>
  <c r="M774" i="5" s="1"/>
  <c r="L773" i="5"/>
  <c r="M773" i="5" s="1"/>
  <c r="L772" i="5"/>
  <c r="M772" i="5" s="1"/>
  <c r="L771" i="5"/>
  <c r="M771" i="5" s="1"/>
  <c r="L770" i="5"/>
  <c r="M770" i="5" s="1"/>
  <c r="L769" i="5"/>
  <c r="M769" i="5" s="1"/>
  <c r="L768" i="5"/>
  <c r="M768" i="5" s="1"/>
  <c r="L767" i="5"/>
  <c r="M767" i="5" s="1"/>
  <c r="L766" i="5"/>
  <c r="M766" i="5" s="1"/>
  <c r="L765" i="5"/>
  <c r="M765" i="5" s="1"/>
  <c r="L764" i="5"/>
  <c r="M764" i="5" s="1"/>
  <c r="L763" i="5"/>
  <c r="M763" i="5" s="1"/>
  <c r="L762" i="5"/>
  <c r="M762" i="5" s="1"/>
  <c r="L761" i="5"/>
  <c r="M761" i="5" s="1"/>
  <c r="L760" i="5"/>
  <c r="M760" i="5" s="1"/>
  <c r="L759" i="5"/>
  <c r="M759" i="5" s="1"/>
  <c r="L758" i="5"/>
  <c r="M758" i="5" s="1"/>
  <c r="L757" i="5"/>
  <c r="M757" i="5" s="1"/>
  <c r="L756" i="5"/>
  <c r="M756" i="5" s="1"/>
  <c r="L755" i="5"/>
  <c r="M755" i="5" s="1"/>
  <c r="L754" i="5"/>
  <c r="M754" i="5" s="1"/>
  <c r="L753" i="5"/>
  <c r="M753" i="5" s="1"/>
  <c r="L752" i="5"/>
  <c r="M752" i="5" s="1"/>
  <c r="L751" i="5"/>
  <c r="M751" i="5" s="1"/>
  <c r="L750" i="5"/>
  <c r="M750" i="5" s="1"/>
  <c r="L749" i="5"/>
  <c r="M749" i="5" s="1"/>
  <c r="L748" i="5"/>
  <c r="M748" i="5" s="1"/>
  <c r="L747" i="5"/>
  <c r="M747" i="5" s="1"/>
  <c r="L746" i="5"/>
  <c r="M746" i="5" s="1"/>
  <c r="L745" i="5"/>
  <c r="M745" i="5" s="1"/>
  <c r="L744" i="5"/>
  <c r="M744" i="5" s="1"/>
  <c r="L743" i="5"/>
  <c r="M743" i="5" s="1"/>
  <c r="L742" i="5"/>
  <c r="M742" i="5" s="1"/>
  <c r="L741" i="5"/>
  <c r="M741" i="5" s="1"/>
  <c r="L740" i="5"/>
  <c r="M740" i="5" s="1"/>
  <c r="L739" i="5"/>
  <c r="M739" i="5" s="1"/>
  <c r="L738" i="5"/>
  <c r="M738" i="5" s="1"/>
  <c r="L737" i="5"/>
  <c r="M737" i="5" s="1"/>
  <c r="L736" i="5"/>
  <c r="M736" i="5" s="1"/>
  <c r="L735" i="5"/>
  <c r="M735" i="5" s="1"/>
  <c r="L734" i="5"/>
  <c r="M734" i="5" s="1"/>
  <c r="L733" i="5"/>
  <c r="M733" i="5" s="1"/>
  <c r="L732" i="5"/>
  <c r="M732" i="5" s="1"/>
  <c r="L731" i="5"/>
  <c r="M731" i="5" s="1"/>
  <c r="L730" i="5"/>
  <c r="M730" i="5" s="1"/>
  <c r="L729" i="5"/>
  <c r="M729" i="5" s="1"/>
  <c r="L728" i="5"/>
  <c r="M728" i="5" s="1"/>
  <c r="L727" i="5"/>
  <c r="M727" i="5" s="1"/>
  <c r="L726" i="5"/>
  <c r="M726" i="5" s="1"/>
  <c r="L725" i="5"/>
  <c r="M725" i="5" s="1"/>
  <c r="L724" i="5"/>
  <c r="M724" i="5" s="1"/>
  <c r="L723" i="5"/>
  <c r="M723" i="5" s="1"/>
  <c r="L722" i="5"/>
  <c r="M722" i="5" s="1"/>
  <c r="L721" i="5"/>
  <c r="M721" i="5" s="1"/>
  <c r="L720" i="5"/>
  <c r="M720" i="5" s="1"/>
  <c r="L719" i="5"/>
  <c r="M719" i="5" s="1"/>
  <c r="L718" i="5"/>
  <c r="M718" i="5" s="1"/>
  <c r="L717" i="5"/>
  <c r="M717" i="5" s="1"/>
  <c r="L716" i="5"/>
  <c r="M716" i="5" s="1"/>
  <c r="L715" i="5"/>
  <c r="M715" i="5" s="1"/>
  <c r="L714" i="5"/>
  <c r="M714" i="5" s="1"/>
  <c r="L713" i="5"/>
  <c r="M713" i="5" s="1"/>
  <c r="L712" i="5"/>
  <c r="M712" i="5" s="1"/>
  <c r="L711" i="5"/>
  <c r="M711" i="5" s="1"/>
  <c r="L710" i="5"/>
  <c r="M710" i="5" s="1"/>
  <c r="L709" i="5"/>
  <c r="M709" i="5" s="1"/>
  <c r="L708" i="5"/>
  <c r="M708" i="5" s="1"/>
  <c r="L707" i="5"/>
  <c r="M707" i="5" s="1"/>
  <c r="L706" i="5"/>
  <c r="M706" i="5" s="1"/>
  <c r="L705" i="5"/>
  <c r="M705" i="5" s="1"/>
  <c r="L704" i="5"/>
  <c r="M704" i="5" s="1"/>
  <c r="L703" i="5"/>
  <c r="M703" i="5" s="1"/>
  <c r="L702" i="5"/>
  <c r="M702" i="5" s="1"/>
  <c r="L701" i="5"/>
  <c r="M701" i="5" s="1"/>
  <c r="L700" i="5"/>
  <c r="M700" i="5" s="1"/>
  <c r="L699" i="5"/>
  <c r="M699" i="5" s="1"/>
  <c r="L698" i="5"/>
  <c r="M698" i="5" s="1"/>
  <c r="L697" i="5"/>
  <c r="M697" i="5" s="1"/>
  <c r="L696" i="5"/>
  <c r="M696" i="5" s="1"/>
  <c r="L695" i="5"/>
  <c r="M695" i="5" s="1"/>
  <c r="L694" i="5"/>
  <c r="M694" i="5" s="1"/>
  <c r="L693" i="5"/>
  <c r="M693" i="5" s="1"/>
  <c r="L692" i="5"/>
  <c r="M692" i="5" s="1"/>
  <c r="L691" i="5"/>
  <c r="M691" i="5" s="1"/>
  <c r="L690" i="5"/>
  <c r="M690" i="5" s="1"/>
  <c r="L689" i="5"/>
  <c r="M689" i="5" s="1"/>
  <c r="L688" i="5"/>
  <c r="M688" i="5" s="1"/>
  <c r="L687" i="5"/>
  <c r="M687" i="5" s="1"/>
  <c r="L686" i="5"/>
  <c r="M686" i="5" s="1"/>
  <c r="L685" i="5"/>
  <c r="M685" i="5" s="1"/>
  <c r="L684" i="5"/>
  <c r="M684" i="5" s="1"/>
  <c r="L683" i="5"/>
  <c r="M683" i="5" s="1"/>
  <c r="L682" i="5"/>
  <c r="M682" i="5" s="1"/>
  <c r="L681" i="5"/>
  <c r="M681" i="5" s="1"/>
  <c r="L680" i="5"/>
  <c r="M680" i="5" s="1"/>
  <c r="L679" i="5"/>
  <c r="M679" i="5" s="1"/>
  <c r="L678" i="5"/>
  <c r="M678" i="5" s="1"/>
  <c r="L677" i="5"/>
  <c r="M677" i="5" s="1"/>
  <c r="L676" i="5"/>
  <c r="M676" i="5" s="1"/>
  <c r="L675" i="5"/>
  <c r="M675" i="5" s="1"/>
  <c r="L674" i="5"/>
  <c r="M674" i="5" s="1"/>
  <c r="L673" i="5"/>
  <c r="M673" i="5" s="1"/>
  <c r="L672" i="5"/>
  <c r="M672" i="5" s="1"/>
  <c r="L671" i="5"/>
  <c r="M671" i="5" s="1"/>
  <c r="L670" i="5"/>
  <c r="M670" i="5" s="1"/>
  <c r="L669" i="5"/>
  <c r="M669" i="5" s="1"/>
  <c r="L668" i="5"/>
  <c r="M668" i="5" s="1"/>
  <c r="L667" i="5"/>
  <c r="M667" i="5" s="1"/>
  <c r="L666" i="5"/>
  <c r="M666" i="5" s="1"/>
  <c r="L665" i="5"/>
  <c r="M665" i="5" s="1"/>
  <c r="L664" i="5"/>
  <c r="M664" i="5" s="1"/>
  <c r="L663" i="5"/>
  <c r="M663" i="5" s="1"/>
  <c r="L662" i="5"/>
  <c r="M662" i="5" s="1"/>
  <c r="L661" i="5"/>
  <c r="M661" i="5" s="1"/>
  <c r="L660" i="5"/>
  <c r="M660" i="5" s="1"/>
  <c r="L659" i="5"/>
  <c r="M659" i="5" s="1"/>
  <c r="L658" i="5"/>
  <c r="M658" i="5" s="1"/>
  <c r="L657" i="5"/>
  <c r="M657" i="5" s="1"/>
  <c r="L656" i="5"/>
  <c r="M656" i="5" s="1"/>
  <c r="L655" i="5"/>
  <c r="M655" i="5" s="1"/>
  <c r="L654" i="5"/>
  <c r="M654" i="5" s="1"/>
  <c r="L653" i="5"/>
  <c r="M653" i="5" s="1"/>
  <c r="L652" i="5"/>
  <c r="M652" i="5" s="1"/>
  <c r="L651" i="5"/>
  <c r="M651" i="5" s="1"/>
  <c r="L650" i="5"/>
  <c r="M650" i="5" s="1"/>
  <c r="L649" i="5"/>
  <c r="M649" i="5" s="1"/>
  <c r="L648" i="5"/>
  <c r="M648" i="5" s="1"/>
  <c r="L647" i="5"/>
  <c r="M647" i="5" s="1"/>
  <c r="L646" i="5"/>
  <c r="M646" i="5" s="1"/>
  <c r="L645" i="5"/>
  <c r="M645" i="5" s="1"/>
  <c r="L644" i="5"/>
  <c r="M644" i="5" s="1"/>
  <c r="L643" i="5"/>
  <c r="M643" i="5" s="1"/>
  <c r="L642" i="5"/>
  <c r="M642" i="5" s="1"/>
  <c r="L641" i="5"/>
  <c r="M641" i="5" s="1"/>
  <c r="L640" i="5"/>
  <c r="M640" i="5" s="1"/>
  <c r="L639" i="5"/>
  <c r="M639" i="5" s="1"/>
  <c r="L638" i="5"/>
  <c r="M638" i="5"/>
  <c r="L637" i="5"/>
  <c r="M637" i="5" s="1"/>
  <c r="L636" i="5"/>
  <c r="M636" i="5"/>
  <c r="L635" i="5"/>
  <c r="M635" i="5" s="1"/>
  <c r="L634" i="5"/>
  <c r="M634" i="5" s="1"/>
  <c r="L633" i="5"/>
  <c r="M633" i="5" s="1"/>
  <c r="L632" i="5"/>
  <c r="M632" i="5" s="1"/>
  <c r="L631" i="5"/>
  <c r="M631" i="5" s="1"/>
  <c r="L630" i="5"/>
  <c r="M630" i="5" s="1"/>
  <c r="L629" i="5"/>
  <c r="M629" i="5" s="1"/>
  <c r="L628" i="5"/>
  <c r="M628" i="5"/>
  <c r="L627" i="5"/>
  <c r="M627" i="5" s="1"/>
  <c r="L626" i="5"/>
  <c r="M626" i="5" s="1"/>
  <c r="L625" i="5"/>
  <c r="M625" i="5" s="1"/>
  <c r="L624" i="5"/>
  <c r="M624" i="5" s="1"/>
  <c r="L623" i="5"/>
  <c r="M623" i="5" s="1"/>
  <c r="L622" i="5"/>
  <c r="M622" i="5"/>
  <c r="L621" i="5"/>
  <c r="M621" i="5" s="1"/>
  <c r="L620" i="5"/>
  <c r="M620" i="5"/>
  <c r="L619" i="5"/>
  <c r="M619" i="5" s="1"/>
  <c r="L618" i="5"/>
  <c r="M618" i="5" s="1"/>
  <c r="L617" i="5"/>
  <c r="M617" i="5" s="1"/>
  <c r="L616" i="5"/>
  <c r="M616" i="5" s="1"/>
  <c r="L615" i="5"/>
  <c r="M615" i="5" s="1"/>
  <c r="L614" i="5"/>
  <c r="M614" i="5" s="1"/>
  <c r="L613" i="5"/>
  <c r="M613" i="5" s="1"/>
  <c r="L612" i="5"/>
  <c r="M612" i="5" s="1"/>
  <c r="L611" i="5"/>
  <c r="M611" i="5" s="1"/>
  <c r="L610" i="5"/>
  <c r="M610" i="5" s="1"/>
  <c r="L609" i="5"/>
  <c r="M609" i="5" s="1"/>
  <c r="L608" i="5"/>
  <c r="M608" i="5" s="1"/>
  <c r="L607" i="5"/>
  <c r="M607" i="5" s="1"/>
  <c r="L606" i="5"/>
  <c r="M606" i="5"/>
  <c r="L605" i="5"/>
  <c r="M605" i="5" s="1"/>
  <c r="L604" i="5"/>
  <c r="M604" i="5"/>
  <c r="L603" i="5"/>
  <c r="M603" i="5" s="1"/>
  <c r="L602" i="5"/>
  <c r="M602" i="5" s="1"/>
  <c r="L601" i="5"/>
  <c r="M601" i="5" s="1"/>
  <c r="L600" i="5"/>
  <c r="M600" i="5" s="1"/>
  <c r="L599" i="5"/>
  <c r="M599" i="5" s="1"/>
  <c r="L598" i="5"/>
  <c r="M598" i="5" s="1"/>
  <c r="L597" i="5"/>
  <c r="M597" i="5" s="1"/>
  <c r="L596" i="5"/>
  <c r="M596" i="5"/>
  <c r="L595" i="5"/>
  <c r="M595" i="5" s="1"/>
  <c r="L594" i="5"/>
  <c r="M594" i="5" s="1"/>
  <c r="L593" i="5"/>
  <c r="M593" i="5" s="1"/>
  <c r="L592" i="5"/>
  <c r="M592" i="5" s="1"/>
  <c r="L591" i="5"/>
  <c r="M591" i="5" s="1"/>
  <c r="L590" i="5"/>
  <c r="M590" i="5"/>
  <c r="L589" i="5"/>
  <c r="M589" i="5" s="1"/>
  <c r="L588" i="5"/>
  <c r="M588" i="5"/>
  <c r="L587" i="5"/>
  <c r="M587" i="5" s="1"/>
  <c r="L586" i="5"/>
  <c r="M586" i="5" s="1"/>
  <c r="L585" i="5"/>
  <c r="M585" i="5" s="1"/>
  <c r="L584" i="5"/>
  <c r="M584" i="5" s="1"/>
  <c r="L583" i="5"/>
  <c r="M583" i="5" s="1"/>
  <c r="L582" i="5"/>
  <c r="M582" i="5" s="1"/>
  <c r="L581" i="5"/>
  <c r="M581" i="5" s="1"/>
  <c r="L580" i="5"/>
  <c r="M580" i="5" s="1"/>
  <c r="L579" i="5"/>
  <c r="M579" i="5" s="1"/>
  <c r="L578" i="5"/>
  <c r="M578" i="5" s="1"/>
  <c r="L577" i="5"/>
  <c r="M577" i="5" s="1"/>
  <c r="L576" i="5"/>
  <c r="M576" i="5" s="1"/>
  <c r="L575" i="5"/>
  <c r="M575" i="5" s="1"/>
  <c r="L574" i="5"/>
  <c r="M574" i="5"/>
  <c r="L573" i="5"/>
  <c r="M573" i="5" s="1"/>
  <c r="L572" i="5"/>
  <c r="M572" i="5"/>
  <c r="L571" i="5"/>
  <c r="M571" i="5" s="1"/>
  <c r="L570" i="5"/>
  <c r="M570" i="5" s="1"/>
  <c r="L569" i="5"/>
  <c r="M569" i="5" s="1"/>
  <c r="L568" i="5"/>
  <c r="M568" i="5" s="1"/>
  <c r="L567" i="5"/>
  <c r="M567" i="5" s="1"/>
  <c r="L566" i="5"/>
  <c r="M566" i="5" s="1"/>
  <c r="L565" i="5"/>
  <c r="M565" i="5" s="1"/>
  <c r="L564" i="5"/>
  <c r="M564" i="5"/>
  <c r="L563" i="5"/>
  <c r="M563" i="5" s="1"/>
  <c r="L562" i="5"/>
  <c r="M562" i="5" s="1"/>
  <c r="L561" i="5"/>
  <c r="M561" i="5" s="1"/>
  <c r="L560" i="5"/>
  <c r="M560" i="5" s="1"/>
  <c r="L559" i="5"/>
  <c r="M559" i="5" s="1"/>
  <c r="L558" i="5"/>
  <c r="M558" i="5"/>
  <c r="L557" i="5"/>
  <c r="M557" i="5" s="1"/>
  <c r="L556" i="5"/>
  <c r="M556" i="5"/>
  <c r="L555" i="5"/>
  <c r="M555" i="5" s="1"/>
  <c r="L554" i="5"/>
  <c r="M554" i="5" s="1"/>
  <c r="L553" i="5"/>
  <c r="M553" i="5" s="1"/>
  <c r="L552" i="5"/>
  <c r="M552" i="5" s="1"/>
  <c r="L551" i="5"/>
  <c r="M551" i="5" s="1"/>
  <c r="L550" i="5"/>
  <c r="M550" i="5" s="1"/>
  <c r="L549" i="5"/>
  <c r="M549" i="5" s="1"/>
  <c r="L548" i="5"/>
  <c r="M548" i="5" s="1"/>
  <c r="L547" i="5"/>
  <c r="M547" i="5" s="1"/>
  <c r="L546" i="5"/>
  <c r="M546" i="5" s="1"/>
  <c r="L545" i="5"/>
  <c r="M545" i="5" s="1"/>
  <c r="L544" i="5"/>
  <c r="M544" i="5" s="1"/>
  <c r="L543" i="5"/>
  <c r="M543" i="5" s="1"/>
  <c r="L542" i="5"/>
  <c r="M542" i="5"/>
  <c r="L541" i="5"/>
  <c r="M541" i="5" s="1"/>
  <c r="L540" i="5"/>
  <c r="M540" i="5"/>
  <c r="L539" i="5"/>
  <c r="M539" i="5" s="1"/>
  <c r="L538" i="5"/>
  <c r="M538" i="5" s="1"/>
  <c r="L537" i="5"/>
  <c r="M537" i="5" s="1"/>
  <c r="L536" i="5"/>
  <c r="M536" i="5" s="1"/>
  <c r="L535" i="5"/>
  <c r="M535" i="5" s="1"/>
  <c r="L534" i="5"/>
  <c r="M534" i="5" s="1"/>
  <c r="L533" i="5"/>
  <c r="M533" i="5" s="1"/>
  <c r="L532" i="5"/>
  <c r="M532" i="5"/>
  <c r="L531" i="5"/>
  <c r="M531" i="5" s="1"/>
  <c r="L530" i="5"/>
  <c r="M530" i="5" s="1"/>
  <c r="L529" i="5"/>
  <c r="M529" i="5" s="1"/>
  <c r="L528" i="5"/>
  <c r="M528" i="5" s="1"/>
  <c r="L527" i="5"/>
  <c r="M527" i="5" s="1"/>
  <c r="L526" i="5"/>
  <c r="M526" i="5"/>
  <c r="L525" i="5"/>
  <c r="M525" i="5" s="1"/>
  <c r="L524" i="5"/>
  <c r="M524" i="5"/>
  <c r="L523" i="5"/>
  <c r="M523" i="5" s="1"/>
  <c r="L522" i="5"/>
  <c r="M522" i="5" s="1"/>
  <c r="L521" i="5"/>
  <c r="M521" i="5" s="1"/>
  <c r="L520" i="5"/>
  <c r="M520" i="5" s="1"/>
  <c r="L519" i="5"/>
  <c r="M519" i="5" s="1"/>
  <c r="L518" i="5"/>
  <c r="M518" i="5" s="1"/>
  <c r="L517" i="5"/>
  <c r="M517" i="5" s="1"/>
  <c r="L516" i="5"/>
  <c r="M516" i="5" s="1"/>
  <c r="L515" i="5"/>
  <c r="M515" i="5" s="1"/>
  <c r="L514" i="5"/>
  <c r="M514" i="5" s="1"/>
  <c r="L513" i="5"/>
  <c r="M513" i="5" s="1"/>
  <c r="L512" i="5"/>
  <c r="M512" i="5" s="1"/>
  <c r="L511" i="5"/>
  <c r="M511" i="5" s="1"/>
  <c r="L510" i="5"/>
  <c r="M510" i="5"/>
  <c r="L509" i="5"/>
  <c r="M509" i="5" s="1"/>
  <c r="L508" i="5"/>
  <c r="M508" i="5"/>
  <c r="L507" i="5"/>
  <c r="M507" i="5" s="1"/>
  <c r="L506" i="5"/>
  <c r="M506" i="5" s="1"/>
  <c r="L505" i="5"/>
  <c r="M505" i="5" s="1"/>
  <c r="L504" i="5"/>
  <c r="M504" i="5" s="1"/>
  <c r="L503" i="5"/>
  <c r="M503" i="5" s="1"/>
  <c r="L502" i="5"/>
  <c r="M502" i="5" s="1"/>
  <c r="L501" i="5"/>
  <c r="M501" i="5" s="1"/>
  <c r="L500" i="5"/>
  <c r="M500" i="5"/>
  <c r="L499" i="5"/>
  <c r="M499" i="5" s="1"/>
  <c r="L498" i="5"/>
  <c r="M498" i="5" s="1"/>
  <c r="L497" i="5"/>
  <c r="M497" i="5" s="1"/>
  <c r="L496" i="5"/>
  <c r="M496" i="5" s="1"/>
  <c r="L495" i="5"/>
  <c r="M495" i="5" s="1"/>
  <c r="L494" i="5"/>
  <c r="M494" i="5"/>
  <c r="L493" i="5"/>
  <c r="M493" i="5" s="1"/>
  <c r="L492" i="5"/>
  <c r="M492" i="5"/>
  <c r="L491" i="5"/>
  <c r="M491" i="5" s="1"/>
  <c r="L490" i="5"/>
  <c r="M490" i="5" s="1"/>
  <c r="L489" i="5"/>
  <c r="M489" i="5" s="1"/>
  <c r="L488" i="5"/>
  <c r="M488" i="5" s="1"/>
  <c r="L487" i="5"/>
  <c r="M487" i="5" s="1"/>
  <c r="L486" i="5"/>
  <c r="M486" i="5" s="1"/>
  <c r="L485" i="5"/>
  <c r="M485" i="5" s="1"/>
  <c r="L484" i="5"/>
  <c r="M484" i="5" s="1"/>
  <c r="L483" i="5"/>
  <c r="M483" i="5" s="1"/>
  <c r="L482" i="5"/>
  <c r="M482" i="5" s="1"/>
  <c r="L481" i="5"/>
  <c r="M481" i="5" s="1"/>
  <c r="L480" i="5"/>
  <c r="M480" i="5" s="1"/>
  <c r="L479" i="5"/>
  <c r="M479" i="5" s="1"/>
  <c r="L478" i="5"/>
  <c r="M478" i="5"/>
  <c r="L477" i="5"/>
  <c r="M477" i="5" s="1"/>
  <c r="L476" i="5"/>
  <c r="M476" i="5"/>
  <c r="L475" i="5"/>
  <c r="M475" i="5" s="1"/>
  <c r="L474" i="5"/>
  <c r="M474" i="5" s="1"/>
  <c r="L473" i="5"/>
  <c r="M473" i="5" s="1"/>
  <c r="L472" i="5"/>
  <c r="M472" i="5" s="1"/>
  <c r="L471" i="5"/>
  <c r="M471" i="5" s="1"/>
  <c r="L470" i="5"/>
  <c r="M470" i="5" s="1"/>
  <c r="L469" i="5"/>
  <c r="M469" i="5" s="1"/>
  <c r="L468" i="5"/>
  <c r="M468" i="5"/>
  <c r="L467" i="5"/>
  <c r="M467" i="5" s="1"/>
  <c r="L466" i="5"/>
  <c r="M466" i="5" s="1"/>
  <c r="L465" i="5"/>
  <c r="M465" i="5" s="1"/>
  <c r="L464" i="5"/>
  <c r="M464" i="5" s="1"/>
  <c r="L463" i="5"/>
  <c r="M463" i="5" s="1"/>
  <c r="L462" i="5"/>
  <c r="M462" i="5"/>
  <c r="L461" i="5"/>
  <c r="M461" i="5" s="1"/>
  <c r="L460" i="5"/>
  <c r="M460" i="5"/>
  <c r="L459" i="5"/>
  <c r="M459" i="5" s="1"/>
  <c r="L458" i="5"/>
  <c r="M458" i="5" s="1"/>
  <c r="L457" i="5"/>
  <c r="M457" i="5" s="1"/>
  <c r="L456" i="5"/>
  <c r="M456" i="5" s="1"/>
  <c r="L455" i="5"/>
  <c r="M455" i="5" s="1"/>
  <c r="L454" i="5"/>
  <c r="M454" i="5" s="1"/>
  <c r="L453" i="5"/>
  <c r="M453" i="5" s="1"/>
  <c r="L452" i="5"/>
  <c r="M452" i="5" s="1"/>
  <c r="L451" i="5"/>
  <c r="M451" i="5" s="1"/>
  <c r="L450" i="5"/>
  <c r="M450" i="5" s="1"/>
  <c r="L449" i="5"/>
  <c r="M449" i="5" s="1"/>
  <c r="L448" i="5"/>
  <c r="M448" i="5" s="1"/>
  <c r="L447" i="5"/>
  <c r="M447" i="5" s="1"/>
  <c r="L446" i="5"/>
  <c r="M446" i="5"/>
  <c r="L445" i="5"/>
  <c r="M445" i="5" s="1"/>
  <c r="L444" i="5"/>
  <c r="M444" i="5"/>
  <c r="L443" i="5"/>
  <c r="M443" i="5" s="1"/>
  <c r="L442" i="5"/>
  <c r="M442" i="5" s="1"/>
  <c r="L441" i="5"/>
  <c r="M441" i="5" s="1"/>
  <c r="L440" i="5"/>
  <c r="M440" i="5" s="1"/>
  <c r="L439" i="5"/>
  <c r="M439" i="5" s="1"/>
  <c r="L438" i="5"/>
  <c r="M438" i="5" s="1"/>
  <c r="L437" i="5"/>
  <c r="M437" i="5" s="1"/>
  <c r="L436" i="5"/>
  <c r="M436" i="5"/>
  <c r="L435" i="5"/>
  <c r="M435" i="5" s="1"/>
  <c r="L434" i="5"/>
  <c r="M434" i="5" s="1"/>
  <c r="L433" i="5"/>
  <c r="M433" i="5" s="1"/>
  <c r="L432" i="5"/>
  <c r="M432" i="5" s="1"/>
  <c r="L431" i="5"/>
  <c r="M431" i="5" s="1"/>
  <c r="L430" i="5"/>
  <c r="M430" i="5"/>
  <c r="L429" i="5"/>
  <c r="M429" i="5" s="1"/>
  <c r="L428" i="5"/>
  <c r="M428" i="5"/>
  <c r="L427" i="5"/>
  <c r="M427" i="5" s="1"/>
  <c r="L426" i="5"/>
  <c r="M426" i="5" s="1"/>
  <c r="L425" i="5"/>
  <c r="M425" i="5" s="1"/>
  <c r="L424" i="5"/>
  <c r="M424" i="5" s="1"/>
  <c r="L423" i="5"/>
  <c r="M423" i="5" s="1"/>
  <c r="L422" i="5"/>
  <c r="M422" i="5" s="1"/>
  <c r="L421" i="5"/>
  <c r="M421" i="5" s="1"/>
  <c r="L420" i="5"/>
  <c r="M420" i="5" s="1"/>
  <c r="L419" i="5"/>
  <c r="M419" i="5" s="1"/>
  <c r="L418" i="5"/>
  <c r="M418" i="5" s="1"/>
  <c r="L417" i="5"/>
  <c r="M417" i="5" s="1"/>
  <c r="L416" i="5"/>
  <c r="M416" i="5" s="1"/>
  <c r="L415" i="5"/>
  <c r="M415" i="5" s="1"/>
  <c r="L414" i="5"/>
  <c r="M414" i="5"/>
  <c r="L413" i="5"/>
  <c r="M413" i="5" s="1"/>
  <c r="L412" i="5"/>
  <c r="M412" i="5"/>
  <c r="L411" i="5"/>
  <c r="M411" i="5" s="1"/>
  <c r="L410" i="5"/>
  <c r="M410" i="5" s="1"/>
  <c r="L409" i="5"/>
  <c r="M409" i="5" s="1"/>
  <c r="L408" i="5"/>
  <c r="M408" i="5" s="1"/>
  <c r="L407" i="5"/>
  <c r="M407" i="5" s="1"/>
  <c r="L406" i="5"/>
  <c r="M406" i="5" s="1"/>
  <c r="L405" i="5"/>
  <c r="M405" i="5" s="1"/>
  <c r="L404" i="5"/>
  <c r="M404" i="5"/>
  <c r="L403" i="5"/>
  <c r="M403" i="5" s="1"/>
  <c r="L402" i="5"/>
  <c r="M402" i="5" s="1"/>
  <c r="L401" i="5"/>
  <c r="M401" i="5" s="1"/>
  <c r="L400" i="5"/>
  <c r="M400" i="5" s="1"/>
  <c r="L399" i="5"/>
  <c r="M399" i="5" s="1"/>
  <c r="L398" i="5"/>
  <c r="M398" i="5"/>
  <c r="L397" i="5"/>
  <c r="M397" i="5" s="1"/>
  <c r="L396" i="5"/>
  <c r="M396" i="5"/>
  <c r="L395" i="5"/>
  <c r="M395" i="5" s="1"/>
  <c r="L394" i="5"/>
  <c r="M394" i="5" s="1"/>
  <c r="L393" i="5"/>
  <c r="M393" i="5" s="1"/>
  <c r="L392" i="5"/>
  <c r="M392" i="5" s="1"/>
  <c r="L391" i="5"/>
  <c r="M391" i="5" s="1"/>
  <c r="L390" i="5"/>
  <c r="M390" i="5" s="1"/>
  <c r="L389" i="5"/>
  <c r="M389" i="5" s="1"/>
  <c r="L388" i="5"/>
  <c r="M388" i="5" s="1"/>
  <c r="L387" i="5"/>
  <c r="M387" i="5" s="1"/>
  <c r="L386" i="5"/>
  <c r="M386" i="5" s="1"/>
  <c r="L385" i="5"/>
  <c r="M385" i="5" s="1"/>
  <c r="L384" i="5"/>
  <c r="M384" i="5" s="1"/>
  <c r="L383" i="5"/>
  <c r="M383" i="5" s="1"/>
  <c r="L382" i="5"/>
  <c r="M382" i="5"/>
  <c r="L381" i="5"/>
  <c r="M381" i="5" s="1"/>
  <c r="L380" i="5"/>
  <c r="M380" i="5"/>
  <c r="L379" i="5"/>
  <c r="M379" i="5" s="1"/>
  <c r="L378" i="5"/>
  <c r="M378" i="5" s="1"/>
  <c r="L377" i="5"/>
  <c r="M377" i="5" s="1"/>
  <c r="L376" i="5"/>
  <c r="M376" i="5" s="1"/>
  <c r="L375" i="5"/>
  <c r="M375" i="5" s="1"/>
  <c r="L374" i="5"/>
  <c r="M374" i="5" s="1"/>
  <c r="L373" i="5"/>
  <c r="M373" i="5" s="1"/>
  <c r="L372" i="5"/>
  <c r="M372" i="5"/>
  <c r="L371" i="5"/>
  <c r="M371" i="5" s="1"/>
  <c r="L370" i="5"/>
  <c r="M370" i="5" s="1"/>
  <c r="L369" i="5"/>
  <c r="M369" i="5" s="1"/>
  <c r="L368" i="5"/>
  <c r="M368" i="5" s="1"/>
  <c r="L367" i="5"/>
  <c r="M367" i="5" s="1"/>
  <c r="L366" i="5"/>
  <c r="M366" i="5"/>
  <c r="L365" i="5"/>
  <c r="M365" i="5" s="1"/>
  <c r="L364" i="5"/>
  <c r="M364" i="5"/>
  <c r="L363" i="5"/>
  <c r="M363" i="5" s="1"/>
  <c r="L362" i="5"/>
  <c r="M362" i="5" s="1"/>
  <c r="L361" i="5"/>
  <c r="M361" i="5" s="1"/>
  <c r="L360" i="5"/>
  <c r="M360" i="5" s="1"/>
  <c r="L359" i="5"/>
  <c r="M359" i="5" s="1"/>
  <c r="L358" i="5"/>
  <c r="M358" i="5" s="1"/>
  <c r="L357" i="5"/>
  <c r="M357" i="5" s="1"/>
  <c r="L356" i="5"/>
  <c r="M356" i="5" s="1"/>
  <c r="L355" i="5"/>
  <c r="M355" i="5" s="1"/>
  <c r="L354" i="5"/>
  <c r="M354" i="5" s="1"/>
  <c r="L353" i="5"/>
  <c r="M353" i="5" s="1"/>
  <c r="L352" i="5"/>
  <c r="M352" i="5" s="1"/>
  <c r="L351" i="5"/>
  <c r="M351" i="5" s="1"/>
  <c r="L350" i="5"/>
  <c r="M350" i="5"/>
  <c r="L349" i="5"/>
  <c r="M349" i="5" s="1"/>
  <c r="L348" i="5"/>
  <c r="M348" i="5"/>
  <c r="L347" i="5"/>
  <c r="M347" i="5" s="1"/>
  <c r="L346" i="5"/>
  <c r="M346" i="5" s="1"/>
  <c r="L345" i="5"/>
  <c r="M345" i="5" s="1"/>
  <c r="L344" i="5"/>
  <c r="M344" i="5" s="1"/>
  <c r="L343" i="5"/>
  <c r="M343" i="5" s="1"/>
  <c r="L342" i="5"/>
  <c r="M342" i="5" s="1"/>
  <c r="L341" i="5"/>
  <c r="M341" i="5" s="1"/>
  <c r="L340" i="5"/>
  <c r="M340" i="5"/>
  <c r="L339" i="5"/>
  <c r="M339" i="5" s="1"/>
  <c r="L338" i="5"/>
  <c r="M338" i="5" s="1"/>
  <c r="L337" i="5"/>
  <c r="M337" i="5" s="1"/>
  <c r="L336" i="5"/>
  <c r="M336" i="5" s="1"/>
  <c r="L335" i="5"/>
  <c r="M335" i="5" s="1"/>
  <c r="L334" i="5"/>
  <c r="M334" i="5"/>
  <c r="L333" i="5"/>
  <c r="M333" i="5" s="1"/>
  <c r="L332" i="5"/>
  <c r="M332" i="5"/>
  <c r="L331" i="5"/>
  <c r="M331" i="5" s="1"/>
  <c r="L330" i="5"/>
  <c r="M330" i="5" s="1"/>
  <c r="L329" i="5"/>
  <c r="M329" i="5" s="1"/>
  <c r="L328" i="5"/>
  <c r="M328" i="5" s="1"/>
  <c r="L327" i="5"/>
  <c r="M327" i="5" s="1"/>
  <c r="L326" i="5"/>
  <c r="M326" i="5" s="1"/>
  <c r="L325" i="5"/>
  <c r="M325" i="5" s="1"/>
  <c r="L324" i="5"/>
  <c r="M324" i="5" s="1"/>
  <c r="L323" i="5"/>
  <c r="M323" i="5" s="1"/>
  <c r="L322" i="5"/>
  <c r="M322" i="5" s="1"/>
  <c r="L321" i="5"/>
  <c r="M321" i="5" s="1"/>
  <c r="L320" i="5"/>
  <c r="M320" i="5" s="1"/>
  <c r="L319" i="5"/>
  <c r="M319" i="5" s="1"/>
  <c r="L318" i="5"/>
  <c r="M318" i="5"/>
  <c r="L317" i="5"/>
  <c r="M317" i="5" s="1"/>
  <c r="L316" i="5"/>
  <c r="M316" i="5"/>
  <c r="L315" i="5"/>
  <c r="M315" i="5" s="1"/>
  <c r="L314" i="5"/>
  <c r="M314" i="5" s="1"/>
  <c r="L313" i="5"/>
  <c r="M313" i="5" s="1"/>
  <c r="L312" i="5"/>
  <c r="M312" i="5" s="1"/>
  <c r="L311" i="5"/>
  <c r="M311" i="5" s="1"/>
  <c r="L310" i="5"/>
  <c r="M310" i="5" s="1"/>
  <c r="L309" i="5"/>
  <c r="M309" i="5" s="1"/>
  <c r="L308" i="5"/>
  <c r="M308" i="5"/>
  <c r="L307" i="5"/>
  <c r="M307" i="5" s="1"/>
  <c r="L306" i="5"/>
  <c r="M306" i="5" s="1"/>
  <c r="L305" i="5"/>
  <c r="M305" i="5" s="1"/>
  <c r="L304" i="5"/>
  <c r="M304" i="5" s="1"/>
  <c r="L303" i="5"/>
  <c r="M303" i="5" s="1"/>
  <c r="L302" i="5"/>
  <c r="M302" i="5"/>
  <c r="L301" i="5"/>
  <c r="M301" i="5" s="1"/>
  <c r="L300" i="5"/>
  <c r="M300" i="5"/>
  <c r="L299" i="5"/>
  <c r="M299" i="5" s="1"/>
  <c r="L298" i="5"/>
  <c r="M298" i="5" s="1"/>
  <c r="L297" i="5"/>
  <c r="M297" i="5" s="1"/>
  <c r="L296" i="5"/>
  <c r="M296" i="5" s="1"/>
  <c r="L295" i="5"/>
  <c r="M295" i="5" s="1"/>
  <c r="L294" i="5"/>
  <c r="M294" i="5" s="1"/>
  <c r="L293" i="5"/>
  <c r="M293" i="5" s="1"/>
  <c r="L292" i="5"/>
  <c r="M292" i="5" s="1"/>
  <c r="L291" i="5"/>
  <c r="M291" i="5" s="1"/>
  <c r="L290" i="5"/>
  <c r="M290" i="5" s="1"/>
  <c r="L289" i="5"/>
  <c r="M289" i="5" s="1"/>
  <c r="L288" i="5"/>
  <c r="M288" i="5" s="1"/>
  <c r="L287" i="5"/>
  <c r="M287" i="5" s="1"/>
  <c r="L286" i="5"/>
  <c r="M286" i="5"/>
  <c r="L285" i="5"/>
  <c r="M285" i="5" s="1"/>
  <c r="L284" i="5"/>
  <c r="M284" i="5"/>
  <c r="L283" i="5"/>
  <c r="M283" i="5" s="1"/>
  <c r="L282" i="5"/>
  <c r="M282" i="5" s="1"/>
  <c r="L281" i="5"/>
  <c r="M281" i="5" s="1"/>
  <c r="L280" i="5"/>
  <c r="M280" i="5" s="1"/>
  <c r="L279" i="5"/>
  <c r="M279" i="5" s="1"/>
  <c r="L278" i="5"/>
  <c r="M278" i="5" s="1"/>
  <c r="L277" i="5"/>
  <c r="M277" i="5" s="1"/>
  <c r="L276" i="5"/>
  <c r="M276" i="5"/>
  <c r="L275" i="5"/>
  <c r="M275" i="5" s="1"/>
  <c r="L274" i="5"/>
  <c r="M274" i="5" s="1"/>
  <c r="L273" i="5"/>
  <c r="M273" i="5" s="1"/>
  <c r="L272" i="5"/>
  <c r="M272" i="5" s="1"/>
  <c r="L271" i="5"/>
  <c r="M271" i="5" s="1"/>
  <c r="L270" i="5"/>
  <c r="M270" i="5"/>
  <c r="L269" i="5"/>
  <c r="M269" i="5" s="1"/>
  <c r="L268" i="5"/>
  <c r="M268" i="5"/>
  <c r="L267" i="5"/>
  <c r="M267" i="5" s="1"/>
  <c r="L266" i="5"/>
  <c r="M266" i="5" s="1"/>
  <c r="L265" i="5"/>
  <c r="M265" i="5" s="1"/>
  <c r="L264" i="5"/>
  <c r="M264" i="5" s="1"/>
  <c r="L263" i="5"/>
  <c r="M263" i="5" s="1"/>
  <c r="L262" i="5"/>
  <c r="M262" i="5" s="1"/>
  <c r="L261" i="5"/>
  <c r="M261" i="5" s="1"/>
  <c r="L260" i="5"/>
  <c r="M260" i="5" s="1"/>
  <c r="L259" i="5"/>
  <c r="M259" i="5" s="1"/>
  <c r="L258" i="5"/>
  <c r="M258" i="5" s="1"/>
  <c r="L257" i="5"/>
  <c r="M257" i="5" s="1"/>
  <c r="L256" i="5"/>
  <c r="M256" i="5" s="1"/>
  <c r="L255" i="5"/>
  <c r="M255" i="5" s="1"/>
  <c r="L254" i="5"/>
  <c r="M254" i="5"/>
  <c r="L253" i="5"/>
  <c r="M253" i="5" s="1"/>
  <c r="L252" i="5"/>
  <c r="M252" i="5"/>
  <c r="L251" i="5"/>
  <c r="M251" i="5" s="1"/>
  <c r="L250" i="5"/>
  <c r="M250" i="5" s="1"/>
  <c r="L249" i="5"/>
  <c r="M249" i="5" s="1"/>
  <c r="L248" i="5"/>
  <c r="M248" i="5" s="1"/>
  <c r="L247" i="5"/>
  <c r="M247" i="5" s="1"/>
  <c r="L246" i="5"/>
  <c r="M246" i="5" s="1"/>
  <c r="L245" i="5"/>
  <c r="M245" i="5" s="1"/>
  <c r="L244" i="5"/>
  <c r="M244" i="5"/>
  <c r="L243" i="5"/>
  <c r="M243" i="5" s="1"/>
  <c r="L242" i="5"/>
  <c r="M242" i="5" s="1"/>
  <c r="L241" i="5"/>
  <c r="M241" i="5" s="1"/>
  <c r="L240" i="5"/>
  <c r="M240" i="5" s="1"/>
  <c r="L239" i="5"/>
  <c r="M239" i="5" s="1"/>
  <c r="L238" i="5"/>
  <c r="M238" i="5"/>
  <c r="L237" i="5"/>
  <c r="M237" i="5" s="1"/>
  <c r="L236" i="5"/>
  <c r="M236" i="5"/>
  <c r="L235" i="5"/>
  <c r="M235" i="5" s="1"/>
  <c r="L234" i="5"/>
  <c r="M234" i="5" s="1"/>
  <c r="L233" i="5"/>
  <c r="M233" i="5" s="1"/>
  <c r="L232" i="5"/>
  <c r="M232" i="5" s="1"/>
  <c r="L231" i="5"/>
  <c r="M231" i="5" s="1"/>
  <c r="L230" i="5"/>
  <c r="M230" i="5" s="1"/>
  <c r="L229" i="5"/>
  <c r="M229" i="5" s="1"/>
  <c r="L228" i="5"/>
  <c r="M228" i="5" s="1"/>
  <c r="L227" i="5"/>
  <c r="M227" i="5" s="1"/>
  <c r="L226" i="5"/>
  <c r="M226" i="5" s="1"/>
  <c r="L225" i="5"/>
  <c r="M225" i="5" s="1"/>
  <c r="L224" i="5"/>
  <c r="M224" i="5" s="1"/>
  <c r="L223" i="5"/>
  <c r="M223" i="5" s="1"/>
  <c r="L222" i="5"/>
  <c r="M222" i="5"/>
  <c r="L221" i="5"/>
  <c r="M221" i="5" s="1"/>
  <c r="L220" i="5"/>
  <c r="M220" i="5"/>
  <c r="L219" i="5"/>
  <c r="M219" i="5" s="1"/>
  <c r="L218" i="5"/>
  <c r="M218" i="5" s="1"/>
  <c r="L217" i="5"/>
  <c r="M217" i="5" s="1"/>
  <c r="L216" i="5"/>
  <c r="M216" i="5" s="1"/>
  <c r="L215" i="5"/>
  <c r="M215" i="5" s="1"/>
  <c r="L214" i="5"/>
  <c r="M214" i="5" s="1"/>
  <c r="L213" i="5"/>
  <c r="M213" i="5" s="1"/>
  <c r="L212" i="5"/>
  <c r="M212" i="5"/>
  <c r="L211" i="5"/>
  <c r="M211" i="5" s="1"/>
  <c r="L210" i="5"/>
  <c r="M210" i="5" s="1"/>
  <c r="L209" i="5"/>
  <c r="M209" i="5" s="1"/>
  <c r="L208" i="5"/>
  <c r="M208" i="5" s="1"/>
  <c r="L207" i="5"/>
  <c r="M207" i="5" s="1"/>
  <c r="L206" i="5"/>
  <c r="M206" i="5"/>
  <c r="L205" i="5"/>
  <c r="M205" i="5" s="1"/>
  <c r="L204" i="5"/>
  <c r="M204" i="5"/>
  <c r="L203" i="5"/>
  <c r="M203" i="5" s="1"/>
  <c r="L202" i="5"/>
  <c r="M202" i="5" s="1"/>
  <c r="L201" i="5"/>
  <c r="M201" i="5" s="1"/>
  <c r="L200" i="5"/>
  <c r="M200" i="5" s="1"/>
  <c r="L199" i="5"/>
  <c r="M199" i="5" s="1"/>
  <c r="L198" i="5"/>
  <c r="M198" i="5" s="1"/>
  <c r="L197" i="5"/>
  <c r="M197" i="5" s="1"/>
  <c r="L196" i="5"/>
  <c r="M196" i="5" s="1"/>
  <c r="L195" i="5"/>
  <c r="M195" i="5" s="1"/>
  <c r="L194" i="5"/>
  <c r="M194" i="5" s="1"/>
  <c r="L193" i="5"/>
  <c r="M193" i="5" s="1"/>
  <c r="L192" i="5"/>
  <c r="M192" i="5" s="1"/>
  <c r="L191" i="5"/>
  <c r="M191" i="5" s="1"/>
  <c r="L190" i="5"/>
  <c r="M190" i="5"/>
  <c r="L189" i="5"/>
  <c r="M189" i="5" s="1"/>
  <c r="L188" i="5"/>
  <c r="M188" i="5"/>
  <c r="L187" i="5"/>
  <c r="M187" i="5" s="1"/>
  <c r="L186" i="5"/>
  <c r="M186" i="5" s="1"/>
  <c r="L185" i="5"/>
  <c r="M185" i="5" s="1"/>
  <c r="L184" i="5"/>
  <c r="M184" i="5" s="1"/>
  <c r="L183" i="5"/>
  <c r="M183" i="5" s="1"/>
  <c r="L182" i="5"/>
  <c r="M182" i="5" s="1"/>
  <c r="L181" i="5"/>
  <c r="M181" i="5" s="1"/>
  <c r="L180" i="5"/>
  <c r="M180" i="5"/>
  <c r="L179" i="5"/>
  <c r="M179" i="5" s="1"/>
  <c r="L178" i="5"/>
  <c r="M178" i="5" s="1"/>
  <c r="L177" i="5"/>
  <c r="M177" i="5" s="1"/>
  <c r="L176" i="5"/>
  <c r="M176" i="5" s="1"/>
  <c r="L175" i="5"/>
  <c r="M175" i="5" s="1"/>
  <c r="L174" i="5"/>
  <c r="M174" i="5"/>
  <c r="L173" i="5"/>
  <c r="M173" i="5" s="1"/>
  <c r="L172" i="5"/>
  <c r="M172" i="5"/>
  <c r="L171" i="5"/>
  <c r="M171" i="5" s="1"/>
  <c r="L170" i="5"/>
  <c r="M170" i="5" s="1"/>
  <c r="L169" i="5"/>
  <c r="M169" i="5" s="1"/>
  <c r="L168" i="5"/>
  <c r="M168" i="5" s="1"/>
  <c r="L167" i="5"/>
  <c r="M167" i="5" s="1"/>
  <c r="L166" i="5"/>
  <c r="M166" i="5" s="1"/>
  <c r="L165" i="5"/>
  <c r="M165" i="5" s="1"/>
  <c r="L164" i="5"/>
  <c r="M164" i="5" s="1"/>
  <c r="L163" i="5"/>
  <c r="M163" i="5" s="1"/>
  <c r="L162" i="5"/>
  <c r="M162" i="5" s="1"/>
  <c r="L161" i="5"/>
  <c r="M161" i="5" s="1"/>
  <c r="L160" i="5"/>
  <c r="M160" i="5" s="1"/>
  <c r="L159" i="5"/>
  <c r="M159" i="5" s="1"/>
  <c r="L158" i="5"/>
  <c r="M158" i="5"/>
  <c r="L157" i="5"/>
  <c r="M157" i="5" s="1"/>
  <c r="L156" i="5"/>
  <c r="M156" i="5"/>
  <c r="L155" i="5"/>
  <c r="M155" i="5" s="1"/>
  <c r="L154" i="5"/>
  <c r="M154" i="5" s="1"/>
  <c r="L153" i="5"/>
  <c r="M153" i="5" s="1"/>
  <c r="L152" i="5"/>
  <c r="M152" i="5" s="1"/>
  <c r="L151" i="5"/>
  <c r="M151" i="5" s="1"/>
  <c r="L150" i="5"/>
  <c r="M150" i="5" s="1"/>
  <c r="L149" i="5"/>
  <c r="M149" i="5" s="1"/>
  <c r="L148" i="5"/>
  <c r="M148" i="5"/>
  <c r="L147" i="5"/>
  <c r="M147" i="5" s="1"/>
  <c r="L146" i="5"/>
  <c r="M146" i="5" s="1"/>
  <c r="L145" i="5"/>
  <c r="M145" i="5" s="1"/>
  <c r="L144" i="5"/>
  <c r="M144" i="5" s="1"/>
  <c r="L143" i="5"/>
  <c r="M143" i="5" s="1"/>
  <c r="L142" i="5"/>
  <c r="M142" i="5"/>
  <c r="L141" i="5"/>
  <c r="M141" i="5" s="1"/>
  <c r="L140" i="5"/>
  <c r="M140" i="5"/>
  <c r="L139" i="5"/>
  <c r="M139" i="5" s="1"/>
  <c r="L138" i="5"/>
  <c r="M138" i="5" s="1"/>
  <c r="L137" i="5"/>
  <c r="M137" i="5" s="1"/>
  <c r="L136" i="5"/>
  <c r="M136" i="5" s="1"/>
  <c r="L135" i="5"/>
  <c r="M135" i="5" s="1"/>
  <c r="L134" i="5"/>
  <c r="M134" i="5" s="1"/>
  <c r="L133" i="5"/>
  <c r="M133" i="5" s="1"/>
  <c r="L132" i="5"/>
  <c r="M132" i="5" s="1"/>
  <c r="L131" i="5"/>
  <c r="M131" i="5" s="1"/>
  <c r="L130" i="5"/>
  <c r="M130" i="5" s="1"/>
  <c r="L129" i="5"/>
  <c r="M129" i="5" s="1"/>
  <c r="L128" i="5"/>
  <c r="M128" i="5" s="1"/>
  <c r="L127" i="5"/>
  <c r="M127" i="5" s="1"/>
  <c r="L126" i="5"/>
  <c r="M126" i="5"/>
  <c r="L125" i="5"/>
  <c r="M125" i="5" s="1"/>
  <c r="L124" i="5"/>
  <c r="M124" i="5"/>
  <c r="L123" i="5"/>
  <c r="M123" i="5" s="1"/>
  <c r="L122" i="5"/>
  <c r="M122" i="5" s="1"/>
  <c r="L121" i="5"/>
  <c r="M121" i="5" s="1"/>
  <c r="L120" i="5"/>
  <c r="M120" i="5" s="1"/>
  <c r="L119" i="5"/>
  <c r="M119" i="5" s="1"/>
  <c r="L118" i="5"/>
  <c r="M118" i="5" s="1"/>
  <c r="L117" i="5"/>
  <c r="M117" i="5" s="1"/>
  <c r="L116" i="5"/>
  <c r="M116" i="5"/>
  <c r="L115" i="5"/>
  <c r="M115" i="5" s="1"/>
  <c r="L114" i="5"/>
  <c r="M114" i="5" s="1"/>
  <c r="L113" i="5"/>
  <c r="M113" i="5" s="1"/>
  <c r="L112" i="5"/>
  <c r="M112" i="5" s="1"/>
  <c r="L111" i="5"/>
  <c r="M111" i="5" s="1"/>
  <c r="L110" i="5"/>
  <c r="M110" i="5"/>
  <c r="L109" i="5"/>
  <c r="M109" i="5" s="1"/>
  <c r="L108" i="5"/>
  <c r="M108" i="5"/>
  <c r="L107" i="5"/>
  <c r="M107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8" i="5"/>
  <c r="M98" i="5" s="1"/>
  <c r="L97" i="5"/>
  <c r="M97" i="5" s="1"/>
  <c r="L96" i="5"/>
  <c r="M96" i="5" s="1"/>
  <c r="L95" i="5"/>
  <c r="M95" i="5" s="1"/>
  <c r="L94" i="5"/>
  <c r="M94" i="5"/>
  <c r="L93" i="5"/>
  <c r="M93" i="5" s="1"/>
  <c r="L92" i="5"/>
  <c r="M92" i="5"/>
  <c r="L91" i="5"/>
  <c r="M91" i="5" s="1"/>
  <c r="L90" i="5"/>
  <c r="M90" i="5" s="1"/>
  <c r="L89" i="5"/>
  <c r="M89" i="5" s="1"/>
  <c r="L88" i="5"/>
  <c r="M88" i="5" s="1"/>
  <c r="L87" i="5"/>
  <c r="M87" i="5" s="1"/>
  <c r="L86" i="5"/>
  <c r="M86" i="5" s="1"/>
  <c r="L85" i="5"/>
  <c r="M85" i="5" s="1"/>
  <c r="L84" i="5"/>
  <c r="M84" i="5"/>
  <c r="L83" i="5"/>
  <c r="M83" i="5" s="1"/>
  <c r="L82" i="5"/>
  <c r="M82" i="5" s="1"/>
  <c r="L81" i="5"/>
  <c r="M81" i="5" s="1"/>
  <c r="L80" i="5"/>
  <c r="M80" i="5" s="1"/>
  <c r="L79" i="5"/>
  <c r="M79" i="5" s="1"/>
  <c r="L78" i="5"/>
  <c r="M78" i="5"/>
  <c r="L77" i="5"/>
  <c r="M77" i="5" s="1"/>
  <c r="L76" i="5"/>
  <c r="M76" i="5"/>
  <c r="L75" i="5"/>
  <c r="M75" i="5" s="1"/>
  <c r="L74" i="5"/>
  <c r="M74" i="5" s="1"/>
  <c r="L73" i="5"/>
  <c r="M73" i="5" s="1"/>
  <c r="L72" i="5"/>
  <c r="M72" i="5" s="1"/>
  <c r="L71" i="5"/>
  <c r="M71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/>
  <c r="L61" i="5"/>
  <c r="M61" i="5" s="1"/>
  <c r="L60" i="5"/>
  <c r="M60" i="5"/>
  <c r="L59" i="5"/>
  <c r="M59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/>
  <c r="L51" i="5"/>
  <c r="M51" i="5" s="1"/>
  <c r="L50" i="5"/>
  <c r="M50" i="5" s="1"/>
  <c r="L49" i="5"/>
  <c r="M49" i="5" s="1"/>
  <c r="L48" i="5"/>
  <c r="M48" i="5" s="1"/>
  <c r="L47" i="5"/>
  <c r="M47" i="5" s="1"/>
  <c r="L46" i="5"/>
  <c r="M46" i="5"/>
  <c r="L45" i="5"/>
  <c r="M45" i="5" s="1"/>
  <c r="L44" i="5"/>
  <c r="M44" i="5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6" i="5"/>
  <c r="M36" i="5" s="1"/>
  <c r="L35" i="5"/>
  <c r="M35" i="5" s="1"/>
  <c r="L34" i="5"/>
  <c r="M34" i="5" s="1"/>
  <c r="L33" i="5"/>
  <c r="M33" i="5" s="1"/>
  <c r="L32" i="5"/>
  <c r="M32" i="5" s="1"/>
  <c r="L31" i="5"/>
  <c r="M31" i="5" s="1"/>
  <c r="L30" i="5"/>
  <c r="M30" i="5"/>
  <c r="L29" i="5"/>
  <c r="M29" i="5" s="1"/>
  <c r="L28" i="5"/>
  <c r="M28" i="5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/>
  <c r="L13" i="5"/>
  <c r="M13" i="5" s="1"/>
  <c r="L12" i="5"/>
  <c r="M12" i="5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2" i="5"/>
  <c r="M2" i="5" s="1"/>
  <c r="D3" i="4"/>
  <c r="D4" i="4"/>
  <c r="D2" i="4"/>
  <c r="N15" i="3"/>
  <c r="N15" i="17"/>
  <c r="N16" i="17" s="1"/>
  <c r="C5" i="14"/>
  <c r="B9" i="14"/>
  <c r="F6" i="14"/>
  <c r="F7" i="14"/>
  <c r="B8" i="14"/>
  <c r="Q20" i="5" l="1"/>
  <c r="Q995" i="5"/>
  <c r="P992" i="5"/>
  <c r="P984" i="5"/>
  <c r="Q982" i="5"/>
  <c r="R981" i="5"/>
  <c r="P972" i="5"/>
  <c r="Q944" i="5"/>
  <c r="N932" i="5"/>
  <c r="Q928" i="5"/>
  <c r="Q918" i="5"/>
  <c r="P911" i="5"/>
  <c r="N908" i="5"/>
  <c r="N893" i="5"/>
  <c r="P891" i="5"/>
  <c r="P887" i="5"/>
  <c r="P861" i="5"/>
  <c r="Q843" i="5"/>
  <c r="Q838" i="5"/>
  <c r="N834" i="5"/>
  <c r="Q832" i="5"/>
  <c r="P828" i="5"/>
  <c r="N815" i="5"/>
  <c r="Q813" i="5"/>
  <c r="P806" i="5"/>
  <c r="N805" i="5"/>
  <c r="N802" i="5"/>
  <c r="N794" i="5"/>
  <c r="R789" i="5"/>
  <c r="Q725" i="5"/>
  <c r="N714" i="5"/>
  <c r="N707" i="5"/>
  <c r="O671" i="5"/>
  <c r="O660" i="5"/>
  <c r="Q651" i="5"/>
  <c r="Q642" i="5"/>
  <c r="Q637" i="5"/>
  <c r="P632" i="5"/>
  <c r="O631" i="5"/>
  <c r="P625" i="5"/>
  <c r="P623" i="5"/>
  <c r="P621" i="5"/>
  <c r="P619" i="5"/>
  <c r="P617" i="5"/>
  <c r="O612" i="5"/>
  <c r="R610" i="5"/>
  <c r="P608" i="5"/>
  <c r="P601" i="5"/>
  <c r="P594" i="5"/>
  <c r="N593" i="5"/>
  <c r="P589" i="5"/>
  <c r="P587" i="5"/>
  <c r="O584" i="5"/>
  <c r="R574" i="5"/>
  <c r="P570" i="5"/>
  <c r="P568" i="5"/>
  <c r="P553" i="5"/>
  <c r="Q549" i="5"/>
  <c r="Q546" i="5"/>
  <c r="P543" i="5"/>
  <c r="P541" i="5"/>
  <c r="O538" i="5"/>
  <c r="O524" i="5"/>
  <c r="P522" i="5"/>
  <c r="P518" i="5"/>
  <c r="P514" i="5"/>
  <c r="P512" i="5"/>
  <c r="Q505" i="5"/>
  <c r="P498" i="5"/>
  <c r="P496" i="5"/>
  <c r="P476" i="5"/>
  <c r="Q472" i="5"/>
  <c r="Q465" i="5"/>
  <c r="Q460" i="5"/>
  <c r="P457" i="5"/>
  <c r="O454" i="5"/>
  <c r="Q451" i="5"/>
  <c r="P420" i="5"/>
  <c r="Q383" i="5"/>
  <c r="R356" i="5"/>
  <c r="Q351" i="5"/>
  <c r="R328" i="5"/>
  <c r="R308" i="5"/>
  <c r="P306" i="5"/>
  <c r="P300" i="5"/>
  <c r="P296" i="5"/>
  <c r="Q289" i="5"/>
  <c r="Q268" i="5"/>
  <c r="P259" i="5"/>
  <c r="P257" i="5"/>
  <c r="Q252" i="5"/>
  <c r="Q250" i="5"/>
  <c r="Q248" i="5"/>
  <c r="P243" i="5"/>
  <c r="Q238" i="5"/>
  <c r="O225" i="5"/>
  <c r="Q221" i="5"/>
  <c r="Q209" i="5"/>
  <c r="P203" i="5"/>
  <c r="Q170" i="5"/>
  <c r="P161" i="5"/>
  <c r="Q153" i="5"/>
  <c r="R124" i="5"/>
  <c r="O107" i="5"/>
  <c r="Q103" i="5"/>
  <c r="Q100" i="5"/>
  <c r="P99" i="5"/>
  <c r="P93" i="5"/>
  <c r="P75" i="5"/>
  <c r="Q56" i="5"/>
  <c r="Q54" i="5"/>
  <c r="Q40" i="5"/>
  <c r="Q38" i="5"/>
  <c r="P37" i="5"/>
  <c r="P35" i="5"/>
  <c r="Q33" i="5"/>
  <c r="Q31" i="5"/>
  <c r="Q29" i="5"/>
  <c r="P25" i="5"/>
  <c r="P23" i="5"/>
  <c r="Q19" i="5"/>
  <c r="P18" i="5"/>
  <c r="P13" i="5"/>
  <c r="P11" i="5"/>
  <c r="Q7" i="5"/>
  <c r="K74" i="5"/>
  <c r="K173" i="5"/>
  <c r="K365" i="5"/>
  <c r="P1000" i="12"/>
  <c r="O1000" i="12"/>
  <c r="W1000" i="12"/>
  <c r="V1000" i="12"/>
  <c r="Y971" i="12"/>
  <c r="R971" i="12"/>
  <c r="Q967" i="12"/>
  <c r="X967" i="12"/>
  <c r="Q930" i="12"/>
  <c r="X930" i="12"/>
  <c r="Y916" i="12"/>
  <c r="R916" i="12"/>
  <c r="X900" i="12"/>
  <c r="Q900" i="12"/>
  <c r="R867" i="12"/>
  <c r="Y867" i="12"/>
  <c r="Z857" i="12"/>
  <c r="S857" i="12"/>
  <c r="Y838" i="12"/>
  <c r="R838" i="12"/>
  <c r="R803" i="12"/>
  <c r="Y803" i="12"/>
  <c r="R797" i="12"/>
  <c r="Y797" i="12"/>
  <c r="Q739" i="12"/>
  <c r="X739" i="12"/>
  <c r="R733" i="12"/>
  <c r="Y733" i="12"/>
  <c r="X723" i="12"/>
  <c r="Q723" i="12"/>
  <c r="X711" i="12"/>
  <c r="Q711" i="12"/>
  <c r="R651" i="12"/>
  <c r="Y651" i="12"/>
  <c r="Y618" i="12"/>
  <c r="R618" i="12"/>
  <c r="Q610" i="12"/>
  <c r="X610" i="12"/>
  <c r="Y596" i="12"/>
  <c r="R596" i="12"/>
  <c r="Q587" i="12"/>
  <c r="X587" i="12"/>
  <c r="Y578" i="12"/>
  <c r="R578" i="12"/>
  <c r="R557" i="12"/>
  <c r="Y557" i="12"/>
  <c r="Y540" i="12"/>
  <c r="R540" i="12"/>
  <c r="Q523" i="12"/>
  <c r="X523" i="12"/>
  <c r="Q494" i="12"/>
  <c r="X494" i="12"/>
  <c r="R483" i="12"/>
  <c r="Y483" i="12"/>
  <c r="Z477" i="12"/>
  <c r="S477" i="12"/>
  <c r="X472" i="12"/>
  <c r="Q472" i="12"/>
  <c r="Y465" i="12"/>
  <c r="R465" i="12"/>
  <c r="Q450" i="12"/>
  <c r="X450" i="12"/>
  <c r="S408" i="12"/>
  <c r="Z408" i="12"/>
  <c r="R384" i="12"/>
  <c r="Y384" i="12"/>
  <c r="X380" i="12"/>
  <c r="Q380" i="12"/>
  <c r="X339" i="12"/>
  <c r="Q339" i="12"/>
  <c r="Q293" i="12"/>
  <c r="X293" i="12"/>
  <c r="R240" i="12"/>
  <c r="Y240" i="12"/>
  <c r="X179" i="12"/>
  <c r="Q179" i="12"/>
  <c r="R160" i="12"/>
  <c r="Y160" i="12"/>
  <c r="X137" i="12"/>
  <c r="Q137" i="12"/>
  <c r="R108" i="12"/>
  <c r="Y108" i="12"/>
  <c r="Q87" i="12"/>
  <c r="X87" i="12"/>
  <c r="Q16" i="12"/>
  <c r="X16" i="12"/>
  <c r="X5" i="12"/>
  <c r="Q5" i="12"/>
  <c r="Q990" i="5"/>
  <c r="Q987" i="5"/>
  <c r="Q950" i="5"/>
  <c r="P944" i="5"/>
  <c r="Q915" i="5"/>
  <c r="Q904" i="5"/>
  <c r="Q878" i="5"/>
  <c r="Q820" i="5"/>
  <c r="Q771" i="5"/>
  <c r="Q754" i="5"/>
  <c r="Q745" i="5"/>
  <c r="Q732" i="5"/>
  <c r="Q730" i="5"/>
  <c r="Q728" i="5"/>
  <c r="Q685" i="5"/>
  <c r="Q683" i="5"/>
  <c r="P651" i="5"/>
  <c r="P637" i="5"/>
  <c r="Q635" i="5"/>
  <c r="Q633" i="5"/>
  <c r="Q609" i="5"/>
  <c r="R605" i="5"/>
  <c r="Q579" i="5"/>
  <c r="P575" i="5"/>
  <c r="P566" i="5"/>
  <c r="Q562" i="5"/>
  <c r="Q560" i="5"/>
  <c r="P549" i="5"/>
  <c r="P546" i="5"/>
  <c r="R545" i="5"/>
  <c r="P539" i="5"/>
  <c r="P536" i="5"/>
  <c r="Q532" i="5"/>
  <c r="P507" i="5"/>
  <c r="R464" i="5"/>
  <c r="P451" i="5"/>
  <c r="P433" i="5"/>
  <c r="Q406" i="5"/>
  <c r="Q400" i="5"/>
  <c r="Q397" i="5"/>
  <c r="R392" i="5"/>
  <c r="O360" i="5"/>
  <c r="P358" i="5"/>
  <c r="Q337" i="5"/>
  <c r="Q189" i="5"/>
  <c r="Q133" i="5"/>
  <c r="P112" i="5"/>
  <c r="P89" i="5"/>
  <c r="R52" i="5"/>
  <c r="O44" i="5"/>
  <c r="P5" i="5"/>
  <c r="S979" i="12"/>
  <c r="Z979" i="12"/>
  <c r="X970" i="12"/>
  <c r="Q970" i="12"/>
  <c r="Q939" i="12"/>
  <c r="X939" i="12"/>
  <c r="Q909" i="12"/>
  <c r="X909" i="12"/>
  <c r="Q895" i="12"/>
  <c r="X895" i="12"/>
  <c r="X889" i="12"/>
  <c r="Q889" i="12"/>
  <c r="Y871" i="12"/>
  <c r="R871" i="12"/>
  <c r="R827" i="12"/>
  <c r="Y827" i="12"/>
  <c r="X787" i="12"/>
  <c r="Q787" i="12"/>
  <c r="Y775" i="12"/>
  <c r="R775" i="12"/>
  <c r="R759" i="12"/>
  <c r="Y759" i="12"/>
  <c r="Y753" i="12"/>
  <c r="R753" i="12"/>
  <c r="Y716" i="12"/>
  <c r="R716" i="12"/>
  <c r="X691" i="12"/>
  <c r="Q691" i="12"/>
  <c r="Y663" i="12"/>
  <c r="R663" i="12"/>
  <c r="R609" i="12"/>
  <c r="Y609" i="12"/>
  <c r="S548" i="12"/>
  <c r="Z548" i="12"/>
  <c r="Q544" i="12"/>
  <c r="X544" i="12"/>
  <c r="R522" i="12"/>
  <c r="Y522" i="12"/>
  <c r="X507" i="12"/>
  <c r="Q507" i="12"/>
  <c r="R487" i="12"/>
  <c r="Y487" i="12"/>
  <c r="X464" i="12"/>
  <c r="Q464" i="12"/>
  <c r="R445" i="12"/>
  <c r="Y445" i="12"/>
  <c r="R425" i="12"/>
  <c r="Y425" i="12"/>
  <c r="Y404" i="12"/>
  <c r="R404" i="12"/>
  <c r="X390" i="12"/>
  <c r="Q390" i="12"/>
  <c r="X383" i="12"/>
  <c r="Q383" i="12"/>
  <c r="Q332" i="12"/>
  <c r="X332" i="12"/>
  <c r="X326" i="12"/>
  <c r="Q326" i="12"/>
  <c r="Y318" i="12"/>
  <c r="R318" i="12"/>
  <c r="X314" i="12"/>
  <c r="Q314" i="12"/>
  <c r="Q303" i="12"/>
  <c r="X303" i="12"/>
  <c r="Q286" i="12"/>
  <c r="X286" i="12"/>
  <c r="Y272" i="12"/>
  <c r="R272" i="12"/>
  <c r="X239" i="12"/>
  <c r="Q239" i="12"/>
  <c r="Q197" i="12"/>
  <c r="X197" i="12"/>
  <c r="R159" i="12"/>
  <c r="Y159" i="12"/>
  <c r="Z155" i="12"/>
  <c r="S155" i="12"/>
  <c r="S141" i="12"/>
  <c r="Z141" i="12"/>
  <c r="Y121" i="12"/>
  <c r="R121" i="12"/>
  <c r="Q116" i="12"/>
  <c r="X116" i="12"/>
  <c r="S99" i="12"/>
  <c r="Z99" i="12"/>
  <c r="X74" i="12"/>
  <c r="Q74" i="12"/>
  <c r="X36" i="12"/>
  <c r="Q36" i="12"/>
  <c r="Z10" i="12"/>
  <c r="S10" i="12"/>
  <c r="P995" i="5"/>
  <c r="N992" i="5"/>
  <c r="P990" i="5"/>
  <c r="N984" i="5"/>
  <c r="P980" i="5"/>
  <c r="O967" i="5"/>
  <c r="P957" i="5"/>
  <c r="P950" i="5"/>
  <c r="P946" i="5"/>
  <c r="P938" i="5"/>
  <c r="P934" i="5"/>
  <c r="Q931" i="5"/>
  <c r="P928" i="5"/>
  <c r="P912" i="5"/>
  <c r="P907" i="5"/>
  <c r="Q892" i="5"/>
  <c r="P882" i="5"/>
  <c r="P878" i="5"/>
  <c r="P853" i="5"/>
  <c r="P843" i="5"/>
  <c r="P832" i="5"/>
  <c r="P830" i="5"/>
  <c r="P813" i="5"/>
  <c r="N808" i="5"/>
  <c r="Q801" i="5"/>
  <c r="Q796" i="5"/>
  <c r="Q791" i="5"/>
  <c r="N790" i="5"/>
  <c r="P788" i="5"/>
  <c r="P771" i="5"/>
  <c r="P764" i="5"/>
  <c r="P754" i="5"/>
  <c r="Q752" i="5"/>
  <c r="R749" i="5"/>
  <c r="P747" i="5"/>
  <c r="Q743" i="5"/>
  <c r="P725" i="5"/>
  <c r="P722" i="5"/>
  <c r="Q718" i="5"/>
  <c r="Q716" i="5"/>
  <c r="N715" i="5"/>
  <c r="Q713" i="5"/>
  <c r="N712" i="5"/>
  <c r="N710" i="5"/>
  <c r="P708" i="5"/>
  <c r="Q701" i="5"/>
  <c r="N695" i="5"/>
  <c r="Q670" i="5"/>
  <c r="P659" i="5"/>
  <c r="P657" i="5"/>
  <c r="P642" i="5"/>
  <c r="Q640" i="5"/>
  <c r="P633" i="5"/>
  <c r="P626" i="5"/>
  <c r="P606" i="5"/>
  <c r="Q602" i="5"/>
  <c r="O594" i="5"/>
  <c r="P592" i="5"/>
  <c r="P583" i="5"/>
  <c r="N566" i="5"/>
  <c r="P564" i="5"/>
  <c r="P557" i="5"/>
  <c r="O541" i="5"/>
  <c r="O531" i="5"/>
  <c r="N529" i="5"/>
  <c r="N527" i="5"/>
  <c r="P521" i="5"/>
  <c r="N507" i="5"/>
  <c r="P505" i="5"/>
  <c r="N502" i="5"/>
  <c r="R500" i="5"/>
  <c r="O496" i="5"/>
  <c r="O492" i="5"/>
  <c r="N490" i="5"/>
  <c r="O484" i="5"/>
  <c r="N482" i="5"/>
  <c r="P475" i="5"/>
  <c r="Q463" i="5"/>
  <c r="P460" i="5"/>
  <c r="O459" i="5"/>
  <c r="Q434" i="5"/>
  <c r="P426" i="5"/>
  <c r="Q404" i="5"/>
  <c r="Q378" i="5"/>
  <c r="Q303" i="5"/>
  <c r="Q301" i="5"/>
  <c r="Q299" i="5"/>
  <c r="Q297" i="5"/>
  <c r="Q233" i="5"/>
  <c r="Q224" i="5"/>
  <c r="Q222" i="5"/>
  <c r="R196" i="5"/>
  <c r="P183" i="5"/>
  <c r="Q167" i="5"/>
  <c r="Q158" i="5"/>
  <c r="P153" i="5"/>
  <c r="Q151" i="5"/>
  <c r="Q143" i="5"/>
  <c r="Q141" i="5"/>
  <c r="P116" i="5"/>
  <c r="Q106" i="5"/>
  <c r="P100" i="5"/>
  <c r="O99" i="5"/>
  <c r="P69" i="5"/>
  <c r="Q66" i="5"/>
  <c r="Q64" i="5"/>
  <c r="P56" i="5"/>
  <c r="Q47" i="5"/>
  <c r="P38" i="5"/>
  <c r="O35" i="5"/>
  <c r="Q22" i="5"/>
  <c r="O11" i="5"/>
  <c r="P9" i="5"/>
  <c r="R39" i="5"/>
  <c r="P42" i="5"/>
  <c r="R55" i="5"/>
  <c r="R63" i="5"/>
  <c r="R71" i="5"/>
  <c r="J983" i="12"/>
  <c r="O983" i="12"/>
  <c r="V983" i="12"/>
  <c r="P983" i="12"/>
  <c r="W983" i="12"/>
  <c r="K983" i="12"/>
  <c r="Q978" i="12"/>
  <c r="X978" i="12"/>
  <c r="Y954" i="12"/>
  <c r="R954" i="12"/>
  <c r="X899" i="12"/>
  <c r="Q899" i="12"/>
  <c r="Y894" i="12"/>
  <c r="R894" i="12"/>
  <c r="Y849" i="12"/>
  <c r="R849" i="12"/>
  <c r="X832" i="12"/>
  <c r="Q832" i="12"/>
  <c r="Q809" i="12"/>
  <c r="X809" i="12"/>
  <c r="Y801" i="12"/>
  <c r="R801" i="12"/>
  <c r="R786" i="12"/>
  <c r="Y786" i="12"/>
  <c r="Z780" i="12"/>
  <c r="S780" i="12"/>
  <c r="X774" i="12"/>
  <c r="Q774" i="12"/>
  <c r="Y743" i="12"/>
  <c r="R743" i="12"/>
  <c r="Q703" i="12"/>
  <c r="X703" i="12"/>
  <c r="Y690" i="12"/>
  <c r="R690" i="12"/>
  <c r="R685" i="12"/>
  <c r="Y685" i="12"/>
  <c r="Y666" i="12"/>
  <c r="R666" i="12"/>
  <c r="Q646" i="12"/>
  <c r="X646" i="12"/>
  <c r="X621" i="12"/>
  <c r="Q621" i="12"/>
  <c r="R608" i="12"/>
  <c r="Y608" i="12"/>
  <c r="Z591" i="12"/>
  <c r="S591" i="12"/>
  <c r="R521" i="12"/>
  <c r="Y521" i="12"/>
  <c r="Y506" i="12"/>
  <c r="R506" i="12"/>
  <c r="Q486" i="12"/>
  <c r="X486" i="12"/>
  <c r="Q471" i="12"/>
  <c r="X471" i="12"/>
  <c r="Z431" i="12"/>
  <c r="S431" i="12"/>
  <c r="Y428" i="12"/>
  <c r="R428" i="12"/>
  <c r="X414" i="12"/>
  <c r="Q414" i="12"/>
  <c r="Q407" i="12"/>
  <c r="X407" i="12"/>
  <c r="X375" i="12"/>
  <c r="Q375" i="12"/>
  <c r="Q343" i="12"/>
  <c r="X343" i="12"/>
  <c r="X338" i="12"/>
  <c r="Q338" i="12"/>
  <c r="R328" i="12"/>
  <c r="Y328" i="12"/>
  <c r="Y220" i="12"/>
  <c r="R220" i="12"/>
  <c r="X216" i="12"/>
  <c r="Q216" i="12"/>
  <c r="Y186" i="12"/>
  <c r="R186" i="12"/>
  <c r="R177" i="12"/>
  <c r="Y177" i="12"/>
  <c r="R163" i="12"/>
  <c r="Y163" i="12"/>
  <c r="Y149" i="12"/>
  <c r="R149" i="12"/>
  <c r="X124" i="12"/>
  <c r="Q124" i="12"/>
  <c r="Z79" i="12"/>
  <c r="S79" i="12"/>
  <c r="Q40" i="12"/>
  <c r="X40" i="12"/>
  <c r="Y24" i="12"/>
  <c r="R24" i="12"/>
  <c r="Q18" i="12"/>
  <c r="X18" i="12"/>
  <c r="X3" i="12"/>
  <c r="Q3" i="12"/>
  <c r="M17" i="7"/>
  <c r="P999" i="5"/>
  <c r="Q993" i="5"/>
  <c r="P987" i="5"/>
  <c r="Q985" i="5"/>
  <c r="P971" i="5"/>
  <c r="P968" i="5"/>
  <c r="P965" i="5"/>
  <c r="Q960" i="5"/>
  <c r="Q951" i="5"/>
  <c r="O944" i="5"/>
  <c r="P940" i="5"/>
  <c r="P931" i="5"/>
  <c r="O918" i="5"/>
  <c r="P915" i="5"/>
  <c r="Q905" i="5"/>
  <c r="P904" i="5"/>
  <c r="Q897" i="5"/>
  <c r="P892" i="5"/>
  <c r="Q888" i="5"/>
  <c r="P872" i="5"/>
  <c r="P870" i="5"/>
  <c r="Q868" i="5"/>
  <c r="Q841" i="5"/>
  <c r="O838" i="5"/>
  <c r="P827" i="5"/>
  <c r="Q821" i="5"/>
  <c r="P820" i="5"/>
  <c r="P809" i="5"/>
  <c r="P804" i="5"/>
  <c r="R803" i="5"/>
  <c r="Q799" i="5"/>
  <c r="P791" i="5"/>
  <c r="Q786" i="5"/>
  <c r="Q777" i="5"/>
  <c r="Q748" i="5"/>
  <c r="P745" i="5"/>
  <c r="P743" i="5"/>
  <c r="Q738" i="5"/>
  <c r="P732" i="5"/>
  <c r="O730" i="5"/>
  <c r="P728" i="5"/>
  <c r="P720" i="5"/>
  <c r="P713" i="5"/>
  <c r="Q699" i="5"/>
  <c r="Q696" i="5"/>
  <c r="P692" i="5"/>
  <c r="P685" i="5"/>
  <c r="P683" i="5"/>
  <c r="P672" i="5"/>
  <c r="P665" i="5"/>
  <c r="P646" i="5"/>
  <c r="P630" i="5"/>
  <c r="P618" i="5"/>
  <c r="P609" i="5"/>
  <c r="P604" i="5"/>
  <c r="P595" i="5"/>
  <c r="P590" i="5"/>
  <c r="P579" i="5"/>
  <c r="P571" i="5"/>
  <c r="P569" i="5"/>
  <c r="P562" i="5"/>
  <c r="P560" i="5"/>
  <c r="P554" i="5"/>
  <c r="O549" i="5"/>
  <c r="O546" i="5"/>
  <c r="P532" i="5"/>
  <c r="P515" i="5"/>
  <c r="R504" i="5"/>
  <c r="P499" i="5"/>
  <c r="O472" i="5"/>
  <c r="O467" i="5"/>
  <c r="O451" i="5"/>
  <c r="P445" i="5"/>
  <c r="P443" i="5"/>
  <c r="R442" i="5"/>
  <c r="Q425" i="5"/>
  <c r="Q422" i="5"/>
  <c r="Q419" i="5"/>
  <c r="Q415" i="5"/>
  <c r="Q408" i="5"/>
  <c r="P406" i="5"/>
  <c r="P400" i="5"/>
  <c r="P396" i="5"/>
  <c r="Q394" i="5"/>
  <c r="R372" i="5"/>
  <c r="P363" i="5"/>
  <c r="Q359" i="5"/>
  <c r="Q350" i="5"/>
  <c r="Q344" i="5"/>
  <c r="Q334" i="5"/>
  <c r="Q327" i="5"/>
  <c r="Q287" i="5"/>
  <c r="Q267" i="5"/>
  <c r="Q258" i="5"/>
  <c r="Q246" i="5"/>
  <c r="Q244" i="5"/>
  <c r="Q242" i="5"/>
  <c r="Q240" i="5"/>
  <c r="P226" i="5"/>
  <c r="P214" i="5"/>
  <c r="Q204" i="5"/>
  <c r="Q202" i="5"/>
  <c r="Q193" i="5"/>
  <c r="Q174" i="5"/>
  <c r="P145" i="5"/>
  <c r="Q135" i="5"/>
  <c r="R23" i="5"/>
  <c r="Q991" i="12"/>
  <c r="X991" i="12"/>
  <c r="Q919" i="12"/>
  <c r="X919" i="12"/>
  <c r="R879" i="12"/>
  <c r="Y879" i="12"/>
  <c r="Y861" i="12"/>
  <c r="R861" i="12"/>
  <c r="X855" i="12"/>
  <c r="Q855" i="12"/>
  <c r="Y800" i="12"/>
  <c r="R800" i="12"/>
  <c r="Q731" i="12"/>
  <c r="X731" i="12"/>
  <c r="Y726" i="12"/>
  <c r="R726" i="12"/>
  <c r="Y694" i="12"/>
  <c r="R694" i="12"/>
  <c r="Z684" i="12"/>
  <c r="S684" i="12"/>
  <c r="Y670" i="12"/>
  <c r="R670" i="12"/>
  <c r="R649" i="12"/>
  <c r="Y649" i="12"/>
  <c r="Y633" i="12"/>
  <c r="R633" i="12"/>
  <c r="X590" i="12"/>
  <c r="Q590" i="12"/>
  <c r="X560" i="12"/>
  <c r="Q560" i="12"/>
  <c r="X500" i="12"/>
  <c r="Q500" i="12"/>
  <c r="R448" i="12"/>
  <c r="Y448" i="12"/>
  <c r="Y443" i="12"/>
  <c r="R443" i="12"/>
  <c r="X388" i="12"/>
  <c r="Q388" i="12"/>
  <c r="Q374" i="12"/>
  <c r="X374" i="12"/>
  <c r="Q342" i="12"/>
  <c r="X342" i="12"/>
  <c r="Q331" i="12"/>
  <c r="X331" i="12"/>
  <c r="Y321" i="12"/>
  <c r="R321" i="12"/>
  <c r="S316" i="12"/>
  <c r="Z316" i="12"/>
  <c r="R312" i="12"/>
  <c r="Y312" i="12"/>
  <c r="Q263" i="12"/>
  <c r="X263" i="12"/>
  <c r="R231" i="12"/>
  <c r="Y231" i="12"/>
  <c r="X228" i="12"/>
  <c r="Q228" i="12"/>
  <c r="R219" i="12"/>
  <c r="Y219" i="12"/>
  <c r="Y185" i="12"/>
  <c r="R185" i="12"/>
  <c r="X176" i="12"/>
  <c r="Q176" i="12"/>
  <c r="Q111" i="12"/>
  <c r="X111" i="12"/>
  <c r="Z105" i="12"/>
  <c r="S105" i="12"/>
  <c r="S102" i="12"/>
  <c r="Z102" i="12"/>
  <c r="X86" i="12"/>
  <c r="Q86" i="12"/>
  <c r="S64" i="12"/>
  <c r="Z64" i="12"/>
  <c r="Y59" i="12"/>
  <c r="R59" i="12"/>
  <c r="X29" i="12"/>
  <c r="Q29" i="12"/>
  <c r="Q14" i="12"/>
  <c r="X14" i="12"/>
  <c r="Y2" i="12"/>
  <c r="R2" i="12"/>
  <c r="P993" i="5"/>
  <c r="Q991" i="5"/>
  <c r="Q988" i="5"/>
  <c r="P985" i="5"/>
  <c r="P973" i="5"/>
  <c r="P960" i="5"/>
  <c r="P951" i="5"/>
  <c r="N944" i="5"/>
  <c r="N934" i="5"/>
  <c r="Q926" i="5"/>
  <c r="Q916" i="5"/>
  <c r="N912" i="5"/>
  <c r="P910" i="5"/>
  <c r="P902" i="5"/>
  <c r="P888" i="5"/>
  <c r="N882" i="5"/>
  <c r="O878" i="5"/>
  <c r="R867" i="5"/>
  <c r="P844" i="5"/>
  <c r="P841" i="5"/>
  <c r="N838" i="5"/>
  <c r="P836" i="5"/>
  <c r="O832" i="5"/>
  <c r="P824" i="5"/>
  <c r="R823" i="5"/>
  <c r="Q805" i="5"/>
  <c r="P801" i="5"/>
  <c r="O796" i="5"/>
  <c r="Q787" i="5"/>
  <c r="P786" i="5"/>
  <c r="Q772" i="5"/>
  <c r="O771" i="5"/>
  <c r="P757" i="5"/>
  <c r="Q755" i="5"/>
  <c r="O754" i="5"/>
  <c r="P752" i="5"/>
  <c r="P740" i="5"/>
  <c r="O725" i="5"/>
  <c r="R705" i="5"/>
  <c r="P701" i="5"/>
  <c r="Q677" i="5"/>
  <c r="Q660" i="5"/>
  <c r="Q647" i="5"/>
  <c r="Q645" i="5"/>
  <c r="O642" i="5"/>
  <c r="P640" i="5"/>
  <c r="N635" i="5"/>
  <c r="O628" i="5"/>
  <c r="P616" i="5"/>
  <c r="Q612" i="5"/>
  <c r="O611" i="5"/>
  <c r="Q605" i="5"/>
  <c r="P602" i="5"/>
  <c r="Q593" i="5"/>
  <c r="O592" i="5"/>
  <c r="P588" i="5"/>
  <c r="Q584" i="5"/>
  <c r="P574" i="5"/>
  <c r="P567" i="5"/>
  <c r="O551" i="5"/>
  <c r="N549" i="5"/>
  <c r="P547" i="5"/>
  <c r="N546" i="5"/>
  <c r="Q538" i="5"/>
  <c r="P530" i="5"/>
  <c r="P528" i="5"/>
  <c r="P526" i="5"/>
  <c r="P523" i="5"/>
  <c r="P519" i="5"/>
  <c r="O511" i="5"/>
  <c r="P508" i="5"/>
  <c r="O505" i="5"/>
  <c r="P503" i="5"/>
  <c r="P491" i="5"/>
  <c r="Q487" i="5"/>
  <c r="P483" i="5"/>
  <c r="P481" i="5"/>
  <c r="P468" i="5"/>
  <c r="P463" i="5"/>
  <c r="O460" i="5"/>
  <c r="Q454" i="5"/>
  <c r="N451" i="5"/>
  <c r="Q437" i="5"/>
  <c r="Q432" i="5"/>
  <c r="Q427" i="5"/>
  <c r="Q410" i="5"/>
  <c r="P391" i="5"/>
  <c r="Q386" i="5"/>
  <c r="Q373" i="5"/>
  <c r="Q365" i="5"/>
  <c r="P342" i="5"/>
  <c r="Q336" i="5"/>
  <c r="O329" i="5"/>
  <c r="Q319" i="5"/>
  <c r="P299" i="5"/>
  <c r="P265" i="5"/>
  <c r="Q260" i="5"/>
  <c r="O248" i="5"/>
  <c r="Q239" i="5"/>
  <c r="P235" i="5"/>
  <c r="Q225" i="5"/>
  <c r="P218" i="5"/>
  <c r="P208" i="5"/>
  <c r="Q188" i="5"/>
  <c r="P182" i="5"/>
  <c r="P176" i="5"/>
  <c r="P156" i="5"/>
  <c r="Q111" i="5"/>
  <c r="Q107" i="5"/>
  <c r="P106" i="5"/>
  <c r="O100" i="5"/>
  <c r="O66" i="5"/>
  <c r="R60" i="5"/>
  <c r="Q34" i="5"/>
  <c r="Q32" i="5"/>
  <c r="P22" i="5"/>
  <c r="O19" i="5"/>
  <c r="Q10" i="5"/>
  <c r="Q8" i="5"/>
  <c r="K10" i="5"/>
  <c r="R40" i="5"/>
  <c r="R48" i="5"/>
  <c r="K117" i="5"/>
  <c r="K253" i="5"/>
  <c r="K285" i="5"/>
  <c r="K317" i="5"/>
  <c r="K349" i="5"/>
  <c r="K381" i="5"/>
  <c r="R933" i="12"/>
  <c r="Y933" i="12"/>
  <c r="X927" i="12"/>
  <c r="Q927" i="12"/>
  <c r="Z913" i="12"/>
  <c r="S913" i="12"/>
  <c r="Z904" i="12"/>
  <c r="S904" i="12"/>
  <c r="Y898" i="12"/>
  <c r="R898" i="12"/>
  <c r="R892" i="12"/>
  <c r="Y892" i="12"/>
  <c r="R865" i="12"/>
  <c r="Y865" i="12"/>
  <c r="X860" i="12"/>
  <c r="Q860" i="12"/>
  <c r="Z836" i="12"/>
  <c r="S836" i="12"/>
  <c r="X831" i="12"/>
  <c r="Q831" i="12"/>
  <c r="X820" i="12"/>
  <c r="Q820" i="12"/>
  <c r="Y737" i="12"/>
  <c r="R737" i="12"/>
  <c r="Y730" i="12"/>
  <c r="R730" i="12"/>
  <c r="Q706" i="12"/>
  <c r="X706" i="12"/>
  <c r="R693" i="12"/>
  <c r="Y693" i="12"/>
  <c r="X679" i="12"/>
  <c r="Q679" i="12"/>
  <c r="Z632" i="12"/>
  <c r="S632" i="12"/>
  <c r="X625" i="12"/>
  <c r="Q625" i="12"/>
  <c r="X606" i="12"/>
  <c r="Q606" i="12"/>
  <c r="X585" i="12"/>
  <c r="Q585" i="12"/>
  <c r="Q520" i="12"/>
  <c r="X520" i="12"/>
  <c r="R515" i="12"/>
  <c r="Y515" i="12"/>
  <c r="R419" i="12"/>
  <c r="Y419" i="12"/>
  <c r="R412" i="12"/>
  <c r="Y412" i="12"/>
  <c r="X402" i="12"/>
  <c r="Q402" i="12"/>
  <c r="Q354" i="12"/>
  <c r="X354" i="12"/>
  <c r="Y307" i="12"/>
  <c r="R307" i="12"/>
  <c r="Y298" i="12"/>
  <c r="R298" i="12"/>
  <c r="Y230" i="12"/>
  <c r="R230" i="12"/>
  <c r="Y205" i="12"/>
  <c r="R205" i="12"/>
  <c r="X171" i="12"/>
  <c r="Q171" i="12"/>
  <c r="X153" i="12"/>
  <c r="Q153" i="12"/>
  <c r="R134" i="12"/>
  <c r="Y134" i="12"/>
  <c r="S104" i="12"/>
  <c r="Z104" i="12"/>
  <c r="Z91" i="12"/>
  <c r="S91" i="12"/>
  <c r="R77" i="12"/>
  <c r="Y77" i="12"/>
  <c r="Y69" i="12"/>
  <c r="R69" i="12"/>
  <c r="Z54" i="12"/>
  <c r="S54" i="12"/>
  <c r="X34" i="12"/>
  <c r="Q34" i="12"/>
  <c r="Q997" i="5"/>
  <c r="R995" i="5"/>
  <c r="P988" i="5"/>
  <c r="Q966" i="5"/>
  <c r="P926" i="5"/>
  <c r="R918" i="5"/>
  <c r="O904" i="5"/>
  <c r="P895" i="5"/>
  <c r="N870" i="5"/>
  <c r="N827" i="5"/>
  <c r="Q815" i="5"/>
  <c r="N809" i="5"/>
  <c r="P805" i="5"/>
  <c r="N771" i="5"/>
  <c r="N725" i="5"/>
  <c r="Q702" i="5"/>
  <c r="O683" i="5"/>
  <c r="O609" i="5"/>
  <c r="O579" i="5"/>
  <c r="O560" i="5"/>
  <c r="P535" i="5"/>
  <c r="O532" i="5"/>
  <c r="P517" i="5"/>
  <c r="P493" i="5"/>
  <c r="R472" i="5"/>
  <c r="N460" i="5"/>
  <c r="P447" i="5"/>
  <c r="O400" i="5"/>
  <c r="Q360" i="5"/>
  <c r="P350" i="5"/>
  <c r="P346" i="5"/>
  <c r="Q338" i="5"/>
  <c r="Q304" i="5"/>
  <c r="Q269" i="5"/>
  <c r="Q162" i="5"/>
  <c r="Q159" i="5"/>
  <c r="R104" i="5"/>
  <c r="R36" i="5"/>
  <c r="K149" i="5"/>
  <c r="K194" i="5"/>
  <c r="K258" i="5"/>
  <c r="K322" i="5"/>
  <c r="K386" i="5"/>
  <c r="K418" i="5"/>
  <c r="X995" i="12"/>
  <c r="Q995" i="12"/>
  <c r="K986" i="12"/>
  <c r="W986" i="12"/>
  <c r="O986" i="12"/>
  <c r="J986" i="12"/>
  <c r="V986" i="12"/>
  <c r="L986" i="12"/>
  <c r="P986" i="12"/>
  <c r="Z957" i="12"/>
  <c r="S957" i="12"/>
  <c r="X912" i="12"/>
  <c r="Q912" i="12"/>
  <c r="Q891" i="12"/>
  <c r="X891" i="12"/>
  <c r="R853" i="12"/>
  <c r="Y853" i="12"/>
  <c r="Q847" i="12"/>
  <c r="X847" i="12"/>
  <c r="Y830" i="12"/>
  <c r="R830" i="12"/>
  <c r="Y790" i="12"/>
  <c r="R790" i="12"/>
  <c r="Y777" i="12"/>
  <c r="R777" i="12"/>
  <c r="R746" i="12"/>
  <c r="Y746" i="12"/>
  <c r="Y714" i="12"/>
  <c r="R714" i="12"/>
  <c r="Q683" i="12"/>
  <c r="X683" i="12"/>
  <c r="R661" i="12"/>
  <c r="Y661" i="12"/>
  <c r="X612" i="12"/>
  <c r="Q612" i="12"/>
  <c r="X605" i="12"/>
  <c r="Q605" i="12"/>
  <c r="X584" i="12"/>
  <c r="Q584" i="12"/>
  <c r="S571" i="12"/>
  <c r="Z571" i="12"/>
  <c r="Y568" i="12"/>
  <c r="R568" i="12"/>
  <c r="Y519" i="12"/>
  <c r="R519" i="12"/>
  <c r="X504" i="12"/>
  <c r="Q504" i="12"/>
  <c r="Q480" i="12"/>
  <c r="X480" i="12"/>
  <c r="Q442" i="12"/>
  <c r="X442" i="12"/>
  <c r="Z363" i="12"/>
  <c r="S363" i="12"/>
  <c r="Y266" i="12"/>
  <c r="R266" i="12"/>
  <c r="X254" i="12"/>
  <c r="Q254" i="12"/>
  <c r="R223" i="12"/>
  <c r="Y223" i="12"/>
  <c r="Q190" i="12"/>
  <c r="X190" i="12"/>
  <c r="R152" i="12"/>
  <c r="Y152" i="12"/>
  <c r="Q144" i="12"/>
  <c r="X144" i="12"/>
  <c r="Y114" i="12"/>
  <c r="R114" i="12"/>
  <c r="X49" i="12"/>
  <c r="Q49" i="12"/>
  <c r="Y43" i="12"/>
  <c r="R43" i="12"/>
  <c r="Q38" i="12"/>
  <c r="X38" i="12"/>
  <c r="Q28" i="12"/>
  <c r="X28" i="12"/>
  <c r="X17" i="12"/>
  <c r="Q17" i="12"/>
  <c r="S6" i="12"/>
  <c r="Z6" i="12"/>
  <c r="R971" i="5"/>
  <c r="R878" i="5"/>
  <c r="R754" i="5"/>
  <c r="R642" i="5"/>
  <c r="R513" i="5"/>
  <c r="R404" i="5"/>
  <c r="R340" i="5"/>
  <c r="Q326" i="5"/>
  <c r="Q278" i="5"/>
  <c r="R212" i="5"/>
  <c r="Q192" i="5"/>
  <c r="Q132" i="5"/>
  <c r="P107" i="5"/>
  <c r="Q105" i="5"/>
  <c r="Q99" i="5"/>
  <c r="Q75" i="5"/>
  <c r="P68" i="5"/>
  <c r="Q61" i="5"/>
  <c r="P43" i="5"/>
  <c r="Q37" i="5"/>
  <c r="Q35" i="5"/>
  <c r="P34" i="5"/>
  <c r="Q11" i="5"/>
  <c r="P21" i="17"/>
  <c r="N21" i="17"/>
  <c r="O21" i="17"/>
  <c r="K994" i="12"/>
  <c r="V994" i="12"/>
  <c r="W994" i="12"/>
  <c r="P994" i="12"/>
  <c r="O994" i="12"/>
  <c r="R990" i="12"/>
  <c r="Y990" i="12"/>
  <c r="X975" i="12"/>
  <c r="Q975" i="12"/>
  <c r="S951" i="12"/>
  <c r="Z951" i="12"/>
  <c r="X946" i="12"/>
  <c r="Q925" i="12"/>
  <c r="X925" i="12"/>
  <c r="Y885" i="12"/>
  <c r="R885" i="12"/>
  <c r="X877" i="12"/>
  <c r="Q877" i="12"/>
  <c r="S829" i="12"/>
  <c r="Z829" i="12"/>
  <c r="Y824" i="12"/>
  <c r="R824" i="12"/>
  <c r="X783" i="12"/>
  <c r="Q783" i="12"/>
  <c r="Z708" i="12"/>
  <c r="S708" i="12"/>
  <c r="R701" i="12"/>
  <c r="Y701" i="12"/>
  <c r="R660" i="12"/>
  <c r="Y660" i="12"/>
  <c r="R627" i="12"/>
  <c r="Y627" i="12"/>
  <c r="X546" i="12"/>
  <c r="Q546" i="12"/>
  <c r="Q513" i="12"/>
  <c r="X513" i="12"/>
  <c r="R503" i="12"/>
  <c r="Y503" i="12"/>
  <c r="Y474" i="12"/>
  <c r="R474" i="12"/>
  <c r="X459" i="12"/>
  <c r="Q459" i="12"/>
  <c r="X401" i="12"/>
  <c r="Q401" i="12"/>
  <c r="X386" i="12"/>
  <c r="Q386" i="12"/>
  <c r="R352" i="12"/>
  <c r="Y352" i="12"/>
  <c r="R348" i="12"/>
  <c r="Y348" i="12"/>
  <c r="Q335" i="12"/>
  <c r="X335" i="12"/>
  <c r="Y297" i="12"/>
  <c r="R297" i="12"/>
  <c r="Y294" i="12"/>
  <c r="R294" i="12"/>
  <c r="X279" i="12"/>
  <c r="Q279" i="12"/>
  <c r="X274" i="12"/>
  <c r="Q274" i="12"/>
  <c r="Y256" i="12"/>
  <c r="R256" i="12"/>
  <c r="Z213" i="12"/>
  <c r="S213" i="12"/>
  <c r="Y174" i="12"/>
  <c r="R174" i="12"/>
  <c r="R165" i="12"/>
  <c r="Y165" i="12"/>
  <c r="Y151" i="12"/>
  <c r="R151" i="12"/>
  <c r="R147" i="12"/>
  <c r="Y147" i="12"/>
  <c r="R128" i="12"/>
  <c r="Y128" i="12"/>
  <c r="R113" i="12"/>
  <c r="Y113" i="12"/>
  <c r="Y81" i="12"/>
  <c r="R81" i="12"/>
  <c r="Q67" i="12"/>
  <c r="X67" i="12"/>
  <c r="X33" i="12"/>
  <c r="Q33" i="12"/>
  <c r="P1000" i="5"/>
  <c r="Q998" i="5"/>
  <c r="P994" i="5"/>
  <c r="Q986" i="5"/>
  <c r="N979" i="5"/>
  <c r="P974" i="5"/>
  <c r="P969" i="5"/>
  <c r="Q967" i="5"/>
  <c r="P961" i="5"/>
  <c r="N960" i="5"/>
  <c r="N951" i="5"/>
  <c r="P949" i="5"/>
  <c r="R942" i="5"/>
  <c r="P921" i="5"/>
  <c r="Q914" i="5"/>
  <c r="P901" i="5"/>
  <c r="O897" i="5"/>
  <c r="P889" i="5"/>
  <c r="P883" i="5"/>
  <c r="P881" i="5"/>
  <c r="Q877" i="5"/>
  <c r="Q869" i="5"/>
  <c r="P856" i="5"/>
  <c r="P849" i="5"/>
  <c r="P842" i="5"/>
  <c r="Q840" i="5"/>
  <c r="P837" i="5"/>
  <c r="Q835" i="5"/>
  <c r="Q823" i="5"/>
  <c r="O805" i="5"/>
  <c r="P803" i="5"/>
  <c r="Q798" i="5"/>
  <c r="P794" i="5"/>
  <c r="N789" i="5"/>
  <c r="N786" i="5"/>
  <c r="P783" i="5"/>
  <c r="P781" i="5"/>
  <c r="P760" i="5"/>
  <c r="P735" i="5"/>
  <c r="P723" i="5"/>
  <c r="N709" i="5"/>
  <c r="P675" i="5"/>
  <c r="P673" i="5"/>
  <c r="P669" i="5"/>
  <c r="P658" i="5"/>
  <c r="N631" i="5"/>
  <c r="P627" i="5"/>
  <c r="Q615" i="5"/>
  <c r="Q608" i="5"/>
  <c r="O605" i="5"/>
  <c r="P603" i="5"/>
  <c r="P596" i="5"/>
  <c r="O593" i="5"/>
  <c r="P591" i="5"/>
  <c r="P582" i="5"/>
  <c r="O576" i="5"/>
  <c r="N574" i="5"/>
  <c r="P572" i="5"/>
  <c r="O556" i="5"/>
  <c r="P548" i="5"/>
  <c r="P545" i="5"/>
  <c r="O540" i="5"/>
  <c r="Q534" i="5"/>
  <c r="P531" i="5"/>
  <c r="P529" i="5"/>
  <c r="Q525" i="5"/>
  <c r="P520" i="5"/>
  <c r="P504" i="5"/>
  <c r="P492" i="5"/>
  <c r="P490" i="5"/>
  <c r="Q480" i="5"/>
  <c r="P474" i="5"/>
  <c r="R473" i="5"/>
  <c r="P471" i="5"/>
  <c r="P467" i="5"/>
  <c r="P464" i="5"/>
  <c r="P459" i="5"/>
  <c r="P450" i="5"/>
  <c r="O439" i="5"/>
  <c r="Q436" i="5"/>
  <c r="P431" i="5"/>
  <c r="Q426" i="5"/>
  <c r="P416" i="5"/>
  <c r="Q405" i="5"/>
  <c r="Q403" i="5"/>
  <c r="P390" i="5"/>
  <c r="Q377" i="5"/>
  <c r="Q372" i="5"/>
  <c r="P360" i="5"/>
  <c r="Q339" i="5"/>
  <c r="P338" i="5"/>
  <c r="Q335" i="5"/>
  <c r="P321" i="5"/>
  <c r="Q318" i="5"/>
  <c r="Q298" i="5"/>
  <c r="P274" i="5"/>
  <c r="P249" i="5"/>
  <c r="Q234" i="5"/>
  <c r="P232" i="5"/>
  <c r="P228" i="5"/>
  <c r="Q223" i="5"/>
  <c r="Q213" i="5"/>
  <c r="Q207" i="5"/>
  <c r="P199" i="5"/>
  <c r="P197" i="5"/>
  <c r="Q194" i="5"/>
  <c r="Q187" i="5"/>
  <c r="Q183" i="5"/>
  <c r="Q181" i="5"/>
  <c r="Q168" i="5"/>
  <c r="Q166" i="5"/>
  <c r="P152" i="5"/>
  <c r="P150" i="5"/>
  <c r="Q146" i="5"/>
  <c r="P140" i="5"/>
  <c r="P136" i="5"/>
  <c r="Q119" i="5"/>
  <c r="Q116" i="5"/>
  <c r="P91" i="5"/>
  <c r="Q87" i="5"/>
  <c r="R20" i="5"/>
  <c r="R87" i="5"/>
  <c r="K114" i="5"/>
  <c r="K250" i="5"/>
  <c r="K410" i="5"/>
  <c r="Y997" i="12"/>
  <c r="R997" i="12"/>
  <c r="Q989" i="12"/>
  <c r="X989" i="12"/>
  <c r="X959" i="12"/>
  <c r="Q959" i="12"/>
  <c r="Y946" i="12"/>
  <c r="R946" i="12"/>
  <c r="R907" i="12"/>
  <c r="Y907" i="12"/>
  <c r="R858" i="12"/>
  <c r="Y858" i="12"/>
  <c r="Q839" i="12"/>
  <c r="X839" i="12"/>
  <c r="Y823" i="12"/>
  <c r="R823" i="12"/>
  <c r="S817" i="12"/>
  <c r="Z817" i="12"/>
  <c r="X804" i="12"/>
  <c r="Q804" i="12"/>
  <c r="R798" i="12"/>
  <c r="Y798" i="12"/>
  <c r="X771" i="12"/>
  <c r="Q771" i="12"/>
  <c r="R765" i="12"/>
  <c r="Y765" i="12"/>
  <c r="X734" i="12"/>
  <c r="Q734" i="12"/>
  <c r="X718" i="12"/>
  <c r="Q718" i="12"/>
  <c r="R712" i="12"/>
  <c r="Y712" i="12"/>
  <c r="R700" i="12"/>
  <c r="Y700" i="12"/>
  <c r="Q597" i="12"/>
  <c r="X597" i="12"/>
  <c r="R593" i="12"/>
  <c r="Y593" i="12"/>
  <c r="R558" i="12"/>
  <c r="Y558" i="12"/>
  <c r="R528" i="12"/>
  <c r="Y528" i="12"/>
  <c r="X512" i="12"/>
  <c r="Q512" i="12"/>
  <c r="X462" i="12"/>
  <c r="Q462" i="12"/>
  <c r="X451" i="12"/>
  <c r="Q451" i="12"/>
  <c r="Y440" i="12"/>
  <c r="R440" i="12"/>
  <c r="Q396" i="12"/>
  <c r="X396" i="12"/>
  <c r="X391" i="12"/>
  <c r="Q391" i="12"/>
  <c r="R358" i="12"/>
  <c r="Y358" i="12"/>
  <c r="Q351" i="12"/>
  <c r="X351" i="12"/>
  <c r="S340" i="12"/>
  <c r="Z340" i="12"/>
  <c r="Q334" i="12"/>
  <c r="X334" i="12"/>
  <c r="Z304" i="12"/>
  <c r="S304" i="12"/>
  <c r="X247" i="12"/>
  <c r="Q247" i="12"/>
  <c r="Y208" i="12"/>
  <c r="R208" i="12"/>
  <c r="R199" i="12"/>
  <c r="Y199" i="12"/>
  <c r="Y180" i="12"/>
  <c r="R180" i="12"/>
  <c r="Q173" i="12"/>
  <c r="X173" i="12"/>
  <c r="Q169" i="12"/>
  <c r="X169" i="12"/>
  <c r="Y146" i="12"/>
  <c r="R146" i="12"/>
  <c r="Q75" i="12"/>
  <c r="X75" i="12"/>
  <c r="X66" i="12"/>
  <c r="Q66" i="12"/>
  <c r="X41" i="12"/>
  <c r="Q41" i="12"/>
  <c r="X37" i="12"/>
  <c r="Q37" i="12"/>
  <c r="Y26" i="12"/>
  <c r="R26" i="12"/>
  <c r="S993" i="12"/>
  <c r="Z993" i="12"/>
  <c r="K991" i="12"/>
  <c r="W991" i="12"/>
  <c r="W989" i="12"/>
  <c r="Z985" i="12"/>
  <c r="S985" i="12"/>
  <c r="S982" i="12"/>
  <c r="Z982" i="12"/>
  <c r="S977" i="12"/>
  <c r="Z977" i="12"/>
  <c r="J972" i="12"/>
  <c r="P972" i="12" s="1"/>
  <c r="O972" i="12"/>
  <c r="Y969" i="12"/>
  <c r="R969" i="12"/>
  <c r="J964" i="12"/>
  <c r="W964" i="12" s="1"/>
  <c r="V964" i="12"/>
  <c r="O964" i="12"/>
  <c r="Q961" i="12"/>
  <c r="X961" i="12"/>
  <c r="Q958" i="12"/>
  <c r="X958" i="12"/>
  <c r="K955" i="12"/>
  <c r="V955" i="12"/>
  <c r="O955" i="12"/>
  <c r="O953" i="12"/>
  <c r="V953" i="12"/>
  <c r="O950" i="12"/>
  <c r="J947" i="12"/>
  <c r="W947" i="12" s="1"/>
  <c r="O947" i="12"/>
  <c r="O945" i="12"/>
  <c r="V945" i="12"/>
  <c r="Q941" i="12"/>
  <c r="X941" i="12"/>
  <c r="S938" i="12"/>
  <c r="Z938" i="12"/>
  <c r="R935" i="12"/>
  <c r="Y935" i="12"/>
  <c r="Z931" i="12"/>
  <c r="S931" i="12"/>
  <c r="J929" i="12"/>
  <c r="W929" i="12" s="1"/>
  <c r="O929" i="12"/>
  <c r="V929" i="12"/>
  <c r="V926" i="12"/>
  <c r="O926" i="12"/>
  <c r="K917" i="12"/>
  <c r="O917" i="12"/>
  <c r="V917" i="12"/>
  <c r="O915" i="12"/>
  <c r="V915" i="12"/>
  <c r="S911" i="12"/>
  <c r="Z911" i="12"/>
  <c r="Z908" i="12"/>
  <c r="S908" i="12"/>
  <c r="Z905" i="12"/>
  <c r="S905" i="12"/>
  <c r="O903" i="12"/>
  <c r="V903" i="12"/>
  <c r="S899" i="12"/>
  <c r="Z899" i="12"/>
  <c r="Z896" i="12"/>
  <c r="S896" i="12"/>
  <c r="V893" i="12"/>
  <c r="O893" i="12"/>
  <c r="X890" i="12"/>
  <c r="Q890" i="12"/>
  <c r="Z887" i="12"/>
  <c r="S887" i="12"/>
  <c r="K884" i="12"/>
  <c r="V884" i="12"/>
  <c r="O884" i="12"/>
  <c r="X881" i="12"/>
  <c r="Q881" i="12"/>
  <c r="S877" i="12"/>
  <c r="Z877" i="12"/>
  <c r="J875" i="12"/>
  <c r="W875" i="12"/>
  <c r="V875" i="12"/>
  <c r="P875" i="12"/>
  <c r="O875" i="12"/>
  <c r="V873" i="12"/>
  <c r="O873" i="12"/>
  <c r="J869" i="12"/>
  <c r="O869" i="12"/>
  <c r="V869" i="12"/>
  <c r="J866" i="12"/>
  <c r="P866" i="12"/>
  <c r="V866" i="12"/>
  <c r="W866" i="12"/>
  <c r="O866" i="12"/>
  <c r="Q863" i="12"/>
  <c r="X863" i="12"/>
  <c r="S859" i="12"/>
  <c r="Z859" i="12"/>
  <c r="Z856" i="12"/>
  <c r="S856" i="12"/>
  <c r="J854" i="12"/>
  <c r="O854" i="12"/>
  <c r="V854" i="12"/>
  <c r="S851" i="12"/>
  <c r="Z851" i="12"/>
  <c r="Z848" i="12"/>
  <c r="S848" i="12"/>
  <c r="V846" i="12"/>
  <c r="P846" i="12"/>
  <c r="W846" i="12"/>
  <c r="O846" i="12"/>
  <c r="Y843" i="12"/>
  <c r="R843" i="12"/>
  <c r="Q840" i="12"/>
  <c r="X840" i="12"/>
  <c r="R837" i="12"/>
  <c r="Y837" i="12"/>
  <c r="P835" i="12"/>
  <c r="V835" i="12"/>
  <c r="O835" i="12"/>
  <c r="W835" i="12"/>
  <c r="Z831" i="12"/>
  <c r="S831" i="12"/>
  <c r="Z828" i="12"/>
  <c r="S828" i="12"/>
  <c r="K825" i="12"/>
  <c r="V825" i="12"/>
  <c r="O825" i="12"/>
  <c r="S821" i="12"/>
  <c r="Z821" i="12"/>
  <c r="O819" i="12"/>
  <c r="V819" i="12"/>
  <c r="R815" i="12"/>
  <c r="Y815" i="12"/>
  <c r="O812" i="12"/>
  <c r="V812" i="12"/>
  <c r="R808" i="12"/>
  <c r="Y808" i="12"/>
  <c r="X805" i="12"/>
  <c r="Q805" i="12"/>
  <c r="J802" i="12"/>
  <c r="V802" i="12"/>
  <c r="O802" i="12"/>
  <c r="X799" i="12"/>
  <c r="Q799" i="12"/>
  <c r="Y795" i="12"/>
  <c r="R795" i="12"/>
  <c r="S791" i="12"/>
  <c r="Z791" i="12"/>
  <c r="O789" i="12"/>
  <c r="W789" i="12"/>
  <c r="P789" i="12"/>
  <c r="V789" i="12"/>
  <c r="W785" i="12"/>
  <c r="V785" i="12"/>
  <c r="O785" i="12"/>
  <c r="P785" i="12"/>
  <c r="O782" i="12"/>
  <c r="V782" i="12"/>
  <c r="O779" i="12"/>
  <c r="V779" i="12"/>
  <c r="K776" i="12"/>
  <c r="W776" i="12"/>
  <c r="V776" i="12"/>
  <c r="P776" i="12"/>
  <c r="O776" i="12"/>
  <c r="R773" i="12"/>
  <c r="Y773" i="12"/>
  <c r="J770" i="12"/>
  <c r="O770" i="12"/>
  <c r="V770" i="12"/>
  <c r="P770" i="12"/>
  <c r="W770" i="12"/>
  <c r="W767" i="12"/>
  <c r="V767" i="12"/>
  <c r="P767" i="12"/>
  <c r="O767" i="12"/>
  <c r="Z763" i="12"/>
  <c r="S763" i="12"/>
  <c r="J761" i="12"/>
  <c r="P761" i="12"/>
  <c r="V761" i="12"/>
  <c r="W761" i="12"/>
  <c r="O761" i="12"/>
  <c r="J758" i="12"/>
  <c r="O758" i="12"/>
  <c r="W758" i="12"/>
  <c r="P758" i="12"/>
  <c r="V758" i="12"/>
  <c r="R754" i="12"/>
  <c r="Y754" i="12"/>
  <c r="O751" i="12"/>
  <c r="V751" i="12"/>
  <c r="X747" i="12"/>
  <c r="Q747" i="12"/>
  <c r="J744" i="12"/>
  <c r="V744" i="12"/>
  <c r="W744" i="12"/>
  <c r="P744" i="12"/>
  <c r="O744" i="12"/>
  <c r="Y741" i="12"/>
  <c r="R741" i="12"/>
  <c r="X738" i="12"/>
  <c r="Q738" i="12"/>
  <c r="V735" i="12"/>
  <c r="O735" i="12"/>
  <c r="Z731" i="12"/>
  <c r="S731" i="12"/>
  <c r="K728" i="12"/>
  <c r="O728" i="12"/>
  <c r="V728" i="12"/>
  <c r="O722" i="12"/>
  <c r="V722" i="12"/>
  <c r="O719" i="12"/>
  <c r="V719" i="12"/>
  <c r="S715" i="12"/>
  <c r="Z715" i="12"/>
  <c r="V713" i="12"/>
  <c r="O713" i="12"/>
  <c r="R710" i="12"/>
  <c r="Y710" i="12"/>
  <c r="R707" i="12"/>
  <c r="Y707" i="12"/>
  <c r="Y704" i="12"/>
  <c r="R704" i="12"/>
  <c r="X702" i="12"/>
  <c r="Q702" i="12"/>
  <c r="X699" i="12"/>
  <c r="Q699" i="12"/>
  <c r="Z695" i="12"/>
  <c r="S695" i="12"/>
  <c r="Y692" i="12"/>
  <c r="R692" i="12"/>
  <c r="R689" i="12"/>
  <c r="Y689" i="12"/>
  <c r="P687" i="12"/>
  <c r="W687" i="12"/>
  <c r="O687" i="12"/>
  <c r="V687" i="12"/>
  <c r="Z683" i="12"/>
  <c r="S683" i="12"/>
  <c r="Z680" i="12"/>
  <c r="S680" i="12"/>
  <c r="J678" i="12"/>
  <c r="W678" i="12"/>
  <c r="O678" i="12"/>
  <c r="V678" i="12"/>
  <c r="P678" i="12"/>
  <c r="Y674" i="12"/>
  <c r="R674" i="12"/>
  <c r="Q671" i="12"/>
  <c r="X671" i="12"/>
  <c r="J668" i="12"/>
  <c r="W668" i="12" s="1"/>
  <c r="O668" i="12"/>
  <c r="V668" i="12"/>
  <c r="S664" i="12"/>
  <c r="Z664" i="12"/>
  <c r="Q662" i="12"/>
  <c r="X662" i="12"/>
  <c r="J659" i="12"/>
  <c r="P659" i="12" s="1"/>
  <c r="O659" i="12"/>
  <c r="V659" i="12"/>
  <c r="W659" i="12"/>
  <c r="O656" i="12"/>
  <c r="V656" i="12"/>
  <c r="O654" i="12"/>
  <c r="V654" i="12"/>
  <c r="Z650" i="12"/>
  <c r="S650" i="12"/>
  <c r="R647" i="12"/>
  <c r="Y647" i="12"/>
  <c r="J644" i="12"/>
  <c r="W644" i="12"/>
  <c r="O644" i="12"/>
  <c r="V644" i="12"/>
  <c r="P644" i="12"/>
  <c r="O642" i="12"/>
  <c r="V642" i="12"/>
  <c r="W642" i="12"/>
  <c r="P642" i="12"/>
  <c r="R638" i="12"/>
  <c r="Y638" i="12"/>
  <c r="Z634" i="12"/>
  <c r="S634" i="12"/>
  <c r="V629" i="12"/>
  <c r="O629" i="12"/>
  <c r="Q626" i="12"/>
  <c r="X626" i="12"/>
  <c r="K623" i="12"/>
  <c r="V623" i="12"/>
  <c r="O623" i="12"/>
  <c r="J620" i="12"/>
  <c r="O620" i="12"/>
  <c r="V620" i="12"/>
  <c r="X617" i="12"/>
  <c r="Q617" i="12"/>
  <c r="Q614" i="12"/>
  <c r="X614" i="12"/>
  <c r="Z610" i="12"/>
  <c r="S610" i="12"/>
  <c r="K607" i="12"/>
  <c r="P607" i="12"/>
  <c r="O607" i="12"/>
  <c r="W607" i="12"/>
  <c r="V607" i="12"/>
  <c r="Y604" i="12"/>
  <c r="R604" i="12"/>
  <c r="Y601" i="12"/>
  <c r="R601" i="12"/>
  <c r="Q598" i="12"/>
  <c r="X598" i="12"/>
  <c r="Z595" i="12"/>
  <c r="S595" i="12"/>
  <c r="Y589" i="12"/>
  <c r="R589" i="12"/>
  <c r="R586" i="12"/>
  <c r="Y586" i="12"/>
  <c r="Y583" i="12"/>
  <c r="R583" i="12"/>
  <c r="K580" i="12"/>
  <c r="V580" i="12"/>
  <c r="W580" i="12"/>
  <c r="P580" i="12"/>
  <c r="O580" i="12"/>
  <c r="V577" i="12"/>
  <c r="O577" i="12"/>
  <c r="X574" i="12"/>
  <c r="Q574" i="12"/>
  <c r="R570" i="12"/>
  <c r="Y570" i="12"/>
  <c r="Z567" i="12"/>
  <c r="S567" i="12"/>
  <c r="V565" i="12"/>
  <c r="O565" i="12"/>
  <c r="V562" i="12"/>
  <c r="O562" i="12"/>
  <c r="K559" i="12"/>
  <c r="W559" i="12"/>
  <c r="V559" i="12"/>
  <c r="P559" i="12"/>
  <c r="O559" i="12"/>
  <c r="J556" i="12"/>
  <c r="P556" i="12" s="1"/>
  <c r="V556" i="12"/>
  <c r="O556" i="12"/>
  <c r="W556" i="12"/>
  <c r="O554" i="12"/>
  <c r="V554" i="12"/>
  <c r="V551" i="12"/>
  <c r="O551" i="12"/>
  <c r="S547" i="12"/>
  <c r="Z547" i="12"/>
  <c r="S544" i="12"/>
  <c r="Z544" i="12"/>
  <c r="Y542" i="12"/>
  <c r="R542" i="12"/>
  <c r="R539" i="12"/>
  <c r="Y539" i="12"/>
  <c r="K536" i="12"/>
  <c r="V536" i="12"/>
  <c r="W536" i="12"/>
  <c r="P536" i="12"/>
  <c r="O536" i="12"/>
  <c r="V534" i="12"/>
  <c r="P534" i="12"/>
  <c r="O534" i="12"/>
  <c r="W534" i="12"/>
  <c r="R530" i="12"/>
  <c r="Y530" i="12"/>
  <c r="R527" i="12"/>
  <c r="Y527" i="12"/>
  <c r="K524" i="12"/>
  <c r="W524" i="12"/>
  <c r="V524" i="12"/>
  <c r="P524" i="12"/>
  <c r="O524" i="12"/>
  <c r="S520" i="12"/>
  <c r="Z520" i="12"/>
  <c r="K517" i="12"/>
  <c r="V517" i="12"/>
  <c r="O517" i="12"/>
  <c r="V514" i="12"/>
  <c r="O514" i="12"/>
  <c r="R511" i="12"/>
  <c r="Y511" i="12"/>
  <c r="Q508" i="12"/>
  <c r="X508" i="12"/>
  <c r="S504" i="12"/>
  <c r="Z504" i="12"/>
  <c r="J502" i="12"/>
  <c r="P502" i="12"/>
  <c r="W502" i="12"/>
  <c r="V502" i="12"/>
  <c r="O502" i="12"/>
  <c r="X498" i="12"/>
  <c r="Q498" i="12"/>
  <c r="Q496" i="12"/>
  <c r="X496" i="12"/>
  <c r="Y493" i="12"/>
  <c r="R493" i="12"/>
  <c r="S490" i="12"/>
  <c r="Z490" i="12"/>
  <c r="X488" i="12"/>
  <c r="Q488" i="12"/>
  <c r="J485" i="12"/>
  <c r="W485" i="12" s="1"/>
  <c r="O485" i="12"/>
  <c r="P485" i="12"/>
  <c r="V485" i="12"/>
  <c r="J482" i="12"/>
  <c r="O482" i="12"/>
  <c r="V482" i="12"/>
  <c r="J479" i="12"/>
  <c r="P479" i="12" s="1"/>
  <c r="V479" i="12"/>
  <c r="O479" i="12"/>
  <c r="X475" i="12"/>
  <c r="Q475" i="12"/>
  <c r="Z471" i="12"/>
  <c r="S471" i="12"/>
  <c r="R468" i="12"/>
  <c r="Y468" i="12"/>
  <c r="X466" i="12"/>
  <c r="Q466" i="12"/>
  <c r="Y463" i="12"/>
  <c r="R463" i="12"/>
  <c r="S460" i="12"/>
  <c r="Z460" i="12"/>
  <c r="R458" i="12"/>
  <c r="Y458" i="12"/>
  <c r="Q455" i="12"/>
  <c r="X455" i="12"/>
  <c r="J452" i="12"/>
  <c r="W452" i="12"/>
  <c r="V452" i="12"/>
  <c r="O452" i="12"/>
  <c r="P452" i="12"/>
  <c r="Y449" i="12"/>
  <c r="R449" i="12"/>
  <c r="X446" i="12"/>
  <c r="Q446" i="12"/>
  <c r="Z442" i="12"/>
  <c r="S442" i="12"/>
  <c r="X439" i="12"/>
  <c r="Q439" i="12"/>
  <c r="Y436" i="12"/>
  <c r="R436" i="12"/>
  <c r="V434" i="12"/>
  <c r="O434" i="12"/>
  <c r="Y430" i="12"/>
  <c r="R430" i="12"/>
  <c r="J424" i="12"/>
  <c r="W424" i="12"/>
  <c r="P424" i="12"/>
  <c r="O424" i="12"/>
  <c r="V424" i="12"/>
  <c r="R421" i="12"/>
  <c r="Y421" i="12"/>
  <c r="Y418" i="12"/>
  <c r="R418" i="12"/>
  <c r="X416" i="12"/>
  <c r="Q416" i="12"/>
  <c r="V413" i="12"/>
  <c r="O413" i="12"/>
  <c r="V410" i="12"/>
  <c r="P410" i="12"/>
  <c r="W410" i="12"/>
  <c r="O410" i="12"/>
  <c r="Y406" i="12"/>
  <c r="R406" i="12"/>
  <c r="S402" i="12"/>
  <c r="Z402" i="12"/>
  <c r="L400" i="12"/>
  <c r="P400" i="12"/>
  <c r="V400" i="12"/>
  <c r="O400" i="12"/>
  <c r="W400" i="12"/>
  <c r="Z396" i="12"/>
  <c r="S396" i="12"/>
  <c r="V394" i="12"/>
  <c r="O394" i="12"/>
  <c r="S390" i="12"/>
  <c r="Z390" i="12"/>
  <c r="S387" i="12"/>
  <c r="Z387" i="12"/>
  <c r="W385" i="12"/>
  <c r="P385" i="12"/>
  <c r="O385" i="12"/>
  <c r="V385" i="12"/>
  <c r="R382" i="12"/>
  <c r="Y382" i="12"/>
  <c r="X379" i="12"/>
  <c r="Q379" i="12"/>
  <c r="J376" i="12"/>
  <c r="P376" i="12"/>
  <c r="V376" i="12"/>
  <c r="O376" i="12"/>
  <c r="W376" i="12"/>
  <c r="Y373" i="12"/>
  <c r="R373" i="12"/>
  <c r="Q370" i="12"/>
  <c r="X370" i="12"/>
  <c r="X367" i="12"/>
  <c r="Q367" i="12"/>
  <c r="Y364" i="12"/>
  <c r="R364" i="12"/>
  <c r="V362" i="12"/>
  <c r="W362" i="12"/>
  <c r="O362" i="12"/>
  <c r="P362" i="12"/>
  <c r="K359" i="12"/>
  <c r="O359" i="12"/>
  <c r="V359" i="12"/>
  <c r="W359" i="12"/>
  <c r="P359" i="12"/>
  <c r="Z355" i="12"/>
  <c r="S355" i="12"/>
  <c r="V353" i="12"/>
  <c r="O353" i="12"/>
  <c r="Y350" i="12"/>
  <c r="R350" i="12"/>
  <c r="Q347" i="12"/>
  <c r="X347" i="12"/>
  <c r="Y344" i="12"/>
  <c r="R344" i="12"/>
  <c r="Z338" i="12"/>
  <c r="S338" i="12"/>
  <c r="J336" i="12"/>
  <c r="W336" i="12"/>
  <c r="V336" i="12"/>
  <c r="P336" i="12"/>
  <c r="O336" i="12"/>
  <c r="V333" i="12"/>
  <c r="O333" i="12"/>
  <c r="Y330" i="12"/>
  <c r="R330" i="12"/>
  <c r="R327" i="12"/>
  <c r="Y327" i="12"/>
  <c r="V325" i="12"/>
  <c r="P325" i="12"/>
  <c r="W325" i="12"/>
  <c r="O325" i="12"/>
  <c r="Q322" i="12"/>
  <c r="X322" i="12"/>
  <c r="K319" i="12"/>
  <c r="V319" i="12"/>
  <c r="O319" i="12"/>
  <c r="P319" i="12"/>
  <c r="W319" i="12"/>
  <c r="S315" i="12"/>
  <c r="Z315" i="12"/>
  <c r="O313" i="12"/>
  <c r="V313" i="12"/>
  <c r="Z310" i="12"/>
  <c r="S310" i="12"/>
  <c r="J308" i="12"/>
  <c r="W308" i="12"/>
  <c r="O308" i="12"/>
  <c r="V308" i="12"/>
  <c r="P308" i="12"/>
  <c r="V306" i="12"/>
  <c r="O306" i="12"/>
  <c r="R302" i="12"/>
  <c r="Y302" i="12"/>
  <c r="X299" i="12"/>
  <c r="Q299" i="12"/>
  <c r="X296" i="12"/>
  <c r="Q296" i="12"/>
  <c r="S293" i="12"/>
  <c r="Z293" i="12"/>
  <c r="Q291" i="12"/>
  <c r="X291" i="12"/>
  <c r="R287" i="12"/>
  <c r="Y287" i="12"/>
  <c r="K284" i="12"/>
  <c r="O284" i="12"/>
  <c r="W284" i="12"/>
  <c r="P284" i="12"/>
  <c r="V284" i="12"/>
  <c r="V281" i="12"/>
  <c r="O281" i="12"/>
  <c r="Y278" i="12"/>
  <c r="R278" i="12"/>
  <c r="O275" i="12"/>
  <c r="V275" i="12"/>
  <c r="Z271" i="12"/>
  <c r="S271" i="12"/>
  <c r="Y268" i="12"/>
  <c r="R268" i="12"/>
  <c r="R265" i="12"/>
  <c r="Y265" i="12"/>
  <c r="J262" i="12"/>
  <c r="V262" i="12"/>
  <c r="O262" i="12"/>
  <c r="P262" i="12"/>
  <c r="W262" i="12"/>
  <c r="V259" i="12"/>
  <c r="O259" i="12"/>
  <c r="P259" i="12"/>
  <c r="W259" i="12"/>
  <c r="Y255" i="12"/>
  <c r="R255" i="12"/>
  <c r="J253" i="12"/>
  <c r="V253" i="12"/>
  <c r="P253" i="12"/>
  <c r="W253" i="12"/>
  <c r="O253" i="12"/>
  <c r="V250" i="12"/>
  <c r="W250" i="12"/>
  <c r="O250" i="12"/>
  <c r="P250" i="12"/>
  <c r="R246" i="12"/>
  <c r="Y246" i="12"/>
  <c r="Q243" i="12"/>
  <c r="X243" i="12"/>
  <c r="Q241" i="12"/>
  <c r="X241" i="12"/>
  <c r="Y238" i="12"/>
  <c r="R238" i="12"/>
  <c r="R235" i="12"/>
  <c r="Y235" i="12"/>
  <c r="X232" i="12"/>
  <c r="Q232" i="12"/>
  <c r="Y229" i="12"/>
  <c r="R229" i="12"/>
  <c r="O227" i="12"/>
  <c r="V227" i="12"/>
  <c r="X224" i="12"/>
  <c r="Q224" i="12"/>
  <c r="O221" i="12"/>
  <c r="V221" i="12"/>
  <c r="Z217" i="12"/>
  <c r="S217" i="12"/>
  <c r="J215" i="12"/>
  <c r="P215" i="12"/>
  <c r="O215" i="12"/>
  <c r="V215" i="12"/>
  <c r="W215" i="12"/>
  <c r="V212" i="12"/>
  <c r="O212" i="12"/>
  <c r="V209" i="12"/>
  <c r="O209" i="12"/>
  <c r="J206" i="12"/>
  <c r="W206" i="12" s="1"/>
  <c r="V206" i="12"/>
  <c r="O206" i="12"/>
  <c r="O204" i="12"/>
  <c r="V204" i="12"/>
  <c r="O201" i="12"/>
  <c r="V201" i="12"/>
  <c r="J198" i="12"/>
  <c r="P198" i="12"/>
  <c r="W198" i="12"/>
  <c r="O198" i="12"/>
  <c r="V198" i="12"/>
  <c r="Y195" i="12"/>
  <c r="R195" i="12"/>
  <c r="R192" i="12"/>
  <c r="Y192" i="12"/>
  <c r="S189" i="12"/>
  <c r="Z189" i="12"/>
  <c r="V187" i="12"/>
  <c r="O187" i="12"/>
  <c r="R184" i="12"/>
  <c r="Y184" i="12"/>
  <c r="J181" i="12"/>
  <c r="V181" i="12"/>
  <c r="O181" i="12"/>
  <c r="V178" i="12"/>
  <c r="O178" i="12"/>
  <c r="Y175" i="12"/>
  <c r="R175" i="12"/>
  <c r="R172" i="12"/>
  <c r="Y172" i="12"/>
  <c r="S169" i="12"/>
  <c r="Z169" i="12"/>
  <c r="Z167" i="12"/>
  <c r="S167" i="12"/>
  <c r="J164" i="12"/>
  <c r="P164" i="12"/>
  <c r="O164" i="12"/>
  <c r="V164" i="12"/>
  <c r="W164" i="12"/>
  <c r="Y161" i="12"/>
  <c r="R161" i="12"/>
  <c r="S158" i="12"/>
  <c r="Z158" i="12"/>
  <c r="Y156" i="12"/>
  <c r="R156" i="12"/>
  <c r="S153" i="12"/>
  <c r="Z153" i="12"/>
  <c r="L150" i="12"/>
  <c r="P150" i="12"/>
  <c r="O150" i="12"/>
  <c r="V150" i="12"/>
  <c r="W150" i="12"/>
  <c r="V148" i="12"/>
  <c r="O148" i="12"/>
  <c r="Y145" i="12"/>
  <c r="R145" i="12"/>
  <c r="J143" i="12"/>
  <c r="W143" i="12" s="1"/>
  <c r="V143" i="12"/>
  <c r="O143" i="12"/>
  <c r="Q139" i="12"/>
  <c r="X139" i="12"/>
  <c r="Z135" i="12"/>
  <c r="S135" i="12"/>
  <c r="J133" i="12"/>
  <c r="W133" i="12" s="1"/>
  <c r="P133" i="12"/>
  <c r="V133" i="12"/>
  <c r="O133" i="12"/>
  <c r="V127" i="12"/>
  <c r="O127" i="12"/>
  <c r="R123" i="12"/>
  <c r="Y123" i="12"/>
  <c r="Z120" i="12"/>
  <c r="S120" i="12"/>
  <c r="O118" i="12"/>
  <c r="W118" i="12"/>
  <c r="V118" i="12"/>
  <c r="P118" i="12"/>
  <c r="Q115" i="12"/>
  <c r="X115" i="12"/>
  <c r="X112" i="12"/>
  <c r="Q112" i="12"/>
  <c r="J109" i="12"/>
  <c r="P109" i="12" s="1"/>
  <c r="O109" i="12"/>
  <c r="V109" i="12"/>
  <c r="V107" i="12"/>
  <c r="O107" i="12"/>
  <c r="W107" i="12"/>
  <c r="P107" i="12"/>
  <c r="X103" i="12"/>
  <c r="Q103" i="12"/>
  <c r="X100" i="12"/>
  <c r="Q100" i="12"/>
  <c r="V98" i="12"/>
  <c r="O98" i="12"/>
  <c r="X95" i="12"/>
  <c r="Q95" i="12"/>
  <c r="Y92" i="12"/>
  <c r="R92" i="12"/>
  <c r="O90" i="12"/>
  <c r="V90" i="12"/>
  <c r="Y86" i="12"/>
  <c r="R86" i="12"/>
  <c r="Q83" i="12"/>
  <c r="X83" i="12"/>
  <c r="Y80" i="12"/>
  <c r="R80" i="12"/>
  <c r="V78" i="12"/>
  <c r="O78" i="12"/>
  <c r="S74" i="12"/>
  <c r="Z74" i="12"/>
  <c r="X71" i="12"/>
  <c r="Q71" i="12"/>
  <c r="K68" i="12"/>
  <c r="O68" i="12"/>
  <c r="V68" i="12"/>
  <c r="J65" i="12"/>
  <c r="W65" i="12" s="1"/>
  <c r="P65" i="12"/>
  <c r="V65" i="12"/>
  <c r="O65" i="12"/>
  <c r="J62" i="12"/>
  <c r="W62" i="12" s="1"/>
  <c r="P62" i="12"/>
  <c r="V62" i="12"/>
  <c r="O62" i="12"/>
  <c r="S58" i="12"/>
  <c r="Z58" i="12"/>
  <c r="O56" i="12"/>
  <c r="V56" i="12"/>
  <c r="S52" i="12"/>
  <c r="Z52" i="12"/>
  <c r="Y49" i="12"/>
  <c r="R49" i="12"/>
  <c r="O47" i="12"/>
  <c r="V47" i="12"/>
  <c r="J44" i="12"/>
  <c r="W44" i="12"/>
  <c r="O44" i="12"/>
  <c r="P44" i="12"/>
  <c r="V44" i="12"/>
  <c r="R40" i="12"/>
  <c r="Y40" i="12"/>
  <c r="Z37" i="12"/>
  <c r="S37" i="12"/>
  <c r="Z34" i="12"/>
  <c r="S34" i="12"/>
  <c r="O32" i="12"/>
  <c r="V32" i="12"/>
  <c r="S28" i="12"/>
  <c r="Z28" i="12"/>
  <c r="V25" i="12"/>
  <c r="O25" i="12"/>
  <c r="Q22" i="12"/>
  <c r="X22" i="12"/>
  <c r="X20" i="12"/>
  <c r="Q20" i="12"/>
  <c r="R17" i="12"/>
  <c r="Y17" i="12"/>
  <c r="Z14" i="12"/>
  <c r="S14" i="12"/>
  <c r="V12" i="12"/>
  <c r="O12" i="12"/>
  <c r="O9" i="12"/>
  <c r="V9" i="12"/>
  <c r="R5" i="12"/>
  <c r="Y5" i="12"/>
  <c r="Y999" i="12"/>
  <c r="V979" i="12"/>
  <c r="V956" i="12"/>
  <c r="P939" i="12"/>
  <c r="P989" i="12"/>
  <c r="R984" i="12"/>
  <c r="X971" i="12"/>
  <c r="X976" i="12"/>
  <c r="V991" i="12"/>
  <c r="M15" i="17"/>
  <c r="O15" i="17" s="1"/>
  <c r="W997" i="12"/>
  <c r="K993" i="12"/>
  <c r="L990" i="12"/>
  <c r="K985" i="12"/>
  <c r="Q985" i="12" s="1"/>
  <c r="K982" i="12"/>
  <c r="J980" i="12"/>
  <c r="W980" i="12"/>
  <c r="P980" i="12"/>
  <c r="O980" i="12"/>
  <c r="V980" i="12"/>
  <c r="K977" i="12"/>
  <c r="Q977" i="12" s="1"/>
  <c r="Q969" i="12"/>
  <c r="X969" i="12"/>
  <c r="K966" i="12"/>
  <c r="O961" i="12"/>
  <c r="W961" i="12"/>
  <c r="P961" i="12"/>
  <c r="V961" i="12"/>
  <c r="K958" i="12"/>
  <c r="O958" i="12"/>
  <c r="W958" i="12"/>
  <c r="V958" i="12"/>
  <c r="P958" i="12"/>
  <c r="S954" i="12"/>
  <c r="Z954" i="12"/>
  <c r="J952" i="12"/>
  <c r="W952" i="12"/>
  <c r="V952" i="12"/>
  <c r="Z949" i="12"/>
  <c r="S949" i="12"/>
  <c r="P944" i="12"/>
  <c r="O944" i="12"/>
  <c r="O941" i="12"/>
  <c r="W941" i="12"/>
  <c r="P941" i="12"/>
  <c r="V941" i="12"/>
  <c r="K938" i="12"/>
  <c r="Q938" i="12" s="1"/>
  <c r="Q935" i="12"/>
  <c r="X935" i="12"/>
  <c r="K931" i="12"/>
  <c r="K928" i="12"/>
  <c r="O928" i="12"/>
  <c r="V928" i="12"/>
  <c r="K925" i="12"/>
  <c r="K920" i="12"/>
  <c r="Q920" i="12" s="1"/>
  <c r="P920" i="12"/>
  <c r="O920" i="12"/>
  <c r="W920" i="12"/>
  <c r="V920" i="12"/>
  <c r="Z916" i="12"/>
  <c r="S916" i="12"/>
  <c r="W914" i="12"/>
  <c r="P914" i="12"/>
  <c r="V914" i="12"/>
  <c r="O914" i="12"/>
  <c r="K911" i="12"/>
  <c r="X908" i="12"/>
  <c r="Q908" i="12"/>
  <c r="K905" i="12"/>
  <c r="O905" i="12"/>
  <c r="V905" i="12"/>
  <c r="K902" i="12"/>
  <c r="K899" i="12"/>
  <c r="K896" i="12"/>
  <c r="V896" i="12"/>
  <c r="O896" i="12"/>
  <c r="L892" i="12"/>
  <c r="V890" i="12"/>
  <c r="O890" i="12"/>
  <c r="P890" i="12"/>
  <c r="W890" i="12"/>
  <c r="K887" i="12"/>
  <c r="Q887" i="12" s="1"/>
  <c r="S883" i="12"/>
  <c r="Z883" i="12"/>
  <c r="P881" i="12"/>
  <c r="O881" i="12"/>
  <c r="W881" i="12"/>
  <c r="V881" i="12"/>
  <c r="K877" i="12"/>
  <c r="S874" i="12"/>
  <c r="Z874" i="12"/>
  <c r="X868" i="12"/>
  <c r="Q868" i="12"/>
  <c r="Z865" i="12"/>
  <c r="S865" i="12"/>
  <c r="V863" i="12"/>
  <c r="W863" i="12"/>
  <c r="P863" i="12"/>
  <c r="O863" i="12"/>
  <c r="K859" i="12"/>
  <c r="K856" i="12"/>
  <c r="X856" i="12" s="1"/>
  <c r="L853" i="12"/>
  <c r="K851" i="12"/>
  <c r="Q851" i="12" s="1"/>
  <c r="K848" i="12"/>
  <c r="Z845" i="12"/>
  <c r="S845" i="12"/>
  <c r="Q843" i="12"/>
  <c r="X843" i="12"/>
  <c r="K840" i="12"/>
  <c r="W840" i="12"/>
  <c r="V840" i="12"/>
  <c r="P840" i="12"/>
  <c r="O840" i="12"/>
  <c r="J837" i="12"/>
  <c r="P837" i="12" s="1"/>
  <c r="O837" i="12"/>
  <c r="V837" i="12"/>
  <c r="R834" i="12"/>
  <c r="Y834" i="12"/>
  <c r="K831" i="12"/>
  <c r="K828" i="12"/>
  <c r="Z824" i="12"/>
  <c r="S824" i="12"/>
  <c r="K821" i="12"/>
  <c r="V821" i="12"/>
  <c r="O821" i="12"/>
  <c r="J818" i="12"/>
  <c r="W818" i="12" s="1"/>
  <c r="O818" i="12"/>
  <c r="V818" i="12"/>
  <c r="J815" i="12"/>
  <c r="V815" i="12"/>
  <c r="O815" i="12"/>
  <c r="P815" i="12"/>
  <c r="W815" i="12"/>
  <c r="R811" i="12"/>
  <c r="Y811" i="12"/>
  <c r="X808" i="12"/>
  <c r="Q808" i="12"/>
  <c r="K805" i="12"/>
  <c r="O805" i="12"/>
  <c r="V805" i="12"/>
  <c r="W805" i="12"/>
  <c r="P805" i="12"/>
  <c r="L801" i="12"/>
  <c r="O799" i="12"/>
  <c r="V799" i="12"/>
  <c r="P799" i="12"/>
  <c r="W799" i="12"/>
  <c r="X795" i="12"/>
  <c r="Q795" i="12"/>
  <c r="K791" i="12"/>
  <c r="O788" i="12"/>
  <c r="V788" i="12"/>
  <c r="K784" i="12"/>
  <c r="W784" i="12"/>
  <c r="V784" i="12"/>
  <c r="P784" i="12"/>
  <c r="O784" i="12"/>
  <c r="V781" i="12"/>
  <c r="O781" i="12"/>
  <c r="K778" i="12"/>
  <c r="Z775" i="12"/>
  <c r="S775" i="12"/>
  <c r="J773" i="12"/>
  <c r="O773" i="12"/>
  <c r="P773" i="12"/>
  <c r="W773" i="12"/>
  <c r="V773" i="12"/>
  <c r="Y769" i="12"/>
  <c r="R769" i="12"/>
  <c r="K766" i="12"/>
  <c r="K763" i="12"/>
  <c r="X763" i="12" s="1"/>
  <c r="R760" i="12"/>
  <c r="Y760" i="12"/>
  <c r="Y757" i="12"/>
  <c r="R757" i="12"/>
  <c r="J754" i="12"/>
  <c r="P754" i="12"/>
  <c r="O754" i="12"/>
  <c r="W754" i="12"/>
  <c r="V754" i="12"/>
  <c r="R750" i="12"/>
  <c r="Y750" i="12"/>
  <c r="W747" i="12"/>
  <c r="P747" i="12"/>
  <c r="V747" i="12"/>
  <c r="O747" i="12"/>
  <c r="S743" i="12"/>
  <c r="Z743" i="12"/>
  <c r="J741" i="12"/>
  <c r="W741" i="12" s="1"/>
  <c r="V741" i="12"/>
  <c r="O741" i="12"/>
  <c r="V738" i="12"/>
  <c r="W738" i="12"/>
  <c r="P738" i="12"/>
  <c r="O738" i="12"/>
  <c r="K734" i="12"/>
  <c r="K731" i="12"/>
  <c r="S727" i="12"/>
  <c r="Z727" i="12"/>
  <c r="J724" i="12"/>
  <c r="V724" i="12"/>
  <c r="O724" i="12"/>
  <c r="O721" i="12"/>
  <c r="V721" i="12"/>
  <c r="P721" i="12"/>
  <c r="W721" i="12"/>
  <c r="K718" i="12"/>
  <c r="K715" i="12"/>
  <c r="Q715" i="12" s="1"/>
  <c r="L712" i="12"/>
  <c r="Q710" i="12"/>
  <c r="X710" i="12"/>
  <c r="Q707" i="12"/>
  <c r="X707" i="12"/>
  <c r="J704" i="12"/>
  <c r="W704" i="12"/>
  <c r="O704" i="12"/>
  <c r="V704" i="12"/>
  <c r="O702" i="12"/>
  <c r="W702" i="12"/>
  <c r="V702" i="12"/>
  <c r="P702" i="12"/>
  <c r="O699" i="12"/>
  <c r="P699" i="12"/>
  <c r="W699" i="12"/>
  <c r="V699" i="12"/>
  <c r="K695" i="12"/>
  <c r="O692" i="12"/>
  <c r="V692" i="12"/>
  <c r="V689" i="12"/>
  <c r="O689" i="12"/>
  <c r="K686" i="12"/>
  <c r="X686" i="12" s="1"/>
  <c r="K683" i="12"/>
  <c r="Y680" i="12"/>
  <c r="R680" i="12"/>
  <c r="Q674" i="12"/>
  <c r="X674" i="12"/>
  <c r="O671" i="12"/>
  <c r="P671" i="12"/>
  <c r="V671" i="12"/>
  <c r="W671" i="12"/>
  <c r="S667" i="12"/>
  <c r="Z667" i="12"/>
  <c r="R664" i="12"/>
  <c r="Y664" i="12"/>
  <c r="O662" i="12"/>
  <c r="P662" i="12"/>
  <c r="W662" i="12"/>
  <c r="V662" i="12"/>
  <c r="Z658" i="12"/>
  <c r="S658" i="12"/>
  <c r="Z655" i="12"/>
  <c r="S655" i="12"/>
  <c r="R653" i="12"/>
  <c r="Y653" i="12"/>
  <c r="K650" i="12"/>
  <c r="J647" i="12"/>
  <c r="O647" i="12"/>
  <c r="P647" i="12"/>
  <c r="V647" i="12"/>
  <c r="W647" i="12"/>
  <c r="Z643" i="12"/>
  <c r="S643" i="12"/>
  <c r="V641" i="12"/>
  <c r="O641" i="12"/>
  <c r="X638" i="12"/>
  <c r="Q638" i="12"/>
  <c r="K634" i="12"/>
  <c r="X634" i="12" s="1"/>
  <c r="J631" i="12"/>
  <c r="P631" i="12" s="1"/>
  <c r="O631" i="12"/>
  <c r="W631" i="12"/>
  <c r="V631" i="12"/>
  <c r="R628" i="12"/>
  <c r="Y628" i="12"/>
  <c r="P626" i="12"/>
  <c r="W626" i="12"/>
  <c r="O626" i="12"/>
  <c r="V626" i="12"/>
  <c r="S622" i="12"/>
  <c r="Z622" i="12"/>
  <c r="Y619" i="12"/>
  <c r="R619" i="12"/>
  <c r="P617" i="12"/>
  <c r="V617" i="12"/>
  <c r="W617" i="12"/>
  <c r="O617" i="12"/>
  <c r="W614" i="12"/>
  <c r="O614" i="12"/>
  <c r="V614" i="12"/>
  <c r="P614" i="12"/>
  <c r="K610" i="12"/>
  <c r="L606" i="12"/>
  <c r="J604" i="12"/>
  <c r="O604" i="12"/>
  <c r="W604" i="12"/>
  <c r="V604" i="12"/>
  <c r="P604" i="12"/>
  <c r="X601" i="12"/>
  <c r="Q601" i="12"/>
  <c r="V598" i="12"/>
  <c r="W598" i="12"/>
  <c r="O598" i="12"/>
  <c r="P598" i="12"/>
  <c r="K595" i="12"/>
  <c r="V595" i="12"/>
  <c r="O595" i="12"/>
  <c r="J592" i="12"/>
  <c r="V592" i="12"/>
  <c r="W592" i="12"/>
  <c r="P592" i="12"/>
  <c r="O592" i="12"/>
  <c r="X589" i="12"/>
  <c r="Q589" i="12"/>
  <c r="J586" i="12"/>
  <c r="P586" i="12" s="1"/>
  <c r="W586" i="12"/>
  <c r="V586" i="12"/>
  <c r="O586" i="12"/>
  <c r="V583" i="12"/>
  <c r="O583" i="12"/>
  <c r="Z579" i="12"/>
  <c r="S579" i="12"/>
  <c r="S576" i="12"/>
  <c r="Z576" i="12"/>
  <c r="W574" i="12"/>
  <c r="P574" i="12"/>
  <c r="V574" i="12"/>
  <c r="O574" i="12"/>
  <c r="Q570" i="12"/>
  <c r="X570" i="12"/>
  <c r="K567" i="12"/>
  <c r="V567" i="12"/>
  <c r="O567" i="12"/>
  <c r="K561" i="12"/>
  <c r="X561" i="12" s="1"/>
  <c r="S558" i="12"/>
  <c r="Z558" i="12"/>
  <c r="Z555" i="12"/>
  <c r="S555" i="12"/>
  <c r="J553" i="12"/>
  <c r="V553" i="12"/>
  <c r="O553" i="12"/>
  <c r="P553" i="12"/>
  <c r="W553" i="12"/>
  <c r="S550" i="12"/>
  <c r="Z550" i="12"/>
  <c r="Q547" i="12"/>
  <c r="X547" i="12"/>
  <c r="K544" i="12"/>
  <c r="Q542" i="12"/>
  <c r="X542" i="12"/>
  <c r="X539" i="12"/>
  <c r="Q539" i="12"/>
  <c r="S535" i="12"/>
  <c r="Z535" i="12"/>
  <c r="R533" i="12"/>
  <c r="Y533" i="12"/>
  <c r="Q530" i="12"/>
  <c r="X530" i="12"/>
  <c r="X527" i="12"/>
  <c r="Q527" i="12"/>
  <c r="L523" i="12"/>
  <c r="K520" i="12"/>
  <c r="S516" i="12"/>
  <c r="Z516" i="12"/>
  <c r="L513" i="12"/>
  <c r="Q511" i="12"/>
  <c r="X511" i="12"/>
  <c r="V508" i="12"/>
  <c r="O508" i="12"/>
  <c r="P508" i="12"/>
  <c r="W508" i="12"/>
  <c r="K504" i="12"/>
  <c r="K501" i="12"/>
  <c r="W501" i="12"/>
  <c r="P501" i="12"/>
  <c r="V501" i="12"/>
  <c r="O501" i="12"/>
  <c r="K498" i="12"/>
  <c r="V498" i="12"/>
  <c r="O498" i="12"/>
  <c r="P498" i="12"/>
  <c r="W498" i="12"/>
  <c r="P496" i="12"/>
  <c r="V496" i="12"/>
  <c r="O496" i="12"/>
  <c r="W496" i="12"/>
  <c r="X493" i="12"/>
  <c r="Q493" i="12"/>
  <c r="X490" i="12"/>
  <c r="Q490" i="12"/>
  <c r="P488" i="12"/>
  <c r="W488" i="12"/>
  <c r="V488" i="12"/>
  <c r="O488" i="12"/>
  <c r="S484" i="12"/>
  <c r="Z484" i="12"/>
  <c r="R481" i="12"/>
  <c r="Y481" i="12"/>
  <c r="K478" i="12"/>
  <c r="V478" i="12"/>
  <c r="O478" i="12"/>
  <c r="P475" i="12"/>
  <c r="V475" i="12"/>
  <c r="W475" i="12"/>
  <c r="O475" i="12"/>
  <c r="K471" i="12"/>
  <c r="J468" i="12"/>
  <c r="V468" i="12"/>
  <c r="W468" i="12"/>
  <c r="P468" i="12"/>
  <c r="O468" i="12"/>
  <c r="V466" i="12"/>
  <c r="O466" i="12"/>
  <c r="P466" i="12"/>
  <c r="W466" i="12"/>
  <c r="X463" i="12"/>
  <c r="Q463" i="12"/>
  <c r="Q460" i="12"/>
  <c r="X460" i="12"/>
  <c r="X458" i="12"/>
  <c r="Q458" i="12"/>
  <c r="K455" i="12"/>
  <c r="V455" i="12"/>
  <c r="O455" i="12"/>
  <c r="P455" i="12"/>
  <c r="W455" i="12"/>
  <c r="L451" i="12"/>
  <c r="P449" i="12"/>
  <c r="V449" i="12"/>
  <c r="W449" i="12"/>
  <c r="O449" i="12"/>
  <c r="P446" i="12"/>
  <c r="V446" i="12"/>
  <c r="W446" i="12"/>
  <c r="O446" i="12"/>
  <c r="K442" i="12"/>
  <c r="V439" i="12"/>
  <c r="W439" i="12"/>
  <c r="O439" i="12"/>
  <c r="P439" i="12"/>
  <c r="X436" i="12"/>
  <c r="Q436" i="12"/>
  <c r="O433" i="12"/>
  <c r="V433" i="12"/>
  <c r="Q430" i="12"/>
  <c r="X430" i="12"/>
  <c r="J427" i="12"/>
  <c r="W427" i="12" s="1"/>
  <c r="V427" i="12"/>
  <c r="O427" i="12"/>
  <c r="P427" i="12"/>
  <c r="S423" i="12"/>
  <c r="Z423" i="12"/>
  <c r="X421" i="12"/>
  <c r="Q421" i="12"/>
  <c r="Q418" i="12"/>
  <c r="X418" i="12"/>
  <c r="W416" i="12"/>
  <c r="V416" i="12"/>
  <c r="O416" i="12"/>
  <c r="P416" i="12"/>
  <c r="L412" i="12"/>
  <c r="V409" i="12"/>
  <c r="O409" i="12"/>
  <c r="W409" i="12"/>
  <c r="P409" i="12"/>
  <c r="Q406" i="12"/>
  <c r="X406" i="12"/>
  <c r="K402" i="12"/>
  <c r="K399" i="12"/>
  <c r="O399" i="12"/>
  <c r="V399" i="12"/>
  <c r="K396" i="12"/>
  <c r="Y393" i="12"/>
  <c r="R393" i="12"/>
  <c r="K390" i="12"/>
  <c r="K387" i="12"/>
  <c r="L384" i="12"/>
  <c r="Q382" i="12"/>
  <c r="X382" i="12"/>
  <c r="K379" i="12"/>
  <c r="W379" i="12"/>
  <c r="O379" i="12"/>
  <c r="V379" i="12"/>
  <c r="P379" i="12"/>
  <c r="L375" i="12"/>
  <c r="J373" i="12"/>
  <c r="W373" i="12"/>
  <c r="P373" i="12"/>
  <c r="O373" i="12"/>
  <c r="V373" i="12"/>
  <c r="V370" i="12"/>
  <c r="P370" i="12"/>
  <c r="O370" i="12"/>
  <c r="W370" i="12"/>
  <c r="O367" i="12"/>
  <c r="V367" i="12"/>
  <c r="P367" i="12"/>
  <c r="W367" i="12"/>
  <c r="J364" i="12"/>
  <c r="P364" i="12" s="1"/>
  <c r="O364" i="12"/>
  <c r="V364" i="12"/>
  <c r="Z358" i="12"/>
  <c r="S358" i="12"/>
  <c r="K355" i="12"/>
  <c r="L352" i="12"/>
  <c r="X350" i="12"/>
  <c r="Q350" i="12"/>
  <c r="K347" i="12"/>
  <c r="O347" i="12"/>
  <c r="V347" i="12"/>
  <c r="P347" i="12"/>
  <c r="W347" i="12"/>
  <c r="J344" i="12"/>
  <c r="P344" i="12"/>
  <c r="O344" i="12"/>
  <c r="W344" i="12"/>
  <c r="V344" i="12"/>
  <c r="V341" i="12"/>
  <c r="O341" i="12"/>
  <c r="K338" i="12"/>
  <c r="L335" i="12"/>
  <c r="L332" i="12"/>
  <c r="Q330" i="12"/>
  <c r="X330" i="12"/>
  <c r="X327" i="12"/>
  <c r="Q327" i="12"/>
  <c r="J324" i="12"/>
  <c r="W324" i="12"/>
  <c r="V324" i="12"/>
  <c r="P324" i="12"/>
  <c r="O324" i="12"/>
  <c r="V322" i="12"/>
  <c r="W322" i="12"/>
  <c r="O322" i="12"/>
  <c r="P322" i="12"/>
  <c r="Z318" i="12"/>
  <c r="S318" i="12"/>
  <c r="X315" i="12"/>
  <c r="Q315" i="12"/>
  <c r="L312" i="12"/>
  <c r="K310" i="12"/>
  <c r="X310" i="12" s="1"/>
  <c r="Z307" i="12"/>
  <c r="S307" i="12"/>
  <c r="V305" i="12"/>
  <c r="O305" i="12"/>
  <c r="X302" i="12"/>
  <c r="Q302" i="12"/>
  <c r="O299" i="12"/>
  <c r="V299" i="12"/>
  <c r="P299" i="12"/>
  <c r="W299" i="12"/>
  <c r="K296" i="12"/>
  <c r="O296" i="12"/>
  <c r="W296" i="12"/>
  <c r="V296" i="12"/>
  <c r="P296" i="12"/>
  <c r="K293" i="12"/>
  <c r="O291" i="12"/>
  <c r="V291" i="12"/>
  <c r="P291" i="12"/>
  <c r="W291" i="12"/>
  <c r="X287" i="12"/>
  <c r="Q287" i="12"/>
  <c r="S283" i="12"/>
  <c r="Z283" i="12"/>
  <c r="R280" i="12"/>
  <c r="Y280" i="12"/>
  <c r="X278" i="12"/>
  <c r="Q278" i="12"/>
  <c r="K274" i="12"/>
  <c r="K271" i="12"/>
  <c r="Q271" i="12" s="1"/>
  <c r="J268" i="12"/>
  <c r="O268" i="12"/>
  <c r="V268" i="12"/>
  <c r="P268" i="12"/>
  <c r="W268" i="12"/>
  <c r="V265" i="12"/>
  <c r="O265" i="12"/>
  <c r="Y261" i="12"/>
  <c r="R261" i="12"/>
  <c r="R258" i="12"/>
  <c r="Y258" i="12"/>
  <c r="Q255" i="12"/>
  <c r="X255" i="12"/>
  <c r="J252" i="12"/>
  <c r="V252" i="12"/>
  <c r="O252" i="12"/>
  <c r="W252" i="12"/>
  <c r="R249" i="12"/>
  <c r="Y249" i="12"/>
  <c r="X246" i="12"/>
  <c r="Q246" i="12"/>
  <c r="P243" i="12"/>
  <c r="O243" i="12"/>
  <c r="V243" i="12"/>
  <c r="W243" i="12"/>
  <c r="V241" i="12"/>
  <c r="P241" i="12"/>
  <c r="W241" i="12"/>
  <c r="O241" i="12"/>
  <c r="Q238" i="12"/>
  <c r="X238" i="12"/>
  <c r="X235" i="12"/>
  <c r="Q235" i="12"/>
  <c r="V232" i="12"/>
  <c r="O232" i="12"/>
  <c r="P232" i="12"/>
  <c r="W232" i="12"/>
  <c r="X229" i="12"/>
  <c r="Q229" i="12"/>
  <c r="S226" i="12"/>
  <c r="Z226" i="12"/>
  <c r="V224" i="12"/>
  <c r="P224" i="12"/>
  <c r="O224" i="12"/>
  <c r="W224" i="12"/>
  <c r="S220" i="12"/>
  <c r="Z220" i="12"/>
  <c r="Q217" i="12"/>
  <c r="X217" i="12"/>
  <c r="O214" i="12"/>
  <c r="V214" i="12"/>
  <c r="P214" i="12"/>
  <c r="W214" i="12"/>
  <c r="R211" i="12"/>
  <c r="Y211" i="12"/>
  <c r="Z208" i="12"/>
  <c r="S208" i="12"/>
  <c r="S205" i="12"/>
  <c r="Z205" i="12"/>
  <c r="R203" i="12"/>
  <c r="Y203" i="12"/>
  <c r="Z200" i="12"/>
  <c r="S200" i="12"/>
  <c r="L197" i="12"/>
  <c r="J195" i="12"/>
  <c r="W195" i="12" s="1"/>
  <c r="V195" i="12"/>
  <c r="O195" i="12"/>
  <c r="X192" i="12"/>
  <c r="Q192" i="12"/>
  <c r="K189" i="12"/>
  <c r="Q189" i="12" s="1"/>
  <c r="L186" i="12"/>
  <c r="X184" i="12"/>
  <c r="Q184" i="12"/>
  <c r="Z180" i="12"/>
  <c r="S180" i="12"/>
  <c r="L177" i="12"/>
  <c r="J175" i="12"/>
  <c r="V175" i="12"/>
  <c r="O175" i="12"/>
  <c r="P175" i="12"/>
  <c r="W175" i="12"/>
  <c r="X172" i="12"/>
  <c r="Q172" i="12"/>
  <c r="K169" i="12"/>
  <c r="Y167" i="12"/>
  <c r="R167" i="12"/>
  <c r="Z163" i="12"/>
  <c r="S163" i="12"/>
  <c r="J161" i="12"/>
  <c r="W161" i="12"/>
  <c r="P161" i="12"/>
  <c r="O161" i="12"/>
  <c r="V161" i="12"/>
  <c r="X158" i="12"/>
  <c r="Q158" i="12"/>
  <c r="W156" i="12"/>
  <c r="V156" i="12"/>
  <c r="O156" i="12"/>
  <c r="P156" i="12"/>
  <c r="K153" i="12"/>
  <c r="Z149" i="12"/>
  <c r="S149" i="12"/>
  <c r="Z147" i="12"/>
  <c r="S147" i="12"/>
  <c r="Q145" i="12"/>
  <c r="X145" i="12"/>
  <c r="O142" i="12"/>
  <c r="V142" i="12"/>
  <c r="V139" i="12"/>
  <c r="O139" i="12"/>
  <c r="P139" i="12"/>
  <c r="W139" i="12"/>
  <c r="K135" i="12"/>
  <c r="Q135" i="12" s="1"/>
  <c r="X132" i="12"/>
  <c r="Q132" i="12"/>
  <c r="J129" i="12"/>
  <c r="P129" i="12"/>
  <c r="W129" i="12"/>
  <c r="V129" i="12"/>
  <c r="O129" i="12"/>
  <c r="W126" i="12"/>
  <c r="P126" i="12"/>
  <c r="O126" i="12"/>
  <c r="V126" i="12"/>
  <c r="Q123" i="12"/>
  <c r="X123" i="12"/>
  <c r="K120" i="12"/>
  <c r="Q120" i="12" s="1"/>
  <c r="S117" i="12"/>
  <c r="Z117" i="12"/>
  <c r="O115" i="12"/>
  <c r="V115" i="12"/>
  <c r="P115" i="12"/>
  <c r="W115" i="12"/>
  <c r="K112" i="12"/>
  <c r="W112" i="12"/>
  <c r="V112" i="12"/>
  <c r="O112" i="12"/>
  <c r="P112" i="12"/>
  <c r="S108" i="12"/>
  <c r="Z108" i="12"/>
  <c r="V106" i="12"/>
  <c r="P106" i="12"/>
  <c r="O106" i="12"/>
  <c r="W106" i="12"/>
  <c r="V103" i="12"/>
  <c r="O103" i="12"/>
  <c r="P103" i="12"/>
  <c r="W103" i="12"/>
  <c r="K100" i="12"/>
  <c r="P100" i="12"/>
  <c r="O100" i="12"/>
  <c r="W100" i="12"/>
  <c r="V100" i="12"/>
  <c r="O95" i="12"/>
  <c r="V95" i="12"/>
  <c r="P95" i="12"/>
  <c r="W95" i="12"/>
  <c r="J92" i="12"/>
  <c r="P92" i="12" s="1"/>
  <c r="W92" i="12"/>
  <c r="O92" i="12"/>
  <c r="V92" i="12"/>
  <c r="J89" i="12"/>
  <c r="W89" i="12"/>
  <c r="V89" i="12"/>
  <c r="O89" i="12"/>
  <c r="P89" i="12"/>
  <c r="K83" i="12"/>
  <c r="P83" i="12"/>
  <c r="W83" i="12"/>
  <c r="O83" i="12"/>
  <c r="V83" i="12"/>
  <c r="J80" i="12"/>
  <c r="P80" i="12" s="1"/>
  <c r="W80" i="12"/>
  <c r="O80" i="12"/>
  <c r="V80" i="12"/>
  <c r="K74" i="12"/>
  <c r="K71" i="12"/>
  <c r="P71" i="12"/>
  <c r="O71" i="12"/>
  <c r="W71" i="12"/>
  <c r="V71" i="12"/>
  <c r="L67" i="12"/>
  <c r="K61" i="12"/>
  <c r="O61" i="12"/>
  <c r="V61" i="12"/>
  <c r="K58" i="12"/>
  <c r="P58" i="12"/>
  <c r="W58" i="12"/>
  <c r="V58" i="12"/>
  <c r="O58" i="12"/>
  <c r="V55" i="12"/>
  <c r="O55" i="12"/>
  <c r="K52" i="12"/>
  <c r="Q52" i="12" s="1"/>
  <c r="L31" i="12"/>
  <c r="Y31" i="12" s="1"/>
  <c r="K28" i="12"/>
  <c r="L24" i="12"/>
  <c r="P22" i="12"/>
  <c r="O22" i="12"/>
  <c r="V22" i="12"/>
  <c r="W22" i="12"/>
  <c r="O20" i="12"/>
  <c r="W20" i="12"/>
  <c r="P20" i="12"/>
  <c r="V20" i="12"/>
  <c r="K14" i="12"/>
  <c r="V11" i="12"/>
  <c r="W11" i="12"/>
  <c r="P11" i="12"/>
  <c r="O11" i="12"/>
  <c r="K8" i="12"/>
  <c r="Q8" i="12" s="1"/>
  <c r="N12" i="20"/>
  <c r="Y1001" i="12"/>
  <c r="S974" i="12"/>
  <c r="S999" i="12"/>
  <c r="O984" i="12"/>
  <c r="X979" i="12"/>
  <c r="R923" i="12"/>
  <c r="V997" i="12"/>
  <c r="V966" i="12"/>
  <c r="W978" i="12"/>
  <c r="V972" i="12"/>
  <c r="O956" i="12"/>
  <c r="V944" i="12"/>
  <c r="J999" i="12"/>
  <c r="W999" i="12" s="1"/>
  <c r="J996" i="12"/>
  <c r="O996" i="12"/>
  <c r="V996" i="12"/>
  <c r="P996" i="12"/>
  <c r="J993" i="12"/>
  <c r="W993" i="12" s="1"/>
  <c r="J988" i="12"/>
  <c r="P988" i="12" s="1"/>
  <c r="V988" i="12"/>
  <c r="O988" i="12"/>
  <c r="K974" i="12"/>
  <c r="W974" i="12"/>
  <c r="O974" i="12"/>
  <c r="O969" i="12"/>
  <c r="P969" i="12"/>
  <c r="J966" i="12"/>
  <c r="K963" i="12"/>
  <c r="O963" i="12"/>
  <c r="V963" i="12"/>
  <c r="K949" i="12"/>
  <c r="L943" i="12"/>
  <c r="O935" i="12"/>
  <c r="P935" i="12"/>
  <c r="W935" i="12"/>
  <c r="V935" i="12"/>
  <c r="L927" i="12"/>
  <c r="V923" i="12"/>
  <c r="W923" i="12"/>
  <c r="O923" i="12"/>
  <c r="L919" i="12"/>
  <c r="K908" i="12"/>
  <c r="V908" i="12"/>
  <c r="W908" i="12"/>
  <c r="O908" i="12"/>
  <c r="P908" i="12"/>
  <c r="L895" i="12"/>
  <c r="L889" i="12"/>
  <c r="R883" i="12"/>
  <c r="Y883" i="12"/>
  <c r="K880" i="12"/>
  <c r="V880" i="12"/>
  <c r="O880" i="12"/>
  <c r="Y874" i="12"/>
  <c r="R874" i="12"/>
  <c r="V872" i="12"/>
  <c r="O872" i="12"/>
  <c r="K868" i="12"/>
  <c r="V868" i="12"/>
  <c r="O868" i="12"/>
  <c r="P868" i="12"/>
  <c r="W868" i="12"/>
  <c r="J862" i="12"/>
  <c r="O862" i="12"/>
  <c r="P862" i="12"/>
  <c r="W862" i="12"/>
  <c r="V862" i="12"/>
  <c r="K845" i="12"/>
  <c r="V845" i="12"/>
  <c r="O845" i="12"/>
  <c r="O843" i="12"/>
  <c r="V843" i="12"/>
  <c r="W843" i="12"/>
  <c r="P843" i="12"/>
  <c r="L839" i="12"/>
  <c r="J834" i="12"/>
  <c r="P834" i="12" s="1"/>
  <c r="V834" i="12"/>
  <c r="W834" i="12"/>
  <c r="O834" i="12"/>
  <c r="L820" i="12"/>
  <c r="J814" i="12"/>
  <c r="W814" i="12" s="1"/>
  <c r="V814" i="12"/>
  <c r="O814" i="12"/>
  <c r="J811" i="12"/>
  <c r="O811" i="12"/>
  <c r="W811" i="12"/>
  <c r="P811" i="12"/>
  <c r="V811" i="12"/>
  <c r="P808" i="12"/>
  <c r="O808" i="12"/>
  <c r="W808" i="12"/>
  <c r="V808" i="12"/>
  <c r="L804" i="12"/>
  <c r="P795" i="12"/>
  <c r="O795" i="12"/>
  <c r="V795" i="12"/>
  <c r="W795" i="12"/>
  <c r="L787" i="12"/>
  <c r="L783" i="12"/>
  <c r="V772" i="12"/>
  <c r="O772" i="12"/>
  <c r="J769" i="12"/>
  <c r="O769" i="12"/>
  <c r="V769" i="12"/>
  <c r="W769" i="12"/>
  <c r="P769" i="12"/>
  <c r="O760" i="12"/>
  <c r="V760" i="12"/>
  <c r="J757" i="12"/>
  <c r="P757" i="12"/>
  <c r="V757" i="12"/>
  <c r="O757" i="12"/>
  <c r="W757" i="12"/>
  <c r="J750" i="12"/>
  <c r="V750" i="12"/>
  <c r="O750" i="12"/>
  <c r="W750" i="12"/>
  <c r="P750" i="12"/>
  <c r="O740" i="12"/>
  <c r="V740" i="12"/>
  <c r="R727" i="12"/>
  <c r="Y727" i="12"/>
  <c r="L723" i="12"/>
  <c r="S720" i="12"/>
  <c r="Z720" i="12"/>
  <c r="O710" i="12"/>
  <c r="P710" i="12"/>
  <c r="V710" i="12"/>
  <c r="W710" i="12"/>
  <c r="O707" i="12"/>
  <c r="P707" i="12"/>
  <c r="V707" i="12"/>
  <c r="W707" i="12"/>
  <c r="L703" i="12"/>
  <c r="Y698" i="12"/>
  <c r="R698" i="12"/>
  <c r="Z691" i="12"/>
  <c r="S691" i="12"/>
  <c r="S688" i="12"/>
  <c r="Z688" i="12"/>
  <c r="J680" i="12"/>
  <c r="W680" i="12" s="1"/>
  <c r="O680" i="12"/>
  <c r="V680" i="12"/>
  <c r="J677" i="12"/>
  <c r="W677" i="12" s="1"/>
  <c r="V677" i="12"/>
  <c r="O677" i="12"/>
  <c r="P677" i="12"/>
  <c r="O674" i="12"/>
  <c r="P674" i="12"/>
  <c r="W674" i="12"/>
  <c r="V674" i="12"/>
  <c r="R667" i="12"/>
  <c r="Y667" i="12"/>
  <c r="J664" i="12"/>
  <c r="W664" i="12" s="1"/>
  <c r="V664" i="12"/>
  <c r="O664" i="12"/>
  <c r="P664" i="12"/>
  <c r="Y658" i="12"/>
  <c r="R658" i="12"/>
  <c r="Y655" i="12"/>
  <c r="R655" i="12"/>
  <c r="V653" i="12"/>
  <c r="O653" i="12"/>
  <c r="Z646" i="12"/>
  <c r="S646" i="12"/>
  <c r="R643" i="12"/>
  <c r="Y643" i="12"/>
  <c r="S640" i="12"/>
  <c r="Z640" i="12"/>
  <c r="W638" i="12"/>
  <c r="V638" i="12"/>
  <c r="O638" i="12"/>
  <c r="P638" i="12"/>
  <c r="S630" i="12"/>
  <c r="Z630" i="12"/>
  <c r="J628" i="12"/>
  <c r="P628" i="12" s="1"/>
  <c r="W628" i="12"/>
  <c r="V628" i="12"/>
  <c r="O628" i="12"/>
  <c r="S625" i="12"/>
  <c r="Z625" i="12"/>
  <c r="K622" i="12"/>
  <c r="V622" i="12"/>
  <c r="O622" i="12"/>
  <c r="J619" i="12"/>
  <c r="W619" i="12" s="1"/>
  <c r="V619" i="12"/>
  <c r="O619" i="12"/>
  <c r="Z616" i="12"/>
  <c r="S616" i="12"/>
  <c r="J613" i="12"/>
  <c r="P613" i="12"/>
  <c r="W613" i="12"/>
  <c r="O613" i="12"/>
  <c r="V613" i="12"/>
  <c r="K603" i="12"/>
  <c r="O603" i="12"/>
  <c r="V603" i="12"/>
  <c r="P603" i="12"/>
  <c r="W603" i="12"/>
  <c r="P601" i="12"/>
  <c r="O601" i="12"/>
  <c r="W601" i="12"/>
  <c r="V601" i="12"/>
  <c r="Z597" i="12"/>
  <c r="S597" i="12"/>
  <c r="S594" i="12"/>
  <c r="Z594" i="12"/>
  <c r="V589" i="12"/>
  <c r="O589" i="12"/>
  <c r="P589" i="12"/>
  <c r="W589" i="12"/>
  <c r="Y579" i="12"/>
  <c r="R579" i="12"/>
  <c r="J576" i="12"/>
  <c r="W576" i="12"/>
  <c r="V576" i="12"/>
  <c r="O576" i="12"/>
  <c r="O573" i="12"/>
  <c r="V573" i="12"/>
  <c r="P570" i="12"/>
  <c r="V570" i="12"/>
  <c r="O570" i="12"/>
  <c r="W570" i="12"/>
  <c r="Z566" i="12"/>
  <c r="S566" i="12"/>
  <c r="J564" i="12"/>
  <c r="W564" i="12"/>
  <c r="V564" i="12"/>
  <c r="O564" i="12"/>
  <c r="P564" i="12"/>
  <c r="Y555" i="12"/>
  <c r="R555" i="12"/>
  <c r="Z552" i="12"/>
  <c r="S552" i="12"/>
  <c r="R550" i="12"/>
  <c r="Y550" i="12"/>
  <c r="K547" i="12"/>
  <c r="V547" i="12"/>
  <c r="W547" i="12"/>
  <c r="P547" i="12"/>
  <c r="O547" i="12"/>
  <c r="V542" i="12"/>
  <c r="O542" i="12"/>
  <c r="W542" i="12"/>
  <c r="P542" i="12"/>
  <c r="V539" i="12"/>
  <c r="O539" i="12"/>
  <c r="P539" i="12"/>
  <c r="W539" i="12"/>
  <c r="Y535" i="12"/>
  <c r="R535" i="12"/>
  <c r="V533" i="12"/>
  <c r="O533" i="12"/>
  <c r="O530" i="12"/>
  <c r="V530" i="12"/>
  <c r="P530" i="12"/>
  <c r="W530" i="12"/>
  <c r="V527" i="12"/>
  <c r="O527" i="12"/>
  <c r="P527" i="12"/>
  <c r="W527" i="12"/>
  <c r="R516" i="12"/>
  <c r="Y516" i="12"/>
  <c r="W511" i="12"/>
  <c r="V511" i="12"/>
  <c r="O511" i="12"/>
  <c r="P511" i="12"/>
  <c r="Z500" i="12"/>
  <c r="S500" i="12"/>
  <c r="Z497" i="12"/>
  <c r="S497" i="12"/>
  <c r="W493" i="12"/>
  <c r="P493" i="12"/>
  <c r="O493" i="12"/>
  <c r="V493" i="12"/>
  <c r="K490" i="12"/>
  <c r="P490" i="12"/>
  <c r="W490" i="12"/>
  <c r="V490" i="12"/>
  <c r="O490" i="12"/>
  <c r="Y484" i="12"/>
  <c r="R484" i="12"/>
  <c r="J481" i="12"/>
  <c r="O481" i="12"/>
  <c r="V481" i="12"/>
  <c r="W481" i="12"/>
  <c r="P481" i="12"/>
  <c r="Z467" i="12"/>
  <c r="S467" i="12"/>
  <c r="W463" i="12"/>
  <c r="V463" i="12"/>
  <c r="O463" i="12"/>
  <c r="P463" i="12"/>
  <c r="K460" i="12"/>
  <c r="P460" i="12"/>
  <c r="O460" i="12"/>
  <c r="W460" i="12"/>
  <c r="V460" i="12"/>
  <c r="P458" i="12"/>
  <c r="V458" i="12"/>
  <c r="W458" i="12"/>
  <c r="O458" i="12"/>
  <c r="T458" i="12" s="1"/>
  <c r="U458" i="12" s="1"/>
  <c r="Z454" i="12"/>
  <c r="S454" i="12"/>
  <c r="Z438" i="12"/>
  <c r="S438" i="12"/>
  <c r="W436" i="12"/>
  <c r="P436" i="12"/>
  <c r="V436" i="12"/>
  <c r="O436" i="12"/>
  <c r="S432" i="12"/>
  <c r="Z432" i="12"/>
  <c r="V430" i="12"/>
  <c r="O430" i="12"/>
  <c r="P430" i="12"/>
  <c r="W430" i="12"/>
  <c r="S426" i="12"/>
  <c r="Z426" i="12"/>
  <c r="J423" i="12"/>
  <c r="W423" i="12" s="1"/>
  <c r="V423" i="12"/>
  <c r="O423" i="12"/>
  <c r="O421" i="12"/>
  <c r="V421" i="12"/>
  <c r="W421" i="12"/>
  <c r="P421" i="12"/>
  <c r="V418" i="12"/>
  <c r="P418" i="12"/>
  <c r="O418" i="12"/>
  <c r="W418" i="12"/>
  <c r="W415" i="12"/>
  <c r="V415" i="12"/>
  <c r="O415" i="12"/>
  <c r="P415" i="12"/>
  <c r="V406" i="12"/>
  <c r="P406" i="12"/>
  <c r="O406" i="12"/>
  <c r="W406" i="12"/>
  <c r="Z398" i="12"/>
  <c r="S398" i="12"/>
  <c r="J393" i="12"/>
  <c r="V393" i="12"/>
  <c r="O393" i="12"/>
  <c r="P393" i="12"/>
  <c r="W393" i="12"/>
  <c r="V382" i="12"/>
  <c r="W382" i="12"/>
  <c r="O382" i="12"/>
  <c r="P382" i="12"/>
  <c r="S378" i="12"/>
  <c r="Z378" i="12"/>
  <c r="V372" i="12"/>
  <c r="O372" i="12"/>
  <c r="V369" i="12"/>
  <c r="W369" i="12"/>
  <c r="O369" i="12"/>
  <c r="P369" i="12"/>
  <c r="Z366" i="12"/>
  <c r="S366" i="12"/>
  <c r="O361" i="12"/>
  <c r="V361" i="12"/>
  <c r="P350" i="12"/>
  <c r="V350" i="12"/>
  <c r="W350" i="12"/>
  <c r="O350" i="12"/>
  <c r="Z346" i="12"/>
  <c r="S346" i="12"/>
  <c r="V330" i="12"/>
  <c r="P330" i="12"/>
  <c r="O330" i="12"/>
  <c r="W330" i="12"/>
  <c r="V327" i="12"/>
  <c r="O327" i="12"/>
  <c r="P327" i="12"/>
  <c r="W327" i="12"/>
  <c r="S323" i="12"/>
  <c r="Z323" i="12"/>
  <c r="K315" i="12"/>
  <c r="O315" i="12"/>
  <c r="V315" i="12"/>
  <c r="W315" i="12"/>
  <c r="P315" i="12"/>
  <c r="V302" i="12"/>
  <c r="W302" i="12"/>
  <c r="O302" i="12"/>
  <c r="P302" i="12"/>
  <c r="Z295" i="12"/>
  <c r="S295" i="12"/>
  <c r="Y290" i="12"/>
  <c r="R290" i="12"/>
  <c r="V287" i="12"/>
  <c r="W287" i="12"/>
  <c r="P287" i="12"/>
  <c r="O287" i="12"/>
  <c r="Y283" i="12"/>
  <c r="R283" i="12"/>
  <c r="J280" i="12"/>
  <c r="W280" i="12" s="1"/>
  <c r="O280" i="12"/>
  <c r="V280" i="12"/>
  <c r="V278" i="12"/>
  <c r="W278" i="12"/>
  <c r="P278" i="12"/>
  <c r="O278" i="12"/>
  <c r="S267" i="12"/>
  <c r="Z267" i="12"/>
  <c r="J264" i="12"/>
  <c r="W264" i="12"/>
  <c r="V264" i="12"/>
  <c r="O264" i="12"/>
  <c r="P264" i="12"/>
  <c r="J261" i="12"/>
  <c r="W261" i="12"/>
  <c r="P261" i="12"/>
  <c r="O261" i="12"/>
  <c r="V261" i="12"/>
  <c r="J258" i="12"/>
  <c r="P258" i="12"/>
  <c r="W258" i="12"/>
  <c r="V258" i="12"/>
  <c r="O258" i="12"/>
  <c r="P255" i="12"/>
  <c r="W255" i="12"/>
  <c r="O255" i="12"/>
  <c r="V255" i="12"/>
  <c r="Z251" i="12"/>
  <c r="S251" i="12"/>
  <c r="V249" i="12"/>
  <c r="O249" i="12"/>
  <c r="P246" i="12"/>
  <c r="W246" i="12"/>
  <c r="O246" i="12"/>
  <c r="V246" i="12"/>
  <c r="Z242" i="12"/>
  <c r="S242" i="12"/>
  <c r="O238" i="12"/>
  <c r="W238" i="12"/>
  <c r="V238" i="12"/>
  <c r="P238" i="12"/>
  <c r="V235" i="12"/>
  <c r="W235" i="12"/>
  <c r="P235" i="12"/>
  <c r="O235" i="12"/>
  <c r="V229" i="12"/>
  <c r="P229" i="12"/>
  <c r="O229" i="12"/>
  <c r="W229" i="12"/>
  <c r="O226" i="12"/>
  <c r="V226" i="12"/>
  <c r="K217" i="12"/>
  <c r="V217" i="12"/>
  <c r="P217" i="12"/>
  <c r="O217" i="12"/>
  <c r="W217" i="12"/>
  <c r="O211" i="12"/>
  <c r="P211" i="12"/>
  <c r="V211" i="12"/>
  <c r="W211" i="12"/>
  <c r="O203" i="12"/>
  <c r="V203" i="12"/>
  <c r="P203" i="12"/>
  <c r="W203" i="12"/>
  <c r="Y200" i="12"/>
  <c r="R200" i="12"/>
  <c r="K194" i="12"/>
  <c r="V194" i="12"/>
  <c r="W194" i="12"/>
  <c r="P194" i="12"/>
  <c r="O194" i="12"/>
  <c r="O192" i="12"/>
  <c r="V192" i="12"/>
  <c r="P192" i="12"/>
  <c r="W192" i="12"/>
  <c r="W184" i="12"/>
  <c r="V184" i="12"/>
  <c r="O184" i="12"/>
  <c r="P184" i="12"/>
  <c r="W172" i="12"/>
  <c r="V172" i="12"/>
  <c r="O172" i="12"/>
  <c r="P172" i="12"/>
  <c r="J167" i="12"/>
  <c r="V167" i="12"/>
  <c r="O167" i="12"/>
  <c r="W167" i="12"/>
  <c r="P167" i="12"/>
  <c r="K158" i="12"/>
  <c r="V158" i="12"/>
  <c r="W158" i="12"/>
  <c r="O158" i="12"/>
  <c r="P158" i="12"/>
  <c r="W145" i="12"/>
  <c r="V145" i="12"/>
  <c r="P145" i="12"/>
  <c r="O145" i="12"/>
  <c r="O138" i="12"/>
  <c r="V138" i="12"/>
  <c r="O132" i="12"/>
  <c r="W132" i="12"/>
  <c r="V132" i="12"/>
  <c r="P132" i="12"/>
  <c r="O123" i="12"/>
  <c r="T123" i="12" s="1"/>
  <c r="U123" i="12" s="1"/>
  <c r="V123" i="12"/>
  <c r="W123" i="12"/>
  <c r="P123" i="12"/>
  <c r="K117" i="12"/>
  <c r="W117" i="12"/>
  <c r="V117" i="12"/>
  <c r="P117" i="12"/>
  <c r="O117" i="12"/>
  <c r="L111" i="12"/>
  <c r="J97" i="12"/>
  <c r="O97" i="12"/>
  <c r="P97" i="12"/>
  <c r="W97" i="12"/>
  <c r="V97" i="12"/>
  <c r="S94" i="12"/>
  <c r="Z94" i="12"/>
  <c r="P86" i="12"/>
  <c r="V86" i="12"/>
  <c r="W86" i="12"/>
  <c r="O86" i="12"/>
  <c r="Z82" i="12"/>
  <c r="S82" i="12"/>
  <c r="J77" i="12"/>
  <c r="W77" i="12" s="1"/>
  <c r="P77" i="12"/>
  <c r="V77" i="12"/>
  <c r="O77" i="12"/>
  <c r="Z70" i="12"/>
  <c r="S70" i="12"/>
  <c r="R64" i="12"/>
  <c r="Y64" i="12"/>
  <c r="Z60" i="12"/>
  <c r="S60" i="12"/>
  <c r="S57" i="12"/>
  <c r="Z57" i="12"/>
  <c r="W49" i="12"/>
  <c r="P49" i="12"/>
  <c r="V49" i="12"/>
  <c r="O49" i="12"/>
  <c r="O46" i="12"/>
  <c r="V46" i="12"/>
  <c r="V43" i="12"/>
  <c r="O43" i="12"/>
  <c r="W40" i="12"/>
  <c r="P40" i="12"/>
  <c r="O40" i="12"/>
  <c r="V40" i="12"/>
  <c r="K37" i="12"/>
  <c r="W37" i="12"/>
  <c r="P37" i="12"/>
  <c r="O37" i="12"/>
  <c r="V37" i="12"/>
  <c r="K34" i="12"/>
  <c r="P34" i="12"/>
  <c r="W34" i="12"/>
  <c r="O34" i="12"/>
  <c r="V34" i="12"/>
  <c r="S21" i="12"/>
  <c r="Z21" i="12"/>
  <c r="P19" i="12"/>
  <c r="V19" i="12"/>
  <c r="O19" i="12"/>
  <c r="W19" i="12"/>
  <c r="P17" i="12"/>
  <c r="O17" i="12"/>
  <c r="W17" i="12"/>
  <c r="V17" i="12"/>
  <c r="P5" i="12"/>
  <c r="O5" i="12"/>
  <c r="W5" i="12"/>
  <c r="V5" i="12"/>
  <c r="S1001" i="12"/>
  <c r="P973" i="12"/>
  <c r="W981" i="12"/>
  <c r="W976" i="12"/>
  <c r="O949" i="12"/>
  <c r="X923" i="12"/>
  <c r="X997" i="12"/>
  <c r="V989" i="12"/>
  <c r="V965" i="12"/>
  <c r="V950" i="12"/>
  <c r="V947" i="12"/>
  <c r="P930" i="12"/>
  <c r="P956" i="12"/>
  <c r="W988" i="12"/>
  <c r="Z998" i="12"/>
  <c r="S998" i="12"/>
  <c r="Z995" i="12"/>
  <c r="S995" i="12"/>
  <c r="V993" i="12"/>
  <c r="O993" i="12"/>
  <c r="P993" i="12"/>
  <c r="Q990" i="12"/>
  <c r="X990" i="12"/>
  <c r="S987" i="12"/>
  <c r="Z987" i="12"/>
  <c r="O985" i="12"/>
  <c r="W985" i="12"/>
  <c r="V985" i="12"/>
  <c r="P985" i="12"/>
  <c r="P982" i="12"/>
  <c r="O982" i="12"/>
  <c r="W982" i="12"/>
  <c r="V982" i="12"/>
  <c r="O977" i="12"/>
  <c r="V977" i="12"/>
  <c r="P977" i="12"/>
  <c r="W977" i="12"/>
  <c r="Z973" i="12"/>
  <c r="S973" i="12"/>
  <c r="O966" i="12"/>
  <c r="P966" i="12"/>
  <c r="W960" i="12"/>
  <c r="P960" i="12"/>
  <c r="O960" i="12"/>
  <c r="Y957" i="12"/>
  <c r="R957" i="12"/>
  <c r="Q954" i="12"/>
  <c r="X954" i="12"/>
  <c r="X951" i="12"/>
  <c r="Q951" i="12"/>
  <c r="J940" i="12"/>
  <c r="W940" i="12"/>
  <c r="W938" i="12"/>
  <c r="P938" i="12"/>
  <c r="O938" i="12"/>
  <c r="V938" i="12"/>
  <c r="Y934" i="12"/>
  <c r="R934" i="12"/>
  <c r="W931" i="12"/>
  <c r="P931" i="12"/>
  <c r="O931" i="12"/>
  <c r="V931" i="12"/>
  <c r="Y927" i="12"/>
  <c r="R927" i="12"/>
  <c r="L925" i="12"/>
  <c r="W925" i="12"/>
  <c r="O925" i="12"/>
  <c r="P925" i="12"/>
  <c r="V925" i="12"/>
  <c r="Y922" i="12"/>
  <c r="R922" i="12"/>
  <c r="Y919" i="12"/>
  <c r="R919" i="12"/>
  <c r="X916" i="12"/>
  <c r="Q916" i="12"/>
  <c r="R913" i="12"/>
  <c r="Y913" i="12"/>
  <c r="P911" i="12"/>
  <c r="O911" i="12"/>
  <c r="V911" i="12"/>
  <c r="W911" i="12"/>
  <c r="Z907" i="12"/>
  <c r="S907" i="12"/>
  <c r="X904" i="12"/>
  <c r="Q904" i="12"/>
  <c r="O902" i="12"/>
  <c r="V902" i="12"/>
  <c r="W902" i="12"/>
  <c r="P902" i="12"/>
  <c r="P899" i="12"/>
  <c r="O899" i="12"/>
  <c r="W899" i="12"/>
  <c r="V899" i="12"/>
  <c r="R895" i="12"/>
  <c r="Y895" i="12"/>
  <c r="J892" i="12"/>
  <c r="W892" i="12" s="1"/>
  <c r="O892" i="12"/>
  <c r="V892" i="12"/>
  <c r="P892" i="12"/>
  <c r="R889" i="12"/>
  <c r="Y889" i="12"/>
  <c r="W887" i="12"/>
  <c r="P887" i="12"/>
  <c r="V887" i="12"/>
  <c r="O887" i="12"/>
  <c r="Q883" i="12"/>
  <c r="X883" i="12"/>
  <c r="Z879" i="12"/>
  <c r="S879" i="12"/>
  <c r="W877" i="12"/>
  <c r="P877" i="12"/>
  <c r="O877" i="12"/>
  <c r="V877" i="12"/>
  <c r="X874" i="12"/>
  <c r="Q874" i="12"/>
  <c r="Z871" i="12"/>
  <c r="S871" i="12"/>
  <c r="S867" i="12"/>
  <c r="Z867" i="12"/>
  <c r="X865" i="12"/>
  <c r="Q865" i="12"/>
  <c r="S861" i="12"/>
  <c r="Z861" i="12"/>
  <c r="V859" i="12"/>
  <c r="O859" i="12"/>
  <c r="P859" i="12"/>
  <c r="W859" i="12"/>
  <c r="P856" i="12"/>
  <c r="W856" i="12"/>
  <c r="V856" i="12"/>
  <c r="O856" i="12"/>
  <c r="J853" i="12"/>
  <c r="O853" i="12"/>
  <c r="P853" i="12"/>
  <c r="W853" i="12"/>
  <c r="V853" i="12"/>
  <c r="V851" i="12"/>
  <c r="W851" i="12"/>
  <c r="O851" i="12"/>
  <c r="P851" i="12"/>
  <c r="O848" i="12"/>
  <c r="W848" i="12"/>
  <c r="P848" i="12"/>
  <c r="V848" i="12"/>
  <c r="Z844" i="12"/>
  <c r="S844" i="12"/>
  <c r="Y842" i="12"/>
  <c r="R842" i="12"/>
  <c r="R839" i="12"/>
  <c r="Y839" i="12"/>
  <c r="X836" i="12"/>
  <c r="Q836" i="12"/>
  <c r="Z833" i="12"/>
  <c r="S833" i="12"/>
  <c r="P831" i="12"/>
  <c r="V831" i="12"/>
  <c r="O831" i="12"/>
  <c r="W831" i="12"/>
  <c r="V828" i="12"/>
  <c r="W828" i="12"/>
  <c r="P828" i="12"/>
  <c r="O828" i="12"/>
  <c r="Q824" i="12"/>
  <c r="X824" i="12"/>
  <c r="Y820" i="12"/>
  <c r="R820" i="12"/>
  <c r="K817" i="12"/>
  <c r="O817" i="12"/>
  <c r="V817" i="12"/>
  <c r="Z813" i="12"/>
  <c r="S813" i="12"/>
  <c r="J810" i="12"/>
  <c r="O810" i="12"/>
  <c r="W810" i="12"/>
  <c r="P810" i="12"/>
  <c r="V810" i="12"/>
  <c r="Y807" i="12"/>
  <c r="R807" i="12"/>
  <c r="R804" i="12"/>
  <c r="Y804" i="12"/>
  <c r="J801" i="12"/>
  <c r="W801" i="12" s="1"/>
  <c r="O801" i="12"/>
  <c r="V801" i="12"/>
  <c r="O798" i="12"/>
  <c r="P798" i="12"/>
  <c r="V798" i="12"/>
  <c r="W798" i="12"/>
  <c r="V791" i="12"/>
  <c r="O791" i="12"/>
  <c r="P791" i="12"/>
  <c r="W791" i="12"/>
  <c r="Y787" i="12"/>
  <c r="R787" i="12"/>
  <c r="Y783" i="12"/>
  <c r="R783" i="12"/>
  <c r="R780" i="12"/>
  <c r="Y780" i="12"/>
  <c r="P778" i="12"/>
  <c r="V778" i="12"/>
  <c r="W778" i="12"/>
  <c r="O778" i="12"/>
  <c r="Q775" i="12"/>
  <c r="X775" i="12"/>
  <c r="S771" i="12"/>
  <c r="Z771" i="12"/>
  <c r="R768" i="12"/>
  <c r="Y768" i="12"/>
  <c r="V766" i="12"/>
  <c r="P766" i="12"/>
  <c r="O766" i="12"/>
  <c r="W766" i="12"/>
  <c r="P763" i="12"/>
  <c r="V763" i="12"/>
  <c r="O763" i="12"/>
  <c r="W763" i="12"/>
  <c r="Z759" i="12"/>
  <c r="S759" i="12"/>
  <c r="J756" i="12"/>
  <c r="W756" i="12"/>
  <c r="P756" i="12"/>
  <c r="O756" i="12"/>
  <c r="V756" i="12"/>
  <c r="J753" i="12"/>
  <c r="W753" i="12"/>
  <c r="V753" i="12"/>
  <c r="P753" i="12"/>
  <c r="O753" i="12"/>
  <c r="R749" i="12"/>
  <c r="Y749" i="12"/>
  <c r="X746" i="12"/>
  <c r="Q746" i="12"/>
  <c r="Q743" i="12"/>
  <c r="X743" i="12"/>
  <c r="Z739" i="12"/>
  <c r="S739" i="12"/>
  <c r="J737" i="12"/>
  <c r="W737" i="12" s="1"/>
  <c r="O737" i="12"/>
  <c r="V737" i="12"/>
  <c r="P737" i="12"/>
  <c r="O734" i="12"/>
  <c r="W734" i="12"/>
  <c r="P734" i="12"/>
  <c r="V734" i="12"/>
  <c r="O731" i="12"/>
  <c r="P731" i="12"/>
  <c r="V731" i="12"/>
  <c r="W731" i="12"/>
  <c r="Q727" i="12"/>
  <c r="X727" i="12"/>
  <c r="R723" i="12"/>
  <c r="Y723" i="12"/>
  <c r="R720" i="12"/>
  <c r="Y720" i="12"/>
  <c r="O718" i="12"/>
  <c r="P718" i="12"/>
  <c r="V718" i="12"/>
  <c r="W718" i="12"/>
  <c r="W715" i="12"/>
  <c r="V715" i="12"/>
  <c r="P715" i="12"/>
  <c r="O715" i="12"/>
  <c r="J712" i="12"/>
  <c r="W712" i="12"/>
  <c r="O712" i="12"/>
  <c r="V712" i="12"/>
  <c r="O709" i="12"/>
  <c r="P709" i="12"/>
  <c r="W709" i="12"/>
  <c r="V709" i="12"/>
  <c r="Y706" i="12"/>
  <c r="R706" i="12"/>
  <c r="R703" i="12"/>
  <c r="Y703" i="12"/>
  <c r="J701" i="12"/>
  <c r="P701" i="12" s="1"/>
  <c r="W701" i="12"/>
  <c r="V701" i="12"/>
  <c r="O701" i="12"/>
  <c r="X698" i="12"/>
  <c r="Q698" i="12"/>
  <c r="O695" i="12"/>
  <c r="V695" i="12"/>
  <c r="P695" i="12"/>
  <c r="W695" i="12"/>
  <c r="R691" i="12"/>
  <c r="Y691" i="12"/>
  <c r="Q688" i="12"/>
  <c r="X688" i="12"/>
  <c r="O686" i="12"/>
  <c r="P686" i="12"/>
  <c r="V686" i="12"/>
  <c r="W686" i="12"/>
  <c r="O683" i="12"/>
  <c r="V683" i="12"/>
  <c r="P683" i="12"/>
  <c r="W683" i="12"/>
  <c r="S679" i="12"/>
  <c r="Z679" i="12"/>
  <c r="V676" i="12"/>
  <c r="O676" i="12"/>
  <c r="R673" i="12"/>
  <c r="Y673" i="12"/>
  <c r="J670" i="12"/>
  <c r="O670" i="12"/>
  <c r="P670" i="12"/>
  <c r="V670" i="12"/>
  <c r="W670" i="12"/>
  <c r="X667" i="12"/>
  <c r="Q667" i="12"/>
  <c r="Z663" i="12"/>
  <c r="S663" i="12"/>
  <c r="O661" i="12"/>
  <c r="P661" i="12"/>
  <c r="V661" i="12"/>
  <c r="W661" i="12"/>
  <c r="Q658" i="12"/>
  <c r="X658" i="12"/>
  <c r="X655" i="12"/>
  <c r="Q655" i="12"/>
  <c r="Y652" i="12"/>
  <c r="R652" i="12"/>
  <c r="O650" i="12"/>
  <c r="P650" i="12"/>
  <c r="W650" i="12"/>
  <c r="V650" i="12"/>
  <c r="Y646" i="12"/>
  <c r="R646" i="12"/>
  <c r="X643" i="12"/>
  <c r="Q643" i="12"/>
  <c r="Y640" i="12"/>
  <c r="R640" i="12"/>
  <c r="O634" i="12"/>
  <c r="P634" i="12"/>
  <c r="V634" i="12"/>
  <c r="W634" i="12"/>
  <c r="X630" i="12"/>
  <c r="Q630" i="12"/>
  <c r="S627" i="12"/>
  <c r="Z627" i="12"/>
  <c r="Y625" i="12"/>
  <c r="R625" i="12"/>
  <c r="S621" i="12"/>
  <c r="Z621" i="12"/>
  <c r="Z618" i="12"/>
  <c r="S618" i="12"/>
  <c r="Y616" i="12"/>
  <c r="R616" i="12"/>
  <c r="S612" i="12"/>
  <c r="Z612" i="12"/>
  <c r="V610" i="12"/>
  <c r="W610" i="12"/>
  <c r="O610" i="12"/>
  <c r="P610" i="12"/>
  <c r="K606" i="12"/>
  <c r="O606" i="12"/>
  <c r="P606" i="12"/>
  <c r="W606" i="12"/>
  <c r="V606" i="12"/>
  <c r="Z602" i="12"/>
  <c r="S602" i="12"/>
  <c r="Y600" i="12"/>
  <c r="R600" i="12"/>
  <c r="R597" i="12"/>
  <c r="Y597" i="12"/>
  <c r="R594" i="12"/>
  <c r="Y594" i="12"/>
  <c r="K591" i="12"/>
  <c r="V591" i="12"/>
  <c r="O591" i="12"/>
  <c r="J588" i="12"/>
  <c r="W588" i="12"/>
  <c r="V588" i="12"/>
  <c r="O588" i="12"/>
  <c r="P588" i="12"/>
  <c r="W585" i="12"/>
  <c r="O585" i="12"/>
  <c r="P585" i="12"/>
  <c r="V585" i="12"/>
  <c r="J582" i="12"/>
  <c r="V582" i="12"/>
  <c r="P582" i="12"/>
  <c r="W582" i="12"/>
  <c r="O582" i="12"/>
  <c r="X579" i="12"/>
  <c r="Q579" i="12"/>
  <c r="S575" i="12"/>
  <c r="Z575" i="12"/>
  <c r="R569" i="12"/>
  <c r="Y569" i="12"/>
  <c r="Y566" i="12"/>
  <c r="R566" i="12"/>
  <c r="S563" i="12"/>
  <c r="Z563" i="12"/>
  <c r="O561" i="12"/>
  <c r="V561" i="12"/>
  <c r="P561" i="12"/>
  <c r="W561" i="12"/>
  <c r="Q558" i="12"/>
  <c r="X558" i="12"/>
  <c r="X555" i="12"/>
  <c r="Q555" i="12"/>
  <c r="X552" i="12"/>
  <c r="Q552" i="12"/>
  <c r="Q550" i="12"/>
  <c r="X550" i="12"/>
  <c r="S546" i="12"/>
  <c r="Z546" i="12"/>
  <c r="V544" i="12"/>
  <c r="P544" i="12"/>
  <c r="O544" i="12"/>
  <c r="W544" i="12"/>
  <c r="J541" i="12"/>
  <c r="V541" i="12"/>
  <c r="O541" i="12"/>
  <c r="W541" i="12"/>
  <c r="P541" i="12"/>
  <c r="Y538" i="12"/>
  <c r="R538" i="12"/>
  <c r="Q535" i="12"/>
  <c r="X535" i="12"/>
  <c r="J532" i="12"/>
  <c r="V532" i="12"/>
  <c r="P532" i="12"/>
  <c r="W532" i="12"/>
  <c r="O532" i="12"/>
  <c r="Y529" i="12"/>
  <c r="R529" i="12"/>
  <c r="R526" i="12"/>
  <c r="Y526" i="12"/>
  <c r="W523" i="12"/>
  <c r="V523" i="12"/>
  <c r="O523" i="12"/>
  <c r="P523" i="12"/>
  <c r="V520" i="12"/>
  <c r="O520" i="12"/>
  <c r="W520" i="12"/>
  <c r="P520" i="12"/>
  <c r="X516" i="12"/>
  <c r="Q516" i="12"/>
  <c r="K513" i="12"/>
  <c r="W513" i="12"/>
  <c r="V513" i="12"/>
  <c r="O513" i="12"/>
  <c r="P513" i="12"/>
  <c r="R510" i="12"/>
  <c r="Y510" i="12"/>
  <c r="O507" i="12"/>
  <c r="V507" i="12"/>
  <c r="P507" i="12"/>
  <c r="W507" i="12"/>
  <c r="O504" i="12"/>
  <c r="V504" i="12"/>
  <c r="W504" i="12"/>
  <c r="P504" i="12"/>
  <c r="R500" i="12"/>
  <c r="Y500" i="12"/>
  <c r="R497" i="12"/>
  <c r="Y497" i="12"/>
  <c r="J495" i="12"/>
  <c r="V495" i="12"/>
  <c r="O495" i="12"/>
  <c r="Z492" i="12"/>
  <c r="S492" i="12"/>
  <c r="S489" i="12"/>
  <c r="Z489" i="12"/>
  <c r="J487" i="12"/>
  <c r="P487" i="12" s="1"/>
  <c r="W487" i="12"/>
  <c r="V487" i="12"/>
  <c r="O487" i="12"/>
  <c r="X484" i="12"/>
  <c r="Q484" i="12"/>
  <c r="S480" i="12"/>
  <c r="Z480" i="12"/>
  <c r="K477" i="12"/>
  <c r="V477" i="12"/>
  <c r="O477" i="12"/>
  <c r="W474" i="12"/>
  <c r="V474" i="12"/>
  <c r="O474" i="12"/>
  <c r="P474" i="12"/>
  <c r="O471" i="12"/>
  <c r="V471" i="12"/>
  <c r="P471" i="12"/>
  <c r="W471" i="12"/>
  <c r="R467" i="12"/>
  <c r="Y467" i="12"/>
  <c r="V465" i="12"/>
  <c r="O465" i="12"/>
  <c r="S462" i="12"/>
  <c r="Z462" i="12"/>
  <c r="S459" i="12"/>
  <c r="Z459" i="12"/>
  <c r="R457" i="12"/>
  <c r="Y457" i="12"/>
  <c r="Y454" i="12"/>
  <c r="R454" i="12"/>
  <c r="K451" i="12"/>
  <c r="V451" i="12"/>
  <c r="W451" i="12"/>
  <c r="O451" i="12"/>
  <c r="P451" i="12"/>
  <c r="O448" i="12"/>
  <c r="V448" i="12"/>
  <c r="J445" i="12"/>
  <c r="P445" i="12" s="1"/>
  <c r="O445" i="12"/>
  <c r="V445" i="12"/>
  <c r="W445" i="12"/>
  <c r="V442" i="12"/>
  <c r="O442" i="12"/>
  <c r="P442" i="12"/>
  <c r="W442" i="12"/>
  <c r="R438" i="12"/>
  <c r="Y438" i="12"/>
  <c r="Q435" i="12"/>
  <c r="X435" i="12"/>
  <c r="R432" i="12"/>
  <c r="Y432" i="12"/>
  <c r="Y429" i="12"/>
  <c r="R429" i="12"/>
  <c r="R426" i="12"/>
  <c r="Y426" i="12"/>
  <c r="S422" i="12"/>
  <c r="Z422" i="12"/>
  <c r="J420" i="12"/>
  <c r="V420" i="12"/>
  <c r="W420" i="12"/>
  <c r="P420" i="12"/>
  <c r="O420" i="12"/>
  <c r="Y417" i="12"/>
  <c r="R417" i="12"/>
  <c r="S414" i="12"/>
  <c r="Z414" i="12"/>
  <c r="J412" i="12"/>
  <c r="P412" i="12" s="1"/>
  <c r="W412" i="12"/>
  <c r="V412" i="12"/>
  <c r="O412" i="12"/>
  <c r="J408" i="12"/>
  <c r="W408" i="12" s="1"/>
  <c r="V408" i="12"/>
  <c r="O408" i="12"/>
  <c r="P408" i="12"/>
  <c r="Y405" i="12"/>
  <c r="R405" i="12"/>
  <c r="V402" i="12"/>
  <c r="W402" i="12"/>
  <c r="O402" i="12"/>
  <c r="P402" i="12"/>
  <c r="R398" i="12"/>
  <c r="Y398" i="12"/>
  <c r="V396" i="12"/>
  <c r="O396" i="12"/>
  <c r="P396" i="12"/>
  <c r="W396" i="12"/>
  <c r="Z392" i="12"/>
  <c r="S392" i="12"/>
  <c r="V390" i="12"/>
  <c r="W390" i="12"/>
  <c r="O390" i="12"/>
  <c r="P390" i="12"/>
  <c r="P387" i="12"/>
  <c r="W387" i="12"/>
  <c r="V387" i="12"/>
  <c r="O387" i="12"/>
  <c r="J384" i="12"/>
  <c r="P384" i="12" s="1"/>
  <c r="W384" i="12"/>
  <c r="V384" i="12"/>
  <c r="O384" i="12"/>
  <c r="V381" i="12"/>
  <c r="P381" i="12"/>
  <c r="O381" i="12"/>
  <c r="W381" i="12"/>
  <c r="R378" i="12"/>
  <c r="Y378" i="12"/>
  <c r="K375" i="12"/>
  <c r="O375" i="12"/>
  <c r="W375" i="12"/>
  <c r="P375" i="12"/>
  <c r="V375" i="12"/>
  <c r="S371" i="12"/>
  <c r="Z371" i="12"/>
  <c r="Z368" i="12"/>
  <c r="S368" i="12"/>
  <c r="Y366" i="12"/>
  <c r="R366" i="12"/>
  <c r="X363" i="12"/>
  <c r="Q363" i="12"/>
  <c r="Z360" i="12"/>
  <c r="S360" i="12"/>
  <c r="X358" i="12"/>
  <c r="Q358" i="12"/>
  <c r="V355" i="12"/>
  <c r="O355" i="12"/>
  <c r="W355" i="12"/>
  <c r="P355" i="12"/>
  <c r="J352" i="12"/>
  <c r="P352" i="12"/>
  <c r="O352" i="12"/>
  <c r="V352" i="12"/>
  <c r="W352" i="12"/>
  <c r="P349" i="12"/>
  <c r="V349" i="12"/>
  <c r="O349" i="12"/>
  <c r="W349" i="12"/>
  <c r="Y346" i="12"/>
  <c r="R346" i="12"/>
  <c r="V343" i="12"/>
  <c r="O343" i="12"/>
  <c r="W343" i="12"/>
  <c r="P343" i="12"/>
  <c r="R340" i="12"/>
  <c r="Y340" i="12"/>
  <c r="V338" i="12"/>
  <c r="P338" i="12"/>
  <c r="W338" i="12"/>
  <c r="O338" i="12"/>
  <c r="K335" i="12"/>
  <c r="V335" i="12"/>
  <c r="O335" i="12"/>
  <c r="P335" i="12"/>
  <c r="W335" i="12"/>
  <c r="K332" i="12"/>
  <c r="V332" i="12"/>
  <c r="O332" i="12"/>
  <c r="P332" i="12"/>
  <c r="W332" i="12"/>
  <c r="W329" i="12"/>
  <c r="P329" i="12"/>
  <c r="V329" i="12"/>
  <c r="O329" i="12"/>
  <c r="Z326" i="12"/>
  <c r="S326" i="12"/>
  <c r="R323" i="12"/>
  <c r="Y323" i="12"/>
  <c r="J321" i="12"/>
  <c r="W321" i="12"/>
  <c r="P321" i="12"/>
  <c r="V321" i="12"/>
  <c r="O321" i="12"/>
  <c r="X318" i="12"/>
  <c r="Q318" i="12"/>
  <c r="S314" i="12"/>
  <c r="Z314" i="12"/>
  <c r="J312" i="12"/>
  <c r="P312" i="12" s="1"/>
  <c r="W312" i="12"/>
  <c r="V312" i="12"/>
  <c r="O312" i="12"/>
  <c r="V310" i="12"/>
  <c r="P310" i="12"/>
  <c r="W310" i="12"/>
  <c r="O310" i="12"/>
  <c r="X307" i="12"/>
  <c r="Q307" i="12"/>
  <c r="K304" i="12"/>
  <c r="O304" i="12"/>
  <c r="V304" i="12"/>
  <c r="R301" i="12"/>
  <c r="Y301" i="12"/>
  <c r="W298" i="12"/>
  <c r="P298" i="12"/>
  <c r="V298" i="12"/>
  <c r="O298" i="12"/>
  <c r="Y295" i="12"/>
  <c r="R295" i="12"/>
  <c r="P293" i="12"/>
  <c r="W293" i="12"/>
  <c r="V293" i="12"/>
  <c r="O293" i="12"/>
  <c r="X290" i="12"/>
  <c r="Q290" i="12"/>
  <c r="Z286" i="12"/>
  <c r="S286" i="12"/>
  <c r="X283" i="12"/>
  <c r="Q283" i="12"/>
  <c r="Z279" i="12"/>
  <c r="S279" i="12"/>
  <c r="W277" i="12"/>
  <c r="V277" i="12"/>
  <c r="O277" i="12"/>
  <c r="P277" i="12"/>
  <c r="V274" i="12"/>
  <c r="W274" i="12"/>
  <c r="P274" i="12"/>
  <c r="O274" i="12"/>
  <c r="W271" i="12"/>
  <c r="P271" i="12"/>
  <c r="O271" i="12"/>
  <c r="V271" i="12"/>
  <c r="R267" i="12"/>
  <c r="Y267" i="12"/>
  <c r="Z263" i="12"/>
  <c r="S263" i="12"/>
  <c r="Y257" i="12"/>
  <c r="R257" i="12"/>
  <c r="Z254" i="12"/>
  <c r="S254" i="12"/>
  <c r="Q251" i="12"/>
  <c r="X251" i="12"/>
  <c r="J248" i="12"/>
  <c r="V248" i="12"/>
  <c r="P248" i="12"/>
  <c r="O248" i="12"/>
  <c r="W248" i="12"/>
  <c r="Y245" i="12"/>
  <c r="R245" i="12"/>
  <c r="Y242" i="12"/>
  <c r="R242" i="12"/>
  <c r="J240" i="12"/>
  <c r="O240" i="12"/>
  <c r="V240" i="12"/>
  <c r="W240" i="12"/>
  <c r="Z237" i="12"/>
  <c r="S237" i="12"/>
  <c r="R234" i="12"/>
  <c r="Y234" i="12"/>
  <c r="P231" i="12"/>
  <c r="O231" i="12"/>
  <c r="V231" i="12"/>
  <c r="W231" i="12"/>
  <c r="S228" i="12"/>
  <c r="Z228" i="12"/>
  <c r="S225" i="12"/>
  <c r="Z225" i="12"/>
  <c r="W223" i="12"/>
  <c r="V223" i="12"/>
  <c r="P223" i="12"/>
  <c r="O223" i="12"/>
  <c r="X220" i="12"/>
  <c r="Q220" i="12"/>
  <c r="Z216" i="12"/>
  <c r="S216" i="12"/>
  <c r="Q213" i="12"/>
  <c r="X213" i="12"/>
  <c r="R210" i="12"/>
  <c r="Y210" i="12"/>
  <c r="X208" i="12"/>
  <c r="Q208" i="12"/>
  <c r="X205" i="12"/>
  <c r="Q205" i="12"/>
  <c r="R202" i="12"/>
  <c r="Y202" i="12"/>
  <c r="X200" i="12"/>
  <c r="Q200" i="12"/>
  <c r="K197" i="12"/>
  <c r="O197" i="12"/>
  <c r="V197" i="12"/>
  <c r="P197" i="12"/>
  <c r="W197" i="12"/>
  <c r="S193" i="12"/>
  <c r="Z193" i="12"/>
  <c r="O191" i="12"/>
  <c r="V191" i="12"/>
  <c r="W191" i="12"/>
  <c r="P191" i="12"/>
  <c r="V189" i="12"/>
  <c r="W189" i="12"/>
  <c r="P189" i="12"/>
  <c r="O189" i="12"/>
  <c r="J186" i="12"/>
  <c r="P186" i="12" s="1"/>
  <c r="O186" i="12"/>
  <c r="V186" i="12"/>
  <c r="R183" i="12"/>
  <c r="Y183" i="12"/>
  <c r="X180" i="12"/>
  <c r="Q180" i="12"/>
  <c r="J177" i="12"/>
  <c r="V177" i="12"/>
  <c r="W177" i="12"/>
  <c r="P177" i="12"/>
  <c r="O177" i="12"/>
  <c r="J174" i="12"/>
  <c r="W174" i="12" s="1"/>
  <c r="P174" i="12"/>
  <c r="O174" i="12"/>
  <c r="V174" i="12"/>
  <c r="Z171" i="12"/>
  <c r="S171" i="12"/>
  <c r="P169" i="12"/>
  <c r="W169" i="12"/>
  <c r="V169" i="12"/>
  <c r="O169" i="12"/>
  <c r="Q163" i="12"/>
  <c r="X163" i="12"/>
  <c r="X160" i="12"/>
  <c r="Q160" i="12"/>
  <c r="L157" i="12"/>
  <c r="Y155" i="12"/>
  <c r="R155" i="12"/>
  <c r="W153" i="12"/>
  <c r="V153" i="12"/>
  <c r="O153" i="12"/>
  <c r="P153" i="12"/>
  <c r="X149" i="12"/>
  <c r="Q149" i="12"/>
  <c r="X147" i="12"/>
  <c r="Q147" i="12"/>
  <c r="R144" i="12"/>
  <c r="Y144" i="12"/>
  <c r="R141" i="12"/>
  <c r="Y141" i="12"/>
  <c r="Z137" i="12"/>
  <c r="S137" i="12"/>
  <c r="V135" i="12"/>
  <c r="W135" i="12"/>
  <c r="O135" i="12"/>
  <c r="P135" i="12"/>
  <c r="Z131" i="12"/>
  <c r="S131" i="12"/>
  <c r="Q128" i="12"/>
  <c r="X128" i="12"/>
  <c r="J125" i="12"/>
  <c r="W125" i="12" s="1"/>
  <c r="O125" i="12"/>
  <c r="V125" i="12"/>
  <c r="R122" i="12"/>
  <c r="Y122" i="12"/>
  <c r="P120" i="12"/>
  <c r="V120" i="12"/>
  <c r="W120" i="12"/>
  <c r="O120" i="12"/>
  <c r="Z116" i="12"/>
  <c r="S116" i="12"/>
  <c r="W114" i="12"/>
  <c r="O114" i="12"/>
  <c r="P114" i="12"/>
  <c r="V114" i="12"/>
  <c r="R111" i="12"/>
  <c r="Y111" i="12"/>
  <c r="X108" i="12"/>
  <c r="Q108" i="12"/>
  <c r="V105" i="12"/>
  <c r="O105" i="12"/>
  <c r="Y102" i="12"/>
  <c r="R102" i="12"/>
  <c r="Q99" i="12"/>
  <c r="X99" i="12"/>
  <c r="Z96" i="12"/>
  <c r="S96" i="12"/>
  <c r="R94" i="12"/>
  <c r="Y94" i="12"/>
  <c r="X91" i="12"/>
  <c r="Q91" i="12"/>
  <c r="J88" i="12"/>
  <c r="P88" i="12" s="1"/>
  <c r="V88" i="12"/>
  <c r="O88" i="12"/>
  <c r="Y85" i="12"/>
  <c r="R85" i="12"/>
  <c r="R82" i="12"/>
  <c r="Y82" i="12"/>
  <c r="X79" i="12"/>
  <c r="Q79" i="12"/>
  <c r="R76" i="12"/>
  <c r="Y76" i="12"/>
  <c r="P74" i="12"/>
  <c r="V74" i="12"/>
  <c r="O74" i="12"/>
  <c r="W74" i="12"/>
  <c r="Y70" i="12"/>
  <c r="R70" i="12"/>
  <c r="K67" i="12"/>
  <c r="P67" i="12"/>
  <c r="O67" i="12"/>
  <c r="V67" i="12"/>
  <c r="W67" i="12"/>
  <c r="Q64" i="12"/>
  <c r="X64" i="12"/>
  <c r="R60" i="12"/>
  <c r="Y60" i="12"/>
  <c r="Y57" i="12"/>
  <c r="R57" i="12"/>
  <c r="V54" i="12"/>
  <c r="O54" i="12"/>
  <c r="V52" i="12"/>
  <c r="W52" i="12"/>
  <c r="O52" i="12"/>
  <c r="P52" i="12"/>
  <c r="Z48" i="12"/>
  <c r="S48" i="12"/>
  <c r="Z45" i="12"/>
  <c r="S45" i="12"/>
  <c r="J42" i="12"/>
  <c r="V42" i="12"/>
  <c r="W42" i="12"/>
  <c r="P42" i="12"/>
  <c r="O42" i="12"/>
  <c r="Y39" i="12"/>
  <c r="R39" i="12"/>
  <c r="Z36" i="12"/>
  <c r="S36" i="12"/>
  <c r="S33" i="12"/>
  <c r="Z33" i="12"/>
  <c r="J31" i="12"/>
  <c r="P31" i="12" s="1"/>
  <c r="V31" i="12"/>
  <c r="O31" i="12"/>
  <c r="W28" i="12"/>
  <c r="P28" i="12"/>
  <c r="V28" i="12"/>
  <c r="O28" i="12"/>
  <c r="Q24" i="12"/>
  <c r="X24" i="12"/>
  <c r="Y21" i="12"/>
  <c r="R21" i="12"/>
  <c r="Z18" i="12"/>
  <c r="S18" i="12"/>
  <c r="Z16" i="12"/>
  <c r="S16" i="12"/>
  <c r="P14" i="12"/>
  <c r="V14" i="12"/>
  <c r="O14" i="12"/>
  <c r="W14" i="12"/>
  <c r="X10" i="12"/>
  <c r="Q10" i="12"/>
  <c r="W8" i="12"/>
  <c r="O8" i="12"/>
  <c r="P8" i="12"/>
  <c r="V8" i="12"/>
  <c r="R4" i="12"/>
  <c r="Y4" i="12"/>
  <c r="Q21" i="20"/>
  <c r="R973" i="12"/>
  <c r="P974" i="12"/>
  <c r="V999" i="12"/>
  <c r="O965" i="12"/>
  <c r="O936" i="12"/>
  <c r="P965" i="12"/>
  <c r="V949" i="12"/>
  <c r="O976" i="12"/>
  <c r="S966" i="12"/>
  <c r="Z946" i="12"/>
  <c r="P981" i="12"/>
  <c r="R943" i="12"/>
  <c r="O978" i="12"/>
  <c r="M15" i="3"/>
  <c r="O15" i="3" s="1"/>
  <c r="X998" i="12"/>
  <c r="Q998" i="12"/>
  <c r="R995" i="12"/>
  <c r="Y995" i="12"/>
  <c r="W990" i="12"/>
  <c r="V990" i="12"/>
  <c r="O990" i="12"/>
  <c r="P990" i="12"/>
  <c r="K987" i="12"/>
  <c r="O987" i="12"/>
  <c r="V987" i="12"/>
  <c r="L981" i="12"/>
  <c r="K979" i="12"/>
  <c r="W979" i="12"/>
  <c r="V971" i="12"/>
  <c r="W971" i="12"/>
  <c r="J968" i="12"/>
  <c r="W968" i="12" s="1"/>
  <c r="V968" i="12"/>
  <c r="L965" i="12"/>
  <c r="Q957" i="12"/>
  <c r="X957" i="12"/>
  <c r="W954" i="12"/>
  <c r="P954" i="12"/>
  <c r="V954" i="12"/>
  <c r="AA954" i="12" s="1"/>
  <c r="AB954" i="12" s="1"/>
  <c r="O954" i="12"/>
  <c r="K951" i="12"/>
  <c r="V951" i="12"/>
  <c r="P951" i="12"/>
  <c r="O951" i="12"/>
  <c r="W951" i="12"/>
  <c r="W946" i="12"/>
  <c r="V946" i="12"/>
  <c r="J943" i="12"/>
  <c r="P943" i="12" s="1"/>
  <c r="W943" i="12"/>
  <c r="O943" i="12"/>
  <c r="V943" i="12"/>
  <c r="L939" i="12"/>
  <c r="O934" i="12"/>
  <c r="P934" i="12"/>
  <c r="V934" i="12"/>
  <c r="W934" i="12"/>
  <c r="K930" i="12"/>
  <c r="L924" i="12"/>
  <c r="R924" i="12" s="1"/>
  <c r="W922" i="12"/>
  <c r="O922" i="12"/>
  <c r="V922" i="12"/>
  <c r="P922" i="12"/>
  <c r="V916" i="12"/>
  <c r="AA916" i="12" s="1"/>
  <c r="AB916" i="12" s="1"/>
  <c r="P916" i="12"/>
  <c r="O916" i="12"/>
  <c r="W916" i="12"/>
  <c r="J913" i="12"/>
  <c r="W913" i="12" s="1"/>
  <c r="V913" i="12"/>
  <c r="O913" i="12"/>
  <c r="P913" i="12"/>
  <c r="W910" i="12"/>
  <c r="P910" i="12"/>
  <c r="O910" i="12"/>
  <c r="V910" i="12"/>
  <c r="K904" i="12"/>
  <c r="V904" i="12"/>
  <c r="O904" i="12"/>
  <c r="P904" i="12"/>
  <c r="W904" i="12"/>
  <c r="W901" i="12"/>
  <c r="V901" i="12"/>
  <c r="O901" i="12"/>
  <c r="P901" i="12"/>
  <c r="L891" i="12"/>
  <c r="J886" i="12"/>
  <c r="W886" i="12"/>
  <c r="V886" i="12"/>
  <c r="O886" i="12"/>
  <c r="P886" i="12"/>
  <c r="P883" i="12"/>
  <c r="W883" i="12"/>
  <c r="V883" i="12"/>
  <c r="AA883" i="12" s="1"/>
  <c r="AB883" i="12" s="1"/>
  <c r="O883" i="12"/>
  <c r="W874" i="12"/>
  <c r="V874" i="12"/>
  <c r="P874" i="12"/>
  <c r="O874" i="12"/>
  <c r="W865" i="12"/>
  <c r="V865" i="12"/>
  <c r="P865" i="12"/>
  <c r="O865" i="12"/>
  <c r="L855" i="12"/>
  <c r="L852" i="12"/>
  <c r="J850" i="12"/>
  <c r="W850" i="12" s="1"/>
  <c r="O850" i="12"/>
  <c r="P850" i="12"/>
  <c r="V850" i="12"/>
  <c r="L847" i="12"/>
  <c r="K844" i="12"/>
  <c r="X844" i="12" s="1"/>
  <c r="J842" i="12"/>
  <c r="P842" i="12"/>
  <c r="V842" i="12"/>
  <c r="O842" i="12"/>
  <c r="W842" i="12"/>
  <c r="K836" i="12"/>
  <c r="W836" i="12"/>
  <c r="O836" i="12"/>
  <c r="P836" i="12"/>
  <c r="V836" i="12"/>
  <c r="K833" i="12"/>
  <c r="V833" i="12"/>
  <c r="O833" i="12"/>
  <c r="P824" i="12"/>
  <c r="O824" i="12"/>
  <c r="W824" i="12"/>
  <c r="V824" i="12"/>
  <c r="AA824" i="12" s="1"/>
  <c r="AB824" i="12" s="1"/>
  <c r="L816" i="12"/>
  <c r="K813" i="12"/>
  <c r="V813" i="12"/>
  <c r="O813" i="12"/>
  <c r="L809" i="12"/>
  <c r="J807" i="12"/>
  <c r="P807" i="12"/>
  <c r="O807" i="12"/>
  <c r="V807" i="12"/>
  <c r="W807" i="12"/>
  <c r="O794" i="12"/>
  <c r="W794" i="12"/>
  <c r="V794" i="12"/>
  <c r="P794" i="12"/>
  <c r="J780" i="12"/>
  <c r="W780" i="12" s="1"/>
  <c r="V780" i="12"/>
  <c r="O780" i="12"/>
  <c r="P780" i="12"/>
  <c r="V775" i="12"/>
  <c r="W775" i="12"/>
  <c r="O775" i="12"/>
  <c r="P775" i="12"/>
  <c r="K771" i="12"/>
  <c r="V768" i="12"/>
  <c r="O768" i="12"/>
  <c r="K762" i="12"/>
  <c r="Q762" i="12" s="1"/>
  <c r="L755" i="12"/>
  <c r="O752" i="12"/>
  <c r="V752" i="12"/>
  <c r="J749" i="12"/>
  <c r="W749" i="12"/>
  <c r="V749" i="12"/>
  <c r="P749" i="12"/>
  <c r="O749" i="12"/>
  <c r="W746" i="12"/>
  <c r="P746" i="12"/>
  <c r="O746" i="12"/>
  <c r="V746" i="12"/>
  <c r="W743" i="12"/>
  <c r="V743" i="12"/>
  <c r="AA743" i="12" s="1"/>
  <c r="AB743" i="12" s="1"/>
  <c r="P743" i="12"/>
  <c r="O743" i="12"/>
  <c r="K739" i="12"/>
  <c r="V736" i="12"/>
  <c r="O736" i="12"/>
  <c r="V727" i="12"/>
  <c r="AA727" i="12" s="1"/>
  <c r="AB727" i="12" s="1"/>
  <c r="P727" i="12"/>
  <c r="O727" i="12"/>
  <c r="W727" i="12"/>
  <c r="J720" i="12"/>
  <c r="P720" i="12" s="1"/>
  <c r="O720" i="12"/>
  <c r="V720" i="12"/>
  <c r="W720" i="12"/>
  <c r="W717" i="12"/>
  <c r="O717" i="12"/>
  <c r="V717" i="12"/>
  <c r="P717" i="12"/>
  <c r="L711" i="12"/>
  <c r="O698" i="12"/>
  <c r="P698" i="12"/>
  <c r="V698" i="12"/>
  <c r="W698" i="12"/>
  <c r="K688" i="12"/>
  <c r="W688" i="12"/>
  <c r="V688" i="12"/>
  <c r="O688" i="12"/>
  <c r="P688" i="12"/>
  <c r="K682" i="12"/>
  <c r="Q682" i="12" s="1"/>
  <c r="K679" i="12"/>
  <c r="L675" i="12"/>
  <c r="J673" i="12"/>
  <c r="O673" i="12"/>
  <c r="V673" i="12"/>
  <c r="W667" i="12"/>
  <c r="P667" i="12"/>
  <c r="O667" i="12"/>
  <c r="V667" i="12"/>
  <c r="AA667" i="12" s="1"/>
  <c r="AB667" i="12" s="1"/>
  <c r="O658" i="12"/>
  <c r="P658" i="12"/>
  <c r="W658" i="12"/>
  <c r="V658" i="12"/>
  <c r="V655" i="12"/>
  <c r="P655" i="12"/>
  <c r="O655" i="12"/>
  <c r="W655" i="12"/>
  <c r="J652" i="12"/>
  <c r="W652" i="12"/>
  <c r="O652" i="12"/>
  <c r="V652" i="12"/>
  <c r="P652" i="12"/>
  <c r="V643" i="12"/>
  <c r="W643" i="12"/>
  <c r="O643" i="12"/>
  <c r="P643" i="12"/>
  <c r="J640" i="12"/>
  <c r="W640" i="12" s="1"/>
  <c r="V640" i="12"/>
  <c r="O640" i="12"/>
  <c r="P640" i="12"/>
  <c r="O637" i="12"/>
  <c r="V637" i="12"/>
  <c r="K630" i="12"/>
  <c r="W630" i="12"/>
  <c r="V630" i="12"/>
  <c r="O630" i="12"/>
  <c r="P630" i="12"/>
  <c r="J616" i="12"/>
  <c r="V616" i="12"/>
  <c r="O616" i="12"/>
  <c r="P616" i="12"/>
  <c r="K612" i="12"/>
  <c r="L605" i="12"/>
  <c r="K602" i="12"/>
  <c r="J600" i="12"/>
  <c r="P600" i="12" s="1"/>
  <c r="V600" i="12"/>
  <c r="O600" i="12"/>
  <c r="Q594" i="12"/>
  <c r="X594" i="12"/>
  <c r="L590" i="12"/>
  <c r="L587" i="12"/>
  <c r="L584" i="12"/>
  <c r="R581" i="12"/>
  <c r="Y581" i="12"/>
  <c r="P579" i="12"/>
  <c r="V579" i="12"/>
  <c r="O579" i="12"/>
  <c r="W579" i="12"/>
  <c r="Q575" i="12"/>
  <c r="X575" i="12"/>
  <c r="J572" i="12"/>
  <c r="V572" i="12"/>
  <c r="W572" i="12"/>
  <c r="O572" i="12"/>
  <c r="P572" i="12"/>
  <c r="X569" i="12"/>
  <c r="Q569" i="12"/>
  <c r="X566" i="12"/>
  <c r="Q566" i="12"/>
  <c r="K563" i="12"/>
  <c r="V563" i="12"/>
  <c r="O563" i="12"/>
  <c r="L560" i="12"/>
  <c r="P558" i="12"/>
  <c r="V558" i="12"/>
  <c r="O558" i="12"/>
  <c r="W558" i="12"/>
  <c r="V555" i="12"/>
  <c r="O555" i="12"/>
  <c r="P555" i="12"/>
  <c r="W555" i="12"/>
  <c r="K552" i="12"/>
  <c r="V552" i="12"/>
  <c r="W552" i="12"/>
  <c r="P552" i="12"/>
  <c r="O552" i="12"/>
  <c r="V550" i="12"/>
  <c r="W550" i="12"/>
  <c r="P550" i="12"/>
  <c r="O550" i="12"/>
  <c r="K546" i="12"/>
  <c r="K543" i="12"/>
  <c r="Q543" i="12" s="1"/>
  <c r="L540" i="12"/>
  <c r="J538" i="12"/>
  <c r="W538" i="12"/>
  <c r="P538" i="12"/>
  <c r="V538" i="12"/>
  <c r="O538" i="12"/>
  <c r="W535" i="12"/>
  <c r="V535" i="12"/>
  <c r="P535" i="12"/>
  <c r="O535" i="12"/>
  <c r="L531" i="12"/>
  <c r="J529" i="12"/>
  <c r="V529" i="12"/>
  <c r="O529" i="12"/>
  <c r="P529" i="12"/>
  <c r="W529" i="12"/>
  <c r="J526" i="12"/>
  <c r="P526" i="12" s="1"/>
  <c r="V526" i="12"/>
  <c r="O526" i="12"/>
  <c r="O516" i="12"/>
  <c r="W516" i="12"/>
  <c r="V516" i="12"/>
  <c r="P516" i="12"/>
  <c r="L512" i="12"/>
  <c r="J510" i="12"/>
  <c r="W510" i="12" s="1"/>
  <c r="V510" i="12"/>
  <c r="O510" i="12"/>
  <c r="L506" i="12"/>
  <c r="Q497" i="12"/>
  <c r="X497" i="12"/>
  <c r="L494" i="12"/>
  <c r="K492" i="12"/>
  <c r="Q489" i="12"/>
  <c r="X489" i="12"/>
  <c r="L486" i="12"/>
  <c r="W484" i="12"/>
  <c r="V484" i="12"/>
  <c r="O484" i="12"/>
  <c r="P484" i="12"/>
  <c r="K480" i="12"/>
  <c r="Z476" i="12"/>
  <c r="S476" i="12"/>
  <c r="K473" i="12"/>
  <c r="W473" i="12"/>
  <c r="V473" i="12"/>
  <c r="O473" i="12"/>
  <c r="P473" i="12"/>
  <c r="Y470" i="12"/>
  <c r="R470" i="12"/>
  <c r="Q467" i="12"/>
  <c r="X467" i="12"/>
  <c r="L464" i="12"/>
  <c r="K462" i="12"/>
  <c r="Y459" i="12"/>
  <c r="R459" i="12"/>
  <c r="O457" i="12"/>
  <c r="V457" i="12"/>
  <c r="X454" i="12"/>
  <c r="Q454" i="12"/>
  <c r="L450" i="12"/>
  <c r="S447" i="12"/>
  <c r="Z447" i="12"/>
  <c r="J444" i="12"/>
  <c r="V444" i="12"/>
  <c r="W444" i="12"/>
  <c r="P444" i="12"/>
  <c r="O444" i="12"/>
  <c r="V441" i="12"/>
  <c r="O441" i="12"/>
  <c r="X438" i="12"/>
  <c r="Q438" i="12"/>
  <c r="V435" i="12"/>
  <c r="O435" i="12"/>
  <c r="P435" i="12"/>
  <c r="W435" i="12"/>
  <c r="J432" i="12"/>
  <c r="W432" i="12" s="1"/>
  <c r="V432" i="12"/>
  <c r="O432" i="12"/>
  <c r="X429" i="12"/>
  <c r="Q429" i="12"/>
  <c r="X426" i="12"/>
  <c r="Q426" i="12"/>
  <c r="K422" i="12"/>
  <c r="L419" i="12"/>
  <c r="X417" i="12"/>
  <c r="Q417" i="12"/>
  <c r="Y414" i="12"/>
  <c r="R414" i="12"/>
  <c r="P411" i="12"/>
  <c r="O411" i="12"/>
  <c r="W411" i="12"/>
  <c r="V411" i="12"/>
  <c r="Z407" i="12"/>
  <c r="S407" i="12"/>
  <c r="V405" i="12"/>
  <c r="O405" i="12"/>
  <c r="R401" i="12"/>
  <c r="Y401" i="12"/>
  <c r="Q398" i="12"/>
  <c r="X398" i="12"/>
  <c r="V395" i="12"/>
  <c r="P395" i="12"/>
  <c r="O395" i="12"/>
  <c r="W395" i="12"/>
  <c r="Y392" i="12"/>
  <c r="R392" i="12"/>
  <c r="W389" i="12"/>
  <c r="P389" i="12"/>
  <c r="V389" i="12"/>
  <c r="O389" i="12"/>
  <c r="L386" i="12"/>
  <c r="L383" i="12"/>
  <c r="Z380" i="12"/>
  <c r="S380" i="12"/>
  <c r="X378" i="12"/>
  <c r="Q378" i="12"/>
  <c r="L374" i="12"/>
  <c r="Q371" i="12"/>
  <c r="X371" i="12"/>
  <c r="Y368" i="12"/>
  <c r="R368" i="12"/>
  <c r="X366" i="12"/>
  <c r="Q366" i="12"/>
  <c r="K363" i="12"/>
  <c r="V363" i="12"/>
  <c r="O363" i="12"/>
  <c r="W363" i="12"/>
  <c r="P363" i="12"/>
  <c r="X360" i="12"/>
  <c r="Q360" i="12"/>
  <c r="V358" i="12"/>
  <c r="O358" i="12"/>
  <c r="P358" i="12"/>
  <c r="W358" i="12"/>
  <c r="L354" i="12"/>
  <c r="L351" i="12"/>
  <c r="S348" i="12"/>
  <c r="Z348" i="12"/>
  <c r="Q346" i="12"/>
  <c r="X346" i="12"/>
  <c r="L342" i="12"/>
  <c r="J340" i="12"/>
  <c r="P340" i="12" s="1"/>
  <c r="W340" i="12"/>
  <c r="V340" i="12"/>
  <c r="O340" i="12"/>
  <c r="L334" i="12"/>
  <c r="Z331" i="12"/>
  <c r="S331" i="12"/>
  <c r="S328" i="12"/>
  <c r="Z328" i="12"/>
  <c r="Y326" i="12"/>
  <c r="R326" i="12"/>
  <c r="X323" i="12"/>
  <c r="Q323" i="12"/>
  <c r="Y320" i="12"/>
  <c r="R320" i="12"/>
  <c r="V318" i="12"/>
  <c r="O318" i="12"/>
  <c r="W318" i="12"/>
  <c r="P318" i="12"/>
  <c r="Y314" i="12"/>
  <c r="R314" i="12"/>
  <c r="L311" i="12"/>
  <c r="O307" i="12"/>
  <c r="V307" i="12"/>
  <c r="P307" i="12"/>
  <c r="W307" i="12"/>
  <c r="S303" i="12"/>
  <c r="Z303" i="12"/>
  <c r="J301" i="12"/>
  <c r="W301" i="12" s="1"/>
  <c r="O301" i="12"/>
  <c r="V301" i="12"/>
  <c r="Z297" i="12"/>
  <c r="S297" i="12"/>
  <c r="X295" i="12"/>
  <c r="Q295" i="12"/>
  <c r="Z292" i="12"/>
  <c r="S292" i="12"/>
  <c r="V290" i="12"/>
  <c r="O290" i="12"/>
  <c r="W290" i="12"/>
  <c r="P290" i="12"/>
  <c r="Y286" i="12"/>
  <c r="R286" i="12"/>
  <c r="O283" i="12"/>
  <c r="W283" i="12"/>
  <c r="P283" i="12"/>
  <c r="V283" i="12"/>
  <c r="Y279" i="12"/>
  <c r="R279" i="12"/>
  <c r="K276" i="12"/>
  <c r="W276" i="12"/>
  <c r="O276" i="12"/>
  <c r="P276" i="12"/>
  <c r="V276" i="12"/>
  <c r="Y273" i="12"/>
  <c r="R273" i="12"/>
  <c r="Y270" i="12"/>
  <c r="R270" i="12"/>
  <c r="X267" i="12"/>
  <c r="Q267" i="12"/>
  <c r="Y263" i="12"/>
  <c r="R263" i="12"/>
  <c r="J260" i="12"/>
  <c r="W260" i="12" s="1"/>
  <c r="V260" i="12"/>
  <c r="P260" i="12"/>
  <c r="O260" i="12"/>
  <c r="O257" i="12"/>
  <c r="V257" i="12"/>
  <c r="R254" i="12"/>
  <c r="Y254" i="12"/>
  <c r="K251" i="12"/>
  <c r="P251" i="12"/>
  <c r="O251" i="12"/>
  <c r="V251" i="12"/>
  <c r="W251" i="12"/>
  <c r="L247" i="12"/>
  <c r="O245" i="12"/>
  <c r="V245" i="12"/>
  <c r="X242" i="12"/>
  <c r="Q242" i="12"/>
  <c r="L239" i="12"/>
  <c r="Y237" i="12"/>
  <c r="R237" i="12"/>
  <c r="J234" i="12"/>
  <c r="P234" i="12"/>
  <c r="W234" i="12"/>
  <c r="O234" i="12"/>
  <c r="V234" i="12"/>
  <c r="L230" i="12"/>
  <c r="R228" i="12"/>
  <c r="Y228" i="12"/>
  <c r="Q225" i="12"/>
  <c r="X225" i="12"/>
  <c r="V222" i="12"/>
  <c r="O222" i="12"/>
  <c r="V220" i="12"/>
  <c r="P220" i="12"/>
  <c r="O220" i="12"/>
  <c r="W220" i="12"/>
  <c r="R216" i="12"/>
  <c r="Y216" i="12"/>
  <c r="K213" i="12"/>
  <c r="W213" i="12"/>
  <c r="P213" i="12"/>
  <c r="V213" i="12"/>
  <c r="O213" i="12"/>
  <c r="J210" i="12"/>
  <c r="P210" i="12"/>
  <c r="V210" i="12"/>
  <c r="O210" i="12"/>
  <c r="W210" i="12"/>
  <c r="V208" i="12"/>
  <c r="O208" i="12"/>
  <c r="P208" i="12"/>
  <c r="W208" i="12"/>
  <c r="P205" i="12"/>
  <c r="V205" i="12"/>
  <c r="O205" i="12"/>
  <c r="W205" i="12"/>
  <c r="J202" i="12"/>
  <c r="W202" i="12" s="1"/>
  <c r="O202" i="12"/>
  <c r="V202" i="12"/>
  <c r="P202" i="12"/>
  <c r="W200" i="12"/>
  <c r="V200" i="12"/>
  <c r="P200" i="12"/>
  <c r="O200" i="12"/>
  <c r="L196" i="12"/>
  <c r="K193" i="12"/>
  <c r="X193" i="12" s="1"/>
  <c r="L190" i="12"/>
  <c r="L188" i="12"/>
  <c r="L185" i="12"/>
  <c r="X183" i="12"/>
  <c r="Q183" i="12"/>
  <c r="O180" i="12"/>
  <c r="V180" i="12"/>
  <c r="W180" i="12"/>
  <c r="P180" i="12"/>
  <c r="L176" i="12"/>
  <c r="L173" i="12"/>
  <c r="K171" i="12"/>
  <c r="L168" i="12"/>
  <c r="J166" i="12"/>
  <c r="W166" i="12" s="1"/>
  <c r="P166" i="12"/>
  <c r="V166" i="12"/>
  <c r="O166" i="12"/>
  <c r="V163" i="12"/>
  <c r="P163" i="12"/>
  <c r="O163" i="12"/>
  <c r="W163" i="12"/>
  <c r="W160" i="12"/>
  <c r="V160" i="12"/>
  <c r="P160" i="12"/>
  <c r="O160" i="12"/>
  <c r="K157" i="12"/>
  <c r="X157" i="12" s="1"/>
  <c r="J155" i="12"/>
  <c r="V155" i="12"/>
  <c r="O155" i="12"/>
  <c r="P155" i="12"/>
  <c r="W155" i="12"/>
  <c r="O149" i="12"/>
  <c r="W149" i="12"/>
  <c r="V149" i="12"/>
  <c r="P149" i="12"/>
  <c r="V147" i="12"/>
  <c r="W147" i="12"/>
  <c r="O147" i="12"/>
  <c r="P147" i="12"/>
  <c r="J141" i="12"/>
  <c r="W141" i="12"/>
  <c r="V141" i="12"/>
  <c r="O141" i="12"/>
  <c r="P141" i="12"/>
  <c r="K137" i="12"/>
  <c r="K131" i="12"/>
  <c r="V128" i="12"/>
  <c r="P128" i="12"/>
  <c r="O128" i="12"/>
  <c r="W128" i="12"/>
  <c r="L124" i="12"/>
  <c r="V122" i="12"/>
  <c r="O122" i="12"/>
  <c r="L119" i="12"/>
  <c r="L113" i="12"/>
  <c r="V108" i="12"/>
  <c r="P108" i="12"/>
  <c r="O108" i="12"/>
  <c r="W108" i="12"/>
  <c r="Q102" i="12"/>
  <c r="X102" i="12"/>
  <c r="K99" i="12"/>
  <c r="V99" i="12"/>
  <c r="O99" i="12"/>
  <c r="W99" i="12"/>
  <c r="P99" i="12"/>
  <c r="X96" i="12"/>
  <c r="Q96" i="12"/>
  <c r="X94" i="12"/>
  <c r="Q94" i="12"/>
  <c r="K91" i="12"/>
  <c r="V91" i="12"/>
  <c r="O91" i="12"/>
  <c r="P91" i="12"/>
  <c r="W91" i="12"/>
  <c r="L87" i="12"/>
  <c r="J85" i="12"/>
  <c r="P85" i="12" s="1"/>
  <c r="O85" i="12"/>
  <c r="V85" i="12"/>
  <c r="X82" i="12"/>
  <c r="Q82" i="12"/>
  <c r="K79" i="12"/>
  <c r="P79" i="12"/>
  <c r="O79" i="12"/>
  <c r="V79" i="12"/>
  <c r="W79" i="12"/>
  <c r="J76" i="12"/>
  <c r="O76" i="12"/>
  <c r="W76" i="12"/>
  <c r="V76" i="12"/>
  <c r="P76" i="12"/>
  <c r="X70" i="12"/>
  <c r="Q70" i="12"/>
  <c r="L66" i="12"/>
  <c r="O64" i="12"/>
  <c r="W64" i="12"/>
  <c r="P64" i="12"/>
  <c r="V64" i="12"/>
  <c r="Q60" i="12"/>
  <c r="X60" i="12"/>
  <c r="X57" i="12"/>
  <c r="Q57" i="12"/>
  <c r="L53" i="12"/>
  <c r="R51" i="12"/>
  <c r="Y51" i="12"/>
  <c r="K48" i="12"/>
  <c r="Q48" i="12" s="1"/>
  <c r="K45" i="12"/>
  <c r="X45" i="12" s="1"/>
  <c r="L41" i="12"/>
  <c r="V39" i="12"/>
  <c r="O39" i="12"/>
  <c r="K36" i="12"/>
  <c r="K33" i="12"/>
  <c r="P27" i="12"/>
  <c r="O27" i="12"/>
  <c r="V27" i="12"/>
  <c r="W27" i="12"/>
  <c r="V24" i="12"/>
  <c r="P24" i="12"/>
  <c r="W24" i="12"/>
  <c r="O24" i="12"/>
  <c r="Q21" i="12"/>
  <c r="X21" i="12"/>
  <c r="K18" i="12"/>
  <c r="R16" i="12"/>
  <c r="Y16" i="12"/>
  <c r="X13" i="12"/>
  <c r="Q13" i="12"/>
  <c r="K10" i="12"/>
  <c r="P10" i="12"/>
  <c r="O10" i="12"/>
  <c r="V10" i="12"/>
  <c r="W10" i="12"/>
  <c r="P7" i="12"/>
  <c r="O7" i="12"/>
  <c r="W7" i="12"/>
  <c r="V7" i="12"/>
  <c r="J4" i="12"/>
  <c r="W4" i="12"/>
  <c r="P4" i="12"/>
  <c r="V4" i="12"/>
  <c r="O4" i="12"/>
  <c r="V973" i="12"/>
  <c r="O979" i="12"/>
  <c r="O971" i="12"/>
  <c r="Q946" i="12"/>
  <c r="O989" i="12"/>
  <c r="W972" i="12"/>
  <c r="P949" i="12"/>
  <c r="Z962" i="12"/>
  <c r="P946" i="12"/>
  <c r="S963" i="12"/>
  <c r="O991" i="12"/>
  <c r="W975" i="12"/>
  <c r="N12" i="17"/>
  <c r="N19" i="17" s="1"/>
  <c r="J1001" i="12"/>
  <c r="K998" i="12"/>
  <c r="O998" i="12"/>
  <c r="W998" i="12"/>
  <c r="V998" i="12"/>
  <c r="P998" i="12"/>
  <c r="J992" i="12"/>
  <c r="W992" i="12"/>
  <c r="O992" i="12"/>
  <c r="V992" i="12"/>
  <c r="L989" i="12"/>
  <c r="J984" i="12"/>
  <c r="W984" i="12" s="1"/>
  <c r="K981" i="12"/>
  <c r="L978" i="12"/>
  <c r="L975" i="12"/>
  <c r="J973" i="12"/>
  <c r="L967" i="12"/>
  <c r="K965" i="12"/>
  <c r="K962" i="12"/>
  <c r="W962" i="12"/>
  <c r="V962" i="12"/>
  <c r="W957" i="12"/>
  <c r="O957" i="12"/>
  <c r="P957" i="12"/>
  <c r="V957" i="12"/>
  <c r="L953" i="12"/>
  <c r="L950" i="12"/>
  <c r="J948" i="12"/>
  <c r="V948" i="12"/>
  <c r="W948" i="12"/>
  <c r="O948" i="12"/>
  <c r="L945" i="12"/>
  <c r="K942" i="12"/>
  <c r="V942" i="12"/>
  <c r="W942" i="12"/>
  <c r="O942" i="12"/>
  <c r="P942" i="12"/>
  <c r="K939" i="12"/>
  <c r="O937" i="12"/>
  <c r="V937" i="12"/>
  <c r="O927" i="12"/>
  <c r="P927" i="12"/>
  <c r="V927" i="12"/>
  <c r="W927" i="12"/>
  <c r="V919" i="12"/>
  <c r="W919" i="12"/>
  <c r="P919" i="12"/>
  <c r="O919" i="12"/>
  <c r="L915" i="12"/>
  <c r="L912" i="12"/>
  <c r="L909" i="12"/>
  <c r="Q907" i="12"/>
  <c r="X907" i="12"/>
  <c r="L903" i="12"/>
  <c r="L900" i="12"/>
  <c r="X898" i="12"/>
  <c r="Q898" i="12"/>
  <c r="W895" i="12"/>
  <c r="O895" i="12"/>
  <c r="P895" i="12"/>
  <c r="V895" i="12"/>
  <c r="K891" i="12"/>
  <c r="W889" i="12"/>
  <c r="V889" i="12"/>
  <c r="P889" i="12"/>
  <c r="O889" i="12"/>
  <c r="L885" i="12"/>
  <c r="J882" i="12"/>
  <c r="P882" i="12"/>
  <c r="W882" i="12"/>
  <c r="V882" i="12"/>
  <c r="O882" i="12"/>
  <c r="Q879" i="12"/>
  <c r="X879" i="12"/>
  <c r="J876" i="12"/>
  <c r="P876" i="12" s="1"/>
  <c r="V876" i="12"/>
  <c r="W876" i="12"/>
  <c r="O876" i="12"/>
  <c r="L873" i="12"/>
  <c r="J871" i="12"/>
  <c r="V871" i="12"/>
  <c r="W871" i="12"/>
  <c r="O871" i="12"/>
  <c r="P871" i="12"/>
  <c r="Q867" i="12"/>
  <c r="X867" i="12"/>
  <c r="K864" i="12"/>
  <c r="W864" i="12"/>
  <c r="V864" i="12"/>
  <c r="P864" i="12"/>
  <c r="O864" i="12"/>
  <c r="J861" i="12"/>
  <c r="W861" i="12" s="1"/>
  <c r="O861" i="12"/>
  <c r="V861" i="12"/>
  <c r="J858" i="12"/>
  <c r="P858" i="12"/>
  <c r="O858" i="12"/>
  <c r="V858" i="12"/>
  <c r="K855" i="12"/>
  <c r="K852" i="12"/>
  <c r="X852" i="12" s="1"/>
  <c r="L849" i="12"/>
  <c r="K847" i="12"/>
  <c r="V839" i="12"/>
  <c r="O839" i="12"/>
  <c r="P839" i="12"/>
  <c r="W839" i="12"/>
  <c r="L835" i="12"/>
  <c r="L832" i="12"/>
  <c r="J830" i="12"/>
  <c r="O830" i="12"/>
  <c r="P830" i="12"/>
  <c r="V830" i="12"/>
  <c r="W830" i="12"/>
  <c r="J827" i="12"/>
  <c r="V827" i="12"/>
  <c r="O827" i="12"/>
  <c r="P827" i="12"/>
  <c r="W827" i="12"/>
  <c r="O820" i="12"/>
  <c r="W820" i="12"/>
  <c r="V820" i="12"/>
  <c r="P820" i="12"/>
  <c r="K816" i="12"/>
  <c r="L812" i="12"/>
  <c r="Y806" i="12"/>
  <c r="R806" i="12"/>
  <c r="O804" i="12"/>
  <c r="V804" i="12"/>
  <c r="W804" i="12"/>
  <c r="P804" i="12"/>
  <c r="J800" i="12"/>
  <c r="O800" i="12"/>
  <c r="P800" i="12"/>
  <c r="W800" i="12"/>
  <c r="V800" i="12"/>
  <c r="L797" i="12"/>
  <c r="W797" i="12"/>
  <c r="P797" i="12"/>
  <c r="O797" i="12"/>
  <c r="V797" i="12"/>
  <c r="X790" i="12"/>
  <c r="Q790" i="12"/>
  <c r="O787" i="12"/>
  <c r="W787" i="12"/>
  <c r="P787" i="12"/>
  <c r="V787" i="12"/>
  <c r="P783" i="12"/>
  <c r="O783" i="12"/>
  <c r="V783" i="12"/>
  <c r="W783" i="12"/>
  <c r="L779" i="12"/>
  <c r="O777" i="12"/>
  <c r="V777" i="12"/>
  <c r="K774" i="12"/>
  <c r="L767" i="12"/>
  <c r="J765" i="12"/>
  <c r="W765" i="12" s="1"/>
  <c r="O765" i="12"/>
  <c r="P765" i="12"/>
  <c r="V765" i="12"/>
  <c r="Q759" i="12"/>
  <c r="X759" i="12"/>
  <c r="K755" i="12"/>
  <c r="X755" i="12" s="1"/>
  <c r="L751" i="12"/>
  <c r="O748" i="12"/>
  <c r="V748" i="12"/>
  <c r="V745" i="12"/>
  <c r="O745" i="12"/>
  <c r="K742" i="12"/>
  <c r="X742" i="12" s="1"/>
  <c r="L735" i="12"/>
  <c r="J733" i="12"/>
  <c r="O733" i="12"/>
  <c r="V733" i="12"/>
  <c r="W733" i="12"/>
  <c r="P733" i="12"/>
  <c r="J730" i="12"/>
  <c r="O730" i="12"/>
  <c r="P730" i="12"/>
  <c r="W730" i="12"/>
  <c r="V730" i="12"/>
  <c r="P723" i="12"/>
  <c r="V723" i="12"/>
  <c r="O723" i="12"/>
  <c r="W723" i="12"/>
  <c r="L719" i="12"/>
  <c r="L716" i="12"/>
  <c r="X714" i="12"/>
  <c r="Q714" i="12"/>
  <c r="K711" i="12"/>
  <c r="Y708" i="12"/>
  <c r="R708" i="12"/>
  <c r="O706" i="12"/>
  <c r="P706" i="12"/>
  <c r="V706" i="12"/>
  <c r="W706" i="12"/>
  <c r="V703" i="12"/>
  <c r="P703" i="12"/>
  <c r="W703" i="12"/>
  <c r="O703" i="12"/>
  <c r="V700" i="12"/>
  <c r="O700" i="12"/>
  <c r="R697" i="12"/>
  <c r="Y697" i="12"/>
  <c r="J694" i="12"/>
  <c r="O694" i="12"/>
  <c r="P694" i="12"/>
  <c r="V694" i="12"/>
  <c r="W694" i="12"/>
  <c r="P691" i="12"/>
  <c r="W691" i="12"/>
  <c r="V691" i="12"/>
  <c r="O691" i="12"/>
  <c r="L687" i="12"/>
  <c r="O685" i="12"/>
  <c r="V685" i="12"/>
  <c r="K675" i="12"/>
  <c r="J672" i="12"/>
  <c r="P672" i="12"/>
  <c r="O672" i="12"/>
  <c r="W672" i="12"/>
  <c r="V672" i="12"/>
  <c r="J669" i="12"/>
  <c r="V669" i="12"/>
  <c r="O669" i="12"/>
  <c r="P669" i="12"/>
  <c r="W669" i="12"/>
  <c r="X663" i="12"/>
  <c r="Q663" i="12"/>
  <c r="L660" i="12"/>
  <c r="P660" i="12"/>
  <c r="O660" i="12"/>
  <c r="V660" i="12"/>
  <c r="W660" i="12"/>
  <c r="L654" i="12"/>
  <c r="L651" i="12"/>
  <c r="J649" i="12"/>
  <c r="O649" i="12"/>
  <c r="P649" i="12"/>
  <c r="W649" i="12"/>
  <c r="V649" i="12"/>
  <c r="O646" i="12"/>
  <c r="P646" i="12"/>
  <c r="W646" i="12"/>
  <c r="V646" i="12"/>
  <c r="L642" i="12"/>
  <c r="X639" i="12"/>
  <c r="Q639" i="12"/>
  <c r="V633" i="12"/>
  <c r="O633" i="12"/>
  <c r="L629" i="12"/>
  <c r="J627" i="12"/>
  <c r="W627" i="12" s="1"/>
  <c r="V627" i="12"/>
  <c r="P627" i="12"/>
  <c r="O627" i="12"/>
  <c r="P625" i="12"/>
  <c r="O625" i="12"/>
  <c r="W625" i="12"/>
  <c r="V625" i="12"/>
  <c r="K621" i="12"/>
  <c r="P621" i="12"/>
  <c r="O621" i="12"/>
  <c r="V621" i="12"/>
  <c r="W621" i="12"/>
  <c r="Q618" i="12"/>
  <c r="X618" i="12"/>
  <c r="K615" i="12"/>
  <c r="O615" i="12"/>
  <c r="P615" i="12"/>
  <c r="W615" i="12"/>
  <c r="V615" i="12"/>
  <c r="J609" i="12"/>
  <c r="V609" i="12"/>
  <c r="P609" i="12"/>
  <c r="W609" i="12"/>
  <c r="O609" i="12"/>
  <c r="K605" i="12"/>
  <c r="K599" i="12"/>
  <c r="O599" i="12"/>
  <c r="V599" i="12"/>
  <c r="V597" i="12"/>
  <c r="P597" i="12"/>
  <c r="W597" i="12"/>
  <c r="O597" i="12"/>
  <c r="P594" i="12"/>
  <c r="V594" i="12"/>
  <c r="O594" i="12"/>
  <c r="W594" i="12"/>
  <c r="K590" i="12"/>
  <c r="K584" i="12"/>
  <c r="O581" i="12"/>
  <c r="V581" i="12"/>
  <c r="K575" i="12"/>
  <c r="W575" i="12"/>
  <c r="V575" i="12"/>
  <c r="O575" i="12"/>
  <c r="P575" i="12"/>
  <c r="V569" i="12"/>
  <c r="O569" i="12"/>
  <c r="W569" i="12"/>
  <c r="P569" i="12"/>
  <c r="O566" i="12"/>
  <c r="V566" i="12"/>
  <c r="W566" i="12"/>
  <c r="P566" i="12"/>
  <c r="L562" i="12"/>
  <c r="K560" i="12"/>
  <c r="L554" i="12"/>
  <c r="L551" i="12"/>
  <c r="J549" i="12"/>
  <c r="O549" i="12"/>
  <c r="W549" i="12"/>
  <c r="P549" i="12"/>
  <c r="V549" i="12"/>
  <c r="J537" i="12"/>
  <c r="W537" i="12"/>
  <c r="P537" i="12"/>
  <c r="O537" i="12"/>
  <c r="V537" i="12"/>
  <c r="L534" i="12"/>
  <c r="K531" i="12"/>
  <c r="X531" i="12" s="1"/>
  <c r="J525" i="12"/>
  <c r="P525" i="12"/>
  <c r="O525" i="12"/>
  <c r="W525" i="12"/>
  <c r="V525" i="12"/>
  <c r="J522" i="12"/>
  <c r="V522" i="12"/>
  <c r="P522" i="12"/>
  <c r="O522" i="12"/>
  <c r="W522" i="12"/>
  <c r="P519" i="12"/>
  <c r="O519" i="12"/>
  <c r="V519" i="12"/>
  <c r="W519" i="12"/>
  <c r="K512" i="12"/>
  <c r="K509" i="12"/>
  <c r="V509" i="12"/>
  <c r="O509" i="12"/>
  <c r="V503" i="12"/>
  <c r="O503" i="12"/>
  <c r="W500" i="12"/>
  <c r="P500" i="12"/>
  <c r="V500" i="12"/>
  <c r="O500" i="12"/>
  <c r="W497" i="12"/>
  <c r="O497" i="12"/>
  <c r="V497" i="12"/>
  <c r="P497" i="12"/>
  <c r="K489" i="12"/>
  <c r="P489" i="12"/>
  <c r="W489" i="12"/>
  <c r="V489" i="12"/>
  <c r="O489" i="12"/>
  <c r="K476" i="12"/>
  <c r="V476" i="12"/>
  <c r="O476" i="12"/>
  <c r="L472" i="12"/>
  <c r="V470" i="12"/>
  <c r="P470" i="12"/>
  <c r="W470" i="12"/>
  <c r="O470" i="12"/>
  <c r="V467" i="12"/>
  <c r="AA467" i="12" s="1"/>
  <c r="AB467" i="12" s="1"/>
  <c r="O467" i="12"/>
  <c r="P467" i="12"/>
  <c r="W467" i="12"/>
  <c r="V454" i="12"/>
  <c r="O454" i="12"/>
  <c r="P454" i="12"/>
  <c r="W454" i="12"/>
  <c r="K450" i="12"/>
  <c r="J447" i="12"/>
  <c r="P447" i="12" s="1"/>
  <c r="W447" i="12"/>
  <c r="V447" i="12"/>
  <c r="O447" i="12"/>
  <c r="L443" i="12"/>
  <c r="L440" i="12"/>
  <c r="W438" i="12"/>
  <c r="V438" i="12"/>
  <c r="P438" i="12"/>
  <c r="O438" i="12"/>
  <c r="L434" i="12"/>
  <c r="V429" i="12"/>
  <c r="P429" i="12"/>
  <c r="O429" i="12"/>
  <c r="W429" i="12"/>
  <c r="W426" i="12"/>
  <c r="V426" i="12"/>
  <c r="P426" i="12"/>
  <c r="O426" i="12"/>
  <c r="V417" i="12"/>
  <c r="P417" i="12"/>
  <c r="O417" i="12"/>
  <c r="W417" i="12"/>
  <c r="L410" i="12"/>
  <c r="V398" i="12"/>
  <c r="O398" i="12"/>
  <c r="P398" i="12"/>
  <c r="W398" i="12"/>
  <c r="L394" i="12"/>
  <c r="J392" i="12"/>
  <c r="W392" i="12"/>
  <c r="V392" i="12"/>
  <c r="O392" i="12"/>
  <c r="L388" i="12"/>
  <c r="K386" i="12"/>
  <c r="V378" i="12"/>
  <c r="P378" i="12"/>
  <c r="W378" i="12"/>
  <c r="O378" i="12"/>
  <c r="K374" i="12"/>
  <c r="K371" i="12"/>
  <c r="O371" i="12"/>
  <c r="V371" i="12"/>
  <c r="W371" i="12"/>
  <c r="P371" i="12"/>
  <c r="J368" i="12"/>
  <c r="W368" i="12" s="1"/>
  <c r="O368" i="12"/>
  <c r="P368" i="12"/>
  <c r="V368" i="12"/>
  <c r="V366" i="12"/>
  <c r="P366" i="12"/>
  <c r="O366" i="12"/>
  <c r="W366" i="12"/>
  <c r="L362" i="12"/>
  <c r="K360" i="12"/>
  <c r="W360" i="12"/>
  <c r="P360" i="12"/>
  <c r="V360" i="12"/>
  <c r="O360" i="12"/>
  <c r="V357" i="12"/>
  <c r="O357" i="12"/>
  <c r="K354" i="12"/>
  <c r="V346" i="12"/>
  <c r="P346" i="12"/>
  <c r="O346" i="12"/>
  <c r="W346" i="12"/>
  <c r="K342" i="12"/>
  <c r="L339" i="12"/>
  <c r="V337" i="12"/>
  <c r="O337" i="12"/>
  <c r="K334" i="12"/>
  <c r="O323" i="12"/>
  <c r="V323" i="12"/>
  <c r="AA323" i="12" s="1"/>
  <c r="AB323" i="12" s="1"/>
  <c r="W323" i="12"/>
  <c r="P323" i="12"/>
  <c r="V320" i="12"/>
  <c r="O320" i="12"/>
  <c r="V317" i="12"/>
  <c r="W317" i="12"/>
  <c r="P317" i="12"/>
  <c r="O317" i="12"/>
  <c r="K311" i="12"/>
  <c r="X311" i="12" s="1"/>
  <c r="O309" i="12"/>
  <c r="V309" i="12"/>
  <c r="L306" i="12"/>
  <c r="K300" i="12"/>
  <c r="V300" i="12"/>
  <c r="O300" i="12"/>
  <c r="O295" i="12"/>
  <c r="V295" i="12"/>
  <c r="P295" i="12"/>
  <c r="W295" i="12"/>
  <c r="O292" i="12"/>
  <c r="V292" i="12"/>
  <c r="W289" i="12"/>
  <c r="P289" i="12"/>
  <c r="V289" i="12"/>
  <c r="O289" i="12"/>
  <c r="K282" i="12"/>
  <c r="Q282" i="12" s="1"/>
  <c r="L275" i="12"/>
  <c r="O273" i="12"/>
  <c r="V273" i="12"/>
  <c r="J270" i="12"/>
  <c r="W270" i="12"/>
  <c r="P270" i="12"/>
  <c r="O270" i="12"/>
  <c r="V270" i="12"/>
  <c r="P267" i="12"/>
  <c r="O267" i="12"/>
  <c r="W267" i="12"/>
  <c r="V267" i="12"/>
  <c r="L259" i="12"/>
  <c r="L250" i="12"/>
  <c r="K247" i="12"/>
  <c r="J244" i="12"/>
  <c r="P244" i="12" s="1"/>
  <c r="O244" i="12"/>
  <c r="V244" i="12"/>
  <c r="W244" i="12"/>
  <c r="V242" i="12"/>
  <c r="P242" i="12"/>
  <c r="W242" i="12"/>
  <c r="O242" i="12"/>
  <c r="K239" i="12"/>
  <c r="J237" i="12"/>
  <c r="W237" i="12" s="1"/>
  <c r="P237" i="12"/>
  <c r="V237" i="12"/>
  <c r="O237" i="12"/>
  <c r="K233" i="12"/>
  <c r="O233" i="12"/>
  <c r="V233" i="12"/>
  <c r="K225" i="12"/>
  <c r="W225" i="12"/>
  <c r="P225" i="12"/>
  <c r="O225" i="12"/>
  <c r="V225" i="12"/>
  <c r="L221" i="12"/>
  <c r="L212" i="12"/>
  <c r="L209" i="12"/>
  <c r="L204" i="12"/>
  <c r="L201" i="12"/>
  <c r="K196" i="12"/>
  <c r="Q196" i="12" s="1"/>
  <c r="K190" i="12"/>
  <c r="K188" i="12"/>
  <c r="V183" i="12"/>
  <c r="W183" i="12"/>
  <c r="O183" i="12"/>
  <c r="P183" i="12"/>
  <c r="K179" i="12"/>
  <c r="K176" i="12"/>
  <c r="K173" i="12"/>
  <c r="K168" i="12"/>
  <c r="X168" i="12" s="1"/>
  <c r="L165" i="12"/>
  <c r="L159" i="12"/>
  <c r="L154" i="12"/>
  <c r="P152" i="12"/>
  <c r="O152" i="12"/>
  <c r="W152" i="12"/>
  <c r="V152" i="12"/>
  <c r="L148" i="12"/>
  <c r="W144" i="12"/>
  <c r="O144" i="12"/>
  <c r="P144" i="12"/>
  <c r="V144" i="12"/>
  <c r="J140" i="12"/>
  <c r="P140" i="12"/>
  <c r="V140" i="12"/>
  <c r="W140" i="12"/>
  <c r="O140" i="12"/>
  <c r="V134" i="12"/>
  <c r="O134" i="12"/>
  <c r="L127" i="12"/>
  <c r="L121" i="12"/>
  <c r="K119" i="12"/>
  <c r="K116" i="12"/>
  <c r="O116" i="12"/>
  <c r="W116" i="12"/>
  <c r="P116" i="12"/>
  <c r="V116" i="12"/>
  <c r="O111" i="12"/>
  <c r="V111" i="12"/>
  <c r="W111" i="12"/>
  <c r="P111" i="12"/>
  <c r="L107" i="12"/>
  <c r="K104" i="12"/>
  <c r="V104" i="12"/>
  <c r="O104" i="12"/>
  <c r="W102" i="12"/>
  <c r="P102" i="12"/>
  <c r="O102" i="12"/>
  <c r="V102" i="12"/>
  <c r="L98" i="12"/>
  <c r="K96" i="12"/>
  <c r="O96" i="12"/>
  <c r="W96" i="12"/>
  <c r="V96" i="12"/>
  <c r="P96" i="12"/>
  <c r="W94" i="12"/>
  <c r="V94" i="12"/>
  <c r="P94" i="12"/>
  <c r="O94" i="12"/>
  <c r="L90" i="12"/>
  <c r="O82" i="12"/>
  <c r="V82" i="12"/>
  <c r="P82" i="12"/>
  <c r="W82" i="12"/>
  <c r="L78" i="12"/>
  <c r="L75" i="12"/>
  <c r="J73" i="12"/>
  <c r="P73" i="12" s="1"/>
  <c r="W73" i="12"/>
  <c r="V73" i="12"/>
  <c r="O73" i="12"/>
  <c r="P70" i="12"/>
  <c r="V70" i="12"/>
  <c r="W70" i="12"/>
  <c r="O70" i="12"/>
  <c r="K66" i="12"/>
  <c r="K63" i="12"/>
  <c r="X63" i="12" s="1"/>
  <c r="P60" i="12"/>
  <c r="V60" i="12"/>
  <c r="W60" i="12"/>
  <c r="O60" i="12"/>
  <c r="P57" i="12"/>
  <c r="V57" i="12"/>
  <c r="W57" i="12"/>
  <c r="O57" i="12"/>
  <c r="K53" i="12"/>
  <c r="X53" i="12" s="1"/>
  <c r="V51" i="12"/>
  <c r="O51" i="12"/>
  <c r="L38" i="12"/>
  <c r="J30" i="12"/>
  <c r="P30" i="12" s="1"/>
  <c r="V30" i="12"/>
  <c r="O30" i="12"/>
  <c r="L26" i="12"/>
  <c r="O23" i="12"/>
  <c r="V23" i="12"/>
  <c r="P21" i="12"/>
  <c r="W21" i="12"/>
  <c r="V21" i="12"/>
  <c r="O21" i="12"/>
  <c r="P13" i="12"/>
  <c r="W13" i="12"/>
  <c r="O13" i="12"/>
  <c r="V13" i="12"/>
  <c r="L9" i="12"/>
  <c r="L3" i="12"/>
  <c r="W1001" i="12"/>
  <c r="V974" i="12"/>
  <c r="P1001" i="12"/>
  <c r="X974" i="12"/>
  <c r="W969" i="12"/>
  <c r="Q962" i="12"/>
  <c r="O952" i="12"/>
  <c r="O997" i="12"/>
  <c r="Z971" i="12"/>
  <c r="AA971" i="12" s="1"/>
  <c r="AB971" i="12" s="1"/>
  <c r="P976" i="12"/>
  <c r="P962" i="12"/>
  <c r="W996" i="12"/>
  <c r="V981" i="12"/>
  <c r="V960" i="12"/>
  <c r="O940" i="12"/>
  <c r="L997" i="12"/>
  <c r="O995" i="12"/>
  <c r="W995" i="12"/>
  <c r="V995" i="12"/>
  <c r="AA995" i="12" s="1"/>
  <c r="AB995" i="12" s="1"/>
  <c r="P995" i="12"/>
  <c r="L991" i="12"/>
  <c r="K989" i="12"/>
  <c r="J981" i="12"/>
  <c r="K970" i="12"/>
  <c r="P970" i="12"/>
  <c r="V970" i="12"/>
  <c r="O970" i="12"/>
  <c r="W970" i="12"/>
  <c r="J965" i="12"/>
  <c r="L961" i="12"/>
  <c r="K959" i="12"/>
  <c r="O959" i="12"/>
  <c r="W959" i="12"/>
  <c r="V959" i="12"/>
  <c r="K953" i="12"/>
  <c r="K950" i="12"/>
  <c r="L947" i="12"/>
  <c r="K945" i="12"/>
  <c r="L941" i="12"/>
  <c r="K936" i="12"/>
  <c r="V936" i="12"/>
  <c r="J933" i="12"/>
  <c r="P933" i="12" s="1"/>
  <c r="V933" i="12"/>
  <c r="O933" i="12"/>
  <c r="W930" i="12"/>
  <c r="V930" i="12"/>
  <c r="O930" i="12"/>
  <c r="K926" i="12"/>
  <c r="J924" i="12"/>
  <c r="P924" i="12"/>
  <c r="O924" i="12"/>
  <c r="V924" i="12"/>
  <c r="W924" i="12"/>
  <c r="O921" i="12"/>
  <c r="V921" i="12"/>
  <c r="O918" i="12"/>
  <c r="V918" i="12"/>
  <c r="P918" i="12"/>
  <c r="W918" i="12"/>
  <c r="K915" i="12"/>
  <c r="W907" i="12"/>
  <c r="P907" i="12"/>
  <c r="O907" i="12"/>
  <c r="V907" i="12"/>
  <c r="AA907" i="12" s="1"/>
  <c r="AB907" i="12" s="1"/>
  <c r="K903" i="12"/>
  <c r="V898" i="12"/>
  <c r="O898" i="12"/>
  <c r="W898" i="12"/>
  <c r="P898" i="12"/>
  <c r="L881" i="12"/>
  <c r="O879" i="12"/>
  <c r="P879" i="12"/>
  <c r="W879" i="12"/>
  <c r="V879" i="12"/>
  <c r="AA879" i="12" s="1"/>
  <c r="AB879" i="12" s="1"/>
  <c r="L875" i="12"/>
  <c r="K873" i="12"/>
  <c r="W870" i="12"/>
  <c r="P870" i="12"/>
  <c r="V870" i="12"/>
  <c r="O870" i="12"/>
  <c r="O867" i="12"/>
  <c r="P867" i="12"/>
  <c r="W867" i="12"/>
  <c r="V867" i="12"/>
  <c r="L863" i="12"/>
  <c r="P844" i="12"/>
  <c r="O844" i="12"/>
  <c r="W844" i="12"/>
  <c r="V844" i="12"/>
  <c r="J841" i="12"/>
  <c r="P841" i="12" s="1"/>
  <c r="W841" i="12"/>
  <c r="O841" i="12"/>
  <c r="V841" i="12"/>
  <c r="K835" i="12"/>
  <c r="J826" i="12"/>
  <c r="W826" i="12" s="1"/>
  <c r="V826" i="12"/>
  <c r="O826" i="12"/>
  <c r="J823" i="12"/>
  <c r="W823" i="12"/>
  <c r="O823" i="12"/>
  <c r="V823" i="12"/>
  <c r="P823" i="12"/>
  <c r="K819" i="12"/>
  <c r="K812" i="12"/>
  <c r="K809" i="12"/>
  <c r="W809" i="12"/>
  <c r="P809" i="12"/>
  <c r="V809" i="12"/>
  <c r="O809" i="12"/>
  <c r="J806" i="12"/>
  <c r="O806" i="12"/>
  <c r="W806" i="12"/>
  <c r="P806" i="12"/>
  <c r="V806" i="12"/>
  <c r="L799" i="12"/>
  <c r="K796" i="12"/>
  <c r="O796" i="12"/>
  <c r="W796" i="12"/>
  <c r="V796" i="12"/>
  <c r="P796" i="12"/>
  <c r="O793" i="12"/>
  <c r="V793" i="12"/>
  <c r="P790" i="12"/>
  <c r="V790" i="12"/>
  <c r="W790" i="12"/>
  <c r="O790" i="12"/>
  <c r="K782" i="12"/>
  <c r="K779" i="12"/>
  <c r="L776" i="12"/>
  <c r="P771" i="12"/>
  <c r="W771" i="12"/>
  <c r="O771" i="12"/>
  <c r="V771" i="12"/>
  <c r="K767" i="12"/>
  <c r="P762" i="12"/>
  <c r="O762" i="12"/>
  <c r="W762" i="12"/>
  <c r="V762" i="12"/>
  <c r="P759" i="12"/>
  <c r="W759" i="12"/>
  <c r="V759" i="12"/>
  <c r="AA759" i="12" s="1"/>
  <c r="AB759" i="12" s="1"/>
  <c r="O759" i="12"/>
  <c r="K751" i="12"/>
  <c r="L747" i="12"/>
  <c r="L744" i="12"/>
  <c r="P739" i="12"/>
  <c r="O739" i="12"/>
  <c r="W739" i="12"/>
  <c r="V739" i="12"/>
  <c r="K735" i="12"/>
  <c r="O729" i="12"/>
  <c r="V729" i="12"/>
  <c r="J726" i="12"/>
  <c r="W726" i="12"/>
  <c r="O726" i="12"/>
  <c r="V726" i="12"/>
  <c r="P726" i="12"/>
  <c r="K722" i="12"/>
  <c r="K719" i="12"/>
  <c r="O714" i="12"/>
  <c r="W714" i="12"/>
  <c r="V714" i="12"/>
  <c r="P714" i="12"/>
  <c r="J708" i="12"/>
  <c r="P708" i="12" s="1"/>
  <c r="O708" i="12"/>
  <c r="V708" i="12"/>
  <c r="V705" i="12"/>
  <c r="W705" i="12"/>
  <c r="O705" i="12"/>
  <c r="P705" i="12"/>
  <c r="L702" i="12"/>
  <c r="L699" i="12"/>
  <c r="J697" i="12"/>
  <c r="O697" i="12"/>
  <c r="W697" i="12"/>
  <c r="V697" i="12"/>
  <c r="P697" i="12"/>
  <c r="K687" i="12"/>
  <c r="O682" i="12"/>
  <c r="P682" i="12"/>
  <c r="V682" i="12"/>
  <c r="W682" i="12"/>
  <c r="W679" i="12"/>
  <c r="V679" i="12"/>
  <c r="O679" i="12"/>
  <c r="P679" i="12"/>
  <c r="L671" i="12"/>
  <c r="L668" i="12"/>
  <c r="J666" i="12"/>
  <c r="W666" i="12"/>
  <c r="O666" i="12"/>
  <c r="V666" i="12"/>
  <c r="P666" i="12"/>
  <c r="P663" i="12"/>
  <c r="W663" i="12"/>
  <c r="O663" i="12"/>
  <c r="V663" i="12"/>
  <c r="L659" i="12"/>
  <c r="O657" i="12"/>
  <c r="P657" i="12"/>
  <c r="W657" i="12"/>
  <c r="V657" i="12"/>
  <c r="K654" i="12"/>
  <c r="O648" i="12"/>
  <c r="V648" i="12"/>
  <c r="K642" i="12"/>
  <c r="K639" i="12"/>
  <c r="W639" i="12"/>
  <c r="V639" i="12"/>
  <c r="P639" i="12"/>
  <c r="O639" i="12"/>
  <c r="J636" i="12"/>
  <c r="W636" i="12" s="1"/>
  <c r="P636" i="12"/>
  <c r="O636" i="12"/>
  <c r="V636" i="12"/>
  <c r="K629" i="12"/>
  <c r="L626" i="12"/>
  <c r="J624" i="12"/>
  <c r="W624" i="12" s="1"/>
  <c r="P624" i="12"/>
  <c r="O624" i="12"/>
  <c r="V624" i="12"/>
  <c r="L620" i="12"/>
  <c r="P618" i="12"/>
  <c r="O618" i="12"/>
  <c r="W618" i="12"/>
  <c r="V618" i="12"/>
  <c r="L614" i="12"/>
  <c r="O612" i="12"/>
  <c r="P612" i="12"/>
  <c r="V612" i="12"/>
  <c r="W612" i="12"/>
  <c r="W602" i="12"/>
  <c r="P602" i="12"/>
  <c r="O602" i="12"/>
  <c r="V602" i="12"/>
  <c r="L598" i="12"/>
  <c r="K587" i="12"/>
  <c r="W587" i="12"/>
  <c r="V587" i="12"/>
  <c r="P587" i="12"/>
  <c r="O587" i="12"/>
  <c r="L580" i="12"/>
  <c r="J578" i="12"/>
  <c r="P578" i="12" s="1"/>
  <c r="O578" i="12"/>
  <c r="V578" i="12"/>
  <c r="L574" i="12"/>
  <c r="K571" i="12"/>
  <c r="V571" i="12"/>
  <c r="O571" i="12"/>
  <c r="K565" i="12"/>
  <c r="K562" i="12"/>
  <c r="O557" i="12"/>
  <c r="V557" i="12"/>
  <c r="K554" i="12"/>
  <c r="K551" i="12"/>
  <c r="P546" i="12"/>
  <c r="V546" i="12"/>
  <c r="W546" i="12"/>
  <c r="O546" i="12"/>
  <c r="O543" i="12"/>
  <c r="V543" i="12"/>
  <c r="P543" i="12"/>
  <c r="W543" i="12"/>
  <c r="J540" i="12"/>
  <c r="W540" i="12" s="1"/>
  <c r="V540" i="12"/>
  <c r="O540" i="12"/>
  <c r="L536" i="12"/>
  <c r="K534" i="12"/>
  <c r="J528" i="12"/>
  <c r="W528" i="12" s="1"/>
  <c r="P528" i="12"/>
  <c r="O528" i="12"/>
  <c r="V528" i="12"/>
  <c r="L524" i="12"/>
  <c r="V515" i="12"/>
  <c r="O515" i="12"/>
  <c r="W515" i="12"/>
  <c r="P515" i="12"/>
  <c r="L508" i="12"/>
  <c r="J506" i="12"/>
  <c r="O506" i="12"/>
  <c r="V506" i="12"/>
  <c r="P506" i="12"/>
  <c r="L502" i="12"/>
  <c r="O499" i="12"/>
  <c r="V499" i="12"/>
  <c r="L496" i="12"/>
  <c r="K494" i="12"/>
  <c r="V494" i="12"/>
  <c r="P494" i="12"/>
  <c r="W494" i="12"/>
  <c r="O494" i="12"/>
  <c r="O492" i="12"/>
  <c r="W492" i="12"/>
  <c r="P492" i="12"/>
  <c r="V492" i="12"/>
  <c r="L488" i="12"/>
  <c r="K486" i="12"/>
  <c r="P486" i="12"/>
  <c r="V486" i="12"/>
  <c r="W486" i="12"/>
  <c r="O486" i="12"/>
  <c r="J483" i="12"/>
  <c r="P483" i="12"/>
  <c r="O483" i="12"/>
  <c r="V483" i="12"/>
  <c r="W483" i="12"/>
  <c r="V480" i="12"/>
  <c r="P480" i="12"/>
  <c r="W480" i="12"/>
  <c r="O480" i="12"/>
  <c r="L475" i="12"/>
  <c r="K469" i="12"/>
  <c r="O469" i="12"/>
  <c r="V469" i="12"/>
  <c r="L466" i="12"/>
  <c r="K464" i="12"/>
  <c r="W464" i="12"/>
  <c r="V464" i="12"/>
  <c r="O464" i="12"/>
  <c r="P464" i="12"/>
  <c r="V462" i="12"/>
  <c r="W462" i="12"/>
  <c r="O462" i="12"/>
  <c r="P462" i="12"/>
  <c r="V459" i="12"/>
  <c r="P459" i="12"/>
  <c r="O459" i="12"/>
  <c r="W459" i="12"/>
  <c r="J456" i="12"/>
  <c r="V456" i="12"/>
  <c r="W456" i="12"/>
  <c r="P456" i="12"/>
  <c r="O456" i="12"/>
  <c r="V453" i="12"/>
  <c r="O453" i="12"/>
  <c r="L446" i="12"/>
  <c r="W437" i="12"/>
  <c r="P437" i="12"/>
  <c r="V437" i="12"/>
  <c r="O437" i="12"/>
  <c r="K434" i="12"/>
  <c r="J431" i="12"/>
  <c r="P431" i="12" s="1"/>
  <c r="V431" i="12"/>
  <c r="O431" i="12"/>
  <c r="P422" i="12"/>
  <c r="V422" i="12"/>
  <c r="W422" i="12"/>
  <c r="O422" i="12"/>
  <c r="J419" i="12"/>
  <c r="V419" i="12"/>
  <c r="O419" i="12"/>
  <c r="P419" i="12"/>
  <c r="W419" i="12"/>
  <c r="L416" i="12"/>
  <c r="W414" i="12"/>
  <c r="V414" i="12"/>
  <c r="P414" i="12"/>
  <c r="O414" i="12"/>
  <c r="K410" i="12"/>
  <c r="K407" i="12"/>
  <c r="V407" i="12"/>
  <c r="P407" i="12"/>
  <c r="O407" i="12"/>
  <c r="W407" i="12"/>
  <c r="J404" i="12"/>
  <c r="W404" i="12" s="1"/>
  <c r="V404" i="12"/>
  <c r="O404" i="12"/>
  <c r="P404" i="12"/>
  <c r="W401" i="12"/>
  <c r="P401" i="12"/>
  <c r="V401" i="12"/>
  <c r="O401" i="12"/>
  <c r="K394" i="12"/>
  <c r="K383" i="12"/>
  <c r="V383" i="12"/>
  <c r="O383" i="12"/>
  <c r="W383" i="12"/>
  <c r="P383" i="12"/>
  <c r="K380" i="12"/>
  <c r="V380" i="12"/>
  <c r="W380" i="12"/>
  <c r="O380" i="12"/>
  <c r="P380" i="12"/>
  <c r="L370" i="12"/>
  <c r="L367" i="12"/>
  <c r="P365" i="12"/>
  <c r="W365" i="12"/>
  <c r="V365" i="12"/>
  <c r="O365" i="12"/>
  <c r="K362" i="12"/>
  <c r="L359" i="12"/>
  <c r="K351" i="12"/>
  <c r="V351" i="12"/>
  <c r="O351" i="12"/>
  <c r="W351" i="12"/>
  <c r="P351" i="12"/>
  <c r="J348" i="12"/>
  <c r="P348" i="12"/>
  <c r="V348" i="12"/>
  <c r="O348" i="12"/>
  <c r="W345" i="12"/>
  <c r="V345" i="12"/>
  <c r="P345" i="12"/>
  <c r="O345" i="12"/>
  <c r="L336" i="12"/>
  <c r="K331" i="12"/>
  <c r="O331" i="12"/>
  <c r="V331" i="12"/>
  <c r="P331" i="12"/>
  <c r="W331" i="12"/>
  <c r="J328" i="12"/>
  <c r="P328" i="12" s="1"/>
  <c r="W328" i="12"/>
  <c r="O328" i="12"/>
  <c r="V328" i="12"/>
  <c r="V326" i="12"/>
  <c r="O326" i="12"/>
  <c r="W326" i="12"/>
  <c r="P326" i="12"/>
  <c r="L322" i="12"/>
  <c r="L319" i="12"/>
  <c r="V314" i="12"/>
  <c r="O314" i="12"/>
  <c r="P314" i="12"/>
  <c r="W314" i="12"/>
  <c r="L308" i="12"/>
  <c r="K306" i="12"/>
  <c r="K303" i="12"/>
  <c r="O303" i="12"/>
  <c r="V303" i="12"/>
  <c r="W303" i="12"/>
  <c r="P303" i="12"/>
  <c r="L299" i="12"/>
  <c r="J297" i="12"/>
  <c r="W297" i="12" s="1"/>
  <c r="V297" i="12"/>
  <c r="O297" i="12"/>
  <c r="L291" i="12"/>
  <c r="O288" i="12"/>
  <c r="V288" i="12"/>
  <c r="P286" i="12"/>
  <c r="O286" i="12"/>
  <c r="V286" i="12"/>
  <c r="W286" i="12"/>
  <c r="W279" i="12"/>
  <c r="P279" i="12"/>
  <c r="V279" i="12"/>
  <c r="AA279" i="12" s="1"/>
  <c r="AB279" i="12" s="1"/>
  <c r="O279" i="12"/>
  <c r="K275" i="12"/>
  <c r="P263" i="12"/>
  <c r="V263" i="12"/>
  <c r="O263" i="12"/>
  <c r="W263" i="12"/>
  <c r="K259" i="12"/>
  <c r="J256" i="12"/>
  <c r="V256" i="12"/>
  <c r="O256" i="12"/>
  <c r="W254" i="12"/>
  <c r="P254" i="12"/>
  <c r="V254" i="12"/>
  <c r="O254" i="12"/>
  <c r="K250" i="12"/>
  <c r="L243" i="12"/>
  <c r="L241" i="12"/>
  <c r="J236" i="12"/>
  <c r="V236" i="12"/>
  <c r="P236" i="12"/>
  <c r="W236" i="12"/>
  <c r="O236" i="12"/>
  <c r="L232" i="12"/>
  <c r="J230" i="12"/>
  <c r="W230" i="12"/>
  <c r="V230" i="12"/>
  <c r="P230" i="12"/>
  <c r="O230" i="12"/>
  <c r="O228" i="12"/>
  <c r="W228" i="12"/>
  <c r="P228" i="12"/>
  <c r="V228" i="12"/>
  <c r="L224" i="12"/>
  <c r="K221" i="12"/>
  <c r="J219" i="12"/>
  <c r="P219" i="12" s="1"/>
  <c r="V219" i="12"/>
  <c r="O219" i="12"/>
  <c r="O216" i="12"/>
  <c r="W216" i="12"/>
  <c r="V216" i="12"/>
  <c r="P216" i="12"/>
  <c r="K212" i="12"/>
  <c r="K209" i="12"/>
  <c r="J207" i="12"/>
  <c r="P207" i="12" s="1"/>
  <c r="O207" i="12"/>
  <c r="V207" i="12"/>
  <c r="K204" i="12"/>
  <c r="K201" i="12"/>
  <c r="J199" i="12"/>
  <c r="P199" i="12" s="1"/>
  <c r="W199" i="12"/>
  <c r="O199" i="12"/>
  <c r="V199" i="12"/>
  <c r="W193" i="12"/>
  <c r="P193" i="12"/>
  <c r="V193" i="12"/>
  <c r="O193" i="12"/>
  <c r="J185" i="12"/>
  <c r="P185" i="12" s="1"/>
  <c r="O185" i="12"/>
  <c r="V185" i="12"/>
  <c r="W182" i="12"/>
  <c r="V182" i="12"/>
  <c r="P182" i="12"/>
  <c r="O182" i="12"/>
  <c r="V171" i="12"/>
  <c r="W171" i="12"/>
  <c r="O171" i="12"/>
  <c r="P171" i="12"/>
  <c r="O162" i="12"/>
  <c r="V162" i="12"/>
  <c r="K148" i="12"/>
  <c r="V146" i="12"/>
  <c r="O146" i="12"/>
  <c r="L143" i="12"/>
  <c r="L139" i="12"/>
  <c r="P137" i="12"/>
  <c r="W137" i="12"/>
  <c r="O137" i="12"/>
  <c r="V137" i="12"/>
  <c r="L133" i="12"/>
  <c r="O131" i="12"/>
  <c r="V131" i="12"/>
  <c r="W131" i="12"/>
  <c r="P131" i="12"/>
  <c r="K127" i="12"/>
  <c r="K124" i="12"/>
  <c r="W124" i="12"/>
  <c r="O124" i="12"/>
  <c r="V124" i="12"/>
  <c r="P124" i="12"/>
  <c r="L115" i="12"/>
  <c r="J113" i="12"/>
  <c r="W113" i="12" s="1"/>
  <c r="V113" i="12"/>
  <c r="O113" i="12"/>
  <c r="K107" i="12"/>
  <c r="Z103" i="12"/>
  <c r="S103" i="12"/>
  <c r="O101" i="12"/>
  <c r="V101" i="12"/>
  <c r="K98" i="12"/>
  <c r="Z95" i="12"/>
  <c r="S95" i="12"/>
  <c r="J93" i="12"/>
  <c r="P93" i="12" s="1"/>
  <c r="W93" i="12"/>
  <c r="V93" i="12"/>
  <c r="O93" i="12"/>
  <c r="K90" i="12"/>
  <c r="K87" i="12"/>
  <c r="O87" i="12"/>
  <c r="V87" i="12"/>
  <c r="W87" i="12"/>
  <c r="P87" i="12"/>
  <c r="J84" i="12"/>
  <c r="O84" i="12"/>
  <c r="P84" i="12"/>
  <c r="W84" i="12"/>
  <c r="V84" i="12"/>
  <c r="K78" i="12"/>
  <c r="K72" i="12"/>
  <c r="V72" i="12"/>
  <c r="P72" i="12"/>
  <c r="O72" i="12"/>
  <c r="W72" i="12"/>
  <c r="K56" i="12"/>
  <c r="O50" i="12"/>
  <c r="V50" i="12"/>
  <c r="P48" i="12"/>
  <c r="V48" i="12"/>
  <c r="W48" i="12"/>
  <c r="O48" i="12"/>
  <c r="P45" i="12"/>
  <c r="V45" i="12"/>
  <c r="O45" i="12"/>
  <c r="W45" i="12"/>
  <c r="K41" i="12"/>
  <c r="P41" i="12"/>
  <c r="W41" i="12"/>
  <c r="O41" i="12"/>
  <c r="V41" i="12"/>
  <c r="V36" i="12"/>
  <c r="P36" i="12"/>
  <c r="O36" i="12"/>
  <c r="W36" i="12"/>
  <c r="P33" i="12"/>
  <c r="W33" i="12"/>
  <c r="O33" i="12"/>
  <c r="V33" i="12"/>
  <c r="Z22" i="12"/>
  <c r="S22" i="12"/>
  <c r="S20" i="12"/>
  <c r="Z20" i="12"/>
  <c r="V18" i="12"/>
  <c r="O18" i="12"/>
  <c r="P18" i="12"/>
  <c r="W18" i="12"/>
  <c r="V16" i="12"/>
  <c r="O16" i="12"/>
  <c r="P16" i="12"/>
  <c r="W16" i="12"/>
  <c r="K12" i="12"/>
  <c r="K9" i="12"/>
  <c r="K6" i="12"/>
  <c r="O6" i="12"/>
  <c r="V6" i="12"/>
  <c r="V2" i="12"/>
  <c r="O2" i="12"/>
  <c r="O973" i="12"/>
  <c r="P979" i="12"/>
  <c r="O968" i="12"/>
  <c r="P952" i="12"/>
  <c r="P971" i="12"/>
  <c r="O962" i="12"/>
  <c r="X949" i="12"/>
  <c r="P959" i="12"/>
  <c r="P940" i="12"/>
  <c r="P991" i="12"/>
  <c r="V969" i="12"/>
  <c r="K978" i="12"/>
  <c r="V978" i="12"/>
  <c r="P978" i="12"/>
  <c r="K975" i="12"/>
  <c r="V975" i="12"/>
  <c r="O975" i="12"/>
  <c r="P975" i="12"/>
  <c r="K972" i="12"/>
  <c r="S969" i="12"/>
  <c r="Z969" i="12"/>
  <c r="K967" i="12"/>
  <c r="P967" i="12"/>
  <c r="W967" i="12"/>
  <c r="O967" i="12"/>
  <c r="V967" i="12"/>
  <c r="Y961" i="12"/>
  <c r="R961" i="12"/>
  <c r="S958" i="12"/>
  <c r="Z958" i="12"/>
  <c r="L955" i="12"/>
  <c r="J953" i="12"/>
  <c r="W953" i="12" s="1"/>
  <c r="J950" i="12"/>
  <c r="W950" i="12" s="1"/>
  <c r="K947" i="12"/>
  <c r="J945" i="12"/>
  <c r="Y941" i="12"/>
  <c r="R941" i="12"/>
  <c r="W939" i="12"/>
  <c r="V939" i="12"/>
  <c r="O939" i="12"/>
  <c r="S935" i="12"/>
  <c r="Z935" i="12"/>
  <c r="K932" i="12"/>
  <c r="V932" i="12"/>
  <c r="O932" i="12"/>
  <c r="K929" i="12"/>
  <c r="J926" i="12"/>
  <c r="Z923" i="12"/>
  <c r="S923" i="12"/>
  <c r="Z920" i="12"/>
  <c r="S920" i="12"/>
  <c r="L917" i="12"/>
  <c r="J915" i="12"/>
  <c r="W915" i="12" s="1"/>
  <c r="K912" i="12"/>
  <c r="O912" i="12"/>
  <c r="W912" i="12"/>
  <c r="P912" i="12"/>
  <c r="V912" i="12"/>
  <c r="K909" i="12"/>
  <c r="W909" i="12"/>
  <c r="V909" i="12"/>
  <c r="O909" i="12"/>
  <c r="P909" i="12"/>
  <c r="W906" i="12"/>
  <c r="O906" i="12"/>
  <c r="P906" i="12"/>
  <c r="V906" i="12"/>
  <c r="J903" i="12"/>
  <c r="W903" i="12" s="1"/>
  <c r="K900" i="12"/>
  <c r="W900" i="12"/>
  <c r="P900" i="12"/>
  <c r="V900" i="12"/>
  <c r="O900" i="12"/>
  <c r="P897" i="12"/>
  <c r="V897" i="12"/>
  <c r="O897" i="12"/>
  <c r="W897" i="12"/>
  <c r="J894" i="12"/>
  <c r="P894" i="12"/>
  <c r="W894" i="12"/>
  <c r="V894" i="12"/>
  <c r="O894" i="12"/>
  <c r="O891" i="12"/>
  <c r="P891" i="12"/>
  <c r="W891" i="12"/>
  <c r="V891" i="12"/>
  <c r="J888" i="12"/>
  <c r="W888" i="12" s="1"/>
  <c r="V888" i="12"/>
  <c r="O888" i="12"/>
  <c r="P888" i="12"/>
  <c r="J885" i="12"/>
  <c r="W885" i="12"/>
  <c r="V885" i="12"/>
  <c r="O885" i="12"/>
  <c r="P885" i="12"/>
  <c r="Y881" i="12"/>
  <c r="R881" i="12"/>
  <c r="J878" i="12"/>
  <c r="V878" i="12"/>
  <c r="O878" i="12"/>
  <c r="P878" i="12"/>
  <c r="W878" i="12"/>
  <c r="K875" i="12"/>
  <c r="J873" i="12"/>
  <c r="K869" i="12"/>
  <c r="K866" i="12"/>
  <c r="R863" i="12"/>
  <c r="Y863" i="12"/>
  <c r="K860" i="12"/>
  <c r="P860" i="12"/>
  <c r="V860" i="12"/>
  <c r="W860" i="12"/>
  <c r="O860" i="12"/>
  <c r="K857" i="12"/>
  <c r="V857" i="12"/>
  <c r="O857" i="12"/>
  <c r="O855" i="12"/>
  <c r="P855" i="12"/>
  <c r="V855" i="12"/>
  <c r="W855" i="12"/>
  <c r="W852" i="12"/>
  <c r="V852" i="12"/>
  <c r="O852" i="12"/>
  <c r="P852" i="12"/>
  <c r="J849" i="12"/>
  <c r="P849" i="12" s="1"/>
  <c r="O849" i="12"/>
  <c r="V849" i="12"/>
  <c r="W847" i="12"/>
  <c r="O847" i="12"/>
  <c r="P847" i="12"/>
  <c r="V847" i="12"/>
  <c r="S843" i="12"/>
  <c r="Z843" i="12"/>
  <c r="Z840" i="12"/>
  <c r="S840" i="12"/>
  <c r="V838" i="12"/>
  <c r="O838" i="12"/>
  <c r="P838" i="12"/>
  <c r="W838" i="12"/>
  <c r="J835" i="12"/>
  <c r="K832" i="12"/>
  <c r="P832" i="12"/>
  <c r="V832" i="12"/>
  <c r="O832" i="12"/>
  <c r="W832" i="12"/>
  <c r="K829" i="12"/>
  <c r="O829" i="12"/>
  <c r="V829" i="12"/>
  <c r="L825" i="12"/>
  <c r="J822" i="12"/>
  <c r="W822" i="12" s="1"/>
  <c r="V822" i="12"/>
  <c r="O822" i="12"/>
  <c r="J819" i="12"/>
  <c r="W816" i="12"/>
  <c r="V816" i="12"/>
  <c r="O816" i="12"/>
  <c r="P816" i="12"/>
  <c r="J812" i="12"/>
  <c r="W812" i="12" s="1"/>
  <c r="Z808" i="12"/>
  <c r="S808" i="12"/>
  <c r="S805" i="12"/>
  <c r="Z805" i="12"/>
  <c r="J803" i="12"/>
  <c r="V803" i="12"/>
  <c r="O803" i="12"/>
  <c r="P803" i="12"/>
  <c r="W803" i="12"/>
  <c r="Y799" i="12"/>
  <c r="R799" i="12"/>
  <c r="Z795" i="12"/>
  <c r="S795" i="12"/>
  <c r="V792" i="12"/>
  <c r="O792" i="12"/>
  <c r="K789" i="12"/>
  <c r="J786" i="12"/>
  <c r="V786" i="12"/>
  <c r="P786" i="12"/>
  <c r="O786" i="12"/>
  <c r="W786" i="12"/>
  <c r="J782" i="12"/>
  <c r="J779" i="12"/>
  <c r="W779" i="12" s="1"/>
  <c r="J776" i="12"/>
  <c r="O774" i="12"/>
  <c r="V774" i="12"/>
  <c r="W774" i="12"/>
  <c r="P774" i="12"/>
  <c r="K770" i="12"/>
  <c r="J767" i="12"/>
  <c r="O764" i="12"/>
  <c r="V764" i="12"/>
  <c r="K761" i="12"/>
  <c r="K758" i="12"/>
  <c r="W755" i="12"/>
  <c r="V755" i="12"/>
  <c r="P755" i="12"/>
  <c r="O755" i="12"/>
  <c r="J751" i="12"/>
  <c r="R747" i="12"/>
  <c r="Y747" i="12"/>
  <c r="K744" i="12"/>
  <c r="O742" i="12"/>
  <c r="V742" i="12"/>
  <c r="P742" i="12"/>
  <c r="W742" i="12"/>
  <c r="Y738" i="12"/>
  <c r="R738" i="12"/>
  <c r="J735" i="12"/>
  <c r="W735" i="12" s="1"/>
  <c r="O732" i="12"/>
  <c r="V732" i="12"/>
  <c r="L728" i="12"/>
  <c r="V725" i="12"/>
  <c r="O725" i="12"/>
  <c r="W725" i="12"/>
  <c r="P725" i="12"/>
  <c r="J722" i="12"/>
  <c r="W722" i="12" s="1"/>
  <c r="J719" i="12"/>
  <c r="J716" i="12"/>
  <c r="W716" i="12" s="1"/>
  <c r="O716" i="12"/>
  <c r="V716" i="12"/>
  <c r="K713" i="12"/>
  <c r="V711" i="12"/>
  <c r="P711" i="12"/>
  <c r="O711" i="12"/>
  <c r="W711" i="12"/>
  <c r="Z707" i="12"/>
  <c r="S707" i="12"/>
  <c r="S704" i="12"/>
  <c r="Z704" i="12"/>
  <c r="Y702" i="12"/>
  <c r="R702" i="12"/>
  <c r="R699" i="12"/>
  <c r="Y699" i="12"/>
  <c r="O696" i="12"/>
  <c r="V696" i="12"/>
  <c r="J693" i="12"/>
  <c r="W693" i="12" s="1"/>
  <c r="V693" i="12"/>
  <c r="O693" i="12"/>
  <c r="P693" i="12"/>
  <c r="J690" i="12"/>
  <c r="W690" i="12"/>
  <c r="O690" i="12"/>
  <c r="V690" i="12"/>
  <c r="P690" i="12"/>
  <c r="J687" i="12"/>
  <c r="K684" i="12"/>
  <c r="O684" i="12"/>
  <c r="V684" i="12"/>
  <c r="V681" i="12"/>
  <c r="O681" i="12"/>
  <c r="P681" i="12"/>
  <c r="W681" i="12"/>
  <c r="K678" i="12"/>
  <c r="W675" i="12"/>
  <c r="V675" i="12"/>
  <c r="O675" i="12"/>
  <c r="P675" i="12"/>
  <c r="Y671" i="12"/>
  <c r="R671" i="12"/>
  <c r="K668" i="12"/>
  <c r="V665" i="12"/>
  <c r="O665" i="12"/>
  <c r="R662" i="12"/>
  <c r="Y662" i="12"/>
  <c r="K659" i="12"/>
  <c r="K656" i="12"/>
  <c r="J654" i="12"/>
  <c r="J651" i="12"/>
  <c r="W651" i="12" s="1"/>
  <c r="V651" i="12"/>
  <c r="O651" i="12"/>
  <c r="Z647" i="12"/>
  <c r="S647" i="12"/>
  <c r="O645" i="12"/>
  <c r="V645" i="12"/>
  <c r="J642" i="12"/>
  <c r="S638" i="12"/>
  <c r="Z638" i="12"/>
  <c r="K635" i="12"/>
  <c r="O635" i="12"/>
  <c r="V635" i="12"/>
  <c r="J632" i="12"/>
  <c r="P632" i="12" s="1"/>
  <c r="O632" i="12"/>
  <c r="W632" i="12"/>
  <c r="V632" i="12"/>
  <c r="J629" i="12"/>
  <c r="W629" i="12" s="1"/>
  <c r="R626" i="12"/>
  <c r="Y626" i="12"/>
  <c r="L623" i="12"/>
  <c r="K620" i="12"/>
  <c r="Y617" i="12"/>
  <c r="R617" i="12"/>
  <c r="Y614" i="12"/>
  <c r="R614" i="12"/>
  <c r="K611" i="12"/>
  <c r="V611" i="12"/>
  <c r="O611" i="12"/>
  <c r="J608" i="12"/>
  <c r="P608" i="12"/>
  <c r="W608" i="12"/>
  <c r="V608" i="12"/>
  <c r="O608" i="12"/>
  <c r="P605" i="12"/>
  <c r="V605" i="12"/>
  <c r="O605" i="12"/>
  <c r="W605" i="12"/>
  <c r="Z601" i="12"/>
  <c r="S601" i="12"/>
  <c r="R598" i="12"/>
  <c r="Y598" i="12"/>
  <c r="J596" i="12"/>
  <c r="O596" i="12"/>
  <c r="P596" i="12"/>
  <c r="W596" i="12"/>
  <c r="V596" i="12"/>
  <c r="J593" i="12"/>
  <c r="O593" i="12"/>
  <c r="V593" i="12"/>
  <c r="P593" i="12"/>
  <c r="W593" i="12"/>
  <c r="O590" i="12"/>
  <c r="V590" i="12"/>
  <c r="P590" i="12"/>
  <c r="W590" i="12"/>
  <c r="Z586" i="12"/>
  <c r="S586" i="12"/>
  <c r="W584" i="12"/>
  <c r="V584" i="12"/>
  <c r="O584" i="12"/>
  <c r="P584" i="12"/>
  <c r="J580" i="12"/>
  <c r="K577" i="12"/>
  <c r="Y574" i="12"/>
  <c r="R574" i="12"/>
  <c r="S570" i="12"/>
  <c r="Z570" i="12"/>
  <c r="J568" i="12"/>
  <c r="W568" i="12" s="1"/>
  <c r="V568" i="12"/>
  <c r="O568" i="12"/>
  <c r="J565" i="12"/>
  <c r="J562" i="12"/>
  <c r="W560" i="12"/>
  <c r="O560" i="12"/>
  <c r="V560" i="12"/>
  <c r="P560" i="12"/>
  <c r="K556" i="12"/>
  <c r="J554" i="12"/>
  <c r="P554" i="12" s="1"/>
  <c r="J551" i="12"/>
  <c r="W551" i="12" s="1"/>
  <c r="J548" i="12"/>
  <c r="W548" i="12"/>
  <c r="V548" i="12"/>
  <c r="P548" i="12"/>
  <c r="O548" i="12"/>
  <c r="J545" i="12"/>
  <c r="O545" i="12"/>
  <c r="V545" i="12"/>
  <c r="W545" i="12"/>
  <c r="P545" i="12"/>
  <c r="Z542" i="12"/>
  <c r="S542" i="12"/>
  <c r="Z539" i="12"/>
  <c r="S539" i="12"/>
  <c r="J536" i="12"/>
  <c r="J534" i="12"/>
  <c r="V531" i="12"/>
  <c r="O531" i="12"/>
  <c r="P531" i="12"/>
  <c r="W531" i="12"/>
  <c r="Z527" i="12"/>
  <c r="S527" i="12"/>
  <c r="J524" i="12"/>
  <c r="J521" i="12"/>
  <c r="W521" i="12" s="1"/>
  <c r="V521" i="12"/>
  <c r="O521" i="12"/>
  <c r="O518" i="12"/>
  <c r="V518" i="12"/>
  <c r="K514" i="12"/>
  <c r="W512" i="12"/>
  <c r="V512" i="12"/>
  <c r="O512" i="12"/>
  <c r="P512" i="12"/>
  <c r="Y508" i="12"/>
  <c r="R508" i="12"/>
  <c r="P505" i="12"/>
  <c r="O505" i="12"/>
  <c r="V505" i="12"/>
  <c r="W505" i="12"/>
  <c r="K502" i="12"/>
  <c r="Z498" i="12"/>
  <c r="S498" i="12"/>
  <c r="Y496" i="12"/>
  <c r="R496" i="12"/>
  <c r="Z493" i="12"/>
  <c r="S493" i="12"/>
  <c r="J491" i="12"/>
  <c r="W491" i="12" s="1"/>
  <c r="V491" i="12"/>
  <c r="O491" i="12"/>
  <c r="R488" i="12"/>
  <c r="Y488" i="12"/>
  <c r="K485" i="12"/>
  <c r="K482" i="12"/>
  <c r="K479" i="12"/>
  <c r="R475" i="12"/>
  <c r="Y475" i="12"/>
  <c r="K472" i="12"/>
  <c r="V472" i="12"/>
  <c r="P472" i="12"/>
  <c r="W472" i="12"/>
  <c r="O472" i="12"/>
  <c r="S468" i="12"/>
  <c r="Z468" i="12"/>
  <c r="Y466" i="12"/>
  <c r="R466" i="12"/>
  <c r="Z463" i="12"/>
  <c r="S463" i="12"/>
  <c r="V461" i="12"/>
  <c r="P461" i="12"/>
  <c r="W461" i="12"/>
  <c r="O461" i="12"/>
  <c r="S458" i="12"/>
  <c r="Z458" i="12"/>
  <c r="Z455" i="12"/>
  <c r="S455" i="12"/>
  <c r="K452" i="12"/>
  <c r="W450" i="12"/>
  <c r="V450" i="12"/>
  <c r="O450" i="12"/>
  <c r="P450" i="12"/>
  <c r="Y446" i="12"/>
  <c r="R446" i="12"/>
  <c r="J443" i="12"/>
  <c r="V443" i="12"/>
  <c r="P443" i="12"/>
  <c r="O443" i="12"/>
  <c r="W443" i="12"/>
  <c r="J440" i="12"/>
  <c r="W440" i="12" s="1"/>
  <c r="V440" i="12"/>
  <c r="O440" i="12"/>
  <c r="S436" i="12"/>
  <c r="Z436" i="12"/>
  <c r="J434" i="12"/>
  <c r="Z430" i="12"/>
  <c r="S430" i="12"/>
  <c r="V428" i="12"/>
  <c r="O428" i="12"/>
  <c r="J425" i="12"/>
  <c r="W425" i="12"/>
  <c r="V425" i="12"/>
  <c r="P425" i="12"/>
  <c r="O425" i="12"/>
  <c r="S421" i="12"/>
  <c r="Z421" i="12"/>
  <c r="Z418" i="12"/>
  <c r="S418" i="12"/>
  <c r="Y416" i="12"/>
  <c r="R416" i="12"/>
  <c r="J413" i="12"/>
  <c r="P413" i="12" s="1"/>
  <c r="J410" i="12"/>
  <c r="Z406" i="12"/>
  <c r="S406" i="12"/>
  <c r="J403" i="12"/>
  <c r="O403" i="12"/>
  <c r="V403" i="12"/>
  <c r="K400" i="12"/>
  <c r="K397" i="12"/>
  <c r="X397" i="12" s="1"/>
  <c r="V397" i="12"/>
  <c r="O397" i="12"/>
  <c r="W397" i="12"/>
  <c r="P397" i="12"/>
  <c r="J394" i="12"/>
  <c r="W394" i="12" s="1"/>
  <c r="W391" i="12"/>
  <c r="O391" i="12"/>
  <c r="V391" i="12"/>
  <c r="P391" i="12"/>
  <c r="K388" i="12"/>
  <c r="O388" i="12"/>
  <c r="V388" i="12"/>
  <c r="W388" i="12"/>
  <c r="P388" i="12"/>
  <c r="O386" i="12"/>
  <c r="W386" i="12"/>
  <c r="P386" i="12"/>
  <c r="V386" i="12"/>
  <c r="Z382" i="12"/>
  <c r="S382" i="12"/>
  <c r="Z379" i="12"/>
  <c r="S379" i="12"/>
  <c r="J377" i="12"/>
  <c r="P377" i="12" s="1"/>
  <c r="V377" i="12"/>
  <c r="O377" i="12"/>
  <c r="V374" i="12"/>
  <c r="W374" i="12"/>
  <c r="O374" i="12"/>
  <c r="P374" i="12"/>
  <c r="Y370" i="12"/>
  <c r="R370" i="12"/>
  <c r="R367" i="12"/>
  <c r="Y367" i="12"/>
  <c r="Z364" i="12"/>
  <c r="S364" i="12"/>
  <c r="J362" i="12"/>
  <c r="J359" i="12"/>
  <c r="J356" i="12"/>
  <c r="V356" i="12"/>
  <c r="O356" i="12"/>
  <c r="W356" i="12"/>
  <c r="P356" i="12"/>
  <c r="V354" i="12"/>
  <c r="P354" i="12"/>
  <c r="O354" i="12"/>
  <c r="W354" i="12"/>
  <c r="Z350" i="12"/>
  <c r="S350" i="12"/>
  <c r="S347" i="12"/>
  <c r="Z347" i="12"/>
  <c r="Z344" i="12"/>
  <c r="S344" i="12"/>
  <c r="V342" i="12"/>
  <c r="P342" i="12"/>
  <c r="W342" i="12"/>
  <c r="O342" i="12"/>
  <c r="K339" i="12"/>
  <c r="V339" i="12"/>
  <c r="W339" i="12"/>
  <c r="O339" i="12"/>
  <c r="P339" i="12"/>
  <c r="K336" i="12"/>
  <c r="V334" i="12"/>
  <c r="P334" i="12"/>
  <c r="O334" i="12"/>
  <c r="W334" i="12"/>
  <c r="S330" i="12"/>
  <c r="Z330" i="12"/>
  <c r="S327" i="12"/>
  <c r="Z327" i="12"/>
  <c r="K325" i="12"/>
  <c r="R322" i="12"/>
  <c r="Y322" i="12"/>
  <c r="J319" i="12"/>
  <c r="K316" i="12"/>
  <c r="V316" i="12"/>
  <c r="O316" i="12"/>
  <c r="K313" i="12"/>
  <c r="V311" i="12"/>
  <c r="O311" i="12"/>
  <c r="W311" i="12"/>
  <c r="P311" i="12"/>
  <c r="K308" i="12"/>
  <c r="J306" i="12"/>
  <c r="S302" i="12"/>
  <c r="Z302" i="12"/>
  <c r="R299" i="12"/>
  <c r="Y299" i="12"/>
  <c r="S296" i="12"/>
  <c r="Z296" i="12"/>
  <c r="O294" i="12"/>
  <c r="V294" i="12"/>
  <c r="W294" i="12"/>
  <c r="P294" i="12"/>
  <c r="R291" i="12"/>
  <c r="Y291" i="12"/>
  <c r="S287" i="12"/>
  <c r="Z287" i="12"/>
  <c r="V285" i="12"/>
  <c r="W285" i="12"/>
  <c r="P285" i="12"/>
  <c r="O285" i="12"/>
  <c r="V282" i="12"/>
  <c r="P282" i="12"/>
  <c r="O282" i="12"/>
  <c r="W282" i="12"/>
  <c r="S278" i="12"/>
  <c r="Z278" i="12"/>
  <c r="J275" i="12"/>
  <c r="P275" i="12" s="1"/>
  <c r="O272" i="12"/>
  <c r="V272" i="12"/>
  <c r="V269" i="12"/>
  <c r="O269" i="12"/>
  <c r="J266" i="12"/>
  <c r="W266" i="12"/>
  <c r="V266" i="12"/>
  <c r="P266" i="12"/>
  <c r="O266" i="12"/>
  <c r="K262" i="12"/>
  <c r="J259" i="12"/>
  <c r="S255" i="12"/>
  <c r="Z255" i="12"/>
  <c r="K253" i="12"/>
  <c r="J250" i="12"/>
  <c r="W247" i="12"/>
  <c r="P247" i="12"/>
  <c r="V247" i="12"/>
  <c r="O247" i="12"/>
  <c r="Y243" i="12"/>
  <c r="R243" i="12"/>
  <c r="Y241" i="12"/>
  <c r="R241" i="12"/>
  <c r="P239" i="12"/>
  <c r="O239" i="12"/>
  <c r="V239" i="12"/>
  <c r="W239" i="12"/>
  <c r="S235" i="12"/>
  <c r="Z235" i="12"/>
  <c r="Y232" i="12"/>
  <c r="R232" i="12"/>
  <c r="Z229" i="12"/>
  <c r="S229" i="12"/>
  <c r="K227" i="12"/>
  <c r="R224" i="12"/>
  <c r="Y224" i="12"/>
  <c r="J221" i="12"/>
  <c r="P221" i="12" s="1"/>
  <c r="V218" i="12"/>
  <c r="O218" i="12"/>
  <c r="K215" i="12"/>
  <c r="J212" i="12"/>
  <c r="W212" i="12" s="1"/>
  <c r="J209" i="12"/>
  <c r="W209" i="12" s="1"/>
  <c r="K206" i="12"/>
  <c r="J204" i="12"/>
  <c r="P204" i="12" s="1"/>
  <c r="J201" i="12"/>
  <c r="K198" i="12"/>
  <c r="O196" i="12"/>
  <c r="P196" i="12"/>
  <c r="W196" i="12"/>
  <c r="V196" i="12"/>
  <c r="Z192" i="12"/>
  <c r="S192" i="12"/>
  <c r="O190" i="12"/>
  <c r="W190" i="12"/>
  <c r="P190" i="12"/>
  <c r="V190" i="12"/>
  <c r="P188" i="12"/>
  <c r="O188" i="12"/>
  <c r="W188" i="12"/>
  <c r="V188" i="12"/>
  <c r="Z184" i="12"/>
  <c r="S184" i="12"/>
  <c r="K181" i="12"/>
  <c r="V179" i="12"/>
  <c r="O179" i="12"/>
  <c r="W179" i="12"/>
  <c r="P179" i="12"/>
  <c r="P176" i="12"/>
  <c r="O176" i="12"/>
  <c r="V176" i="12"/>
  <c r="W176" i="12"/>
  <c r="W173" i="12"/>
  <c r="P173" i="12"/>
  <c r="O173" i="12"/>
  <c r="V173" i="12"/>
  <c r="K170" i="12"/>
  <c r="V170" i="12"/>
  <c r="W170" i="12"/>
  <c r="P170" i="12"/>
  <c r="O170" i="12"/>
  <c r="P168" i="12"/>
  <c r="O168" i="12"/>
  <c r="V168" i="12"/>
  <c r="W168" i="12"/>
  <c r="J165" i="12"/>
  <c r="V165" i="12"/>
  <c r="W165" i="12"/>
  <c r="O165" i="12"/>
  <c r="Z161" i="12"/>
  <c r="S161" i="12"/>
  <c r="J159" i="12"/>
  <c r="V159" i="12"/>
  <c r="W159" i="12"/>
  <c r="O159" i="12"/>
  <c r="P159" i="12"/>
  <c r="P157" i="12"/>
  <c r="V157" i="12"/>
  <c r="W157" i="12"/>
  <c r="O157" i="12"/>
  <c r="K154" i="12"/>
  <c r="O154" i="12"/>
  <c r="W154" i="12"/>
  <c r="P154" i="12"/>
  <c r="V154" i="12"/>
  <c r="J151" i="12"/>
  <c r="P151" i="12" s="1"/>
  <c r="V151" i="12"/>
  <c r="O151" i="12"/>
  <c r="W151" i="12"/>
  <c r="J148" i="12"/>
  <c r="W148" i="12" s="1"/>
  <c r="S145" i="12"/>
  <c r="Z145" i="12"/>
  <c r="K143" i="12"/>
  <c r="R139" i="12"/>
  <c r="Y139" i="12"/>
  <c r="J136" i="12"/>
  <c r="W136" i="12"/>
  <c r="V136" i="12"/>
  <c r="O136" i="12"/>
  <c r="P136" i="12"/>
  <c r="K133" i="12"/>
  <c r="V130" i="12"/>
  <c r="O130" i="12"/>
  <c r="P130" i="12"/>
  <c r="W130" i="12"/>
  <c r="J127" i="12"/>
  <c r="P127" i="12" s="1"/>
  <c r="S123" i="12"/>
  <c r="Z123" i="12"/>
  <c r="J121" i="12"/>
  <c r="W121" i="12" s="1"/>
  <c r="O121" i="12"/>
  <c r="P121" i="12"/>
  <c r="V121" i="12"/>
  <c r="O119" i="12"/>
  <c r="V119" i="12"/>
  <c r="P119" i="12"/>
  <c r="W119" i="12"/>
  <c r="R115" i="12"/>
  <c r="Y115" i="12"/>
  <c r="S112" i="12"/>
  <c r="Z112" i="12"/>
  <c r="V110" i="12"/>
  <c r="O110" i="12"/>
  <c r="J107" i="12"/>
  <c r="Y103" i="12"/>
  <c r="R103" i="12"/>
  <c r="S100" i="12"/>
  <c r="Z100" i="12"/>
  <c r="J98" i="12"/>
  <c r="P98" i="12" s="1"/>
  <c r="R95" i="12"/>
  <c r="Y95" i="12"/>
  <c r="S92" i="12"/>
  <c r="Z92" i="12"/>
  <c r="J90" i="12"/>
  <c r="Z86" i="12"/>
  <c r="S86" i="12"/>
  <c r="Z83" i="12"/>
  <c r="S83" i="12"/>
  <c r="J81" i="12"/>
  <c r="P81" i="12"/>
  <c r="V81" i="12"/>
  <c r="W81" i="12"/>
  <c r="O81" i="12"/>
  <c r="J78" i="12"/>
  <c r="P78" i="12" s="1"/>
  <c r="K75" i="12"/>
  <c r="O75" i="12"/>
  <c r="V75" i="12"/>
  <c r="W75" i="12"/>
  <c r="P75" i="12"/>
  <c r="Z71" i="12"/>
  <c r="S71" i="12"/>
  <c r="J69" i="12"/>
  <c r="P69" i="12"/>
  <c r="V69" i="12"/>
  <c r="W69" i="12"/>
  <c r="O69" i="12"/>
  <c r="W66" i="12"/>
  <c r="V66" i="12"/>
  <c r="O66" i="12"/>
  <c r="P66" i="12"/>
  <c r="W63" i="12"/>
  <c r="V63" i="12"/>
  <c r="O63" i="12"/>
  <c r="P63" i="12"/>
  <c r="O59" i="12"/>
  <c r="V59" i="12"/>
  <c r="J56" i="12"/>
  <c r="P53" i="12"/>
  <c r="V53" i="12"/>
  <c r="W53" i="12"/>
  <c r="O53" i="12"/>
  <c r="S49" i="12"/>
  <c r="Z49" i="12"/>
  <c r="K47" i="12"/>
  <c r="K44" i="12"/>
  <c r="Z40" i="12"/>
  <c r="S40" i="12"/>
  <c r="K38" i="12"/>
  <c r="P38" i="12"/>
  <c r="W38" i="12"/>
  <c r="O38" i="12"/>
  <c r="V38" i="12"/>
  <c r="J35" i="12"/>
  <c r="P35" i="12"/>
  <c r="O35" i="12"/>
  <c r="W35" i="12"/>
  <c r="V35" i="12"/>
  <c r="K32" i="12"/>
  <c r="P29" i="12"/>
  <c r="V29" i="12"/>
  <c r="O29" i="12"/>
  <c r="W29" i="12"/>
  <c r="J26" i="12"/>
  <c r="W26" i="12" s="1"/>
  <c r="P26" i="12"/>
  <c r="O26" i="12"/>
  <c r="V26" i="12"/>
  <c r="Y22" i="12"/>
  <c r="R22" i="12"/>
  <c r="Y20" i="12"/>
  <c r="R20" i="12"/>
  <c r="Z17" i="12"/>
  <c r="S17" i="12"/>
  <c r="V15" i="12"/>
  <c r="O15" i="12"/>
  <c r="J12" i="12"/>
  <c r="J9" i="12"/>
  <c r="P9" i="12" s="1"/>
  <c r="Z5" i="12"/>
  <c r="S5" i="12"/>
  <c r="K3" i="12"/>
  <c r="O3" i="12"/>
  <c r="V3" i="12"/>
  <c r="P3" i="12"/>
  <c r="W3" i="12"/>
  <c r="O1001" i="12"/>
  <c r="O999" i="12"/>
  <c r="P968" i="12"/>
  <c r="S959" i="12"/>
  <c r="V940" i="12"/>
  <c r="P997" i="12"/>
  <c r="P984" i="12"/>
  <c r="O946" i="12"/>
  <c r="V976" i="12"/>
  <c r="W944" i="12"/>
  <c r="N29" i="3"/>
  <c r="N16" i="3"/>
  <c r="P16" i="3"/>
  <c r="T330" i="12"/>
  <c r="U330" i="12" s="1"/>
  <c r="M16" i="7"/>
  <c r="M18" i="7"/>
  <c r="S998" i="5"/>
  <c r="T998" i="5" s="1"/>
  <c r="Q981" i="5"/>
  <c r="O981" i="5"/>
  <c r="O980" i="5"/>
  <c r="R980" i="5"/>
  <c r="Q978" i="5"/>
  <c r="O978" i="5"/>
  <c r="R977" i="5"/>
  <c r="O977" i="5"/>
  <c r="Q973" i="5"/>
  <c r="O973" i="5"/>
  <c r="R972" i="5"/>
  <c r="O972" i="5"/>
  <c r="S967" i="5"/>
  <c r="T967" i="5" s="1"/>
  <c r="Q965" i="5"/>
  <c r="O965" i="5"/>
  <c r="O964" i="5"/>
  <c r="R964" i="5"/>
  <c r="R962" i="5"/>
  <c r="O962" i="5"/>
  <c r="S960" i="5"/>
  <c r="T960" i="5" s="1"/>
  <c r="Q958" i="5"/>
  <c r="O958" i="5"/>
  <c r="R957" i="5"/>
  <c r="O957" i="5"/>
  <c r="O956" i="5"/>
  <c r="R955" i="5"/>
  <c r="O955" i="5"/>
  <c r="O953" i="5"/>
  <c r="R953" i="5"/>
  <c r="S951" i="5"/>
  <c r="T951" i="5" s="1"/>
  <c r="Q949" i="5"/>
  <c r="O949" i="5"/>
  <c r="O948" i="5"/>
  <c r="R948" i="5"/>
  <c r="R946" i="5"/>
  <c r="O946" i="5"/>
  <c r="S944" i="5"/>
  <c r="T944" i="5" s="1"/>
  <c r="Q942" i="5"/>
  <c r="O942" i="5"/>
  <c r="O941" i="5"/>
  <c r="R941" i="5"/>
  <c r="R939" i="5"/>
  <c r="O939" i="5"/>
  <c r="O937" i="5"/>
  <c r="R937" i="5"/>
  <c r="R935" i="5"/>
  <c r="O935" i="5"/>
  <c r="Q925" i="5"/>
  <c r="O925" i="5"/>
  <c r="O924" i="5"/>
  <c r="R924" i="5"/>
  <c r="O920" i="5"/>
  <c r="R920" i="5"/>
  <c r="S918" i="5"/>
  <c r="T918" i="5" s="1"/>
  <c r="R913" i="5"/>
  <c r="O913" i="5"/>
  <c r="S911" i="5"/>
  <c r="T911" i="5" s="1"/>
  <c r="R903" i="5"/>
  <c r="O903" i="5"/>
  <c r="S901" i="5"/>
  <c r="T901" i="5" s="1"/>
  <c r="R895" i="5"/>
  <c r="O895" i="5"/>
  <c r="Q891" i="5"/>
  <c r="O891" i="5"/>
  <c r="R890" i="5"/>
  <c r="O890" i="5"/>
  <c r="Q886" i="5"/>
  <c r="O886" i="5"/>
  <c r="O885" i="5"/>
  <c r="R885" i="5"/>
  <c r="R883" i="5"/>
  <c r="O883" i="5"/>
  <c r="Q881" i="5"/>
  <c r="O881" i="5"/>
  <c r="O880" i="5"/>
  <c r="R880" i="5"/>
  <c r="S878" i="5"/>
  <c r="T878" i="5" s="1"/>
  <c r="R875" i="5"/>
  <c r="O875" i="5"/>
  <c r="O873" i="5"/>
  <c r="R873" i="5"/>
  <c r="R871" i="5"/>
  <c r="O871" i="5"/>
  <c r="S869" i="5"/>
  <c r="T869" i="5" s="1"/>
  <c r="Q867" i="5"/>
  <c r="O867" i="5"/>
  <c r="R866" i="5"/>
  <c r="O866" i="5"/>
  <c r="Q864" i="5"/>
  <c r="O864" i="5"/>
  <c r="R863" i="5"/>
  <c r="O863" i="5"/>
  <c r="R861" i="5"/>
  <c r="O861" i="5"/>
  <c r="R859" i="5"/>
  <c r="O859" i="5"/>
  <c r="O857" i="5"/>
  <c r="R857" i="5"/>
  <c r="R855" i="5"/>
  <c r="O855" i="5"/>
  <c r="O853" i="5"/>
  <c r="R853" i="5"/>
  <c r="R851" i="5"/>
  <c r="O851" i="5"/>
  <c r="R849" i="5"/>
  <c r="O849" i="5"/>
  <c r="S838" i="5"/>
  <c r="T838" i="5" s="1"/>
  <c r="Q836" i="5"/>
  <c r="O836" i="5"/>
  <c r="S835" i="5"/>
  <c r="T835" i="5" s="1"/>
  <c r="O830" i="5"/>
  <c r="R830" i="5"/>
  <c r="O828" i="5"/>
  <c r="R828" i="5"/>
  <c r="Q824" i="5"/>
  <c r="O824" i="5"/>
  <c r="S823" i="5"/>
  <c r="T823" i="5" s="1"/>
  <c r="S805" i="5"/>
  <c r="T805" i="5" s="1"/>
  <c r="R800" i="5"/>
  <c r="O800" i="5"/>
  <c r="O793" i="5"/>
  <c r="R793" i="5"/>
  <c r="S786" i="5"/>
  <c r="T786" i="5" s="1"/>
  <c r="R784" i="5"/>
  <c r="N784" i="5"/>
  <c r="O781" i="5"/>
  <c r="R781" i="5"/>
  <c r="R780" i="5"/>
  <c r="O780" i="5"/>
  <c r="N780" i="5"/>
  <c r="Q780" i="5"/>
  <c r="R776" i="5"/>
  <c r="O776" i="5"/>
  <c r="Q776" i="5"/>
  <c r="R773" i="5"/>
  <c r="O773" i="5"/>
  <c r="Q773" i="5"/>
  <c r="S771" i="5"/>
  <c r="T771" i="5" s="1"/>
  <c r="R769" i="5"/>
  <c r="N769" i="5"/>
  <c r="O766" i="5"/>
  <c r="R766" i="5"/>
  <c r="R765" i="5"/>
  <c r="O765" i="5"/>
  <c r="N765" i="5"/>
  <c r="Q765" i="5"/>
  <c r="R762" i="5"/>
  <c r="O762" i="5"/>
  <c r="O761" i="5"/>
  <c r="R761" i="5"/>
  <c r="N761" i="5"/>
  <c r="Q761" i="5"/>
  <c r="S758" i="5"/>
  <c r="T758" i="5" s="1"/>
  <c r="S754" i="5"/>
  <c r="T754" i="5" s="1"/>
  <c r="R750" i="5"/>
  <c r="N750" i="5"/>
  <c r="R746" i="5"/>
  <c r="O746" i="5"/>
  <c r="O744" i="5"/>
  <c r="R744" i="5"/>
  <c r="O734" i="5"/>
  <c r="R734" i="5"/>
  <c r="P734" i="5"/>
  <c r="R731" i="5"/>
  <c r="O731" i="5"/>
  <c r="O729" i="5"/>
  <c r="R729" i="5"/>
  <c r="R727" i="5"/>
  <c r="O727" i="5"/>
  <c r="S725" i="5"/>
  <c r="T725" i="5" s="1"/>
  <c r="R721" i="5"/>
  <c r="N721" i="5"/>
  <c r="R717" i="5"/>
  <c r="O717" i="5"/>
  <c r="Q717" i="5"/>
  <c r="O700" i="5"/>
  <c r="R700" i="5"/>
  <c r="R694" i="5"/>
  <c r="O694" i="5"/>
  <c r="Q694" i="5"/>
  <c r="R684" i="5"/>
  <c r="O684" i="5"/>
  <c r="N684" i="5"/>
  <c r="Q684" i="5"/>
  <c r="R682" i="5"/>
  <c r="O682" i="5"/>
  <c r="R681" i="5"/>
  <c r="N681" i="5"/>
  <c r="O681" i="5"/>
  <c r="Q681" i="5"/>
  <c r="R674" i="5"/>
  <c r="O674" i="5"/>
  <c r="N674" i="5"/>
  <c r="Q674" i="5"/>
  <c r="O668" i="5"/>
  <c r="R668" i="5"/>
  <c r="Q666" i="5"/>
  <c r="Q664" i="5"/>
  <c r="Q659" i="5"/>
  <c r="R655" i="5"/>
  <c r="O655" i="5"/>
  <c r="S649" i="5"/>
  <c r="T649" i="5" s="1"/>
  <c r="O644" i="5"/>
  <c r="Q644" i="5"/>
  <c r="R644" i="5"/>
  <c r="O1001" i="5"/>
  <c r="R1001" i="5"/>
  <c r="S1001" i="5" s="1"/>
  <c r="T1001" i="5" s="1"/>
  <c r="Q999" i="5"/>
  <c r="O996" i="5"/>
  <c r="R996" i="5"/>
  <c r="Q994" i="5"/>
  <c r="O994" i="5"/>
  <c r="S994" i="5" s="1"/>
  <c r="T994" i="5" s="1"/>
  <c r="O993" i="5"/>
  <c r="R993" i="5"/>
  <c r="R989" i="5"/>
  <c r="O989" i="5"/>
  <c r="R987" i="5"/>
  <c r="O987" i="5"/>
  <c r="S987" i="5" s="1"/>
  <c r="T987" i="5" s="1"/>
  <c r="O985" i="5"/>
  <c r="R985" i="5"/>
  <c r="R983" i="5"/>
  <c r="O983" i="5"/>
  <c r="S983" i="5" s="1"/>
  <c r="T983" i="5" s="1"/>
  <c r="N981" i="5"/>
  <c r="Q979" i="5"/>
  <c r="O979" i="5"/>
  <c r="N978" i="5"/>
  <c r="Q976" i="5"/>
  <c r="Q974" i="5"/>
  <c r="O974" i="5"/>
  <c r="N973" i="5"/>
  <c r="Q971" i="5"/>
  <c r="S971" i="5" s="1"/>
  <c r="T971" i="5" s="1"/>
  <c r="O971" i="5"/>
  <c r="R970" i="5"/>
  <c r="O970" i="5"/>
  <c r="S970" i="5" s="1"/>
  <c r="T970" i="5" s="1"/>
  <c r="Q968" i="5"/>
  <c r="S968" i="5" s="1"/>
  <c r="T968" i="5" s="1"/>
  <c r="N965" i="5"/>
  <c r="P964" i="5"/>
  <c r="Q963" i="5"/>
  <c r="P962" i="5"/>
  <c r="Q961" i="5"/>
  <c r="N958" i="5"/>
  <c r="Q956" i="5"/>
  <c r="P955" i="5"/>
  <c r="Q954" i="5"/>
  <c r="P953" i="5"/>
  <c r="Q952" i="5"/>
  <c r="N949" i="5"/>
  <c r="S949" i="5" s="1"/>
  <c r="T949" i="5" s="1"/>
  <c r="P948" i="5"/>
  <c r="Q947" i="5"/>
  <c r="Q945" i="5"/>
  <c r="N942" i="5"/>
  <c r="P941" i="5"/>
  <c r="Q940" i="5"/>
  <c r="P939" i="5"/>
  <c r="Q938" i="5"/>
  <c r="Q936" i="5"/>
  <c r="Q934" i="5"/>
  <c r="O934" i="5"/>
  <c r="S934" i="5" s="1"/>
  <c r="T934" i="5" s="1"/>
  <c r="O933" i="5"/>
  <c r="S933" i="5" s="1"/>
  <c r="T933" i="5" s="1"/>
  <c r="R933" i="5"/>
  <c r="R931" i="5"/>
  <c r="O931" i="5"/>
  <c r="S931" i="5" s="1"/>
  <c r="T931" i="5" s="1"/>
  <c r="O929" i="5"/>
  <c r="S929" i="5" s="1"/>
  <c r="T929" i="5" s="1"/>
  <c r="R929" i="5"/>
  <c r="R927" i="5"/>
  <c r="O927" i="5"/>
  <c r="S927" i="5" s="1"/>
  <c r="T927" i="5" s="1"/>
  <c r="N925" i="5"/>
  <c r="S925" i="5" s="1"/>
  <c r="T925" i="5" s="1"/>
  <c r="Q923" i="5"/>
  <c r="Q921" i="5"/>
  <c r="Q919" i="5"/>
  <c r="O916" i="5"/>
  <c r="S916" i="5" s="1"/>
  <c r="T916" i="5" s="1"/>
  <c r="R916" i="5"/>
  <c r="N914" i="5"/>
  <c r="S914" i="5" s="1"/>
  <c r="T914" i="5" s="1"/>
  <c r="Q912" i="5"/>
  <c r="O912" i="5"/>
  <c r="S912" i="5" s="1"/>
  <c r="T912" i="5" s="1"/>
  <c r="R911" i="5"/>
  <c r="O911" i="5"/>
  <c r="Q909" i="5"/>
  <c r="S909" i="5" s="1"/>
  <c r="T909" i="5" s="1"/>
  <c r="O909" i="5"/>
  <c r="R908" i="5"/>
  <c r="O908" i="5"/>
  <c r="S908" i="5" s="1"/>
  <c r="T908" i="5" s="1"/>
  <c r="N904" i="5"/>
  <c r="S904" i="5" s="1"/>
  <c r="T904" i="5" s="1"/>
  <c r="Q902" i="5"/>
  <c r="Q899" i="5"/>
  <c r="O899" i="5"/>
  <c r="S899" i="5" s="1"/>
  <c r="T899" i="5" s="1"/>
  <c r="R898" i="5"/>
  <c r="O898" i="5"/>
  <c r="Q896" i="5"/>
  <c r="Q894" i="5"/>
  <c r="O894" i="5"/>
  <c r="R893" i="5"/>
  <c r="O893" i="5"/>
  <c r="S893" i="5" s="1"/>
  <c r="T893" i="5" s="1"/>
  <c r="N891" i="5"/>
  <c r="S891" i="5" s="1"/>
  <c r="T891" i="5" s="1"/>
  <c r="P890" i="5"/>
  <c r="Q889" i="5"/>
  <c r="O889" i="5"/>
  <c r="O888" i="5"/>
  <c r="R888" i="5"/>
  <c r="N886" i="5"/>
  <c r="P885" i="5"/>
  <c r="Q884" i="5"/>
  <c r="Q882" i="5"/>
  <c r="O882" i="5"/>
  <c r="N881" i="5"/>
  <c r="P880" i="5"/>
  <c r="Q879" i="5"/>
  <c r="Q876" i="5"/>
  <c r="P875" i="5"/>
  <c r="Q874" i="5"/>
  <c r="P873" i="5"/>
  <c r="Q872" i="5"/>
  <c r="P871" i="5"/>
  <c r="Q870" i="5"/>
  <c r="O870" i="5"/>
  <c r="O869" i="5"/>
  <c r="R869" i="5"/>
  <c r="N867" i="5"/>
  <c r="S867" i="5" s="1"/>
  <c r="T867" i="5" s="1"/>
  <c r="Q865" i="5"/>
  <c r="O865" i="5"/>
  <c r="N864" i="5"/>
  <c r="P863" i="5"/>
  <c r="Q862" i="5"/>
  <c r="Q860" i="5"/>
  <c r="Q858" i="5"/>
  <c r="P857" i="5"/>
  <c r="Q856" i="5"/>
  <c r="P855" i="5"/>
  <c r="Q854" i="5"/>
  <c r="Q852" i="5"/>
  <c r="Q850" i="5"/>
  <c r="Q848" i="5"/>
  <c r="Q846" i="5"/>
  <c r="O846" i="5"/>
  <c r="S846" i="5" s="1"/>
  <c r="T846" i="5" s="1"/>
  <c r="O845" i="5"/>
  <c r="S845" i="5" s="1"/>
  <c r="T845" i="5" s="1"/>
  <c r="R845" i="5"/>
  <c r="R843" i="5"/>
  <c r="O843" i="5"/>
  <c r="S843" i="5" s="1"/>
  <c r="T843" i="5" s="1"/>
  <c r="O841" i="5"/>
  <c r="S841" i="5" s="1"/>
  <c r="T841" i="5" s="1"/>
  <c r="R841" i="5"/>
  <c r="Q839" i="5"/>
  <c r="N836" i="5"/>
  <c r="O833" i="5"/>
  <c r="S833" i="5" s="1"/>
  <c r="T833" i="5" s="1"/>
  <c r="R833" i="5"/>
  <c r="Q831" i="5"/>
  <c r="Q829" i="5"/>
  <c r="Q827" i="5"/>
  <c r="O827" i="5"/>
  <c r="R826" i="5"/>
  <c r="O826" i="5"/>
  <c r="N824" i="5"/>
  <c r="O821" i="5"/>
  <c r="R821" i="5"/>
  <c r="S821" i="5" s="1"/>
  <c r="T821" i="5" s="1"/>
  <c r="R819" i="5"/>
  <c r="O819" i="5"/>
  <c r="S819" i="5" s="1"/>
  <c r="T819" i="5" s="1"/>
  <c r="R817" i="5"/>
  <c r="O817" i="5"/>
  <c r="S817" i="5" s="1"/>
  <c r="T817" i="5" s="1"/>
  <c r="O813" i="5"/>
  <c r="S813" i="5" s="1"/>
  <c r="T813" i="5" s="1"/>
  <c r="R813" i="5"/>
  <c r="N811" i="5"/>
  <c r="S811" i="5" s="1"/>
  <c r="T811" i="5" s="1"/>
  <c r="Q809" i="5"/>
  <c r="O809" i="5"/>
  <c r="S809" i="5" s="1"/>
  <c r="T809" i="5" s="1"/>
  <c r="O808" i="5"/>
  <c r="S808" i="5" s="1"/>
  <c r="T808" i="5" s="1"/>
  <c r="R808" i="5"/>
  <c r="Q806" i="5"/>
  <c r="R802" i="5"/>
  <c r="O802" i="5"/>
  <c r="R797" i="5"/>
  <c r="O797" i="5"/>
  <c r="Q797" i="5"/>
  <c r="S797" i="5" s="1"/>
  <c r="T797" i="5" s="1"/>
  <c r="R795" i="5"/>
  <c r="O795" i="5"/>
  <c r="Q789" i="5"/>
  <c r="O789" i="5"/>
  <c r="S787" i="5"/>
  <c r="T787" i="5" s="1"/>
  <c r="P784" i="5"/>
  <c r="Q783" i="5"/>
  <c r="P780" i="5"/>
  <c r="Q779" i="5"/>
  <c r="P776" i="5"/>
  <c r="Q775" i="5"/>
  <c r="P773" i="5"/>
  <c r="P769" i="5"/>
  <c r="Q768" i="5"/>
  <c r="Q764" i="5"/>
  <c r="P761" i="5"/>
  <c r="Q760" i="5"/>
  <c r="R756" i="5"/>
  <c r="O756" i="5"/>
  <c r="Q756" i="5"/>
  <c r="Q751" i="5"/>
  <c r="P750" i="5"/>
  <c r="R748" i="5"/>
  <c r="O748" i="5"/>
  <c r="S748" i="5" s="1"/>
  <c r="T748" i="5" s="1"/>
  <c r="S747" i="5"/>
  <c r="T747" i="5" s="1"/>
  <c r="R739" i="5"/>
  <c r="N739" i="5"/>
  <c r="S739" i="5" s="1"/>
  <c r="T739" i="5" s="1"/>
  <c r="R733" i="5"/>
  <c r="O733" i="5"/>
  <c r="Q733" i="5"/>
  <c r="P731" i="5"/>
  <c r="P729" i="5"/>
  <c r="Q726" i="5"/>
  <c r="Q722" i="5"/>
  <c r="P721" i="5"/>
  <c r="Q720" i="5"/>
  <c r="P717" i="5"/>
  <c r="Q711" i="5"/>
  <c r="Q709" i="5"/>
  <c r="O709" i="5"/>
  <c r="S709" i="5" s="1"/>
  <c r="T709" i="5" s="1"/>
  <c r="R707" i="5"/>
  <c r="O707" i="5"/>
  <c r="R706" i="5"/>
  <c r="O706" i="5"/>
  <c r="N706" i="5"/>
  <c r="Q706" i="5"/>
  <c r="Q704" i="5"/>
  <c r="P703" i="5"/>
  <c r="O702" i="5"/>
  <c r="S702" i="5" s="1"/>
  <c r="T702" i="5" s="1"/>
  <c r="R702" i="5"/>
  <c r="P694" i="5"/>
  <c r="Q692" i="5"/>
  <c r="S692" i="5" s="1"/>
  <c r="T692" i="5" s="1"/>
  <c r="Q689" i="5"/>
  <c r="O664" i="5"/>
  <c r="R664" i="5"/>
  <c r="R662" i="5"/>
  <c r="O662" i="5"/>
  <c r="S662" i="5" s="1"/>
  <c r="T662" i="5" s="1"/>
  <c r="P662" i="5"/>
  <c r="R661" i="5"/>
  <c r="N661" i="5"/>
  <c r="O661" i="5"/>
  <c r="Q661" i="5"/>
  <c r="R659" i="5"/>
  <c r="O659" i="5"/>
  <c r="P656" i="5"/>
  <c r="O653" i="5"/>
  <c r="R653" i="5"/>
  <c r="P653" i="5"/>
  <c r="P650" i="5"/>
  <c r="O648" i="5"/>
  <c r="R648" i="5"/>
  <c r="N648" i="5"/>
  <c r="Q648" i="5"/>
  <c r="P644" i="5"/>
  <c r="S642" i="5"/>
  <c r="T642" i="5" s="1"/>
  <c r="P636" i="5"/>
  <c r="P634" i="5"/>
  <c r="R999" i="5"/>
  <c r="O999" i="5"/>
  <c r="S999" i="5" s="1"/>
  <c r="T999" i="5" s="1"/>
  <c r="S988" i="5"/>
  <c r="T988" i="5" s="1"/>
  <c r="S979" i="5"/>
  <c r="T979" i="5" s="1"/>
  <c r="O976" i="5"/>
  <c r="R976" i="5"/>
  <c r="S974" i="5"/>
  <c r="T974" i="5" s="1"/>
  <c r="O968" i="5"/>
  <c r="R968" i="5"/>
  <c r="R963" i="5"/>
  <c r="S963" i="5" s="1"/>
  <c r="T963" i="5" s="1"/>
  <c r="O963" i="5"/>
  <c r="O961" i="5"/>
  <c r="R961" i="5"/>
  <c r="R954" i="5"/>
  <c r="O954" i="5"/>
  <c r="O952" i="5"/>
  <c r="R952" i="5"/>
  <c r="R947" i="5"/>
  <c r="O947" i="5"/>
  <c r="R945" i="5"/>
  <c r="O945" i="5"/>
  <c r="S945" i="5" s="1"/>
  <c r="T945" i="5" s="1"/>
  <c r="R940" i="5"/>
  <c r="O940" i="5"/>
  <c r="R938" i="5"/>
  <c r="O938" i="5"/>
  <c r="S938" i="5" s="1"/>
  <c r="T938" i="5" s="1"/>
  <c r="O936" i="5"/>
  <c r="S936" i="5" s="1"/>
  <c r="T936" i="5" s="1"/>
  <c r="R936" i="5"/>
  <c r="R923" i="5"/>
  <c r="O923" i="5"/>
  <c r="O922" i="5"/>
  <c r="O921" i="5"/>
  <c r="S921" i="5" s="1"/>
  <c r="T921" i="5" s="1"/>
  <c r="R921" i="5"/>
  <c r="R919" i="5"/>
  <c r="O919" i="5"/>
  <c r="Q910" i="5"/>
  <c r="O910" i="5"/>
  <c r="Q907" i="5"/>
  <c r="O902" i="5"/>
  <c r="R902" i="5"/>
  <c r="S902" i="5" s="1"/>
  <c r="T902" i="5" s="1"/>
  <c r="Q900" i="5"/>
  <c r="O900" i="5"/>
  <c r="R896" i="5"/>
  <c r="O896" i="5"/>
  <c r="S889" i="5"/>
  <c r="T889" i="5" s="1"/>
  <c r="O884" i="5"/>
  <c r="R884" i="5"/>
  <c r="S882" i="5"/>
  <c r="T882" i="5" s="1"/>
  <c r="R879" i="5"/>
  <c r="O879" i="5"/>
  <c r="R876" i="5"/>
  <c r="O876" i="5"/>
  <c r="S876" i="5" s="1"/>
  <c r="T876" i="5" s="1"/>
  <c r="R874" i="5"/>
  <c r="O874" i="5"/>
  <c r="O872" i="5"/>
  <c r="R872" i="5"/>
  <c r="S872" i="5" s="1"/>
  <c r="T872" i="5" s="1"/>
  <c r="S865" i="5"/>
  <c r="T865" i="5" s="1"/>
  <c r="O862" i="5"/>
  <c r="R862" i="5"/>
  <c r="O860" i="5"/>
  <c r="R860" i="5"/>
  <c r="R858" i="5"/>
  <c r="O858" i="5"/>
  <c r="S858" i="5" s="1"/>
  <c r="T858" i="5" s="1"/>
  <c r="O856" i="5"/>
  <c r="R856" i="5"/>
  <c r="R854" i="5"/>
  <c r="O854" i="5"/>
  <c r="O852" i="5"/>
  <c r="S852" i="5" s="1"/>
  <c r="T852" i="5" s="1"/>
  <c r="R852" i="5"/>
  <c r="R850" i="5"/>
  <c r="O850" i="5"/>
  <c r="O848" i="5"/>
  <c r="R848" i="5"/>
  <c r="R839" i="5"/>
  <c r="O839" i="5"/>
  <c r="S839" i="5" s="1"/>
  <c r="T839" i="5" s="1"/>
  <c r="R831" i="5"/>
  <c r="O831" i="5"/>
  <c r="R829" i="5"/>
  <c r="O829" i="5"/>
  <c r="S827" i="5"/>
  <c r="T827" i="5" s="1"/>
  <c r="Q816" i="5"/>
  <c r="Q812" i="5"/>
  <c r="O810" i="5"/>
  <c r="Q807" i="5"/>
  <c r="O807" i="5"/>
  <c r="O806" i="5"/>
  <c r="R806" i="5"/>
  <c r="Q804" i="5"/>
  <c r="O804" i="5"/>
  <c r="S803" i="5"/>
  <c r="T803" i="5" s="1"/>
  <c r="S789" i="5"/>
  <c r="T789" i="5" s="1"/>
  <c r="R785" i="5"/>
  <c r="O785" i="5"/>
  <c r="Q785" i="5"/>
  <c r="R783" i="5"/>
  <c r="O783" i="5"/>
  <c r="O782" i="5"/>
  <c r="R782" i="5"/>
  <c r="N782" i="5"/>
  <c r="S782" i="5" s="1"/>
  <c r="T782" i="5" s="1"/>
  <c r="Q782" i="5"/>
  <c r="R779" i="5"/>
  <c r="O779" i="5"/>
  <c r="R778" i="5"/>
  <c r="O778" i="5"/>
  <c r="N778" i="5"/>
  <c r="Q778" i="5"/>
  <c r="R775" i="5"/>
  <c r="N775" i="5"/>
  <c r="R770" i="5"/>
  <c r="O770" i="5"/>
  <c r="Q770" i="5"/>
  <c r="R768" i="5"/>
  <c r="O768" i="5"/>
  <c r="S768" i="5" s="1"/>
  <c r="T768" i="5" s="1"/>
  <c r="N767" i="5"/>
  <c r="Q767" i="5"/>
  <c r="P765" i="5"/>
  <c r="O764" i="5"/>
  <c r="R764" i="5"/>
  <c r="R763" i="5"/>
  <c r="O763" i="5"/>
  <c r="N763" i="5"/>
  <c r="Q763" i="5"/>
  <c r="O760" i="5"/>
  <c r="R760" i="5"/>
  <c r="R759" i="5"/>
  <c r="O759" i="5"/>
  <c r="N759" i="5"/>
  <c r="Q759" i="5"/>
  <c r="Q757" i="5"/>
  <c r="O757" i="5"/>
  <c r="R753" i="5"/>
  <c r="O753" i="5"/>
  <c r="Q753" i="5"/>
  <c r="R751" i="5"/>
  <c r="O751" i="5"/>
  <c r="S751" i="5" s="1"/>
  <c r="T751" i="5" s="1"/>
  <c r="S749" i="5"/>
  <c r="T749" i="5" s="1"/>
  <c r="Q742" i="5"/>
  <c r="R738" i="5"/>
  <c r="O738" i="5"/>
  <c r="P738" i="5"/>
  <c r="O737" i="5"/>
  <c r="R737" i="5"/>
  <c r="N737" i="5"/>
  <c r="S737" i="5" s="1"/>
  <c r="T737" i="5" s="1"/>
  <c r="Q737" i="5"/>
  <c r="R726" i="5"/>
  <c r="N726" i="5"/>
  <c r="R722" i="5"/>
  <c r="O722" i="5"/>
  <c r="S722" i="5" s="1"/>
  <c r="T722" i="5" s="1"/>
  <c r="O720" i="5"/>
  <c r="R720" i="5"/>
  <c r="R719" i="5"/>
  <c r="O719" i="5"/>
  <c r="N719" i="5"/>
  <c r="Q719" i="5"/>
  <c r="R711" i="5"/>
  <c r="O711" i="5"/>
  <c r="R704" i="5"/>
  <c r="O704" i="5"/>
  <c r="S704" i="5" s="1"/>
  <c r="T704" i="5" s="1"/>
  <c r="O696" i="5"/>
  <c r="R696" i="5"/>
  <c r="N696" i="5"/>
  <c r="O692" i="5"/>
  <c r="R692" i="5"/>
  <c r="R691" i="5"/>
  <c r="N691" i="5"/>
  <c r="O691" i="5"/>
  <c r="Q691" i="5"/>
  <c r="R689" i="5"/>
  <c r="O689" i="5"/>
  <c r="R688" i="5"/>
  <c r="N688" i="5"/>
  <c r="O688" i="5"/>
  <c r="Q688" i="5"/>
  <c r="P684" i="5"/>
  <c r="P681" i="5"/>
  <c r="R679" i="5"/>
  <c r="O679" i="5"/>
  <c r="Q679" i="5"/>
  <c r="R678" i="5"/>
  <c r="N678" i="5"/>
  <c r="O678" i="5"/>
  <c r="Q678" i="5"/>
  <c r="P674" i="5"/>
  <c r="R672" i="5"/>
  <c r="O672" i="5"/>
  <c r="Q672" i="5"/>
  <c r="P667" i="5"/>
  <c r="Q657" i="5"/>
  <c r="O646" i="5"/>
  <c r="R646" i="5"/>
  <c r="N646" i="5"/>
  <c r="Q646" i="5"/>
  <c r="O641" i="5"/>
  <c r="R641" i="5"/>
  <c r="N641" i="5"/>
  <c r="Q641" i="5"/>
  <c r="R630" i="5"/>
  <c r="N630" i="5"/>
  <c r="O630" i="5"/>
  <c r="Q630" i="5"/>
  <c r="N1000" i="5"/>
  <c r="S1000" i="5" s="1"/>
  <c r="T1000" i="5" s="1"/>
  <c r="O997" i="5"/>
  <c r="S997" i="5" s="1"/>
  <c r="T997" i="5" s="1"/>
  <c r="R997" i="5"/>
  <c r="N995" i="5"/>
  <c r="S995" i="5" s="1"/>
  <c r="T995" i="5" s="1"/>
  <c r="R992" i="5"/>
  <c r="O992" i="5"/>
  <c r="S992" i="5" s="1"/>
  <c r="T992" i="5" s="1"/>
  <c r="O990" i="5"/>
  <c r="S990" i="5" s="1"/>
  <c r="T990" i="5" s="1"/>
  <c r="R990" i="5"/>
  <c r="O988" i="5"/>
  <c r="R988" i="5"/>
  <c r="O984" i="5"/>
  <c r="S984" i="5" s="1"/>
  <c r="T984" i="5" s="1"/>
  <c r="R984" i="5"/>
  <c r="R982" i="5"/>
  <c r="O982" i="5"/>
  <c r="S982" i="5" s="1"/>
  <c r="T982" i="5" s="1"/>
  <c r="Q980" i="5"/>
  <c r="N980" i="5"/>
  <c r="Q977" i="5"/>
  <c r="N977" i="5"/>
  <c r="S977" i="5" s="1"/>
  <c r="T977" i="5" s="1"/>
  <c r="P976" i="5"/>
  <c r="Q975" i="5"/>
  <c r="N975" i="5"/>
  <c r="Q972" i="5"/>
  <c r="N972" i="5"/>
  <c r="N969" i="5"/>
  <c r="S969" i="5" s="1"/>
  <c r="T969" i="5" s="1"/>
  <c r="O966" i="5"/>
  <c r="R966" i="5"/>
  <c r="Q964" i="5"/>
  <c r="N964" i="5"/>
  <c r="P963" i="5"/>
  <c r="Q962" i="5"/>
  <c r="N962" i="5"/>
  <c r="Q957" i="5"/>
  <c r="N957" i="5"/>
  <c r="Q955" i="5"/>
  <c r="N955" i="5"/>
  <c r="Q953" i="5"/>
  <c r="N953" i="5"/>
  <c r="S953" i="5" s="1"/>
  <c r="T953" i="5" s="1"/>
  <c r="P952" i="5"/>
  <c r="R950" i="5"/>
  <c r="O950" i="5"/>
  <c r="Q948" i="5"/>
  <c r="N948" i="5"/>
  <c r="Q946" i="5"/>
  <c r="N946" i="5"/>
  <c r="R943" i="5"/>
  <c r="O943" i="5"/>
  <c r="Q941" i="5"/>
  <c r="N941" i="5"/>
  <c r="Q939" i="5"/>
  <c r="N939" i="5"/>
  <c r="Q937" i="5"/>
  <c r="N937" i="5"/>
  <c r="P936" i="5"/>
  <c r="Q935" i="5"/>
  <c r="N935" i="5"/>
  <c r="O932" i="5"/>
  <c r="R932" i="5"/>
  <c r="R930" i="5"/>
  <c r="O930" i="5"/>
  <c r="S930" i="5" s="1"/>
  <c r="T930" i="5" s="1"/>
  <c r="R928" i="5"/>
  <c r="O928" i="5"/>
  <c r="S928" i="5" s="1"/>
  <c r="T928" i="5" s="1"/>
  <c r="O926" i="5"/>
  <c r="S926" i="5" s="1"/>
  <c r="T926" i="5" s="1"/>
  <c r="R926" i="5"/>
  <c r="Q924" i="5"/>
  <c r="N924" i="5"/>
  <c r="S924" i="5" s="1"/>
  <c r="T924" i="5" s="1"/>
  <c r="P923" i="5"/>
  <c r="Q922" i="5"/>
  <c r="N922" i="5"/>
  <c r="Q920" i="5"/>
  <c r="N920" i="5"/>
  <c r="O917" i="5"/>
  <c r="S917" i="5" s="1"/>
  <c r="T917" i="5" s="1"/>
  <c r="R917" i="5"/>
  <c r="R915" i="5"/>
  <c r="O915" i="5"/>
  <c r="Q913" i="5"/>
  <c r="N913" i="5"/>
  <c r="N910" i="5"/>
  <c r="R907" i="5"/>
  <c r="O907" i="5"/>
  <c r="O905" i="5"/>
  <c r="R905" i="5"/>
  <c r="Q903" i="5"/>
  <c r="N903" i="5"/>
  <c r="N900" i="5"/>
  <c r="N897" i="5"/>
  <c r="S897" i="5" s="1"/>
  <c r="T897" i="5" s="1"/>
  <c r="P896" i="5"/>
  <c r="Q895" i="5"/>
  <c r="N895" i="5"/>
  <c r="O892" i="5"/>
  <c r="R892" i="5"/>
  <c r="Q890" i="5"/>
  <c r="N890" i="5"/>
  <c r="R887" i="5"/>
  <c r="O887" i="5"/>
  <c r="S887" i="5" s="1"/>
  <c r="T887" i="5" s="1"/>
  <c r="Q885" i="5"/>
  <c r="N885" i="5"/>
  <c r="P884" i="5"/>
  <c r="Q883" i="5"/>
  <c r="N883" i="5"/>
  <c r="Q880" i="5"/>
  <c r="N880" i="5"/>
  <c r="S880" i="5" s="1"/>
  <c r="T880" i="5" s="1"/>
  <c r="N877" i="5"/>
  <c r="S877" i="5" s="1"/>
  <c r="T877" i="5" s="1"/>
  <c r="Q875" i="5"/>
  <c r="N875" i="5"/>
  <c r="Q873" i="5"/>
  <c r="N873" i="5"/>
  <c r="Q871" i="5"/>
  <c r="N871" i="5"/>
  <c r="O868" i="5"/>
  <c r="R868" i="5"/>
  <c r="Q866" i="5"/>
  <c r="N866" i="5"/>
  <c r="Q863" i="5"/>
  <c r="N863" i="5"/>
  <c r="P862" i="5"/>
  <c r="Q861" i="5"/>
  <c r="N861" i="5"/>
  <c r="S861" i="5" s="1"/>
  <c r="T861" i="5" s="1"/>
  <c r="P860" i="5"/>
  <c r="Q859" i="5"/>
  <c r="N859" i="5"/>
  <c r="Q857" i="5"/>
  <c r="N857" i="5"/>
  <c r="Q855" i="5"/>
  <c r="N855" i="5"/>
  <c r="P854" i="5"/>
  <c r="S854" i="5" s="1"/>
  <c r="T854" i="5" s="1"/>
  <c r="Q853" i="5"/>
  <c r="N853" i="5"/>
  <c r="Q851" i="5"/>
  <c r="N851" i="5"/>
  <c r="S851" i="5" s="1"/>
  <c r="T851" i="5" s="1"/>
  <c r="P850" i="5"/>
  <c r="Q849" i="5"/>
  <c r="N849" i="5"/>
  <c r="Q847" i="5"/>
  <c r="N847" i="5"/>
  <c r="R844" i="5"/>
  <c r="O844" i="5"/>
  <c r="R842" i="5"/>
  <c r="O842" i="5"/>
  <c r="S842" i="5" s="1"/>
  <c r="T842" i="5" s="1"/>
  <c r="N840" i="5"/>
  <c r="S840" i="5" s="1"/>
  <c r="T840" i="5" s="1"/>
  <c r="P839" i="5"/>
  <c r="O837" i="5"/>
  <c r="R837" i="5"/>
  <c r="R834" i="5"/>
  <c r="O834" i="5"/>
  <c r="N832" i="5"/>
  <c r="S832" i="5" s="1"/>
  <c r="T832" i="5" s="1"/>
  <c r="P831" i="5"/>
  <c r="Q830" i="5"/>
  <c r="N830" i="5"/>
  <c r="P829" i="5"/>
  <c r="Q828" i="5"/>
  <c r="N828" i="5"/>
  <c r="O825" i="5"/>
  <c r="R825" i="5"/>
  <c r="S825" i="5" s="1"/>
  <c r="T825" i="5" s="1"/>
  <c r="R822" i="5"/>
  <c r="O822" i="5"/>
  <c r="S822" i="5" s="1"/>
  <c r="T822" i="5" s="1"/>
  <c r="O820" i="5"/>
  <c r="R820" i="5"/>
  <c r="R818" i="5"/>
  <c r="O818" i="5"/>
  <c r="O816" i="5"/>
  <c r="R816" i="5"/>
  <c r="O814" i="5"/>
  <c r="R814" i="5"/>
  <c r="R812" i="5"/>
  <c r="O812" i="5"/>
  <c r="S812" i="5" s="1"/>
  <c r="T812" i="5" s="1"/>
  <c r="Q810" i="5"/>
  <c r="N810" i="5"/>
  <c r="N807" i="5"/>
  <c r="N804" i="5"/>
  <c r="Q800" i="5"/>
  <c r="N800" i="5"/>
  <c r="S800" i="5" s="1"/>
  <c r="T800" i="5" s="1"/>
  <c r="P799" i="5"/>
  <c r="N798" i="5"/>
  <c r="S798" i="5" s="1"/>
  <c r="T798" i="5" s="1"/>
  <c r="Q793" i="5"/>
  <c r="N793" i="5"/>
  <c r="P792" i="5"/>
  <c r="R791" i="5"/>
  <c r="O791" i="5"/>
  <c r="O788" i="5"/>
  <c r="R788" i="5"/>
  <c r="N788" i="5"/>
  <c r="Q788" i="5"/>
  <c r="P785" i="5"/>
  <c r="Q784" i="5"/>
  <c r="O784" i="5"/>
  <c r="Q781" i="5"/>
  <c r="N781" i="5"/>
  <c r="P778" i="5"/>
  <c r="O777" i="5"/>
  <c r="R777" i="5"/>
  <c r="S777" i="5" s="1"/>
  <c r="T777" i="5" s="1"/>
  <c r="P777" i="5"/>
  <c r="N776" i="5"/>
  <c r="P775" i="5"/>
  <c r="O774" i="5"/>
  <c r="R774" i="5"/>
  <c r="P774" i="5"/>
  <c r="N773" i="5"/>
  <c r="S773" i="5" s="1"/>
  <c r="T773" i="5" s="1"/>
  <c r="P770" i="5"/>
  <c r="Q769" i="5"/>
  <c r="O769" i="5"/>
  <c r="Q766" i="5"/>
  <c r="N766" i="5"/>
  <c r="P763" i="5"/>
  <c r="Q762" i="5"/>
  <c r="N762" i="5"/>
  <c r="N757" i="5"/>
  <c r="S757" i="5" s="1"/>
  <c r="T757" i="5" s="1"/>
  <c r="P753" i="5"/>
  <c r="P751" i="5"/>
  <c r="Q750" i="5"/>
  <c r="O750" i="5"/>
  <c r="Q746" i="5"/>
  <c r="N746" i="5"/>
  <c r="Q744" i="5"/>
  <c r="N744" i="5"/>
  <c r="O742" i="5"/>
  <c r="S742" i="5" s="1"/>
  <c r="T742" i="5" s="1"/>
  <c r="R742" i="5"/>
  <c r="O740" i="5"/>
  <c r="R740" i="5"/>
  <c r="R736" i="5"/>
  <c r="S736" i="5" s="1"/>
  <c r="T736" i="5" s="1"/>
  <c r="O736" i="5"/>
  <c r="P736" i="5"/>
  <c r="R735" i="5"/>
  <c r="O735" i="5"/>
  <c r="N735" i="5"/>
  <c r="Q735" i="5"/>
  <c r="N734" i="5"/>
  <c r="Q731" i="5"/>
  <c r="N731" i="5"/>
  <c r="Q729" i="5"/>
  <c r="N729" i="5"/>
  <c r="S729" i="5" s="1"/>
  <c r="T729" i="5" s="1"/>
  <c r="S727" i="5"/>
  <c r="T727" i="5" s="1"/>
  <c r="P726" i="5"/>
  <c r="O724" i="5"/>
  <c r="S724" i="5" s="1"/>
  <c r="T724" i="5" s="1"/>
  <c r="R724" i="5"/>
  <c r="O718" i="5"/>
  <c r="S718" i="5" s="1"/>
  <c r="T718" i="5" s="1"/>
  <c r="R718" i="5"/>
  <c r="P718" i="5"/>
  <c r="S717" i="5"/>
  <c r="T717" i="5" s="1"/>
  <c r="P716" i="5"/>
  <c r="R715" i="5"/>
  <c r="O715" i="5"/>
  <c r="S715" i="5" s="1"/>
  <c r="T715" i="5" s="1"/>
  <c r="O713" i="5"/>
  <c r="R713" i="5"/>
  <c r="P711" i="5"/>
  <c r="O708" i="5"/>
  <c r="R708" i="5"/>
  <c r="N708" i="5"/>
  <c r="Q708" i="5"/>
  <c r="S705" i="5"/>
  <c r="T705" i="5" s="1"/>
  <c r="Q700" i="5"/>
  <c r="N700" i="5"/>
  <c r="P699" i="5"/>
  <c r="R698" i="5"/>
  <c r="O698" i="5"/>
  <c r="S698" i="5" s="1"/>
  <c r="T698" i="5" s="1"/>
  <c r="N694" i="5"/>
  <c r="O686" i="5"/>
  <c r="R686" i="5"/>
  <c r="N686" i="5"/>
  <c r="Q686" i="5"/>
  <c r="Q682" i="5"/>
  <c r="N682" i="5"/>
  <c r="O676" i="5"/>
  <c r="R676" i="5"/>
  <c r="N676" i="5"/>
  <c r="Q676" i="5"/>
  <c r="O670" i="5"/>
  <c r="S670" i="5" s="1"/>
  <c r="T670" i="5" s="1"/>
  <c r="R670" i="5"/>
  <c r="P670" i="5"/>
  <c r="Q668" i="5"/>
  <c r="N668" i="5"/>
  <c r="O666" i="5"/>
  <c r="P661" i="5"/>
  <c r="R657" i="5"/>
  <c r="O657" i="5"/>
  <c r="Q655" i="5"/>
  <c r="N655" i="5"/>
  <c r="S655" i="5" s="1"/>
  <c r="T655" i="5" s="1"/>
  <c r="R651" i="5"/>
  <c r="O651" i="5"/>
  <c r="O639" i="5"/>
  <c r="R639" i="5"/>
  <c r="N639" i="5"/>
  <c r="Q639" i="5"/>
  <c r="O801" i="5"/>
  <c r="S801" i="5" s="1"/>
  <c r="T801" i="5" s="1"/>
  <c r="R801" i="5"/>
  <c r="R799" i="5"/>
  <c r="O799" i="5"/>
  <c r="S799" i="5" s="1"/>
  <c r="T799" i="5" s="1"/>
  <c r="R794" i="5"/>
  <c r="O794" i="5"/>
  <c r="S794" i="5" s="1"/>
  <c r="T794" i="5" s="1"/>
  <c r="O792" i="5"/>
  <c r="S792" i="5" s="1"/>
  <c r="T792" i="5" s="1"/>
  <c r="R790" i="5"/>
  <c r="O790" i="5"/>
  <c r="S790" i="5" s="1"/>
  <c r="T790" i="5" s="1"/>
  <c r="O772" i="5"/>
  <c r="R755" i="5"/>
  <c r="O755" i="5"/>
  <c r="S755" i="5" s="1"/>
  <c r="T755" i="5" s="1"/>
  <c r="O752" i="5"/>
  <c r="R752" i="5"/>
  <c r="R747" i="5"/>
  <c r="O747" i="5"/>
  <c r="O745" i="5"/>
  <c r="R743" i="5"/>
  <c r="O743" i="5"/>
  <c r="O741" i="5"/>
  <c r="O732" i="5"/>
  <c r="R732" i="5"/>
  <c r="O728" i="5"/>
  <c r="R723" i="5"/>
  <c r="O723" i="5"/>
  <c r="R716" i="5"/>
  <c r="O716" i="5"/>
  <c r="R714" i="5"/>
  <c r="O714" i="5"/>
  <c r="O712" i="5"/>
  <c r="O710" i="5"/>
  <c r="R710" i="5"/>
  <c r="S710" i="5" s="1"/>
  <c r="T710" i="5" s="1"/>
  <c r="R703" i="5"/>
  <c r="O703" i="5"/>
  <c r="S703" i="5" s="1"/>
  <c r="T703" i="5" s="1"/>
  <c r="R701" i="5"/>
  <c r="O701" i="5"/>
  <c r="S701" i="5" s="1"/>
  <c r="T701" i="5" s="1"/>
  <c r="R699" i="5"/>
  <c r="O699" i="5"/>
  <c r="S699" i="5" s="1"/>
  <c r="T699" i="5" s="1"/>
  <c r="O697" i="5"/>
  <c r="R695" i="5"/>
  <c r="O695" i="5"/>
  <c r="S695" i="5" s="1"/>
  <c r="T695" i="5" s="1"/>
  <c r="Q693" i="5"/>
  <c r="N690" i="5"/>
  <c r="S690" i="5" s="1"/>
  <c r="T690" i="5" s="1"/>
  <c r="O685" i="5"/>
  <c r="S685" i="5" s="1"/>
  <c r="T685" i="5" s="1"/>
  <c r="R685" i="5"/>
  <c r="N683" i="5"/>
  <c r="S683" i="5" s="1"/>
  <c r="T683" i="5" s="1"/>
  <c r="O680" i="5"/>
  <c r="O677" i="5"/>
  <c r="S677" i="5" s="1"/>
  <c r="T677" i="5" s="1"/>
  <c r="R675" i="5"/>
  <c r="O675" i="5"/>
  <c r="O673" i="5"/>
  <c r="R673" i="5"/>
  <c r="Q671" i="5"/>
  <c r="Q669" i="5"/>
  <c r="Q667" i="5"/>
  <c r="Q665" i="5"/>
  <c r="Q663" i="5"/>
  <c r="N660" i="5"/>
  <c r="S660" i="5" s="1"/>
  <c r="T660" i="5" s="1"/>
  <c r="Q658" i="5"/>
  <c r="Q656" i="5"/>
  <c r="Q654" i="5"/>
  <c r="N654" i="5"/>
  <c r="Q652" i="5"/>
  <c r="Q650" i="5"/>
  <c r="R647" i="5"/>
  <c r="O647" i="5"/>
  <c r="O645" i="5"/>
  <c r="Q643" i="5"/>
  <c r="O640" i="5"/>
  <c r="N638" i="5"/>
  <c r="S638" i="5" s="1"/>
  <c r="T638" i="5" s="1"/>
  <c r="Q636" i="5"/>
  <c r="P635" i="5"/>
  <c r="S635" i="5" s="1"/>
  <c r="T635" i="5" s="1"/>
  <c r="Q634" i="5"/>
  <c r="Q632" i="5"/>
  <c r="R629" i="5"/>
  <c r="O629" i="5"/>
  <c r="O627" i="5"/>
  <c r="O625" i="5"/>
  <c r="R625" i="5"/>
  <c r="O623" i="5"/>
  <c r="R621" i="5"/>
  <c r="O621" i="5"/>
  <c r="O619" i="5"/>
  <c r="O617" i="5"/>
  <c r="R617" i="5"/>
  <c r="N615" i="5"/>
  <c r="S615" i="5" s="1"/>
  <c r="T615" i="5" s="1"/>
  <c r="P614" i="5"/>
  <c r="Q613" i="5"/>
  <c r="O613" i="5"/>
  <c r="N612" i="5"/>
  <c r="S612" i="5" s="1"/>
  <c r="T612" i="5" s="1"/>
  <c r="P611" i="5"/>
  <c r="Q610" i="5"/>
  <c r="O610" i="5"/>
  <c r="N609" i="5"/>
  <c r="S609" i="5" s="1"/>
  <c r="T609" i="5" s="1"/>
  <c r="Q606" i="5"/>
  <c r="Q603" i="5"/>
  <c r="O603" i="5"/>
  <c r="R602" i="5"/>
  <c r="O602" i="5"/>
  <c r="O600" i="5"/>
  <c r="R598" i="5"/>
  <c r="O598" i="5"/>
  <c r="O596" i="5"/>
  <c r="N594" i="5"/>
  <c r="S594" i="5" s="1"/>
  <c r="T594" i="5" s="1"/>
  <c r="O591" i="5"/>
  <c r="R589" i="5"/>
  <c r="O589" i="5"/>
  <c r="S589" i="5" s="1"/>
  <c r="T589" i="5" s="1"/>
  <c r="Q587" i="5"/>
  <c r="O587" i="5"/>
  <c r="S587" i="5" s="1"/>
  <c r="T587" i="5" s="1"/>
  <c r="R586" i="5"/>
  <c r="O586" i="5"/>
  <c r="S586" i="5" s="1"/>
  <c r="T586" i="5" s="1"/>
  <c r="N584" i="5"/>
  <c r="S584" i="5" s="1"/>
  <c r="T584" i="5" s="1"/>
  <c r="Q582" i="5"/>
  <c r="Q580" i="5"/>
  <c r="O580" i="5"/>
  <c r="N579" i="5"/>
  <c r="S579" i="5" s="1"/>
  <c r="T579" i="5" s="1"/>
  <c r="P578" i="5"/>
  <c r="Q577" i="5"/>
  <c r="P576" i="5"/>
  <c r="Q575" i="5"/>
  <c r="O572" i="5"/>
  <c r="R570" i="5"/>
  <c r="O570" i="5"/>
  <c r="S570" i="5" s="1"/>
  <c r="T570" i="5" s="1"/>
  <c r="O568" i="5"/>
  <c r="R566" i="5"/>
  <c r="O566" i="5"/>
  <c r="O564" i="5"/>
  <c r="R562" i="5"/>
  <c r="O562" i="5"/>
  <c r="N560" i="5"/>
  <c r="S560" i="5" s="1"/>
  <c r="T560" i="5" s="1"/>
  <c r="Q557" i="5"/>
  <c r="Q555" i="5"/>
  <c r="N555" i="5"/>
  <c r="Q553" i="5"/>
  <c r="O553" i="5"/>
  <c r="N552" i="5"/>
  <c r="S552" i="5" s="1"/>
  <c r="T552" i="5" s="1"/>
  <c r="Q550" i="5"/>
  <c r="N547" i="5"/>
  <c r="S547" i="5" s="1"/>
  <c r="T547" i="5" s="1"/>
  <c r="Q544" i="5"/>
  <c r="O544" i="5"/>
  <c r="O543" i="5"/>
  <c r="N541" i="5"/>
  <c r="S541" i="5" s="1"/>
  <c r="T541" i="5" s="1"/>
  <c r="Q539" i="5"/>
  <c r="O539" i="5"/>
  <c r="N538" i="5"/>
  <c r="S538" i="5" s="1"/>
  <c r="T538" i="5" s="1"/>
  <c r="Q535" i="5"/>
  <c r="N532" i="5"/>
  <c r="S532" i="5" s="1"/>
  <c r="T532" i="5" s="1"/>
  <c r="Q530" i="5"/>
  <c r="O527" i="5"/>
  <c r="N525" i="5"/>
  <c r="S525" i="5" s="1"/>
  <c r="T525" i="5" s="1"/>
  <c r="Q522" i="5"/>
  <c r="Q520" i="5"/>
  <c r="O520" i="5"/>
  <c r="N519" i="5"/>
  <c r="S519" i="5" s="1"/>
  <c r="T519" i="5" s="1"/>
  <c r="Q517" i="5"/>
  <c r="P516" i="5"/>
  <c r="Q515" i="5"/>
  <c r="O515" i="5"/>
  <c r="R514" i="5"/>
  <c r="O514" i="5"/>
  <c r="Q512" i="5"/>
  <c r="P511" i="5"/>
  <c r="Q510" i="5"/>
  <c r="P509" i="5"/>
  <c r="Q508" i="5"/>
  <c r="O508" i="5"/>
  <c r="O507" i="5"/>
  <c r="N505" i="5"/>
  <c r="S505" i="5" s="1"/>
  <c r="T505" i="5" s="1"/>
  <c r="R502" i="5"/>
  <c r="O502" i="5"/>
  <c r="Q500" i="5"/>
  <c r="N500" i="5"/>
  <c r="Q498" i="5"/>
  <c r="O498" i="5"/>
  <c r="O497" i="5"/>
  <c r="R497" i="5"/>
  <c r="O495" i="5"/>
  <c r="Q493" i="5"/>
  <c r="Q491" i="5"/>
  <c r="N491" i="5"/>
  <c r="Q488" i="5"/>
  <c r="O488" i="5"/>
  <c r="O487" i="5"/>
  <c r="Q485" i="5"/>
  <c r="P484" i="5"/>
  <c r="Q483" i="5"/>
  <c r="O483" i="5"/>
  <c r="R482" i="5"/>
  <c r="O482" i="5"/>
  <c r="N480" i="5"/>
  <c r="S480" i="5" s="1"/>
  <c r="T480" i="5" s="1"/>
  <c r="Q478" i="5"/>
  <c r="P477" i="5"/>
  <c r="Q476" i="5"/>
  <c r="Q474" i="5"/>
  <c r="O474" i="5"/>
  <c r="N473" i="5"/>
  <c r="S473" i="5" s="1"/>
  <c r="T473" i="5" s="1"/>
  <c r="N470" i="5"/>
  <c r="S470" i="5" s="1"/>
  <c r="T470" i="5" s="1"/>
  <c r="P469" i="5"/>
  <c r="Q468" i="5"/>
  <c r="N468" i="5"/>
  <c r="Q466" i="5"/>
  <c r="Q464" i="5"/>
  <c r="O464" i="5"/>
  <c r="O463" i="5"/>
  <c r="N461" i="5"/>
  <c r="S461" i="5" s="1"/>
  <c r="T461" i="5" s="1"/>
  <c r="R458" i="5"/>
  <c r="O458" i="5"/>
  <c r="S458" i="5" s="1"/>
  <c r="T458" i="5" s="1"/>
  <c r="O456" i="5"/>
  <c r="N454" i="5"/>
  <c r="S454" i="5" s="1"/>
  <c r="T454" i="5" s="1"/>
  <c r="P453" i="5"/>
  <c r="Q452" i="5"/>
  <c r="N452" i="5"/>
  <c r="N449" i="5"/>
  <c r="S449" i="5" s="1"/>
  <c r="T449" i="5" s="1"/>
  <c r="Q447" i="5"/>
  <c r="P446" i="5"/>
  <c r="Q445" i="5"/>
  <c r="N442" i="5"/>
  <c r="S442" i="5" s="1"/>
  <c r="T442" i="5" s="1"/>
  <c r="P441" i="5"/>
  <c r="Q440" i="5"/>
  <c r="P439" i="5"/>
  <c r="Q438" i="5"/>
  <c r="P437" i="5"/>
  <c r="O431" i="5"/>
  <c r="N431" i="5"/>
  <c r="R430" i="5"/>
  <c r="O430" i="5"/>
  <c r="N430" i="5"/>
  <c r="P430" i="5"/>
  <c r="R425" i="5"/>
  <c r="N425" i="5"/>
  <c r="Q420" i="5"/>
  <c r="O420" i="5"/>
  <c r="P418" i="5"/>
  <c r="O415" i="5"/>
  <c r="P414" i="5"/>
  <c r="R413" i="5"/>
  <c r="O413" i="5"/>
  <c r="N413" i="5"/>
  <c r="O412" i="5"/>
  <c r="N412" i="5"/>
  <c r="P412" i="5"/>
  <c r="Q409" i="5"/>
  <c r="R406" i="5"/>
  <c r="N406" i="5"/>
  <c r="S406" i="5" s="1"/>
  <c r="T406" i="5" s="1"/>
  <c r="R405" i="5"/>
  <c r="O405" i="5"/>
  <c r="N405" i="5"/>
  <c r="P405" i="5"/>
  <c r="P402" i="5"/>
  <c r="P398" i="5"/>
  <c r="Q396" i="5"/>
  <c r="O396" i="5"/>
  <c r="S396" i="5" s="1"/>
  <c r="T396" i="5" s="1"/>
  <c r="P395" i="5"/>
  <c r="Q392" i="5"/>
  <c r="O391" i="5"/>
  <c r="N391" i="5"/>
  <c r="Q388" i="5"/>
  <c r="O388" i="5"/>
  <c r="P386" i="5"/>
  <c r="R385" i="5"/>
  <c r="N385" i="5"/>
  <c r="O384" i="5"/>
  <c r="N384" i="5"/>
  <c r="P384" i="5"/>
  <c r="O383" i="5"/>
  <c r="P382" i="5"/>
  <c r="R381" i="5"/>
  <c r="N381" i="5"/>
  <c r="R378" i="5"/>
  <c r="O378" i="5"/>
  <c r="N378" i="5"/>
  <c r="S378" i="5" s="1"/>
  <c r="T378" i="5" s="1"/>
  <c r="O377" i="5"/>
  <c r="R377" i="5"/>
  <c r="N377" i="5"/>
  <c r="P377" i="5"/>
  <c r="R374" i="5"/>
  <c r="O374" i="5"/>
  <c r="N374" i="5"/>
  <c r="R373" i="5"/>
  <c r="O373" i="5"/>
  <c r="N373" i="5"/>
  <c r="P373" i="5"/>
  <c r="P371" i="5"/>
  <c r="R370" i="5"/>
  <c r="N370" i="5"/>
  <c r="Q364" i="5"/>
  <c r="Q363" i="5"/>
  <c r="S363" i="5" s="1"/>
  <c r="T363" i="5" s="1"/>
  <c r="O363" i="5"/>
  <c r="P362" i="5"/>
  <c r="O359" i="5"/>
  <c r="Q356" i="5"/>
  <c r="Q355" i="5"/>
  <c r="R354" i="5"/>
  <c r="O354" i="5"/>
  <c r="N354" i="5"/>
  <c r="R350" i="5"/>
  <c r="N350" i="5"/>
  <c r="P347" i="5"/>
  <c r="R346" i="5"/>
  <c r="O346" i="5"/>
  <c r="N346" i="5"/>
  <c r="O343" i="5"/>
  <c r="N343" i="5"/>
  <c r="P335" i="5"/>
  <c r="R334" i="5"/>
  <c r="N334" i="5"/>
  <c r="S334" i="5" s="1"/>
  <c r="T334" i="5" s="1"/>
  <c r="P332" i="5"/>
  <c r="Q331" i="5"/>
  <c r="S331" i="5" s="1"/>
  <c r="T331" i="5" s="1"/>
  <c r="O331" i="5"/>
  <c r="Q328" i="5"/>
  <c r="R325" i="5"/>
  <c r="N325" i="5"/>
  <c r="O321" i="5"/>
  <c r="R321" i="5"/>
  <c r="N321" i="5"/>
  <c r="S321" i="5" s="1"/>
  <c r="T321" i="5" s="1"/>
  <c r="O320" i="5"/>
  <c r="N320" i="5"/>
  <c r="P320" i="5"/>
  <c r="O319" i="5"/>
  <c r="P317" i="5"/>
  <c r="Q315" i="5"/>
  <c r="O315" i="5"/>
  <c r="O305" i="5"/>
  <c r="R305" i="5"/>
  <c r="N305" i="5"/>
  <c r="P303" i="5"/>
  <c r="O300" i="5"/>
  <c r="N300" i="5"/>
  <c r="P298" i="5"/>
  <c r="O296" i="5"/>
  <c r="N296" i="5"/>
  <c r="O295" i="5"/>
  <c r="N295" i="5"/>
  <c r="P295" i="5"/>
  <c r="O292" i="5"/>
  <c r="N292" i="5"/>
  <c r="R289" i="5"/>
  <c r="N289" i="5"/>
  <c r="S289" i="5" s="1"/>
  <c r="T289" i="5" s="1"/>
  <c r="Q284" i="5"/>
  <c r="O284" i="5"/>
  <c r="P283" i="5"/>
  <c r="R277" i="5"/>
  <c r="N277" i="5"/>
  <c r="S277" i="5" s="1"/>
  <c r="T277" i="5" s="1"/>
  <c r="Q271" i="5"/>
  <c r="Q270" i="5"/>
  <c r="P266" i="5"/>
  <c r="Q264" i="5"/>
  <c r="O264" i="5"/>
  <c r="P262" i="5"/>
  <c r="R261" i="5"/>
  <c r="N261" i="5"/>
  <c r="S261" i="5" s="1"/>
  <c r="T261" i="5" s="1"/>
  <c r="O260" i="5"/>
  <c r="N260" i="5"/>
  <c r="P260" i="5"/>
  <c r="O257" i="5"/>
  <c r="R257" i="5"/>
  <c r="N257" i="5"/>
  <c r="O256" i="5"/>
  <c r="N256" i="5"/>
  <c r="P256" i="5"/>
  <c r="O255" i="5"/>
  <c r="N255" i="5"/>
  <c r="P255" i="5"/>
  <c r="P253" i="5"/>
  <c r="O251" i="5"/>
  <c r="N251" i="5"/>
  <c r="Q243" i="5"/>
  <c r="O243" i="5"/>
  <c r="P241" i="5"/>
  <c r="R238" i="5"/>
  <c r="O238" i="5"/>
  <c r="N238" i="5"/>
  <c r="P238" i="5"/>
  <c r="P236" i="5"/>
  <c r="Q235" i="5"/>
  <c r="O235" i="5"/>
  <c r="P234" i="5"/>
  <c r="Q232" i="5"/>
  <c r="O232" i="5"/>
  <c r="S228" i="5"/>
  <c r="T228" i="5" s="1"/>
  <c r="R225" i="5"/>
  <c r="N225" i="5"/>
  <c r="S225" i="5" s="1"/>
  <c r="T225" i="5" s="1"/>
  <c r="Q220" i="5"/>
  <c r="O220" i="5"/>
  <c r="P219" i="5"/>
  <c r="Q217" i="5"/>
  <c r="P216" i="5"/>
  <c r="R214" i="5"/>
  <c r="N214" i="5"/>
  <c r="P212" i="5"/>
  <c r="R210" i="5"/>
  <c r="O210" i="5"/>
  <c r="N210" i="5"/>
  <c r="P210" i="5"/>
  <c r="O209" i="5"/>
  <c r="R209" i="5"/>
  <c r="N209" i="5"/>
  <c r="P209" i="5"/>
  <c r="Q203" i="5"/>
  <c r="O203" i="5"/>
  <c r="Q196" i="5"/>
  <c r="O195" i="5"/>
  <c r="N195" i="5"/>
  <c r="Q190" i="5"/>
  <c r="P187" i="5"/>
  <c r="Q182" i="5"/>
  <c r="P180" i="5"/>
  <c r="O179" i="5"/>
  <c r="N179" i="5"/>
  <c r="R173" i="5"/>
  <c r="N173" i="5"/>
  <c r="O172" i="5"/>
  <c r="N172" i="5"/>
  <c r="P172" i="5"/>
  <c r="O169" i="5"/>
  <c r="R169" i="5"/>
  <c r="N169" i="5"/>
  <c r="O168" i="5"/>
  <c r="N168" i="5"/>
  <c r="P168" i="5"/>
  <c r="P164" i="5"/>
  <c r="Q163" i="5"/>
  <c r="O161" i="5"/>
  <c r="R161" i="5"/>
  <c r="N161" i="5"/>
  <c r="O160" i="5"/>
  <c r="N160" i="5"/>
  <c r="P160" i="5"/>
  <c r="R153" i="5"/>
  <c r="N153" i="5"/>
  <c r="Q150" i="5"/>
  <c r="P149" i="5"/>
  <c r="R146" i="5"/>
  <c r="O146" i="5"/>
  <c r="N146" i="5"/>
  <c r="P146" i="5"/>
  <c r="Q140" i="5"/>
  <c r="O140" i="5"/>
  <c r="P139" i="5"/>
  <c r="R138" i="5"/>
  <c r="O138" i="5"/>
  <c r="N138" i="5"/>
  <c r="O135" i="5"/>
  <c r="N135" i="5"/>
  <c r="P135" i="5"/>
  <c r="R134" i="5"/>
  <c r="O134" i="5"/>
  <c r="N134" i="5"/>
  <c r="P134" i="5"/>
  <c r="P132" i="5"/>
  <c r="O127" i="5"/>
  <c r="N127" i="5"/>
  <c r="Q123" i="5"/>
  <c r="Q120" i="5"/>
  <c r="Q118" i="5"/>
  <c r="Q115" i="5"/>
  <c r="R114" i="5"/>
  <c r="N114" i="5"/>
  <c r="S114" i="5" s="1"/>
  <c r="T114" i="5" s="1"/>
  <c r="O113" i="5"/>
  <c r="R113" i="5"/>
  <c r="N113" i="5"/>
  <c r="P113" i="5"/>
  <c r="P111" i="5"/>
  <c r="R101" i="5"/>
  <c r="O101" i="5"/>
  <c r="N101" i="5"/>
  <c r="S101" i="5" s="1"/>
  <c r="T101" i="5" s="1"/>
  <c r="P96" i="5"/>
  <c r="Q95" i="5"/>
  <c r="Q94" i="5"/>
  <c r="R90" i="5"/>
  <c r="O90" i="5"/>
  <c r="N90" i="5"/>
  <c r="P90" i="5"/>
  <c r="P81" i="5"/>
  <c r="R78" i="5"/>
  <c r="O78" i="5"/>
  <c r="N78" i="5"/>
  <c r="P78" i="5"/>
  <c r="R77" i="5"/>
  <c r="O77" i="5"/>
  <c r="N77" i="5"/>
  <c r="P77" i="5"/>
  <c r="O76" i="5"/>
  <c r="N76" i="5"/>
  <c r="P76" i="5"/>
  <c r="O71" i="5"/>
  <c r="Q67" i="5"/>
  <c r="O67" i="5"/>
  <c r="Q60" i="5"/>
  <c r="O59" i="5"/>
  <c r="N59" i="5"/>
  <c r="Q52" i="5"/>
  <c r="O51" i="5"/>
  <c r="N51" i="5"/>
  <c r="R50" i="5"/>
  <c r="O50" i="5"/>
  <c r="N50" i="5"/>
  <c r="P50" i="5"/>
  <c r="O49" i="5"/>
  <c r="R49" i="5"/>
  <c r="N49" i="5"/>
  <c r="P49" i="5"/>
  <c r="O48" i="5"/>
  <c r="N48" i="5"/>
  <c r="P48" i="5"/>
  <c r="O47" i="5"/>
  <c r="N47" i="5"/>
  <c r="P47" i="5"/>
  <c r="R46" i="5"/>
  <c r="O46" i="5"/>
  <c r="N46" i="5"/>
  <c r="P46" i="5"/>
  <c r="R45" i="5"/>
  <c r="O45" i="5"/>
  <c r="N45" i="5"/>
  <c r="P45" i="5"/>
  <c r="R42" i="5"/>
  <c r="N42" i="5"/>
  <c r="S42" i="5" s="1"/>
  <c r="T42" i="5" s="1"/>
  <c r="R38" i="5"/>
  <c r="N38" i="5"/>
  <c r="P36" i="5"/>
  <c r="Q28" i="5"/>
  <c r="O28" i="5"/>
  <c r="P27" i="5"/>
  <c r="R26" i="5"/>
  <c r="O26" i="5"/>
  <c r="N26" i="5"/>
  <c r="P24" i="5"/>
  <c r="O23" i="5"/>
  <c r="N23" i="5"/>
  <c r="S23" i="5" s="1"/>
  <c r="T23" i="5" s="1"/>
  <c r="P16" i="5"/>
  <c r="Q15" i="5"/>
  <c r="Q14" i="5"/>
  <c r="R6" i="5"/>
  <c r="O6" i="5"/>
  <c r="N6" i="5"/>
  <c r="P4" i="5"/>
  <c r="O3" i="5"/>
  <c r="N3" i="5"/>
  <c r="R2" i="5"/>
  <c r="O2" i="5"/>
  <c r="N2" i="5"/>
  <c r="P2" i="5"/>
  <c r="R4" i="5"/>
  <c r="R11" i="5"/>
  <c r="S11" i="5" s="1"/>
  <c r="T11" i="5" s="1"/>
  <c r="R27" i="5"/>
  <c r="R43" i="5"/>
  <c r="R59" i="5"/>
  <c r="R68" i="5"/>
  <c r="R91" i="5"/>
  <c r="S91" i="5" s="1"/>
  <c r="T91" i="5" s="1"/>
  <c r="R100" i="5"/>
  <c r="R107" i="5"/>
  <c r="S107" i="5" s="1"/>
  <c r="T107" i="5" s="1"/>
  <c r="R116" i="5"/>
  <c r="R139" i="5"/>
  <c r="R155" i="5"/>
  <c r="R164" i="5"/>
  <c r="R171" i="5"/>
  <c r="R180" i="5"/>
  <c r="R203" i="5"/>
  <c r="R228" i="5"/>
  <c r="R235" i="5"/>
  <c r="R244" i="5"/>
  <c r="R251" i="5"/>
  <c r="R260" i="5"/>
  <c r="R276" i="5"/>
  <c r="R292" i="5"/>
  <c r="R315" i="5"/>
  <c r="R324" i="5"/>
  <c r="R331" i="5"/>
  <c r="R347" i="5"/>
  <c r="R363" i="5"/>
  <c r="R379" i="5"/>
  <c r="R388" i="5"/>
  <c r="S388" i="5" s="1"/>
  <c r="T388" i="5" s="1"/>
  <c r="R395" i="5"/>
  <c r="R411" i="5"/>
  <c r="R420" i="5"/>
  <c r="R436" i="5"/>
  <c r="S436" i="5" s="1"/>
  <c r="T436" i="5" s="1"/>
  <c r="R443" i="5"/>
  <c r="R459" i="5"/>
  <c r="R475" i="5"/>
  <c r="R484" i="5"/>
  <c r="R507" i="5"/>
  <c r="R516" i="5"/>
  <c r="R523" i="5"/>
  <c r="R539" i="5"/>
  <c r="R548" i="5"/>
  <c r="R564" i="5"/>
  <c r="R571" i="5"/>
  <c r="R580" i="5"/>
  <c r="R587" i="5"/>
  <c r="R596" i="5"/>
  <c r="R603" i="5"/>
  <c r="R619" i="5"/>
  <c r="R628" i="5"/>
  <c r="R635" i="5"/>
  <c r="R677" i="5"/>
  <c r="R697" i="5"/>
  <c r="R728" i="5"/>
  <c r="R741" i="5"/>
  <c r="I767" i="5"/>
  <c r="P767" i="5" s="1"/>
  <c r="K767" i="5"/>
  <c r="R767" i="5" s="1"/>
  <c r="R772" i="5"/>
  <c r="R792" i="5"/>
  <c r="K796" i="5"/>
  <c r="R796" i="5" s="1"/>
  <c r="I796" i="5"/>
  <c r="P796" i="5" s="1"/>
  <c r="S796" i="5" s="1"/>
  <c r="T796" i="5" s="1"/>
  <c r="K810" i="5"/>
  <c r="R810" i="5" s="1"/>
  <c r="I810" i="5"/>
  <c r="P810" i="5" s="1"/>
  <c r="I959" i="5"/>
  <c r="P959" i="5" s="1"/>
  <c r="K959" i="5"/>
  <c r="R959" i="5" s="1"/>
  <c r="S959" i="5" s="1"/>
  <c r="T959" i="5" s="1"/>
  <c r="O693" i="5"/>
  <c r="R669" i="5"/>
  <c r="O669" i="5"/>
  <c r="S669" i="5" s="1"/>
  <c r="T669" i="5" s="1"/>
  <c r="R667" i="5"/>
  <c r="O667" i="5"/>
  <c r="O665" i="5"/>
  <c r="R663" i="5"/>
  <c r="O663" i="5"/>
  <c r="S663" i="5" s="1"/>
  <c r="T663" i="5" s="1"/>
  <c r="R658" i="5"/>
  <c r="O658" i="5"/>
  <c r="O656" i="5"/>
  <c r="R656" i="5"/>
  <c r="O654" i="5"/>
  <c r="R652" i="5"/>
  <c r="O652" i="5"/>
  <c r="R650" i="5"/>
  <c r="O650" i="5"/>
  <c r="S650" i="5" s="1"/>
  <c r="T650" i="5" s="1"/>
  <c r="R643" i="5"/>
  <c r="O643" i="5"/>
  <c r="S643" i="5" s="1"/>
  <c r="T643" i="5" s="1"/>
  <c r="O636" i="5"/>
  <c r="R634" i="5"/>
  <c r="O634" i="5"/>
  <c r="O632" i="5"/>
  <c r="Q628" i="5"/>
  <c r="N628" i="5"/>
  <c r="S628" i="5" s="1"/>
  <c r="T628" i="5" s="1"/>
  <c r="Q626" i="5"/>
  <c r="Q624" i="5"/>
  <c r="N624" i="5"/>
  <c r="Q622" i="5"/>
  <c r="Q620" i="5"/>
  <c r="N620" i="5"/>
  <c r="Q618" i="5"/>
  <c r="Q616" i="5"/>
  <c r="N616" i="5"/>
  <c r="N613" i="5"/>
  <c r="S613" i="5" s="1"/>
  <c r="T613" i="5" s="1"/>
  <c r="N610" i="5"/>
  <c r="S610" i="5" s="1"/>
  <c r="T610" i="5" s="1"/>
  <c r="Q607" i="5"/>
  <c r="O607" i="5"/>
  <c r="R606" i="5"/>
  <c r="O606" i="5"/>
  <c r="S606" i="5" s="1"/>
  <c r="T606" i="5" s="1"/>
  <c r="Q604" i="5"/>
  <c r="O604" i="5"/>
  <c r="Q601" i="5"/>
  <c r="Q599" i="5"/>
  <c r="N599" i="5"/>
  <c r="Q597" i="5"/>
  <c r="Q595" i="5"/>
  <c r="N595" i="5"/>
  <c r="Q592" i="5"/>
  <c r="N592" i="5"/>
  <c r="Q590" i="5"/>
  <c r="Q588" i="5"/>
  <c r="O588" i="5"/>
  <c r="Q585" i="5"/>
  <c r="R582" i="5"/>
  <c r="O582" i="5"/>
  <c r="S582" i="5" s="1"/>
  <c r="T582" i="5" s="1"/>
  <c r="O577" i="5"/>
  <c r="S577" i="5" s="1"/>
  <c r="T577" i="5" s="1"/>
  <c r="R577" i="5"/>
  <c r="O575" i="5"/>
  <c r="Q573" i="5"/>
  <c r="Q571" i="5"/>
  <c r="N571" i="5"/>
  <c r="Q569" i="5"/>
  <c r="Q567" i="5"/>
  <c r="N567" i="5"/>
  <c r="Q565" i="5"/>
  <c r="Q563" i="5"/>
  <c r="N563" i="5"/>
  <c r="Q561" i="5"/>
  <c r="Q558" i="5"/>
  <c r="O558" i="5"/>
  <c r="R557" i="5"/>
  <c r="O557" i="5"/>
  <c r="S557" i="5" s="1"/>
  <c r="T557" i="5" s="1"/>
  <c r="O555" i="5"/>
  <c r="N553" i="5"/>
  <c r="R550" i="5"/>
  <c r="O550" i="5"/>
  <c r="Q548" i="5"/>
  <c r="N548" i="5"/>
  <c r="Q545" i="5"/>
  <c r="O545" i="5"/>
  <c r="N544" i="5"/>
  <c r="S544" i="5" s="1"/>
  <c r="T544" i="5" s="1"/>
  <c r="Q542" i="5"/>
  <c r="Q536" i="5"/>
  <c r="O536" i="5"/>
  <c r="O535" i="5"/>
  <c r="Q533" i="5"/>
  <c r="R530" i="5"/>
  <c r="O530" i="5"/>
  <c r="S530" i="5" s="1"/>
  <c r="T530" i="5" s="1"/>
  <c r="Q528" i="5"/>
  <c r="N528" i="5"/>
  <c r="Q526" i="5"/>
  <c r="Q523" i="5"/>
  <c r="O523" i="5"/>
  <c r="R522" i="5"/>
  <c r="O522" i="5"/>
  <c r="S522" i="5" s="1"/>
  <c r="T522" i="5" s="1"/>
  <c r="N520" i="5"/>
  <c r="S520" i="5" s="1"/>
  <c r="T520" i="5" s="1"/>
  <c r="R517" i="5"/>
  <c r="O517" i="5"/>
  <c r="S517" i="5" s="1"/>
  <c r="T517" i="5" s="1"/>
  <c r="N515" i="5"/>
  <c r="S515" i="5" s="1"/>
  <c r="T515" i="5" s="1"/>
  <c r="Q513" i="5"/>
  <c r="O513" i="5"/>
  <c r="O512" i="5"/>
  <c r="R510" i="5"/>
  <c r="O510" i="5"/>
  <c r="S510" i="5" s="1"/>
  <c r="T510" i="5" s="1"/>
  <c r="N508" i="5"/>
  <c r="Q506" i="5"/>
  <c r="Q503" i="5"/>
  <c r="N503" i="5"/>
  <c r="Q501" i="5"/>
  <c r="O501" i="5"/>
  <c r="O500" i="5"/>
  <c r="N498" i="5"/>
  <c r="S498" i="5" s="1"/>
  <c r="T498" i="5" s="1"/>
  <c r="Q496" i="5"/>
  <c r="N496" i="5"/>
  <c r="Q494" i="5"/>
  <c r="O494" i="5"/>
  <c r="R493" i="5"/>
  <c r="O493" i="5"/>
  <c r="S493" i="5" s="1"/>
  <c r="T493" i="5" s="1"/>
  <c r="O491" i="5"/>
  <c r="Q489" i="5"/>
  <c r="O489" i="5"/>
  <c r="N488" i="5"/>
  <c r="Q486" i="5"/>
  <c r="O486" i="5"/>
  <c r="R485" i="5"/>
  <c r="O485" i="5"/>
  <c r="S485" i="5" s="1"/>
  <c r="T485" i="5" s="1"/>
  <c r="N483" i="5"/>
  <c r="Q481" i="5"/>
  <c r="R478" i="5"/>
  <c r="O478" i="5"/>
  <c r="S478" i="5" s="1"/>
  <c r="T478" i="5" s="1"/>
  <c r="O476" i="5"/>
  <c r="N474" i="5"/>
  <c r="Q471" i="5"/>
  <c r="N471" i="5"/>
  <c r="O468" i="5"/>
  <c r="R466" i="5"/>
  <c r="O466" i="5"/>
  <c r="N464" i="5"/>
  <c r="Q462" i="5"/>
  <c r="Q459" i="5"/>
  <c r="N459" i="5"/>
  <c r="Q457" i="5"/>
  <c r="Q455" i="5"/>
  <c r="N455" i="5"/>
  <c r="O452" i="5"/>
  <c r="Q450" i="5"/>
  <c r="O447" i="5"/>
  <c r="R445" i="5"/>
  <c r="O445" i="5"/>
  <c r="Q443" i="5"/>
  <c r="N443" i="5"/>
  <c r="O440" i="5"/>
  <c r="R438" i="5"/>
  <c r="O438" i="5"/>
  <c r="O435" i="5"/>
  <c r="N435" i="5"/>
  <c r="R429" i="5"/>
  <c r="O429" i="5"/>
  <c r="N429" i="5"/>
  <c r="O428" i="5"/>
  <c r="N428" i="5"/>
  <c r="P428" i="5"/>
  <c r="O427" i="5"/>
  <c r="N427" i="5"/>
  <c r="P427" i="5"/>
  <c r="Q424" i="5"/>
  <c r="O424" i="5"/>
  <c r="S420" i="5"/>
  <c r="T420" i="5" s="1"/>
  <c r="O419" i="5"/>
  <c r="N419" i="5"/>
  <c r="P419" i="5"/>
  <c r="Q411" i="5"/>
  <c r="S411" i="5" s="1"/>
  <c r="T411" i="5" s="1"/>
  <c r="O411" i="5"/>
  <c r="P410" i="5"/>
  <c r="R409" i="5"/>
  <c r="N409" i="5"/>
  <c r="S409" i="5" s="1"/>
  <c r="T409" i="5" s="1"/>
  <c r="O408" i="5"/>
  <c r="N408" i="5"/>
  <c r="P408" i="5"/>
  <c r="O407" i="5"/>
  <c r="O404" i="5"/>
  <c r="N404" i="5"/>
  <c r="O403" i="5"/>
  <c r="N403" i="5"/>
  <c r="P403" i="5"/>
  <c r="O399" i="5"/>
  <c r="N399" i="5"/>
  <c r="Q390" i="5"/>
  <c r="P389" i="5"/>
  <c r="O387" i="5"/>
  <c r="N387" i="5"/>
  <c r="P387" i="5"/>
  <c r="Q380" i="5"/>
  <c r="O380" i="5"/>
  <c r="Q376" i="5"/>
  <c r="O376" i="5"/>
  <c r="O372" i="5"/>
  <c r="N372" i="5"/>
  <c r="Q369" i="5"/>
  <c r="P365" i="5"/>
  <c r="O353" i="5"/>
  <c r="R353" i="5"/>
  <c r="N353" i="5"/>
  <c r="O352" i="5"/>
  <c r="N352" i="5"/>
  <c r="P352" i="5"/>
  <c r="O351" i="5"/>
  <c r="R349" i="5"/>
  <c r="N349" i="5"/>
  <c r="S349" i="5" s="1"/>
  <c r="T349" i="5" s="1"/>
  <c r="O348" i="5"/>
  <c r="N348" i="5"/>
  <c r="P348" i="5"/>
  <c r="Q345" i="5"/>
  <c r="P344" i="5"/>
  <c r="Q342" i="5"/>
  <c r="R338" i="5"/>
  <c r="N338" i="5"/>
  <c r="S338" i="5" s="1"/>
  <c r="T338" i="5" s="1"/>
  <c r="O337" i="5"/>
  <c r="R337" i="5"/>
  <c r="N337" i="5"/>
  <c r="P337" i="5"/>
  <c r="O336" i="5"/>
  <c r="N336" i="5"/>
  <c r="P336" i="5"/>
  <c r="R333" i="5"/>
  <c r="O333" i="5"/>
  <c r="N333" i="5"/>
  <c r="R330" i="5"/>
  <c r="O330" i="5"/>
  <c r="N330" i="5"/>
  <c r="P330" i="5"/>
  <c r="Q324" i="5"/>
  <c r="O324" i="5"/>
  <c r="P322" i="5"/>
  <c r="R318" i="5"/>
  <c r="O318" i="5"/>
  <c r="N318" i="5"/>
  <c r="P318" i="5"/>
  <c r="P316" i="5"/>
  <c r="S315" i="5"/>
  <c r="T315" i="5" s="1"/>
  <c r="O304" i="5"/>
  <c r="N304" i="5"/>
  <c r="O299" i="5"/>
  <c r="N299" i="5"/>
  <c r="S299" i="5" s="1"/>
  <c r="T299" i="5" s="1"/>
  <c r="Q294" i="5"/>
  <c r="P293" i="5"/>
  <c r="Q291" i="5"/>
  <c r="O291" i="5"/>
  <c r="O288" i="5"/>
  <c r="N288" i="5"/>
  <c r="O287" i="5"/>
  <c r="P285" i="5"/>
  <c r="Q276" i="5"/>
  <c r="O276" i="5"/>
  <c r="R270" i="5"/>
  <c r="N270" i="5"/>
  <c r="S270" i="5" s="1"/>
  <c r="T270" i="5" s="1"/>
  <c r="R269" i="5"/>
  <c r="O269" i="5"/>
  <c r="N269" i="5"/>
  <c r="P269" i="5"/>
  <c r="O268" i="5"/>
  <c r="N268" i="5"/>
  <c r="P268" i="5"/>
  <c r="O267" i="5"/>
  <c r="N267" i="5"/>
  <c r="P267" i="5"/>
  <c r="O263" i="5"/>
  <c r="N263" i="5"/>
  <c r="P263" i="5"/>
  <c r="Q259" i="5"/>
  <c r="O259" i="5"/>
  <c r="P258" i="5"/>
  <c r="R254" i="5"/>
  <c r="O254" i="5"/>
  <c r="N254" i="5"/>
  <c r="P252" i="5"/>
  <c r="R250" i="5"/>
  <c r="N250" i="5"/>
  <c r="O247" i="5"/>
  <c r="N247" i="5"/>
  <c r="R242" i="5"/>
  <c r="O242" i="5"/>
  <c r="N242" i="5"/>
  <c r="P242" i="5"/>
  <c r="R237" i="5"/>
  <c r="O237" i="5"/>
  <c r="N237" i="5"/>
  <c r="S235" i="5"/>
  <c r="T235" i="5" s="1"/>
  <c r="O231" i="5"/>
  <c r="O227" i="5"/>
  <c r="N227" i="5"/>
  <c r="O224" i="5"/>
  <c r="N224" i="5"/>
  <c r="O223" i="5"/>
  <c r="R217" i="5"/>
  <c r="N217" i="5"/>
  <c r="R213" i="5"/>
  <c r="N213" i="5"/>
  <c r="S213" i="5" s="1"/>
  <c r="T213" i="5" s="1"/>
  <c r="Q208" i="5"/>
  <c r="O208" i="5"/>
  <c r="P204" i="5"/>
  <c r="S203" i="5"/>
  <c r="T203" i="5" s="1"/>
  <c r="R202" i="5"/>
  <c r="O202" i="5"/>
  <c r="N202" i="5"/>
  <c r="P202" i="5"/>
  <c r="O201" i="5"/>
  <c r="R201" i="5"/>
  <c r="N201" i="5"/>
  <c r="P201" i="5"/>
  <c r="O200" i="5"/>
  <c r="N200" i="5"/>
  <c r="P200" i="5"/>
  <c r="R194" i="5"/>
  <c r="N194" i="5"/>
  <c r="O193" i="5"/>
  <c r="R193" i="5"/>
  <c r="N193" i="5"/>
  <c r="P193" i="5"/>
  <c r="R190" i="5"/>
  <c r="N190" i="5"/>
  <c r="S190" i="5" s="1"/>
  <c r="T190" i="5" s="1"/>
  <c r="R189" i="5"/>
  <c r="O189" i="5"/>
  <c r="N189" i="5"/>
  <c r="P189" i="5"/>
  <c r="O188" i="5"/>
  <c r="N188" i="5"/>
  <c r="P188" i="5"/>
  <c r="R182" i="5"/>
  <c r="N182" i="5"/>
  <c r="R181" i="5"/>
  <c r="O181" i="5"/>
  <c r="N181" i="5"/>
  <c r="P181" i="5"/>
  <c r="R178" i="5"/>
  <c r="O178" i="5"/>
  <c r="N178" i="5"/>
  <c r="S178" i="5" s="1"/>
  <c r="T178" i="5" s="1"/>
  <c r="O177" i="5"/>
  <c r="R177" i="5"/>
  <c r="N177" i="5"/>
  <c r="P177" i="5"/>
  <c r="P175" i="5"/>
  <c r="Q171" i="5"/>
  <c r="O171" i="5"/>
  <c r="P170" i="5"/>
  <c r="O167" i="5"/>
  <c r="N167" i="5"/>
  <c r="R166" i="5"/>
  <c r="O166" i="5"/>
  <c r="N166" i="5"/>
  <c r="P166" i="5"/>
  <c r="R165" i="5"/>
  <c r="O165" i="5"/>
  <c r="N165" i="5"/>
  <c r="P165" i="5"/>
  <c r="O159" i="5"/>
  <c r="N159" i="5"/>
  <c r="Q155" i="5"/>
  <c r="O155" i="5"/>
  <c r="Q152" i="5"/>
  <c r="O152" i="5"/>
  <c r="R150" i="5"/>
  <c r="N150" i="5"/>
  <c r="S150" i="5" s="1"/>
  <c r="T150" i="5" s="1"/>
  <c r="Q145" i="5"/>
  <c r="Q137" i="5"/>
  <c r="R133" i="5"/>
  <c r="O133" i="5"/>
  <c r="N133" i="5"/>
  <c r="S133" i="5" s="1"/>
  <c r="T133" i="5" s="1"/>
  <c r="P130" i="5"/>
  <c r="P124" i="5"/>
  <c r="R118" i="5"/>
  <c r="N118" i="5"/>
  <c r="O112" i="5"/>
  <c r="N112" i="5"/>
  <c r="R106" i="5"/>
  <c r="N106" i="5"/>
  <c r="S106" i="5" s="1"/>
  <c r="T106" i="5" s="1"/>
  <c r="P104" i="5"/>
  <c r="R98" i="5"/>
  <c r="O98" i="5"/>
  <c r="N98" i="5"/>
  <c r="O97" i="5"/>
  <c r="R97" i="5"/>
  <c r="N97" i="5"/>
  <c r="P97" i="5"/>
  <c r="R94" i="5"/>
  <c r="N94" i="5"/>
  <c r="O89" i="5"/>
  <c r="R89" i="5"/>
  <c r="N89" i="5"/>
  <c r="O88" i="5"/>
  <c r="N88" i="5"/>
  <c r="P88" i="5"/>
  <c r="R82" i="5"/>
  <c r="N82" i="5"/>
  <c r="S82" i="5" s="1"/>
  <c r="T82" i="5" s="1"/>
  <c r="O75" i="5"/>
  <c r="N75" i="5"/>
  <c r="S75" i="5" s="1"/>
  <c r="T75" i="5" s="1"/>
  <c r="R70" i="5"/>
  <c r="O70" i="5"/>
  <c r="N70" i="5"/>
  <c r="P70" i="5"/>
  <c r="R58" i="5"/>
  <c r="N58" i="5"/>
  <c r="S58" i="5" s="1"/>
  <c r="T58" i="5" s="1"/>
  <c r="O57" i="5"/>
  <c r="R57" i="5"/>
  <c r="N57" i="5"/>
  <c r="P57" i="5"/>
  <c r="O41" i="5"/>
  <c r="R41" i="5"/>
  <c r="N41" i="5"/>
  <c r="R37" i="5"/>
  <c r="N37" i="5"/>
  <c r="R34" i="5"/>
  <c r="N34" i="5"/>
  <c r="O25" i="5"/>
  <c r="R25" i="5"/>
  <c r="N25" i="5"/>
  <c r="R18" i="5"/>
  <c r="N18" i="5"/>
  <c r="O17" i="5"/>
  <c r="R17" i="5"/>
  <c r="N17" i="5"/>
  <c r="P17" i="5"/>
  <c r="R14" i="5"/>
  <c r="N14" i="5"/>
  <c r="R10" i="5"/>
  <c r="N10" i="5"/>
  <c r="R5" i="5"/>
  <c r="O5" i="5"/>
  <c r="N5" i="5"/>
  <c r="R24" i="5"/>
  <c r="R72" i="5"/>
  <c r="S72" i="5" s="1"/>
  <c r="T72" i="5" s="1"/>
  <c r="R79" i="5"/>
  <c r="R88" i="5"/>
  <c r="R127" i="5"/>
  <c r="R136" i="5"/>
  <c r="S136" i="5" s="1"/>
  <c r="T136" i="5" s="1"/>
  <c r="R152" i="5"/>
  <c r="R159" i="5"/>
  <c r="R168" i="5"/>
  <c r="R191" i="5"/>
  <c r="R200" i="5"/>
  <c r="R223" i="5"/>
  <c r="R232" i="5"/>
  <c r="S232" i="5" s="1"/>
  <c r="T232" i="5" s="1"/>
  <c r="R239" i="5"/>
  <c r="R248" i="5"/>
  <c r="S248" i="5" s="1"/>
  <c r="T248" i="5" s="1"/>
  <c r="R255" i="5"/>
  <c r="R264" i="5"/>
  <c r="R287" i="5"/>
  <c r="R296" i="5"/>
  <c r="R319" i="5"/>
  <c r="R351" i="5"/>
  <c r="R360" i="5"/>
  <c r="S360" i="5" s="1"/>
  <c r="T360" i="5" s="1"/>
  <c r="R376" i="5"/>
  <c r="R383" i="5"/>
  <c r="R399" i="5"/>
  <c r="R408" i="5"/>
  <c r="R415" i="5"/>
  <c r="R424" i="5"/>
  <c r="S424" i="5" s="1"/>
  <c r="T424" i="5" s="1"/>
  <c r="R431" i="5"/>
  <c r="R440" i="5"/>
  <c r="R447" i="5"/>
  <c r="R456" i="5"/>
  <c r="R463" i="5"/>
  <c r="R479" i="5"/>
  <c r="R495" i="5"/>
  <c r="S495" i="5" s="1"/>
  <c r="T495" i="5" s="1"/>
  <c r="R511" i="5"/>
  <c r="R527" i="5"/>
  <c r="R536" i="5"/>
  <c r="R543" i="5"/>
  <c r="R568" i="5"/>
  <c r="R575" i="5"/>
  <c r="R591" i="5"/>
  <c r="R600" i="5"/>
  <c r="S600" i="5" s="1"/>
  <c r="T600" i="5" s="1"/>
  <c r="R607" i="5"/>
  <c r="R616" i="5"/>
  <c r="R623" i="5"/>
  <c r="R632" i="5"/>
  <c r="I666" i="5"/>
  <c r="P666" i="5" s="1"/>
  <c r="K666" i="5"/>
  <c r="R666" i="5" s="1"/>
  <c r="K687" i="5"/>
  <c r="R687" i="5" s="1"/>
  <c r="I687" i="5"/>
  <c r="P687" i="5" s="1"/>
  <c r="R712" i="5"/>
  <c r="I730" i="5"/>
  <c r="P730" i="5" s="1"/>
  <c r="K730" i="5"/>
  <c r="R730" i="5" s="1"/>
  <c r="R745" i="5"/>
  <c r="K815" i="5"/>
  <c r="R815" i="5" s="1"/>
  <c r="I815" i="5"/>
  <c r="P815" i="5" s="1"/>
  <c r="I922" i="5"/>
  <c r="P922" i="5" s="1"/>
  <c r="K922" i="5"/>
  <c r="R922" i="5" s="1"/>
  <c r="I986" i="5"/>
  <c r="P986" i="5" s="1"/>
  <c r="S986" i="5" s="1"/>
  <c r="T986" i="5" s="1"/>
  <c r="K986" i="5"/>
  <c r="R986" i="5" s="1"/>
  <c r="P16" i="17"/>
  <c r="AA663" i="12"/>
  <c r="AB663" i="12" s="1"/>
  <c r="AA625" i="12"/>
  <c r="AB625" i="12" s="1"/>
  <c r="AA180" i="12"/>
  <c r="AB180" i="12" s="1"/>
  <c r="AA16" i="12"/>
  <c r="AB16" i="12" s="1"/>
  <c r="R626" i="5"/>
  <c r="O626" i="5"/>
  <c r="R622" i="5"/>
  <c r="O622" i="5"/>
  <c r="R618" i="5"/>
  <c r="O618" i="5"/>
  <c r="S618" i="5" s="1"/>
  <c r="T618" i="5" s="1"/>
  <c r="Q614" i="5"/>
  <c r="Q611" i="5"/>
  <c r="N611" i="5"/>
  <c r="N604" i="5"/>
  <c r="O601" i="5"/>
  <c r="R601" i="5"/>
  <c r="R597" i="5"/>
  <c r="O597" i="5"/>
  <c r="S597" i="5" s="1"/>
  <c r="T597" i="5" s="1"/>
  <c r="R590" i="5"/>
  <c r="O590" i="5"/>
  <c r="N588" i="5"/>
  <c r="S588" i="5" s="1"/>
  <c r="T588" i="5" s="1"/>
  <c r="O585" i="5"/>
  <c r="R585" i="5"/>
  <c r="Q583" i="5"/>
  <c r="N583" i="5"/>
  <c r="Q581" i="5"/>
  <c r="Q578" i="5"/>
  <c r="Q576" i="5"/>
  <c r="N576" i="5"/>
  <c r="R573" i="5"/>
  <c r="O573" i="5"/>
  <c r="S573" i="5" s="1"/>
  <c r="T573" i="5" s="1"/>
  <c r="O569" i="5"/>
  <c r="R569" i="5"/>
  <c r="R565" i="5"/>
  <c r="O565" i="5"/>
  <c r="O561" i="5"/>
  <c r="R561" i="5"/>
  <c r="N558" i="5"/>
  <c r="Q556" i="5"/>
  <c r="N556" i="5"/>
  <c r="Q554" i="5"/>
  <c r="Q551" i="5"/>
  <c r="N551" i="5"/>
  <c r="N545" i="5"/>
  <c r="R542" i="5"/>
  <c r="O542" i="5"/>
  <c r="S542" i="5" s="1"/>
  <c r="T542" i="5" s="1"/>
  <c r="Q540" i="5"/>
  <c r="N540" i="5"/>
  <c r="R533" i="5"/>
  <c r="O533" i="5"/>
  <c r="S533" i="5" s="1"/>
  <c r="T533" i="5" s="1"/>
  <c r="Q531" i="5"/>
  <c r="N531" i="5"/>
  <c r="R526" i="5"/>
  <c r="O526" i="5"/>
  <c r="S526" i="5" s="1"/>
  <c r="T526" i="5" s="1"/>
  <c r="Q521" i="5"/>
  <c r="Q518" i="5"/>
  <c r="Q516" i="5"/>
  <c r="N516" i="5"/>
  <c r="S516" i="5" s="1"/>
  <c r="T516" i="5" s="1"/>
  <c r="N513" i="5"/>
  <c r="Q511" i="5"/>
  <c r="N511" i="5"/>
  <c r="Q509" i="5"/>
  <c r="R506" i="5"/>
  <c r="O506" i="5"/>
  <c r="N501" i="5"/>
  <c r="Q499" i="5"/>
  <c r="N499" i="5"/>
  <c r="N494" i="5"/>
  <c r="Q492" i="5"/>
  <c r="N492" i="5"/>
  <c r="N489" i="5"/>
  <c r="N486" i="5"/>
  <c r="S486" i="5" s="1"/>
  <c r="T486" i="5" s="1"/>
  <c r="Q484" i="5"/>
  <c r="N484" i="5"/>
  <c r="O481" i="5"/>
  <c r="R481" i="5"/>
  <c r="Q479" i="5"/>
  <c r="N479" i="5"/>
  <c r="S479" i="5" s="1"/>
  <c r="T479" i="5" s="1"/>
  <c r="Q477" i="5"/>
  <c r="Q475" i="5"/>
  <c r="N475" i="5"/>
  <c r="Q469" i="5"/>
  <c r="R462" i="5"/>
  <c r="O462" i="5"/>
  <c r="O457" i="5"/>
  <c r="R457" i="5"/>
  <c r="Q453" i="5"/>
  <c r="R450" i="5"/>
  <c r="O450" i="5"/>
  <c r="S450" i="5" s="1"/>
  <c r="T450" i="5" s="1"/>
  <c r="Q448" i="5"/>
  <c r="N448" i="5"/>
  <c r="Q446" i="5"/>
  <c r="Q441" i="5"/>
  <c r="R437" i="5"/>
  <c r="N437" i="5"/>
  <c r="S437" i="5" s="1"/>
  <c r="T437" i="5" s="1"/>
  <c r="R434" i="5"/>
  <c r="O434" i="5"/>
  <c r="N434" i="5"/>
  <c r="R426" i="5"/>
  <c r="O426" i="5"/>
  <c r="N426" i="5"/>
  <c r="S426" i="5" s="1"/>
  <c r="T426" i="5" s="1"/>
  <c r="R418" i="5"/>
  <c r="N418" i="5"/>
  <c r="O417" i="5"/>
  <c r="R417" i="5"/>
  <c r="N417" i="5"/>
  <c r="P417" i="5"/>
  <c r="Q414" i="5"/>
  <c r="R402" i="5"/>
  <c r="N402" i="5"/>
  <c r="S402" i="5" s="1"/>
  <c r="T402" i="5" s="1"/>
  <c r="O401" i="5"/>
  <c r="R401" i="5"/>
  <c r="N401" i="5"/>
  <c r="P401" i="5"/>
  <c r="Q398" i="5"/>
  <c r="Q395" i="5"/>
  <c r="S395" i="5" s="1"/>
  <c r="T395" i="5" s="1"/>
  <c r="O395" i="5"/>
  <c r="R390" i="5"/>
  <c r="N390" i="5"/>
  <c r="R386" i="5"/>
  <c r="N386" i="5"/>
  <c r="Q382" i="5"/>
  <c r="O375" i="5"/>
  <c r="Q371" i="5"/>
  <c r="O371" i="5"/>
  <c r="R369" i="5"/>
  <c r="N369" i="5"/>
  <c r="O368" i="5"/>
  <c r="N368" i="5"/>
  <c r="P368" i="5"/>
  <c r="O367" i="5"/>
  <c r="N367" i="5"/>
  <c r="S367" i="5" s="1"/>
  <c r="T367" i="5" s="1"/>
  <c r="P367" i="5"/>
  <c r="R366" i="5"/>
  <c r="O366" i="5"/>
  <c r="N366" i="5"/>
  <c r="P366" i="5"/>
  <c r="R362" i="5"/>
  <c r="N362" i="5"/>
  <c r="O361" i="5"/>
  <c r="R361" i="5"/>
  <c r="N361" i="5"/>
  <c r="P361" i="5"/>
  <c r="R358" i="5"/>
  <c r="O358" i="5"/>
  <c r="N358" i="5"/>
  <c r="Q347" i="5"/>
  <c r="O347" i="5"/>
  <c r="R345" i="5"/>
  <c r="N345" i="5"/>
  <c r="R342" i="5"/>
  <c r="N342" i="5"/>
  <c r="R341" i="5"/>
  <c r="O341" i="5"/>
  <c r="N341" i="5"/>
  <c r="P341" i="5"/>
  <c r="O340" i="5"/>
  <c r="N340" i="5"/>
  <c r="P340" i="5"/>
  <c r="O335" i="5"/>
  <c r="N335" i="5"/>
  <c r="Q332" i="5"/>
  <c r="O332" i="5"/>
  <c r="O323" i="5"/>
  <c r="N323" i="5"/>
  <c r="P323" i="5"/>
  <c r="R317" i="5"/>
  <c r="N317" i="5"/>
  <c r="R314" i="5"/>
  <c r="O314" i="5"/>
  <c r="N314" i="5"/>
  <c r="O313" i="5"/>
  <c r="R313" i="5"/>
  <c r="N313" i="5"/>
  <c r="P313" i="5"/>
  <c r="O312" i="5"/>
  <c r="N312" i="5"/>
  <c r="P312" i="5"/>
  <c r="O311" i="5"/>
  <c r="N311" i="5"/>
  <c r="P311" i="5"/>
  <c r="R310" i="5"/>
  <c r="O310" i="5"/>
  <c r="N310" i="5"/>
  <c r="P310" i="5"/>
  <c r="R309" i="5"/>
  <c r="O309" i="5"/>
  <c r="N309" i="5"/>
  <c r="P309" i="5"/>
  <c r="O308" i="5"/>
  <c r="N308" i="5"/>
  <c r="P308" i="5"/>
  <c r="O307" i="5"/>
  <c r="N307" i="5"/>
  <c r="P307" i="5"/>
  <c r="O303" i="5"/>
  <c r="N303" i="5"/>
  <c r="R302" i="5"/>
  <c r="O302" i="5"/>
  <c r="N302" i="5"/>
  <c r="P302" i="5"/>
  <c r="R298" i="5"/>
  <c r="N298" i="5"/>
  <c r="R294" i="5"/>
  <c r="N294" i="5"/>
  <c r="R290" i="5"/>
  <c r="O290" i="5"/>
  <c r="N290" i="5"/>
  <c r="P290" i="5"/>
  <c r="R286" i="5"/>
  <c r="O286" i="5"/>
  <c r="N286" i="5"/>
  <c r="S286" i="5" s="1"/>
  <c r="T286" i="5" s="1"/>
  <c r="P286" i="5"/>
  <c r="O283" i="5"/>
  <c r="N283" i="5"/>
  <c r="R282" i="5"/>
  <c r="O282" i="5"/>
  <c r="N282" i="5"/>
  <c r="P282" i="5"/>
  <c r="O281" i="5"/>
  <c r="R281" i="5"/>
  <c r="N281" i="5"/>
  <c r="P281" i="5"/>
  <c r="O280" i="5"/>
  <c r="N280" i="5"/>
  <c r="P280" i="5"/>
  <c r="O279" i="5"/>
  <c r="S276" i="5"/>
  <c r="T276" i="5" s="1"/>
  <c r="O275" i="5"/>
  <c r="N275" i="5"/>
  <c r="P275" i="5"/>
  <c r="R266" i="5"/>
  <c r="N266" i="5"/>
  <c r="Q262" i="5"/>
  <c r="R253" i="5"/>
  <c r="N253" i="5"/>
  <c r="O249" i="5"/>
  <c r="R249" i="5"/>
  <c r="N249" i="5"/>
  <c r="S249" i="5" s="1"/>
  <c r="T249" i="5" s="1"/>
  <c r="R246" i="5"/>
  <c r="O246" i="5"/>
  <c r="N246" i="5"/>
  <c r="R245" i="5"/>
  <c r="O245" i="5"/>
  <c r="N245" i="5"/>
  <c r="P245" i="5"/>
  <c r="Q241" i="5"/>
  <c r="Q236" i="5"/>
  <c r="O236" i="5"/>
  <c r="R234" i="5"/>
  <c r="N234" i="5"/>
  <c r="S234" i="5" s="1"/>
  <c r="T234" i="5" s="1"/>
  <c r="R230" i="5"/>
  <c r="O230" i="5"/>
  <c r="N230" i="5"/>
  <c r="P230" i="5"/>
  <c r="R229" i="5"/>
  <c r="O229" i="5"/>
  <c r="N229" i="5"/>
  <c r="P229" i="5"/>
  <c r="R226" i="5"/>
  <c r="O226" i="5"/>
  <c r="N226" i="5"/>
  <c r="O219" i="5"/>
  <c r="N219" i="5"/>
  <c r="O216" i="5"/>
  <c r="N216" i="5"/>
  <c r="O215" i="5"/>
  <c r="N215" i="5"/>
  <c r="P215" i="5"/>
  <c r="O212" i="5"/>
  <c r="N212" i="5"/>
  <c r="S212" i="5" s="1"/>
  <c r="T212" i="5" s="1"/>
  <c r="O207" i="5"/>
  <c r="N207" i="5"/>
  <c r="P207" i="5"/>
  <c r="R206" i="5"/>
  <c r="O206" i="5"/>
  <c r="N206" i="5"/>
  <c r="P206" i="5"/>
  <c r="R205" i="5"/>
  <c r="O205" i="5"/>
  <c r="N205" i="5"/>
  <c r="P205" i="5"/>
  <c r="O199" i="5"/>
  <c r="N199" i="5"/>
  <c r="R198" i="5"/>
  <c r="O198" i="5"/>
  <c r="N198" i="5"/>
  <c r="P198" i="5"/>
  <c r="O192" i="5"/>
  <c r="N192" i="5"/>
  <c r="O191" i="5"/>
  <c r="O187" i="5"/>
  <c r="N187" i="5"/>
  <c r="R186" i="5"/>
  <c r="O186" i="5"/>
  <c r="N186" i="5"/>
  <c r="P186" i="5"/>
  <c r="O185" i="5"/>
  <c r="R185" i="5"/>
  <c r="N185" i="5"/>
  <c r="S185" i="5" s="1"/>
  <c r="T185" i="5" s="1"/>
  <c r="P185" i="5"/>
  <c r="O184" i="5"/>
  <c r="N184" i="5"/>
  <c r="P184" i="5"/>
  <c r="Q180" i="5"/>
  <c r="O180" i="5"/>
  <c r="S180" i="5" s="1"/>
  <c r="T180" i="5" s="1"/>
  <c r="O176" i="5"/>
  <c r="N176" i="5"/>
  <c r="S176" i="5" s="1"/>
  <c r="T176" i="5" s="1"/>
  <c r="Q164" i="5"/>
  <c r="O164" i="5"/>
  <c r="R158" i="5"/>
  <c r="O158" i="5"/>
  <c r="N158" i="5"/>
  <c r="R157" i="5"/>
  <c r="O157" i="5"/>
  <c r="N157" i="5"/>
  <c r="P157" i="5"/>
  <c r="R154" i="5"/>
  <c r="O154" i="5"/>
  <c r="N154" i="5"/>
  <c r="P154" i="5"/>
  <c r="S152" i="5"/>
  <c r="T152" i="5" s="1"/>
  <c r="R149" i="5"/>
  <c r="N149" i="5"/>
  <c r="S149" i="5" s="1"/>
  <c r="T149" i="5" s="1"/>
  <c r="O148" i="5"/>
  <c r="N148" i="5"/>
  <c r="P148" i="5"/>
  <c r="R145" i="5"/>
  <c r="N145" i="5"/>
  <c r="O144" i="5"/>
  <c r="N144" i="5"/>
  <c r="P144" i="5"/>
  <c r="O143" i="5"/>
  <c r="N143" i="5"/>
  <c r="P143" i="5"/>
  <c r="R142" i="5"/>
  <c r="O142" i="5"/>
  <c r="N142" i="5"/>
  <c r="P142" i="5"/>
  <c r="Q139" i="5"/>
  <c r="S139" i="5" s="1"/>
  <c r="T139" i="5" s="1"/>
  <c r="O139" i="5"/>
  <c r="R137" i="5"/>
  <c r="N137" i="5"/>
  <c r="O132" i="5"/>
  <c r="N132" i="5"/>
  <c r="O131" i="5"/>
  <c r="N131" i="5"/>
  <c r="P131" i="5"/>
  <c r="R126" i="5"/>
  <c r="N126" i="5"/>
  <c r="S126" i="5" s="1"/>
  <c r="T126" i="5" s="1"/>
  <c r="R125" i="5"/>
  <c r="O125" i="5"/>
  <c r="N125" i="5"/>
  <c r="P125" i="5"/>
  <c r="P118" i="5"/>
  <c r="R117" i="5"/>
  <c r="N117" i="5"/>
  <c r="O111" i="5"/>
  <c r="N111" i="5"/>
  <c r="R110" i="5"/>
  <c r="O110" i="5"/>
  <c r="N110" i="5"/>
  <c r="P110" i="5"/>
  <c r="R109" i="5"/>
  <c r="O109" i="5"/>
  <c r="N109" i="5"/>
  <c r="P109" i="5"/>
  <c r="O108" i="5"/>
  <c r="N108" i="5"/>
  <c r="P108" i="5"/>
  <c r="O105" i="5"/>
  <c r="R105" i="5"/>
  <c r="N105" i="5"/>
  <c r="S100" i="5"/>
  <c r="T100" i="5" s="1"/>
  <c r="Q97" i="5"/>
  <c r="Q96" i="5"/>
  <c r="O96" i="5"/>
  <c r="P94" i="5"/>
  <c r="R93" i="5"/>
  <c r="O93" i="5"/>
  <c r="N93" i="5"/>
  <c r="O92" i="5"/>
  <c r="N92" i="5"/>
  <c r="P92" i="5"/>
  <c r="Q88" i="5"/>
  <c r="R86" i="5"/>
  <c r="O86" i="5"/>
  <c r="N86" i="5"/>
  <c r="P86" i="5"/>
  <c r="R85" i="5"/>
  <c r="O85" i="5"/>
  <c r="N85" i="5"/>
  <c r="P85" i="5"/>
  <c r="O84" i="5"/>
  <c r="N84" i="5"/>
  <c r="P84" i="5"/>
  <c r="Q81" i="5"/>
  <c r="R74" i="5"/>
  <c r="N74" i="5"/>
  <c r="S74" i="5" s="1"/>
  <c r="T74" i="5" s="1"/>
  <c r="O73" i="5"/>
  <c r="R73" i="5"/>
  <c r="N73" i="5"/>
  <c r="P73" i="5"/>
  <c r="Q70" i="5"/>
  <c r="R69" i="5"/>
  <c r="O69" i="5"/>
  <c r="N69" i="5"/>
  <c r="P67" i="5"/>
  <c r="R66" i="5"/>
  <c r="N66" i="5"/>
  <c r="O65" i="5"/>
  <c r="R65" i="5"/>
  <c r="N65" i="5"/>
  <c r="P65" i="5"/>
  <c r="O64" i="5"/>
  <c r="N64" i="5"/>
  <c r="P64" i="5"/>
  <c r="O63" i="5"/>
  <c r="N63" i="5"/>
  <c r="P63" i="5"/>
  <c r="R62" i="5"/>
  <c r="O62" i="5"/>
  <c r="N62" i="5"/>
  <c r="P62" i="5"/>
  <c r="P59" i="5"/>
  <c r="Q57" i="5"/>
  <c r="O56" i="5"/>
  <c r="N56" i="5"/>
  <c r="O55" i="5"/>
  <c r="N55" i="5"/>
  <c r="P55" i="5"/>
  <c r="P51" i="5"/>
  <c r="O40" i="5"/>
  <c r="N40" i="5"/>
  <c r="S40" i="5" s="1"/>
  <c r="T40" i="5" s="1"/>
  <c r="O39" i="5"/>
  <c r="N39" i="5"/>
  <c r="P39" i="5"/>
  <c r="O36" i="5"/>
  <c r="N36" i="5"/>
  <c r="O33" i="5"/>
  <c r="R33" i="5"/>
  <c r="N33" i="5"/>
  <c r="O32" i="5"/>
  <c r="N32" i="5"/>
  <c r="P32" i="5"/>
  <c r="O31" i="5"/>
  <c r="N31" i="5"/>
  <c r="P31" i="5"/>
  <c r="R30" i="5"/>
  <c r="O30" i="5"/>
  <c r="N30" i="5"/>
  <c r="P30" i="5"/>
  <c r="P28" i="5"/>
  <c r="Q27" i="5"/>
  <c r="S27" i="5" s="1"/>
  <c r="T27" i="5" s="1"/>
  <c r="O27" i="5"/>
  <c r="P26" i="5"/>
  <c r="Q24" i="5"/>
  <c r="O24" i="5"/>
  <c r="S24" i="5" s="1"/>
  <c r="T24" i="5" s="1"/>
  <c r="R22" i="5"/>
  <c r="N22" i="5"/>
  <c r="R21" i="5"/>
  <c r="O21" i="5"/>
  <c r="N21" i="5"/>
  <c r="P21" i="5"/>
  <c r="O20" i="5"/>
  <c r="N20" i="5"/>
  <c r="P20" i="5"/>
  <c r="Q17" i="5"/>
  <c r="Q16" i="5"/>
  <c r="O16" i="5"/>
  <c r="P14" i="5"/>
  <c r="R13" i="5"/>
  <c r="O13" i="5"/>
  <c r="N13" i="5"/>
  <c r="O12" i="5"/>
  <c r="N12" i="5"/>
  <c r="P12" i="5"/>
  <c r="O9" i="5"/>
  <c r="R9" i="5"/>
  <c r="N9" i="5"/>
  <c r="O8" i="5"/>
  <c r="N8" i="5"/>
  <c r="P8" i="5"/>
  <c r="O7" i="5"/>
  <c r="P6" i="5"/>
  <c r="Q4" i="5"/>
  <c r="O4" i="5"/>
  <c r="P3" i="5"/>
  <c r="R3" i="5"/>
  <c r="R12" i="5"/>
  <c r="R19" i="5"/>
  <c r="S19" i="5" s="1"/>
  <c r="T19" i="5" s="1"/>
  <c r="R28" i="5"/>
  <c r="R35" i="5"/>
  <c r="S35" i="5" s="1"/>
  <c r="T35" i="5" s="1"/>
  <c r="R44" i="5"/>
  <c r="S44" i="5" s="1"/>
  <c r="T44" i="5" s="1"/>
  <c r="R51" i="5"/>
  <c r="R67" i="5"/>
  <c r="R76" i="5"/>
  <c r="R83" i="5"/>
  <c r="S83" i="5" s="1"/>
  <c r="T83" i="5" s="1"/>
  <c r="R92" i="5"/>
  <c r="R99" i="5"/>
  <c r="S99" i="5" s="1"/>
  <c r="T99" i="5" s="1"/>
  <c r="R108" i="5"/>
  <c r="R131" i="5"/>
  <c r="R140" i="5"/>
  <c r="S140" i="5" s="1"/>
  <c r="T140" i="5" s="1"/>
  <c r="R147" i="5"/>
  <c r="S147" i="5" s="1"/>
  <c r="T147" i="5" s="1"/>
  <c r="R156" i="5"/>
  <c r="S156" i="5" s="1"/>
  <c r="T156" i="5" s="1"/>
  <c r="R172" i="5"/>
  <c r="R179" i="5"/>
  <c r="R188" i="5"/>
  <c r="R195" i="5"/>
  <c r="R211" i="5"/>
  <c r="S211" i="5" s="1"/>
  <c r="T211" i="5" s="1"/>
  <c r="R220" i="5"/>
  <c r="S220" i="5" s="1"/>
  <c r="T220" i="5" s="1"/>
  <c r="R227" i="5"/>
  <c r="R236" i="5"/>
  <c r="R243" i="5"/>
  <c r="S243" i="5" s="1"/>
  <c r="T243" i="5" s="1"/>
  <c r="R259" i="5"/>
  <c r="S259" i="5" s="1"/>
  <c r="T259" i="5" s="1"/>
  <c r="R268" i="5"/>
  <c r="R275" i="5"/>
  <c r="R284" i="5"/>
  <c r="R291" i="5"/>
  <c r="R300" i="5"/>
  <c r="R307" i="5"/>
  <c r="R323" i="5"/>
  <c r="R332" i="5"/>
  <c r="R339" i="5"/>
  <c r="S339" i="5" s="1"/>
  <c r="T339" i="5" s="1"/>
  <c r="R348" i="5"/>
  <c r="R371" i="5"/>
  <c r="R380" i="5"/>
  <c r="R387" i="5"/>
  <c r="R396" i="5"/>
  <c r="R403" i="5"/>
  <c r="R412" i="5"/>
  <c r="R419" i="5"/>
  <c r="R428" i="5"/>
  <c r="R435" i="5"/>
  <c r="R467" i="5"/>
  <c r="S467" i="5" s="1"/>
  <c r="T467" i="5" s="1"/>
  <c r="R476" i="5"/>
  <c r="S476" i="5" s="1"/>
  <c r="T476" i="5" s="1"/>
  <c r="R492" i="5"/>
  <c r="R499" i="5"/>
  <c r="R531" i="5"/>
  <c r="R540" i="5"/>
  <c r="R556" i="5"/>
  <c r="R563" i="5"/>
  <c r="R572" i="5"/>
  <c r="S572" i="5" s="1"/>
  <c r="T572" i="5" s="1"/>
  <c r="R595" i="5"/>
  <c r="R611" i="5"/>
  <c r="R620" i="5"/>
  <c r="R627" i="5"/>
  <c r="S627" i="5" s="1"/>
  <c r="T627" i="5" s="1"/>
  <c r="R636" i="5"/>
  <c r="R645" i="5"/>
  <c r="R665" i="5"/>
  <c r="I671" i="5"/>
  <c r="P671" i="5" s="1"/>
  <c r="S671" i="5" s="1"/>
  <c r="T671" i="5" s="1"/>
  <c r="K671" i="5"/>
  <c r="R671" i="5" s="1"/>
  <c r="K906" i="5"/>
  <c r="R906" i="5" s="1"/>
  <c r="I906" i="5"/>
  <c r="P906" i="5" s="1"/>
  <c r="K956" i="5"/>
  <c r="R956" i="5" s="1"/>
  <c r="I956" i="5"/>
  <c r="P956" i="5" s="1"/>
  <c r="I991" i="5"/>
  <c r="P991" i="5" s="1"/>
  <c r="K991" i="5"/>
  <c r="R991" i="5" s="1"/>
  <c r="R637" i="5"/>
  <c r="O637" i="5"/>
  <c r="S637" i="5" s="1"/>
  <c r="T637" i="5" s="1"/>
  <c r="O633" i="5"/>
  <c r="S633" i="5" s="1"/>
  <c r="T633" i="5" s="1"/>
  <c r="R633" i="5"/>
  <c r="S625" i="5"/>
  <c r="T625" i="5" s="1"/>
  <c r="P624" i="5"/>
  <c r="S623" i="5"/>
  <c r="T623" i="5" s="1"/>
  <c r="P622" i="5"/>
  <c r="S621" i="5"/>
  <c r="T621" i="5" s="1"/>
  <c r="P620" i="5"/>
  <c r="S617" i="5"/>
  <c r="T617" i="5" s="1"/>
  <c r="R614" i="5"/>
  <c r="O614" i="5"/>
  <c r="S614" i="5" s="1"/>
  <c r="T614" i="5" s="1"/>
  <c r="S608" i="5"/>
  <c r="T608" i="5" s="1"/>
  <c r="S605" i="5"/>
  <c r="T605" i="5" s="1"/>
  <c r="S602" i="5"/>
  <c r="T602" i="5" s="1"/>
  <c r="S598" i="5"/>
  <c r="T598" i="5" s="1"/>
  <c r="S593" i="5"/>
  <c r="T593" i="5" s="1"/>
  <c r="S591" i="5"/>
  <c r="T591" i="5" s="1"/>
  <c r="R581" i="5"/>
  <c r="O581" i="5"/>
  <c r="S581" i="5" s="1"/>
  <c r="T581" i="5" s="1"/>
  <c r="R578" i="5"/>
  <c r="O578" i="5"/>
  <c r="S578" i="5" s="1"/>
  <c r="T578" i="5" s="1"/>
  <c r="S574" i="5"/>
  <c r="T574" i="5" s="1"/>
  <c r="S568" i="5"/>
  <c r="T568" i="5" s="1"/>
  <c r="S566" i="5"/>
  <c r="T566" i="5" s="1"/>
  <c r="S562" i="5"/>
  <c r="T562" i="5" s="1"/>
  <c r="S559" i="5"/>
  <c r="T559" i="5" s="1"/>
  <c r="R554" i="5"/>
  <c r="O554" i="5"/>
  <c r="S554" i="5" s="1"/>
  <c r="T554" i="5" s="1"/>
  <c r="S549" i="5"/>
  <c r="T549" i="5" s="1"/>
  <c r="S546" i="5"/>
  <c r="T546" i="5" s="1"/>
  <c r="S543" i="5"/>
  <c r="T543" i="5" s="1"/>
  <c r="S537" i="5"/>
  <c r="T537" i="5" s="1"/>
  <c r="S534" i="5"/>
  <c r="T534" i="5" s="1"/>
  <c r="S529" i="5"/>
  <c r="T529" i="5" s="1"/>
  <c r="S527" i="5"/>
  <c r="T527" i="5" s="1"/>
  <c r="S524" i="5"/>
  <c r="T524" i="5" s="1"/>
  <c r="O521" i="5"/>
  <c r="S521" i="5" s="1"/>
  <c r="T521" i="5" s="1"/>
  <c r="R521" i="5"/>
  <c r="R518" i="5"/>
  <c r="O518" i="5"/>
  <c r="S518" i="5" s="1"/>
  <c r="T518" i="5" s="1"/>
  <c r="R509" i="5"/>
  <c r="O509" i="5"/>
  <c r="S504" i="5"/>
  <c r="T504" i="5" s="1"/>
  <c r="S502" i="5"/>
  <c r="T502" i="5" s="1"/>
  <c r="S497" i="5"/>
  <c r="T497" i="5" s="1"/>
  <c r="S490" i="5"/>
  <c r="T490" i="5" s="1"/>
  <c r="S482" i="5"/>
  <c r="T482" i="5" s="1"/>
  <c r="R477" i="5"/>
  <c r="O477" i="5"/>
  <c r="S472" i="5"/>
  <c r="T472" i="5" s="1"/>
  <c r="R469" i="5"/>
  <c r="O469" i="5"/>
  <c r="O465" i="5"/>
  <c r="S465" i="5" s="1"/>
  <c r="T465" i="5" s="1"/>
  <c r="R465" i="5"/>
  <c r="S463" i="5"/>
  <c r="T463" i="5" s="1"/>
  <c r="P462" i="5"/>
  <c r="S460" i="5"/>
  <c r="T460" i="5" s="1"/>
  <c r="S456" i="5"/>
  <c r="T456" i="5" s="1"/>
  <c r="R453" i="5"/>
  <c r="O453" i="5"/>
  <c r="S453" i="5" s="1"/>
  <c r="T453" i="5" s="1"/>
  <c r="S451" i="5"/>
  <c r="T451" i="5" s="1"/>
  <c r="R446" i="5"/>
  <c r="O446" i="5"/>
  <c r="S446" i="5" s="1"/>
  <c r="T446" i="5" s="1"/>
  <c r="S444" i="5"/>
  <c r="T444" i="5" s="1"/>
  <c r="O441" i="5"/>
  <c r="S441" i="5" s="1"/>
  <c r="T441" i="5" s="1"/>
  <c r="R441" i="5"/>
  <c r="O433" i="5"/>
  <c r="R433" i="5"/>
  <c r="N433" i="5"/>
  <c r="O432" i="5"/>
  <c r="N432" i="5"/>
  <c r="P432" i="5"/>
  <c r="O423" i="5"/>
  <c r="N423" i="5"/>
  <c r="R422" i="5"/>
  <c r="O422" i="5"/>
  <c r="N422" i="5"/>
  <c r="P422" i="5"/>
  <c r="R421" i="5"/>
  <c r="O421" i="5"/>
  <c r="N421" i="5"/>
  <c r="P421" i="5"/>
  <c r="R414" i="5"/>
  <c r="N414" i="5"/>
  <c r="R410" i="5"/>
  <c r="N410" i="5"/>
  <c r="R398" i="5"/>
  <c r="N398" i="5"/>
  <c r="S398" i="5" s="1"/>
  <c r="T398" i="5" s="1"/>
  <c r="R397" i="5"/>
  <c r="O397" i="5"/>
  <c r="N397" i="5"/>
  <c r="P397" i="5"/>
  <c r="R394" i="5"/>
  <c r="O394" i="5"/>
  <c r="N394" i="5"/>
  <c r="P394" i="5"/>
  <c r="O393" i="5"/>
  <c r="R393" i="5"/>
  <c r="N393" i="5"/>
  <c r="P393" i="5"/>
  <c r="O392" i="5"/>
  <c r="N392" i="5"/>
  <c r="P392" i="5"/>
  <c r="R389" i="5"/>
  <c r="N389" i="5"/>
  <c r="R382" i="5"/>
  <c r="N382" i="5"/>
  <c r="P380" i="5"/>
  <c r="S380" i="5" s="1"/>
  <c r="T380" i="5" s="1"/>
  <c r="O379" i="5"/>
  <c r="N379" i="5"/>
  <c r="P376" i="5"/>
  <c r="S376" i="5" s="1"/>
  <c r="T376" i="5" s="1"/>
  <c r="S371" i="5"/>
  <c r="T371" i="5" s="1"/>
  <c r="R365" i="5"/>
  <c r="N365" i="5"/>
  <c r="O364" i="5"/>
  <c r="N364" i="5"/>
  <c r="P364" i="5"/>
  <c r="R357" i="5"/>
  <c r="O357" i="5"/>
  <c r="N357" i="5"/>
  <c r="S357" i="5" s="1"/>
  <c r="T357" i="5" s="1"/>
  <c r="O356" i="5"/>
  <c r="N356" i="5"/>
  <c r="P356" i="5"/>
  <c r="O355" i="5"/>
  <c r="N355" i="5"/>
  <c r="P355" i="5"/>
  <c r="O344" i="5"/>
  <c r="N344" i="5"/>
  <c r="R329" i="5"/>
  <c r="N329" i="5"/>
  <c r="O328" i="5"/>
  <c r="N328" i="5"/>
  <c r="P328" i="5"/>
  <c r="O327" i="5"/>
  <c r="N327" i="5"/>
  <c r="P327" i="5"/>
  <c r="R326" i="5"/>
  <c r="O326" i="5"/>
  <c r="N326" i="5"/>
  <c r="P326" i="5"/>
  <c r="P324" i="5"/>
  <c r="Q323" i="5"/>
  <c r="R322" i="5"/>
  <c r="N322" i="5"/>
  <c r="S322" i="5" s="1"/>
  <c r="T322" i="5" s="1"/>
  <c r="O316" i="5"/>
  <c r="N316" i="5"/>
  <c r="R306" i="5"/>
  <c r="O306" i="5"/>
  <c r="N306" i="5"/>
  <c r="R301" i="5"/>
  <c r="O301" i="5"/>
  <c r="N301" i="5"/>
  <c r="O297" i="5"/>
  <c r="R297" i="5"/>
  <c r="N297" i="5"/>
  <c r="R293" i="5"/>
  <c r="N293" i="5"/>
  <c r="R285" i="5"/>
  <c r="N285" i="5"/>
  <c r="R278" i="5"/>
  <c r="O278" i="5"/>
  <c r="N278" i="5"/>
  <c r="P278" i="5"/>
  <c r="R274" i="5"/>
  <c r="O274" i="5"/>
  <c r="N274" i="5"/>
  <c r="O273" i="5"/>
  <c r="R273" i="5"/>
  <c r="N273" i="5"/>
  <c r="P273" i="5"/>
  <c r="O272" i="5"/>
  <c r="N272" i="5"/>
  <c r="P272" i="5"/>
  <c r="O271" i="5"/>
  <c r="N271" i="5"/>
  <c r="P271" i="5"/>
  <c r="O265" i="5"/>
  <c r="R265" i="5"/>
  <c r="N265" i="5"/>
  <c r="R262" i="5"/>
  <c r="N262" i="5"/>
  <c r="S262" i="5" s="1"/>
  <c r="T262" i="5" s="1"/>
  <c r="R258" i="5"/>
  <c r="N258" i="5"/>
  <c r="S258" i="5" s="1"/>
  <c r="T258" i="5" s="1"/>
  <c r="O252" i="5"/>
  <c r="N252" i="5"/>
  <c r="O244" i="5"/>
  <c r="N244" i="5"/>
  <c r="S244" i="5" s="1"/>
  <c r="T244" i="5" s="1"/>
  <c r="R241" i="5"/>
  <c r="N241" i="5"/>
  <c r="S241" i="5" s="1"/>
  <c r="T241" i="5" s="1"/>
  <c r="O240" i="5"/>
  <c r="N240" i="5"/>
  <c r="P240" i="5"/>
  <c r="S236" i="5"/>
  <c r="T236" i="5" s="1"/>
  <c r="O233" i="5"/>
  <c r="R233" i="5"/>
  <c r="N233" i="5"/>
  <c r="R222" i="5"/>
  <c r="O222" i="5"/>
  <c r="N222" i="5"/>
  <c r="R221" i="5"/>
  <c r="O221" i="5"/>
  <c r="N221" i="5"/>
  <c r="P221" i="5"/>
  <c r="R218" i="5"/>
  <c r="O218" i="5"/>
  <c r="N218" i="5"/>
  <c r="O204" i="5"/>
  <c r="N204" i="5"/>
  <c r="R197" i="5"/>
  <c r="O197" i="5"/>
  <c r="N197" i="5"/>
  <c r="O196" i="5"/>
  <c r="N196" i="5"/>
  <c r="S196" i="5" s="1"/>
  <c r="T196" i="5" s="1"/>
  <c r="P196" i="5"/>
  <c r="O183" i="5"/>
  <c r="N183" i="5"/>
  <c r="O175" i="5"/>
  <c r="N175" i="5"/>
  <c r="R174" i="5"/>
  <c r="O174" i="5"/>
  <c r="N174" i="5"/>
  <c r="P174" i="5"/>
  <c r="R170" i="5"/>
  <c r="N170" i="5"/>
  <c r="S164" i="5"/>
  <c r="T164" i="5" s="1"/>
  <c r="O163" i="5"/>
  <c r="N163" i="5"/>
  <c r="P163" i="5"/>
  <c r="R162" i="5"/>
  <c r="O162" i="5"/>
  <c r="N162" i="5"/>
  <c r="S162" i="5" s="1"/>
  <c r="T162" i="5" s="1"/>
  <c r="P162" i="5"/>
  <c r="O151" i="5"/>
  <c r="N151" i="5"/>
  <c r="R141" i="5"/>
  <c r="O141" i="5"/>
  <c r="N141" i="5"/>
  <c r="R130" i="5"/>
  <c r="N130" i="5"/>
  <c r="O129" i="5"/>
  <c r="R129" i="5"/>
  <c r="N129" i="5"/>
  <c r="P129" i="5"/>
  <c r="O128" i="5"/>
  <c r="N128" i="5"/>
  <c r="P128" i="5"/>
  <c r="O124" i="5"/>
  <c r="N124" i="5"/>
  <c r="O123" i="5"/>
  <c r="N123" i="5"/>
  <c r="P123" i="5"/>
  <c r="R122" i="5"/>
  <c r="O122" i="5"/>
  <c r="N122" i="5"/>
  <c r="P122" i="5"/>
  <c r="O121" i="5"/>
  <c r="R121" i="5"/>
  <c r="N121" i="5"/>
  <c r="P121" i="5"/>
  <c r="O120" i="5"/>
  <c r="N120" i="5"/>
  <c r="P120" i="5"/>
  <c r="O119" i="5"/>
  <c r="N119" i="5"/>
  <c r="P119" i="5"/>
  <c r="O116" i="5"/>
  <c r="N116" i="5"/>
  <c r="O115" i="5"/>
  <c r="N115" i="5"/>
  <c r="P115" i="5"/>
  <c r="O104" i="5"/>
  <c r="N104" i="5"/>
  <c r="O103" i="5"/>
  <c r="N103" i="5"/>
  <c r="P103" i="5"/>
  <c r="R102" i="5"/>
  <c r="O102" i="5"/>
  <c r="N102" i="5"/>
  <c r="P102" i="5"/>
  <c r="S96" i="5"/>
  <c r="T96" i="5" s="1"/>
  <c r="O95" i="5"/>
  <c r="N95" i="5"/>
  <c r="P95" i="5"/>
  <c r="R81" i="5"/>
  <c r="N81" i="5"/>
  <c r="O80" i="5"/>
  <c r="N80" i="5"/>
  <c r="P80" i="5"/>
  <c r="O68" i="5"/>
  <c r="N68" i="5"/>
  <c r="S68" i="5" s="1"/>
  <c r="T68" i="5" s="1"/>
  <c r="R61" i="5"/>
  <c r="O61" i="5"/>
  <c r="N61" i="5"/>
  <c r="O60" i="5"/>
  <c r="N60" i="5"/>
  <c r="P60" i="5"/>
  <c r="R54" i="5"/>
  <c r="O54" i="5"/>
  <c r="N54" i="5"/>
  <c r="R53" i="5"/>
  <c r="O53" i="5"/>
  <c r="N53" i="5"/>
  <c r="P53" i="5"/>
  <c r="O52" i="5"/>
  <c r="N52" i="5"/>
  <c r="P52" i="5"/>
  <c r="O43" i="5"/>
  <c r="N43" i="5"/>
  <c r="S43" i="5" s="1"/>
  <c r="T43" i="5" s="1"/>
  <c r="R29" i="5"/>
  <c r="O29" i="5"/>
  <c r="N29" i="5"/>
  <c r="O15" i="5"/>
  <c r="N15" i="5"/>
  <c r="P15" i="5"/>
  <c r="R7" i="5"/>
  <c r="R16" i="5"/>
  <c r="R80" i="5"/>
  <c r="R96" i="5"/>
  <c r="R103" i="5"/>
  <c r="R112" i="5"/>
  <c r="R119" i="5"/>
  <c r="R128" i="5"/>
  <c r="R144" i="5"/>
  <c r="R151" i="5"/>
  <c r="R167" i="5"/>
  <c r="R176" i="5"/>
  <c r="R183" i="5"/>
  <c r="R192" i="5"/>
  <c r="R199" i="5"/>
  <c r="R208" i="5"/>
  <c r="S208" i="5" s="1"/>
  <c r="T208" i="5" s="1"/>
  <c r="R215" i="5"/>
  <c r="R224" i="5"/>
  <c r="R231" i="5"/>
  <c r="R240" i="5"/>
  <c r="R247" i="5"/>
  <c r="R256" i="5"/>
  <c r="R263" i="5"/>
  <c r="R272" i="5"/>
  <c r="R279" i="5"/>
  <c r="R288" i="5"/>
  <c r="R295" i="5"/>
  <c r="R304" i="5"/>
  <c r="R311" i="5"/>
  <c r="R320" i="5"/>
  <c r="R327" i="5"/>
  <c r="R336" i="5"/>
  <c r="R343" i="5"/>
  <c r="R352" i="5"/>
  <c r="R359" i="5"/>
  <c r="R368" i="5"/>
  <c r="R375" i="5"/>
  <c r="R384" i="5"/>
  <c r="R391" i="5"/>
  <c r="R400" i="5"/>
  <c r="S400" i="5" s="1"/>
  <c r="T400" i="5" s="1"/>
  <c r="R407" i="5"/>
  <c r="R416" i="5"/>
  <c r="S416" i="5" s="1"/>
  <c r="T416" i="5" s="1"/>
  <c r="R423" i="5"/>
  <c r="R432" i="5"/>
  <c r="R439" i="5"/>
  <c r="S439" i="5" s="1"/>
  <c r="T439" i="5" s="1"/>
  <c r="R448" i="5"/>
  <c r="R455" i="5"/>
  <c r="R471" i="5"/>
  <c r="R487" i="5"/>
  <c r="R496" i="5"/>
  <c r="R503" i="5"/>
  <c r="R512" i="5"/>
  <c r="R528" i="5"/>
  <c r="R535" i="5"/>
  <c r="R551" i="5"/>
  <c r="R567" i="5"/>
  <c r="R576" i="5"/>
  <c r="R583" i="5"/>
  <c r="R592" i="5"/>
  <c r="R599" i="5"/>
  <c r="R624" i="5"/>
  <c r="R631" i="5"/>
  <c r="S631" i="5" s="1"/>
  <c r="T631" i="5" s="1"/>
  <c r="R640" i="5"/>
  <c r="R680" i="5"/>
  <c r="R693" i="5"/>
  <c r="K847" i="5"/>
  <c r="R847" i="5" s="1"/>
  <c r="I847" i="5"/>
  <c r="P847" i="5" s="1"/>
  <c r="K975" i="5"/>
  <c r="R975" i="5" s="1"/>
  <c r="I975" i="5"/>
  <c r="P975" i="5" s="1"/>
  <c r="AA484" i="12"/>
  <c r="AB484" i="12" s="1"/>
  <c r="AA346" i="12"/>
  <c r="AB346" i="12" s="1"/>
  <c r="Q21" i="3"/>
  <c r="AA535" i="12"/>
  <c r="AB535" i="12" s="1"/>
  <c r="AA500" i="12"/>
  <c r="AB500" i="12" s="1"/>
  <c r="AA302" i="12"/>
  <c r="AB302" i="12" s="1"/>
  <c r="AA278" i="12"/>
  <c r="AB278" i="12" s="1"/>
  <c r="AA263" i="12"/>
  <c r="AB263" i="12" s="1"/>
  <c r="AA235" i="12"/>
  <c r="AB235" i="12" s="1"/>
  <c r="AA184" i="12"/>
  <c r="AB184" i="12" s="1"/>
  <c r="AA60" i="12"/>
  <c r="AB60" i="12" s="1"/>
  <c r="I415" i="5"/>
  <c r="P415" i="5" s="1"/>
  <c r="S415" i="5" s="1"/>
  <c r="T415" i="5" s="1"/>
  <c r="I407" i="5"/>
  <c r="P407" i="5" s="1"/>
  <c r="I383" i="5"/>
  <c r="P383" i="5" s="1"/>
  <c r="S383" i="5" s="1"/>
  <c r="T383" i="5" s="1"/>
  <c r="I375" i="5"/>
  <c r="P375" i="5" s="1"/>
  <c r="S375" i="5" s="1"/>
  <c r="T375" i="5" s="1"/>
  <c r="I359" i="5"/>
  <c r="P359" i="5" s="1"/>
  <c r="I351" i="5"/>
  <c r="P351" i="5" s="1"/>
  <c r="S351" i="5" s="1"/>
  <c r="T351" i="5" s="1"/>
  <c r="I319" i="5"/>
  <c r="P319" i="5" s="1"/>
  <c r="S319" i="5" s="1"/>
  <c r="T319" i="5" s="1"/>
  <c r="I287" i="5"/>
  <c r="P287" i="5" s="1"/>
  <c r="S287" i="5" s="1"/>
  <c r="T287" i="5" s="1"/>
  <c r="I279" i="5"/>
  <c r="P279" i="5" s="1"/>
  <c r="I239" i="5"/>
  <c r="P239" i="5" s="1"/>
  <c r="S239" i="5" s="1"/>
  <c r="T239" i="5" s="1"/>
  <c r="I231" i="5"/>
  <c r="P231" i="5" s="1"/>
  <c r="S231" i="5" s="1"/>
  <c r="T231" i="5" s="1"/>
  <c r="I223" i="5"/>
  <c r="P223" i="5" s="1"/>
  <c r="S223" i="5" s="1"/>
  <c r="T223" i="5" s="1"/>
  <c r="I191" i="5"/>
  <c r="P191" i="5" s="1"/>
  <c r="S191" i="5" s="1"/>
  <c r="T191" i="5" s="1"/>
  <c r="I87" i="5"/>
  <c r="P87" i="5" s="1"/>
  <c r="S87" i="5" s="1"/>
  <c r="T87" i="5" s="1"/>
  <c r="I79" i="5"/>
  <c r="P79" i="5" s="1"/>
  <c r="S79" i="5" s="1"/>
  <c r="T79" i="5" s="1"/>
  <c r="I71" i="5"/>
  <c r="P71" i="5" s="1"/>
  <c r="S71" i="5" s="1"/>
  <c r="T71" i="5" s="1"/>
  <c r="I7" i="5"/>
  <c r="P7" i="5" s="1"/>
  <c r="S7" i="5" s="1"/>
  <c r="T7" i="5" s="1"/>
  <c r="M9" i="16"/>
  <c r="AA414" i="12"/>
  <c r="AB414" i="12" s="1"/>
  <c r="AA326" i="12"/>
  <c r="AB326" i="12" s="1"/>
  <c r="M17" i="17"/>
  <c r="O17" i="17" s="1"/>
  <c r="AA691" i="12"/>
  <c r="AB691" i="12" s="1"/>
  <c r="AA655" i="12"/>
  <c r="AB655" i="12" s="1"/>
  <c r="AA638" i="12"/>
  <c r="AB638" i="12" s="1"/>
  <c r="AA570" i="12"/>
  <c r="AB570" i="12" s="1"/>
  <c r="AA283" i="12"/>
  <c r="AB283" i="12" s="1"/>
  <c r="AA242" i="12"/>
  <c r="AB242" i="12" s="1"/>
  <c r="AA103" i="12"/>
  <c r="AB103" i="12" s="1"/>
  <c r="M7" i="16"/>
  <c r="M8" i="16" s="1"/>
  <c r="AA601" i="12"/>
  <c r="AB601" i="12" s="1"/>
  <c r="AA594" i="12"/>
  <c r="AB594" i="12" s="1"/>
  <c r="AA566" i="12"/>
  <c r="AB566" i="12" s="1"/>
  <c r="AA438" i="12"/>
  <c r="AB438" i="12" s="1"/>
  <c r="AA436" i="12"/>
  <c r="AB436" i="12" s="1"/>
  <c r="AA398" i="12"/>
  <c r="AB398" i="12" s="1"/>
  <c r="AA295" i="12"/>
  <c r="AB295" i="12" s="1"/>
  <c r="AA286" i="12"/>
  <c r="AB286" i="12" s="1"/>
  <c r="AA267" i="12"/>
  <c r="AB267" i="12" s="1"/>
  <c r="AA228" i="12"/>
  <c r="AB228" i="12" s="1"/>
  <c r="AA147" i="12"/>
  <c r="AB147" i="12" s="1"/>
  <c r="AA82" i="12"/>
  <c r="AB82" i="12" s="1"/>
  <c r="AA21" i="12"/>
  <c r="AB21" i="12" s="1"/>
  <c r="M16" i="17"/>
  <c r="AA646" i="12"/>
  <c r="AB646" i="12" s="1"/>
  <c r="AA643" i="12"/>
  <c r="AB643" i="12" s="1"/>
  <c r="AA597" i="12"/>
  <c r="AB597" i="12" s="1"/>
  <c r="AA579" i="12"/>
  <c r="AB579" i="12" s="1"/>
  <c r="AA558" i="12"/>
  <c r="AB558" i="12" s="1"/>
  <c r="AA527" i="12"/>
  <c r="AB527" i="12" s="1"/>
  <c r="AA497" i="12"/>
  <c r="AB497" i="12" s="1"/>
  <c r="AA459" i="12"/>
  <c r="AB459" i="12" s="1"/>
  <c r="AA430" i="12"/>
  <c r="AB430" i="12" s="1"/>
  <c r="AA426" i="12"/>
  <c r="AB426" i="12" s="1"/>
  <c r="AA378" i="12"/>
  <c r="AB378" i="12" s="1"/>
  <c r="AA255" i="12"/>
  <c r="AB255" i="12" s="1"/>
  <c r="AA200" i="12"/>
  <c r="AB200" i="12" s="1"/>
  <c r="AA149" i="12"/>
  <c r="AB149" i="12" s="1"/>
  <c r="AA94" i="12"/>
  <c r="AB94" i="12" s="1"/>
  <c r="AA57" i="12"/>
  <c r="AB57" i="12" s="1"/>
  <c r="AA40" i="12"/>
  <c r="AB40" i="12" s="1"/>
  <c r="AA550" i="12"/>
  <c r="AB550" i="12" s="1"/>
  <c r="AA516" i="12"/>
  <c r="AB516" i="12" s="1"/>
  <c r="AA458" i="12"/>
  <c r="AB458" i="12" s="1"/>
  <c r="AA418" i="12"/>
  <c r="AB418" i="12" s="1"/>
  <c r="AA382" i="12"/>
  <c r="AB382" i="12" s="1"/>
  <c r="AA366" i="12"/>
  <c r="AB366" i="12" s="1"/>
  <c r="AA350" i="12"/>
  <c r="AB350" i="12" s="1"/>
  <c r="AA330" i="12"/>
  <c r="AB330" i="12" s="1"/>
  <c r="AA318" i="12"/>
  <c r="AB318" i="12" s="1"/>
  <c r="AA314" i="12"/>
  <c r="AB314" i="12" s="1"/>
  <c r="AA254" i="12"/>
  <c r="AB254" i="12" s="1"/>
  <c r="AA216" i="12"/>
  <c r="AB216" i="12" s="1"/>
  <c r="AA205" i="12"/>
  <c r="AB205" i="12" s="1"/>
  <c r="AA192" i="12"/>
  <c r="AB192" i="12" s="1"/>
  <c r="AA163" i="12"/>
  <c r="AB163" i="12" s="1"/>
  <c r="AA123" i="12"/>
  <c r="AB123" i="12" s="1"/>
  <c r="AA102" i="12"/>
  <c r="AB102" i="12" s="1"/>
  <c r="AA95" i="12"/>
  <c r="AB95" i="12" s="1"/>
  <c r="AA70" i="12"/>
  <c r="AB70" i="12" s="1"/>
  <c r="AA64" i="12"/>
  <c r="AB64" i="12" s="1"/>
  <c r="AA49" i="12"/>
  <c r="AB49" i="12" s="1"/>
  <c r="AA20" i="12"/>
  <c r="AB20" i="12" s="1"/>
  <c r="AA5" i="12"/>
  <c r="AB5" i="12" s="1"/>
  <c r="N19" i="3"/>
  <c r="AA658" i="12"/>
  <c r="AB658" i="12" s="1"/>
  <c r="AA618" i="12"/>
  <c r="AB618" i="12" s="1"/>
  <c r="AA542" i="12"/>
  <c r="AB542" i="12" s="1"/>
  <c r="AA454" i="12"/>
  <c r="AB454" i="12" s="1"/>
  <c r="AA406" i="12"/>
  <c r="AB406" i="12" s="1"/>
  <c r="AA358" i="12"/>
  <c r="AB358" i="12" s="1"/>
  <c r="AA229" i="12"/>
  <c r="AB229" i="12" s="1"/>
  <c r="AA220" i="12"/>
  <c r="AB220" i="12" s="1"/>
  <c r="AA208" i="12"/>
  <c r="AB208" i="12" s="1"/>
  <c r="AA145" i="12"/>
  <c r="AB145" i="12" s="1"/>
  <c r="AA108" i="12"/>
  <c r="AB108" i="12" s="1"/>
  <c r="AA86" i="12"/>
  <c r="AB86" i="12" s="1"/>
  <c r="AA22" i="12"/>
  <c r="AB22" i="12" s="1"/>
  <c r="AA17" i="12"/>
  <c r="AB17" i="12" s="1"/>
  <c r="T935" i="12"/>
  <c r="U935" i="12" s="1"/>
  <c r="M16" i="3"/>
  <c r="K1000" i="12"/>
  <c r="K996" i="12"/>
  <c r="L994" i="12"/>
  <c r="J994" i="12"/>
  <c r="K976" i="12"/>
  <c r="L970" i="12"/>
  <c r="T969" i="12"/>
  <c r="U969" i="12" s="1"/>
  <c r="K964" i="12"/>
  <c r="K960" i="12"/>
  <c r="T957" i="12"/>
  <c r="U957" i="12" s="1"/>
  <c r="K956" i="12"/>
  <c r="K952" i="12"/>
  <c r="K948" i="12"/>
  <c r="K944" i="12"/>
  <c r="L942" i="12"/>
  <c r="J942" i="12"/>
  <c r="J937" i="12"/>
  <c r="L937" i="12"/>
  <c r="J922" i="12"/>
  <c r="L922" i="12"/>
  <c r="M18" i="3"/>
  <c r="L1000" i="12"/>
  <c r="J1000" i="12"/>
  <c r="L996" i="12"/>
  <c r="T995" i="12"/>
  <c r="U995" i="12" s="1"/>
  <c r="J987" i="12"/>
  <c r="L984" i="12"/>
  <c r="L983" i="12"/>
  <c r="L976" i="12"/>
  <c r="L972" i="12"/>
  <c r="T971" i="12"/>
  <c r="U971" i="12" s="1"/>
  <c r="L964" i="12"/>
  <c r="J963" i="12"/>
  <c r="L960" i="12"/>
  <c r="J960" i="12"/>
  <c r="L956" i="12"/>
  <c r="J956" i="12"/>
  <c r="J955" i="12"/>
  <c r="L952" i="12"/>
  <c r="L948" i="12"/>
  <c r="T946" i="12"/>
  <c r="U946" i="12" s="1"/>
  <c r="L944" i="12"/>
  <c r="J944" i="12"/>
  <c r="L926" i="12"/>
  <c r="J921" i="12"/>
  <c r="L921" i="12"/>
  <c r="M17" i="20"/>
  <c r="O17" i="20" s="1"/>
  <c r="L992" i="12"/>
  <c r="L988" i="12"/>
  <c r="Y988" i="12" s="1"/>
  <c r="L980" i="12"/>
  <c r="L968" i="12"/>
  <c r="L940" i="12"/>
  <c r="L936" i="12"/>
  <c r="J936" i="12"/>
  <c r="J934" i="12"/>
  <c r="L934" i="12"/>
  <c r="L933" i="12"/>
  <c r="L932" i="12"/>
  <c r="J932" i="12"/>
  <c r="L930" i="12"/>
  <c r="L929" i="12"/>
  <c r="L928" i="12"/>
  <c r="J928" i="12"/>
  <c r="T923" i="12"/>
  <c r="U923" i="12" s="1"/>
  <c r="J918" i="12"/>
  <c r="L918" i="12"/>
  <c r="K918" i="12"/>
  <c r="K914" i="12"/>
  <c r="K910" i="12"/>
  <c r="T907" i="12"/>
  <c r="U907" i="12" s="1"/>
  <c r="K906" i="12"/>
  <c r="K890" i="12"/>
  <c r="K886" i="12"/>
  <c r="L884" i="12"/>
  <c r="K882" i="12"/>
  <c r="L880" i="12"/>
  <c r="K878" i="12"/>
  <c r="T874" i="12"/>
  <c r="U874" i="12" s="1"/>
  <c r="K870" i="12"/>
  <c r="L868" i="12"/>
  <c r="T867" i="12"/>
  <c r="U867" i="12" s="1"/>
  <c r="L864" i="12"/>
  <c r="J864" i="12"/>
  <c r="K862" i="12"/>
  <c r="L860" i="12"/>
  <c r="K854" i="12"/>
  <c r="K850" i="12"/>
  <c r="K846" i="12"/>
  <c r="K826" i="12"/>
  <c r="K822" i="12"/>
  <c r="K818" i="12"/>
  <c r="K814" i="12"/>
  <c r="K810" i="12"/>
  <c r="T808" i="12"/>
  <c r="U808" i="12" s="1"/>
  <c r="K802" i="12"/>
  <c r="L901" i="12"/>
  <c r="J901" i="12"/>
  <c r="L897" i="12"/>
  <c r="J897" i="12"/>
  <c r="J896" i="12"/>
  <c r="L893" i="12"/>
  <c r="L888" i="12"/>
  <c r="Y888" i="12" s="1"/>
  <c r="J884" i="12"/>
  <c r="T883" i="12"/>
  <c r="U883" i="12" s="1"/>
  <c r="J880" i="12"/>
  <c r="T879" i="12"/>
  <c r="U879" i="12" s="1"/>
  <c r="L876" i="12"/>
  <c r="L872" i="12"/>
  <c r="J872" i="12"/>
  <c r="L837" i="12"/>
  <c r="J792" i="12"/>
  <c r="L792" i="12"/>
  <c r="J788" i="12"/>
  <c r="L788" i="12"/>
  <c r="L784" i="12"/>
  <c r="J781" i="12"/>
  <c r="L781" i="12"/>
  <c r="J777" i="12"/>
  <c r="P777" i="12" s="1"/>
  <c r="L777" i="12"/>
  <c r="J917" i="12"/>
  <c r="L914" i="12"/>
  <c r="J914" i="12"/>
  <c r="L910" i="12"/>
  <c r="J910" i="12"/>
  <c r="L906" i="12"/>
  <c r="J906" i="12"/>
  <c r="J905" i="12"/>
  <c r="P905" i="12" s="1"/>
  <c r="L902" i="12"/>
  <c r="L898" i="12"/>
  <c r="L894" i="12"/>
  <c r="J893" i="12"/>
  <c r="P893" i="12" s="1"/>
  <c r="L890" i="12"/>
  <c r="L886" i="12"/>
  <c r="L882" i="12"/>
  <c r="L878" i="12"/>
  <c r="L870" i="12"/>
  <c r="J870" i="12"/>
  <c r="L869" i="12"/>
  <c r="T865" i="12"/>
  <c r="U865" i="12" s="1"/>
  <c r="L862" i="12"/>
  <c r="L858" i="12"/>
  <c r="J857" i="12"/>
  <c r="L854" i="12"/>
  <c r="L850" i="12"/>
  <c r="L846" i="12"/>
  <c r="J846" i="12"/>
  <c r="J845" i="12"/>
  <c r="T843" i="12"/>
  <c r="U843" i="12" s="1"/>
  <c r="L842" i="12"/>
  <c r="L841" i="12"/>
  <c r="L838" i="12"/>
  <c r="J838" i="12"/>
  <c r="L834" i="12"/>
  <c r="J833" i="12"/>
  <c r="L830" i="12"/>
  <c r="J829" i="12"/>
  <c r="L826" i="12"/>
  <c r="J825" i="12"/>
  <c r="T824" i="12"/>
  <c r="U824" i="12" s="1"/>
  <c r="L822" i="12"/>
  <c r="J821" i="12"/>
  <c r="L818" i="12"/>
  <c r="J817" i="12"/>
  <c r="L814" i="12"/>
  <c r="J813" i="12"/>
  <c r="L810" i="12"/>
  <c r="L806" i="12"/>
  <c r="L802" i="12"/>
  <c r="J797" i="12"/>
  <c r="J796" i="12"/>
  <c r="T795" i="12"/>
  <c r="U795" i="12" s="1"/>
  <c r="L794" i="12"/>
  <c r="J785" i="12"/>
  <c r="L785" i="12"/>
  <c r="K901" i="12"/>
  <c r="K897" i="12"/>
  <c r="K893" i="12"/>
  <c r="L866" i="12"/>
  <c r="L827" i="12"/>
  <c r="L823" i="12"/>
  <c r="L819" i="12"/>
  <c r="L815" i="12"/>
  <c r="L811" i="12"/>
  <c r="L807" i="12"/>
  <c r="L803" i="12"/>
  <c r="L800" i="12"/>
  <c r="J798" i="12"/>
  <c r="L798" i="12"/>
  <c r="L796" i="12"/>
  <c r="K794" i="12"/>
  <c r="J793" i="12"/>
  <c r="L793" i="12"/>
  <c r="R793" i="12" s="1"/>
  <c r="K792" i="12"/>
  <c r="J789" i="12"/>
  <c r="L789" i="12"/>
  <c r="K788" i="12"/>
  <c r="K785" i="12"/>
  <c r="J784" i="12"/>
  <c r="K781" i="12"/>
  <c r="L772" i="12"/>
  <c r="K772" i="12"/>
  <c r="J772" i="12"/>
  <c r="L768" i="12"/>
  <c r="J768" i="12"/>
  <c r="L773" i="12"/>
  <c r="L769" i="12"/>
  <c r="L765" i="12"/>
  <c r="L764" i="12"/>
  <c r="J764" i="12"/>
  <c r="L761" i="12"/>
  <c r="J760" i="12"/>
  <c r="L757" i="12"/>
  <c r="L753" i="12"/>
  <c r="J752" i="12"/>
  <c r="L749" i="12"/>
  <c r="J748" i="12"/>
  <c r="L745" i="12"/>
  <c r="L741" i="12"/>
  <c r="J740" i="12"/>
  <c r="L737" i="12"/>
  <c r="J736" i="12"/>
  <c r="L733" i="12"/>
  <c r="L732" i="12"/>
  <c r="J732" i="12"/>
  <c r="L729" i="12"/>
  <c r="J728" i="12"/>
  <c r="W728" i="12" s="1"/>
  <c r="L725" i="12"/>
  <c r="J725" i="12"/>
  <c r="L724" i="12"/>
  <c r="L721" i="12"/>
  <c r="J721" i="12"/>
  <c r="L717" i="12"/>
  <c r="J717" i="12"/>
  <c r="L709" i="12"/>
  <c r="J709" i="12"/>
  <c r="L705" i="12"/>
  <c r="J705" i="12"/>
  <c r="L701" i="12"/>
  <c r="J700" i="12"/>
  <c r="P700" i="12" s="1"/>
  <c r="L697" i="12"/>
  <c r="J696" i="12"/>
  <c r="L693" i="12"/>
  <c r="J692" i="12"/>
  <c r="W692" i="12" s="1"/>
  <c r="L689" i="12"/>
  <c r="L685" i="12"/>
  <c r="J684" i="12"/>
  <c r="L681" i="12"/>
  <c r="J681" i="12"/>
  <c r="J676" i="12"/>
  <c r="L673" i="12"/>
  <c r="L665" i="12"/>
  <c r="T663" i="12"/>
  <c r="U663" i="12" s="1"/>
  <c r="J660" i="12"/>
  <c r="T658" i="12"/>
  <c r="U658" i="12" s="1"/>
  <c r="L657" i="12"/>
  <c r="L790" i="12"/>
  <c r="L786" i="12"/>
  <c r="L782" i="12"/>
  <c r="L778" i="12"/>
  <c r="L774" i="12"/>
  <c r="L770" i="12"/>
  <c r="L766" i="12"/>
  <c r="L762" i="12"/>
  <c r="L758" i="12"/>
  <c r="K756" i="12"/>
  <c r="L754" i="12"/>
  <c r="K752" i="12"/>
  <c r="L750" i="12"/>
  <c r="K748" i="12"/>
  <c r="L746" i="12"/>
  <c r="J745" i="12"/>
  <c r="L742" i="12"/>
  <c r="K740" i="12"/>
  <c r="L738" i="12"/>
  <c r="K736" i="12"/>
  <c r="L734" i="12"/>
  <c r="L730" i="12"/>
  <c r="J729" i="12"/>
  <c r="L726" i="12"/>
  <c r="L722" i="12"/>
  <c r="L718" i="12"/>
  <c r="L714" i="12"/>
  <c r="L713" i="12"/>
  <c r="J713" i="12"/>
  <c r="W713" i="12" s="1"/>
  <c r="L710" i="12"/>
  <c r="L706" i="12"/>
  <c r="L698" i="12"/>
  <c r="K696" i="12"/>
  <c r="L694" i="12"/>
  <c r="L690" i="12"/>
  <c r="J689" i="12"/>
  <c r="L686" i="12"/>
  <c r="J685" i="12"/>
  <c r="W685" i="12" s="1"/>
  <c r="L682" i="12"/>
  <c r="L678" i="12"/>
  <c r="L677" i="12"/>
  <c r="K676" i="12"/>
  <c r="L674" i="12"/>
  <c r="K672" i="12"/>
  <c r="L670" i="12"/>
  <c r="L669" i="12"/>
  <c r="L666" i="12"/>
  <c r="J665" i="12"/>
  <c r="W665" i="12" s="1"/>
  <c r="L662" i="12"/>
  <c r="J661" i="12"/>
  <c r="L661" i="12"/>
  <c r="K657" i="12"/>
  <c r="J656" i="12"/>
  <c r="L656" i="12"/>
  <c r="J653" i="12"/>
  <c r="K745" i="12"/>
  <c r="K729" i="12"/>
  <c r="K725" i="12"/>
  <c r="K721" i="12"/>
  <c r="K717" i="12"/>
  <c r="K709" i="12"/>
  <c r="K705" i="12"/>
  <c r="K681" i="12"/>
  <c r="K665" i="12"/>
  <c r="T655" i="12"/>
  <c r="U655" i="12" s="1"/>
  <c r="J648" i="12"/>
  <c r="L648" i="12"/>
  <c r="K648" i="12"/>
  <c r="T550" i="12"/>
  <c r="U550" i="12" s="1"/>
  <c r="L760" i="12"/>
  <c r="L756" i="12"/>
  <c r="L752" i="12"/>
  <c r="L748" i="12"/>
  <c r="L740" i="12"/>
  <c r="L736" i="12"/>
  <c r="L700" i="12"/>
  <c r="L696" i="12"/>
  <c r="L692" i="12"/>
  <c r="L676" i="12"/>
  <c r="L672" i="12"/>
  <c r="L653" i="12"/>
  <c r="L652" i="12"/>
  <c r="T601" i="12"/>
  <c r="U601" i="12" s="1"/>
  <c r="L645" i="12"/>
  <c r="J645" i="12"/>
  <c r="K644" i="12"/>
  <c r="J641" i="12"/>
  <c r="P641" i="12" s="1"/>
  <c r="L637" i="12"/>
  <c r="J637" i="12"/>
  <c r="J633" i="12"/>
  <c r="W633" i="12" s="1"/>
  <c r="K632" i="12"/>
  <c r="K624" i="12"/>
  <c r="T597" i="12"/>
  <c r="U597" i="12" s="1"/>
  <c r="K588" i="12"/>
  <c r="J581" i="12"/>
  <c r="P581" i="12" s="1"/>
  <c r="T579" i="12"/>
  <c r="U579" i="12" s="1"/>
  <c r="L578" i="12"/>
  <c r="J577" i="12"/>
  <c r="P577" i="12" s="1"/>
  <c r="K576" i="12"/>
  <c r="J573" i="12"/>
  <c r="J557" i="12"/>
  <c r="K548" i="12"/>
  <c r="T539" i="12"/>
  <c r="U539" i="12" s="1"/>
  <c r="L538" i="12"/>
  <c r="J533" i="12"/>
  <c r="W533" i="12" s="1"/>
  <c r="K532" i="12"/>
  <c r="L530" i="12"/>
  <c r="L526" i="12"/>
  <c r="L522" i="12"/>
  <c r="L521" i="12"/>
  <c r="J518" i="12"/>
  <c r="L518" i="12"/>
  <c r="Y518" i="12" s="1"/>
  <c r="T516" i="12"/>
  <c r="U516" i="12" s="1"/>
  <c r="K505" i="12"/>
  <c r="J505" i="12"/>
  <c r="L505" i="12"/>
  <c r="J499" i="12"/>
  <c r="L499" i="12"/>
  <c r="K641" i="12"/>
  <c r="L639" i="12"/>
  <c r="L635" i="12"/>
  <c r="J622" i="12"/>
  <c r="L619" i="12"/>
  <c r="L615" i="12"/>
  <c r="J615" i="12"/>
  <c r="K613" i="12"/>
  <c r="L611" i="12"/>
  <c r="L607" i="12"/>
  <c r="J607" i="12"/>
  <c r="L603" i="12"/>
  <c r="J603" i="12"/>
  <c r="L599" i="12"/>
  <c r="K585" i="12"/>
  <c r="L583" i="12"/>
  <c r="L582" i="12"/>
  <c r="K573" i="12"/>
  <c r="L559" i="12"/>
  <c r="J559" i="12"/>
  <c r="K553" i="12"/>
  <c r="K549" i="12"/>
  <c r="K545" i="12"/>
  <c r="L543" i="12"/>
  <c r="T542" i="12"/>
  <c r="U542" i="12" s="1"/>
  <c r="K541" i="12"/>
  <c r="K537" i="12"/>
  <c r="K525" i="12"/>
  <c r="L511" i="12"/>
  <c r="L510" i="12"/>
  <c r="L509" i="12"/>
  <c r="J509" i="12"/>
  <c r="T421" i="12"/>
  <c r="U421" i="12" s="1"/>
  <c r="T646" i="12"/>
  <c r="U646" i="12" s="1"/>
  <c r="L644" i="12"/>
  <c r="T643" i="12"/>
  <c r="U643" i="12" s="1"/>
  <c r="J635" i="12"/>
  <c r="L631" i="12"/>
  <c r="R631" i="12" s="1"/>
  <c r="L628" i="12"/>
  <c r="T625" i="12"/>
  <c r="U625" i="12" s="1"/>
  <c r="L624" i="12"/>
  <c r="J623" i="12"/>
  <c r="T618" i="12"/>
  <c r="U618" i="12" s="1"/>
  <c r="J611" i="12"/>
  <c r="W611" i="12" s="1"/>
  <c r="L608" i="12"/>
  <c r="L604" i="12"/>
  <c r="L600" i="12"/>
  <c r="J599" i="12"/>
  <c r="L596" i="12"/>
  <c r="J595" i="12"/>
  <c r="J591" i="12"/>
  <c r="L588" i="12"/>
  <c r="J583" i="12"/>
  <c r="J571" i="12"/>
  <c r="L568" i="12"/>
  <c r="J567" i="12"/>
  <c r="P567" i="12" s="1"/>
  <c r="J563" i="12"/>
  <c r="L532" i="12"/>
  <c r="L528" i="12"/>
  <c r="J515" i="12"/>
  <c r="L515" i="12"/>
  <c r="L649" i="12"/>
  <c r="L641" i="12"/>
  <c r="L636" i="12"/>
  <c r="L633" i="12"/>
  <c r="L617" i="12"/>
  <c r="L613" i="12"/>
  <c r="L609" i="12"/>
  <c r="L593" i="12"/>
  <c r="L592" i="12"/>
  <c r="R592" i="12" s="1"/>
  <c r="L589" i="12"/>
  <c r="L585" i="12"/>
  <c r="L581" i="12"/>
  <c r="L577" i="12"/>
  <c r="L573" i="12"/>
  <c r="L572" i="12"/>
  <c r="L569" i="12"/>
  <c r="L565" i="12"/>
  <c r="L564" i="12"/>
  <c r="Y564" i="12" s="1"/>
  <c r="L561" i="12"/>
  <c r="L557" i="12"/>
  <c r="L556" i="12"/>
  <c r="T555" i="12"/>
  <c r="U555" i="12" s="1"/>
  <c r="L553" i="12"/>
  <c r="L549" i="12"/>
  <c r="L545" i="12"/>
  <c r="L541" i="12"/>
  <c r="L537" i="12"/>
  <c r="T535" i="12"/>
  <c r="U535" i="12" s="1"/>
  <c r="L533" i="12"/>
  <c r="L529" i="12"/>
  <c r="T527" i="12"/>
  <c r="U527" i="12" s="1"/>
  <c r="L525" i="12"/>
  <c r="K523" i="12"/>
  <c r="J519" i="12"/>
  <c r="L519" i="12"/>
  <c r="L517" i="12"/>
  <c r="J517" i="12"/>
  <c r="J514" i="12"/>
  <c r="L514" i="12"/>
  <c r="L507" i="12"/>
  <c r="K507" i="12"/>
  <c r="J503" i="12"/>
  <c r="P503" i="12" s="1"/>
  <c r="L503" i="12"/>
  <c r="K499" i="12"/>
  <c r="T426" i="12"/>
  <c r="U426" i="12" s="1"/>
  <c r="L501" i="12"/>
  <c r="J501" i="12"/>
  <c r="K491" i="12"/>
  <c r="L481" i="12"/>
  <c r="J476" i="12"/>
  <c r="W476" i="12" s="1"/>
  <c r="L473" i="12"/>
  <c r="J473" i="12"/>
  <c r="L469" i="12"/>
  <c r="L465" i="12"/>
  <c r="T463" i="12"/>
  <c r="U463" i="12" s="1"/>
  <c r="L461" i="12"/>
  <c r="J461" i="12"/>
  <c r="L457" i="12"/>
  <c r="L456" i="12"/>
  <c r="R456" i="12" s="1"/>
  <c r="T454" i="12"/>
  <c r="U454" i="12" s="1"/>
  <c r="L453" i="12"/>
  <c r="L452" i="12"/>
  <c r="L449" i="12"/>
  <c r="J449" i="12"/>
  <c r="J448" i="12"/>
  <c r="K447" i="12"/>
  <c r="L445" i="12"/>
  <c r="L441" i="12"/>
  <c r="K439" i="12"/>
  <c r="T438" i="12"/>
  <c r="U438" i="12" s="1"/>
  <c r="L437" i="12"/>
  <c r="J437" i="12"/>
  <c r="K435" i="12"/>
  <c r="L433" i="12"/>
  <c r="K431" i="12"/>
  <c r="L429" i="12"/>
  <c r="J428" i="12"/>
  <c r="L425" i="12"/>
  <c r="K423" i="12"/>
  <c r="L417" i="12"/>
  <c r="K415" i="12"/>
  <c r="T414" i="12"/>
  <c r="U414" i="12" s="1"/>
  <c r="L413" i="12"/>
  <c r="K411" i="12"/>
  <c r="L409" i="12"/>
  <c r="J409" i="12"/>
  <c r="J405" i="12"/>
  <c r="K403" i="12"/>
  <c r="J400" i="12"/>
  <c r="L397" i="12"/>
  <c r="J395" i="12"/>
  <c r="L395" i="12"/>
  <c r="K395" i="12"/>
  <c r="K389" i="12"/>
  <c r="J389" i="12"/>
  <c r="L389" i="12"/>
  <c r="L485" i="12"/>
  <c r="T484" i="12"/>
  <c r="U484" i="12" s="1"/>
  <c r="L482" i="12"/>
  <c r="L478" i="12"/>
  <c r="J477" i="12"/>
  <c r="L474" i="12"/>
  <c r="J474" i="12"/>
  <c r="L470" i="12"/>
  <c r="J470" i="12"/>
  <c r="J469" i="12"/>
  <c r="W469" i="12" s="1"/>
  <c r="J465" i="12"/>
  <c r="J457" i="12"/>
  <c r="W457" i="12" s="1"/>
  <c r="J453" i="12"/>
  <c r="K444" i="12"/>
  <c r="J441" i="12"/>
  <c r="P441" i="12" s="1"/>
  <c r="J433" i="12"/>
  <c r="K424" i="12"/>
  <c r="K420" i="12"/>
  <c r="K408" i="12"/>
  <c r="L401" i="12"/>
  <c r="L399" i="12"/>
  <c r="J399" i="12"/>
  <c r="L391" i="12"/>
  <c r="K391" i="12"/>
  <c r="K385" i="12"/>
  <c r="J385" i="12"/>
  <c r="L385" i="12"/>
  <c r="T318" i="12"/>
  <c r="U318" i="12" s="1"/>
  <c r="T493" i="12"/>
  <c r="U493" i="12" s="1"/>
  <c r="L491" i="12"/>
  <c r="L487" i="12"/>
  <c r="L483" i="12"/>
  <c r="J478" i="12"/>
  <c r="W478" i="12" s="1"/>
  <c r="K461" i="12"/>
  <c r="K453" i="12"/>
  <c r="K441" i="12"/>
  <c r="L439" i="12"/>
  <c r="K437" i="12"/>
  <c r="L435" i="12"/>
  <c r="K433" i="12"/>
  <c r="T418" i="12"/>
  <c r="U418" i="12" s="1"/>
  <c r="L415" i="12"/>
  <c r="J415" i="12"/>
  <c r="K413" i="12"/>
  <c r="L411" i="12"/>
  <c r="J411" i="12"/>
  <c r="K409" i="12"/>
  <c r="T406" i="12"/>
  <c r="U406" i="12" s="1"/>
  <c r="L405" i="12"/>
  <c r="L404" i="12"/>
  <c r="L403" i="12"/>
  <c r="T398" i="12"/>
  <c r="U398" i="12" s="1"/>
  <c r="T378" i="12"/>
  <c r="U378" i="12" s="1"/>
  <c r="T302" i="12"/>
  <c r="U302" i="12" s="1"/>
  <c r="L495" i="12"/>
  <c r="R495" i="12" s="1"/>
  <c r="L479" i="12"/>
  <c r="L448" i="12"/>
  <c r="L444" i="12"/>
  <c r="T430" i="12"/>
  <c r="U430" i="12" s="1"/>
  <c r="L428" i="12"/>
  <c r="L427" i="12"/>
  <c r="L424" i="12"/>
  <c r="L420" i="12"/>
  <c r="L393" i="12"/>
  <c r="T366" i="12"/>
  <c r="U366" i="12" s="1"/>
  <c r="T382" i="12"/>
  <c r="U382" i="12" s="1"/>
  <c r="L381" i="12"/>
  <c r="J381" i="12"/>
  <c r="L373" i="12"/>
  <c r="J372" i="12"/>
  <c r="L369" i="12"/>
  <c r="J369" i="12"/>
  <c r="L365" i="12"/>
  <c r="J365" i="12"/>
  <c r="T358" i="12"/>
  <c r="U358" i="12" s="1"/>
  <c r="L357" i="12"/>
  <c r="L356" i="12"/>
  <c r="Y356" i="12" s="1"/>
  <c r="L353" i="12"/>
  <c r="T350" i="12"/>
  <c r="U350" i="12" s="1"/>
  <c r="L349" i="12"/>
  <c r="J349" i="12"/>
  <c r="T346" i="12"/>
  <c r="U346" i="12" s="1"/>
  <c r="L345" i="12"/>
  <c r="J345" i="12"/>
  <c r="K343" i="12"/>
  <c r="L333" i="12"/>
  <c r="L329" i="12"/>
  <c r="J329" i="12"/>
  <c r="L325" i="12"/>
  <c r="J325" i="12"/>
  <c r="T323" i="12"/>
  <c r="U323" i="12" s="1"/>
  <c r="L321" i="12"/>
  <c r="J320" i="12"/>
  <c r="L317" i="12"/>
  <c r="J317" i="12"/>
  <c r="J316" i="12"/>
  <c r="T314" i="12"/>
  <c r="U314" i="12" s="1"/>
  <c r="L313" i="12"/>
  <c r="L305" i="12"/>
  <c r="J304" i="12"/>
  <c r="L301" i="12"/>
  <c r="L300" i="12"/>
  <c r="J300" i="12"/>
  <c r="J289" i="12"/>
  <c r="L289" i="12"/>
  <c r="J285" i="12"/>
  <c r="L285" i="12"/>
  <c r="L281" i="12"/>
  <c r="J281" i="12"/>
  <c r="W281" i="12" s="1"/>
  <c r="J277" i="12"/>
  <c r="L277" i="12"/>
  <c r="L377" i="12"/>
  <c r="Y377" i="12" s="1"/>
  <c r="K376" i="12"/>
  <c r="K372" i="12"/>
  <c r="L361" i="12"/>
  <c r="R361" i="12" s="1"/>
  <c r="J361" i="12"/>
  <c r="J357" i="12"/>
  <c r="J353" i="12"/>
  <c r="P353" i="12" s="1"/>
  <c r="L341" i="12"/>
  <c r="J341" i="12"/>
  <c r="P341" i="12" s="1"/>
  <c r="L337" i="12"/>
  <c r="J337" i="12"/>
  <c r="J333" i="12"/>
  <c r="T326" i="12"/>
  <c r="U326" i="12" s="1"/>
  <c r="K324" i="12"/>
  <c r="J313" i="12"/>
  <c r="L309" i="12"/>
  <c r="Y309" i="12" s="1"/>
  <c r="J309" i="12"/>
  <c r="J305" i="12"/>
  <c r="T295" i="12"/>
  <c r="U295" i="12" s="1"/>
  <c r="K289" i="12"/>
  <c r="T286" i="12"/>
  <c r="U286" i="12" s="1"/>
  <c r="K285" i="12"/>
  <c r="J284" i="12"/>
  <c r="K277" i="12"/>
  <c r="J276" i="12"/>
  <c r="J272" i="12"/>
  <c r="L272" i="12"/>
  <c r="K381" i="12"/>
  <c r="K369" i="12"/>
  <c r="K365" i="12"/>
  <c r="K357" i="12"/>
  <c r="K353" i="12"/>
  <c r="K349" i="12"/>
  <c r="K345" i="12"/>
  <c r="L343" i="12"/>
  <c r="K333" i="12"/>
  <c r="K329" i="12"/>
  <c r="K317" i="12"/>
  <c r="K305" i="12"/>
  <c r="J292" i="12"/>
  <c r="P292" i="12" s="1"/>
  <c r="K292" i="12"/>
  <c r="J288" i="12"/>
  <c r="K288" i="12"/>
  <c r="K281" i="12"/>
  <c r="T278" i="12"/>
  <c r="U278" i="12" s="1"/>
  <c r="T254" i="12"/>
  <c r="U254" i="12" s="1"/>
  <c r="L376" i="12"/>
  <c r="L372" i="12"/>
  <c r="L324" i="12"/>
  <c r="L320" i="12"/>
  <c r="J298" i="12"/>
  <c r="L298" i="12"/>
  <c r="J294" i="12"/>
  <c r="L294" i="12"/>
  <c r="L288" i="12"/>
  <c r="L284" i="12"/>
  <c r="L280" i="12"/>
  <c r="L276" i="12"/>
  <c r="T267" i="12"/>
  <c r="U267" i="12" s="1"/>
  <c r="L290" i="12"/>
  <c r="L282" i="12"/>
  <c r="L274" i="12"/>
  <c r="J273" i="12"/>
  <c r="W273" i="12" s="1"/>
  <c r="L270" i="12"/>
  <c r="L269" i="12"/>
  <c r="J269" i="12"/>
  <c r="W269" i="12" s="1"/>
  <c r="L266" i="12"/>
  <c r="J265" i="12"/>
  <c r="K264" i="12"/>
  <c r="L262" i="12"/>
  <c r="L258" i="12"/>
  <c r="J257" i="12"/>
  <c r="K252" i="12"/>
  <c r="J249" i="12"/>
  <c r="K248" i="12"/>
  <c r="L246" i="12"/>
  <c r="J245" i="12"/>
  <c r="K244" i="12"/>
  <c r="T242" i="12"/>
  <c r="U242" i="12" s="1"/>
  <c r="L238" i="12"/>
  <c r="K236" i="12"/>
  <c r="L234" i="12"/>
  <c r="L233" i="12"/>
  <c r="J233" i="12"/>
  <c r="J227" i="12"/>
  <c r="L227" i="12"/>
  <c r="K218" i="12"/>
  <c r="J218" i="12"/>
  <c r="L218" i="12"/>
  <c r="T229" i="12"/>
  <c r="U229" i="12" s="1"/>
  <c r="K222" i="12"/>
  <c r="J222" i="12"/>
  <c r="K214" i="12"/>
  <c r="J214" i="12"/>
  <c r="L214" i="12"/>
  <c r="L268" i="12"/>
  <c r="L264" i="12"/>
  <c r="L256" i="12"/>
  <c r="L252" i="12"/>
  <c r="L248" i="12"/>
  <c r="L244" i="12"/>
  <c r="L240" i="12"/>
  <c r="L236" i="12"/>
  <c r="T235" i="12"/>
  <c r="U235" i="12" s="1"/>
  <c r="T228" i="12"/>
  <c r="U228" i="12" s="1"/>
  <c r="K226" i="12"/>
  <c r="J226" i="12"/>
  <c r="L222" i="12"/>
  <c r="L273" i="12"/>
  <c r="L265" i="12"/>
  <c r="T263" i="12"/>
  <c r="U263" i="12" s="1"/>
  <c r="L261" i="12"/>
  <c r="L260" i="12"/>
  <c r="L257" i="12"/>
  <c r="T255" i="12"/>
  <c r="U255" i="12" s="1"/>
  <c r="L253" i="12"/>
  <c r="L249" i="12"/>
  <c r="L245" i="12"/>
  <c r="J231" i="12"/>
  <c r="L231" i="12"/>
  <c r="J223" i="12"/>
  <c r="L223" i="12"/>
  <c r="T208" i="12"/>
  <c r="U208" i="12" s="1"/>
  <c r="L210" i="12"/>
  <c r="L206" i="12"/>
  <c r="L202" i="12"/>
  <c r="T200" i="12"/>
  <c r="U200" i="12" s="1"/>
  <c r="L194" i="12"/>
  <c r="J194" i="12"/>
  <c r="L182" i="12"/>
  <c r="J182" i="12"/>
  <c r="L181" i="12"/>
  <c r="L178" i="12"/>
  <c r="L174" i="12"/>
  <c r="L170" i="12"/>
  <c r="J170" i="12"/>
  <c r="K164" i="12"/>
  <c r="T163" i="12"/>
  <c r="U163" i="12" s="1"/>
  <c r="J152" i="12"/>
  <c r="L152" i="12"/>
  <c r="L151" i="12"/>
  <c r="J142" i="12"/>
  <c r="W142" i="12" s="1"/>
  <c r="L142" i="12"/>
  <c r="T220" i="12"/>
  <c r="U220" i="12" s="1"/>
  <c r="L219" i="12"/>
  <c r="T216" i="12"/>
  <c r="U216" i="12" s="1"/>
  <c r="L211" i="12"/>
  <c r="J211" i="12"/>
  <c r="L203" i="12"/>
  <c r="J203" i="12"/>
  <c r="L199" i="12"/>
  <c r="L198" i="12"/>
  <c r="L195" i="12"/>
  <c r="L191" i="12"/>
  <c r="J191" i="12"/>
  <c r="L187" i="12"/>
  <c r="L183" i="12"/>
  <c r="L179" i="12"/>
  <c r="J178" i="12"/>
  <c r="W178" i="12" s="1"/>
  <c r="L175" i="12"/>
  <c r="L166" i="12"/>
  <c r="L162" i="12"/>
  <c r="J162" i="12"/>
  <c r="P162" i="12" s="1"/>
  <c r="J156" i="12"/>
  <c r="L156" i="12"/>
  <c r="L215" i="12"/>
  <c r="L207" i="12"/>
  <c r="J187" i="12"/>
  <c r="K182" i="12"/>
  <c r="K178" i="12"/>
  <c r="L172" i="12"/>
  <c r="L164" i="12"/>
  <c r="L160" i="12"/>
  <c r="K150" i="12"/>
  <c r="J150" i="12"/>
  <c r="K191" i="12"/>
  <c r="K187" i="12"/>
  <c r="J146" i="12"/>
  <c r="L146" i="12"/>
  <c r="K142" i="12"/>
  <c r="J118" i="12"/>
  <c r="L118" i="12"/>
  <c r="K106" i="12"/>
  <c r="J101" i="12"/>
  <c r="L101" i="12"/>
  <c r="K101" i="12"/>
  <c r="K140" i="12"/>
  <c r="L138" i="12"/>
  <c r="K136" i="12"/>
  <c r="L134" i="12"/>
  <c r="K132" i="12"/>
  <c r="L130" i="12"/>
  <c r="J130" i="12"/>
  <c r="L129" i="12"/>
  <c r="L126" i="12"/>
  <c r="J126" i="12"/>
  <c r="L125" i="12"/>
  <c r="L122" i="12"/>
  <c r="K118" i="12"/>
  <c r="J117" i="12"/>
  <c r="L109" i="12"/>
  <c r="J105" i="12"/>
  <c r="K105" i="12"/>
  <c r="J138" i="12"/>
  <c r="P138" i="12" s="1"/>
  <c r="J134" i="12"/>
  <c r="J122" i="12"/>
  <c r="J110" i="12"/>
  <c r="L110" i="12"/>
  <c r="K109" i="12"/>
  <c r="T86" i="12"/>
  <c r="U86" i="12" s="1"/>
  <c r="L144" i="12"/>
  <c r="L140" i="12"/>
  <c r="K138" i="12"/>
  <c r="L136" i="12"/>
  <c r="L132" i="12"/>
  <c r="K130" i="12"/>
  <c r="L128" i="12"/>
  <c r="K126" i="12"/>
  <c r="J114" i="12"/>
  <c r="L114" i="12"/>
  <c r="J106" i="12"/>
  <c r="L106" i="12"/>
  <c r="K93" i="12"/>
  <c r="K89" i="12"/>
  <c r="J55" i="12"/>
  <c r="L55" i="12"/>
  <c r="J50" i="12"/>
  <c r="L50" i="12"/>
  <c r="L80" i="12"/>
  <c r="L76" i="12"/>
  <c r="L72" i="12"/>
  <c r="J72" i="12"/>
  <c r="T70" i="12"/>
  <c r="U70" i="12" s="1"/>
  <c r="L68" i="12"/>
  <c r="K65" i="12"/>
  <c r="T64" i="12"/>
  <c r="U64" i="12" s="1"/>
  <c r="K62" i="12"/>
  <c r="T60" i="12"/>
  <c r="U60" i="12" s="1"/>
  <c r="L59" i="12"/>
  <c r="J59" i="12"/>
  <c r="J104" i="12"/>
  <c r="T103" i="12"/>
  <c r="U103" i="12" s="1"/>
  <c r="T94" i="12"/>
  <c r="U94" i="12" s="1"/>
  <c r="L93" i="12"/>
  <c r="L89" i="12"/>
  <c r="L88" i="12"/>
  <c r="L85" i="12"/>
  <c r="L84" i="12"/>
  <c r="Y84" i="12" s="1"/>
  <c r="T82" i="12"/>
  <c r="U82" i="12" s="1"/>
  <c r="L81" i="12"/>
  <c r="L77" i="12"/>
  <c r="L69" i="12"/>
  <c r="J68" i="12"/>
  <c r="L65" i="12"/>
  <c r="L63" i="12"/>
  <c r="J58" i="12"/>
  <c r="K55" i="12"/>
  <c r="J54" i="12"/>
  <c r="W54" i="12" s="1"/>
  <c r="K54" i="12"/>
  <c r="J46" i="12"/>
  <c r="P46" i="12" s="1"/>
  <c r="L46" i="12"/>
  <c r="Y46" i="12" s="1"/>
  <c r="T40" i="12"/>
  <c r="U40" i="12" s="1"/>
  <c r="L97" i="12"/>
  <c r="L73" i="12"/>
  <c r="L62" i="12"/>
  <c r="L61" i="12"/>
  <c r="J61" i="12"/>
  <c r="W61" i="12" s="1"/>
  <c r="K50" i="12"/>
  <c r="T49" i="12"/>
  <c r="U49" i="12" s="1"/>
  <c r="L56" i="12"/>
  <c r="J51" i="12"/>
  <c r="L47" i="12"/>
  <c r="J47" i="12"/>
  <c r="L44" i="12"/>
  <c r="J43" i="12"/>
  <c r="K42" i="12"/>
  <c r="J39" i="12"/>
  <c r="J32" i="12"/>
  <c r="L32" i="12"/>
  <c r="L25" i="12"/>
  <c r="K25" i="12"/>
  <c r="J15" i="12"/>
  <c r="L15" i="12"/>
  <c r="M15" i="20"/>
  <c r="O15" i="20" s="1"/>
  <c r="K35" i="12"/>
  <c r="T17" i="12"/>
  <c r="U17" i="12" s="1"/>
  <c r="M14" i="20"/>
  <c r="L42" i="12"/>
  <c r="L29" i="12"/>
  <c r="K29" i="12"/>
  <c r="T21" i="12"/>
  <c r="U21" i="12" s="1"/>
  <c r="L51" i="12"/>
  <c r="L43" i="12"/>
  <c r="L39" i="12"/>
  <c r="L35" i="12"/>
  <c r="K27" i="12"/>
  <c r="J27" i="12"/>
  <c r="L27" i="12"/>
  <c r="J25" i="12"/>
  <c r="K23" i="12"/>
  <c r="J23" i="12"/>
  <c r="L23" i="12"/>
  <c r="K19" i="12"/>
  <c r="J19" i="12"/>
  <c r="L19" i="12"/>
  <c r="K15" i="12"/>
  <c r="L30" i="12"/>
  <c r="T16" i="12"/>
  <c r="U16" i="12" s="1"/>
  <c r="K13" i="12"/>
  <c r="L11" i="12"/>
  <c r="J11" i="12"/>
  <c r="L7" i="12"/>
  <c r="J7" i="12"/>
  <c r="J6" i="12"/>
  <c r="T5" i="12"/>
  <c r="U5" i="12" s="1"/>
  <c r="L2" i="12"/>
  <c r="P21" i="20"/>
  <c r="L12" i="12"/>
  <c r="L8" i="12"/>
  <c r="L4" i="12"/>
  <c r="J2" i="12"/>
  <c r="N21" i="20"/>
  <c r="L13" i="12"/>
  <c r="K11" i="12"/>
  <c r="K7" i="12"/>
  <c r="D3" i="18"/>
  <c r="N15" i="20"/>
  <c r="O21" i="20"/>
  <c r="F8" i="14"/>
  <c r="Z85" i="12" l="1"/>
  <c r="S85" i="12"/>
  <c r="S253" i="12"/>
  <c r="Z253" i="12"/>
  <c r="Z270" i="12"/>
  <c r="S270" i="12"/>
  <c r="Q337" i="12"/>
  <c r="X337" i="12"/>
  <c r="W337" i="12"/>
  <c r="P337" i="12"/>
  <c r="S470" i="12"/>
  <c r="Z470" i="12"/>
  <c r="S740" i="12"/>
  <c r="Z740" i="12"/>
  <c r="R725" i="12"/>
  <c r="Y725" i="12"/>
  <c r="Z732" i="12"/>
  <c r="S732" i="12"/>
  <c r="R732" i="12"/>
  <c r="Y732" i="12"/>
  <c r="R772" i="12"/>
  <c r="Y772" i="12"/>
  <c r="X829" i="12"/>
  <c r="Q829" i="12"/>
  <c r="W829" i="12"/>
  <c r="P829" i="12"/>
  <c r="Z862" i="12"/>
  <c r="S862" i="12"/>
  <c r="S868" i="12"/>
  <c r="Z868" i="12"/>
  <c r="Y886" i="12"/>
  <c r="R886" i="12"/>
  <c r="Q921" i="12"/>
  <c r="X921" i="12"/>
  <c r="P921" i="12"/>
  <c r="W921" i="12"/>
  <c r="Q955" i="12"/>
  <c r="X955" i="12"/>
  <c r="W955" i="12"/>
  <c r="P955" i="12"/>
  <c r="Q937" i="12"/>
  <c r="X937" i="12"/>
  <c r="W937" i="12"/>
  <c r="P937" i="12"/>
  <c r="Y42" i="12"/>
  <c r="R42" i="12"/>
  <c r="Z222" i="12"/>
  <c r="S222" i="12"/>
  <c r="S324" i="12"/>
  <c r="Z324" i="12"/>
  <c r="Q361" i="12"/>
  <c r="X361" i="12"/>
  <c r="W361" i="12"/>
  <c r="P361" i="12"/>
  <c r="S389" i="12"/>
  <c r="Z389" i="12"/>
  <c r="X515" i="12"/>
  <c r="Q515" i="12"/>
  <c r="S652" i="12"/>
  <c r="Z652" i="12"/>
  <c r="Q648" i="12"/>
  <c r="X648" i="12"/>
  <c r="P648" i="12"/>
  <c r="W648" i="12"/>
  <c r="S701" i="12"/>
  <c r="Z701" i="12"/>
  <c r="X721" i="12"/>
  <c r="Q721" i="12"/>
  <c r="Q748" i="12"/>
  <c r="X748" i="12"/>
  <c r="P748" i="12"/>
  <c r="W748" i="12"/>
  <c r="R792" i="12"/>
  <c r="Y792" i="12"/>
  <c r="Z800" i="12"/>
  <c r="S800" i="12"/>
  <c r="S814" i="12"/>
  <c r="Z814" i="12"/>
  <c r="X43" i="12"/>
  <c r="Q43" i="12"/>
  <c r="P43" i="12"/>
  <c r="W43" i="12"/>
  <c r="Y164" i="12"/>
  <c r="R164" i="12"/>
  <c r="S223" i="12"/>
  <c r="Z223" i="12"/>
  <c r="X226" i="12"/>
  <c r="Q226" i="12"/>
  <c r="W226" i="12"/>
  <c r="P226" i="12"/>
  <c r="Q227" i="12"/>
  <c r="X227" i="12"/>
  <c r="P227" i="12"/>
  <c r="W227" i="12"/>
  <c r="Q245" i="12"/>
  <c r="X245" i="12"/>
  <c r="P245" i="12"/>
  <c r="W245" i="12"/>
  <c r="S284" i="12"/>
  <c r="Z284" i="12"/>
  <c r="Q272" i="12"/>
  <c r="X272" i="12"/>
  <c r="W272" i="12"/>
  <c r="P272" i="12"/>
  <c r="X305" i="12"/>
  <c r="Q305" i="12"/>
  <c r="P305" i="12"/>
  <c r="W305" i="12"/>
  <c r="S337" i="12"/>
  <c r="Z337" i="12"/>
  <c r="R337" i="12"/>
  <c r="Y337" i="12"/>
  <c r="Z285" i="12"/>
  <c r="S285" i="12"/>
  <c r="Z305" i="12"/>
  <c r="S305" i="12"/>
  <c r="Z321" i="12"/>
  <c r="S321" i="12"/>
  <c r="Q369" i="12"/>
  <c r="X369" i="12"/>
  <c r="S461" i="12"/>
  <c r="Z461" i="12"/>
  <c r="Z503" i="12"/>
  <c r="S503" i="12"/>
  <c r="S628" i="12"/>
  <c r="Z628" i="12"/>
  <c r="Q615" i="12"/>
  <c r="X615" i="12"/>
  <c r="Z578" i="12"/>
  <c r="S578" i="12"/>
  <c r="Q637" i="12"/>
  <c r="X637" i="12"/>
  <c r="W637" i="12"/>
  <c r="P637" i="12"/>
  <c r="Z653" i="12"/>
  <c r="S653" i="12"/>
  <c r="X689" i="12"/>
  <c r="Q689" i="12"/>
  <c r="W689" i="12"/>
  <c r="P689" i="12"/>
  <c r="Z721" i="12"/>
  <c r="S721" i="12"/>
  <c r="Q845" i="12"/>
  <c r="X845" i="12"/>
  <c r="P845" i="12"/>
  <c r="W845" i="12"/>
  <c r="Y854" i="12"/>
  <c r="R854" i="12"/>
  <c r="Z972" i="12"/>
  <c r="S972" i="12"/>
  <c r="Z996" i="12"/>
  <c r="S996" i="12"/>
  <c r="Y50" i="12"/>
  <c r="R50" i="12"/>
  <c r="Z244" i="12"/>
  <c r="S244" i="12"/>
  <c r="S280" i="12"/>
  <c r="Z280" i="12"/>
  <c r="X399" i="12"/>
  <c r="Q399" i="12"/>
  <c r="P399" i="12"/>
  <c r="W399" i="12"/>
  <c r="Z517" i="12"/>
  <c r="S517" i="12"/>
  <c r="Q583" i="12"/>
  <c r="X583" i="12"/>
  <c r="W583" i="12"/>
  <c r="P583" i="12"/>
  <c r="Q509" i="12"/>
  <c r="X509" i="12"/>
  <c r="W509" i="12"/>
  <c r="P509" i="12"/>
  <c r="Z543" i="12"/>
  <c r="S543" i="12"/>
  <c r="Z764" i="12"/>
  <c r="S764" i="12"/>
  <c r="Y764" i="12"/>
  <c r="R764" i="12"/>
  <c r="S134" i="12"/>
  <c r="Z134" i="12"/>
  <c r="Q101" i="12"/>
  <c r="X101" i="12"/>
  <c r="P101" i="12"/>
  <c r="W101" i="12"/>
  <c r="Y187" i="12"/>
  <c r="R187" i="12"/>
  <c r="X2" i="12"/>
  <c r="Q2" i="12"/>
  <c r="W2" i="12"/>
  <c r="P2" i="12"/>
  <c r="Q6" i="12"/>
  <c r="X6" i="12"/>
  <c r="P6" i="12"/>
  <c r="W6" i="12"/>
  <c r="Z30" i="12"/>
  <c r="S30" i="12"/>
  <c r="Y30" i="12"/>
  <c r="R30" i="12"/>
  <c r="X25" i="12"/>
  <c r="Q25" i="12"/>
  <c r="W25" i="12"/>
  <c r="P25" i="12"/>
  <c r="Z51" i="12"/>
  <c r="S51" i="12"/>
  <c r="R25" i="12"/>
  <c r="Y25" i="12"/>
  <c r="X68" i="12"/>
  <c r="Q68" i="12"/>
  <c r="W68" i="12"/>
  <c r="P68" i="12"/>
  <c r="Q114" i="12"/>
  <c r="X114" i="12"/>
  <c r="Z144" i="12"/>
  <c r="S144" i="12"/>
  <c r="Z125" i="12"/>
  <c r="S125" i="12"/>
  <c r="R125" i="12"/>
  <c r="Y125" i="12"/>
  <c r="Y106" i="12"/>
  <c r="R106" i="12"/>
  <c r="X170" i="12"/>
  <c r="Q170" i="12"/>
  <c r="Z194" i="12"/>
  <c r="S194" i="12"/>
  <c r="R222" i="12"/>
  <c r="Y222" i="12"/>
  <c r="Q233" i="12"/>
  <c r="X233" i="12"/>
  <c r="P233" i="12"/>
  <c r="W233" i="12"/>
  <c r="Z246" i="12"/>
  <c r="S246" i="12"/>
  <c r="R353" i="12"/>
  <c r="Y353" i="12"/>
  <c r="Q276" i="12"/>
  <c r="X276" i="12"/>
  <c r="Q309" i="12"/>
  <c r="X309" i="12"/>
  <c r="W309" i="12"/>
  <c r="P309" i="12"/>
  <c r="Y372" i="12"/>
  <c r="R372" i="12"/>
  <c r="X285" i="12"/>
  <c r="Q285" i="12"/>
  <c r="Y343" i="12"/>
  <c r="R343" i="12"/>
  <c r="Z353" i="12"/>
  <c r="S353" i="12"/>
  <c r="Z369" i="12"/>
  <c r="S369" i="12"/>
  <c r="R461" i="12"/>
  <c r="Y461" i="12"/>
  <c r="R444" i="12"/>
  <c r="Y444" i="12"/>
  <c r="S449" i="12"/>
  <c r="Z449" i="12"/>
  <c r="Y491" i="12"/>
  <c r="R491" i="12"/>
  <c r="X591" i="12"/>
  <c r="Q591" i="12"/>
  <c r="W591" i="12"/>
  <c r="P591" i="12"/>
  <c r="Z608" i="12"/>
  <c r="S608" i="12"/>
  <c r="Z599" i="12"/>
  <c r="S599" i="12"/>
  <c r="Q499" i="12"/>
  <c r="X499" i="12"/>
  <c r="P499" i="12"/>
  <c r="W499" i="12"/>
  <c r="Q518" i="12"/>
  <c r="X518" i="12"/>
  <c r="W518" i="12"/>
  <c r="P518" i="12"/>
  <c r="S637" i="12"/>
  <c r="Z637" i="12"/>
  <c r="Y637" i="12"/>
  <c r="R637" i="12"/>
  <c r="Y676" i="12"/>
  <c r="R676" i="12"/>
  <c r="S714" i="12"/>
  <c r="Z714" i="12"/>
  <c r="Y736" i="12"/>
  <c r="R736" i="12"/>
  <c r="Y752" i="12"/>
  <c r="R752" i="12"/>
  <c r="Z778" i="12"/>
  <c r="S778" i="12"/>
  <c r="Z665" i="12"/>
  <c r="S665" i="12"/>
  <c r="S689" i="12"/>
  <c r="Z689" i="12"/>
  <c r="Y893" i="12"/>
  <c r="R893" i="12"/>
  <c r="Q797" i="12"/>
  <c r="X797" i="12"/>
  <c r="X833" i="12"/>
  <c r="Q833" i="12"/>
  <c r="P833" i="12"/>
  <c r="W833" i="12"/>
  <c r="Q846" i="12"/>
  <c r="X846" i="12"/>
  <c r="R810" i="12"/>
  <c r="Y810" i="12"/>
  <c r="X918" i="12"/>
  <c r="Q918" i="12"/>
  <c r="Z968" i="12"/>
  <c r="S968" i="12"/>
  <c r="Y968" i="12"/>
  <c r="R968" i="12"/>
  <c r="X944" i="12"/>
  <c r="Q944" i="12"/>
  <c r="S942" i="12"/>
  <c r="Z942" i="12"/>
  <c r="R960" i="12"/>
  <c r="Y960" i="12"/>
  <c r="Z183" i="12"/>
  <c r="S183" i="12"/>
  <c r="Z890" i="12"/>
  <c r="S890" i="12"/>
  <c r="Y23" i="12"/>
  <c r="R23" i="12"/>
  <c r="X15" i="12"/>
  <c r="Q15" i="12"/>
  <c r="P15" i="12"/>
  <c r="W15" i="12"/>
  <c r="S4" i="12"/>
  <c r="Z4" i="12"/>
  <c r="R15" i="12"/>
  <c r="Y15" i="12"/>
  <c r="X126" i="12"/>
  <c r="Q126" i="12"/>
  <c r="S166" i="12"/>
  <c r="Z166" i="12"/>
  <c r="R166" i="12"/>
  <c r="Y166" i="12"/>
  <c r="X191" i="12"/>
  <c r="Q191" i="12"/>
  <c r="S142" i="12"/>
  <c r="Z142" i="12"/>
  <c r="S170" i="12"/>
  <c r="Z170" i="12"/>
  <c r="S256" i="12"/>
  <c r="Z256" i="12"/>
  <c r="R305" i="12"/>
  <c r="Y305" i="12"/>
  <c r="Y357" i="12"/>
  <c r="R357" i="12"/>
  <c r="Y376" i="12"/>
  <c r="R376" i="12"/>
  <c r="Q345" i="12"/>
  <c r="X345" i="12"/>
  <c r="Z448" i="12"/>
  <c r="S448" i="12"/>
  <c r="Z405" i="12"/>
  <c r="S405" i="12"/>
  <c r="Z385" i="12"/>
  <c r="S385" i="12"/>
  <c r="X453" i="12"/>
  <c r="Q453" i="12"/>
  <c r="W453" i="12"/>
  <c r="P453" i="12"/>
  <c r="R395" i="12"/>
  <c r="Y395" i="12"/>
  <c r="S409" i="12"/>
  <c r="Z409" i="12"/>
  <c r="X428" i="12"/>
  <c r="Q428" i="12"/>
  <c r="W428" i="12"/>
  <c r="P428" i="12"/>
  <c r="Z465" i="12"/>
  <c r="S465" i="12"/>
  <c r="Y523" i="12"/>
  <c r="R523" i="12"/>
  <c r="Z541" i="12"/>
  <c r="S541" i="12"/>
  <c r="Z561" i="12"/>
  <c r="S561" i="12"/>
  <c r="S585" i="12"/>
  <c r="Z585" i="12"/>
  <c r="S636" i="12"/>
  <c r="Z636" i="12"/>
  <c r="Y636" i="12"/>
  <c r="R636" i="12"/>
  <c r="Q595" i="12"/>
  <c r="X595" i="12"/>
  <c r="W595" i="12"/>
  <c r="P595" i="12"/>
  <c r="Z619" i="12"/>
  <c r="S619" i="12"/>
  <c r="Z521" i="12"/>
  <c r="S521" i="12"/>
  <c r="X653" i="12"/>
  <c r="Q653" i="12"/>
  <c r="W653" i="12"/>
  <c r="P653" i="12"/>
  <c r="Z738" i="12"/>
  <c r="S738" i="12"/>
  <c r="Z754" i="12"/>
  <c r="S754" i="12"/>
  <c r="Z782" i="12"/>
  <c r="S782" i="12"/>
  <c r="S673" i="12"/>
  <c r="Z673" i="12"/>
  <c r="Q821" i="12"/>
  <c r="X821" i="12"/>
  <c r="W821" i="12"/>
  <c r="P821" i="12"/>
  <c r="S834" i="12"/>
  <c r="Z834" i="12"/>
  <c r="X914" i="12"/>
  <c r="Q914" i="12"/>
  <c r="S784" i="12"/>
  <c r="Z784" i="12"/>
  <c r="Z876" i="12"/>
  <c r="S876" i="12"/>
  <c r="Y876" i="12"/>
  <c r="R876" i="12"/>
  <c r="Q897" i="12"/>
  <c r="X897" i="12"/>
  <c r="Y862" i="12"/>
  <c r="R862" i="12"/>
  <c r="Z933" i="12"/>
  <c r="S933" i="12"/>
  <c r="S980" i="12"/>
  <c r="Z980" i="12"/>
  <c r="R980" i="12"/>
  <c r="Y980" i="12"/>
  <c r="R964" i="12"/>
  <c r="Y964" i="12"/>
  <c r="R1000" i="12"/>
  <c r="Y1000" i="12"/>
  <c r="S15" i="5"/>
  <c r="T15" i="5" s="1"/>
  <c r="Q11" i="12"/>
  <c r="X11" i="12"/>
  <c r="Z39" i="12"/>
  <c r="S39" i="12"/>
  <c r="Z63" i="12"/>
  <c r="S63" i="12"/>
  <c r="Q134" i="12"/>
  <c r="X134" i="12"/>
  <c r="P134" i="12"/>
  <c r="W134" i="12"/>
  <c r="R178" i="12"/>
  <c r="Y178" i="12"/>
  <c r="Y292" i="12"/>
  <c r="R292" i="12"/>
  <c r="Q433" i="12"/>
  <c r="X433" i="12"/>
  <c r="W433" i="12"/>
  <c r="P433" i="12"/>
  <c r="Y499" i="12"/>
  <c r="R499" i="12"/>
  <c r="X7" i="12"/>
  <c r="Q7" i="12"/>
  <c r="S69" i="12"/>
  <c r="Z69" i="12"/>
  <c r="Z55" i="12"/>
  <c r="S55" i="12"/>
  <c r="R126" i="12"/>
  <c r="Y126" i="12"/>
  <c r="Y105" i="12"/>
  <c r="R105" i="12"/>
  <c r="X150" i="12"/>
  <c r="Q150" i="12"/>
  <c r="Q27" i="12"/>
  <c r="X27" i="12"/>
  <c r="Z47" i="12"/>
  <c r="S47" i="12"/>
  <c r="S62" i="12"/>
  <c r="Z62" i="12"/>
  <c r="Y54" i="12"/>
  <c r="R54" i="12"/>
  <c r="X59" i="12"/>
  <c r="Q59" i="12"/>
  <c r="W59" i="12"/>
  <c r="P59" i="12"/>
  <c r="Q72" i="12"/>
  <c r="X72" i="12"/>
  <c r="X55" i="12"/>
  <c r="Q55" i="12"/>
  <c r="P55" i="12"/>
  <c r="W55" i="12"/>
  <c r="Y150" i="12"/>
  <c r="R150" i="12"/>
  <c r="Z207" i="12"/>
  <c r="S207" i="12"/>
  <c r="Y207" i="12"/>
  <c r="R207" i="12"/>
  <c r="X231" i="12"/>
  <c r="Q231" i="12"/>
  <c r="S261" i="12"/>
  <c r="Z261" i="12"/>
  <c r="S264" i="12"/>
  <c r="Z264" i="12"/>
  <c r="Q249" i="12"/>
  <c r="X249" i="12"/>
  <c r="W249" i="12"/>
  <c r="P249" i="12"/>
  <c r="Q265" i="12"/>
  <c r="X265" i="12"/>
  <c r="P265" i="12"/>
  <c r="W265" i="12"/>
  <c r="Z282" i="12"/>
  <c r="S282" i="12"/>
  <c r="X294" i="12"/>
  <c r="Q294" i="12"/>
  <c r="X385" i="12"/>
  <c r="Q385" i="12"/>
  <c r="Z478" i="12"/>
  <c r="S478" i="12"/>
  <c r="Z453" i="12"/>
  <c r="S453" i="12"/>
  <c r="Z507" i="12"/>
  <c r="S507" i="12"/>
  <c r="Q563" i="12"/>
  <c r="X563" i="12"/>
  <c r="W563" i="12"/>
  <c r="P563" i="12"/>
  <c r="R525" i="12"/>
  <c r="Y525" i="12"/>
  <c r="Q559" i="12"/>
  <c r="X559" i="12"/>
  <c r="S692" i="12"/>
  <c r="Z692" i="12"/>
  <c r="Z760" i="12"/>
  <c r="S760" i="12"/>
  <c r="R705" i="12"/>
  <c r="Y705" i="12"/>
  <c r="R696" i="12"/>
  <c r="Y696" i="12"/>
  <c r="S725" i="12"/>
  <c r="Z725" i="12"/>
  <c r="Q740" i="12"/>
  <c r="X740" i="12"/>
  <c r="W740" i="12"/>
  <c r="P740" i="12"/>
  <c r="S757" i="12"/>
  <c r="Z757" i="12"/>
  <c r="R785" i="12"/>
  <c r="Y785" i="12"/>
  <c r="Z796" i="12"/>
  <c r="S796" i="12"/>
  <c r="S815" i="12"/>
  <c r="Z815" i="12"/>
  <c r="S822" i="12"/>
  <c r="Z822" i="12"/>
  <c r="S870" i="12"/>
  <c r="Z870" i="12"/>
  <c r="Z902" i="12"/>
  <c r="S902" i="12"/>
  <c r="X928" i="12"/>
  <c r="Q928" i="12"/>
  <c r="W928" i="12"/>
  <c r="P928" i="12"/>
  <c r="Z934" i="12"/>
  <c r="S934" i="12"/>
  <c r="Q960" i="12"/>
  <c r="X960" i="12"/>
  <c r="R11" i="12"/>
  <c r="Y11" i="12"/>
  <c r="R19" i="12"/>
  <c r="Y19" i="12"/>
  <c r="Z258" i="12"/>
  <c r="S258" i="12"/>
  <c r="R7" i="12"/>
  <c r="Y7" i="12"/>
  <c r="Q19" i="12"/>
  <c r="X19" i="12"/>
  <c r="R27" i="12"/>
  <c r="Y27" i="12"/>
  <c r="S29" i="12"/>
  <c r="Z29" i="12"/>
  <c r="X32" i="12"/>
  <c r="Q32" i="12"/>
  <c r="P32" i="12"/>
  <c r="W32" i="12"/>
  <c r="Q51" i="12"/>
  <c r="X51" i="12"/>
  <c r="P51" i="12"/>
  <c r="W51" i="12"/>
  <c r="Z73" i="12"/>
  <c r="S73" i="12"/>
  <c r="Y73" i="12"/>
  <c r="R73" i="12"/>
  <c r="S81" i="12"/>
  <c r="Z81" i="12"/>
  <c r="Z93" i="12"/>
  <c r="S93" i="12"/>
  <c r="S110" i="12"/>
  <c r="Z110" i="12"/>
  <c r="Y110" i="12"/>
  <c r="R110" i="12"/>
  <c r="Z129" i="12"/>
  <c r="S129" i="12"/>
  <c r="R129" i="12"/>
  <c r="Y129" i="12"/>
  <c r="R142" i="12"/>
  <c r="Y142" i="12"/>
  <c r="Z236" i="12"/>
  <c r="S236" i="12"/>
  <c r="Y236" i="12"/>
  <c r="R236" i="12"/>
  <c r="Z266" i="12"/>
  <c r="S266" i="12"/>
  <c r="S290" i="12"/>
  <c r="Z290" i="12"/>
  <c r="S298" i="12"/>
  <c r="Z298" i="12"/>
  <c r="Y285" i="12"/>
  <c r="R285" i="12"/>
  <c r="R324" i="12"/>
  <c r="Y324" i="12"/>
  <c r="Z277" i="12"/>
  <c r="S277" i="12"/>
  <c r="Q300" i="12"/>
  <c r="X300" i="12"/>
  <c r="P300" i="12"/>
  <c r="W300" i="12"/>
  <c r="Q316" i="12"/>
  <c r="X316" i="12"/>
  <c r="P316" i="12"/>
  <c r="W316" i="12"/>
  <c r="S325" i="12"/>
  <c r="Z325" i="12"/>
  <c r="Z487" i="12"/>
  <c r="S487" i="12"/>
  <c r="X465" i="12"/>
  <c r="Q465" i="12"/>
  <c r="P465" i="12"/>
  <c r="W465" i="12"/>
  <c r="Y431" i="12"/>
  <c r="R431" i="12"/>
  <c r="S649" i="12"/>
  <c r="Z649" i="12"/>
  <c r="Z644" i="12"/>
  <c r="S644" i="12"/>
  <c r="X607" i="12"/>
  <c r="Q607" i="12"/>
  <c r="X656" i="12"/>
  <c r="Q656" i="12"/>
  <c r="W656" i="12"/>
  <c r="P656" i="12"/>
  <c r="S698" i="12"/>
  <c r="Z698" i="12"/>
  <c r="Q696" i="12"/>
  <c r="X696" i="12"/>
  <c r="W696" i="12"/>
  <c r="P696" i="12"/>
  <c r="Z709" i="12"/>
  <c r="S709" i="12"/>
  <c r="Z785" i="12"/>
  <c r="S785" i="12"/>
  <c r="Z806" i="12"/>
  <c r="S806" i="12"/>
  <c r="Z854" i="12"/>
  <c r="S854" i="12"/>
  <c r="R822" i="12"/>
  <c r="Y822" i="12"/>
  <c r="R910" i="12"/>
  <c r="Y910" i="12"/>
  <c r="Z928" i="12"/>
  <c r="S928" i="12"/>
  <c r="S922" i="12"/>
  <c r="Z922" i="12"/>
  <c r="R93" i="12"/>
  <c r="Y93" i="12"/>
  <c r="Z132" i="12"/>
  <c r="S132" i="12"/>
  <c r="Q110" i="12"/>
  <c r="X110" i="12"/>
  <c r="P110" i="12"/>
  <c r="W110" i="12"/>
  <c r="X130" i="12"/>
  <c r="Q130" i="12"/>
  <c r="Y140" i="12"/>
  <c r="R140" i="12"/>
  <c r="S146" i="12"/>
  <c r="Z146" i="12"/>
  <c r="S198" i="12"/>
  <c r="Z198" i="12"/>
  <c r="Z152" i="12"/>
  <c r="S152" i="12"/>
  <c r="S181" i="12"/>
  <c r="Z181" i="12"/>
  <c r="Z206" i="12"/>
  <c r="S206" i="12"/>
  <c r="Z214" i="12"/>
  <c r="S214" i="12"/>
  <c r="Q218" i="12"/>
  <c r="X218" i="12"/>
  <c r="P218" i="12"/>
  <c r="W218" i="12"/>
  <c r="S238" i="12"/>
  <c r="Z238" i="12"/>
  <c r="Y333" i="12"/>
  <c r="R333" i="12"/>
  <c r="Y381" i="12"/>
  <c r="R381" i="12"/>
  <c r="Q277" i="12"/>
  <c r="X277" i="12"/>
  <c r="S300" i="12"/>
  <c r="Z300" i="12"/>
  <c r="Q317" i="12"/>
  <c r="X317" i="12"/>
  <c r="Q329" i="12"/>
  <c r="X329" i="12"/>
  <c r="X349" i="12"/>
  <c r="Q349" i="12"/>
  <c r="S424" i="12"/>
  <c r="Z424" i="12"/>
  <c r="X411" i="12"/>
  <c r="Q411" i="12"/>
  <c r="Y437" i="12"/>
  <c r="R437" i="12"/>
  <c r="S397" i="12"/>
  <c r="Z397" i="12"/>
  <c r="S433" i="12"/>
  <c r="Z433" i="12"/>
  <c r="S445" i="12"/>
  <c r="Z445" i="12"/>
  <c r="Z529" i="12"/>
  <c r="S529" i="12"/>
  <c r="Z569" i="12"/>
  <c r="S569" i="12"/>
  <c r="Z593" i="12"/>
  <c r="S593" i="12"/>
  <c r="S624" i="12"/>
  <c r="Z624" i="12"/>
  <c r="R573" i="12"/>
  <c r="Y573" i="12"/>
  <c r="S607" i="12"/>
  <c r="Z607" i="12"/>
  <c r="Q573" i="12"/>
  <c r="X573" i="12"/>
  <c r="W573" i="12"/>
  <c r="P573" i="12"/>
  <c r="Y624" i="12"/>
  <c r="R624" i="12"/>
  <c r="Z645" i="12"/>
  <c r="S645" i="12"/>
  <c r="R645" i="12"/>
  <c r="Y645" i="12"/>
  <c r="Y657" i="12"/>
  <c r="R657" i="12"/>
  <c r="Q657" i="12"/>
  <c r="X657" i="12"/>
  <c r="Z669" i="12"/>
  <c r="S669" i="12"/>
  <c r="Y669" i="12"/>
  <c r="R669" i="12"/>
  <c r="S682" i="12"/>
  <c r="Z682" i="12"/>
  <c r="Z681" i="12"/>
  <c r="S681" i="12"/>
  <c r="Q785" i="12"/>
  <c r="X785" i="12"/>
  <c r="Z792" i="12"/>
  <c r="S792" i="12"/>
  <c r="S901" i="12"/>
  <c r="Z901" i="12"/>
  <c r="R826" i="12"/>
  <c r="Y826" i="12"/>
  <c r="R882" i="12"/>
  <c r="Y882" i="12"/>
  <c r="R914" i="12"/>
  <c r="Y914" i="12"/>
  <c r="S948" i="12"/>
  <c r="Z948" i="12"/>
  <c r="S16" i="5"/>
  <c r="T16" i="5" s="1"/>
  <c r="Z12" i="12"/>
  <c r="S12" i="12"/>
  <c r="X58" i="12"/>
  <c r="AA58" i="12" s="1"/>
  <c r="AB58" i="12" s="1"/>
  <c r="Q58" i="12"/>
  <c r="Y62" i="12"/>
  <c r="R62" i="12"/>
  <c r="S80" i="12"/>
  <c r="Z80" i="12"/>
  <c r="S106" i="12"/>
  <c r="Z106" i="12"/>
  <c r="Z136" i="12"/>
  <c r="S136" i="12"/>
  <c r="X122" i="12"/>
  <c r="Q122" i="12"/>
  <c r="W122" i="12"/>
  <c r="P122" i="12"/>
  <c r="X117" i="12"/>
  <c r="Q117" i="12"/>
  <c r="Z172" i="12"/>
  <c r="S172" i="12"/>
  <c r="Q156" i="12"/>
  <c r="X156" i="12"/>
  <c r="Z179" i="12"/>
  <c r="S179" i="12"/>
  <c r="Z199" i="12"/>
  <c r="S199" i="12"/>
  <c r="Q152" i="12"/>
  <c r="X152" i="12"/>
  <c r="X182" i="12"/>
  <c r="Q182" i="12"/>
  <c r="Z210" i="12"/>
  <c r="S210" i="12"/>
  <c r="Q214" i="12"/>
  <c r="X214" i="12"/>
  <c r="Y218" i="12"/>
  <c r="R218" i="12"/>
  <c r="Z320" i="12"/>
  <c r="S320" i="12"/>
  <c r="Q288" i="12"/>
  <c r="X288" i="12"/>
  <c r="W288" i="12"/>
  <c r="P288" i="12"/>
  <c r="Z343" i="12"/>
  <c r="S343" i="12"/>
  <c r="Q357" i="12"/>
  <c r="X357" i="12"/>
  <c r="P357" i="12"/>
  <c r="W357" i="12"/>
  <c r="S427" i="12"/>
  <c r="Z427" i="12"/>
  <c r="R427" i="12"/>
  <c r="Y427" i="12"/>
  <c r="S411" i="12"/>
  <c r="Z411" i="12"/>
  <c r="S439" i="12"/>
  <c r="Z439" i="12"/>
  <c r="X470" i="12"/>
  <c r="Q470" i="12"/>
  <c r="Z485" i="12"/>
  <c r="S485" i="12"/>
  <c r="X400" i="12"/>
  <c r="Q400" i="12"/>
  <c r="R415" i="12"/>
  <c r="Y415" i="12"/>
  <c r="Z473" i="12"/>
  <c r="S473" i="12"/>
  <c r="Q517" i="12"/>
  <c r="X517" i="12"/>
  <c r="W517" i="12"/>
  <c r="P517" i="12"/>
  <c r="Z553" i="12"/>
  <c r="S553" i="12"/>
  <c r="Z572" i="12"/>
  <c r="S572" i="12"/>
  <c r="R572" i="12"/>
  <c r="Y572" i="12"/>
  <c r="Z609" i="12"/>
  <c r="S609" i="12"/>
  <c r="S582" i="12"/>
  <c r="Z582" i="12"/>
  <c r="R582" i="12"/>
  <c r="Y582" i="12"/>
  <c r="S639" i="12"/>
  <c r="Z639" i="12"/>
  <c r="R532" i="12"/>
  <c r="Y532" i="12"/>
  <c r="Z736" i="12"/>
  <c r="S736" i="12"/>
  <c r="Z648" i="12"/>
  <c r="S648" i="12"/>
  <c r="R721" i="12"/>
  <c r="Y721" i="12"/>
  <c r="S710" i="12"/>
  <c r="Z710" i="12"/>
  <c r="X729" i="12"/>
  <c r="Q729" i="12"/>
  <c r="W729" i="12"/>
  <c r="P729" i="12"/>
  <c r="Z746" i="12"/>
  <c r="S746" i="12"/>
  <c r="S766" i="12"/>
  <c r="Z766" i="12"/>
  <c r="Q732" i="12"/>
  <c r="X732" i="12"/>
  <c r="P732" i="12"/>
  <c r="W732" i="12"/>
  <c r="X764" i="12"/>
  <c r="Q764" i="12"/>
  <c r="P764" i="12"/>
  <c r="W764" i="12"/>
  <c r="Q772" i="12"/>
  <c r="X772" i="12"/>
  <c r="P772" i="12"/>
  <c r="W772" i="12"/>
  <c r="X789" i="12"/>
  <c r="Q789" i="12"/>
  <c r="Z827" i="12"/>
  <c r="S827" i="12"/>
  <c r="Z842" i="12"/>
  <c r="S842" i="12"/>
  <c r="S858" i="12"/>
  <c r="Z858" i="12"/>
  <c r="S886" i="12"/>
  <c r="Z886" i="12"/>
  <c r="Z906" i="12"/>
  <c r="S906" i="12"/>
  <c r="S777" i="12"/>
  <c r="Z777" i="12"/>
  <c r="X792" i="12"/>
  <c r="Q792" i="12"/>
  <c r="W792" i="12"/>
  <c r="P792" i="12"/>
  <c r="X884" i="12"/>
  <c r="Q884" i="12"/>
  <c r="P884" i="12"/>
  <c r="W884" i="12"/>
  <c r="Z921" i="12"/>
  <c r="S921" i="12"/>
  <c r="Y921" i="12"/>
  <c r="R921" i="12"/>
  <c r="S964" i="12"/>
  <c r="Z964" i="12"/>
  <c r="Q987" i="12"/>
  <c r="X987" i="12"/>
  <c r="W987" i="12"/>
  <c r="P987" i="12"/>
  <c r="Q994" i="12"/>
  <c r="X994" i="12"/>
  <c r="Z43" i="12"/>
  <c r="S43" i="12"/>
  <c r="Z42" i="12"/>
  <c r="S42" i="12"/>
  <c r="Q39" i="12"/>
  <c r="X39" i="12"/>
  <c r="Z97" i="12"/>
  <c r="S97" i="12"/>
  <c r="S77" i="12"/>
  <c r="Z77" i="12"/>
  <c r="Z88" i="12"/>
  <c r="S88" i="12"/>
  <c r="R65" i="12"/>
  <c r="Y65" i="12"/>
  <c r="S50" i="12"/>
  <c r="Z50" i="12"/>
  <c r="Y138" i="12"/>
  <c r="R138" i="12"/>
  <c r="X105" i="12"/>
  <c r="Q105" i="12"/>
  <c r="R136" i="12"/>
  <c r="Y136" i="12"/>
  <c r="Y191" i="12"/>
  <c r="R191" i="12"/>
  <c r="S219" i="12"/>
  <c r="Z219" i="12"/>
  <c r="Z8" i="12"/>
  <c r="S8" i="12"/>
  <c r="S7" i="12"/>
  <c r="Z7" i="12"/>
  <c r="Z19" i="12"/>
  <c r="S19" i="12"/>
  <c r="Z27" i="12"/>
  <c r="S27" i="12"/>
  <c r="Z15" i="12"/>
  <c r="S15" i="12"/>
  <c r="Y55" i="12"/>
  <c r="R55" i="12"/>
  <c r="Z89" i="12"/>
  <c r="S89" i="12"/>
  <c r="X104" i="12"/>
  <c r="Q104" i="12"/>
  <c r="Z68" i="12"/>
  <c r="S68" i="12"/>
  <c r="X50" i="12"/>
  <c r="Q50" i="12"/>
  <c r="Z114" i="12"/>
  <c r="S114" i="12"/>
  <c r="Z140" i="12"/>
  <c r="S140" i="12"/>
  <c r="Z109" i="12"/>
  <c r="S109" i="12"/>
  <c r="Z138" i="12"/>
  <c r="S138" i="12"/>
  <c r="X118" i="12"/>
  <c r="Q118" i="12"/>
  <c r="Q187" i="12"/>
  <c r="X187" i="12"/>
  <c r="Z162" i="12"/>
  <c r="S162" i="12"/>
  <c r="S187" i="12"/>
  <c r="Z187" i="12"/>
  <c r="Z203" i="12"/>
  <c r="S203" i="12"/>
  <c r="S178" i="12"/>
  <c r="Z178" i="12"/>
  <c r="Z202" i="12"/>
  <c r="S202" i="12"/>
  <c r="Z231" i="12"/>
  <c r="S231" i="12"/>
  <c r="Z260" i="12"/>
  <c r="S260" i="12"/>
  <c r="Z252" i="12"/>
  <c r="S252" i="12"/>
  <c r="X222" i="12"/>
  <c r="Q222" i="12"/>
  <c r="S227" i="12"/>
  <c r="Z227" i="12"/>
  <c r="Y244" i="12"/>
  <c r="R244" i="12"/>
  <c r="Q257" i="12"/>
  <c r="X257" i="12"/>
  <c r="Z269" i="12"/>
  <c r="S269" i="12"/>
  <c r="Z276" i="12"/>
  <c r="S276" i="12"/>
  <c r="R288" i="12"/>
  <c r="Y288" i="12"/>
  <c r="Y329" i="12"/>
  <c r="R329" i="12"/>
  <c r="Y369" i="12"/>
  <c r="R369" i="12"/>
  <c r="X284" i="12"/>
  <c r="Q284" i="12"/>
  <c r="Q313" i="12"/>
  <c r="X313" i="12"/>
  <c r="S341" i="12"/>
  <c r="Z341" i="12"/>
  <c r="S281" i="12"/>
  <c r="Z281" i="12"/>
  <c r="Q304" i="12"/>
  <c r="X304" i="12"/>
  <c r="Q320" i="12"/>
  <c r="X320" i="12"/>
  <c r="Z333" i="12"/>
  <c r="S333" i="12"/>
  <c r="Z357" i="12"/>
  <c r="S357" i="12"/>
  <c r="Q372" i="12"/>
  <c r="X372" i="12"/>
  <c r="S403" i="12"/>
  <c r="Z403" i="12"/>
  <c r="X415" i="12"/>
  <c r="Q415" i="12"/>
  <c r="R391" i="12"/>
  <c r="Y391" i="12"/>
  <c r="R420" i="12"/>
  <c r="Y420" i="12"/>
  <c r="Z474" i="12"/>
  <c r="S474" i="12"/>
  <c r="Y389" i="12"/>
  <c r="R389" i="12"/>
  <c r="X405" i="12"/>
  <c r="Q405" i="12"/>
  <c r="R423" i="12"/>
  <c r="Y423" i="12"/>
  <c r="X437" i="12"/>
  <c r="Q437" i="12"/>
  <c r="Q448" i="12"/>
  <c r="X448" i="12"/>
  <c r="S457" i="12"/>
  <c r="Z457" i="12"/>
  <c r="S501" i="12"/>
  <c r="Z501" i="12"/>
  <c r="X519" i="12"/>
  <c r="Q519" i="12"/>
  <c r="S556" i="12"/>
  <c r="Z556" i="12"/>
  <c r="Z577" i="12"/>
  <c r="S577" i="12"/>
  <c r="S617" i="12"/>
  <c r="Z617" i="12"/>
  <c r="Z568" i="12"/>
  <c r="S568" i="12"/>
  <c r="X599" i="12"/>
  <c r="Q599" i="12"/>
  <c r="Q635" i="12"/>
  <c r="X635" i="12"/>
  <c r="S510" i="12"/>
  <c r="Z510" i="12"/>
  <c r="R549" i="12"/>
  <c r="Y549" i="12"/>
  <c r="Q622" i="12"/>
  <c r="X622" i="12"/>
  <c r="X505" i="12"/>
  <c r="Q505" i="12"/>
  <c r="S526" i="12"/>
  <c r="Z526" i="12"/>
  <c r="R548" i="12"/>
  <c r="Y548" i="12"/>
  <c r="R588" i="12"/>
  <c r="Y588" i="12"/>
  <c r="Y644" i="12"/>
  <c r="R644" i="12"/>
  <c r="Z672" i="12"/>
  <c r="S672" i="12"/>
  <c r="Z752" i="12"/>
  <c r="S752" i="12"/>
  <c r="Y665" i="12"/>
  <c r="R665" i="12"/>
  <c r="R745" i="12"/>
  <c r="Y745" i="12"/>
  <c r="Q661" i="12"/>
  <c r="X661" i="12"/>
  <c r="R672" i="12"/>
  <c r="Y672" i="12"/>
  <c r="S686" i="12"/>
  <c r="Z686" i="12"/>
  <c r="Z706" i="12"/>
  <c r="S706" i="12"/>
  <c r="S722" i="12"/>
  <c r="Z722" i="12"/>
  <c r="Z742" i="12"/>
  <c r="S742" i="12"/>
  <c r="S758" i="12"/>
  <c r="Z758" i="12"/>
  <c r="Z790" i="12"/>
  <c r="S790" i="12"/>
  <c r="Q676" i="12"/>
  <c r="X676" i="12"/>
  <c r="Z693" i="12"/>
  <c r="S693" i="12"/>
  <c r="S705" i="12"/>
  <c r="Z705" i="12"/>
  <c r="S724" i="12"/>
  <c r="Z724" i="12"/>
  <c r="X736" i="12"/>
  <c r="Q736" i="12"/>
  <c r="X752" i="12"/>
  <c r="Q752" i="12"/>
  <c r="S769" i="12"/>
  <c r="Z769" i="12"/>
  <c r="R781" i="12"/>
  <c r="Y781" i="12"/>
  <c r="X793" i="12"/>
  <c r="Q793" i="12"/>
  <c r="Z807" i="12"/>
  <c r="S807" i="12"/>
  <c r="S810" i="12"/>
  <c r="Z810" i="12"/>
  <c r="Q825" i="12"/>
  <c r="X825" i="12"/>
  <c r="S838" i="12"/>
  <c r="Z838" i="12"/>
  <c r="S850" i="12"/>
  <c r="Z850" i="12"/>
  <c r="Z869" i="12"/>
  <c r="S869" i="12"/>
  <c r="Z894" i="12"/>
  <c r="S894" i="12"/>
  <c r="Z910" i="12"/>
  <c r="S910" i="12"/>
  <c r="S781" i="12"/>
  <c r="Z781" i="12"/>
  <c r="X872" i="12"/>
  <c r="Q872" i="12"/>
  <c r="Z893" i="12"/>
  <c r="S893" i="12"/>
  <c r="Y802" i="12"/>
  <c r="R802" i="12"/>
  <c r="R846" i="12"/>
  <c r="Y846" i="12"/>
  <c r="Z864" i="12"/>
  <c r="S864" i="12"/>
  <c r="S880" i="12"/>
  <c r="Z880" i="12"/>
  <c r="Y906" i="12"/>
  <c r="R906" i="12"/>
  <c r="R918" i="12"/>
  <c r="Y918" i="12"/>
  <c r="Z929" i="12"/>
  <c r="S929" i="12"/>
  <c r="Q936" i="12"/>
  <c r="X936" i="12"/>
  <c r="S992" i="12"/>
  <c r="Z992" i="12"/>
  <c r="S926" i="12"/>
  <c r="Z926" i="12"/>
  <c r="Y948" i="12"/>
  <c r="R948" i="12"/>
  <c r="S970" i="12"/>
  <c r="Z970" i="12"/>
  <c r="S279" i="5"/>
  <c r="T279" i="5" s="1"/>
  <c r="S316" i="5"/>
  <c r="T316" i="5" s="1"/>
  <c r="S329" i="5"/>
  <c r="T329" i="5" s="1"/>
  <c r="S356" i="5"/>
  <c r="T356" i="5" s="1"/>
  <c r="S509" i="5"/>
  <c r="T509" i="5" s="1"/>
  <c r="S9" i="5"/>
  <c r="T9" i="5" s="1"/>
  <c r="S494" i="5"/>
  <c r="T494" i="5" s="1"/>
  <c r="S531" i="5"/>
  <c r="T531" i="5" s="1"/>
  <c r="S545" i="5"/>
  <c r="T545" i="5" s="1"/>
  <c r="S561" i="5"/>
  <c r="T561" i="5" s="1"/>
  <c r="S590" i="5"/>
  <c r="T590" i="5" s="1"/>
  <c r="S70" i="5"/>
  <c r="T70" i="5" s="1"/>
  <c r="S445" i="5"/>
  <c r="T445" i="5" s="1"/>
  <c r="S459" i="5"/>
  <c r="T459" i="5" s="1"/>
  <c r="S523" i="5"/>
  <c r="T523" i="5" s="1"/>
  <c r="S535" i="5"/>
  <c r="T535" i="5" s="1"/>
  <c r="S571" i="5"/>
  <c r="T571" i="5" s="1"/>
  <c r="S585" i="5"/>
  <c r="T585" i="5" s="1"/>
  <c r="S607" i="5"/>
  <c r="T607" i="5" s="1"/>
  <c r="S634" i="5"/>
  <c r="T634" i="5" s="1"/>
  <c r="S665" i="5"/>
  <c r="T665" i="5" s="1"/>
  <c r="S38" i="5"/>
  <c r="T38" i="5" s="1"/>
  <c r="S48" i="5"/>
  <c r="T48" i="5" s="1"/>
  <c r="S67" i="5"/>
  <c r="T67" i="5" s="1"/>
  <c r="S90" i="5"/>
  <c r="T90" i="5" s="1"/>
  <c r="S350" i="5"/>
  <c r="T350" i="5" s="1"/>
  <c r="S647" i="5"/>
  <c r="T647" i="5" s="1"/>
  <c r="S675" i="5"/>
  <c r="T675" i="5" s="1"/>
  <c r="S716" i="5"/>
  <c r="T716" i="5" s="1"/>
  <c r="S743" i="5"/>
  <c r="T743" i="5" s="1"/>
  <c r="S651" i="5"/>
  <c r="T651" i="5" s="1"/>
  <c r="S776" i="5"/>
  <c r="T776" i="5" s="1"/>
  <c r="S816" i="5"/>
  <c r="T816" i="5" s="1"/>
  <c r="S834" i="5"/>
  <c r="T834" i="5" s="1"/>
  <c r="S844" i="5"/>
  <c r="T844" i="5" s="1"/>
  <c r="S875" i="5"/>
  <c r="T875" i="5" s="1"/>
  <c r="S885" i="5"/>
  <c r="T885" i="5" s="1"/>
  <c r="S905" i="5"/>
  <c r="T905" i="5" s="1"/>
  <c r="S932" i="5"/>
  <c r="T932" i="5" s="1"/>
  <c r="S941" i="5"/>
  <c r="T941" i="5" s="1"/>
  <c r="S950" i="5"/>
  <c r="T950" i="5" s="1"/>
  <c r="S672" i="5"/>
  <c r="T672" i="5" s="1"/>
  <c r="S753" i="5"/>
  <c r="T753" i="5" s="1"/>
  <c r="S785" i="5"/>
  <c r="T785" i="5" s="1"/>
  <c r="S831" i="5"/>
  <c r="T831" i="5" s="1"/>
  <c r="S874" i="5"/>
  <c r="T874" i="5" s="1"/>
  <c r="S884" i="5"/>
  <c r="T884" i="5" s="1"/>
  <c r="S940" i="5"/>
  <c r="T940" i="5" s="1"/>
  <c r="S954" i="5"/>
  <c r="T954" i="5" s="1"/>
  <c r="S664" i="5"/>
  <c r="T664" i="5" s="1"/>
  <c r="S898" i="5"/>
  <c r="T898" i="5" s="1"/>
  <c r="S996" i="5"/>
  <c r="T996" i="5" s="1"/>
  <c r="Y3" i="12"/>
  <c r="R3" i="12"/>
  <c r="Y32" i="12"/>
  <c r="R32" i="12"/>
  <c r="Q90" i="12"/>
  <c r="X90" i="12"/>
  <c r="X136" i="12"/>
  <c r="Q136" i="12"/>
  <c r="R154" i="12"/>
  <c r="Y154" i="12"/>
  <c r="X165" i="12"/>
  <c r="Q165" i="12"/>
  <c r="Q201" i="12"/>
  <c r="X201" i="12"/>
  <c r="X250" i="12"/>
  <c r="Q250" i="12"/>
  <c r="Q319" i="12"/>
  <c r="X319" i="12"/>
  <c r="X434" i="12"/>
  <c r="Q434" i="12"/>
  <c r="X580" i="12"/>
  <c r="Q580" i="12"/>
  <c r="P635" i="12"/>
  <c r="X654" i="12"/>
  <c r="Q654" i="12"/>
  <c r="Y678" i="12"/>
  <c r="R678" i="12"/>
  <c r="X751" i="12"/>
  <c r="Q751" i="12"/>
  <c r="Q786" i="12"/>
  <c r="X786" i="12"/>
  <c r="X819" i="12"/>
  <c r="Q819" i="12"/>
  <c r="Y832" i="12"/>
  <c r="R832" i="12"/>
  <c r="T832" i="12" s="1"/>
  <c r="U832" i="12" s="1"/>
  <c r="W849" i="12"/>
  <c r="Y869" i="12"/>
  <c r="R869" i="12"/>
  <c r="Y978" i="12"/>
  <c r="R978" i="12"/>
  <c r="R41" i="12"/>
  <c r="Y41" i="12"/>
  <c r="Q84" i="12"/>
  <c r="X84" i="12"/>
  <c r="R124" i="12"/>
  <c r="Y124" i="12"/>
  <c r="Q230" i="12"/>
  <c r="X230" i="12"/>
  <c r="Z243" i="12"/>
  <c r="AA243" i="12" s="1"/>
  <c r="AB243" i="12" s="1"/>
  <c r="S243" i="12"/>
  <c r="T243" i="12" s="1"/>
  <c r="U243" i="12" s="1"/>
  <c r="Y275" i="12"/>
  <c r="R275" i="12"/>
  <c r="Y303" i="12"/>
  <c r="R303" i="12"/>
  <c r="S322" i="12"/>
  <c r="T322" i="12" s="1"/>
  <c r="U322" i="12" s="1"/>
  <c r="Z322" i="12"/>
  <c r="AA322" i="12" s="1"/>
  <c r="AB322" i="12" s="1"/>
  <c r="X348" i="12"/>
  <c r="Q348" i="12"/>
  <c r="T348" i="12" s="1"/>
  <c r="U348" i="12" s="1"/>
  <c r="Y394" i="12"/>
  <c r="R394" i="12"/>
  <c r="S446" i="12"/>
  <c r="T446" i="12" s="1"/>
  <c r="U446" i="12" s="1"/>
  <c r="Z446" i="12"/>
  <c r="AA446" i="12" s="1"/>
  <c r="AB446" i="12" s="1"/>
  <c r="P469" i="12"/>
  <c r="X506" i="12"/>
  <c r="Q506" i="12"/>
  <c r="Z574" i="12"/>
  <c r="AA574" i="12" s="1"/>
  <c r="AB574" i="12" s="1"/>
  <c r="S574" i="12"/>
  <c r="Z626" i="12"/>
  <c r="AA626" i="12" s="1"/>
  <c r="AB626" i="12" s="1"/>
  <c r="S626" i="12"/>
  <c r="T626" i="12" s="1"/>
  <c r="U626" i="12" s="1"/>
  <c r="Z668" i="12"/>
  <c r="S668" i="12"/>
  <c r="Z699" i="12"/>
  <c r="AA699" i="12" s="1"/>
  <c r="AB699" i="12" s="1"/>
  <c r="S699" i="12"/>
  <c r="Y722" i="12"/>
  <c r="R722" i="12"/>
  <c r="Z747" i="12"/>
  <c r="S747" i="12"/>
  <c r="T747" i="12" s="1"/>
  <c r="U747" i="12" s="1"/>
  <c r="R779" i="12"/>
  <c r="Y779" i="12"/>
  <c r="Q823" i="12"/>
  <c r="X823" i="12"/>
  <c r="Z863" i="12"/>
  <c r="S863" i="12"/>
  <c r="T863" i="12" s="1"/>
  <c r="U863" i="12" s="1"/>
  <c r="W936" i="12"/>
  <c r="Z26" i="12"/>
  <c r="S26" i="12"/>
  <c r="S78" i="12"/>
  <c r="Z78" i="12"/>
  <c r="R104" i="12"/>
  <c r="Y104" i="12"/>
  <c r="S154" i="12"/>
  <c r="Z154" i="12"/>
  <c r="S209" i="12"/>
  <c r="Z209" i="12"/>
  <c r="X392" i="12"/>
  <c r="AA392" i="12" s="1"/>
  <c r="AB392" i="12" s="1"/>
  <c r="Q392" i="12"/>
  <c r="S440" i="12"/>
  <c r="Z440" i="12"/>
  <c r="R512" i="12"/>
  <c r="Y512" i="12"/>
  <c r="S534" i="12"/>
  <c r="Z534" i="12"/>
  <c r="R584" i="12"/>
  <c r="Y584" i="12"/>
  <c r="R621" i="12"/>
  <c r="T621" i="12" s="1"/>
  <c r="U621" i="12" s="1"/>
  <c r="Y621" i="12"/>
  <c r="Q694" i="12"/>
  <c r="X694" i="12"/>
  <c r="R774" i="12"/>
  <c r="Y774" i="12"/>
  <c r="Z812" i="12"/>
  <c r="S812" i="12"/>
  <c r="S832" i="12"/>
  <c r="Z832" i="12"/>
  <c r="R847" i="12"/>
  <c r="Y847" i="12"/>
  <c r="X858" i="12"/>
  <c r="Q858" i="12"/>
  <c r="Z912" i="12"/>
  <c r="S912" i="12"/>
  <c r="R981" i="12"/>
  <c r="Y981" i="12"/>
  <c r="X992" i="12"/>
  <c r="Q992" i="12"/>
  <c r="Z66" i="12"/>
  <c r="S66" i="12"/>
  <c r="Z168" i="12"/>
  <c r="S168" i="12"/>
  <c r="W222" i="12"/>
  <c r="Z230" i="12"/>
  <c r="S230" i="12"/>
  <c r="S239" i="12"/>
  <c r="Z239" i="12"/>
  <c r="P301" i="12"/>
  <c r="Z419" i="12"/>
  <c r="S419" i="12"/>
  <c r="Y552" i="12"/>
  <c r="AA552" i="12" s="1"/>
  <c r="AB552" i="12" s="1"/>
  <c r="R552" i="12"/>
  <c r="Z584" i="12"/>
  <c r="S584" i="12"/>
  <c r="Q652" i="12"/>
  <c r="X652" i="12"/>
  <c r="R739" i="12"/>
  <c r="Y739" i="12"/>
  <c r="W752" i="12"/>
  <c r="Y771" i="12"/>
  <c r="R771" i="12"/>
  <c r="Y813" i="12"/>
  <c r="R813" i="12"/>
  <c r="AA865" i="12"/>
  <c r="AB865" i="12" s="1"/>
  <c r="R904" i="12"/>
  <c r="Y904" i="12"/>
  <c r="Z939" i="12"/>
  <c r="S939" i="12"/>
  <c r="AA957" i="12"/>
  <c r="AB957" i="12" s="1"/>
  <c r="X42" i="12"/>
  <c r="Q42" i="12"/>
  <c r="W105" i="12"/>
  <c r="W304" i="12"/>
  <c r="P448" i="12"/>
  <c r="Y477" i="12"/>
  <c r="R477" i="12"/>
  <c r="Q532" i="12"/>
  <c r="X532" i="12"/>
  <c r="Q712" i="12"/>
  <c r="X712" i="12"/>
  <c r="X753" i="12"/>
  <c r="Q753" i="12"/>
  <c r="Q97" i="12"/>
  <c r="X97" i="12"/>
  <c r="X167" i="12"/>
  <c r="AA167" i="12" s="1"/>
  <c r="AB167" i="12" s="1"/>
  <c r="Q167" i="12"/>
  <c r="T167" i="12" s="1"/>
  <c r="U167" i="12" s="1"/>
  <c r="Y217" i="12"/>
  <c r="AA217" i="12" s="1"/>
  <c r="AB217" i="12" s="1"/>
  <c r="R217" i="12"/>
  <c r="R490" i="12"/>
  <c r="T490" i="12" s="1"/>
  <c r="U490" i="12" s="1"/>
  <c r="Y490" i="12"/>
  <c r="AA490" i="12" s="1"/>
  <c r="AB490" i="12" s="1"/>
  <c r="AA539" i="12"/>
  <c r="AB539" i="12" s="1"/>
  <c r="AA707" i="12"/>
  <c r="AB707" i="12" s="1"/>
  <c r="Z787" i="12"/>
  <c r="S787" i="12"/>
  <c r="Q862" i="12"/>
  <c r="X862" i="12"/>
  <c r="Y880" i="12"/>
  <c r="R880" i="12"/>
  <c r="Q996" i="12"/>
  <c r="X996" i="12"/>
  <c r="S24" i="12"/>
  <c r="T24" i="12" s="1"/>
  <c r="U24" i="12" s="1"/>
  <c r="Z24" i="12"/>
  <c r="AA24" i="12" s="1"/>
  <c r="AB24" i="12" s="1"/>
  <c r="Y74" i="12"/>
  <c r="AA74" i="12" s="1"/>
  <c r="AB74" i="12" s="1"/>
  <c r="R74" i="12"/>
  <c r="T74" i="12" s="1"/>
  <c r="U74" i="12" s="1"/>
  <c r="P142" i="12"/>
  <c r="Q175" i="12"/>
  <c r="X175" i="12"/>
  <c r="R293" i="12"/>
  <c r="T293" i="12" s="1"/>
  <c r="U293" i="12" s="1"/>
  <c r="Y293" i="12"/>
  <c r="X324" i="12"/>
  <c r="Q324" i="12"/>
  <c r="X344" i="12"/>
  <c r="AA344" i="12" s="1"/>
  <c r="AB344" i="12" s="1"/>
  <c r="Q344" i="12"/>
  <c r="T344" i="12" s="1"/>
  <c r="U344" i="12" s="1"/>
  <c r="S352" i="12"/>
  <c r="Z352" i="12"/>
  <c r="S375" i="12"/>
  <c r="Z375" i="12"/>
  <c r="S384" i="12"/>
  <c r="Z384" i="12"/>
  <c r="R501" i="12"/>
  <c r="Y501" i="12"/>
  <c r="S513" i="12"/>
  <c r="Z513" i="12"/>
  <c r="R564" i="12"/>
  <c r="Q592" i="12"/>
  <c r="X592" i="12"/>
  <c r="X604" i="12"/>
  <c r="Q604" i="12"/>
  <c r="W641" i="12"/>
  <c r="Y650" i="12"/>
  <c r="R650" i="12"/>
  <c r="P692" i="12"/>
  <c r="X704" i="12"/>
  <c r="AA704" i="12" s="1"/>
  <c r="AB704" i="12" s="1"/>
  <c r="Q704" i="12"/>
  <c r="Q724" i="12"/>
  <c r="X724" i="12"/>
  <c r="Y766" i="12"/>
  <c r="R766" i="12"/>
  <c r="R791" i="12"/>
  <c r="Y791" i="12"/>
  <c r="W837" i="12"/>
  <c r="AA843" i="12"/>
  <c r="AB843" i="12" s="1"/>
  <c r="Y859" i="12"/>
  <c r="R859" i="12"/>
  <c r="R902" i="12"/>
  <c r="Y902" i="12"/>
  <c r="R911" i="12"/>
  <c r="Y911" i="12"/>
  <c r="Q952" i="12"/>
  <c r="X952" i="12"/>
  <c r="S990" i="12"/>
  <c r="Z990" i="12"/>
  <c r="R68" i="12"/>
  <c r="Y68" i="12"/>
  <c r="W78" i="12"/>
  <c r="P178" i="12"/>
  <c r="X181" i="12"/>
  <c r="Q181" i="12"/>
  <c r="P281" i="12"/>
  <c r="Y319" i="12"/>
  <c r="R319" i="12"/>
  <c r="Y359" i="12"/>
  <c r="R359" i="12"/>
  <c r="P394" i="12"/>
  <c r="S400" i="12"/>
  <c r="Z400" i="12"/>
  <c r="Q482" i="12"/>
  <c r="X482" i="12"/>
  <c r="P551" i="12"/>
  <c r="W577" i="12"/>
  <c r="R580" i="12"/>
  <c r="Y580" i="12"/>
  <c r="X620" i="12"/>
  <c r="Q620" i="12"/>
  <c r="P629" i="12"/>
  <c r="P722" i="12"/>
  <c r="P779" i="12"/>
  <c r="X802" i="12"/>
  <c r="Q802" i="12"/>
  <c r="X854" i="12"/>
  <c r="Q854" i="12"/>
  <c r="X869" i="12"/>
  <c r="Q869" i="12"/>
  <c r="P953" i="12"/>
  <c r="Y88" i="12"/>
  <c r="Q911" i="12"/>
  <c r="T911" i="12" s="1"/>
  <c r="U911" i="12" s="1"/>
  <c r="R518" i="12"/>
  <c r="X682" i="12"/>
  <c r="Q766" i="12"/>
  <c r="Q852" i="12"/>
  <c r="Q902" i="12"/>
  <c r="Y97" i="12"/>
  <c r="Q154" i="12"/>
  <c r="T154" i="12" s="1"/>
  <c r="U154" i="12" s="1"/>
  <c r="R356" i="12"/>
  <c r="Q686" i="12"/>
  <c r="R31" i="12"/>
  <c r="X851" i="12"/>
  <c r="S373" i="12"/>
  <c r="Z373" i="12"/>
  <c r="Z393" i="12"/>
  <c r="S393" i="12"/>
  <c r="S444" i="12"/>
  <c r="Z444" i="12"/>
  <c r="S404" i="12"/>
  <c r="Z404" i="12"/>
  <c r="S415" i="12"/>
  <c r="Z415" i="12"/>
  <c r="Y453" i="12"/>
  <c r="R453" i="12"/>
  <c r="Z391" i="12"/>
  <c r="S391" i="12"/>
  <c r="R424" i="12"/>
  <c r="Y424" i="12"/>
  <c r="X477" i="12"/>
  <c r="Q477" i="12"/>
  <c r="Q409" i="12"/>
  <c r="X409" i="12"/>
  <c r="Z425" i="12"/>
  <c r="S425" i="12"/>
  <c r="Z437" i="12"/>
  <c r="S437" i="12"/>
  <c r="Q449" i="12"/>
  <c r="X449" i="12"/>
  <c r="X461" i="12"/>
  <c r="Q461" i="12"/>
  <c r="X473" i="12"/>
  <c r="Q473" i="12"/>
  <c r="Y507" i="12"/>
  <c r="R507" i="12"/>
  <c r="S537" i="12"/>
  <c r="Z537" i="12"/>
  <c r="S557" i="12"/>
  <c r="Z557" i="12"/>
  <c r="Z581" i="12"/>
  <c r="S581" i="12"/>
  <c r="Z633" i="12"/>
  <c r="S633" i="12"/>
  <c r="S515" i="12"/>
  <c r="Z515" i="12"/>
  <c r="Q571" i="12"/>
  <c r="X571" i="12"/>
  <c r="Z600" i="12"/>
  <c r="S600" i="12"/>
  <c r="X623" i="12"/>
  <c r="Q623" i="12"/>
  <c r="S511" i="12"/>
  <c r="Z511" i="12"/>
  <c r="Y553" i="12"/>
  <c r="R553" i="12"/>
  <c r="R585" i="12"/>
  <c r="Y585" i="12"/>
  <c r="R613" i="12"/>
  <c r="Y613" i="12"/>
  <c r="Z635" i="12"/>
  <c r="S635" i="12"/>
  <c r="Y505" i="12"/>
  <c r="R505" i="12"/>
  <c r="Z530" i="12"/>
  <c r="S530" i="12"/>
  <c r="Q557" i="12"/>
  <c r="X557" i="12"/>
  <c r="X645" i="12"/>
  <c r="Q645" i="12"/>
  <c r="S676" i="12"/>
  <c r="Z676" i="12"/>
  <c r="Z756" i="12"/>
  <c r="S756" i="12"/>
  <c r="R681" i="12"/>
  <c r="Y681" i="12"/>
  <c r="Z662" i="12"/>
  <c r="S662" i="12"/>
  <c r="Z674" i="12"/>
  <c r="S674" i="12"/>
  <c r="S726" i="12"/>
  <c r="Z726" i="12"/>
  <c r="X745" i="12"/>
  <c r="Q745" i="12"/>
  <c r="S762" i="12"/>
  <c r="Z762" i="12"/>
  <c r="Z657" i="12"/>
  <c r="S657" i="12"/>
  <c r="X681" i="12"/>
  <c r="Q681" i="12"/>
  <c r="Q709" i="12"/>
  <c r="X709" i="12"/>
  <c r="X725" i="12"/>
  <c r="Q725" i="12"/>
  <c r="Z737" i="12"/>
  <c r="S737" i="12"/>
  <c r="Z753" i="12"/>
  <c r="S753" i="12"/>
  <c r="Z773" i="12"/>
  <c r="S773" i="12"/>
  <c r="Q784" i="12"/>
  <c r="X784" i="12"/>
  <c r="Y794" i="12"/>
  <c r="R794" i="12"/>
  <c r="Z811" i="12"/>
  <c r="S811" i="12"/>
  <c r="Z866" i="12"/>
  <c r="S866" i="12"/>
  <c r="X796" i="12"/>
  <c r="Q796" i="12"/>
  <c r="Q813" i="12"/>
  <c r="X813" i="12"/>
  <c r="Z826" i="12"/>
  <c r="S826" i="12"/>
  <c r="S841" i="12"/>
  <c r="Z841" i="12"/>
  <c r="Q870" i="12"/>
  <c r="X870" i="12"/>
  <c r="Z898" i="12"/>
  <c r="S898" i="12"/>
  <c r="X781" i="12"/>
  <c r="Q781" i="12"/>
  <c r="S872" i="12"/>
  <c r="Z872" i="12"/>
  <c r="X896" i="12"/>
  <c r="Q896" i="12"/>
  <c r="Y850" i="12"/>
  <c r="R850" i="12"/>
  <c r="S918" i="12"/>
  <c r="Z918" i="12"/>
  <c r="S930" i="12"/>
  <c r="Z930" i="12"/>
  <c r="Z936" i="12"/>
  <c r="S936" i="12"/>
  <c r="Z952" i="12"/>
  <c r="S952" i="12"/>
  <c r="X963" i="12"/>
  <c r="Q963" i="12"/>
  <c r="S976" i="12"/>
  <c r="Z976" i="12"/>
  <c r="Z937" i="12"/>
  <c r="S937" i="12"/>
  <c r="Y952" i="12"/>
  <c r="R952" i="12"/>
  <c r="Y976" i="12"/>
  <c r="R976" i="12"/>
  <c r="S104" i="5"/>
  <c r="T104" i="5" s="1"/>
  <c r="S124" i="5"/>
  <c r="T124" i="5" s="1"/>
  <c r="S183" i="5"/>
  <c r="T183" i="5" s="1"/>
  <c r="S252" i="5"/>
  <c r="T252" i="5" s="1"/>
  <c r="S273" i="5"/>
  <c r="T273" i="5" s="1"/>
  <c r="S389" i="5"/>
  <c r="T389" i="5" s="1"/>
  <c r="S477" i="5"/>
  <c r="T477" i="5" s="1"/>
  <c r="S186" i="5"/>
  <c r="T186" i="5" s="1"/>
  <c r="S366" i="5"/>
  <c r="T366" i="5" s="1"/>
  <c r="S481" i="5"/>
  <c r="T481" i="5" s="1"/>
  <c r="S565" i="5"/>
  <c r="T565" i="5" s="1"/>
  <c r="S112" i="5"/>
  <c r="T112" i="5" s="1"/>
  <c r="S155" i="5"/>
  <c r="T155" i="5" s="1"/>
  <c r="S171" i="5"/>
  <c r="T171" i="5" s="1"/>
  <c r="S217" i="5"/>
  <c r="T217" i="5" s="1"/>
  <c r="S407" i="5"/>
  <c r="T407" i="5" s="1"/>
  <c r="S536" i="5"/>
  <c r="T536" i="5" s="1"/>
  <c r="S550" i="5"/>
  <c r="T550" i="5" s="1"/>
  <c r="S667" i="5"/>
  <c r="T667" i="5" s="1"/>
  <c r="S292" i="5"/>
  <c r="T292" i="5" s="1"/>
  <c r="S325" i="5"/>
  <c r="T325" i="5" s="1"/>
  <c r="S603" i="5"/>
  <c r="T603" i="5" s="1"/>
  <c r="S772" i="5"/>
  <c r="T772" i="5" s="1"/>
  <c r="S668" i="5"/>
  <c r="T668" i="5" s="1"/>
  <c r="S793" i="5"/>
  <c r="T793" i="5" s="1"/>
  <c r="S818" i="5"/>
  <c r="T818" i="5" s="1"/>
  <c r="S828" i="5"/>
  <c r="T828" i="5" s="1"/>
  <c r="S853" i="5"/>
  <c r="T853" i="5" s="1"/>
  <c r="S907" i="5"/>
  <c r="T907" i="5" s="1"/>
  <c r="S962" i="5"/>
  <c r="T962" i="5" s="1"/>
  <c r="S972" i="5"/>
  <c r="T972" i="5" s="1"/>
  <c r="S679" i="5"/>
  <c r="T679" i="5" s="1"/>
  <c r="S689" i="5"/>
  <c r="T689" i="5" s="1"/>
  <c r="S696" i="5"/>
  <c r="T696" i="5" s="1"/>
  <c r="S738" i="5"/>
  <c r="T738" i="5" s="1"/>
  <c r="S760" i="5"/>
  <c r="T760" i="5" s="1"/>
  <c r="S923" i="5"/>
  <c r="T923" i="5" s="1"/>
  <c r="S706" i="5"/>
  <c r="T706" i="5" s="1"/>
  <c r="S733" i="5"/>
  <c r="T733" i="5" s="1"/>
  <c r="S802" i="5"/>
  <c r="T802" i="5" s="1"/>
  <c r="S824" i="5"/>
  <c r="T824" i="5" s="1"/>
  <c r="S989" i="5"/>
  <c r="T989" i="5" s="1"/>
  <c r="S674" i="5"/>
  <c r="T674" i="5" s="1"/>
  <c r="S780" i="5"/>
  <c r="T780" i="5" s="1"/>
  <c r="X159" i="12"/>
  <c r="AA159" i="12" s="1"/>
  <c r="AB159" i="12" s="1"/>
  <c r="Q159" i="12"/>
  <c r="Y170" i="12"/>
  <c r="R170" i="12"/>
  <c r="X204" i="12"/>
  <c r="Q204" i="12"/>
  <c r="R253" i="12"/>
  <c r="Y253" i="12"/>
  <c r="Y339" i="12"/>
  <c r="R339" i="12"/>
  <c r="X425" i="12"/>
  <c r="Q425" i="12"/>
  <c r="R479" i="12"/>
  <c r="Y479" i="12"/>
  <c r="R502" i="12"/>
  <c r="Y502" i="12"/>
  <c r="P521" i="12"/>
  <c r="X608" i="12"/>
  <c r="Q608" i="12"/>
  <c r="Y635" i="12"/>
  <c r="R635" i="12"/>
  <c r="Y656" i="12"/>
  <c r="R656" i="12"/>
  <c r="Y668" i="12"/>
  <c r="R668" i="12"/>
  <c r="R684" i="12"/>
  <c r="Y684" i="12"/>
  <c r="Z728" i="12"/>
  <c r="S728" i="12"/>
  <c r="X776" i="12"/>
  <c r="Q776" i="12"/>
  <c r="Y789" i="12"/>
  <c r="R789" i="12"/>
  <c r="P822" i="12"/>
  <c r="Q835" i="12"/>
  <c r="X835" i="12"/>
  <c r="X873" i="12"/>
  <c r="Q873" i="12"/>
  <c r="R932" i="12"/>
  <c r="Y932" i="12"/>
  <c r="X945" i="12"/>
  <c r="Q945" i="12"/>
  <c r="R972" i="12"/>
  <c r="Y972" i="12"/>
  <c r="AA969" i="12"/>
  <c r="AB969" i="12" s="1"/>
  <c r="T20" i="12"/>
  <c r="U20" i="12" s="1"/>
  <c r="W50" i="12"/>
  <c r="R127" i="12"/>
  <c r="Y127" i="12"/>
  <c r="R148" i="12"/>
  <c r="Y148" i="12"/>
  <c r="S232" i="12"/>
  <c r="T232" i="12" s="1"/>
  <c r="U232" i="12" s="1"/>
  <c r="Z232" i="12"/>
  <c r="AA232" i="12" s="1"/>
  <c r="AB232" i="12" s="1"/>
  <c r="Y250" i="12"/>
  <c r="R250" i="12"/>
  <c r="Y306" i="12"/>
  <c r="R306" i="12"/>
  <c r="Q328" i="12"/>
  <c r="X328" i="12"/>
  <c r="AA328" i="12" s="1"/>
  <c r="AB328" i="12" s="1"/>
  <c r="X404" i="12"/>
  <c r="AA404" i="12" s="1"/>
  <c r="AB404" i="12" s="1"/>
  <c r="Q404" i="12"/>
  <c r="Q419" i="12"/>
  <c r="X419" i="12"/>
  <c r="AA419" i="12" s="1"/>
  <c r="AB419" i="12" s="1"/>
  <c r="Q456" i="12"/>
  <c r="X456" i="12"/>
  <c r="Z508" i="12"/>
  <c r="AA508" i="12" s="1"/>
  <c r="AB508" i="12" s="1"/>
  <c r="S508" i="12"/>
  <c r="T508" i="12" s="1"/>
  <c r="U508" i="12" s="1"/>
  <c r="Y562" i="12"/>
  <c r="R562" i="12"/>
  <c r="W578" i="12"/>
  <c r="R629" i="12"/>
  <c r="Y629" i="12"/>
  <c r="Y654" i="12"/>
  <c r="R654" i="12"/>
  <c r="Z671" i="12"/>
  <c r="AA671" i="12" s="1"/>
  <c r="AB671" i="12" s="1"/>
  <c r="S671" i="12"/>
  <c r="S702" i="12"/>
  <c r="T702" i="12" s="1"/>
  <c r="U702" i="12" s="1"/>
  <c r="Z702" i="12"/>
  <c r="AA702" i="12" s="1"/>
  <c r="AB702" i="12" s="1"/>
  <c r="R751" i="12"/>
  <c r="Y751" i="12"/>
  <c r="Y782" i="12"/>
  <c r="R782" i="12"/>
  <c r="W793" i="12"/>
  <c r="R809" i="12"/>
  <c r="Y809" i="12"/>
  <c r="P826" i="12"/>
  <c r="AA867" i="12"/>
  <c r="AB867" i="12" s="1"/>
  <c r="Y873" i="12"/>
  <c r="R873" i="12"/>
  <c r="R915" i="12"/>
  <c r="Y915" i="12"/>
  <c r="W30" i="12"/>
  <c r="Z107" i="12"/>
  <c r="S107" i="12"/>
  <c r="Z159" i="12"/>
  <c r="S159" i="12"/>
  <c r="Z212" i="12"/>
  <c r="S212" i="12"/>
  <c r="Q237" i="12"/>
  <c r="T237" i="12" s="1"/>
  <c r="U237" i="12" s="1"/>
  <c r="X237" i="12"/>
  <c r="AA237" i="12" s="1"/>
  <c r="AB237" i="12" s="1"/>
  <c r="R334" i="12"/>
  <c r="Y334" i="12"/>
  <c r="Z394" i="12"/>
  <c r="S394" i="12"/>
  <c r="Z443" i="12"/>
  <c r="S443" i="12"/>
  <c r="Y476" i="12"/>
  <c r="R476" i="12"/>
  <c r="X522" i="12"/>
  <c r="Q522" i="12"/>
  <c r="R590" i="12"/>
  <c r="Y590" i="12"/>
  <c r="Y615" i="12"/>
  <c r="R615" i="12"/>
  <c r="Q627" i="12"/>
  <c r="T627" i="12" s="1"/>
  <c r="U627" i="12" s="1"/>
  <c r="X627" i="12"/>
  <c r="Q672" i="12"/>
  <c r="X672" i="12"/>
  <c r="R711" i="12"/>
  <c r="Y711" i="12"/>
  <c r="P745" i="12"/>
  <c r="X800" i="12"/>
  <c r="AA800" i="12" s="1"/>
  <c r="AB800" i="12" s="1"/>
  <c r="Q800" i="12"/>
  <c r="R816" i="12"/>
  <c r="Y816" i="12"/>
  <c r="S835" i="12"/>
  <c r="Z835" i="12"/>
  <c r="S849" i="12"/>
  <c r="Z849" i="12"/>
  <c r="X871" i="12"/>
  <c r="AA871" i="12" s="1"/>
  <c r="AB871" i="12" s="1"/>
  <c r="Q871" i="12"/>
  <c r="Z915" i="12"/>
  <c r="S915" i="12"/>
  <c r="Q948" i="12"/>
  <c r="X948" i="12"/>
  <c r="X4" i="12"/>
  <c r="Q4" i="12"/>
  <c r="W39" i="12"/>
  <c r="X76" i="12"/>
  <c r="Q76" i="12"/>
  <c r="S124" i="12"/>
  <c r="Z124" i="12"/>
  <c r="X155" i="12"/>
  <c r="AA155" i="12" s="1"/>
  <c r="AB155" i="12" s="1"/>
  <c r="Q155" i="12"/>
  <c r="T155" i="12" s="1"/>
  <c r="U155" i="12" s="1"/>
  <c r="R171" i="12"/>
  <c r="T171" i="12" s="1"/>
  <c r="U171" i="12" s="1"/>
  <c r="Y171" i="12"/>
  <c r="AA171" i="12" s="1"/>
  <c r="AB171" i="12" s="1"/>
  <c r="R213" i="12"/>
  <c r="Y213" i="12"/>
  <c r="AA213" i="12" s="1"/>
  <c r="AB213" i="12" s="1"/>
  <c r="W257" i="12"/>
  <c r="Y422" i="12"/>
  <c r="R422" i="12"/>
  <c r="W441" i="12"/>
  <c r="Q444" i="12"/>
  <c r="X444" i="12"/>
  <c r="S560" i="12"/>
  <c r="Z560" i="12"/>
  <c r="Z587" i="12"/>
  <c r="S587" i="12"/>
  <c r="X600" i="12"/>
  <c r="Q600" i="12"/>
  <c r="Q616" i="12"/>
  <c r="T616" i="12" s="1"/>
  <c r="U616" i="12" s="1"/>
  <c r="X616" i="12"/>
  <c r="Q673" i="12"/>
  <c r="X673" i="12"/>
  <c r="R688" i="12"/>
  <c r="T688" i="12" s="1"/>
  <c r="U688" i="12" s="1"/>
  <c r="Y688" i="12"/>
  <c r="AA688" i="12" s="1"/>
  <c r="AB688" i="12" s="1"/>
  <c r="P752" i="12"/>
  <c r="X780" i="12"/>
  <c r="Q780" i="12"/>
  <c r="Z816" i="12"/>
  <c r="S816" i="12"/>
  <c r="X913" i="12"/>
  <c r="Q913" i="12"/>
  <c r="T913" i="12" s="1"/>
  <c r="U913" i="12" s="1"/>
  <c r="Y979" i="12"/>
  <c r="R979" i="12"/>
  <c r="T979" i="12" s="1"/>
  <c r="U979" i="12" s="1"/>
  <c r="W31" i="12"/>
  <c r="P125" i="12"/>
  <c r="X240" i="12"/>
  <c r="Q240" i="12"/>
  <c r="Y260" i="12"/>
  <c r="Y335" i="12"/>
  <c r="R335" i="12"/>
  <c r="Q408" i="12"/>
  <c r="X408" i="12"/>
  <c r="Q487" i="12"/>
  <c r="X487" i="12"/>
  <c r="X541" i="12"/>
  <c r="Q541" i="12"/>
  <c r="W676" i="12"/>
  <c r="X853" i="12"/>
  <c r="Q853" i="12"/>
  <c r="Y34" i="12"/>
  <c r="AA34" i="12" s="1"/>
  <c r="AB34" i="12" s="1"/>
  <c r="R34" i="12"/>
  <c r="Z111" i="12"/>
  <c r="AA111" i="12" s="1"/>
  <c r="AB111" i="12" s="1"/>
  <c r="S111" i="12"/>
  <c r="T111" i="12" s="1"/>
  <c r="U111" i="12" s="1"/>
  <c r="Y194" i="12"/>
  <c r="R194" i="12"/>
  <c r="P372" i="12"/>
  <c r="AA463" i="12"/>
  <c r="AB463" i="12" s="1"/>
  <c r="Q481" i="12"/>
  <c r="X481" i="12"/>
  <c r="AA493" i="12"/>
  <c r="AB493" i="12" s="1"/>
  <c r="Y547" i="12"/>
  <c r="AA547" i="12" s="1"/>
  <c r="AB547" i="12" s="1"/>
  <c r="R547" i="12"/>
  <c r="T547" i="12" s="1"/>
  <c r="U547" i="12" s="1"/>
  <c r="S723" i="12"/>
  <c r="T723" i="12" s="1"/>
  <c r="U723" i="12" s="1"/>
  <c r="Z723" i="12"/>
  <c r="AA723" i="12" s="1"/>
  <c r="AB723" i="12" s="1"/>
  <c r="X757" i="12"/>
  <c r="Q757" i="12"/>
  <c r="X834" i="12"/>
  <c r="Q834" i="12"/>
  <c r="R908" i="12"/>
  <c r="Y908" i="12"/>
  <c r="R963" i="12"/>
  <c r="Y963" i="12"/>
  <c r="R28" i="12"/>
  <c r="T28" i="12" s="1"/>
  <c r="U28" i="12" s="1"/>
  <c r="Y28" i="12"/>
  <c r="AA28" i="12" s="1"/>
  <c r="AB28" i="12" s="1"/>
  <c r="Y61" i="12"/>
  <c r="R61" i="12"/>
  <c r="R153" i="12"/>
  <c r="T153" i="12" s="1"/>
  <c r="U153" i="12" s="1"/>
  <c r="Y153" i="12"/>
  <c r="AA153" i="12" s="1"/>
  <c r="AB153" i="12" s="1"/>
  <c r="Y169" i="12"/>
  <c r="AA169" i="12" s="1"/>
  <c r="AB169" i="12" s="1"/>
  <c r="R169" i="12"/>
  <c r="S177" i="12"/>
  <c r="Z177" i="12"/>
  <c r="X268" i="12"/>
  <c r="Q268" i="12"/>
  <c r="Y355" i="12"/>
  <c r="R355" i="12"/>
  <c r="R387" i="12"/>
  <c r="Y387" i="12"/>
  <c r="X427" i="12"/>
  <c r="Q427" i="12"/>
  <c r="R504" i="12"/>
  <c r="T504" i="12" s="1"/>
  <c r="U504" i="12" s="1"/>
  <c r="Y504" i="12"/>
  <c r="AA504" i="12" s="1"/>
  <c r="AB504" i="12" s="1"/>
  <c r="Y544" i="12"/>
  <c r="AA544" i="12" s="1"/>
  <c r="AB544" i="12" s="1"/>
  <c r="R544" i="12"/>
  <c r="T544" i="12" s="1"/>
  <c r="U544" i="12" s="1"/>
  <c r="Q586" i="12"/>
  <c r="X586" i="12"/>
  <c r="AA586" i="12" s="1"/>
  <c r="AB586" i="12" s="1"/>
  <c r="S606" i="12"/>
  <c r="Z606" i="12"/>
  <c r="Q631" i="12"/>
  <c r="X631" i="12"/>
  <c r="Y683" i="12"/>
  <c r="R683" i="12"/>
  <c r="P741" i="12"/>
  <c r="AA747" i="12"/>
  <c r="AB747" i="12" s="1"/>
  <c r="Y872" i="12"/>
  <c r="S892" i="12"/>
  <c r="Z892" i="12"/>
  <c r="Y928" i="12"/>
  <c r="R928" i="12"/>
  <c r="R993" i="12"/>
  <c r="Y993" i="12"/>
  <c r="W9" i="12"/>
  <c r="P90" i="12"/>
  <c r="W98" i="12"/>
  <c r="X198" i="12"/>
  <c r="Q198" i="12"/>
  <c r="P209" i="12"/>
  <c r="X262" i="12"/>
  <c r="Q262" i="12"/>
  <c r="P313" i="12"/>
  <c r="Q376" i="12"/>
  <c r="X376" i="12"/>
  <c r="R559" i="12"/>
  <c r="Y559" i="12"/>
  <c r="P623" i="12"/>
  <c r="P668" i="12"/>
  <c r="X744" i="12"/>
  <c r="Q744" i="12"/>
  <c r="W873" i="12"/>
  <c r="X875" i="12"/>
  <c r="Q875" i="12"/>
  <c r="P903" i="12"/>
  <c r="P915" i="12"/>
  <c r="Y917" i="12"/>
  <c r="R917" i="12"/>
  <c r="P929" i="12"/>
  <c r="P947" i="12"/>
  <c r="X52" i="12"/>
  <c r="X189" i="12"/>
  <c r="X985" i="12"/>
  <c r="X766" i="12"/>
  <c r="X902" i="12"/>
  <c r="Q53" i="12"/>
  <c r="X986" i="12"/>
  <c r="Q986" i="12"/>
  <c r="R937" i="12"/>
  <c r="X715" i="12"/>
  <c r="X762" i="12"/>
  <c r="Q844" i="12"/>
  <c r="S324" i="5"/>
  <c r="T324" i="5" s="1"/>
  <c r="S447" i="5"/>
  <c r="T447" i="5" s="1"/>
  <c r="S636" i="5"/>
  <c r="T636" i="5" s="1"/>
  <c r="S256" i="5"/>
  <c r="T256" i="5" s="1"/>
  <c r="S384" i="5"/>
  <c r="T384" i="5" s="1"/>
  <c r="S745" i="5"/>
  <c r="T745" i="5" s="1"/>
  <c r="S860" i="5"/>
  <c r="T860" i="5" s="1"/>
  <c r="S973" i="5"/>
  <c r="T973" i="5" s="1"/>
  <c r="R38" i="12"/>
  <c r="Y38" i="12"/>
  <c r="X107" i="12"/>
  <c r="Q107" i="12"/>
  <c r="R206" i="12"/>
  <c r="Y206" i="12"/>
  <c r="Q221" i="12"/>
  <c r="T221" i="12" s="1"/>
  <c r="U221" i="12" s="1"/>
  <c r="X221" i="12"/>
  <c r="X266" i="12"/>
  <c r="Q266" i="12"/>
  <c r="R313" i="12"/>
  <c r="Y313" i="12"/>
  <c r="Y388" i="12"/>
  <c r="R388" i="12"/>
  <c r="X403" i="12"/>
  <c r="Q403" i="12"/>
  <c r="Y482" i="12"/>
  <c r="R482" i="12"/>
  <c r="Q491" i="12"/>
  <c r="X491" i="12"/>
  <c r="Q568" i="12"/>
  <c r="X568" i="12"/>
  <c r="Y659" i="12"/>
  <c r="R659" i="12"/>
  <c r="Q687" i="12"/>
  <c r="X687" i="12"/>
  <c r="X716" i="12"/>
  <c r="Q716" i="12"/>
  <c r="Q779" i="12"/>
  <c r="X779" i="12"/>
  <c r="Q849" i="12"/>
  <c r="T849" i="12" s="1"/>
  <c r="U849" i="12" s="1"/>
  <c r="X849" i="12"/>
  <c r="Y875" i="12"/>
  <c r="R875" i="12"/>
  <c r="R947" i="12"/>
  <c r="Y947" i="12"/>
  <c r="Y72" i="12"/>
  <c r="R72" i="12"/>
  <c r="Q113" i="12"/>
  <c r="X113" i="12"/>
  <c r="AA113" i="12" s="1"/>
  <c r="AB113" i="12" s="1"/>
  <c r="W162" i="12"/>
  <c r="Q185" i="12"/>
  <c r="T185" i="12" s="1"/>
  <c r="U185" i="12" s="1"/>
  <c r="X185" i="12"/>
  <c r="Q207" i="12"/>
  <c r="X207" i="12"/>
  <c r="X256" i="12"/>
  <c r="Q256" i="12"/>
  <c r="X297" i="12"/>
  <c r="AA297" i="12" s="1"/>
  <c r="AB297" i="12" s="1"/>
  <c r="Q297" i="12"/>
  <c r="Z308" i="12"/>
  <c r="S308" i="12"/>
  <c r="Y380" i="12"/>
  <c r="AA380" i="12" s="1"/>
  <c r="AB380" i="12" s="1"/>
  <c r="R380" i="12"/>
  <c r="T380" i="12" s="1"/>
  <c r="U380" i="12" s="1"/>
  <c r="Q431" i="12"/>
  <c r="T431" i="12" s="1"/>
  <c r="U431" i="12" s="1"/>
  <c r="X431" i="12"/>
  <c r="X540" i="12"/>
  <c r="Q540" i="12"/>
  <c r="R565" i="12"/>
  <c r="Y565" i="12"/>
  <c r="Z620" i="12"/>
  <c r="S620" i="12"/>
  <c r="R687" i="12"/>
  <c r="Y687" i="12"/>
  <c r="Q708" i="12"/>
  <c r="T708" i="12" s="1"/>
  <c r="U708" i="12" s="1"/>
  <c r="X708" i="12"/>
  <c r="Y735" i="12"/>
  <c r="R735" i="12"/>
  <c r="Y767" i="12"/>
  <c r="R767" i="12"/>
  <c r="R812" i="12"/>
  <c r="Y812" i="12"/>
  <c r="Z875" i="12"/>
  <c r="S875" i="12"/>
  <c r="Y936" i="12"/>
  <c r="R936" i="12"/>
  <c r="Y970" i="12"/>
  <c r="R970" i="12"/>
  <c r="S997" i="12"/>
  <c r="T997" i="12" s="1"/>
  <c r="U997" i="12" s="1"/>
  <c r="Z997" i="12"/>
  <c r="AA997" i="12" s="1"/>
  <c r="AB997" i="12" s="1"/>
  <c r="Z3" i="12"/>
  <c r="S3" i="12"/>
  <c r="Y116" i="12"/>
  <c r="AA116" i="12" s="1"/>
  <c r="AB116" i="12" s="1"/>
  <c r="R116" i="12"/>
  <c r="S165" i="12"/>
  <c r="Z165" i="12"/>
  <c r="Z221" i="12"/>
  <c r="S221" i="12"/>
  <c r="Y239" i="12"/>
  <c r="AA239" i="12" s="1"/>
  <c r="AB239" i="12" s="1"/>
  <c r="R239" i="12"/>
  <c r="T239" i="12" s="1"/>
  <c r="U239" i="12" s="1"/>
  <c r="P273" i="12"/>
  <c r="P320" i="12"/>
  <c r="Y386" i="12"/>
  <c r="R386" i="12"/>
  <c r="Q549" i="12"/>
  <c r="X549" i="12"/>
  <c r="W599" i="12"/>
  <c r="S629" i="12"/>
  <c r="Z629" i="12"/>
  <c r="R675" i="12"/>
  <c r="Y675" i="12"/>
  <c r="W777" i="12"/>
  <c r="AA787" i="12"/>
  <c r="AB787" i="12" s="1"/>
  <c r="X827" i="12"/>
  <c r="Q827" i="12"/>
  <c r="R852" i="12"/>
  <c r="Y852" i="12"/>
  <c r="P861" i="12"/>
  <c r="R864" i="12"/>
  <c r="Y864" i="12"/>
  <c r="Z873" i="12"/>
  <c r="S873" i="12"/>
  <c r="Z950" i="12"/>
  <c r="S950" i="12"/>
  <c r="Y962" i="12"/>
  <c r="AA962" i="12" s="1"/>
  <c r="AB962" i="12" s="1"/>
  <c r="R962" i="12"/>
  <c r="T962" i="12" s="1"/>
  <c r="U962" i="12" s="1"/>
  <c r="Q984" i="12"/>
  <c r="X984" i="12"/>
  <c r="Y10" i="12"/>
  <c r="AA10" i="12" s="1"/>
  <c r="AB10" i="12" s="1"/>
  <c r="R10" i="12"/>
  <c r="T10" i="12" s="1"/>
  <c r="U10" i="12" s="1"/>
  <c r="Z41" i="12"/>
  <c r="S41" i="12"/>
  <c r="W85" i="12"/>
  <c r="R157" i="12"/>
  <c r="Y157" i="12"/>
  <c r="Z173" i="12"/>
  <c r="S173" i="12"/>
  <c r="Z185" i="12"/>
  <c r="S185" i="12"/>
  <c r="P257" i="12"/>
  <c r="R309" i="12"/>
  <c r="S351" i="12"/>
  <c r="Z351" i="12"/>
  <c r="S383" i="12"/>
  <c r="Z383" i="12"/>
  <c r="W405" i="12"/>
  <c r="Q432" i="12"/>
  <c r="X432" i="12"/>
  <c r="AA432" i="12" s="1"/>
  <c r="AB432" i="12" s="1"/>
  <c r="R480" i="12"/>
  <c r="Y480" i="12"/>
  <c r="AA480" i="12" s="1"/>
  <c r="AB480" i="12" s="1"/>
  <c r="R492" i="12"/>
  <c r="Y492" i="12"/>
  <c r="W526" i="12"/>
  <c r="Q529" i="12"/>
  <c r="X529" i="12"/>
  <c r="Z590" i="12"/>
  <c r="S590" i="12"/>
  <c r="Y602" i="12"/>
  <c r="R602" i="12"/>
  <c r="S675" i="12"/>
  <c r="Z675" i="12"/>
  <c r="Z755" i="12"/>
  <c r="S755" i="12"/>
  <c r="Q807" i="12"/>
  <c r="X807" i="12"/>
  <c r="R833" i="12"/>
  <c r="Y833" i="12"/>
  <c r="Z924" i="12"/>
  <c r="S924" i="12"/>
  <c r="Z965" i="12"/>
  <c r="S965" i="12"/>
  <c r="S981" i="12"/>
  <c r="Z981" i="12"/>
  <c r="AA990" i="12"/>
  <c r="AB990" i="12" s="1"/>
  <c r="P54" i="12"/>
  <c r="X88" i="12"/>
  <c r="Q88" i="12"/>
  <c r="W186" i="12"/>
  <c r="Q248" i="12"/>
  <c r="X248" i="12"/>
  <c r="R260" i="12"/>
  <c r="X495" i="12"/>
  <c r="Q495" i="12"/>
  <c r="Y591" i="12"/>
  <c r="R591" i="12"/>
  <c r="AA780" i="12"/>
  <c r="AB780" i="12" s="1"/>
  <c r="Q261" i="12"/>
  <c r="X261" i="12"/>
  <c r="X280" i="12"/>
  <c r="Q280" i="12"/>
  <c r="W372" i="12"/>
  <c r="P423" i="12"/>
  <c r="X619" i="12"/>
  <c r="Q619" i="12"/>
  <c r="X677" i="12"/>
  <c r="Q677" i="12"/>
  <c r="X769" i="12"/>
  <c r="Q769" i="12"/>
  <c r="AA795" i="12"/>
  <c r="AB795" i="12" s="1"/>
  <c r="S839" i="12"/>
  <c r="Z839" i="12"/>
  <c r="Z919" i="12"/>
  <c r="S919" i="12"/>
  <c r="T919" i="12" s="1"/>
  <c r="U919" i="12" s="1"/>
  <c r="X966" i="12"/>
  <c r="Q966" i="12"/>
  <c r="X999" i="12"/>
  <c r="Q999" i="12"/>
  <c r="Y8" i="12"/>
  <c r="R8" i="12"/>
  <c r="Z31" i="12"/>
  <c r="S31" i="12"/>
  <c r="Z67" i="12"/>
  <c r="S67" i="12"/>
  <c r="R83" i="12"/>
  <c r="T83" i="12" s="1"/>
  <c r="U83" i="12" s="1"/>
  <c r="Y83" i="12"/>
  <c r="AA83" i="12" s="1"/>
  <c r="AB83" i="12" s="1"/>
  <c r="Y135" i="12"/>
  <c r="R135" i="12"/>
  <c r="T135" i="12" s="1"/>
  <c r="U135" i="12" s="1"/>
  <c r="X252" i="12"/>
  <c r="Q252" i="12"/>
  <c r="Y271" i="12"/>
  <c r="R271" i="12"/>
  <c r="T271" i="12" s="1"/>
  <c r="U271" i="12" s="1"/>
  <c r="R310" i="12"/>
  <c r="Y310" i="12"/>
  <c r="AA310" i="12" s="1"/>
  <c r="AB310" i="12" s="1"/>
  <c r="W341" i="12"/>
  <c r="X364" i="12"/>
  <c r="Q364" i="12"/>
  <c r="Y390" i="12"/>
  <c r="AA390" i="12" s="1"/>
  <c r="AB390" i="12" s="1"/>
  <c r="R390" i="12"/>
  <c r="T390" i="12" s="1"/>
  <c r="U390" i="12" s="1"/>
  <c r="R399" i="12"/>
  <c r="Y399" i="12"/>
  <c r="S412" i="12"/>
  <c r="Z412" i="12"/>
  <c r="Q553" i="12"/>
  <c r="X553" i="12"/>
  <c r="W567" i="12"/>
  <c r="R610" i="12"/>
  <c r="Y610" i="12"/>
  <c r="AA610" i="12" s="1"/>
  <c r="AB610" i="12" s="1"/>
  <c r="Y634" i="12"/>
  <c r="AA634" i="12" s="1"/>
  <c r="AB634" i="12" s="1"/>
  <c r="R634" i="12"/>
  <c r="R686" i="12"/>
  <c r="Y686" i="12"/>
  <c r="X754" i="12"/>
  <c r="Q754" i="12"/>
  <c r="Y778" i="12"/>
  <c r="R778" i="12"/>
  <c r="X818" i="12"/>
  <c r="Q818" i="12"/>
  <c r="R828" i="12"/>
  <c r="Y828" i="12"/>
  <c r="Q837" i="12"/>
  <c r="X837" i="12"/>
  <c r="R872" i="12"/>
  <c r="W896" i="12"/>
  <c r="R931" i="12"/>
  <c r="Y931" i="12"/>
  <c r="W90" i="12"/>
  <c r="Z150" i="12"/>
  <c r="S150" i="12"/>
  <c r="W201" i="12"/>
  <c r="W413" i="12"/>
  <c r="R524" i="12"/>
  <c r="Y524" i="12"/>
  <c r="Q644" i="12"/>
  <c r="X644" i="12"/>
  <c r="W654" i="12"/>
  <c r="Y728" i="12"/>
  <c r="R728" i="12"/>
  <c r="R884" i="12"/>
  <c r="Y884" i="12"/>
  <c r="Y924" i="12"/>
  <c r="Q492" i="12"/>
  <c r="T492" i="12" s="1"/>
  <c r="U492" i="12" s="1"/>
  <c r="X859" i="12"/>
  <c r="AA859" i="12" s="1"/>
  <c r="AB859" i="12" s="1"/>
  <c r="Y994" i="12"/>
  <c r="R994" i="12"/>
  <c r="Q157" i="12"/>
  <c r="T157" i="12" s="1"/>
  <c r="U157" i="12" s="1"/>
  <c r="Y937" i="12"/>
  <c r="X8" i="12"/>
  <c r="X135" i="12"/>
  <c r="AA135" i="12" s="1"/>
  <c r="AB135" i="12" s="1"/>
  <c r="X271" i="12"/>
  <c r="Q634" i="12"/>
  <c r="Y983" i="12"/>
  <c r="R983" i="12"/>
  <c r="R46" i="12"/>
  <c r="R377" i="12"/>
  <c r="Q816" i="12"/>
  <c r="R35" i="12"/>
  <c r="Y35" i="12"/>
  <c r="X61" i="12"/>
  <c r="Q61" i="12"/>
  <c r="R89" i="12"/>
  <c r="Y89" i="12"/>
  <c r="Q138" i="12"/>
  <c r="X138" i="12"/>
  <c r="Y101" i="12"/>
  <c r="R101" i="12"/>
  <c r="Z175" i="12"/>
  <c r="S175" i="12"/>
  <c r="Z245" i="12"/>
  <c r="S245" i="12"/>
  <c r="S262" i="12"/>
  <c r="Z262" i="12"/>
  <c r="Z372" i="12"/>
  <c r="S372" i="12"/>
  <c r="S289" i="12"/>
  <c r="Z289" i="12"/>
  <c r="S349" i="12"/>
  <c r="Z349" i="12"/>
  <c r="Q365" i="12"/>
  <c r="X365" i="12"/>
  <c r="X381" i="12"/>
  <c r="Q381" i="12"/>
  <c r="S420" i="12"/>
  <c r="Z420" i="12"/>
  <c r="R433" i="12"/>
  <c r="Y433" i="12"/>
  <c r="Q478" i="12"/>
  <c r="X478" i="12"/>
  <c r="S399" i="12"/>
  <c r="Z399" i="12"/>
  <c r="Z482" i="12"/>
  <c r="S482" i="12"/>
  <c r="Z395" i="12"/>
  <c r="S395" i="12"/>
  <c r="R411" i="12"/>
  <c r="Y411" i="12"/>
  <c r="Z429" i="12"/>
  <c r="S429" i="12"/>
  <c r="Y439" i="12"/>
  <c r="R439" i="12"/>
  <c r="X476" i="12"/>
  <c r="Q476" i="12"/>
  <c r="S514" i="12"/>
  <c r="Z514" i="12"/>
  <c r="Z525" i="12"/>
  <c r="S525" i="12"/>
  <c r="Z545" i="12"/>
  <c r="S545" i="12"/>
  <c r="Z564" i="12"/>
  <c r="S564" i="12"/>
  <c r="S589" i="12"/>
  <c r="Z589" i="12"/>
  <c r="S641" i="12"/>
  <c r="Z641" i="12"/>
  <c r="S528" i="12"/>
  <c r="Z528" i="12"/>
  <c r="Z604" i="12"/>
  <c r="S604" i="12"/>
  <c r="Y537" i="12"/>
  <c r="R537" i="12"/>
  <c r="S559" i="12"/>
  <c r="Z559" i="12"/>
  <c r="X603" i="12"/>
  <c r="Q603" i="12"/>
  <c r="Z615" i="12"/>
  <c r="S615" i="12"/>
  <c r="Y641" i="12"/>
  <c r="R641" i="12"/>
  <c r="Q533" i="12"/>
  <c r="X533" i="12"/>
  <c r="Y576" i="12"/>
  <c r="R576" i="12"/>
  <c r="Y632" i="12"/>
  <c r="R632" i="12"/>
  <c r="Z696" i="12"/>
  <c r="S696" i="12"/>
  <c r="R709" i="12"/>
  <c r="Y709" i="12"/>
  <c r="X665" i="12"/>
  <c r="Q665" i="12"/>
  <c r="S677" i="12"/>
  <c r="Z677" i="12"/>
  <c r="S690" i="12"/>
  <c r="Z690" i="12"/>
  <c r="X713" i="12"/>
  <c r="Q713" i="12"/>
  <c r="Z730" i="12"/>
  <c r="S730" i="12"/>
  <c r="Y748" i="12"/>
  <c r="R748" i="12"/>
  <c r="S770" i="12"/>
  <c r="Z770" i="12"/>
  <c r="Q660" i="12"/>
  <c r="X660" i="12"/>
  <c r="Q684" i="12"/>
  <c r="X684" i="12"/>
  <c r="Z697" i="12"/>
  <c r="S697" i="12"/>
  <c r="X717" i="12"/>
  <c r="Q717" i="12"/>
  <c r="Q728" i="12"/>
  <c r="X728" i="12"/>
  <c r="Z741" i="12"/>
  <c r="S741" i="12"/>
  <c r="X760" i="12"/>
  <c r="Q760" i="12"/>
  <c r="X768" i="12"/>
  <c r="Q768" i="12"/>
  <c r="R788" i="12"/>
  <c r="Y788" i="12"/>
  <c r="S798" i="12"/>
  <c r="Z798" i="12"/>
  <c r="Z819" i="12"/>
  <c r="S819" i="12"/>
  <c r="Y897" i="12"/>
  <c r="R897" i="12"/>
  <c r="X817" i="12"/>
  <c r="Q817" i="12"/>
  <c r="Z830" i="12"/>
  <c r="S830" i="12"/>
  <c r="Z878" i="12"/>
  <c r="S878" i="12"/>
  <c r="X905" i="12"/>
  <c r="Q905" i="12"/>
  <c r="Z914" i="12"/>
  <c r="S914" i="12"/>
  <c r="Z788" i="12"/>
  <c r="S788" i="12"/>
  <c r="Z897" i="12"/>
  <c r="S897" i="12"/>
  <c r="R814" i="12"/>
  <c r="Y814" i="12"/>
  <c r="R870" i="12"/>
  <c r="Y870" i="12"/>
  <c r="S884" i="12"/>
  <c r="Z884" i="12"/>
  <c r="Q932" i="12"/>
  <c r="X932" i="12"/>
  <c r="S944" i="12"/>
  <c r="Z944" i="12"/>
  <c r="Q956" i="12"/>
  <c r="X956" i="12"/>
  <c r="S983" i="12"/>
  <c r="Z983" i="12"/>
  <c r="X1000" i="12"/>
  <c r="Q1000" i="12"/>
  <c r="Y956" i="12"/>
  <c r="R956" i="12"/>
  <c r="S994" i="12"/>
  <c r="Z994" i="12"/>
  <c r="S53" i="5"/>
  <c r="T53" i="5" s="1"/>
  <c r="S102" i="5"/>
  <c r="T102" i="5" s="1"/>
  <c r="S122" i="5"/>
  <c r="T122" i="5" s="1"/>
  <c r="S240" i="5"/>
  <c r="T240" i="5" s="1"/>
  <c r="S271" i="5"/>
  <c r="T271" i="5" s="1"/>
  <c r="S109" i="5"/>
  <c r="T109" i="5" s="1"/>
  <c r="S143" i="5"/>
  <c r="T143" i="5" s="1"/>
  <c r="S148" i="5"/>
  <c r="T148" i="5" s="1"/>
  <c r="S226" i="5"/>
  <c r="T226" i="5" s="1"/>
  <c r="S230" i="5"/>
  <c r="T230" i="5" s="1"/>
  <c r="S275" i="5"/>
  <c r="T275" i="5" s="1"/>
  <c r="S313" i="5"/>
  <c r="T313" i="5" s="1"/>
  <c r="S98" i="5"/>
  <c r="T98" i="5" s="1"/>
  <c r="S118" i="5"/>
  <c r="T118" i="5" s="1"/>
  <c r="S159" i="5"/>
  <c r="T159" i="5" s="1"/>
  <c r="S181" i="5"/>
  <c r="T181" i="5" s="1"/>
  <c r="S193" i="5"/>
  <c r="T193" i="5" s="1"/>
  <c r="S237" i="5"/>
  <c r="T237" i="5" s="1"/>
  <c r="S291" i="5"/>
  <c r="T291" i="5" s="1"/>
  <c r="S488" i="5"/>
  <c r="T488" i="5" s="1"/>
  <c r="S575" i="5"/>
  <c r="T575" i="5" s="1"/>
  <c r="S656" i="5"/>
  <c r="T656" i="5" s="1"/>
  <c r="S78" i="5"/>
  <c r="T78" i="5" s="1"/>
  <c r="S251" i="5"/>
  <c r="T251" i="5" s="1"/>
  <c r="S374" i="5"/>
  <c r="T374" i="5" s="1"/>
  <c r="S487" i="5"/>
  <c r="T487" i="5" s="1"/>
  <c r="S507" i="5"/>
  <c r="T507" i="5" s="1"/>
  <c r="S514" i="5"/>
  <c r="T514" i="5" s="1"/>
  <c r="S539" i="5"/>
  <c r="T539" i="5" s="1"/>
  <c r="S564" i="5"/>
  <c r="T564" i="5" s="1"/>
  <c r="S596" i="5"/>
  <c r="T596" i="5" s="1"/>
  <c r="S652" i="5"/>
  <c r="T652" i="5" s="1"/>
  <c r="S680" i="5"/>
  <c r="T680" i="5" s="1"/>
  <c r="S723" i="5"/>
  <c r="T723" i="5" s="1"/>
  <c r="S837" i="5"/>
  <c r="T837" i="5" s="1"/>
  <c r="S868" i="5"/>
  <c r="T868" i="5" s="1"/>
  <c r="S910" i="5"/>
  <c r="T910" i="5" s="1"/>
  <c r="S943" i="5"/>
  <c r="T943" i="5" s="1"/>
  <c r="S896" i="5"/>
  <c r="T896" i="5" s="1"/>
  <c r="S961" i="5"/>
  <c r="T961" i="5" s="1"/>
  <c r="S976" i="5"/>
  <c r="T976" i="5" s="1"/>
  <c r="S826" i="5"/>
  <c r="T826" i="5" s="1"/>
  <c r="S659" i="5"/>
  <c r="T659" i="5" s="1"/>
  <c r="X9" i="12"/>
  <c r="Q9" i="12"/>
  <c r="X26" i="12"/>
  <c r="AA26" i="12" s="1"/>
  <c r="AB26" i="12" s="1"/>
  <c r="Q26" i="12"/>
  <c r="T26" i="12" s="1"/>
  <c r="U26" i="12" s="1"/>
  <c r="Q81" i="12"/>
  <c r="X81" i="12"/>
  <c r="X121" i="12"/>
  <c r="AA121" i="12" s="1"/>
  <c r="AB121" i="12" s="1"/>
  <c r="Q121" i="12"/>
  <c r="R133" i="12"/>
  <c r="Y133" i="12"/>
  <c r="R143" i="12"/>
  <c r="Y143" i="12"/>
  <c r="Q151" i="12"/>
  <c r="X151" i="12"/>
  <c r="Q209" i="12"/>
  <c r="X209" i="12"/>
  <c r="AA209" i="12" s="1"/>
  <c r="AB209" i="12" s="1"/>
  <c r="X275" i="12"/>
  <c r="Q275" i="12"/>
  <c r="R325" i="12"/>
  <c r="Y325" i="12"/>
  <c r="W377" i="12"/>
  <c r="P440" i="12"/>
  <c r="Y452" i="12"/>
  <c r="R452" i="12"/>
  <c r="Y485" i="12"/>
  <c r="R485" i="12"/>
  <c r="Y620" i="12"/>
  <c r="R620" i="12"/>
  <c r="P651" i="12"/>
  <c r="Q719" i="12"/>
  <c r="X719" i="12"/>
  <c r="Q767" i="12"/>
  <c r="X767" i="12"/>
  <c r="AA767" i="12" s="1"/>
  <c r="AB767" i="12" s="1"/>
  <c r="Q782" i="12"/>
  <c r="X782" i="12"/>
  <c r="Q812" i="12"/>
  <c r="X812" i="12"/>
  <c r="Y829" i="12"/>
  <c r="R829" i="12"/>
  <c r="Q888" i="12"/>
  <c r="X888" i="12"/>
  <c r="Q926" i="12"/>
  <c r="X926" i="12"/>
  <c r="X950" i="12"/>
  <c r="Q950" i="12"/>
  <c r="Y78" i="12"/>
  <c r="R78" i="12"/>
  <c r="X93" i="12"/>
  <c r="Q93" i="12"/>
  <c r="Z115" i="12"/>
  <c r="AA115" i="12" s="1"/>
  <c r="AB115" i="12" s="1"/>
  <c r="S115" i="12"/>
  <c r="T115" i="12" s="1"/>
  <c r="U115" i="12" s="1"/>
  <c r="S139" i="12"/>
  <c r="T139" i="12" s="1"/>
  <c r="U139" i="12" s="1"/>
  <c r="Z139" i="12"/>
  <c r="AA139" i="12" s="1"/>
  <c r="AB139" i="12" s="1"/>
  <c r="X199" i="12"/>
  <c r="Q199" i="12"/>
  <c r="Y209" i="12"/>
  <c r="R209" i="12"/>
  <c r="W219" i="12"/>
  <c r="Y259" i="12"/>
  <c r="R259" i="12"/>
  <c r="S299" i="12"/>
  <c r="T299" i="12" s="1"/>
  <c r="U299" i="12" s="1"/>
  <c r="Z299" i="12"/>
  <c r="AA299" i="12" s="1"/>
  <c r="AB299" i="12" s="1"/>
  <c r="R434" i="12"/>
  <c r="Y434" i="12"/>
  <c r="R486" i="12"/>
  <c r="Y486" i="12"/>
  <c r="Z502" i="12"/>
  <c r="S502" i="12"/>
  <c r="X528" i="12"/>
  <c r="Q528" i="12"/>
  <c r="Y551" i="12"/>
  <c r="R551" i="12"/>
  <c r="P571" i="12"/>
  <c r="Y587" i="12"/>
  <c r="AA587" i="12" s="1"/>
  <c r="AB587" i="12" s="1"/>
  <c r="R587" i="12"/>
  <c r="T587" i="12" s="1"/>
  <c r="U587" i="12" s="1"/>
  <c r="R639" i="12"/>
  <c r="Y639" i="12"/>
  <c r="AA739" i="12"/>
  <c r="AB739" i="12" s="1"/>
  <c r="Y819" i="12"/>
  <c r="R819" i="12"/>
  <c r="X841" i="12"/>
  <c r="Q841" i="12"/>
  <c r="W933" i="12"/>
  <c r="AA933" i="12" s="1"/>
  <c r="AB933" i="12" s="1"/>
  <c r="Z941" i="12"/>
  <c r="S941" i="12"/>
  <c r="T941" i="12" s="1"/>
  <c r="U941" i="12" s="1"/>
  <c r="Y959" i="12"/>
  <c r="AA959" i="12" s="1"/>
  <c r="AB959" i="12" s="1"/>
  <c r="R959" i="12"/>
  <c r="T959" i="12" s="1"/>
  <c r="U959" i="12" s="1"/>
  <c r="X981" i="12"/>
  <c r="Q981" i="12"/>
  <c r="T981" i="12" s="1"/>
  <c r="U981" i="12" s="1"/>
  <c r="Z9" i="12"/>
  <c r="S9" i="12"/>
  <c r="R53" i="12"/>
  <c r="Y53" i="12"/>
  <c r="AA53" i="12" s="1"/>
  <c r="AB53" i="12" s="1"/>
  <c r="R119" i="12"/>
  <c r="Y119" i="12"/>
  <c r="Z148" i="12"/>
  <c r="S148" i="12"/>
  <c r="Y168" i="12"/>
  <c r="AA168" i="12" s="1"/>
  <c r="AB168" i="12" s="1"/>
  <c r="R168" i="12"/>
  <c r="R188" i="12"/>
  <c r="Y188" i="12"/>
  <c r="X244" i="12"/>
  <c r="Q244" i="12"/>
  <c r="Z388" i="12"/>
  <c r="S388" i="12"/>
  <c r="S434" i="12"/>
  <c r="Z434" i="12"/>
  <c r="Z551" i="12"/>
  <c r="S551" i="12"/>
  <c r="Y575" i="12"/>
  <c r="AA575" i="12" s="1"/>
  <c r="AB575" i="12" s="1"/>
  <c r="R575" i="12"/>
  <c r="T575" i="12" s="1"/>
  <c r="U575" i="12" s="1"/>
  <c r="S642" i="12"/>
  <c r="Z642" i="12"/>
  <c r="Q733" i="12"/>
  <c r="X733" i="12"/>
  <c r="Y855" i="12"/>
  <c r="AA855" i="12" s="1"/>
  <c r="AB855" i="12" s="1"/>
  <c r="R855" i="12"/>
  <c r="S900" i="12"/>
  <c r="Z900" i="12"/>
  <c r="Y942" i="12"/>
  <c r="R942" i="12"/>
  <c r="Z953" i="12"/>
  <c r="S953" i="12"/>
  <c r="Y965" i="12"/>
  <c r="R965" i="12"/>
  <c r="Z989" i="12"/>
  <c r="S989" i="12"/>
  <c r="Y45" i="12"/>
  <c r="AA45" i="12" s="1"/>
  <c r="AB45" i="12" s="1"/>
  <c r="R45" i="12"/>
  <c r="R91" i="12"/>
  <c r="T91" i="12" s="1"/>
  <c r="U91" i="12" s="1"/>
  <c r="Y91" i="12"/>
  <c r="AA91" i="12" s="1"/>
  <c r="AB91" i="12" s="1"/>
  <c r="Z113" i="12"/>
  <c r="S113" i="12"/>
  <c r="Z176" i="12"/>
  <c r="S176" i="12"/>
  <c r="S188" i="12"/>
  <c r="Z188" i="12"/>
  <c r="P222" i="12"/>
  <c r="X301" i="12"/>
  <c r="Q301" i="12"/>
  <c r="Z354" i="12"/>
  <c r="S354" i="12"/>
  <c r="S386" i="12"/>
  <c r="Z386" i="12"/>
  <c r="Z494" i="12"/>
  <c r="S494" i="12"/>
  <c r="Q510" i="12"/>
  <c r="X510" i="12"/>
  <c r="Z531" i="12"/>
  <c r="S531" i="12"/>
  <c r="S605" i="12"/>
  <c r="Z605" i="12"/>
  <c r="R679" i="12"/>
  <c r="Y679" i="12"/>
  <c r="AA679" i="12" s="1"/>
  <c r="AB679" i="12" s="1"/>
  <c r="R762" i="12"/>
  <c r="Y762" i="12"/>
  <c r="S809" i="12"/>
  <c r="Z809" i="12"/>
  <c r="Q850" i="12"/>
  <c r="X850" i="12"/>
  <c r="Y930" i="12"/>
  <c r="R930" i="12"/>
  <c r="R951" i="12"/>
  <c r="T951" i="12" s="1"/>
  <c r="U951" i="12" s="1"/>
  <c r="Y951" i="12"/>
  <c r="AA951" i="12" s="1"/>
  <c r="AB951" i="12" s="1"/>
  <c r="T102" i="12"/>
  <c r="U102" i="12" s="1"/>
  <c r="R304" i="12"/>
  <c r="Y304" i="12"/>
  <c r="Y375" i="12"/>
  <c r="AA375" i="12" s="1"/>
  <c r="AB375" i="12" s="1"/>
  <c r="R375" i="12"/>
  <c r="X701" i="12"/>
  <c r="Q701" i="12"/>
  <c r="X737" i="12"/>
  <c r="Q737" i="12"/>
  <c r="P801" i="12"/>
  <c r="X940" i="12"/>
  <c r="Q940" i="12"/>
  <c r="X77" i="12"/>
  <c r="Q77" i="12"/>
  <c r="Y158" i="12"/>
  <c r="AA158" i="12" s="1"/>
  <c r="AB158" i="12" s="1"/>
  <c r="R158" i="12"/>
  <c r="T158" i="12" s="1"/>
  <c r="U158" i="12" s="1"/>
  <c r="AA327" i="12"/>
  <c r="AB327" i="12" s="1"/>
  <c r="X576" i="12"/>
  <c r="AA576" i="12" s="1"/>
  <c r="AB576" i="12" s="1"/>
  <c r="Q576" i="12"/>
  <c r="Q613" i="12"/>
  <c r="X613" i="12"/>
  <c r="P622" i="12"/>
  <c r="P760" i="12"/>
  <c r="Q814" i="12"/>
  <c r="X814" i="12"/>
  <c r="R845" i="12"/>
  <c r="Y845" i="12"/>
  <c r="Z889" i="12"/>
  <c r="AA889" i="12" s="1"/>
  <c r="AB889" i="12" s="1"/>
  <c r="S889" i="12"/>
  <c r="T889" i="12" s="1"/>
  <c r="U889" i="12" s="1"/>
  <c r="Z943" i="12"/>
  <c r="S943" i="12"/>
  <c r="X988" i="12"/>
  <c r="Q988" i="12"/>
  <c r="R52" i="12"/>
  <c r="T52" i="12" s="1"/>
  <c r="U52" i="12" s="1"/>
  <c r="Y52" i="12"/>
  <c r="R120" i="12"/>
  <c r="Y120" i="12"/>
  <c r="Y274" i="12"/>
  <c r="R274" i="12"/>
  <c r="S312" i="12"/>
  <c r="Z312" i="12"/>
  <c r="Y402" i="12"/>
  <c r="AA402" i="12" s="1"/>
  <c r="AB402" i="12" s="1"/>
  <c r="R402" i="12"/>
  <c r="T402" i="12" s="1"/>
  <c r="U402" i="12" s="1"/>
  <c r="P478" i="12"/>
  <c r="R498" i="12"/>
  <c r="T498" i="12" s="1"/>
  <c r="U498" i="12" s="1"/>
  <c r="Y498" i="12"/>
  <c r="AA498" i="12" s="1"/>
  <c r="AB498" i="12" s="1"/>
  <c r="Y520" i="12"/>
  <c r="AA520" i="12" s="1"/>
  <c r="AB520" i="12" s="1"/>
  <c r="R520" i="12"/>
  <c r="T520" i="12" s="1"/>
  <c r="U520" i="12" s="1"/>
  <c r="Y695" i="12"/>
  <c r="R695" i="12"/>
  <c r="Y731" i="12"/>
  <c r="AA731" i="12" s="1"/>
  <c r="AB731" i="12" s="1"/>
  <c r="R731" i="12"/>
  <c r="W781" i="12"/>
  <c r="R784" i="12"/>
  <c r="Y784" i="12"/>
  <c r="Y831" i="12"/>
  <c r="AA831" i="12" s="1"/>
  <c r="AB831" i="12" s="1"/>
  <c r="R831" i="12"/>
  <c r="T831" i="12" s="1"/>
  <c r="U831" i="12" s="1"/>
  <c r="W905" i="12"/>
  <c r="R920" i="12"/>
  <c r="T920" i="12" s="1"/>
  <c r="U920" i="12" s="1"/>
  <c r="Y920" i="12"/>
  <c r="AA979" i="12"/>
  <c r="AB979" i="12" s="1"/>
  <c r="X44" i="12"/>
  <c r="Q44" i="12"/>
  <c r="X65" i="12"/>
  <c r="Q65" i="12"/>
  <c r="P143" i="12"/>
  <c r="P148" i="12"/>
  <c r="W187" i="12"/>
  <c r="Q215" i="12"/>
  <c r="X215" i="12"/>
  <c r="W275" i="12"/>
  <c r="X308" i="12"/>
  <c r="Q308" i="12"/>
  <c r="Q336" i="12"/>
  <c r="X336" i="12"/>
  <c r="Q479" i="12"/>
  <c r="X479" i="12"/>
  <c r="Y517" i="12"/>
  <c r="R517" i="12"/>
  <c r="Q659" i="12"/>
  <c r="T659" i="12" s="1"/>
  <c r="U659" i="12" s="1"/>
  <c r="X659" i="12"/>
  <c r="X761" i="12"/>
  <c r="Q761" i="12"/>
  <c r="W782" i="12"/>
  <c r="W819" i="12"/>
  <c r="P825" i="12"/>
  <c r="X866" i="12"/>
  <c r="Q866" i="12"/>
  <c r="X920" i="12"/>
  <c r="AA920" i="12" s="1"/>
  <c r="AB920" i="12" s="1"/>
  <c r="P964" i="12"/>
  <c r="X972" i="12"/>
  <c r="Q972" i="12"/>
  <c r="Q193" i="12"/>
  <c r="X931" i="12"/>
  <c r="AA931" i="12" s="1"/>
  <c r="AB931" i="12" s="1"/>
  <c r="X492" i="12"/>
  <c r="AA492" i="12" s="1"/>
  <c r="AB492" i="12" s="1"/>
  <c r="Q859" i="12"/>
  <c r="T859" i="12" s="1"/>
  <c r="U859" i="12" s="1"/>
  <c r="Y456" i="12"/>
  <c r="P936" i="12"/>
  <c r="Q119" i="12"/>
  <c r="X977" i="12"/>
  <c r="R162" i="12"/>
  <c r="Q791" i="12"/>
  <c r="Q602" i="12"/>
  <c r="T602" i="12" s="1"/>
  <c r="U602" i="12" s="1"/>
  <c r="Q763" i="12"/>
  <c r="Q168" i="12"/>
  <c r="T168" i="12" s="1"/>
  <c r="U168" i="12" s="1"/>
  <c r="X816" i="12"/>
  <c r="S13" i="12"/>
  <c r="Z13" i="12"/>
  <c r="S11" i="12"/>
  <c r="Z11" i="12"/>
  <c r="S23" i="12"/>
  <c r="Z23" i="12"/>
  <c r="Z25" i="12"/>
  <c r="S25" i="12"/>
  <c r="Z44" i="12"/>
  <c r="S44" i="12"/>
  <c r="Z46" i="12"/>
  <c r="S46" i="12"/>
  <c r="Z65" i="12"/>
  <c r="S65" i="12"/>
  <c r="Z59" i="12"/>
  <c r="S59" i="12"/>
  <c r="S72" i="12"/>
  <c r="Z72" i="12"/>
  <c r="S128" i="12"/>
  <c r="Z128" i="12"/>
  <c r="Y118" i="12"/>
  <c r="R118" i="12"/>
  <c r="S130" i="12"/>
  <c r="Z130" i="12"/>
  <c r="X146" i="12"/>
  <c r="Q146" i="12"/>
  <c r="Z160" i="12"/>
  <c r="S160" i="12"/>
  <c r="S215" i="12"/>
  <c r="Z215" i="12"/>
  <c r="Z191" i="12"/>
  <c r="S191" i="12"/>
  <c r="X211" i="12"/>
  <c r="Q211" i="12"/>
  <c r="Q142" i="12"/>
  <c r="X142" i="12"/>
  <c r="S182" i="12"/>
  <c r="Z182" i="12"/>
  <c r="Z265" i="12"/>
  <c r="S265" i="12"/>
  <c r="S268" i="12"/>
  <c r="Z268" i="12"/>
  <c r="S233" i="12"/>
  <c r="Z233" i="12"/>
  <c r="X273" i="12"/>
  <c r="Q273" i="12"/>
  <c r="S288" i="12"/>
  <c r="Z288" i="12"/>
  <c r="X292" i="12"/>
  <c r="Q292" i="12"/>
  <c r="Y345" i="12"/>
  <c r="R345" i="12"/>
  <c r="R289" i="12"/>
  <c r="Y289" i="12"/>
  <c r="Q333" i="12"/>
  <c r="X333" i="12"/>
  <c r="S377" i="12"/>
  <c r="Z377" i="12"/>
  <c r="S313" i="12"/>
  <c r="Z313" i="12"/>
  <c r="Z479" i="12"/>
  <c r="S479" i="12"/>
  <c r="S2" i="12"/>
  <c r="Z2" i="12"/>
  <c r="Y13" i="12"/>
  <c r="R13" i="12"/>
  <c r="X23" i="12"/>
  <c r="Q23" i="12"/>
  <c r="Z35" i="12"/>
  <c r="S35" i="12"/>
  <c r="R29" i="12"/>
  <c r="Y29" i="12"/>
  <c r="Z32" i="12"/>
  <c r="S32" i="12"/>
  <c r="Q47" i="12"/>
  <c r="X47" i="12"/>
  <c r="S61" i="12"/>
  <c r="Z61" i="12"/>
  <c r="X46" i="12"/>
  <c r="Q46" i="12"/>
  <c r="Z84" i="12"/>
  <c r="S84" i="12"/>
  <c r="Z76" i="12"/>
  <c r="S76" i="12"/>
  <c r="R130" i="12"/>
  <c r="Y130" i="12"/>
  <c r="R109" i="12"/>
  <c r="Y109" i="12"/>
  <c r="S122" i="12"/>
  <c r="Z122" i="12"/>
  <c r="Y132" i="12"/>
  <c r="R132" i="12"/>
  <c r="Z101" i="12"/>
  <c r="S101" i="12"/>
  <c r="S164" i="12"/>
  <c r="Z164" i="12"/>
  <c r="S156" i="12"/>
  <c r="Z156" i="12"/>
  <c r="Q178" i="12"/>
  <c r="X178" i="12"/>
  <c r="Z195" i="12"/>
  <c r="S195" i="12"/>
  <c r="S211" i="12"/>
  <c r="Z211" i="12"/>
  <c r="Z151" i="12"/>
  <c r="S151" i="12"/>
  <c r="X194" i="12"/>
  <c r="Q194" i="12"/>
  <c r="Z249" i="12"/>
  <c r="S249" i="12"/>
  <c r="Z273" i="12"/>
  <c r="S273" i="12"/>
  <c r="Z240" i="12"/>
  <c r="S240" i="12"/>
  <c r="Z218" i="12"/>
  <c r="S218" i="12"/>
  <c r="Z234" i="12"/>
  <c r="S234" i="12"/>
  <c r="Y248" i="12"/>
  <c r="R248" i="12"/>
  <c r="R264" i="12"/>
  <c r="Y264" i="12"/>
  <c r="Z274" i="12"/>
  <c r="S274" i="12"/>
  <c r="Z294" i="12"/>
  <c r="S294" i="12"/>
  <c r="S376" i="12"/>
  <c r="Z376" i="12"/>
  <c r="R349" i="12"/>
  <c r="Y349" i="12"/>
  <c r="S272" i="12"/>
  <c r="Z272" i="12"/>
  <c r="X353" i="12"/>
  <c r="Q353" i="12"/>
  <c r="Q289" i="12"/>
  <c r="X289" i="12"/>
  <c r="Q325" i="12"/>
  <c r="X325" i="12"/>
  <c r="S365" i="12"/>
  <c r="Z365" i="12"/>
  <c r="S381" i="12"/>
  <c r="Z381" i="12"/>
  <c r="Z495" i="12"/>
  <c r="S495" i="12"/>
  <c r="R409" i="12"/>
  <c r="Y409" i="12"/>
  <c r="Z435" i="12"/>
  <c r="S435" i="12"/>
  <c r="S483" i="12"/>
  <c r="Z483" i="12"/>
  <c r="S401" i="12"/>
  <c r="Z401" i="12"/>
  <c r="X441" i="12"/>
  <c r="Q441" i="12"/>
  <c r="X469" i="12"/>
  <c r="Q469" i="12"/>
  <c r="Q395" i="12"/>
  <c r="X395" i="12"/>
  <c r="Z413" i="12"/>
  <c r="S413" i="12"/>
  <c r="Z441" i="12"/>
  <c r="S441" i="12"/>
  <c r="Z452" i="12"/>
  <c r="S452" i="12"/>
  <c r="S481" i="12"/>
  <c r="Z481" i="12"/>
  <c r="Q514" i="12"/>
  <c r="X514" i="12"/>
  <c r="Z549" i="12"/>
  <c r="S549" i="12"/>
  <c r="Z565" i="12"/>
  <c r="S565" i="12"/>
  <c r="S592" i="12"/>
  <c r="Z592" i="12"/>
  <c r="S532" i="12"/>
  <c r="Z532" i="12"/>
  <c r="Z588" i="12"/>
  <c r="S588" i="12"/>
  <c r="R541" i="12"/>
  <c r="Y541" i="12"/>
  <c r="Z603" i="12"/>
  <c r="S603" i="12"/>
  <c r="S499" i="12"/>
  <c r="Z499" i="12"/>
  <c r="Z518" i="12"/>
  <c r="S518" i="12"/>
  <c r="Z538" i="12"/>
  <c r="S538" i="12"/>
  <c r="X577" i="12"/>
  <c r="Q577" i="12"/>
  <c r="X633" i="12"/>
  <c r="Q633" i="12"/>
  <c r="Z700" i="12"/>
  <c r="S700" i="12"/>
  <c r="R648" i="12"/>
  <c r="Y648" i="12"/>
  <c r="R717" i="12"/>
  <c r="Y717" i="12"/>
  <c r="Z656" i="12"/>
  <c r="S656" i="12"/>
  <c r="S666" i="12"/>
  <c r="Z666" i="12"/>
  <c r="S678" i="12"/>
  <c r="Z678" i="12"/>
  <c r="Z694" i="12"/>
  <c r="S694" i="12"/>
  <c r="Z713" i="12"/>
  <c r="S713" i="12"/>
  <c r="S734" i="12"/>
  <c r="Z734" i="12"/>
  <c r="Z750" i="12"/>
  <c r="S750" i="12"/>
  <c r="S774" i="12"/>
  <c r="Z774" i="12"/>
  <c r="Z685" i="12"/>
  <c r="S685" i="12"/>
  <c r="Q700" i="12"/>
  <c r="X700" i="12"/>
  <c r="S717" i="12"/>
  <c r="Z717" i="12"/>
  <c r="S729" i="12"/>
  <c r="Z729" i="12"/>
  <c r="Z745" i="12"/>
  <c r="S745" i="12"/>
  <c r="S761" i="12"/>
  <c r="Z761" i="12"/>
  <c r="Z768" i="12"/>
  <c r="S768" i="12"/>
  <c r="S789" i="12"/>
  <c r="Z789" i="12"/>
  <c r="Q798" i="12"/>
  <c r="X798" i="12"/>
  <c r="Z823" i="12"/>
  <c r="S823" i="12"/>
  <c r="Y901" i="12"/>
  <c r="R901" i="12"/>
  <c r="Z802" i="12"/>
  <c r="S802" i="12"/>
  <c r="Z818" i="12"/>
  <c r="S818" i="12"/>
  <c r="Q857" i="12"/>
  <c r="X857" i="12"/>
  <c r="Z882" i="12"/>
  <c r="S882" i="12"/>
  <c r="Q906" i="12"/>
  <c r="X906" i="12"/>
  <c r="Q917" i="12"/>
  <c r="X917" i="12"/>
  <c r="X788" i="12"/>
  <c r="Q788" i="12"/>
  <c r="X880" i="12"/>
  <c r="Q880" i="12"/>
  <c r="X901" i="12"/>
  <c r="Q901" i="12"/>
  <c r="Y818" i="12"/>
  <c r="R818" i="12"/>
  <c r="Z860" i="12"/>
  <c r="S860" i="12"/>
  <c r="Z932" i="12"/>
  <c r="S932" i="12"/>
  <c r="Z940" i="12"/>
  <c r="S940" i="12"/>
  <c r="Z956" i="12"/>
  <c r="S956" i="12"/>
  <c r="S984" i="12"/>
  <c r="Z984" i="12"/>
  <c r="Z1000" i="12"/>
  <c r="S1000" i="12"/>
  <c r="Q942" i="12"/>
  <c r="X942" i="12"/>
  <c r="Y996" i="12"/>
  <c r="R996" i="12"/>
  <c r="S410" i="5"/>
  <c r="T410" i="5" s="1"/>
  <c r="S28" i="5"/>
  <c r="T28" i="5" s="1"/>
  <c r="S12" i="5"/>
  <c r="T12" i="5" s="1"/>
  <c r="S22" i="5"/>
  <c r="T22" i="5" s="1"/>
  <c r="S32" i="5"/>
  <c r="T32" i="5" s="1"/>
  <c r="S39" i="5"/>
  <c r="T39" i="5" s="1"/>
  <c r="S65" i="5"/>
  <c r="T65" i="5" s="1"/>
  <c r="S506" i="5"/>
  <c r="T506" i="5" s="1"/>
  <c r="S556" i="5"/>
  <c r="T556" i="5" s="1"/>
  <c r="S569" i="5"/>
  <c r="T569" i="5" s="1"/>
  <c r="S601" i="5"/>
  <c r="T601" i="5" s="1"/>
  <c r="S622" i="5"/>
  <c r="T622" i="5" s="1"/>
  <c r="S428" i="5"/>
  <c r="T428" i="5" s="1"/>
  <c r="S438" i="5"/>
  <c r="T438" i="5" s="1"/>
  <c r="S466" i="5"/>
  <c r="T466" i="5" s="1"/>
  <c r="S508" i="5"/>
  <c r="T508" i="5" s="1"/>
  <c r="S616" i="5"/>
  <c r="T616" i="5" s="1"/>
  <c r="S626" i="5"/>
  <c r="T626" i="5" s="1"/>
  <c r="S658" i="5"/>
  <c r="T658" i="5" s="1"/>
  <c r="S214" i="5"/>
  <c r="T214" i="5" s="1"/>
  <c r="S346" i="5"/>
  <c r="T346" i="5" s="1"/>
  <c r="S370" i="5"/>
  <c r="T370" i="5" s="1"/>
  <c r="S385" i="5"/>
  <c r="T385" i="5" s="1"/>
  <c r="S425" i="5"/>
  <c r="T425" i="5" s="1"/>
  <c r="S697" i="5"/>
  <c r="T697" i="5" s="1"/>
  <c r="S728" i="5"/>
  <c r="T728" i="5" s="1"/>
  <c r="S657" i="5"/>
  <c r="T657" i="5" s="1"/>
  <c r="S820" i="5"/>
  <c r="T820" i="5" s="1"/>
  <c r="S849" i="5"/>
  <c r="T849" i="5" s="1"/>
  <c r="S871" i="5"/>
  <c r="T871" i="5" s="1"/>
  <c r="S900" i="5"/>
  <c r="T900" i="5" s="1"/>
  <c r="S913" i="5"/>
  <c r="T913" i="5" s="1"/>
  <c r="S937" i="5"/>
  <c r="T937" i="5" s="1"/>
  <c r="S862" i="5"/>
  <c r="T862" i="5" s="1"/>
  <c r="S879" i="5"/>
  <c r="T879" i="5" s="1"/>
  <c r="S919" i="5"/>
  <c r="T919" i="5" s="1"/>
  <c r="S947" i="5"/>
  <c r="T947" i="5" s="1"/>
  <c r="S653" i="5"/>
  <c r="T653" i="5" s="1"/>
  <c r="S707" i="5"/>
  <c r="T707" i="5" s="1"/>
  <c r="S756" i="5"/>
  <c r="T756" i="5" s="1"/>
  <c r="S795" i="5"/>
  <c r="T795" i="5" s="1"/>
  <c r="S993" i="5"/>
  <c r="T993" i="5" s="1"/>
  <c r="Q12" i="12"/>
  <c r="X12" i="12"/>
  <c r="P165" i="12"/>
  <c r="Q212" i="12"/>
  <c r="X212" i="12"/>
  <c r="AA212" i="12" s="1"/>
  <c r="AB212" i="12" s="1"/>
  <c r="Q259" i="12"/>
  <c r="X259" i="12"/>
  <c r="Q306" i="12"/>
  <c r="X306" i="12"/>
  <c r="R336" i="12"/>
  <c r="Y336" i="12"/>
  <c r="X356" i="12"/>
  <c r="Q356" i="12"/>
  <c r="R397" i="12"/>
  <c r="Y397" i="12"/>
  <c r="Q443" i="12"/>
  <c r="T443" i="12" s="1"/>
  <c r="U443" i="12" s="1"/>
  <c r="X443" i="12"/>
  <c r="AA443" i="12" s="1"/>
  <c r="AB443" i="12" s="1"/>
  <c r="R514" i="12"/>
  <c r="Y514" i="12"/>
  <c r="X548" i="12"/>
  <c r="AA548" i="12" s="1"/>
  <c r="AB548" i="12" s="1"/>
  <c r="Q548" i="12"/>
  <c r="X562" i="12"/>
  <c r="Q562" i="12"/>
  <c r="X596" i="12"/>
  <c r="Q596" i="12"/>
  <c r="P611" i="12"/>
  <c r="Z623" i="12"/>
  <c r="S623" i="12"/>
  <c r="Q632" i="12"/>
  <c r="X632" i="12"/>
  <c r="AA632" i="12" s="1"/>
  <c r="AB632" i="12" s="1"/>
  <c r="X642" i="12"/>
  <c r="Q642" i="12"/>
  <c r="X693" i="12"/>
  <c r="Q693" i="12"/>
  <c r="Q722" i="12"/>
  <c r="X722" i="12"/>
  <c r="Y770" i="12"/>
  <c r="R770" i="12"/>
  <c r="P857" i="12"/>
  <c r="Y860" i="12"/>
  <c r="R860" i="12"/>
  <c r="Q894" i="12"/>
  <c r="X894" i="12"/>
  <c r="R912" i="12"/>
  <c r="T912" i="12" s="1"/>
  <c r="U912" i="12" s="1"/>
  <c r="Y912" i="12"/>
  <c r="AA912" i="12" s="1"/>
  <c r="AB912" i="12" s="1"/>
  <c r="Y929" i="12"/>
  <c r="R929" i="12"/>
  <c r="Q953" i="12"/>
  <c r="X953" i="12"/>
  <c r="P50" i="12"/>
  <c r="Z143" i="12"/>
  <c r="S143" i="12"/>
  <c r="R201" i="12"/>
  <c r="Y201" i="12"/>
  <c r="Y212" i="12"/>
  <c r="R212" i="12"/>
  <c r="W348" i="12"/>
  <c r="AA348" i="12" s="1"/>
  <c r="AB348" i="12" s="1"/>
  <c r="Z367" i="12"/>
  <c r="AA367" i="12" s="1"/>
  <c r="AB367" i="12" s="1"/>
  <c r="S367" i="12"/>
  <c r="Z416" i="12"/>
  <c r="AA416" i="12" s="1"/>
  <c r="AB416" i="12" s="1"/>
  <c r="S416" i="12"/>
  <c r="R469" i="12"/>
  <c r="Y469" i="12"/>
  <c r="Z488" i="12"/>
  <c r="AA488" i="12" s="1"/>
  <c r="AB488" i="12" s="1"/>
  <c r="S488" i="12"/>
  <c r="W506" i="12"/>
  <c r="R534" i="12"/>
  <c r="Y534" i="12"/>
  <c r="R554" i="12"/>
  <c r="Y554" i="12"/>
  <c r="Z598" i="12"/>
  <c r="AA598" i="12" s="1"/>
  <c r="AB598" i="12" s="1"/>
  <c r="S598" i="12"/>
  <c r="Y642" i="12"/>
  <c r="R642" i="12"/>
  <c r="Q806" i="12"/>
  <c r="X806" i="12"/>
  <c r="Y903" i="12"/>
  <c r="R903" i="12"/>
  <c r="Y945" i="12"/>
  <c r="R945" i="12"/>
  <c r="S961" i="12"/>
  <c r="T961" i="12" s="1"/>
  <c r="U961" i="12" s="1"/>
  <c r="Z961" i="12"/>
  <c r="AA961" i="12" s="1"/>
  <c r="AB961" i="12" s="1"/>
  <c r="Y989" i="12"/>
  <c r="R989" i="12"/>
  <c r="T989" i="12" s="1"/>
  <c r="U989" i="12" s="1"/>
  <c r="Y63" i="12"/>
  <c r="R63" i="12"/>
  <c r="Z121" i="12"/>
  <c r="S121" i="12"/>
  <c r="Y173" i="12"/>
  <c r="AA173" i="12" s="1"/>
  <c r="AB173" i="12" s="1"/>
  <c r="R173" i="12"/>
  <c r="T173" i="12" s="1"/>
  <c r="U173" i="12" s="1"/>
  <c r="R190" i="12"/>
  <c r="Y190" i="12"/>
  <c r="Y233" i="12"/>
  <c r="R233" i="12"/>
  <c r="Y247" i="12"/>
  <c r="R247" i="12"/>
  <c r="Z275" i="12"/>
  <c r="S275" i="12"/>
  <c r="R311" i="12"/>
  <c r="Y311" i="12"/>
  <c r="AA311" i="12" s="1"/>
  <c r="AB311" i="12" s="1"/>
  <c r="W320" i="12"/>
  <c r="Y354" i="12"/>
  <c r="AA354" i="12" s="1"/>
  <c r="AB354" i="12" s="1"/>
  <c r="R354" i="12"/>
  <c r="Y371" i="12"/>
  <c r="AA371" i="12" s="1"/>
  <c r="AB371" i="12" s="1"/>
  <c r="R371" i="12"/>
  <c r="P392" i="12"/>
  <c r="S472" i="12"/>
  <c r="Z472" i="12"/>
  <c r="S554" i="12"/>
  <c r="Z554" i="12"/>
  <c r="W581" i="12"/>
  <c r="P599" i="12"/>
  <c r="Q609" i="12"/>
  <c r="X609" i="12"/>
  <c r="P633" i="12"/>
  <c r="Q649" i="12"/>
  <c r="X649" i="12"/>
  <c r="X669" i="12"/>
  <c r="Q669" i="12"/>
  <c r="P685" i="12"/>
  <c r="S716" i="12"/>
  <c r="Z716" i="12"/>
  <c r="S735" i="12"/>
  <c r="Z735" i="12"/>
  <c r="Z797" i="12"/>
  <c r="S797" i="12"/>
  <c r="W858" i="12"/>
  <c r="Y891" i="12"/>
  <c r="AA891" i="12" s="1"/>
  <c r="AB891" i="12" s="1"/>
  <c r="R891" i="12"/>
  <c r="Z903" i="12"/>
  <c r="S903" i="12"/>
  <c r="S945" i="12"/>
  <c r="Z945" i="12"/>
  <c r="S967" i="12"/>
  <c r="Z967" i="12"/>
  <c r="P992" i="12"/>
  <c r="Y33" i="12"/>
  <c r="AA33" i="12" s="1"/>
  <c r="AB33" i="12" s="1"/>
  <c r="R33" i="12"/>
  <c r="T33" i="12" s="1"/>
  <c r="U33" i="12" s="1"/>
  <c r="R48" i="12"/>
  <c r="T48" i="12" s="1"/>
  <c r="U48" i="12" s="1"/>
  <c r="Y48" i="12"/>
  <c r="Y99" i="12"/>
  <c r="AA99" i="12" s="1"/>
  <c r="AB99" i="12" s="1"/>
  <c r="R99" i="12"/>
  <c r="Z119" i="12"/>
  <c r="S119" i="12"/>
  <c r="X141" i="12"/>
  <c r="AA141" i="12" s="1"/>
  <c r="AB141" i="12" s="1"/>
  <c r="Q141" i="12"/>
  <c r="S190" i="12"/>
  <c r="Z190" i="12"/>
  <c r="X210" i="12"/>
  <c r="Q210" i="12"/>
  <c r="Y251" i="12"/>
  <c r="AA251" i="12" s="1"/>
  <c r="AB251" i="12" s="1"/>
  <c r="R251" i="12"/>
  <c r="T251" i="12" s="1"/>
  <c r="U251" i="12" s="1"/>
  <c r="R276" i="12"/>
  <c r="Y276" i="12"/>
  <c r="S311" i="12"/>
  <c r="Z311" i="12"/>
  <c r="X340" i="12"/>
  <c r="AA340" i="12" s="1"/>
  <c r="AB340" i="12" s="1"/>
  <c r="Q340" i="12"/>
  <c r="P405" i="12"/>
  <c r="Z450" i="12"/>
  <c r="S450" i="12"/>
  <c r="Z512" i="12"/>
  <c r="S512" i="12"/>
  <c r="Q538" i="12"/>
  <c r="X538" i="12"/>
  <c r="AA555" i="12"/>
  <c r="AB555" i="12" s="1"/>
  <c r="R612" i="12"/>
  <c r="T612" i="12" s="1"/>
  <c r="U612" i="12" s="1"/>
  <c r="Y612" i="12"/>
  <c r="AA612" i="12" s="1"/>
  <c r="AB612" i="12" s="1"/>
  <c r="Y682" i="12"/>
  <c r="R682" i="12"/>
  <c r="P736" i="12"/>
  <c r="P768" i="12"/>
  <c r="AA775" i="12"/>
  <c r="AB775" i="12" s="1"/>
  <c r="Q842" i="12"/>
  <c r="X842" i="12"/>
  <c r="Z852" i="12"/>
  <c r="S852" i="12"/>
  <c r="AA874" i="12"/>
  <c r="AB874" i="12" s="1"/>
  <c r="Q943" i="12"/>
  <c r="T943" i="12" s="1"/>
  <c r="U943" i="12" s="1"/>
  <c r="X943" i="12"/>
  <c r="AA943" i="12" s="1"/>
  <c r="AB943" i="12" s="1"/>
  <c r="Y992" i="12"/>
  <c r="X177" i="12"/>
  <c r="AA177" i="12" s="1"/>
  <c r="AB177" i="12" s="1"/>
  <c r="Q177" i="12"/>
  <c r="R197" i="12"/>
  <c r="Y197" i="12"/>
  <c r="AA293" i="12"/>
  <c r="AB293" i="12" s="1"/>
  <c r="Y332" i="12"/>
  <c r="R332" i="12"/>
  <c r="X445" i="12"/>
  <c r="Q445" i="12"/>
  <c r="W477" i="12"/>
  <c r="Q582" i="12"/>
  <c r="X582" i="12"/>
  <c r="Q670" i="12"/>
  <c r="X670" i="12"/>
  <c r="P712" i="12"/>
  <c r="Q794" i="12"/>
  <c r="W817" i="12"/>
  <c r="AA993" i="12"/>
  <c r="AB993" i="12" s="1"/>
  <c r="X564" i="12"/>
  <c r="Q564" i="12"/>
  <c r="P680" i="12"/>
  <c r="X750" i="12"/>
  <c r="Q750" i="12"/>
  <c r="W760" i="12"/>
  <c r="Z820" i="12"/>
  <c r="AA820" i="12" s="1"/>
  <c r="AB820" i="12" s="1"/>
  <c r="S820" i="12"/>
  <c r="Z895" i="12"/>
  <c r="S895" i="12"/>
  <c r="Y949" i="12"/>
  <c r="AA949" i="12" s="1"/>
  <c r="AB949" i="12" s="1"/>
  <c r="R949" i="12"/>
  <c r="X993" i="12"/>
  <c r="Q993" i="12"/>
  <c r="T993" i="12" s="1"/>
  <c r="U993" i="12" s="1"/>
  <c r="Y58" i="12"/>
  <c r="R58" i="12"/>
  <c r="X92" i="12"/>
  <c r="AA92" i="12" s="1"/>
  <c r="AB92" i="12" s="1"/>
  <c r="Q92" i="12"/>
  <c r="T92" i="12" s="1"/>
  <c r="U92" i="12" s="1"/>
  <c r="R112" i="12"/>
  <c r="Y112" i="12"/>
  <c r="AA112" i="12" s="1"/>
  <c r="AB112" i="12" s="1"/>
  <c r="X161" i="12"/>
  <c r="AA161" i="12" s="1"/>
  <c r="AB161" i="12" s="1"/>
  <c r="Q161" i="12"/>
  <c r="T161" i="12" s="1"/>
  <c r="U161" i="12" s="1"/>
  <c r="P195" i="12"/>
  <c r="Y361" i="12"/>
  <c r="Y455" i="12"/>
  <c r="AA455" i="12" s="1"/>
  <c r="AB455" i="12" s="1"/>
  <c r="R455" i="12"/>
  <c r="Q468" i="12"/>
  <c r="T468" i="12" s="1"/>
  <c r="U468" i="12" s="1"/>
  <c r="X468" i="12"/>
  <c r="AA468" i="12" s="1"/>
  <c r="AB468" i="12" s="1"/>
  <c r="S523" i="12"/>
  <c r="Z523" i="12"/>
  <c r="P704" i="12"/>
  <c r="T704" i="12" s="1"/>
  <c r="U704" i="12" s="1"/>
  <c r="P724" i="12"/>
  <c r="R734" i="12"/>
  <c r="Y734" i="12"/>
  <c r="W788" i="12"/>
  <c r="R805" i="12"/>
  <c r="T805" i="12" s="1"/>
  <c r="U805" i="12" s="1"/>
  <c r="Y805" i="12"/>
  <c r="AA805" i="12" s="1"/>
  <c r="AB805" i="12" s="1"/>
  <c r="Y848" i="12"/>
  <c r="R848" i="12"/>
  <c r="Y887" i="12"/>
  <c r="R887" i="12"/>
  <c r="P896" i="12"/>
  <c r="Y925" i="12"/>
  <c r="R925" i="12"/>
  <c r="Y966" i="12"/>
  <c r="R966" i="12"/>
  <c r="Q980" i="12"/>
  <c r="X980" i="12"/>
  <c r="W12" i="12"/>
  <c r="W109" i="12"/>
  <c r="W127" i="12"/>
  <c r="P187" i="12"/>
  <c r="P201" i="12"/>
  <c r="P206" i="12"/>
  <c r="P306" i="12"/>
  <c r="W333" i="12"/>
  <c r="P482" i="12"/>
  <c r="Q502" i="12"/>
  <c r="X502" i="12"/>
  <c r="AA502" i="12" s="1"/>
  <c r="AB502" i="12" s="1"/>
  <c r="W514" i="12"/>
  <c r="W554" i="12"/>
  <c r="Q556" i="12"/>
  <c r="X556" i="12"/>
  <c r="W562" i="12"/>
  <c r="W623" i="12"/>
  <c r="Y631" i="12"/>
  <c r="Q668" i="12"/>
  <c r="X668" i="12"/>
  <c r="AA668" i="12" s="1"/>
  <c r="AB668" i="12" s="1"/>
  <c r="W719" i="12"/>
  <c r="R724" i="12"/>
  <c r="P782" i="12"/>
  <c r="W802" i="12"/>
  <c r="W825" i="12"/>
  <c r="W854" i="12"/>
  <c r="P873" i="12"/>
  <c r="T873" i="12" s="1"/>
  <c r="U873" i="12" s="1"/>
  <c r="P926" i="12"/>
  <c r="Q929" i="12"/>
  <c r="X929" i="12"/>
  <c r="AA929" i="12" s="1"/>
  <c r="AB929" i="12" s="1"/>
  <c r="Q947" i="12"/>
  <c r="X947" i="12"/>
  <c r="AA947" i="12" s="1"/>
  <c r="AB947" i="12" s="1"/>
  <c r="Q931" i="12"/>
  <c r="T931" i="12" s="1"/>
  <c r="U931" i="12" s="1"/>
  <c r="R84" i="12"/>
  <c r="Q422" i="12"/>
  <c r="T422" i="12" s="1"/>
  <c r="U422" i="12" s="1"/>
  <c r="R986" i="12"/>
  <c r="Y986" i="12"/>
  <c r="X119" i="12"/>
  <c r="AA119" i="12" s="1"/>
  <c r="AB119" i="12" s="1"/>
  <c r="Q311" i="12"/>
  <c r="X887" i="12"/>
  <c r="Y162" i="12"/>
  <c r="X791" i="12"/>
  <c r="AA791" i="12" s="1"/>
  <c r="AB791" i="12" s="1"/>
  <c r="P999" i="12"/>
  <c r="T999" i="12" s="1"/>
  <c r="U999" i="12" s="1"/>
  <c r="X602" i="12"/>
  <c r="AA602" i="12" s="1"/>
  <c r="AB602" i="12" s="1"/>
  <c r="Q531" i="12"/>
  <c r="Y793" i="12"/>
  <c r="Q828" i="12"/>
  <c r="S403" i="5"/>
  <c r="T403" i="5" s="1"/>
  <c r="S693" i="5"/>
  <c r="T693" i="5" s="1"/>
  <c r="S640" i="5"/>
  <c r="T640" i="5" s="1"/>
  <c r="S712" i="5"/>
  <c r="T712" i="5" s="1"/>
  <c r="X35" i="12"/>
  <c r="Q35" i="12"/>
  <c r="Y44" i="12"/>
  <c r="R44" i="12"/>
  <c r="X56" i="12"/>
  <c r="Q56" i="12"/>
  <c r="R75" i="12"/>
  <c r="Y75" i="12"/>
  <c r="Q98" i="12"/>
  <c r="X98" i="12"/>
  <c r="Y215" i="12"/>
  <c r="R215" i="12"/>
  <c r="Y227" i="12"/>
  <c r="R227" i="12"/>
  <c r="Y262" i="12"/>
  <c r="R262" i="12"/>
  <c r="P269" i="12"/>
  <c r="Y308" i="12"/>
  <c r="R308" i="12"/>
  <c r="Q359" i="12"/>
  <c r="X359" i="12"/>
  <c r="Q377" i="12"/>
  <c r="X377" i="12"/>
  <c r="R400" i="12"/>
  <c r="Y400" i="12"/>
  <c r="X410" i="12"/>
  <c r="Q410" i="12"/>
  <c r="Q521" i="12"/>
  <c r="X521" i="12"/>
  <c r="AA521" i="12" s="1"/>
  <c r="AB521" i="12" s="1"/>
  <c r="X534" i="12"/>
  <c r="AA534" i="12" s="1"/>
  <c r="AB534" i="12" s="1"/>
  <c r="Q534" i="12"/>
  <c r="T534" i="12" s="1"/>
  <c r="U534" i="12" s="1"/>
  <c r="X551" i="12"/>
  <c r="AA551" i="12" s="1"/>
  <c r="AB551" i="12" s="1"/>
  <c r="Q551" i="12"/>
  <c r="X565" i="12"/>
  <c r="Q565" i="12"/>
  <c r="W645" i="12"/>
  <c r="P665" i="12"/>
  <c r="R713" i="12"/>
  <c r="Y713" i="12"/>
  <c r="Y744" i="12"/>
  <c r="R744" i="12"/>
  <c r="Y758" i="12"/>
  <c r="R758" i="12"/>
  <c r="Q822" i="12"/>
  <c r="X822" i="12"/>
  <c r="AA852" i="12"/>
  <c r="AB852" i="12" s="1"/>
  <c r="R900" i="12"/>
  <c r="Y900" i="12"/>
  <c r="AA900" i="12" s="1"/>
  <c r="AB900" i="12" s="1"/>
  <c r="X915" i="12"/>
  <c r="AA915" i="12" s="1"/>
  <c r="AB915" i="12" s="1"/>
  <c r="Q915" i="12"/>
  <c r="W932" i="12"/>
  <c r="Z955" i="12"/>
  <c r="S955" i="12"/>
  <c r="Y975" i="12"/>
  <c r="AA975" i="12" s="1"/>
  <c r="AB975" i="12" s="1"/>
  <c r="R975" i="12"/>
  <c r="Y6" i="12"/>
  <c r="R6" i="12"/>
  <c r="Y56" i="12"/>
  <c r="R56" i="12"/>
  <c r="Y87" i="12"/>
  <c r="R87" i="12"/>
  <c r="R107" i="12"/>
  <c r="Y107" i="12"/>
  <c r="P146" i="12"/>
  <c r="Y204" i="12"/>
  <c r="R204" i="12"/>
  <c r="X219" i="12"/>
  <c r="Q219" i="12"/>
  <c r="S291" i="12"/>
  <c r="Z291" i="12"/>
  <c r="R351" i="12"/>
  <c r="T351" i="12" s="1"/>
  <c r="U351" i="12" s="1"/>
  <c r="Y351" i="12"/>
  <c r="AA351" i="12" s="1"/>
  <c r="AB351" i="12" s="1"/>
  <c r="S370" i="12"/>
  <c r="T370" i="12" s="1"/>
  <c r="U370" i="12" s="1"/>
  <c r="Z370" i="12"/>
  <c r="AA370" i="12" s="1"/>
  <c r="AB370" i="12" s="1"/>
  <c r="S475" i="12"/>
  <c r="Z475" i="12"/>
  <c r="AA475" i="12" s="1"/>
  <c r="AB475" i="12" s="1"/>
  <c r="Y494" i="12"/>
  <c r="AA494" i="12" s="1"/>
  <c r="AB494" i="12" s="1"/>
  <c r="R494" i="12"/>
  <c r="T494" i="12" s="1"/>
  <c r="U494" i="12" s="1"/>
  <c r="Z536" i="12"/>
  <c r="S536" i="12"/>
  <c r="W557" i="12"/>
  <c r="X578" i="12"/>
  <c r="Q578" i="12"/>
  <c r="Z614" i="12"/>
  <c r="AA614" i="12" s="1"/>
  <c r="AB614" i="12" s="1"/>
  <c r="S614" i="12"/>
  <c r="X726" i="12"/>
  <c r="Q726" i="12"/>
  <c r="Q826" i="12"/>
  <c r="X826" i="12"/>
  <c r="Z947" i="12"/>
  <c r="S947" i="12"/>
  <c r="Q965" i="12"/>
  <c r="X965" i="12"/>
  <c r="S991" i="12"/>
  <c r="Z991" i="12"/>
  <c r="AA981" i="12"/>
  <c r="AB981" i="12" s="1"/>
  <c r="P23" i="12"/>
  <c r="X30" i="12"/>
  <c r="Q30" i="12"/>
  <c r="Y66" i="12"/>
  <c r="AA66" i="12" s="1"/>
  <c r="AB66" i="12" s="1"/>
  <c r="R66" i="12"/>
  <c r="T66" i="12" s="1"/>
  <c r="U66" i="12" s="1"/>
  <c r="Z90" i="12"/>
  <c r="S90" i="12"/>
  <c r="Z127" i="12"/>
  <c r="S127" i="12"/>
  <c r="R176" i="12"/>
  <c r="Y176" i="12"/>
  <c r="AA176" i="12" s="1"/>
  <c r="AB176" i="12" s="1"/>
  <c r="Y196" i="12"/>
  <c r="R196" i="12"/>
  <c r="S250" i="12"/>
  <c r="Z250" i="12"/>
  <c r="R282" i="12"/>
  <c r="Y282" i="12"/>
  <c r="W292" i="12"/>
  <c r="R360" i="12"/>
  <c r="Y360" i="12"/>
  <c r="AA360" i="12" s="1"/>
  <c r="AB360" i="12" s="1"/>
  <c r="R374" i="12"/>
  <c r="Y374" i="12"/>
  <c r="P476" i="12"/>
  <c r="Q537" i="12"/>
  <c r="X537" i="12"/>
  <c r="R560" i="12"/>
  <c r="T560" i="12" s="1"/>
  <c r="U560" i="12" s="1"/>
  <c r="Y560" i="12"/>
  <c r="AA560" i="12" s="1"/>
  <c r="AB560" i="12" s="1"/>
  <c r="AA621" i="12"/>
  <c r="AB621" i="12" s="1"/>
  <c r="S651" i="12"/>
  <c r="Z651" i="12"/>
  <c r="S660" i="12"/>
  <c r="Z660" i="12"/>
  <c r="Z719" i="12"/>
  <c r="S719" i="12"/>
  <c r="R742" i="12"/>
  <c r="Y742" i="12"/>
  <c r="Z779" i="12"/>
  <c r="S779" i="12"/>
  <c r="AA839" i="12"/>
  <c r="AB839" i="12" s="1"/>
  <c r="Q861" i="12"/>
  <c r="X861" i="12"/>
  <c r="AA861" i="12" s="1"/>
  <c r="AB861" i="12" s="1"/>
  <c r="AA919" i="12"/>
  <c r="AB919" i="12" s="1"/>
  <c r="Q973" i="12"/>
  <c r="X973" i="12"/>
  <c r="AA973" i="12" s="1"/>
  <c r="AB973" i="12" s="1"/>
  <c r="R998" i="12"/>
  <c r="Y998" i="12"/>
  <c r="AA998" i="12" s="1"/>
  <c r="AB998" i="12" s="1"/>
  <c r="Y36" i="12"/>
  <c r="AA36" i="12" s="1"/>
  <c r="AB36" i="12" s="1"/>
  <c r="R36" i="12"/>
  <c r="T36" i="12" s="1"/>
  <c r="U36" i="12" s="1"/>
  <c r="Q85" i="12"/>
  <c r="X85" i="12"/>
  <c r="Y193" i="12"/>
  <c r="AA193" i="12" s="1"/>
  <c r="AB193" i="12" s="1"/>
  <c r="R193" i="12"/>
  <c r="X234" i="12"/>
  <c r="Q234" i="12"/>
  <c r="S334" i="12"/>
  <c r="Z334" i="12"/>
  <c r="S342" i="12"/>
  <c r="Z342" i="12"/>
  <c r="S374" i="12"/>
  <c r="Z374" i="12"/>
  <c r="Y462" i="12"/>
  <c r="AA462" i="12" s="1"/>
  <c r="AB462" i="12" s="1"/>
  <c r="R462" i="12"/>
  <c r="T462" i="12" s="1"/>
  <c r="U462" i="12" s="1"/>
  <c r="X526" i="12"/>
  <c r="Q526" i="12"/>
  <c r="Z540" i="12"/>
  <c r="S540" i="12"/>
  <c r="X749" i="12"/>
  <c r="Q749" i="12"/>
  <c r="W768" i="12"/>
  <c r="Y844" i="12"/>
  <c r="AA844" i="12" s="1"/>
  <c r="AB844" i="12" s="1"/>
  <c r="R844" i="12"/>
  <c r="Z855" i="12"/>
  <c r="S855" i="12"/>
  <c r="Q968" i="12"/>
  <c r="X968" i="12"/>
  <c r="R992" i="12"/>
  <c r="AA999" i="12"/>
  <c r="AB999" i="12" s="1"/>
  <c r="X31" i="12"/>
  <c r="Q31" i="12"/>
  <c r="T31" i="12" s="1"/>
  <c r="U31" i="12" s="1"/>
  <c r="X125" i="12"/>
  <c r="Q125" i="12"/>
  <c r="X186" i="12"/>
  <c r="Q186" i="12"/>
  <c r="AA307" i="12"/>
  <c r="AB307" i="12" s="1"/>
  <c r="R451" i="12"/>
  <c r="Y451" i="12"/>
  <c r="AA451" i="12" s="1"/>
  <c r="AB451" i="12" s="1"/>
  <c r="P477" i="12"/>
  <c r="R513" i="12"/>
  <c r="T513" i="12" s="1"/>
  <c r="U513" i="12" s="1"/>
  <c r="Y513" i="12"/>
  <c r="AA513" i="12" s="1"/>
  <c r="AB513" i="12" s="1"/>
  <c r="X588" i="12"/>
  <c r="Q588" i="12"/>
  <c r="Q756" i="12"/>
  <c r="X756" i="12"/>
  <c r="X794" i="12"/>
  <c r="P817" i="12"/>
  <c r="AA887" i="12"/>
  <c r="AB887" i="12" s="1"/>
  <c r="Z925" i="12"/>
  <c r="AA925" i="12" s="1"/>
  <c r="AB925" i="12" s="1"/>
  <c r="S925" i="12"/>
  <c r="X258" i="12"/>
  <c r="Q258" i="12"/>
  <c r="Y315" i="12"/>
  <c r="AA315" i="12" s="1"/>
  <c r="AB315" i="12" s="1"/>
  <c r="R315" i="12"/>
  <c r="X423" i="12"/>
  <c r="AA423" i="12" s="1"/>
  <c r="AB423" i="12" s="1"/>
  <c r="Q423" i="12"/>
  <c r="S804" i="12"/>
  <c r="Z804" i="12"/>
  <c r="AA804" i="12" s="1"/>
  <c r="AB804" i="12" s="1"/>
  <c r="Y868" i="12"/>
  <c r="R868" i="12"/>
  <c r="W880" i="12"/>
  <c r="AA923" i="12"/>
  <c r="AB923" i="12" s="1"/>
  <c r="P963" i="12"/>
  <c r="X80" i="12"/>
  <c r="Q80" i="12"/>
  <c r="Y100" i="12"/>
  <c r="AA100" i="12" s="1"/>
  <c r="AB100" i="12" s="1"/>
  <c r="R100" i="12"/>
  <c r="T100" i="12" s="1"/>
  <c r="U100" i="12" s="1"/>
  <c r="Y296" i="12"/>
  <c r="AA296" i="12" s="1"/>
  <c r="AB296" i="12" s="1"/>
  <c r="R296" i="12"/>
  <c r="T296" i="12" s="1"/>
  <c r="U296" i="12" s="1"/>
  <c r="Z332" i="12"/>
  <c r="S332" i="12"/>
  <c r="R347" i="12"/>
  <c r="T347" i="12" s="1"/>
  <c r="U347" i="12" s="1"/>
  <c r="Y347" i="12"/>
  <c r="AA347" i="12" s="1"/>
  <c r="AB347" i="12" s="1"/>
  <c r="R379" i="12"/>
  <c r="Y379" i="12"/>
  <c r="AA379" i="12" s="1"/>
  <c r="AB379" i="12" s="1"/>
  <c r="R396" i="12"/>
  <c r="T396" i="12" s="1"/>
  <c r="U396" i="12" s="1"/>
  <c r="Y396" i="12"/>
  <c r="AA396" i="12" s="1"/>
  <c r="AB396" i="12" s="1"/>
  <c r="R471" i="12"/>
  <c r="T471" i="12" s="1"/>
  <c r="U471" i="12" s="1"/>
  <c r="Y471" i="12"/>
  <c r="AA471" i="12" s="1"/>
  <c r="AB471" i="12" s="1"/>
  <c r="Y595" i="12"/>
  <c r="R595" i="12"/>
  <c r="R677" i="12"/>
  <c r="S712" i="12"/>
  <c r="Z712" i="12"/>
  <c r="AA712" i="12" s="1"/>
  <c r="AB712" i="12" s="1"/>
  <c r="Q741" i="12"/>
  <c r="X741" i="12"/>
  <c r="P781" i="12"/>
  <c r="X815" i="12"/>
  <c r="Q815" i="12"/>
  <c r="R851" i="12"/>
  <c r="T851" i="12" s="1"/>
  <c r="U851" i="12" s="1"/>
  <c r="Y851" i="12"/>
  <c r="AA851" i="12" s="1"/>
  <c r="AB851" i="12" s="1"/>
  <c r="Y877" i="12"/>
  <c r="AA877" i="12" s="1"/>
  <c r="AB877" i="12" s="1"/>
  <c r="R877" i="12"/>
  <c r="T877" i="12" s="1"/>
  <c r="U877" i="12" s="1"/>
  <c r="R905" i="12"/>
  <c r="Y905" i="12"/>
  <c r="Y938" i="12"/>
  <c r="R938" i="12"/>
  <c r="T938" i="12" s="1"/>
  <c r="U938" i="12" s="1"/>
  <c r="Y982" i="12"/>
  <c r="R982" i="12"/>
  <c r="P12" i="12"/>
  <c r="P47" i="12"/>
  <c r="P212" i="12"/>
  <c r="T212" i="12" s="1"/>
  <c r="U212" i="12" s="1"/>
  <c r="W306" i="12"/>
  <c r="W434" i="12"/>
  <c r="AA434" i="12" s="1"/>
  <c r="AB434" i="12" s="1"/>
  <c r="X485" i="12"/>
  <c r="Q485" i="12"/>
  <c r="P514" i="12"/>
  <c r="P562" i="12"/>
  <c r="Y607" i="12"/>
  <c r="R607" i="12"/>
  <c r="R623" i="12"/>
  <c r="Y623" i="12"/>
  <c r="X678" i="12"/>
  <c r="Q678" i="12"/>
  <c r="P719" i="12"/>
  <c r="Y724" i="12"/>
  <c r="Y776" i="12"/>
  <c r="AA776" i="12" s="1"/>
  <c r="AB776" i="12" s="1"/>
  <c r="R776" i="12"/>
  <c r="AA812" i="12"/>
  <c r="AB812" i="12" s="1"/>
  <c r="Y825" i="12"/>
  <c r="R825" i="12"/>
  <c r="AA863" i="12"/>
  <c r="AB863" i="12" s="1"/>
  <c r="W869" i="12"/>
  <c r="W945" i="12"/>
  <c r="P950" i="12"/>
  <c r="Y955" i="12"/>
  <c r="R955" i="12"/>
  <c r="R269" i="12"/>
  <c r="X422" i="12"/>
  <c r="AA422" i="12" s="1"/>
  <c r="AB422" i="12" s="1"/>
  <c r="X387" i="12"/>
  <c r="AA387" i="12" s="1"/>
  <c r="AB387" i="12" s="1"/>
  <c r="X778" i="12"/>
  <c r="Q848" i="12"/>
  <c r="X982" i="12"/>
  <c r="X355" i="12"/>
  <c r="AA355" i="12" s="1"/>
  <c r="AB355" i="12" s="1"/>
  <c r="X650" i="12"/>
  <c r="AA650" i="12" s="1"/>
  <c r="AB650" i="12" s="1"/>
  <c r="X695" i="12"/>
  <c r="AA695" i="12" s="1"/>
  <c r="AB695" i="12" s="1"/>
  <c r="Q856" i="12"/>
  <c r="X282" i="12"/>
  <c r="X828" i="12"/>
  <c r="R940" i="12"/>
  <c r="S163" i="5"/>
  <c r="T163" i="5" s="1"/>
  <c r="S328" i="5"/>
  <c r="T328" i="5" s="1"/>
  <c r="S364" i="5"/>
  <c r="T364" i="5" s="1"/>
  <c r="S906" i="5"/>
  <c r="T906" i="5" s="1"/>
  <c r="S8" i="5"/>
  <c r="T8" i="5" s="1"/>
  <c r="S20" i="5"/>
  <c r="T20" i="5" s="1"/>
  <c r="S63" i="5"/>
  <c r="T63" i="5" s="1"/>
  <c r="S84" i="5"/>
  <c r="T84" i="5" s="1"/>
  <c r="S332" i="5"/>
  <c r="T332" i="5" s="1"/>
  <c r="S341" i="5"/>
  <c r="T341" i="5" s="1"/>
  <c r="S347" i="5"/>
  <c r="T347" i="5" s="1"/>
  <c r="S457" i="5"/>
  <c r="T457" i="5" s="1"/>
  <c r="S492" i="5"/>
  <c r="T492" i="5" s="1"/>
  <c r="S687" i="5"/>
  <c r="T687" i="5" s="1"/>
  <c r="S4" i="5"/>
  <c r="T4" i="5" s="1"/>
  <c r="S264" i="5"/>
  <c r="T264" i="5" s="1"/>
  <c r="S284" i="5"/>
  <c r="T284" i="5" s="1"/>
  <c r="S732" i="5"/>
  <c r="T732" i="5" s="1"/>
  <c r="S752" i="5"/>
  <c r="T752" i="5" s="1"/>
  <c r="S713" i="5"/>
  <c r="T713" i="5" s="1"/>
  <c r="S774" i="5"/>
  <c r="T774" i="5" s="1"/>
  <c r="S814" i="5"/>
  <c r="T814" i="5" s="1"/>
  <c r="S720" i="5"/>
  <c r="T720" i="5" s="1"/>
  <c r="S770" i="5"/>
  <c r="T770" i="5" s="1"/>
  <c r="S829" i="5"/>
  <c r="T829" i="5" s="1"/>
  <c r="S848" i="5"/>
  <c r="T848" i="5" s="1"/>
  <c r="S856" i="5"/>
  <c r="T856" i="5" s="1"/>
  <c r="S648" i="5"/>
  <c r="T648" i="5" s="1"/>
  <c r="S870" i="5"/>
  <c r="T870" i="5" s="1"/>
  <c r="S888" i="5"/>
  <c r="T888" i="5" s="1"/>
  <c r="S894" i="5"/>
  <c r="T894" i="5" s="1"/>
  <c r="S985" i="5"/>
  <c r="T985" i="5" s="1"/>
  <c r="S721" i="5"/>
  <c r="T721" i="5" s="1"/>
  <c r="R47" i="12"/>
  <c r="Y47" i="12"/>
  <c r="Q69" i="12"/>
  <c r="X69" i="12"/>
  <c r="X78" i="12"/>
  <c r="Q78" i="12"/>
  <c r="T78" i="12" s="1"/>
  <c r="U78" i="12" s="1"/>
  <c r="X127" i="12"/>
  <c r="Q127" i="12"/>
  <c r="T127" i="12" s="1"/>
  <c r="U127" i="12" s="1"/>
  <c r="X148" i="12"/>
  <c r="AA148" i="12" s="1"/>
  <c r="AB148" i="12" s="1"/>
  <c r="Q148" i="12"/>
  <c r="Y181" i="12"/>
  <c r="R181" i="12"/>
  <c r="X362" i="12"/>
  <c r="Q362" i="12"/>
  <c r="P403" i="12"/>
  <c r="X413" i="12"/>
  <c r="Q413" i="12"/>
  <c r="Y472" i="12"/>
  <c r="AA472" i="12" s="1"/>
  <c r="AB472" i="12" s="1"/>
  <c r="R472" i="12"/>
  <c r="X524" i="12"/>
  <c r="Q524" i="12"/>
  <c r="X536" i="12"/>
  <c r="Q536" i="12"/>
  <c r="Q554" i="12"/>
  <c r="T554" i="12" s="1"/>
  <c r="U554" i="12" s="1"/>
  <c r="X554" i="12"/>
  <c r="Y611" i="12"/>
  <c r="R611" i="12"/>
  <c r="W635" i="12"/>
  <c r="P645" i="12"/>
  <c r="W684" i="12"/>
  <c r="P716" i="12"/>
  <c r="T716" i="12" s="1"/>
  <c r="U716" i="12" s="1"/>
  <c r="Q735" i="12"/>
  <c r="X735" i="12"/>
  <c r="Y761" i="12"/>
  <c r="R761" i="12"/>
  <c r="X803" i="12"/>
  <c r="Q803" i="12"/>
  <c r="Z825" i="12"/>
  <c r="S825" i="12"/>
  <c r="AA832" i="12"/>
  <c r="AB832" i="12" s="1"/>
  <c r="AA849" i="12"/>
  <c r="AB849" i="12" s="1"/>
  <c r="W857" i="12"/>
  <c r="Q885" i="12"/>
  <c r="X885" i="12"/>
  <c r="AA885" i="12" s="1"/>
  <c r="AB885" i="12" s="1"/>
  <c r="X903" i="12"/>
  <c r="Q903" i="12"/>
  <c r="Z917" i="12"/>
  <c r="S917" i="12"/>
  <c r="R967" i="12"/>
  <c r="T967" i="12" s="1"/>
  <c r="U967" i="12" s="1"/>
  <c r="Y967" i="12"/>
  <c r="AA967" i="12" s="1"/>
  <c r="AB967" i="12" s="1"/>
  <c r="Y9" i="12"/>
  <c r="R9" i="12"/>
  <c r="Y90" i="12"/>
  <c r="R90" i="12"/>
  <c r="R98" i="12"/>
  <c r="Y98" i="12"/>
  <c r="P113" i="12"/>
  <c r="T113" i="12" s="1"/>
  <c r="U113" i="12" s="1"/>
  <c r="S133" i="12"/>
  <c r="Z133" i="12"/>
  <c r="W207" i="12"/>
  <c r="Y221" i="12"/>
  <c r="R221" i="12"/>
  <c r="Q236" i="12"/>
  <c r="X236" i="12"/>
  <c r="W256" i="12"/>
  <c r="AA303" i="12"/>
  <c r="AB303" i="12" s="1"/>
  <c r="Y331" i="12"/>
  <c r="AA331" i="12" s="1"/>
  <c r="AB331" i="12" s="1"/>
  <c r="R331" i="12"/>
  <c r="S359" i="12"/>
  <c r="Z359" i="12"/>
  <c r="R407" i="12"/>
  <c r="T407" i="12" s="1"/>
  <c r="U407" i="12" s="1"/>
  <c r="Y407" i="12"/>
  <c r="AA407" i="12" s="1"/>
  <c r="AB407" i="12" s="1"/>
  <c r="W431" i="12"/>
  <c r="AA431" i="12" s="1"/>
  <c r="AB431" i="12" s="1"/>
  <c r="Y464" i="12"/>
  <c r="R464" i="12"/>
  <c r="X483" i="12"/>
  <c r="Q483" i="12"/>
  <c r="Z496" i="12"/>
  <c r="AA496" i="12" s="1"/>
  <c r="AB496" i="12" s="1"/>
  <c r="S496" i="12"/>
  <c r="T496" i="12" s="1"/>
  <c r="U496" i="12" s="1"/>
  <c r="Z524" i="12"/>
  <c r="S524" i="12"/>
  <c r="P557" i="12"/>
  <c r="W571" i="12"/>
  <c r="Z580" i="12"/>
  <c r="S580" i="12"/>
  <c r="Q636" i="12"/>
  <c r="X636" i="12"/>
  <c r="Z659" i="12"/>
  <c r="S659" i="12"/>
  <c r="W708" i="12"/>
  <c r="R796" i="12"/>
  <c r="Y796" i="12"/>
  <c r="AA809" i="12"/>
  <c r="AB809" i="12" s="1"/>
  <c r="R835" i="12"/>
  <c r="Y835" i="12"/>
  <c r="AA835" i="12" s="1"/>
  <c r="AB835" i="12" s="1"/>
  <c r="Q924" i="12"/>
  <c r="X924" i="12"/>
  <c r="AA924" i="12" s="1"/>
  <c r="AB924" i="12" s="1"/>
  <c r="Y950" i="12"/>
  <c r="AA950" i="12" s="1"/>
  <c r="AB950" i="12" s="1"/>
  <c r="R950" i="12"/>
  <c r="S38" i="12"/>
  <c r="Z38" i="12"/>
  <c r="Q73" i="12"/>
  <c r="X73" i="12"/>
  <c r="Y96" i="12"/>
  <c r="AA96" i="12" s="1"/>
  <c r="AB96" i="12" s="1"/>
  <c r="R96" i="12"/>
  <c r="T96" i="12" s="1"/>
  <c r="U96" i="12" s="1"/>
  <c r="W104" i="12"/>
  <c r="Q140" i="12"/>
  <c r="X140" i="12"/>
  <c r="Y179" i="12"/>
  <c r="R179" i="12"/>
  <c r="Z201" i="12"/>
  <c r="S201" i="12"/>
  <c r="S259" i="12"/>
  <c r="Z259" i="12"/>
  <c r="Y300" i="12"/>
  <c r="R300" i="12"/>
  <c r="Z339" i="12"/>
  <c r="S339" i="12"/>
  <c r="S362" i="12"/>
  <c r="Z362" i="12"/>
  <c r="Z410" i="12"/>
  <c r="S410" i="12"/>
  <c r="X447" i="12"/>
  <c r="Q447" i="12"/>
  <c r="R489" i="12"/>
  <c r="Y489" i="12"/>
  <c r="AA489" i="12" s="1"/>
  <c r="AB489" i="12" s="1"/>
  <c r="Q525" i="12"/>
  <c r="X525" i="12"/>
  <c r="S562" i="12"/>
  <c r="Z562" i="12"/>
  <c r="R599" i="12"/>
  <c r="Y599" i="12"/>
  <c r="S654" i="12"/>
  <c r="Z654" i="12"/>
  <c r="W700" i="12"/>
  <c r="X730" i="12"/>
  <c r="Q730" i="12"/>
  <c r="S751" i="12"/>
  <c r="Z751" i="12"/>
  <c r="X765" i="12"/>
  <c r="Q765" i="12"/>
  <c r="R841" i="12"/>
  <c r="Q882" i="12"/>
  <c r="X882" i="12"/>
  <c r="Y939" i="12"/>
  <c r="AA939" i="12" s="1"/>
  <c r="AB939" i="12" s="1"/>
  <c r="R939" i="12"/>
  <c r="T939" i="12" s="1"/>
  <c r="U939" i="12" s="1"/>
  <c r="P948" i="12"/>
  <c r="S975" i="12"/>
  <c r="Z975" i="12"/>
  <c r="Q1001" i="12"/>
  <c r="T1001" i="12" s="1"/>
  <c r="U1001" i="12" s="1"/>
  <c r="X1001" i="12"/>
  <c r="AA1001" i="12" s="1"/>
  <c r="AB1001" i="12" s="1"/>
  <c r="R79" i="12"/>
  <c r="T79" i="12" s="1"/>
  <c r="U79" i="12" s="1"/>
  <c r="Y79" i="12"/>
  <c r="AA79" i="12" s="1"/>
  <c r="AB79" i="12" s="1"/>
  <c r="Z87" i="12"/>
  <c r="S87" i="12"/>
  <c r="Y131" i="12"/>
  <c r="R131" i="12"/>
  <c r="Z196" i="12"/>
  <c r="S196" i="12"/>
  <c r="Y363" i="12"/>
  <c r="AA363" i="12" s="1"/>
  <c r="AB363" i="12" s="1"/>
  <c r="R363" i="12"/>
  <c r="Z464" i="12"/>
  <c r="S464" i="12"/>
  <c r="S506" i="12"/>
  <c r="Z506" i="12"/>
  <c r="Y543" i="12"/>
  <c r="R543" i="12"/>
  <c r="R563" i="12"/>
  <c r="Y563" i="12"/>
  <c r="Y630" i="12"/>
  <c r="AA630" i="12" s="1"/>
  <c r="AB630" i="12" s="1"/>
  <c r="R630" i="12"/>
  <c r="P673" i="12"/>
  <c r="Z711" i="12"/>
  <c r="AA711" i="12" s="1"/>
  <c r="AB711" i="12" s="1"/>
  <c r="S711" i="12"/>
  <c r="W736" i="12"/>
  <c r="P813" i="12"/>
  <c r="S847" i="12"/>
  <c r="Z847" i="12"/>
  <c r="AA847" i="12" s="1"/>
  <c r="AB847" i="12" s="1"/>
  <c r="X886" i="12"/>
  <c r="Q886" i="12"/>
  <c r="S157" i="12"/>
  <c r="Z157" i="12"/>
  <c r="Q312" i="12"/>
  <c r="X312" i="12"/>
  <c r="AA312" i="12" s="1"/>
  <c r="AB312" i="12" s="1"/>
  <c r="Q352" i="12"/>
  <c r="T352" i="12" s="1"/>
  <c r="U352" i="12" s="1"/>
  <c r="X352" i="12"/>
  <c r="AA352" i="12" s="1"/>
  <c r="AB352" i="12" s="1"/>
  <c r="X384" i="12"/>
  <c r="AA384" i="12" s="1"/>
  <c r="AB384" i="12" s="1"/>
  <c r="Q384" i="12"/>
  <c r="X412" i="12"/>
  <c r="AA412" i="12" s="1"/>
  <c r="AB412" i="12" s="1"/>
  <c r="Q412" i="12"/>
  <c r="T412" i="12" s="1"/>
  <c r="U412" i="12" s="1"/>
  <c r="W448" i="12"/>
  <c r="W495" i="12"/>
  <c r="X801" i="12"/>
  <c r="AA801" i="12" s="1"/>
  <c r="AB801" i="12" s="1"/>
  <c r="Q801" i="12"/>
  <c r="R817" i="12"/>
  <c r="Y817" i="12"/>
  <c r="AA828" i="12"/>
  <c r="AB828" i="12" s="1"/>
  <c r="Q892" i="12"/>
  <c r="X892" i="12"/>
  <c r="AA892" i="12" s="1"/>
  <c r="AB892" i="12" s="1"/>
  <c r="AA965" i="12"/>
  <c r="AB965" i="12" s="1"/>
  <c r="R37" i="12"/>
  <c r="T37" i="12" s="1"/>
  <c r="U37" i="12" s="1"/>
  <c r="Y37" i="12"/>
  <c r="AA37" i="12" s="1"/>
  <c r="AB37" i="12" s="1"/>
  <c r="Y117" i="12"/>
  <c r="R117" i="12"/>
  <c r="X393" i="12"/>
  <c r="Q393" i="12"/>
  <c r="AA421" i="12"/>
  <c r="AB421" i="12" s="1"/>
  <c r="R460" i="12"/>
  <c r="T460" i="12" s="1"/>
  <c r="U460" i="12" s="1"/>
  <c r="Y460" i="12"/>
  <c r="AA460" i="12" s="1"/>
  <c r="AB460" i="12" s="1"/>
  <c r="R603" i="12"/>
  <c r="Y603" i="12"/>
  <c r="W622" i="12"/>
  <c r="Q628" i="12"/>
  <c r="X628" i="12"/>
  <c r="S703" i="12"/>
  <c r="T703" i="12" s="1"/>
  <c r="U703" i="12" s="1"/>
  <c r="Z703" i="12"/>
  <c r="AA703" i="12" s="1"/>
  <c r="AB703" i="12" s="1"/>
  <c r="AA808" i="12"/>
  <c r="AB808" i="12" s="1"/>
  <c r="X811" i="12"/>
  <c r="Q811" i="12"/>
  <c r="P872" i="12"/>
  <c r="P880" i="12"/>
  <c r="S927" i="12"/>
  <c r="T927" i="12" s="1"/>
  <c r="U927" i="12" s="1"/>
  <c r="Z927" i="12"/>
  <c r="Z186" i="12"/>
  <c r="S186" i="12"/>
  <c r="X195" i="12"/>
  <c r="Q195" i="12"/>
  <c r="AA291" i="12"/>
  <c r="AB291" i="12" s="1"/>
  <c r="S335" i="12"/>
  <c r="Z335" i="12"/>
  <c r="AA335" i="12" s="1"/>
  <c r="AB335" i="12" s="1"/>
  <c r="Y442" i="12"/>
  <c r="AA442" i="12" s="1"/>
  <c r="AB442" i="12" s="1"/>
  <c r="R442" i="12"/>
  <c r="T442" i="12" s="1"/>
  <c r="U442" i="12" s="1"/>
  <c r="Y478" i="12"/>
  <c r="R478" i="12"/>
  <c r="Y567" i="12"/>
  <c r="R567" i="12"/>
  <c r="Y677" i="12"/>
  <c r="R715" i="12"/>
  <c r="Y715" i="12"/>
  <c r="AA715" i="12" s="1"/>
  <c r="AB715" i="12" s="1"/>
  <c r="P818" i="12"/>
  <c r="Z853" i="12"/>
  <c r="AA853" i="12" s="1"/>
  <c r="AB853" i="12" s="1"/>
  <c r="S853" i="12"/>
  <c r="R896" i="12"/>
  <c r="Y896" i="12"/>
  <c r="AA941" i="12"/>
  <c r="AB941" i="12" s="1"/>
  <c r="Y985" i="12"/>
  <c r="R985" i="12"/>
  <c r="T985" i="12" s="1"/>
  <c r="U985" i="12" s="1"/>
  <c r="W56" i="12"/>
  <c r="Q62" i="12"/>
  <c r="X62" i="12"/>
  <c r="Q133" i="12"/>
  <c r="X133" i="12"/>
  <c r="AA133" i="12" s="1"/>
  <c r="AB133" i="12" s="1"/>
  <c r="P181" i="12"/>
  <c r="Q206" i="12"/>
  <c r="X206" i="12"/>
  <c r="X253" i="12"/>
  <c r="Q253" i="12"/>
  <c r="Y284" i="12"/>
  <c r="R284" i="12"/>
  <c r="P333" i="12"/>
  <c r="Y341" i="12"/>
  <c r="X452" i="12"/>
  <c r="Q452" i="12"/>
  <c r="P565" i="12"/>
  <c r="P620" i="12"/>
  <c r="T620" i="12" s="1"/>
  <c r="U620" i="12" s="1"/>
  <c r="P713" i="12"/>
  <c r="P728" i="12"/>
  <c r="AA735" i="12"/>
  <c r="AB735" i="12" s="1"/>
  <c r="P751" i="12"/>
  <c r="X758" i="12"/>
  <c r="Q758" i="12"/>
  <c r="X770" i="12"/>
  <c r="Q770" i="12"/>
  <c r="AA779" i="12"/>
  <c r="AB779" i="12" s="1"/>
  <c r="P812" i="12"/>
  <c r="P819" i="12"/>
  <c r="P854" i="12"/>
  <c r="W917" i="12"/>
  <c r="AA945" i="12"/>
  <c r="AB945" i="12" s="1"/>
  <c r="X964" i="12"/>
  <c r="Q964" i="12"/>
  <c r="Y991" i="12"/>
  <c r="AA991" i="12" s="1"/>
  <c r="AB991" i="12" s="1"/>
  <c r="R991" i="12"/>
  <c r="T991" i="12" s="1"/>
  <c r="U991" i="12" s="1"/>
  <c r="AA771" i="12"/>
  <c r="AB771" i="12" s="1"/>
  <c r="Y269" i="12"/>
  <c r="AA946" i="12"/>
  <c r="AB946" i="12" s="1"/>
  <c r="Q387" i="12"/>
  <c r="Q778" i="12"/>
  <c r="X848" i="12"/>
  <c r="AA848" i="12" s="1"/>
  <c r="AB848" i="12" s="1"/>
  <c r="Q982" i="12"/>
  <c r="Q355" i="12"/>
  <c r="X543" i="12"/>
  <c r="Q650" i="12"/>
  <c r="T650" i="12" s="1"/>
  <c r="U650" i="12" s="1"/>
  <c r="Q695" i="12"/>
  <c r="T695" i="12" s="1"/>
  <c r="U695" i="12" s="1"/>
  <c r="Q131" i="12"/>
  <c r="T131" i="12" s="1"/>
  <c r="U131" i="12" s="1"/>
  <c r="X675" i="12"/>
  <c r="AA675" i="12" s="1"/>
  <c r="AB675" i="12" s="1"/>
  <c r="AA895" i="12"/>
  <c r="AB895" i="12" s="1"/>
  <c r="X188" i="12"/>
  <c r="AA188" i="12" s="1"/>
  <c r="AB188" i="12" s="1"/>
  <c r="Y940" i="12"/>
  <c r="S56" i="12"/>
  <c r="Z56" i="12"/>
  <c r="X54" i="12"/>
  <c r="Q54" i="12"/>
  <c r="X106" i="12"/>
  <c r="Q106" i="12"/>
  <c r="Z126" i="12"/>
  <c r="S126" i="12"/>
  <c r="Z118" i="12"/>
  <c r="S118" i="12"/>
  <c r="Y182" i="12"/>
  <c r="R182" i="12"/>
  <c r="X162" i="12"/>
  <c r="Q162" i="12"/>
  <c r="Q203" i="12"/>
  <c r="X203" i="12"/>
  <c r="Z174" i="12"/>
  <c r="S174" i="12"/>
  <c r="X223" i="12"/>
  <c r="Q223" i="12"/>
  <c r="Z257" i="12"/>
  <c r="S257" i="12"/>
  <c r="R226" i="12"/>
  <c r="Y226" i="12"/>
  <c r="Z248" i="12"/>
  <c r="S248" i="12"/>
  <c r="Y214" i="12"/>
  <c r="R214" i="12"/>
  <c r="R252" i="12"/>
  <c r="Y252" i="12"/>
  <c r="Q269" i="12"/>
  <c r="X269" i="12"/>
  <c r="X298" i="12"/>
  <c r="Q298" i="12"/>
  <c r="R281" i="12"/>
  <c r="Y281" i="12"/>
  <c r="Y317" i="12"/>
  <c r="R317" i="12"/>
  <c r="Y365" i="12"/>
  <c r="R365" i="12"/>
  <c r="R277" i="12"/>
  <c r="Y277" i="12"/>
  <c r="Z309" i="12"/>
  <c r="S309" i="12"/>
  <c r="Q341" i="12"/>
  <c r="X341" i="12"/>
  <c r="Z361" i="12"/>
  <c r="S361" i="12"/>
  <c r="Q281" i="12"/>
  <c r="X281" i="12"/>
  <c r="Z301" i="12"/>
  <c r="S301" i="12"/>
  <c r="Z317" i="12"/>
  <c r="S317" i="12"/>
  <c r="S329" i="12"/>
  <c r="Z329" i="12"/>
  <c r="Z345" i="12"/>
  <c r="S345" i="12"/>
  <c r="Z356" i="12"/>
  <c r="S356" i="12"/>
  <c r="Z428" i="12"/>
  <c r="S428" i="12"/>
  <c r="R413" i="12"/>
  <c r="Y413" i="12"/>
  <c r="Y441" i="12"/>
  <c r="R441" i="12"/>
  <c r="Z491" i="12"/>
  <c r="S491" i="12"/>
  <c r="R385" i="12"/>
  <c r="Y385" i="12"/>
  <c r="R408" i="12"/>
  <c r="Y408" i="12"/>
  <c r="Q457" i="12"/>
  <c r="X457" i="12"/>
  <c r="Q474" i="12"/>
  <c r="X474" i="12"/>
  <c r="X389" i="12"/>
  <c r="Q389" i="12"/>
  <c r="R403" i="12"/>
  <c r="Y403" i="12"/>
  <c r="Z417" i="12"/>
  <c r="S417" i="12"/>
  <c r="Y435" i="12"/>
  <c r="R435" i="12"/>
  <c r="Y447" i="12"/>
  <c r="AA447" i="12" s="1"/>
  <c r="AB447" i="12" s="1"/>
  <c r="R447" i="12"/>
  <c r="S456" i="12"/>
  <c r="Z456" i="12"/>
  <c r="S469" i="12"/>
  <c r="Z469" i="12"/>
  <c r="Q501" i="12"/>
  <c r="X501" i="12"/>
  <c r="X503" i="12"/>
  <c r="Q503" i="12"/>
  <c r="Z519" i="12"/>
  <c r="S519" i="12"/>
  <c r="Z533" i="12"/>
  <c r="S533" i="12"/>
  <c r="Z573" i="12"/>
  <c r="S573" i="12"/>
  <c r="Z613" i="12"/>
  <c r="S613" i="12"/>
  <c r="X567" i="12"/>
  <c r="Q567" i="12"/>
  <c r="S596" i="12"/>
  <c r="Z596" i="12"/>
  <c r="X611" i="12"/>
  <c r="Q611" i="12"/>
  <c r="Z631" i="12"/>
  <c r="S631" i="12"/>
  <c r="Z509" i="12"/>
  <c r="S509" i="12"/>
  <c r="R545" i="12"/>
  <c r="Y545" i="12"/>
  <c r="S583" i="12"/>
  <c r="Z583" i="12"/>
  <c r="Z611" i="12"/>
  <c r="S611" i="12"/>
  <c r="Z505" i="12"/>
  <c r="S505" i="12"/>
  <c r="AA522" i="12"/>
  <c r="AB522" i="12" s="1"/>
  <c r="S522" i="12"/>
  <c r="Z522" i="12"/>
  <c r="X581" i="12"/>
  <c r="Q581" i="12"/>
  <c r="X641" i="12"/>
  <c r="Q641" i="12"/>
  <c r="S748" i="12"/>
  <c r="Z748" i="12"/>
  <c r="R729" i="12"/>
  <c r="Y729" i="12"/>
  <c r="S661" i="12"/>
  <c r="Z661" i="12"/>
  <c r="Z670" i="12"/>
  <c r="S670" i="12"/>
  <c r="Q685" i="12"/>
  <c r="X685" i="12"/>
  <c r="S718" i="12"/>
  <c r="Z718" i="12"/>
  <c r="Y740" i="12"/>
  <c r="R740" i="12"/>
  <c r="Y756" i="12"/>
  <c r="R756" i="12"/>
  <c r="S786" i="12"/>
  <c r="Z786" i="12"/>
  <c r="X692" i="12"/>
  <c r="Q692" i="12"/>
  <c r="X705" i="12"/>
  <c r="Q705" i="12"/>
  <c r="Z733" i="12"/>
  <c r="S733" i="12"/>
  <c r="S749" i="12"/>
  <c r="Z749" i="12"/>
  <c r="S765" i="12"/>
  <c r="Z765" i="12"/>
  <c r="S772" i="12"/>
  <c r="Z772" i="12"/>
  <c r="Z793" i="12"/>
  <c r="S793" i="12"/>
  <c r="Z803" i="12"/>
  <c r="S803" i="12"/>
  <c r="Z794" i="12"/>
  <c r="S794" i="12"/>
  <c r="Q838" i="12"/>
  <c r="X838" i="12"/>
  <c r="S846" i="12"/>
  <c r="Z846" i="12"/>
  <c r="Q893" i="12"/>
  <c r="X893" i="12"/>
  <c r="X910" i="12"/>
  <c r="Q910" i="12"/>
  <c r="Q777" i="12"/>
  <c r="X777" i="12"/>
  <c r="S837" i="12"/>
  <c r="Z837" i="12"/>
  <c r="Z888" i="12"/>
  <c r="S888" i="12"/>
  <c r="X864" i="12"/>
  <c r="Q864" i="12"/>
  <c r="Y878" i="12"/>
  <c r="R878" i="12"/>
  <c r="R890" i="12"/>
  <c r="Y890" i="12"/>
  <c r="Q934" i="12"/>
  <c r="X934" i="12"/>
  <c r="S988" i="12"/>
  <c r="Z988" i="12"/>
  <c r="S960" i="12"/>
  <c r="Z960" i="12"/>
  <c r="Q922" i="12"/>
  <c r="X922" i="12"/>
  <c r="R944" i="12"/>
  <c r="Y944" i="12"/>
  <c r="S95" i="5"/>
  <c r="T95" i="5" s="1"/>
  <c r="S103" i="5"/>
  <c r="T103" i="5" s="1"/>
  <c r="S121" i="5"/>
  <c r="T121" i="5" s="1"/>
  <c r="S123" i="5"/>
  <c r="T123" i="5" s="1"/>
  <c r="S129" i="5"/>
  <c r="T129" i="5" s="1"/>
  <c r="S469" i="5"/>
  <c r="T469" i="5" s="1"/>
  <c r="S110" i="5"/>
  <c r="T110" i="5" s="1"/>
  <c r="S142" i="5"/>
  <c r="T142" i="5" s="1"/>
  <c r="S192" i="5"/>
  <c r="T192" i="5" s="1"/>
  <c r="S229" i="5"/>
  <c r="T229" i="5" s="1"/>
  <c r="S307" i="5"/>
  <c r="T307" i="5" s="1"/>
  <c r="S462" i="5"/>
  <c r="T462" i="5" s="1"/>
  <c r="S512" i="5"/>
  <c r="T512" i="5" s="1"/>
  <c r="S632" i="5"/>
  <c r="T632" i="5" s="1"/>
  <c r="S77" i="5"/>
  <c r="T77" i="5" s="1"/>
  <c r="S161" i="5"/>
  <c r="T161" i="5" s="1"/>
  <c r="S169" i="5"/>
  <c r="T169" i="5" s="1"/>
  <c r="S359" i="5"/>
  <c r="T359" i="5" s="1"/>
  <c r="S440" i="5"/>
  <c r="T440" i="5" s="1"/>
  <c r="S580" i="5"/>
  <c r="T580" i="5" s="1"/>
  <c r="S619" i="5"/>
  <c r="T619" i="5" s="1"/>
  <c r="S629" i="5"/>
  <c r="T629" i="5" s="1"/>
  <c r="S645" i="5"/>
  <c r="T645" i="5" s="1"/>
  <c r="S673" i="5"/>
  <c r="T673" i="5" s="1"/>
  <c r="S714" i="5"/>
  <c r="T714" i="5" s="1"/>
  <c r="S741" i="5"/>
  <c r="T741" i="5" s="1"/>
  <c r="S740" i="5"/>
  <c r="T740" i="5" s="1"/>
  <c r="S791" i="5"/>
  <c r="T791" i="5" s="1"/>
  <c r="S804" i="5"/>
  <c r="T804" i="5" s="1"/>
  <c r="S892" i="5"/>
  <c r="T892" i="5" s="1"/>
  <c r="S915" i="5"/>
  <c r="T915" i="5" s="1"/>
  <c r="S966" i="5"/>
  <c r="T966" i="5" s="1"/>
  <c r="S711" i="5"/>
  <c r="T711" i="5" s="1"/>
  <c r="S764" i="5"/>
  <c r="T764" i="5" s="1"/>
  <c r="S779" i="5"/>
  <c r="T779" i="5" s="1"/>
  <c r="S806" i="5"/>
  <c r="T806" i="5" s="1"/>
  <c r="S850" i="5"/>
  <c r="T850" i="5" s="1"/>
  <c r="S952" i="5"/>
  <c r="T952" i="5" s="1"/>
  <c r="S783" i="5"/>
  <c r="T783" i="5" s="1"/>
  <c r="S864" i="5"/>
  <c r="T864" i="5" s="1"/>
  <c r="S881" i="5"/>
  <c r="T881" i="5" s="1"/>
  <c r="S958" i="5"/>
  <c r="T958" i="5" s="1"/>
  <c r="S644" i="5"/>
  <c r="T644" i="5" s="1"/>
  <c r="R198" i="12"/>
  <c r="Y198" i="12"/>
  <c r="R316" i="12"/>
  <c r="Y316" i="12"/>
  <c r="Q394" i="12"/>
  <c r="X394" i="12"/>
  <c r="AA394" i="12" s="1"/>
  <c r="AB394" i="12" s="1"/>
  <c r="W403" i="12"/>
  <c r="X440" i="12"/>
  <c r="AA440" i="12" s="1"/>
  <c r="AB440" i="12" s="1"/>
  <c r="Q440" i="12"/>
  <c r="P491" i="12"/>
  <c r="Q545" i="12"/>
  <c r="X545" i="12"/>
  <c r="R556" i="12"/>
  <c r="Y556" i="12"/>
  <c r="P568" i="12"/>
  <c r="R577" i="12"/>
  <c r="Y577" i="12"/>
  <c r="Q593" i="12"/>
  <c r="X593" i="12"/>
  <c r="X629" i="12"/>
  <c r="AA629" i="12" s="1"/>
  <c r="AB629" i="12" s="1"/>
  <c r="Q629" i="12"/>
  <c r="T629" i="12" s="1"/>
  <c r="U629" i="12" s="1"/>
  <c r="Q651" i="12"/>
  <c r="X651" i="12"/>
  <c r="AA651" i="12" s="1"/>
  <c r="AB651" i="12" s="1"/>
  <c r="P684" i="12"/>
  <c r="X690" i="12"/>
  <c r="Q690" i="12"/>
  <c r="AA716" i="12"/>
  <c r="AB716" i="12" s="1"/>
  <c r="R857" i="12"/>
  <c r="Y857" i="12"/>
  <c r="Y866" i="12"/>
  <c r="R866" i="12"/>
  <c r="X878" i="12"/>
  <c r="Q878" i="12"/>
  <c r="Y909" i="12"/>
  <c r="AA909" i="12" s="1"/>
  <c r="AB909" i="12" s="1"/>
  <c r="R909" i="12"/>
  <c r="T909" i="12" s="1"/>
  <c r="U909" i="12" s="1"/>
  <c r="P932" i="12"/>
  <c r="Y12" i="12"/>
  <c r="R12" i="12"/>
  <c r="W146" i="12"/>
  <c r="W185" i="12"/>
  <c r="AA185" i="12" s="1"/>
  <c r="AB185" i="12" s="1"/>
  <c r="Z224" i="12"/>
  <c r="AA224" i="12" s="1"/>
  <c r="AB224" i="12" s="1"/>
  <c r="S224" i="12"/>
  <c r="T224" i="12" s="1"/>
  <c r="U224" i="12" s="1"/>
  <c r="Z241" i="12"/>
  <c r="AA241" i="12" s="1"/>
  <c r="AB241" i="12" s="1"/>
  <c r="S241" i="12"/>
  <c r="P256" i="12"/>
  <c r="P297" i="12"/>
  <c r="T297" i="12" s="1"/>
  <c r="U297" i="12" s="1"/>
  <c r="Z319" i="12"/>
  <c r="S319" i="12"/>
  <c r="S336" i="12"/>
  <c r="Z336" i="12"/>
  <c r="R362" i="12"/>
  <c r="Y362" i="12"/>
  <c r="Y383" i="12"/>
  <c r="AA383" i="12" s="1"/>
  <c r="AB383" i="12" s="1"/>
  <c r="R383" i="12"/>
  <c r="R410" i="12"/>
  <c r="Y410" i="12"/>
  <c r="Z466" i="12"/>
  <c r="AA466" i="12" s="1"/>
  <c r="AB466" i="12" s="1"/>
  <c r="S466" i="12"/>
  <c r="T466" i="12" s="1"/>
  <c r="U466" i="12" s="1"/>
  <c r="P540" i="12"/>
  <c r="R571" i="12"/>
  <c r="Y571" i="12"/>
  <c r="X624" i="12"/>
  <c r="Q624" i="12"/>
  <c r="X666" i="12"/>
  <c r="Q666" i="12"/>
  <c r="X697" i="12"/>
  <c r="Q697" i="12"/>
  <c r="AA708" i="12"/>
  <c r="AB708" i="12" s="1"/>
  <c r="R719" i="12"/>
  <c r="Y719" i="12"/>
  <c r="S744" i="12"/>
  <c r="Z744" i="12"/>
  <c r="AA744" i="12" s="1"/>
  <c r="AB744" i="12" s="1"/>
  <c r="Z776" i="12"/>
  <c r="S776" i="12"/>
  <c r="P793" i="12"/>
  <c r="Z799" i="12"/>
  <c r="AA799" i="12" s="1"/>
  <c r="AB799" i="12" s="1"/>
  <c r="S799" i="12"/>
  <c r="T799" i="12" s="1"/>
  <c r="U799" i="12" s="1"/>
  <c r="S881" i="12"/>
  <c r="T881" i="12" s="1"/>
  <c r="U881" i="12" s="1"/>
  <c r="Z881" i="12"/>
  <c r="AA881" i="12" s="1"/>
  <c r="AB881" i="12" s="1"/>
  <c r="Y926" i="12"/>
  <c r="R926" i="12"/>
  <c r="Q933" i="12"/>
  <c r="X933" i="12"/>
  <c r="Y953" i="12"/>
  <c r="R953" i="12"/>
  <c r="W23" i="12"/>
  <c r="Z75" i="12"/>
  <c r="S75" i="12"/>
  <c r="S98" i="12"/>
  <c r="Z98" i="12"/>
  <c r="P104" i="12"/>
  <c r="S204" i="12"/>
  <c r="Z204" i="12"/>
  <c r="R225" i="12"/>
  <c r="T225" i="12" s="1"/>
  <c r="U225" i="12" s="1"/>
  <c r="Y225" i="12"/>
  <c r="AA225" i="12" s="1"/>
  <c r="AB225" i="12" s="1"/>
  <c r="X270" i="12"/>
  <c r="Q270" i="12"/>
  <c r="Z306" i="12"/>
  <c r="S306" i="12"/>
  <c r="Y342" i="12"/>
  <c r="AA342" i="12" s="1"/>
  <c r="AB342" i="12" s="1"/>
  <c r="R342" i="12"/>
  <c r="T342" i="12" s="1"/>
  <c r="U342" i="12" s="1"/>
  <c r="X368" i="12"/>
  <c r="AA368" i="12" s="1"/>
  <c r="AB368" i="12" s="1"/>
  <c r="Q368" i="12"/>
  <c r="T368" i="12" s="1"/>
  <c r="U368" i="12" s="1"/>
  <c r="R450" i="12"/>
  <c r="T450" i="12" s="1"/>
  <c r="U450" i="12" s="1"/>
  <c r="Y450" i="12"/>
  <c r="AA450" i="12" s="1"/>
  <c r="AB450" i="12" s="1"/>
  <c r="W503" i="12"/>
  <c r="R509" i="12"/>
  <c r="Y509" i="12"/>
  <c r="R531" i="12"/>
  <c r="Y531" i="12"/>
  <c r="AA531" i="12" s="1"/>
  <c r="AB531" i="12" s="1"/>
  <c r="R605" i="12"/>
  <c r="T605" i="12" s="1"/>
  <c r="U605" i="12" s="1"/>
  <c r="Y605" i="12"/>
  <c r="AA605" i="12" s="1"/>
  <c r="AB605" i="12" s="1"/>
  <c r="AA627" i="12"/>
  <c r="AB627" i="12" s="1"/>
  <c r="S687" i="12"/>
  <c r="Z687" i="12"/>
  <c r="W745" i="12"/>
  <c r="R755" i="12"/>
  <c r="Y755" i="12"/>
  <c r="AA755" i="12" s="1"/>
  <c r="AB755" i="12" s="1"/>
  <c r="Z767" i="12"/>
  <c r="S767" i="12"/>
  <c r="Q830" i="12"/>
  <c r="X830" i="12"/>
  <c r="Y841" i="12"/>
  <c r="Q876" i="12"/>
  <c r="X876" i="12"/>
  <c r="Z885" i="12"/>
  <c r="S885" i="12"/>
  <c r="Z909" i="12"/>
  <c r="S909" i="12"/>
  <c r="AA927" i="12"/>
  <c r="AB927" i="12" s="1"/>
  <c r="Z978" i="12"/>
  <c r="AA978" i="12" s="1"/>
  <c r="AB978" i="12" s="1"/>
  <c r="S978" i="12"/>
  <c r="Y18" i="12"/>
  <c r="AA18" i="12" s="1"/>
  <c r="AB18" i="12" s="1"/>
  <c r="R18" i="12"/>
  <c r="T18" i="12" s="1"/>
  <c r="U18" i="12" s="1"/>
  <c r="P39" i="12"/>
  <c r="Z53" i="12"/>
  <c r="S53" i="12"/>
  <c r="Y137" i="12"/>
  <c r="AA137" i="12" s="1"/>
  <c r="AB137" i="12" s="1"/>
  <c r="R137" i="12"/>
  <c r="Q166" i="12"/>
  <c r="X166" i="12"/>
  <c r="Q202" i="12"/>
  <c r="X202" i="12"/>
  <c r="Z247" i="12"/>
  <c r="S247" i="12"/>
  <c r="X260" i="12"/>
  <c r="AA260" i="12" s="1"/>
  <c r="AB260" i="12" s="1"/>
  <c r="Q260" i="12"/>
  <c r="P432" i="12"/>
  <c r="P457" i="12"/>
  <c r="Y473" i="12"/>
  <c r="R473" i="12"/>
  <c r="Z486" i="12"/>
  <c r="S486" i="12"/>
  <c r="P510" i="12"/>
  <c r="T510" i="12" s="1"/>
  <c r="U510" i="12" s="1"/>
  <c r="R546" i="12"/>
  <c r="Y546" i="12"/>
  <c r="AA546" i="12" s="1"/>
  <c r="AB546" i="12" s="1"/>
  <c r="X572" i="12"/>
  <c r="Q572" i="12"/>
  <c r="W600" i="12"/>
  <c r="W616" i="12"/>
  <c r="AA616" i="12" s="1"/>
  <c r="AB616" i="12" s="1"/>
  <c r="Q640" i="12"/>
  <c r="X640" i="12"/>
  <c r="AA640" i="12" s="1"/>
  <c r="AB640" i="12" s="1"/>
  <c r="W673" i="12"/>
  <c r="Q720" i="12"/>
  <c r="X720" i="12"/>
  <c r="AA720" i="12" s="1"/>
  <c r="AB720" i="12" s="1"/>
  <c r="W813" i="12"/>
  <c r="Y836" i="12"/>
  <c r="AA836" i="12" s="1"/>
  <c r="AB836" i="12" s="1"/>
  <c r="R836" i="12"/>
  <c r="S891" i="12"/>
  <c r="Z891" i="12"/>
  <c r="AA904" i="12"/>
  <c r="AB904" i="12" s="1"/>
  <c r="AA913" i="12"/>
  <c r="AB913" i="12" s="1"/>
  <c r="R987" i="12"/>
  <c r="Y987" i="12"/>
  <c r="R67" i="12"/>
  <c r="Y67" i="12"/>
  <c r="AA67" i="12" s="1"/>
  <c r="AB67" i="12" s="1"/>
  <c r="W88" i="12"/>
  <c r="P105" i="12"/>
  <c r="X174" i="12"/>
  <c r="Q174" i="12"/>
  <c r="P240" i="12"/>
  <c r="AA271" i="12"/>
  <c r="AB271" i="12" s="1"/>
  <c r="P304" i="12"/>
  <c r="Q321" i="12"/>
  <c r="X321" i="12"/>
  <c r="Q420" i="12"/>
  <c r="X420" i="12"/>
  <c r="P495" i="12"/>
  <c r="Y606" i="12"/>
  <c r="AA606" i="12" s="1"/>
  <c r="AB606" i="12" s="1"/>
  <c r="R606" i="12"/>
  <c r="T606" i="12" s="1"/>
  <c r="U606" i="12" s="1"/>
  <c r="P676" i="12"/>
  <c r="AA683" i="12"/>
  <c r="AB683" i="12" s="1"/>
  <c r="Q810" i="12"/>
  <c r="X810" i="12"/>
  <c r="AA982" i="12"/>
  <c r="AB982" i="12" s="1"/>
  <c r="AA989" i="12"/>
  <c r="AB989" i="12" s="1"/>
  <c r="W46" i="12"/>
  <c r="W138" i="12"/>
  <c r="X264" i="12"/>
  <c r="Q264" i="12"/>
  <c r="P280" i="12"/>
  <c r="P533" i="12"/>
  <c r="P576" i="12"/>
  <c r="P619" i="12"/>
  <c r="Y622" i="12"/>
  <c r="R622" i="12"/>
  <c r="Q664" i="12"/>
  <c r="T664" i="12" s="1"/>
  <c r="U664" i="12" s="1"/>
  <c r="X664" i="12"/>
  <c r="AA664" i="12" s="1"/>
  <c r="AB664" i="12" s="1"/>
  <c r="Q680" i="12"/>
  <c r="X680" i="12"/>
  <c r="AA680" i="12" s="1"/>
  <c r="AB680" i="12" s="1"/>
  <c r="Z783" i="12"/>
  <c r="AA783" i="12" s="1"/>
  <c r="AB783" i="12" s="1"/>
  <c r="S783" i="12"/>
  <c r="T783" i="12" s="1"/>
  <c r="U783" i="12" s="1"/>
  <c r="P814" i="12"/>
  <c r="W872" i="12"/>
  <c r="AA908" i="12"/>
  <c r="AB908" i="12" s="1"/>
  <c r="AA935" i="12"/>
  <c r="AB935" i="12" s="1"/>
  <c r="W963" i="12"/>
  <c r="Y974" i="12"/>
  <c r="AA974" i="12" s="1"/>
  <c r="AB974" i="12" s="1"/>
  <c r="R974" i="12"/>
  <c r="T974" i="12" s="1"/>
  <c r="U974" i="12" s="1"/>
  <c r="Y14" i="12"/>
  <c r="AA14" i="12" s="1"/>
  <c r="AB14" i="12" s="1"/>
  <c r="R14" i="12"/>
  <c r="P61" i="12"/>
  <c r="Y71" i="12"/>
  <c r="AA71" i="12" s="1"/>
  <c r="AB71" i="12" s="1"/>
  <c r="R71" i="12"/>
  <c r="X89" i="12"/>
  <c r="Q89" i="12"/>
  <c r="X129" i="12"/>
  <c r="Q129" i="12"/>
  <c r="R189" i="12"/>
  <c r="T189" i="12" s="1"/>
  <c r="U189" i="12" s="1"/>
  <c r="Y189" i="12"/>
  <c r="S197" i="12"/>
  <c r="Z197" i="12"/>
  <c r="P252" i="12"/>
  <c r="R338" i="12"/>
  <c r="T338" i="12" s="1"/>
  <c r="U338" i="12" s="1"/>
  <c r="Y338" i="12"/>
  <c r="AA338" i="12" s="1"/>
  <c r="AB338" i="12" s="1"/>
  <c r="W364" i="12"/>
  <c r="AA364" i="12" s="1"/>
  <c r="AB364" i="12" s="1"/>
  <c r="Q373" i="12"/>
  <c r="X373" i="12"/>
  <c r="Z451" i="12"/>
  <c r="S451" i="12"/>
  <c r="R561" i="12"/>
  <c r="Y561" i="12"/>
  <c r="Q647" i="12"/>
  <c r="T647" i="12" s="1"/>
  <c r="U647" i="12" s="1"/>
  <c r="X647" i="12"/>
  <c r="AA647" i="12" s="1"/>
  <c r="AB647" i="12" s="1"/>
  <c r="Y718" i="12"/>
  <c r="R718" i="12"/>
  <c r="T718" i="12" s="1"/>
  <c r="U718" i="12" s="1"/>
  <c r="W724" i="12"/>
  <c r="Y763" i="12"/>
  <c r="AA763" i="12" s="1"/>
  <c r="AB763" i="12" s="1"/>
  <c r="R763" i="12"/>
  <c r="X773" i="12"/>
  <c r="AA773" i="12" s="1"/>
  <c r="AB773" i="12" s="1"/>
  <c r="Q773" i="12"/>
  <c r="P788" i="12"/>
  <c r="S801" i="12"/>
  <c r="Z801" i="12"/>
  <c r="R821" i="12"/>
  <c r="Y821" i="12"/>
  <c r="R840" i="12"/>
  <c r="Y840" i="12"/>
  <c r="AA840" i="12" s="1"/>
  <c r="AB840" i="12" s="1"/>
  <c r="Y856" i="12"/>
  <c r="AA856" i="12" s="1"/>
  <c r="AB856" i="12" s="1"/>
  <c r="R856" i="12"/>
  <c r="Y899" i="12"/>
  <c r="AA899" i="12" s="1"/>
  <c r="AB899" i="12" s="1"/>
  <c r="R899" i="12"/>
  <c r="Y958" i="12"/>
  <c r="AA958" i="12" s="1"/>
  <c r="AB958" i="12" s="1"/>
  <c r="R958" i="12"/>
  <c r="R977" i="12"/>
  <c r="T977" i="12" s="1"/>
  <c r="U977" i="12" s="1"/>
  <c r="Y977" i="12"/>
  <c r="AA977" i="12" s="1"/>
  <c r="AB977" i="12" s="1"/>
  <c r="R988" i="12"/>
  <c r="W47" i="12"/>
  <c r="P56" i="12"/>
  <c r="X109" i="12"/>
  <c r="Q109" i="12"/>
  <c r="X143" i="12"/>
  <c r="AA143" i="12" s="1"/>
  <c r="AB143" i="12" s="1"/>
  <c r="Q143" i="12"/>
  <c r="Q164" i="12"/>
  <c r="X164" i="12"/>
  <c r="W181" i="12"/>
  <c r="W204" i="12"/>
  <c r="AA204" i="12" s="1"/>
  <c r="AB204" i="12" s="1"/>
  <c r="W221" i="12"/>
  <c r="AA221" i="12" s="1"/>
  <c r="AB221" i="12" s="1"/>
  <c r="AA287" i="12"/>
  <c r="AB287" i="12" s="1"/>
  <c r="W313" i="12"/>
  <c r="R341" i="12"/>
  <c r="W353" i="12"/>
  <c r="X424" i="12"/>
  <c r="Q424" i="12"/>
  <c r="P434" i="12"/>
  <c r="W479" i="12"/>
  <c r="W482" i="12"/>
  <c r="R536" i="12"/>
  <c r="Y536" i="12"/>
  <c r="W565" i="12"/>
  <c r="Y592" i="12"/>
  <c r="W620" i="12"/>
  <c r="AA620" i="12" s="1"/>
  <c r="AB620" i="12" s="1"/>
  <c r="P654" i="12"/>
  <c r="T654" i="12" s="1"/>
  <c r="U654" i="12" s="1"/>
  <c r="P735" i="12"/>
  <c r="T735" i="12" s="1"/>
  <c r="U735" i="12" s="1"/>
  <c r="W751" i="12"/>
  <c r="AA751" i="12" s="1"/>
  <c r="AB751" i="12" s="1"/>
  <c r="P802" i="12"/>
  <c r="P869" i="12"/>
  <c r="AA875" i="12"/>
  <c r="AB875" i="12" s="1"/>
  <c r="W893" i="12"/>
  <c r="AA903" i="12"/>
  <c r="AB903" i="12" s="1"/>
  <c r="P917" i="12"/>
  <c r="W926" i="12"/>
  <c r="P945" i="12"/>
  <c r="T945" i="12" s="1"/>
  <c r="U945" i="12" s="1"/>
  <c r="AA953" i="12"/>
  <c r="AB953" i="12" s="1"/>
  <c r="X48" i="12"/>
  <c r="AA48" i="12" s="1"/>
  <c r="AB48" i="12" s="1"/>
  <c r="R88" i="12"/>
  <c r="T88" i="12" s="1"/>
  <c r="U88" i="12" s="1"/>
  <c r="Y495" i="12"/>
  <c r="AA495" i="12" s="1"/>
  <c r="AB495" i="12" s="1"/>
  <c r="X911" i="12"/>
  <c r="AA911" i="12" s="1"/>
  <c r="AB911" i="12" s="1"/>
  <c r="Q310" i="12"/>
  <c r="T310" i="12" s="1"/>
  <c r="U310" i="12" s="1"/>
  <c r="Q755" i="12"/>
  <c r="T755" i="12" s="1"/>
  <c r="U755" i="12" s="1"/>
  <c r="Q397" i="12"/>
  <c r="S986" i="12"/>
  <c r="Z986" i="12"/>
  <c r="Q63" i="12"/>
  <c r="Q45" i="12"/>
  <c r="T45" i="12" s="1"/>
  <c r="U45" i="12" s="1"/>
  <c r="R97" i="12"/>
  <c r="X120" i="12"/>
  <c r="AA120" i="12" s="1"/>
  <c r="AB120" i="12" s="1"/>
  <c r="Q742" i="12"/>
  <c r="X938" i="12"/>
  <c r="AA938" i="12" s="1"/>
  <c r="AB938" i="12" s="1"/>
  <c r="X154" i="12"/>
  <c r="AA154" i="12" s="1"/>
  <c r="AB154" i="12" s="1"/>
  <c r="X196" i="12"/>
  <c r="AA196" i="12" s="1"/>
  <c r="AB196" i="12" s="1"/>
  <c r="Q561" i="12"/>
  <c r="R888" i="12"/>
  <c r="W966" i="12"/>
  <c r="AA966" i="12" s="1"/>
  <c r="AB966" i="12" s="1"/>
  <c r="Q983" i="12"/>
  <c r="X983" i="12"/>
  <c r="X131" i="12"/>
  <c r="AA131" i="12" s="1"/>
  <c r="AB131" i="12" s="1"/>
  <c r="Q675" i="12"/>
  <c r="T675" i="12" s="1"/>
  <c r="U675" i="12" s="1"/>
  <c r="Q188" i="12"/>
  <c r="T188" i="12" s="1"/>
  <c r="U188" i="12" s="1"/>
  <c r="M18" i="17"/>
  <c r="T206" i="12"/>
  <c r="U206" i="12" s="1"/>
  <c r="T649" i="12"/>
  <c r="U649" i="12" s="1"/>
  <c r="T983" i="12"/>
  <c r="U983" i="12" s="1"/>
  <c r="S956" i="5"/>
  <c r="T956" i="5" s="1"/>
  <c r="T81" i="12"/>
  <c r="U81" i="12" s="1"/>
  <c r="T868" i="12"/>
  <c r="U868" i="12" s="1"/>
  <c r="S991" i="5"/>
  <c r="T991" i="5" s="1"/>
  <c r="T756" i="12"/>
  <c r="U756" i="12" s="1"/>
  <c r="T660" i="12"/>
  <c r="U660" i="12" s="1"/>
  <c r="S815" i="5"/>
  <c r="T815" i="5" s="1"/>
  <c r="S730" i="5"/>
  <c r="T730" i="5" s="1"/>
  <c r="S666" i="5"/>
  <c r="T666" i="5" s="1"/>
  <c r="S300" i="5"/>
  <c r="T300" i="5" s="1"/>
  <c r="AA30" i="12"/>
  <c r="AB30" i="12" s="1"/>
  <c r="AA117" i="12"/>
  <c r="AB117" i="12" s="1"/>
  <c r="T256" i="12"/>
  <c r="U256" i="12" s="1"/>
  <c r="T262" i="12"/>
  <c r="U262" i="12" s="1"/>
  <c r="AA262" i="12"/>
  <c r="AB262" i="12" s="1"/>
  <c r="AA265" i="12"/>
  <c r="AB265" i="12" s="1"/>
  <c r="T294" i="12"/>
  <c r="U294" i="12" s="1"/>
  <c r="AA292" i="12"/>
  <c r="AB292" i="12" s="1"/>
  <c r="T428" i="12"/>
  <c r="U428" i="12" s="1"/>
  <c r="T447" i="12"/>
  <c r="U447" i="12" s="1"/>
  <c r="AA563" i="12"/>
  <c r="AB563" i="12" s="1"/>
  <c r="T502" i="12"/>
  <c r="U502" i="12" s="1"/>
  <c r="AA510" i="12"/>
  <c r="AB510" i="12" s="1"/>
  <c r="T552" i="12"/>
  <c r="U552" i="12" s="1"/>
  <c r="AA578" i="12"/>
  <c r="AB578" i="12" s="1"/>
  <c r="T778" i="12"/>
  <c r="U778" i="12" s="1"/>
  <c r="AA778" i="12"/>
  <c r="AB778" i="12" s="1"/>
  <c r="AA660" i="12"/>
  <c r="AB660" i="12" s="1"/>
  <c r="T709" i="12"/>
  <c r="U709" i="12" s="1"/>
  <c r="AA709" i="12"/>
  <c r="AB709" i="12" s="1"/>
  <c r="T819" i="12"/>
  <c r="U819" i="12" s="1"/>
  <c r="AA819" i="12"/>
  <c r="AB819" i="12" s="1"/>
  <c r="T785" i="12"/>
  <c r="U785" i="12" s="1"/>
  <c r="T860" i="12"/>
  <c r="U860" i="12" s="1"/>
  <c r="AA860" i="12"/>
  <c r="AB860" i="12" s="1"/>
  <c r="S423" i="5"/>
  <c r="T423" i="5" s="1"/>
  <c r="S199" i="5"/>
  <c r="T199" i="5" s="1"/>
  <c r="S268" i="5"/>
  <c r="T268" i="5" s="1"/>
  <c r="S592" i="5"/>
  <c r="T592" i="5" s="1"/>
  <c r="S26" i="5"/>
  <c r="T26" i="5" s="1"/>
  <c r="S942" i="5"/>
  <c r="T942" i="5" s="1"/>
  <c r="AA11" i="12"/>
  <c r="AB11" i="12" s="1"/>
  <c r="T29" i="12"/>
  <c r="U29" i="12" s="1"/>
  <c r="AA42" i="12"/>
  <c r="AB42" i="12" s="1"/>
  <c r="T44" i="12"/>
  <c r="U44" i="12" s="1"/>
  <c r="AA44" i="12"/>
  <c r="AB44" i="12" s="1"/>
  <c r="T47" i="12"/>
  <c r="U47" i="12" s="1"/>
  <c r="T84" i="12"/>
  <c r="U84" i="12" s="1"/>
  <c r="AA84" i="12"/>
  <c r="AB84" i="12" s="1"/>
  <c r="T95" i="12"/>
  <c r="U95" i="12" s="1"/>
  <c r="T106" i="12"/>
  <c r="U106" i="12" s="1"/>
  <c r="T137" i="12"/>
  <c r="U137" i="12" s="1"/>
  <c r="T120" i="12"/>
  <c r="U120" i="12" s="1"/>
  <c r="T125" i="12"/>
  <c r="U125" i="12" s="1"/>
  <c r="AA125" i="12"/>
  <c r="AB125" i="12" s="1"/>
  <c r="T147" i="12"/>
  <c r="U147" i="12" s="1"/>
  <c r="T186" i="12"/>
  <c r="U186" i="12" s="1"/>
  <c r="AA215" i="12"/>
  <c r="AB215" i="12" s="1"/>
  <c r="T166" i="12"/>
  <c r="U166" i="12" s="1"/>
  <c r="AA166" i="12"/>
  <c r="AB166" i="12" s="1"/>
  <c r="T177" i="12"/>
  <c r="U177" i="12" s="1"/>
  <c r="T183" i="12"/>
  <c r="U183" i="12" s="1"/>
  <c r="AA183" i="12"/>
  <c r="AB183" i="12" s="1"/>
  <c r="T192" i="12"/>
  <c r="U192" i="12" s="1"/>
  <c r="T197" i="12"/>
  <c r="U197" i="12" s="1"/>
  <c r="T201" i="12"/>
  <c r="U201" i="12" s="1"/>
  <c r="T215" i="12"/>
  <c r="U215" i="12" s="1"/>
  <c r="T219" i="12"/>
  <c r="U219" i="12" s="1"/>
  <c r="AA219" i="12"/>
  <c r="AB219" i="12" s="1"/>
  <c r="T160" i="12"/>
  <c r="U160" i="12" s="1"/>
  <c r="T176" i="12"/>
  <c r="U176" i="12" s="1"/>
  <c r="T180" i="12"/>
  <c r="U180" i="12" s="1"/>
  <c r="T184" i="12"/>
  <c r="U184" i="12" s="1"/>
  <c r="AA206" i="12"/>
  <c r="AB206" i="12" s="1"/>
  <c r="T230" i="12"/>
  <c r="U230" i="12" s="1"/>
  <c r="T261" i="12"/>
  <c r="U261" i="12" s="1"/>
  <c r="AA261" i="12"/>
  <c r="AB261" i="12" s="1"/>
  <c r="AA252" i="12"/>
  <c r="AB252" i="12" s="1"/>
  <c r="AA264" i="12"/>
  <c r="AB264" i="12" s="1"/>
  <c r="T217" i="12"/>
  <c r="U217" i="12" s="1"/>
  <c r="T227" i="12"/>
  <c r="U227" i="12" s="1"/>
  <c r="T249" i="12"/>
  <c r="U249" i="12" s="1"/>
  <c r="T266" i="12"/>
  <c r="U266" i="12" s="1"/>
  <c r="AA266" i="12"/>
  <c r="AB266" i="12" s="1"/>
  <c r="T272" i="12"/>
  <c r="U272" i="12" s="1"/>
  <c r="AA284" i="12"/>
  <c r="AB284" i="12" s="1"/>
  <c r="T287" i="12"/>
  <c r="U287" i="12" s="1"/>
  <c r="T276" i="12"/>
  <c r="U276" i="12" s="1"/>
  <c r="T292" i="12"/>
  <c r="U292" i="12" s="1"/>
  <c r="T308" i="12"/>
  <c r="U308" i="12" s="1"/>
  <c r="T312" i="12"/>
  <c r="U312" i="12" s="1"/>
  <c r="T328" i="12"/>
  <c r="U328" i="12" s="1"/>
  <c r="T332" i="12"/>
  <c r="U332" i="12" s="1"/>
  <c r="T340" i="12"/>
  <c r="U340" i="12" s="1"/>
  <c r="T357" i="12"/>
  <c r="U357" i="12" s="1"/>
  <c r="T384" i="12"/>
  <c r="U384" i="12" s="1"/>
  <c r="T244" i="12"/>
  <c r="U244" i="12" s="1"/>
  <c r="T260" i="12"/>
  <c r="U260" i="12" s="1"/>
  <c r="T301" i="12"/>
  <c r="U301" i="12" s="1"/>
  <c r="T307" i="12"/>
  <c r="U307" i="12" s="1"/>
  <c r="T311" i="12"/>
  <c r="U311" i="12" s="1"/>
  <c r="T339" i="12"/>
  <c r="U339" i="12" s="1"/>
  <c r="T354" i="12"/>
  <c r="U354" i="12" s="1"/>
  <c r="AA356" i="12"/>
  <c r="AB356" i="12" s="1"/>
  <c r="T365" i="12"/>
  <c r="U365" i="12" s="1"/>
  <c r="T371" i="12"/>
  <c r="U371" i="12" s="1"/>
  <c r="T373" i="12"/>
  <c r="U373" i="12" s="1"/>
  <c r="AA373" i="12"/>
  <c r="AB373" i="12" s="1"/>
  <c r="T376" i="12"/>
  <c r="U376" i="12" s="1"/>
  <c r="T387" i="12"/>
  <c r="U387" i="12" s="1"/>
  <c r="AA420" i="12"/>
  <c r="AB420" i="12" s="1"/>
  <c r="T316" i="12"/>
  <c r="U316" i="12" s="1"/>
  <c r="T409" i="12"/>
  <c r="U409" i="12" s="1"/>
  <c r="AA487" i="12"/>
  <c r="AB487" i="12" s="1"/>
  <c r="T497" i="12"/>
  <c r="U497" i="12" s="1"/>
  <c r="T385" i="12"/>
  <c r="U385" i="12" s="1"/>
  <c r="AA401" i="12"/>
  <c r="AB401" i="12" s="1"/>
  <c r="T452" i="12"/>
  <c r="U452" i="12" s="1"/>
  <c r="AA477" i="12"/>
  <c r="AB477" i="12" s="1"/>
  <c r="T480" i="12"/>
  <c r="U480" i="12" s="1"/>
  <c r="T419" i="12"/>
  <c r="U419" i="12" s="1"/>
  <c r="T423" i="12"/>
  <c r="U423" i="12" s="1"/>
  <c r="T434" i="12"/>
  <c r="U434" i="12" s="1"/>
  <c r="AA445" i="12"/>
  <c r="AB445" i="12" s="1"/>
  <c r="T455" i="12"/>
  <c r="U455" i="12" s="1"/>
  <c r="T459" i="12"/>
  <c r="U459" i="12" s="1"/>
  <c r="T475" i="12"/>
  <c r="U475" i="12" s="1"/>
  <c r="T488" i="12"/>
  <c r="U488" i="12" s="1"/>
  <c r="T500" i="12"/>
  <c r="U500" i="12" s="1"/>
  <c r="T477" i="12"/>
  <c r="U477" i="12" s="1"/>
  <c r="T569" i="12"/>
  <c r="U569" i="12" s="1"/>
  <c r="AA569" i="12"/>
  <c r="AB569" i="12" s="1"/>
  <c r="T589" i="12"/>
  <c r="U589" i="12" s="1"/>
  <c r="AA589" i="12"/>
  <c r="AB589" i="12" s="1"/>
  <c r="T609" i="12"/>
  <c r="U609" i="12" s="1"/>
  <c r="AA609" i="12"/>
  <c r="AB609" i="12" s="1"/>
  <c r="AA636" i="12"/>
  <c r="AB636" i="12" s="1"/>
  <c r="AA649" i="12"/>
  <c r="AB649" i="12" s="1"/>
  <c r="T567" i="12"/>
  <c r="U567" i="12" s="1"/>
  <c r="T570" i="12"/>
  <c r="U570" i="12" s="1"/>
  <c r="T598" i="12"/>
  <c r="U598" i="12" s="1"/>
  <c r="T608" i="12"/>
  <c r="U608" i="12" s="1"/>
  <c r="AA608" i="12"/>
  <c r="AB608" i="12" s="1"/>
  <c r="T614" i="12"/>
  <c r="U614" i="12" s="1"/>
  <c r="AA623" i="12"/>
  <c r="AB623" i="12" s="1"/>
  <c r="T634" i="12"/>
  <c r="U634" i="12" s="1"/>
  <c r="AA644" i="12"/>
  <c r="AB644" i="12" s="1"/>
  <c r="AA511" i="12"/>
  <c r="AB511" i="12" s="1"/>
  <c r="T546" i="12"/>
  <c r="U546" i="12" s="1"/>
  <c r="T613" i="12"/>
  <c r="U613" i="12" s="1"/>
  <c r="AA613" i="12"/>
  <c r="AB613" i="12" s="1"/>
  <c r="T524" i="12"/>
  <c r="U524" i="12" s="1"/>
  <c r="AA526" i="12"/>
  <c r="AB526" i="12" s="1"/>
  <c r="T540" i="12"/>
  <c r="U540" i="12" s="1"/>
  <c r="AA577" i="12"/>
  <c r="AB577" i="12" s="1"/>
  <c r="T652" i="12"/>
  <c r="U652" i="12" s="1"/>
  <c r="AA652" i="12"/>
  <c r="AB652" i="12" s="1"/>
  <c r="T692" i="12"/>
  <c r="U692" i="12" s="1"/>
  <c r="AA756" i="12"/>
  <c r="AB756" i="12" s="1"/>
  <c r="T682" i="12"/>
  <c r="U682" i="12" s="1"/>
  <c r="AA682" i="12"/>
  <c r="AB682" i="12" s="1"/>
  <c r="T685" i="12"/>
  <c r="U685" i="12" s="1"/>
  <c r="T698" i="12"/>
  <c r="U698" i="12" s="1"/>
  <c r="AA698" i="12"/>
  <c r="AB698" i="12" s="1"/>
  <c r="T712" i="12"/>
  <c r="U712" i="12" s="1"/>
  <c r="T714" i="12"/>
  <c r="U714" i="12" s="1"/>
  <c r="AA714" i="12"/>
  <c r="AB714" i="12" s="1"/>
  <c r="AA718" i="12"/>
  <c r="AB718" i="12" s="1"/>
  <c r="T730" i="12"/>
  <c r="U730" i="12" s="1"/>
  <c r="AA730" i="12"/>
  <c r="AB730" i="12" s="1"/>
  <c r="T750" i="12"/>
  <c r="U750" i="12" s="1"/>
  <c r="AA750" i="12"/>
  <c r="AB750" i="12" s="1"/>
  <c r="T758" i="12"/>
  <c r="U758" i="12" s="1"/>
  <c r="AA758" i="12"/>
  <c r="AB758" i="12" s="1"/>
  <c r="T762" i="12"/>
  <c r="U762" i="12" s="1"/>
  <c r="AA762" i="12"/>
  <c r="AB762" i="12" s="1"/>
  <c r="T770" i="12"/>
  <c r="U770" i="12" s="1"/>
  <c r="AA770" i="12"/>
  <c r="AB770" i="12" s="1"/>
  <c r="AA782" i="12"/>
  <c r="AB782" i="12" s="1"/>
  <c r="T790" i="12"/>
  <c r="U790" i="12" s="1"/>
  <c r="AA790" i="12"/>
  <c r="AB790" i="12" s="1"/>
  <c r="T679" i="12"/>
  <c r="U679" i="12" s="1"/>
  <c r="T683" i="12"/>
  <c r="U683" i="12" s="1"/>
  <c r="T697" i="12"/>
  <c r="U697" i="12" s="1"/>
  <c r="AA697" i="12"/>
  <c r="AB697" i="12" s="1"/>
  <c r="T707" i="12"/>
  <c r="U707" i="12" s="1"/>
  <c r="T715" i="12"/>
  <c r="U715" i="12" s="1"/>
  <c r="T725" i="12"/>
  <c r="U725" i="12" s="1"/>
  <c r="AA728" i="12"/>
  <c r="AB728" i="12" s="1"/>
  <c r="T731" i="12"/>
  <c r="U731" i="12" s="1"/>
  <c r="AA737" i="12"/>
  <c r="AB737" i="12" s="1"/>
  <c r="T751" i="12"/>
  <c r="U751" i="12" s="1"/>
  <c r="T757" i="12"/>
  <c r="U757" i="12" s="1"/>
  <c r="AA757" i="12"/>
  <c r="AB757" i="12" s="1"/>
  <c r="AA764" i="12"/>
  <c r="AB764" i="12" s="1"/>
  <c r="T767" i="12"/>
  <c r="U767" i="12" s="1"/>
  <c r="T779" i="12"/>
  <c r="U779" i="12" s="1"/>
  <c r="T794" i="12"/>
  <c r="U794" i="12" s="1"/>
  <c r="AA866" i="12"/>
  <c r="AB866" i="12" s="1"/>
  <c r="T813" i="12"/>
  <c r="U813" i="12" s="1"/>
  <c r="AA813" i="12"/>
  <c r="AB813" i="12" s="1"/>
  <c r="T816" i="12"/>
  <c r="U816" i="12" s="1"/>
  <c r="AA825" i="12"/>
  <c r="AB825" i="12" s="1"/>
  <c r="T828" i="12"/>
  <c r="U828" i="12" s="1"/>
  <c r="AA833" i="12"/>
  <c r="AB833" i="12" s="1"/>
  <c r="T890" i="12"/>
  <c r="U890" i="12" s="1"/>
  <c r="T898" i="12"/>
  <c r="U898" i="12" s="1"/>
  <c r="AA898" i="12"/>
  <c r="AB898" i="12" s="1"/>
  <c r="T902" i="12"/>
  <c r="U902" i="12" s="1"/>
  <c r="AA902" i="12"/>
  <c r="AB902" i="12" s="1"/>
  <c r="T916" i="12"/>
  <c r="U916" i="12" s="1"/>
  <c r="AA781" i="12"/>
  <c r="AB781" i="12" s="1"/>
  <c r="T791" i="12"/>
  <c r="U791" i="12" s="1"/>
  <c r="T837" i="12"/>
  <c r="U837" i="12" s="1"/>
  <c r="AA837" i="12"/>
  <c r="AB837" i="12" s="1"/>
  <c r="T871" i="12"/>
  <c r="U871" i="12" s="1"/>
  <c r="T876" i="12"/>
  <c r="U876" i="12" s="1"/>
  <c r="T891" i="12"/>
  <c r="U891" i="12" s="1"/>
  <c r="T895" i="12"/>
  <c r="U895" i="12" s="1"/>
  <c r="AA814" i="12"/>
  <c r="AB814" i="12" s="1"/>
  <c r="T834" i="12"/>
  <c r="U834" i="12" s="1"/>
  <c r="T866" i="12"/>
  <c r="U866" i="12" s="1"/>
  <c r="AA868" i="12"/>
  <c r="AB868" i="12" s="1"/>
  <c r="T906" i="12"/>
  <c r="U906" i="12" s="1"/>
  <c r="T814" i="12"/>
  <c r="U814" i="12" s="1"/>
  <c r="T954" i="12"/>
  <c r="U954" i="12" s="1"/>
  <c r="T956" i="12"/>
  <c r="U956" i="12" s="1"/>
  <c r="T963" i="12"/>
  <c r="U963" i="12" s="1"/>
  <c r="AA963" i="12"/>
  <c r="AB963" i="12" s="1"/>
  <c r="T987" i="12"/>
  <c r="U987" i="12" s="1"/>
  <c r="AA987" i="12"/>
  <c r="AB987" i="12" s="1"/>
  <c r="T990" i="12"/>
  <c r="U990" i="12" s="1"/>
  <c r="T924" i="12"/>
  <c r="U924" i="12" s="1"/>
  <c r="T949" i="12"/>
  <c r="U949" i="12" s="1"/>
  <c r="T965" i="12"/>
  <c r="U965" i="12" s="1"/>
  <c r="T970" i="12"/>
  <c r="U970" i="12" s="1"/>
  <c r="AA970" i="12"/>
  <c r="AB970" i="12" s="1"/>
  <c r="T973" i="12"/>
  <c r="U973" i="12" s="1"/>
  <c r="S52" i="5"/>
  <c r="T52" i="5" s="1"/>
  <c r="S61" i="5"/>
  <c r="T61" i="5" s="1"/>
  <c r="S81" i="5"/>
  <c r="T81" i="5" s="1"/>
  <c r="S115" i="5"/>
  <c r="T115" i="5" s="1"/>
  <c r="S120" i="5"/>
  <c r="T120" i="5" s="1"/>
  <c r="S128" i="5"/>
  <c r="T128" i="5" s="1"/>
  <c r="S151" i="5"/>
  <c r="T151" i="5" s="1"/>
  <c r="S175" i="5"/>
  <c r="T175" i="5" s="1"/>
  <c r="S204" i="5"/>
  <c r="T204" i="5" s="1"/>
  <c r="S233" i="5"/>
  <c r="T233" i="5" s="1"/>
  <c r="S272" i="5"/>
  <c r="T272" i="5" s="1"/>
  <c r="S293" i="5"/>
  <c r="T293" i="5" s="1"/>
  <c r="S306" i="5"/>
  <c r="T306" i="5" s="1"/>
  <c r="S421" i="5"/>
  <c r="T421" i="5" s="1"/>
  <c r="S422" i="5"/>
  <c r="T422" i="5" s="1"/>
  <c r="S433" i="5"/>
  <c r="T433" i="5" s="1"/>
  <c r="S21" i="5"/>
  <c r="T21" i="5" s="1"/>
  <c r="S30" i="5"/>
  <c r="T30" i="5" s="1"/>
  <c r="S31" i="5"/>
  <c r="T31" i="5" s="1"/>
  <c r="S36" i="5"/>
  <c r="T36" i="5" s="1"/>
  <c r="S56" i="5"/>
  <c r="T56" i="5" s="1"/>
  <c r="S64" i="5"/>
  <c r="T64" i="5" s="1"/>
  <c r="S85" i="5"/>
  <c r="T85" i="5" s="1"/>
  <c r="S86" i="5"/>
  <c r="T86" i="5" s="1"/>
  <c r="S93" i="5"/>
  <c r="T93" i="5" s="1"/>
  <c r="S105" i="5"/>
  <c r="T105" i="5" s="1"/>
  <c r="S108" i="5"/>
  <c r="T108" i="5" s="1"/>
  <c r="S117" i="5"/>
  <c r="T117" i="5" s="1"/>
  <c r="S125" i="5"/>
  <c r="T125" i="5" s="1"/>
  <c r="S132" i="5"/>
  <c r="T132" i="5" s="1"/>
  <c r="S145" i="5"/>
  <c r="T145" i="5" s="1"/>
  <c r="S184" i="5"/>
  <c r="T184" i="5" s="1"/>
  <c r="S198" i="5"/>
  <c r="T198" i="5" s="1"/>
  <c r="S215" i="5"/>
  <c r="T215" i="5" s="1"/>
  <c r="S219" i="5"/>
  <c r="T219" i="5" s="1"/>
  <c r="S246" i="5"/>
  <c r="T246" i="5" s="1"/>
  <c r="S283" i="5"/>
  <c r="T283" i="5" s="1"/>
  <c r="S290" i="5"/>
  <c r="T290" i="5" s="1"/>
  <c r="S294" i="5"/>
  <c r="T294" i="5" s="1"/>
  <c r="S303" i="5"/>
  <c r="T303" i="5" s="1"/>
  <c r="S312" i="5"/>
  <c r="T312" i="5" s="1"/>
  <c r="S323" i="5"/>
  <c r="T323" i="5" s="1"/>
  <c r="S340" i="5"/>
  <c r="T340" i="5" s="1"/>
  <c r="S345" i="5"/>
  <c r="T345" i="5" s="1"/>
  <c r="S362" i="5"/>
  <c r="T362" i="5" s="1"/>
  <c r="S369" i="5"/>
  <c r="T369" i="5" s="1"/>
  <c r="S386" i="5"/>
  <c r="T386" i="5" s="1"/>
  <c r="S401" i="5"/>
  <c r="T401" i="5" s="1"/>
  <c r="S418" i="5"/>
  <c r="T418" i="5" s="1"/>
  <c r="S489" i="5"/>
  <c r="T489" i="5" s="1"/>
  <c r="S499" i="5"/>
  <c r="T499" i="5" s="1"/>
  <c r="S513" i="5"/>
  <c r="T513" i="5" s="1"/>
  <c r="S551" i="5"/>
  <c r="T551" i="5" s="1"/>
  <c r="S14" i="5"/>
  <c r="T14" i="5" s="1"/>
  <c r="S25" i="5"/>
  <c r="T25" i="5" s="1"/>
  <c r="S34" i="5"/>
  <c r="T34" i="5" s="1"/>
  <c r="S41" i="5"/>
  <c r="T41" i="5" s="1"/>
  <c r="S57" i="5"/>
  <c r="T57" i="5" s="1"/>
  <c r="S88" i="5"/>
  <c r="T88" i="5" s="1"/>
  <c r="S97" i="5"/>
  <c r="T97" i="5" s="1"/>
  <c r="S177" i="5"/>
  <c r="T177" i="5" s="1"/>
  <c r="S189" i="5"/>
  <c r="T189" i="5" s="1"/>
  <c r="S201" i="5"/>
  <c r="T201" i="5" s="1"/>
  <c r="S202" i="5"/>
  <c r="T202" i="5" s="1"/>
  <c r="S242" i="5"/>
  <c r="T242" i="5" s="1"/>
  <c r="S247" i="5"/>
  <c r="T247" i="5" s="1"/>
  <c r="S263" i="5"/>
  <c r="T263" i="5" s="1"/>
  <c r="S267" i="5"/>
  <c r="T267" i="5" s="1"/>
  <c r="S352" i="5"/>
  <c r="T352" i="5" s="1"/>
  <c r="S399" i="5"/>
  <c r="T399" i="5" s="1"/>
  <c r="S427" i="5"/>
  <c r="T427" i="5" s="1"/>
  <c r="S435" i="5"/>
  <c r="T435" i="5" s="1"/>
  <c r="S455" i="5"/>
  <c r="T455" i="5" s="1"/>
  <c r="S474" i="5"/>
  <c r="T474" i="5" s="1"/>
  <c r="S503" i="5"/>
  <c r="T503" i="5" s="1"/>
  <c r="S567" i="5"/>
  <c r="T567" i="5" s="1"/>
  <c r="S599" i="5"/>
  <c r="T599" i="5" s="1"/>
  <c r="U1" i="5"/>
  <c r="S6" i="5"/>
  <c r="T6" i="5" s="1"/>
  <c r="S45" i="5"/>
  <c r="T45" i="5" s="1"/>
  <c r="S46" i="5"/>
  <c r="T46" i="5" s="1"/>
  <c r="S47" i="5"/>
  <c r="T47" i="5" s="1"/>
  <c r="S59" i="5"/>
  <c r="T59" i="5" s="1"/>
  <c r="S76" i="5"/>
  <c r="T76" i="5" s="1"/>
  <c r="S146" i="5"/>
  <c r="T146" i="5" s="1"/>
  <c r="S172" i="5"/>
  <c r="T172" i="5" s="1"/>
  <c r="S179" i="5"/>
  <c r="T179" i="5" s="1"/>
  <c r="S209" i="5"/>
  <c r="T209" i="5" s="1"/>
  <c r="S210" i="5"/>
  <c r="T210" i="5" s="1"/>
  <c r="S238" i="5"/>
  <c r="T238" i="5" s="1"/>
  <c r="S255" i="5"/>
  <c r="T255" i="5" s="1"/>
  <c r="S296" i="5"/>
  <c r="T296" i="5" s="1"/>
  <c r="S377" i="5"/>
  <c r="T377" i="5" s="1"/>
  <c r="S405" i="5"/>
  <c r="T405" i="5" s="1"/>
  <c r="S412" i="5"/>
  <c r="T412" i="5" s="1"/>
  <c r="S654" i="5"/>
  <c r="T654" i="5" s="1"/>
  <c r="S694" i="5"/>
  <c r="T694" i="5" s="1"/>
  <c r="S700" i="5"/>
  <c r="T700" i="5" s="1"/>
  <c r="S708" i="5"/>
  <c r="T708" i="5" s="1"/>
  <c r="S734" i="5"/>
  <c r="T734" i="5" s="1"/>
  <c r="S744" i="5"/>
  <c r="T744" i="5" s="1"/>
  <c r="S781" i="5"/>
  <c r="T781" i="5" s="1"/>
  <c r="S807" i="5"/>
  <c r="T807" i="5" s="1"/>
  <c r="S830" i="5"/>
  <c r="T830" i="5" s="1"/>
  <c r="S855" i="5"/>
  <c r="T855" i="5" s="1"/>
  <c r="S859" i="5"/>
  <c r="T859" i="5" s="1"/>
  <c r="S866" i="5"/>
  <c r="T866" i="5" s="1"/>
  <c r="S890" i="5"/>
  <c r="T890" i="5" s="1"/>
  <c r="S895" i="5"/>
  <c r="T895" i="5" s="1"/>
  <c r="S922" i="5"/>
  <c r="T922" i="5" s="1"/>
  <c r="S946" i="5"/>
  <c r="T946" i="5" s="1"/>
  <c r="S957" i="5"/>
  <c r="T957" i="5" s="1"/>
  <c r="S630" i="5"/>
  <c r="T630" i="5" s="1"/>
  <c r="S641" i="5"/>
  <c r="T641" i="5" s="1"/>
  <c r="S688" i="5"/>
  <c r="T688" i="5" s="1"/>
  <c r="S719" i="5"/>
  <c r="T719" i="5" s="1"/>
  <c r="S726" i="5"/>
  <c r="T726" i="5" s="1"/>
  <c r="S759" i="5"/>
  <c r="T759" i="5" s="1"/>
  <c r="S981" i="5"/>
  <c r="T981" i="5" s="1"/>
  <c r="S750" i="5"/>
  <c r="T750" i="5" s="1"/>
  <c r="S765" i="5"/>
  <c r="T765" i="5" s="1"/>
  <c r="S784" i="5"/>
  <c r="T784" i="5" s="1"/>
  <c r="AA7" i="12"/>
  <c r="AB7" i="12" s="1"/>
  <c r="AA43" i="12"/>
  <c r="AB43" i="12" s="1"/>
  <c r="AA47" i="12"/>
  <c r="AB47" i="12" s="1"/>
  <c r="T75" i="12"/>
  <c r="U75" i="12" s="1"/>
  <c r="AA104" i="12"/>
  <c r="AB104" i="12" s="1"/>
  <c r="T128" i="12"/>
  <c r="U128" i="12" s="1"/>
  <c r="AA128" i="12"/>
  <c r="AB128" i="12" s="1"/>
  <c r="T124" i="12"/>
  <c r="U124" i="12" s="1"/>
  <c r="T144" i="12"/>
  <c r="U144" i="12" s="1"/>
  <c r="T172" i="12"/>
  <c r="U172" i="12" s="1"/>
  <c r="T174" i="12"/>
  <c r="U174" i="12" s="1"/>
  <c r="AA174" i="12"/>
  <c r="AB174" i="12" s="1"/>
  <c r="T194" i="12"/>
  <c r="U194" i="12" s="1"/>
  <c r="AA194" i="12"/>
  <c r="AB194" i="12" s="1"/>
  <c r="T210" i="12"/>
  <c r="U210" i="12" s="1"/>
  <c r="AA210" i="12"/>
  <c r="AB210" i="12" s="1"/>
  <c r="AA223" i="12"/>
  <c r="AB223" i="12" s="1"/>
  <c r="T253" i="12"/>
  <c r="U253" i="12" s="1"/>
  <c r="AA253" i="12"/>
  <c r="AB253" i="12" s="1"/>
  <c r="AA256" i="12"/>
  <c r="AB256" i="12" s="1"/>
  <c r="AA268" i="12"/>
  <c r="AB268" i="12" s="1"/>
  <c r="AA214" i="12"/>
  <c r="AB214" i="12" s="1"/>
  <c r="T252" i="12"/>
  <c r="U252" i="12" s="1"/>
  <c r="T315" i="12"/>
  <c r="U315" i="12" s="1"/>
  <c r="AA482" i="12"/>
  <c r="AB482" i="12" s="1"/>
  <c r="T400" i="12"/>
  <c r="U400" i="12" s="1"/>
  <c r="AA400" i="12"/>
  <c r="AB400" i="12" s="1"/>
  <c r="AA409" i="12"/>
  <c r="AB409" i="12" s="1"/>
  <c r="T451" i="12"/>
  <c r="U451" i="12" s="1"/>
  <c r="T487" i="12"/>
  <c r="U487" i="12" s="1"/>
  <c r="AA568" i="12"/>
  <c r="AB568" i="12" s="1"/>
  <c r="T517" i="12"/>
  <c r="U517" i="12" s="1"/>
  <c r="T543" i="12"/>
  <c r="U543" i="12" s="1"/>
  <c r="AA543" i="12"/>
  <c r="AB543" i="12" s="1"/>
  <c r="T526" i="12"/>
  <c r="U526" i="12" s="1"/>
  <c r="T536" i="12"/>
  <c r="U536" i="12" s="1"/>
  <c r="T645" i="12"/>
  <c r="U645" i="12" s="1"/>
  <c r="AA645" i="12"/>
  <c r="AB645" i="12" s="1"/>
  <c r="T581" i="12"/>
  <c r="U581" i="12" s="1"/>
  <c r="T672" i="12"/>
  <c r="U672" i="12" s="1"/>
  <c r="AA672" i="12"/>
  <c r="AB672" i="12" s="1"/>
  <c r="T657" i="12"/>
  <c r="U657" i="12" s="1"/>
  <c r="T766" i="12"/>
  <c r="U766" i="12" s="1"/>
  <c r="AA766" i="12"/>
  <c r="AB766" i="12" s="1"/>
  <c r="T721" i="12"/>
  <c r="U721" i="12" s="1"/>
  <c r="AA721" i="12"/>
  <c r="AB721" i="12" s="1"/>
  <c r="T737" i="12"/>
  <c r="U737" i="12" s="1"/>
  <c r="AA826" i="12"/>
  <c r="AB826" i="12" s="1"/>
  <c r="AA834" i="12"/>
  <c r="AB834" i="12" s="1"/>
  <c r="T841" i="12"/>
  <c r="U841" i="12" s="1"/>
  <c r="AA857" i="12"/>
  <c r="AB857" i="12" s="1"/>
  <c r="T869" i="12"/>
  <c r="U869" i="12" s="1"/>
  <c r="N18" i="17"/>
  <c r="N17" i="17" s="1"/>
  <c r="P18" i="17"/>
  <c r="P17" i="17" s="1"/>
  <c r="S17" i="5"/>
  <c r="T17" i="5" s="1"/>
  <c r="T4" i="12"/>
  <c r="U4" i="12" s="1"/>
  <c r="AA4" i="12"/>
  <c r="AB4" i="12" s="1"/>
  <c r="T8" i="12"/>
  <c r="U8" i="12" s="1"/>
  <c r="AA8" i="12"/>
  <c r="AB8" i="12" s="1"/>
  <c r="T12" i="12"/>
  <c r="U12" i="12" s="1"/>
  <c r="AA12" i="12"/>
  <c r="AB12" i="12" s="1"/>
  <c r="T6" i="12"/>
  <c r="U6" i="12" s="1"/>
  <c r="AA25" i="12"/>
  <c r="AB25" i="12" s="1"/>
  <c r="T32" i="12"/>
  <c r="U32" i="12" s="1"/>
  <c r="T38" i="12"/>
  <c r="U38" i="12" s="1"/>
  <c r="AA63" i="12"/>
  <c r="AB63" i="12" s="1"/>
  <c r="AA65" i="12"/>
  <c r="AB65" i="12" s="1"/>
  <c r="T72" i="12"/>
  <c r="U72" i="12" s="1"/>
  <c r="AA72" i="12"/>
  <c r="AB72" i="12" s="1"/>
  <c r="T76" i="12"/>
  <c r="U76" i="12" s="1"/>
  <c r="AA76" i="12"/>
  <c r="AB76" i="12" s="1"/>
  <c r="T140" i="12"/>
  <c r="U140" i="12" s="1"/>
  <c r="AA140" i="12"/>
  <c r="AB140" i="12" s="1"/>
  <c r="T141" i="12"/>
  <c r="U141" i="12" s="1"/>
  <c r="T104" i="12"/>
  <c r="U104" i="12" s="1"/>
  <c r="T169" i="12"/>
  <c r="U169" i="12" s="1"/>
  <c r="T213" i="12"/>
  <c r="U213" i="12" s="1"/>
  <c r="T181" i="12"/>
  <c r="U181" i="12" s="1"/>
  <c r="T233" i="12"/>
  <c r="U233" i="12" s="1"/>
  <c r="T257" i="12"/>
  <c r="U257" i="12" s="1"/>
  <c r="AA301" i="12"/>
  <c r="AB301" i="12" s="1"/>
  <c r="T305" i="12"/>
  <c r="U305" i="12" s="1"/>
  <c r="T349" i="12"/>
  <c r="U349" i="12" s="1"/>
  <c r="T383" i="12"/>
  <c r="U383" i="12" s="1"/>
  <c r="T284" i="12"/>
  <c r="U284" i="12" s="1"/>
  <c r="T401" i="12"/>
  <c r="U401" i="12" s="1"/>
  <c r="T456" i="12"/>
  <c r="U456" i="12" s="1"/>
  <c r="AA456" i="12"/>
  <c r="AB456" i="12" s="1"/>
  <c r="S119" i="5"/>
  <c r="T119" i="5" s="1"/>
  <c r="S141" i="5"/>
  <c r="T141" i="5" s="1"/>
  <c r="S174" i="5"/>
  <c r="T174" i="5" s="1"/>
  <c r="S197" i="5"/>
  <c r="T197" i="5" s="1"/>
  <c r="S222" i="5"/>
  <c r="T222" i="5" s="1"/>
  <c r="S265" i="5"/>
  <c r="T265" i="5" s="1"/>
  <c r="S301" i="5"/>
  <c r="T301" i="5" s="1"/>
  <c r="S365" i="5"/>
  <c r="T365" i="5" s="1"/>
  <c r="S382" i="5"/>
  <c r="T382" i="5" s="1"/>
  <c r="S393" i="5"/>
  <c r="T393" i="5" s="1"/>
  <c r="S394" i="5"/>
  <c r="T394" i="5" s="1"/>
  <c r="S414" i="5"/>
  <c r="T414" i="5" s="1"/>
  <c r="S13" i="5"/>
  <c r="T13" i="5" s="1"/>
  <c r="S33" i="5"/>
  <c r="T33" i="5" s="1"/>
  <c r="S62" i="5"/>
  <c r="T62" i="5" s="1"/>
  <c r="S69" i="5"/>
  <c r="T69" i="5" s="1"/>
  <c r="S154" i="5"/>
  <c r="T154" i="5" s="1"/>
  <c r="S158" i="5"/>
  <c r="T158" i="5" s="1"/>
  <c r="S245" i="5"/>
  <c r="T245" i="5" s="1"/>
  <c r="S281" i="5"/>
  <c r="T281" i="5" s="1"/>
  <c r="S282" i="5"/>
  <c r="T282" i="5" s="1"/>
  <c r="S302" i="5"/>
  <c r="T302" i="5" s="1"/>
  <c r="S309" i="5"/>
  <c r="T309" i="5" s="1"/>
  <c r="S310" i="5"/>
  <c r="T310" i="5" s="1"/>
  <c r="S311" i="5"/>
  <c r="T311" i="5" s="1"/>
  <c r="S317" i="5"/>
  <c r="T317" i="5" s="1"/>
  <c r="S335" i="5"/>
  <c r="T335" i="5" s="1"/>
  <c r="S358" i="5"/>
  <c r="T358" i="5" s="1"/>
  <c r="S361" i="5"/>
  <c r="T361" i="5" s="1"/>
  <c r="S417" i="5"/>
  <c r="T417" i="5" s="1"/>
  <c r="S484" i="5"/>
  <c r="T484" i="5" s="1"/>
  <c r="S558" i="5"/>
  <c r="T558" i="5" s="1"/>
  <c r="S604" i="5"/>
  <c r="T604" i="5" s="1"/>
  <c r="S94" i="5"/>
  <c r="T94" i="5" s="1"/>
  <c r="S167" i="5"/>
  <c r="T167" i="5" s="1"/>
  <c r="S188" i="5"/>
  <c r="T188" i="5" s="1"/>
  <c r="S200" i="5"/>
  <c r="T200" i="5" s="1"/>
  <c r="S224" i="5"/>
  <c r="T224" i="5" s="1"/>
  <c r="S254" i="5"/>
  <c r="T254" i="5" s="1"/>
  <c r="S288" i="5"/>
  <c r="T288" i="5" s="1"/>
  <c r="S304" i="5"/>
  <c r="T304" i="5" s="1"/>
  <c r="S337" i="5"/>
  <c r="T337" i="5" s="1"/>
  <c r="S372" i="5"/>
  <c r="T372" i="5" s="1"/>
  <c r="S404" i="5"/>
  <c r="T404" i="5" s="1"/>
  <c r="S408" i="5"/>
  <c r="T408" i="5" s="1"/>
  <c r="S429" i="5"/>
  <c r="T429" i="5" s="1"/>
  <c r="S443" i="5"/>
  <c r="T443" i="5" s="1"/>
  <c r="S483" i="5"/>
  <c r="T483" i="5" s="1"/>
  <c r="S563" i="5"/>
  <c r="T563" i="5" s="1"/>
  <c r="S595" i="5"/>
  <c r="T595" i="5" s="1"/>
  <c r="S624" i="5"/>
  <c r="T624" i="5" s="1"/>
  <c r="S3" i="5"/>
  <c r="T3" i="5" s="1"/>
  <c r="S51" i="5"/>
  <c r="T51" i="5" s="1"/>
  <c r="S113" i="5"/>
  <c r="T113" i="5" s="1"/>
  <c r="S138" i="5"/>
  <c r="T138" i="5" s="1"/>
  <c r="S257" i="5"/>
  <c r="T257" i="5" s="1"/>
  <c r="S260" i="5"/>
  <c r="T260" i="5" s="1"/>
  <c r="S343" i="5"/>
  <c r="T343" i="5" s="1"/>
  <c r="S373" i="5"/>
  <c r="T373" i="5" s="1"/>
  <c r="S431" i="5"/>
  <c r="T431" i="5" s="1"/>
  <c r="S555" i="5"/>
  <c r="T555" i="5" s="1"/>
  <c r="S682" i="5"/>
  <c r="T682" i="5" s="1"/>
  <c r="S686" i="5"/>
  <c r="T686" i="5" s="1"/>
  <c r="S766" i="5"/>
  <c r="T766" i="5" s="1"/>
  <c r="S810" i="5"/>
  <c r="T810" i="5" s="1"/>
  <c r="S883" i="5"/>
  <c r="T883" i="5" s="1"/>
  <c r="S903" i="5"/>
  <c r="T903" i="5" s="1"/>
  <c r="S935" i="5"/>
  <c r="T935" i="5" s="1"/>
  <c r="S955" i="5"/>
  <c r="T955" i="5" s="1"/>
  <c r="S975" i="5"/>
  <c r="T975" i="5" s="1"/>
  <c r="S646" i="5"/>
  <c r="T646" i="5" s="1"/>
  <c r="S767" i="5"/>
  <c r="T767" i="5" s="1"/>
  <c r="S775" i="5"/>
  <c r="T775" i="5" s="1"/>
  <c r="S778" i="5"/>
  <c r="T778" i="5" s="1"/>
  <c r="S661" i="5"/>
  <c r="T661" i="5" s="1"/>
  <c r="S886" i="5"/>
  <c r="T886" i="5" s="1"/>
  <c r="S978" i="5"/>
  <c r="T978" i="5" s="1"/>
  <c r="S681" i="5"/>
  <c r="T681" i="5" s="1"/>
  <c r="S769" i="5"/>
  <c r="T769" i="5" s="1"/>
  <c r="T62" i="12"/>
  <c r="U62" i="12" s="1"/>
  <c r="T130" i="12"/>
  <c r="U130" i="12" s="1"/>
  <c r="AA130" i="12"/>
  <c r="AB130" i="12" s="1"/>
  <c r="T134" i="12"/>
  <c r="U134" i="12" s="1"/>
  <c r="AA172" i="12"/>
  <c r="AB172" i="12" s="1"/>
  <c r="T179" i="12"/>
  <c r="U179" i="12" s="1"/>
  <c r="AA179" i="12"/>
  <c r="AB179" i="12" s="1"/>
  <c r="AA195" i="12"/>
  <c r="AB195" i="12" s="1"/>
  <c r="AA199" i="12"/>
  <c r="AB199" i="12" s="1"/>
  <c r="T203" i="12"/>
  <c r="U203" i="12" s="1"/>
  <c r="AA203" i="12"/>
  <c r="AB203" i="12" s="1"/>
  <c r="T170" i="12"/>
  <c r="U170" i="12" s="1"/>
  <c r="AA244" i="12"/>
  <c r="AB244" i="12" s="1"/>
  <c r="T234" i="12"/>
  <c r="U234" i="12" s="1"/>
  <c r="AA234" i="12"/>
  <c r="AB234" i="12" s="1"/>
  <c r="T241" i="12"/>
  <c r="U241" i="12" s="1"/>
  <c r="T246" i="12"/>
  <c r="U246" i="12" s="1"/>
  <c r="AA246" i="12"/>
  <c r="AB246" i="12" s="1"/>
  <c r="AA274" i="12"/>
  <c r="AB274" i="12" s="1"/>
  <c r="T269" i="12"/>
  <c r="U269" i="12" s="1"/>
  <c r="T361" i="12"/>
  <c r="U361" i="12" s="1"/>
  <c r="T325" i="12"/>
  <c r="U325" i="12" s="1"/>
  <c r="AA325" i="12"/>
  <c r="AB325" i="12" s="1"/>
  <c r="T345" i="12"/>
  <c r="U345" i="12" s="1"/>
  <c r="T379" i="12"/>
  <c r="U379" i="12" s="1"/>
  <c r="AA393" i="12"/>
  <c r="AB393" i="12" s="1"/>
  <c r="T448" i="12"/>
  <c r="U448" i="12" s="1"/>
  <c r="T470" i="12"/>
  <c r="U470" i="12" s="1"/>
  <c r="AA470" i="12"/>
  <c r="AB470" i="12" s="1"/>
  <c r="T389" i="12"/>
  <c r="U389" i="12" s="1"/>
  <c r="T425" i="12"/>
  <c r="U425" i="12" s="1"/>
  <c r="AA425" i="12"/>
  <c r="AB425" i="12" s="1"/>
  <c r="T445" i="12"/>
  <c r="U445" i="12" s="1"/>
  <c r="T449" i="12"/>
  <c r="U449" i="12" s="1"/>
  <c r="AA449" i="12"/>
  <c r="AB449" i="12" s="1"/>
  <c r="T481" i="12"/>
  <c r="U481" i="12" s="1"/>
  <c r="AA481" i="12"/>
  <c r="AB481" i="12" s="1"/>
  <c r="T565" i="12"/>
  <c r="U565" i="12" s="1"/>
  <c r="AA565" i="12"/>
  <c r="AB565" i="12" s="1"/>
  <c r="T593" i="12"/>
  <c r="U593" i="12" s="1"/>
  <c r="AA593" i="12"/>
  <c r="AB593" i="12" s="1"/>
  <c r="T558" i="12"/>
  <c r="U558" i="12" s="1"/>
  <c r="T591" i="12"/>
  <c r="U591" i="12" s="1"/>
  <c r="T595" i="12"/>
  <c r="U595" i="12" s="1"/>
  <c r="T604" i="12"/>
  <c r="U604" i="12" s="1"/>
  <c r="AA604" i="12"/>
  <c r="AB604" i="12" s="1"/>
  <c r="T607" i="12"/>
  <c r="U607" i="12" s="1"/>
  <c r="AA607" i="12"/>
  <c r="AB607" i="12" s="1"/>
  <c r="T632" i="12"/>
  <c r="U632" i="12" s="1"/>
  <c r="AA670" i="12"/>
  <c r="AB670" i="12" s="1"/>
  <c r="T674" i="12"/>
  <c r="U674" i="12" s="1"/>
  <c r="AA674" i="12"/>
  <c r="AB674" i="12" s="1"/>
  <c r="AA692" i="12"/>
  <c r="AB692" i="12" s="1"/>
  <c r="T733" i="12"/>
  <c r="U733" i="12" s="1"/>
  <c r="AA733" i="12"/>
  <c r="AB733" i="12" s="1"/>
  <c r="T749" i="12"/>
  <c r="U749" i="12" s="1"/>
  <c r="AA749" i="12"/>
  <c r="AB749" i="12" s="1"/>
  <c r="T753" i="12"/>
  <c r="U753" i="12" s="1"/>
  <c r="AA753" i="12"/>
  <c r="AB753" i="12" s="1"/>
  <c r="AA765" i="12"/>
  <c r="AB765" i="12" s="1"/>
  <c r="T793" i="12"/>
  <c r="U793" i="12" s="1"/>
  <c r="AA807" i="12"/>
  <c r="AB807" i="12" s="1"/>
  <c r="T827" i="12"/>
  <c r="U827" i="12" s="1"/>
  <c r="AA827" i="12"/>
  <c r="AB827" i="12" s="1"/>
  <c r="T797" i="12"/>
  <c r="U797" i="12" s="1"/>
  <c r="AA797" i="12"/>
  <c r="AB797" i="12" s="1"/>
  <c r="AA838" i="12"/>
  <c r="AB838" i="12" s="1"/>
  <c r="T875" i="12"/>
  <c r="U875" i="12" s="1"/>
  <c r="AA888" i="12"/>
  <c r="AB888" i="12" s="1"/>
  <c r="T918" i="12"/>
  <c r="U918" i="12" s="1"/>
  <c r="AA936" i="12"/>
  <c r="AB936" i="12" s="1"/>
  <c r="AA988" i="12"/>
  <c r="AB988" i="12" s="1"/>
  <c r="T921" i="12"/>
  <c r="U921" i="12" s="1"/>
  <c r="T1000" i="12"/>
  <c r="U1000" i="12" s="1"/>
  <c r="T942" i="12"/>
  <c r="U942" i="12" s="1"/>
  <c r="AA942" i="12"/>
  <c r="AB942" i="12" s="1"/>
  <c r="T988" i="12"/>
  <c r="U988" i="12" s="1"/>
  <c r="S540" i="5"/>
  <c r="T540" i="5" s="1"/>
  <c r="S227" i="5"/>
  <c r="T227" i="5" s="1"/>
  <c r="M19" i="20"/>
  <c r="P19" i="20" s="1"/>
  <c r="P14" i="20" s="1"/>
  <c r="N14" i="20"/>
  <c r="M18" i="20"/>
  <c r="M16" i="20"/>
  <c r="T22" i="12"/>
  <c r="U22" i="12" s="1"/>
  <c r="T34" i="12"/>
  <c r="U34" i="12" s="1"/>
  <c r="T42" i="12"/>
  <c r="U42" i="12" s="1"/>
  <c r="AA56" i="12"/>
  <c r="AB56" i="12" s="1"/>
  <c r="T61" i="12"/>
  <c r="U61" i="12" s="1"/>
  <c r="AA61" i="12"/>
  <c r="AB61" i="12" s="1"/>
  <c r="AA54" i="12"/>
  <c r="AB54" i="12" s="1"/>
  <c r="T67" i="12"/>
  <c r="U67" i="12" s="1"/>
  <c r="T69" i="12"/>
  <c r="U69" i="12" s="1"/>
  <c r="AA69" i="12"/>
  <c r="AB69" i="12" s="1"/>
  <c r="T77" i="12"/>
  <c r="U77" i="12" s="1"/>
  <c r="AA81" i="12"/>
  <c r="AB81" i="12" s="1"/>
  <c r="T63" i="12"/>
  <c r="U63" i="12" s="1"/>
  <c r="T93" i="12"/>
  <c r="U93" i="12" s="1"/>
  <c r="AA93" i="12"/>
  <c r="AB93" i="12" s="1"/>
  <c r="T65" i="12"/>
  <c r="U65" i="12" s="1"/>
  <c r="T114" i="12"/>
  <c r="U114" i="12" s="1"/>
  <c r="AA144" i="12"/>
  <c r="AB144" i="12" s="1"/>
  <c r="T132" i="12"/>
  <c r="U132" i="12" s="1"/>
  <c r="AA132" i="12"/>
  <c r="AB132" i="12" s="1"/>
  <c r="T118" i="12"/>
  <c r="U118" i="12" s="1"/>
  <c r="AA118" i="12"/>
  <c r="AB118" i="12" s="1"/>
  <c r="T142" i="12"/>
  <c r="U142" i="12" s="1"/>
  <c r="T150" i="12"/>
  <c r="U150" i="12" s="1"/>
  <c r="AA150" i="12"/>
  <c r="AB150" i="12" s="1"/>
  <c r="AA160" i="12"/>
  <c r="AB160" i="12" s="1"/>
  <c r="T207" i="12"/>
  <c r="U207" i="12" s="1"/>
  <c r="T145" i="12"/>
  <c r="U145" i="12" s="1"/>
  <c r="T156" i="12"/>
  <c r="U156" i="12" s="1"/>
  <c r="AA156" i="12"/>
  <c r="AB156" i="12" s="1"/>
  <c r="T198" i="12"/>
  <c r="U198" i="12" s="1"/>
  <c r="AA198" i="12"/>
  <c r="AB198" i="12" s="1"/>
  <c r="T149" i="12"/>
  <c r="U149" i="12" s="1"/>
  <c r="T151" i="12"/>
  <c r="U151" i="12" s="1"/>
  <c r="AA151" i="12"/>
  <c r="AB151" i="12" s="1"/>
  <c r="T226" i="12"/>
  <c r="U226" i="12" s="1"/>
  <c r="AA226" i="12"/>
  <c r="AB226" i="12" s="1"/>
  <c r="AA236" i="12"/>
  <c r="AB236" i="12" s="1"/>
  <c r="T248" i="12"/>
  <c r="U248" i="12" s="1"/>
  <c r="AA248" i="12"/>
  <c r="AB248" i="12" s="1"/>
  <c r="AA222" i="12"/>
  <c r="AB222" i="12" s="1"/>
  <c r="T264" i="12"/>
  <c r="U264" i="12" s="1"/>
  <c r="T290" i="12"/>
  <c r="U290" i="12" s="1"/>
  <c r="AA290" i="12"/>
  <c r="AB290" i="12" s="1"/>
  <c r="T298" i="12"/>
  <c r="U298" i="12" s="1"/>
  <c r="T275" i="12"/>
  <c r="U275" i="12" s="1"/>
  <c r="T279" i="12"/>
  <c r="U279" i="12" s="1"/>
  <c r="T283" i="12"/>
  <c r="U283" i="12" s="1"/>
  <c r="T291" i="12"/>
  <c r="U291" i="12" s="1"/>
  <c r="AA353" i="12"/>
  <c r="AB353" i="12" s="1"/>
  <c r="T277" i="12"/>
  <c r="U277" i="12" s="1"/>
  <c r="AA277" i="12"/>
  <c r="AB277" i="12" s="1"/>
  <c r="T319" i="12"/>
  <c r="U319" i="12" s="1"/>
  <c r="T321" i="12"/>
  <c r="U321" i="12" s="1"/>
  <c r="AA321" i="12"/>
  <c r="AB321" i="12" s="1"/>
  <c r="T327" i="12"/>
  <c r="U327" i="12" s="1"/>
  <c r="T359" i="12"/>
  <c r="U359" i="12" s="1"/>
  <c r="T369" i="12"/>
  <c r="U369" i="12" s="1"/>
  <c r="T372" i="12"/>
  <c r="U372" i="12" s="1"/>
  <c r="AA372" i="12"/>
  <c r="AB372" i="12" s="1"/>
  <c r="T393" i="12"/>
  <c r="U393" i="12" s="1"/>
  <c r="T304" i="12"/>
  <c r="U304" i="12" s="1"/>
  <c r="T392" i="12"/>
  <c r="U392" i="12" s="1"/>
  <c r="T483" i="12"/>
  <c r="U483" i="12" s="1"/>
  <c r="AA483" i="12"/>
  <c r="AB483" i="12" s="1"/>
  <c r="T391" i="12"/>
  <c r="U391" i="12" s="1"/>
  <c r="T420" i="12"/>
  <c r="U420" i="12" s="1"/>
  <c r="T436" i="12"/>
  <c r="U436" i="12" s="1"/>
  <c r="T485" i="12"/>
  <c r="U485" i="12" s="1"/>
  <c r="AA485" i="12"/>
  <c r="AB485" i="12" s="1"/>
  <c r="T397" i="12"/>
  <c r="U397" i="12" s="1"/>
  <c r="T403" i="12"/>
  <c r="U403" i="12" s="1"/>
  <c r="T405" i="12"/>
  <c r="U405" i="12" s="1"/>
  <c r="AA405" i="12"/>
  <c r="AB405" i="12" s="1"/>
  <c r="T417" i="12"/>
  <c r="U417" i="12" s="1"/>
  <c r="AA417" i="12"/>
  <c r="AB417" i="12" s="1"/>
  <c r="T429" i="12"/>
  <c r="U429" i="12" s="1"/>
  <c r="AA429" i="12"/>
  <c r="AB429" i="12" s="1"/>
  <c r="T439" i="12"/>
  <c r="U439" i="12" s="1"/>
  <c r="AA439" i="12"/>
  <c r="AB439" i="12" s="1"/>
  <c r="T491" i="12"/>
  <c r="U491" i="12" s="1"/>
  <c r="AA491" i="12"/>
  <c r="AB491" i="12" s="1"/>
  <c r="T495" i="12"/>
  <c r="U495" i="12" s="1"/>
  <c r="AA537" i="12"/>
  <c r="AB537" i="12" s="1"/>
  <c r="T556" i="12"/>
  <c r="U556" i="12" s="1"/>
  <c r="AA556" i="12"/>
  <c r="AB556" i="12" s="1"/>
  <c r="AA561" i="12"/>
  <c r="AB561" i="12" s="1"/>
  <c r="AA617" i="12"/>
  <c r="AB617" i="12" s="1"/>
  <c r="AA528" i="12"/>
  <c r="AB528" i="12" s="1"/>
  <c r="T571" i="12"/>
  <c r="U571" i="12" s="1"/>
  <c r="T583" i="12"/>
  <c r="U583" i="12" s="1"/>
  <c r="AA583" i="12"/>
  <c r="AB583" i="12" s="1"/>
  <c r="T588" i="12"/>
  <c r="U588" i="12" s="1"/>
  <c r="AA588" i="12"/>
  <c r="AB588" i="12" s="1"/>
  <c r="T600" i="12"/>
  <c r="U600" i="12" s="1"/>
  <c r="AA600" i="12"/>
  <c r="AB600" i="12" s="1"/>
  <c r="T610" i="12"/>
  <c r="U610" i="12" s="1"/>
  <c r="AA628" i="12"/>
  <c r="AB628" i="12" s="1"/>
  <c r="T511" i="12"/>
  <c r="U511" i="12" s="1"/>
  <c r="T537" i="12"/>
  <c r="U537" i="12" s="1"/>
  <c r="T549" i="12"/>
  <c r="U549" i="12" s="1"/>
  <c r="AA549" i="12"/>
  <c r="AB549" i="12" s="1"/>
  <c r="T553" i="12"/>
  <c r="U553" i="12" s="1"/>
  <c r="AA553" i="12"/>
  <c r="AB553" i="12" s="1"/>
  <c r="T559" i="12"/>
  <c r="U559" i="12" s="1"/>
  <c r="T561" i="12"/>
  <c r="U561" i="12" s="1"/>
  <c r="T603" i="12"/>
  <c r="U603" i="12" s="1"/>
  <c r="T619" i="12"/>
  <c r="U619" i="12" s="1"/>
  <c r="AA619" i="12"/>
  <c r="AB619" i="12" s="1"/>
  <c r="T622" i="12"/>
  <c r="U622" i="12" s="1"/>
  <c r="AA622" i="12"/>
  <c r="AB622" i="12" s="1"/>
  <c r="T639" i="12"/>
  <c r="U639" i="12" s="1"/>
  <c r="AA639" i="12"/>
  <c r="AB639" i="12" s="1"/>
  <c r="T509" i="12"/>
  <c r="U509" i="12" s="1"/>
  <c r="T530" i="12"/>
  <c r="U530" i="12" s="1"/>
  <c r="AA530" i="12"/>
  <c r="AB530" i="12" s="1"/>
  <c r="T538" i="12"/>
  <c r="U538" i="12" s="1"/>
  <c r="AA538" i="12"/>
  <c r="AB538" i="12" s="1"/>
  <c r="T628" i="12"/>
  <c r="U628" i="12" s="1"/>
  <c r="T633" i="12"/>
  <c r="U633" i="12" s="1"/>
  <c r="T644" i="12"/>
  <c r="U644" i="12" s="1"/>
  <c r="T760" i="12"/>
  <c r="U760" i="12" s="1"/>
  <c r="AA648" i="12"/>
  <c r="AB648" i="12" s="1"/>
  <c r="T661" i="12"/>
  <c r="U661" i="12" s="1"/>
  <c r="AA661" i="12"/>
  <c r="AB661" i="12" s="1"/>
  <c r="T665" i="12"/>
  <c r="U665" i="12" s="1"/>
  <c r="T669" i="12"/>
  <c r="U669" i="12" s="1"/>
  <c r="T686" i="12"/>
  <c r="U686" i="12" s="1"/>
  <c r="AA686" i="12"/>
  <c r="AB686" i="12" s="1"/>
  <c r="T690" i="12"/>
  <c r="U690" i="12" s="1"/>
  <c r="AA690" i="12"/>
  <c r="AB690" i="12" s="1"/>
  <c r="T694" i="12"/>
  <c r="U694" i="12" s="1"/>
  <c r="AA694" i="12"/>
  <c r="AB694" i="12" s="1"/>
  <c r="T722" i="12"/>
  <c r="U722" i="12" s="1"/>
  <c r="AA722" i="12"/>
  <c r="AB722" i="12" s="1"/>
  <c r="T726" i="12"/>
  <c r="U726" i="12" s="1"/>
  <c r="AA726" i="12"/>
  <c r="AB726" i="12" s="1"/>
  <c r="T734" i="12"/>
  <c r="U734" i="12" s="1"/>
  <c r="AA734" i="12"/>
  <c r="AB734" i="12" s="1"/>
  <c r="T738" i="12"/>
  <c r="U738" i="12" s="1"/>
  <c r="AA738" i="12"/>
  <c r="AB738" i="12" s="1"/>
  <c r="T742" i="12"/>
  <c r="U742" i="12" s="1"/>
  <c r="AA742" i="12"/>
  <c r="AB742" i="12" s="1"/>
  <c r="T746" i="12"/>
  <c r="U746" i="12" s="1"/>
  <c r="AA746" i="12"/>
  <c r="AB746" i="12" s="1"/>
  <c r="T754" i="12"/>
  <c r="U754" i="12" s="1"/>
  <c r="AA754" i="12"/>
  <c r="AB754" i="12" s="1"/>
  <c r="T773" i="12"/>
  <c r="U773" i="12" s="1"/>
  <c r="T573" i="12"/>
  <c r="U573" i="12" s="1"/>
  <c r="T637" i="12"/>
  <c r="U637" i="12" s="1"/>
  <c r="T673" i="12"/>
  <c r="U673" i="12" s="1"/>
  <c r="T684" i="12"/>
  <c r="U684" i="12" s="1"/>
  <c r="T696" i="12"/>
  <c r="U696" i="12" s="1"/>
  <c r="AA696" i="12"/>
  <c r="AB696" i="12" s="1"/>
  <c r="T699" i="12"/>
  <c r="U699" i="12" s="1"/>
  <c r="T711" i="12"/>
  <c r="U711" i="12" s="1"/>
  <c r="T719" i="12"/>
  <c r="U719" i="12" s="1"/>
  <c r="AA736" i="12"/>
  <c r="AB736" i="12" s="1"/>
  <c r="T739" i="12"/>
  <c r="U739" i="12" s="1"/>
  <c r="T741" i="12"/>
  <c r="U741" i="12" s="1"/>
  <c r="AA741" i="12"/>
  <c r="AB741" i="12" s="1"/>
  <c r="T752" i="12"/>
  <c r="U752" i="12" s="1"/>
  <c r="T759" i="12"/>
  <c r="U759" i="12" s="1"/>
  <c r="T761" i="12"/>
  <c r="U761" i="12" s="1"/>
  <c r="AA761" i="12"/>
  <c r="AB761" i="12" s="1"/>
  <c r="T784" i="12"/>
  <c r="U784" i="12" s="1"/>
  <c r="AA784" i="12"/>
  <c r="AB784" i="12" s="1"/>
  <c r="T792" i="12"/>
  <c r="U792" i="12" s="1"/>
  <c r="T798" i="12"/>
  <c r="U798" i="12" s="1"/>
  <c r="AA798" i="12"/>
  <c r="AB798" i="12" s="1"/>
  <c r="AA803" i="12"/>
  <c r="AB803" i="12" s="1"/>
  <c r="T811" i="12"/>
  <c r="U811" i="12" s="1"/>
  <c r="AA811" i="12"/>
  <c r="AB811" i="12" s="1"/>
  <c r="T823" i="12"/>
  <c r="U823" i="12" s="1"/>
  <c r="AA823" i="12"/>
  <c r="AB823" i="12" s="1"/>
  <c r="T774" i="12"/>
  <c r="U774" i="12" s="1"/>
  <c r="T782" i="12"/>
  <c r="U782" i="12" s="1"/>
  <c r="T796" i="12"/>
  <c r="U796" i="12" s="1"/>
  <c r="AA796" i="12"/>
  <c r="AB796" i="12" s="1"/>
  <c r="AA802" i="12"/>
  <c r="AB802" i="12" s="1"/>
  <c r="T810" i="12"/>
  <c r="U810" i="12" s="1"/>
  <c r="AA810" i="12"/>
  <c r="AB810" i="12" s="1"/>
  <c r="T818" i="12"/>
  <c r="U818" i="12" s="1"/>
  <c r="AA818" i="12"/>
  <c r="AB818" i="12" s="1"/>
  <c r="T830" i="12"/>
  <c r="U830" i="12" s="1"/>
  <c r="AA830" i="12"/>
  <c r="AB830" i="12" s="1"/>
  <c r="T836" i="12"/>
  <c r="U836" i="12" s="1"/>
  <c r="T842" i="12"/>
  <c r="U842" i="12" s="1"/>
  <c r="AA842" i="12"/>
  <c r="AB842" i="12" s="1"/>
  <c r="T845" i="12"/>
  <c r="U845" i="12" s="1"/>
  <c r="AA845" i="12"/>
  <c r="AB845" i="12" s="1"/>
  <c r="T894" i="12"/>
  <c r="U894" i="12" s="1"/>
  <c r="AA894" i="12"/>
  <c r="AB894" i="12" s="1"/>
  <c r="T904" i="12"/>
  <c r="U904" i="12" s="1"/>
  <c r="T910" i="12"/>
  <c r="U910" i="12" s="1"/>
  <c r="T914" i="12"/>
  <c r="U914" i="12" s="1"/>
  <c r="T771" i="12"/>
  <c r="U771" i="12" s="1"/>
  <c r="T777" i="12"/>
  <c r="U777" i="12" s="1"/>
  <c r="AA777" i="12"/>
  <c r="AB777" i="12" s="1"/>
  <c r="T839" i="12"/>
  <c r="U839" i="12" s="1"/>
  <c r="T872" i="12"/>
  <c r="U872" i="12" s="1"/>
  <c r="T887" i="12"/>
  <c r="U887" i="12" s="1"/>
  <c r="T656" i="12"/>
  <c r="U656" i="12" s="1"/>
  <c r="T780" i="12"/>
  <c r="U780" i="12" s="1"/>
  <c r="T803" i="12"/>
  <c r="U803" i="12" s="1"/>
  <c r="T850" i="12"/>
  <c r="U850" i="12" s="1"/>
  <c r="T854" i="12"/>
  <c r="U854" i="12" s="1"/>
  <c r="T878" i="12"/>
  <c r="U878" i="12" s="1"/>
  <c r="AA930" i="12"/>
  <c r="AB930" i="12" s="1"/>
  <c r="T934" i="12"/>
  <c r="U934" i="12" s="1"/>
  <c r="AA934" i="12"/>
  <c r="AB934" i="12" s="1"/>
  <c r="T968" i="12"/>
  <c r="U968" i="12" s="1"/>
  <c r="AA968" i="12"/>
  <c r="AB968" i="12" s="1"/>
  <c r="T944" i="12"/>
  <c r="U944" i="12" s="1"/>
  <c r="T978" i="12"/>
  <c r="U978" i="12" s="1"/>
  <c r="T998" i="12"/>
  <c r="U998" i="12" s="1"/>
  <c r="T822" i="12"/>
  <c r="U822" i="12" s="1"/>
  <c r="T826" i="12"/>
  <c r="U826" i="12" s="1"/>
  <c r="T940" i="12"/>
  <c r="U940" i="12" s="1"/>
  <c r="T952" i="12"/>
  <c r="U952" i="12" s="1"/>
  <c r="T976" i="12"/>
  <c r="U976" i="12" s="1"/>
  <c r="AA976" i="12"/>
  <c r="AB976" i="12" s="1"/>
  <c r="T996" i="12"/>
  <c r="U996" i="12" s="1"/>
  <c r="D9" i="18"/>
  <c r="D10" i="18"/>
  <c r="B14" i="18"/>
  <c r="T3" i="12"/>
  <c r="T14" i="12"/>
  <c r="U14" i="12" s="1"/>
  <c r="T2" i="12"/>
  <c r="T13" i="12"/>
  <c r="U13" i="12" s="1"/>
  <c r="T19" i="12"/>
  <c r="U19" i="12" s="1"/>
  <c r="T23" i="12"/>
  <c r="U23" i="12" s="1"/>
  <c r="T27" i="12"/>
  <c r="U27" i="12" s="1"/>
  <c r="AA27" i="12"/>
  <c r="AB27" i="12" s="1"/>
  <c r="T30" i="12"/>
  <c r="U30" i="12" s="1"/>
  <c r="AA35" i="12"/>
  <c r="AB35" i="12" s="1"/>
  <c r="T15" i="12"/>
  <c r="U15" i="12" s="1"/>
  <c r="T25" i="12"/>
  <c r="U25" i="12" s="1"/>
  <c r="T35" i="12"/>
  <c r="U35" i="12" s="1"/>
  <c r="T39" i="12"/>
  <c r="U39" i="12" s="1"/>
  <c r="AA39" i="12"/>
  <c r="AB39" i="12" s="1"/>
  <c r="T46" i="12"/>
  <c r="U46" i="12" s="1"/>
  <c r="T50" i="12"/>
  <c r="U50" i="12" s="1"/>
  <c r="T43" i="12"/>
  <c r="U43" i="12" s="1"/>
  <c r="T54" i="12"/>
  <c r="U54" i="12" s="1"/>
  <c r="T57" i="12"/>
  <c r="U57" i="12" s="1"/>
  <c r="T73" i="12"/>
  <c r="U73" i="12" s="1"/>
  <c r="AA73" i="12"/>
  <c r="AB73" i="12" s="1"/>
  <c r="T97" i="12"/>
  <c r="U97" i="12" s="1"/>
  <c r="T55" i="12"/>
  <c r="U55" i="12" s="1"/>
  <c r="T68" i="12"/>
  <c r="U68" i="12" s="1"/>
  <c r="AA68" i="12"/>
  <c r="AB68" i="12" s="1"/>
  <c r="T71" i="12"/>
  <c r="U71" i="12" s="1"/>
  <c r="AA77" i="12"/>
  <c r="AB77" i="12" s="1"/>
  <c r="T85" i="12"/>
  <c r="U85" i="12" s="1"/>
  <c r="AA85" i="12"/>
  <c r="AB85" i="12" s="1"/>
  <c r="T99" i="12"/>
  <c r="U99" i="12" s="1"/>
  <c r="T56" i="12"/>
  <c r="U56" i="12" s="1"/>
  <c r="T59" i="12"/>
  <c r="U59" i="12" s="1"/>
  <c r="AA62" i="12"/>
  <c r="AB62" i="12" s="1"/>
  <c r="T80" i="12"/>
  <c r="U80" i="12" s="1"/>
  <c r="AA80" i="12"/>
  <c r="AB80" i="12" s="1"/>
  <c r="T51" i="12"/>
  <c r="U51" i="12" s="1"/>
  <c r="T58" i="12"/>
  <c r="U58" i="12" s="1"/>
  <c r="T89" i="12"/>
  <c r="U89" i="12" s="1"/>
  <c r="T117" i="12"/>
  <c r="U117" i="12" s="1"/>
  <c r="T146" i="12"/>
  <c r="U146" i="12" s="1"/>
  <c r="AA109" i="12"/>
  <c r="AB109" i="12" s="1"/>
  <c r="T122" i="12"/>
  <c r="U122" i="12" s="1"/>
  <c r="T133" i="12"/>
  <c r="U133" i="12" s="1"/>
  <c r="T109" i="12"/>
  <c r="U109" i="12" s="1"/>
  <c r="T116" i="12"/>
  <c r="U116" i="12" s="1"/>
  <c r="AA129" i="12"/>
  <c r="AB129" i="12" s="1"/>
  <c r="T136" i="12"/>
  <c r="U136" i="12" s="1"/>
  <c r="AA136" i="12"/>
  <c r="AB136" i="12" s="1"/>
  <c r="T148" i="12"/>
  <c r="U148" i="12" s="1"/>
  <c r="T101" i="12"/>
  <c r="U101" i="12" s="1"/>
  <c r="T108" i="12"/>
  <c r="U108" i="12" s="1"/>
  <c r="T112" i="12"/>
  <c r="U112" i="12" s="1"/>
  <c r="T187" i="12"/>
  <c r="U187" i="12" s="1"/>
  <c r="AA187" i="12"/>
  <c r="AB187" i="12" s="1"/>
  <c r="T105" i="12"/>
  <c r="U105" i="12" s="1"/>
  <c r="T129" i="12"/>
  <c r="U129" i="12" s="1"/>
  <c r="T159" i="12"/>
  <c r="U159" i="12" s="1"/>
  <c r="T165" i="12"/>
  <c r="U165" i="12" s="1"/>
  <c r="T175" i="12"/>
  <c r="U175" i="12" s="1"/>
  <c r="AA175" i="12"/>
  <c r="AB175" i="12" s="1"/>
  <c r="T191" i="12"/>
  <c r="U191" i="12" s="1"/>
  <c r="AA191" i="12"/>
  <c r="AB191" i="12" s="1"/>
  <c r="T193" i="12"/>
  <c r="U193" i="12" s="1"/>
  <c r="T195" i="12"/>
  <c r="U195" i="12" s="1"/>
  <c r="T199" i="12"/>
  <c r="U199" i="12" s="1"/>
  <c r="T205" i="12"/>
  <c r="U205" i="12" s="1"/>
  <c r="T211" i="12"/>
  <c r="U211" i="12" s="1"/>
  <c r="T152" i="12"/>
  <c r="U152" i="12" s="1"/>
  <c r="T162" i="12"/>
  <c r="U162" i="12" s="1"/>
  <c r="T178" i="12"/>
  <c r="U178" i="12" s="1"/>
  <c r="T182" i="12"/>
  <c r="U182" i="12" s="1"/>
  <c r="AA182" i="12"/>
  <c r="AB182" i="12" s="1"/>
  <c r="T202" i="12"/>
  <c r="U202" i="12" s="1"/>
  <c r="AA202" i="12"/>
  <c r="AB202" i="12" s="1"/>
  <c r="T231" i="12"/>
  <c r="U231" i="12" s="1"/>
  <c r="AA231" i="12"/>
  <c r="AB231" i="12" s="1"/>
  <c r="T240" i="12"/>
  <c r="U240" i="12" s="1"/>
  <c r="AA240" i="12"/>
  <c r="AB240" i="12" s="1"/>
  <c r="T214" i="12"/>
  <c r="U214" i="12" s="1"/>
  <c r="T236" i="12"/>
  <c r="U236" i="12" s="1"/>
  <c r="T238" i="12"/>
  <c r="U238" i="12" s="1"/>
  <c r="AA238" i="12"/>
  <c r="AB238" i="12" s="1"/>
  <c r="AA245" i="12"/>
  <c r="AB245" i="12" s="1"/>
  <c r="T258" i="12"/>
  <c r="U258" i="12" s="1"/>
  <c r="AA258" i="12"/>
  <c r="AB258" i="12" s="1"/>
  <c r="T268" i="12"/>
  <c r="U268" i="12" s="1"/>
  <c r="T270" i="12"/>
  <c r="U270" i="12" s="1"/>
  <c r="AA270" i="12"/>
  <c r="AB270" i="12" s="1"/>
  <c r="T273" i="12"/>
  <c r="U273" i="12" s="1"/>
  <c r="T282" i="12"/>
  <c r="U282" i="12" s="1"/>
  <c r="AA282" i="12"/>
  <c r="AB282" i="12" s="1"/>
  <c r="T274" i="12"/>
  <c r="U274" i="12" s="1"/>
  <c r="T280" i="12"/>
  <c r="U280" i="12" s="1"/>
  <c r="AA280" i="12"/>
  <c r="AB280" i="12" s="1"/>
  <c r="AA324" i="12"/>
  <c r="AB324" i="12" s="1"/>
  <c r="AA376" i="12"/>
  <c r="AB376" i="12" s="1"/>
  <c r="AA288" i="12"/>
  <c r="AB288" i="12" s="1"/>
  <c r="T285" i="12"/>
  <c r="U285" i="12" s="1"/>
  <c r="T309" i="12"/>
  <c r="U309" i="12" s="1"/>
  <c r="AA309" i="12"/>
  <c r="AB309" i="12" s="1"/>
  <c r="T313" i="12"/>
  <c r="U313" i="12" s="1"/>
  <c r="AA313" i="12"/>
  <c r="AB313" i="12" s="1"/>
  <c r="T356" i="12"/>
  <c r="U356" i="12" s="1"/>
  <c r="T360" i="12"/>
  <c r="U360" i="12" s="1"/>
  <c r="T364" i="12"/>
  <c r="U364" i="12" s="1"/>
  <c r="T377" i="12"/>
  <c r="U377" i="12" s="1"/>
  <c r="T222" i="12"/>
  <c r="U222" i="12" s="1"/>
  <c r="T265" i="12"/>
  <c r="U265" i="12" s="1"/>
  <c r="T281" i="12"/>
  <c r="U281" i="12" s="1"/>
  <c r="AA281" i="12"/>
  <c r="AB281" i="12" s="1"/>
  <c r="AA285" i="12"/>
  <c r="AB285" i="12" s="1"/>
  <c r="T289" i="12"/>
  <c r="U289" i="12" s="1"/>
  <c r="AA289" i="12"/>
  <c r="AB289" i="12" s="1"/>
  <c r="AA300" i="12"/>
  <c r="AB300" i="12" s="1"/>
  <c r="T303" i="12"/>
  <c r="U303" i="12" s="1"/>
  <c r="T317" i="12"/>
  <c r="U317" i="12" s="1"/>
  <c r="AA317" i="12"/>
  <c r="AB317" i="12" s="1"/>
  <c r="T331" i="12"/>
  <c r="U331" i="12" s="1"/>
  <c r="T337" i="12"/>
  <c r="U337" i="12" s="1"/>
  <c r="T353" i="12"/>
  <c r="U353" i="12" s="1"/>
  <c r="T355" i="12"/>
  <c r="U355" i="12" s="1"/>
  <c r="T363" i="12"/>
  <c r="U363" i="12" s="1"/>
  <c r="T367" i="12"/>
  <c r="U367" i="12" s="1"/>
  <c r="T375" i="12"/>
  <c r="U375" i="12" s="1"/>
  <c r="AA381" i="12"/>
  <c r="AB381" i="12" s="1"/>
  <c r="AA424" i="12"/>
  <c r="AB424" i="12" s="1"/>
  <c r="AA444" i="12"/>
  <c r="AB444" i="12" s="1"/>
  <c r="T288" i="12"/>
  <c r="U288" i="12" s="1"/>
  <c r="T404" i="12"/>
  <c r="U404" i="12" s="1"/>
  <c r="T441" i="12"/>
  <c r="U441" i="12" s="1"/>
  <c r="T479" i="12"/>
  <c r="U479" i="12" s="1"/>
  <c r="T489" i="12"/>
  <c r="U489" i="12" s="1"/>
  <c r="T388" i="12"/>
  <c r="U388" i="12" s="1"/>
  <c r="AA399" i="12"/>
  <c r="AB399" i="12" s="1"/>
  <c r="T408" i="12"/>
  <c r="U408" i="12" s="1"/>
  <c r="AA408" i="12"/>
  <c r="AB408" i="12" s="1"/>
  <c r="T432" i="12"/>
  <c r="U432" i="12" s="1"/>
  <c r="T453" i="12"/>
  <c r="U453" i="12" s="1"/>
  <c r="T465" i="12"/>
  <c r="U465" i="12" s="1"/>
  <c r="AA465" i="12"/>
  <c r="AB465" i="12" s="1"/>
  <c r="T472" i="12"/>
  <c r="U472" i="12" s="1"/>
  <c r="T478" i="12"/>
  <c r="U478" i="12" s="1"/>
  <c r="T482" i="12"/>
  <c r="U482" i="12" s="1"/>
  <c r="T320" i="12"/>
  <c r="U320" i="12" s="1"/>
  <c r="T395" i="12"/>
  <c r="U395" i="12" s="1"/>
  <c r="T399" i="12"/>
  <c r="U399" i="12" s="1"/>
  <c r="T416" i="12"/>
  <c r="U416" i="12" s="1"/>
  <c r="T424" i="12"/>
  <c r="U424" i="12" s="1"/>
  <c r="T427" i="12"/>
  <c r="U427" i="12" s="1"/>
  <c r="T433" i="12"/>
  <c r="U433" i="12" s="1"/>
  <c r="T435" i="12"/>
  <c r="U435" i="12" s="1"/>
  <c r="AA435" i="12"/>
  <c r="AB435" i="12" s="1"/>
  <c r="T444" i="12"/>
  <c r="U444" i="12" s="1"/>
  <c r="T457" i="12"/>
  <c r="U457" i="12" s="1"/>
  <c r="T467" i="12"/>
  <c r="U467" i="12" s="1"/>
  <c r="T473" i="12"/>
  <c r="U473" i="12" s="1"/>
  <c r="AA473" i="12"/>
  <c r="AB473" i="12" s="1"/>
  <c r="T476" i="12"/>
  <c r="U476" i="12" s="1"/>
  <c r="T503" i="12"/>
  <c r="U503" i="12" s="1"/>
  <c r="T507" i="12"/>
  <c r="U507" i="12" s="1"/>
  <c r="T512" i="12"/>
  <c r="U512" i="12" s="1"/>
  <c r="T523" i="12"/>
  <c r="U523" i="12" s="1"/>
  <c r="AA523" i="12"/>
  <c r="AB523" i="12" s="1"/>
  <c r="T529" i="12"/>
  <c r="U529" i="12" s="1"/>
  <c r="AA529" i="12"/>
  <c r="AB529" i="12" s="1"/>
  <c r="AA541" i="12"/>
  <c r="AB541" i="12" s="1"/>
  <c r="T557" i="12"/>
  <c r="U557" i="12" s="1"/>
  <c r="T564" i="12"/>
  <c r="U564" i="12" s="1"/>
  <c r="AA564" i="12"/>
  <c r="AB564" i="12" s="1"/>
  <c r="T572" i="12"/>
  <c r="U572" i="12" s="1"/>
  <c r="AA572" i="12"/>
  <c r="AB572" i="12" s="1"/>
  <c r="T592" i="12"/>
  <c r="U592" i="12" s="1"/>
  <c r="T515" i="12"/>
  <c r="U515" i="12" s="1"/>
  <c r="T521" i="12"/>
  <c r="U521" i="12" s="1"/>
  <c r="T532" i="12"/>
  <c r="U532" i="12" s="1"/>
  <c r="AA532" i="12"/>
  <c r="AB532" i="12" s="1"/>
  <c r="T566" i="12"/>
  <c r="U566" i="12" s="1"/>
  <c r="T586" i="12"/>
  <c r="U586" i="12" s="1"/>
  <c r="T590" i="12"/>
  <c r="U590" i="12" s="1"/>
  <c r="T594" i="12"/>
  <c r="U594" i="12" s="1"/>
  <c r="AA596" i="12"/>
  <c r="AB596" i="12" s="1"/>
  <c r="T611" i="12"/>
  <c r="U611" i="12" s="1"/>
  <c r="AA611" i="12"/>
  <c r="AB611" i="12" s="1"/>
  <c r="T630" i="12"/>
  <c r="U630" i="12" s="1"/>
  <c r="T635" i="12"/>
  <c r="U635" i="12" s="1"/>
  <c r="AA525" i="12"/>
  <c r="AB525" i="12" s="1"/>
  <c r="T545" i="12"/>
  <c r="U545" i="12" s="1"/>
  <c r="T574" i="12"/>
  <c r="U574" i="12" s="1"/>
  <c r="T577" i="12"/>
  <c r="U577" i="12" s="1"/>
  <c r="T582" i="12"/>
  <c r="U582" i="12" s="1"/>
  <c r="T615" i="12"/>
  <c r="U615" i="12" s="1"/>
  <c r="AA615" i="12"/>
  <c r="AB615" i="12" s="1"/>
  <c r="T617" i="12"/>
  <c r="U617" i="12" s="1"/>
  <c r="T638" i="12"/>
  <c r="U638" i="12" s="1"/>
  <c r="T642" i="12"/>
  <c r="U642" i="12" s="1"/>
  <c r="T499" i="12"/>
  <c r="U499" i="12" s="1"/>
  <c r="T505" i="12"/>
  <c r="U505" i="12" s="1"/>
  <c r="T522" i="12"/>
  <c r="U522" i="12" s="1"/>
  <c r="T525" i="12"/>
  <c r="U525" i="12" s="1"/>
  <c r="T528" i="12"/>
  <c r="U528" i="12" s="1"/>
  <c r="T541" i="12"/>
  <c r="U541" i="12" s="1"/>
  <c r="T568" i="12"/>
  <c r="U568" i="12" s="1"/>
  <c r="T576" i="12"/>
  <c r="U576" i="12" s="1"/>
  <c r="T578" i="12"/>
  <c r="U578" i="12" s="1"/>
  <c r="T580" i="12"/>
  <c r="U580" i="12" s="1"/>
  <c r="T596" i="12"/>
  <c r="U596" i="12" s="1"/>
  <c r="T624" i="12"/>
  <c r="U624" i="12" s="1"/>
  <c r="T636" i="12"/>
  <c r="U636" i="12" s="1"/>
  <c r="T640" i="12"/>
  <c r="U640" i="12" s="1"/>
  <c r="T648" i="12"/>
  <c r="U648" i="12" s="1"/>
  <c r="T651" i="12"/>
  <c r="U651" i="12" s="1"/>
  <c r="T548" i="12"/>
  <c r="U548" i="12" s="1"/>
  <c r="T533" i="12"/>
  <c r="U533" i="12" s="1"/>
  <c r="T641" i="12"/>
  <c r="U641" i="12" s="1"/>
  <c r="T653" i="12"/>
  <c r="U653" i="12" s="1"/>
  <c r="AA653" i="12"/>
  <c r="AB653" i="12" s="1"/>
  <c r="T662" i="12"/>
  <c r="U662" i="12" s="1"/>
  <c r="AA662" i="12"/>
  <c r="AB662" i="12" s="1"/>
  <c r="T666" i="12"/>
  <c r="U666" i="12" s="1"/>
  <c r="AA666" i="12"/>
  <c r="AB666" i="12" s="1"/>
  <c r="T670" i="12"/>
  <c r="U670" i="12" s="1"/>
  <c r="T678" i="12"/>
  <c r="U678" i="12" s="1"/>
  <c r="AA678" i="12"/>
  <c r="AB678" i="12" s="1"/>
  <c r="T706" i="12"/>
  <c r="U706" i="12" s="1"/>
  <c r="AA706" i="12"/>
  <c r="AB706" i="12" s="1"/>
  <c r="T710" i="12"/>
  <c r="U710" i="12" s="1"/>
  <c r="AA710" i="12"/>
  <c r="AB710" i="12" s="1"/>
  <c r="T713" i="12"/>
  <c r="U713" i="12" s="1"/>
  <c r="AA713" i="12"/>
  <c r="AB713" i="12" s="1"/>
  <c r="T720" i="12"/>
  <c r="U720" i="12" s="1"/>
  <c r="T724" i="12"/>
  <c r="U724" i="12" s="1"/>
  <c r="T744" i="12"/>
  <c r="U744" i="12" s="1"/>
  <c r="AA774" i="12"/>
  <c r="AB774" i="12" s="1"/>
  <c r="T786" i="12"/>
  <c r="U786" i="12" s="1"/>
  <c r="AA786" i="12"/>
  <c r="AB786" i="12" s="1"/>
  <c r="T667" i="12"/>
  <c r="U667" i="12" s="1"/>
  <c r="T671" i="12"/>
  <c r="U671" i="12" s="1"/>
  <c r="AA673" i="12"/>
  <c r="AB673" i="12" s="1"/>
  <c r="T681" i="12"/>
  <c r="U681" i="12" s="1"/>
  <c r="AA681" i="12"/>
  <c r="AB681" i="12" s="1"/>
  <c r="T691" i="12"/>
  <c r="U691" i="12" s="1"/>
  <c r="T693" i="12"/>
  <c r="U693" i="12" s="1"/>
  <c r="AA693" i="12"/>
  <c r="AB693" i="12" s="1"/>
  <c r="T701" i="12"/>
  <c r="U701" i="12" s="1"/>
  <c r="AA701" i="12"/>
  <c r="AB701" i="12" s="1"/>
  <c r="T705" i="12"/>
  <c r="U705" i="12" s="1"/>
  <c r="AA705" i="12"/>
  <c r="AB705" i="12" s="1"/>
  <c r="T727" i="12"/>
  <c r="U727" i="12" s="1"/>
  <c r="T729" i="12"/>
  <c r="U729" i="12" s="1"/>
  <c r="T740" i="12"/>
  <c r="U740" i="12" s="1"/>
  <c r="T743" i="12"/>
  <c r="U743" i="12" s="1"/>
  <c r="T763" i="12"/>
  <c r="U763" i="12" s="1"/>
  <c r="T765" i="12"/>
  <c r="U765" i="12" s="1"/>
  <c r="T769" i="12"/>
  <c r="U769" i="12" s="1"/>
  <c r="AA769" i="12"/>
  <c r="AB769" i="12" s="1"/>
  <c r="T728" i="12"/>
  <c r="U728" i="12" s="1"/>
  <c r="T736" i="12"/>
  <c r="U736" i="12" s="1"/>
  <c r="T768" i="12"/>
  <c r="U768" i="12" s="1"/>
  <c r="T815" i="12"/>
  <c r="U815" i="12" s="1"/>
  <c r="AA815" i="12"/>
  <c r="AB815" i="12" s="1"/>
  <c r="T800" i="12"/>
  <c r="U800" i="12" s="1"/>
  <c r="T804" i="12"/>
  <c r="U804" i="12" s="1"/>
  <c r="T806" i="12"/>
  <c r="U806" i="12" s="1"/>
  <c r="AA806" i="12"/>
  <c r="AB806" i="12" s="1"/>
  <c r="T812" i="12"/>
  <c r="U812" i="12" s="1"/>
  <c r="T820" i="12"/>
  <c r="U820" i="12" s="1"/>
  <c r="AA822" i="12"/>
  <c r="AB822" i="12" s="1"/>
  <c r="AA829" i="12"/>
  <c r="AB829" i="12" s="1"/>
  <c r="T840" i="12"/>
  <c r="U840" i="12" s="1"/>
  <c r="T848" i="12"/>
  <c r="U848" i="12" s="1"/>
  <c r="T858" i="12"/>
  <c r="U858" i="12" s="1"/>
  <c r="AA858" i="12"/>
  <c r="AB858" i="12" s="1"/>
  <c r="T892" i="12"/>
  <c r="U892" i="12" s="1"/>
  <c r="T900" i="12"/>
  <c r="U900" i="12" s="1"/>
  <c r="T905" i="12"/>
  <c r="U905" i="12" s="1"/>
  <c r="T908" i="12"/>
  <c r="U908" i="12" s="1"/>
  <c r="T917" i="12"/>
  <c r="U917" i="12" s="1"/>
  <c r="T677" i="12"/>
  <c r="U677" i="12" s="1"/>
  <c r="T775" i="12"/>
  <c r="U775" i="12" s="1"/>
  <c r="T781" i="12"/>
  <c r="U781" i="12" s="1"/>
  <c r="T787" i="12"/>
  <c r="U787" i="12" s="1"/>
  <c r="T788" i="12"/>
  <c r="U788" i="12" s="1"/>
  <c r="AA788" i="12"/>
  <c r="AB788" i="12" s="1"/>
  <c r="T896" i="12"/>
  <c r="U896" i="12" s="1"/>
  <c r="T899" i="12"/>
  <c r="U899" i="12" s="1"/>
  <c r="T745" i="12"/>
  <c r="U745" i="12" s="1"/>
  <c r="T807" i="12"/>
  <c r="U807" i="12" s="1"/>
  <c r="T846" i="12"/>
  <c r="U846" i="12" s="1"/>
  <c r="AA850" i="12"/>
  <c r="AB850" i="12" s="1"/>
  <c r="T862" i="12"/>
  <c r="U862" i="12" s="1"/>
  <c r="AA862" i="12"/>
  <c r="AB862" i="12" s="1"/>
  <c r="T880" i="12"/>
  <c r="U880" i="12" s="1"/>
  <c r="T882" i="12"/>
  <c r="U882" i="12" s="1"/>
  <c r="T886" i="12"/>
  <c r="U886" i="12" s="1"/>
  <c r="AA886" i="12"/>
  <c r="AB886" i="12" s="1"/>
  <c r="T802" i="12"/>
  <c r="U802" i="12" s="1"/>
  <c r="T930" i="12"/>
  <c r="U930" i="12" s="1"/>
  <c r="T933" i="12"/>
  <c r="U933" i="12" s="1"/>
  <c r="T888" i="12"/>
  <c r="U888" i="12" s="1"/>
  <c r="T926" i="12"/>
  <c r="U926" i="12" s="1"/>
  <c r="AA926" i="12"/>
  <c r="AB926" i="12" s="1"/>
  <c r="T928" i="12"/>
  <c r="U928" i="12" s="1"/>
  <c r="T932" i="12"/>
  <c r="U932" i="12" s="1"/>
  <c r="T936" i="12"/>
  <c r="U936" i="12" s="1"/>
  <c r="T955" i="12"/>
  <c r="U955" i="12" s="1"/>
  <c r="AA955" i="12"/>
  <c r="AB955" i="12" s="1"/>
  <c r="T958" i="12"/>
  <c r="U958" i="12" s="1"/>
  <c r="T972" i="12"/>
  <c r="U972" i="12" s="1"/>
  <c r="AA972" i="12"/>
  <c r="AB972" i="12" s="1"/>
  <c r="T982" i="12"/>
  <c r="U982" i="12" s="1"/>
  <c r="T984" i="12"/>
  <c r="U984" i="12" s="1"/>
  <c r="AA984" i="12"/>
  <c r="AB984" i="12" s="1"/>
  <c r="N18" i="3"/>
  <c r="N17" i="3"/>
  <c r="P18" i="3"/>
  <c r="P17" i="3" s="1"/>
  <c r="T948" i="12"/>
  <c r="U948" i="12" s="1"/>
  <c r="T960" i="12"/>
  <c r="U960" i="12" s="1"/>
  <c r="T964" i="12"/>
  <c r="U964" i="12" s="1"/>
  <c r="AA996" i="12"/>
  <c r="AB996" i="12" s="1"/>
  <c r="T980" i="12"/>
  <c r="U980" i="12" s="1"/>
  <c r="T992" i="12"/>
  <c r="U992" i="12" s="1"/>
  <c r="S29" i="5"/>
  <c r="T29" i="5" s="1"/>
  <c r="S54" i="5"/>
  <c r="T54" i="5" s="1"/>
  <c r="S60" i="5"/>
  <c r="T60" i="5" s="1"/>
  <c r="S80" i="5"/>
  <c r="T80" i="5" s="1"/>
  <c r="S116" i="5"/>
  <c r="T116" i="5" s="1"/>
  <c r="S130" i="5"/>
  <c r="T130" i="5" s="1"/>
  <c r="S170" i="5"/>
  <c r="T170" i="5" s="1"/>
  <c r="S218" i="5"/>
  <c r="T218" i="5" s="1"/>
  <c r="S221" i="5"/>
  <c r="T221" i="5" s="1"/>
  <c r="S274" i="5"/>
  <c r="T274" i="5" s="1"/>
  <c r="S278" i="5"/>
  <c r="T278" i="5" s="1"/>
  <c r="S285" i="5"/>
  <c r="T285" i="5" s="1"/>
  <c r="S297" i="5"/>
  <c r="T297" i="5" s="1"/>
  <c r="S326" i="5"/>
  <c r="T326" i="5" s="1"/>
  <c r="S327" i="5"/>
  <c r="T327" i="5" s="1"/>
  <c r="S344" i="5"/>
  <c r="T344" i="5" s="1"/>
  <c r="S355" i="5"/>
  <c r="T355" i="5" s="1"/>
  <c r="S379" i="5"/>
  <c r="T379" i="5" s="1"/>
  <c r="S392" i="5"/>
  <c r="T392" i="5" s="1"/>
  <c r="S397" i="5"/>
  <c r="T397" i="5" s="1"/>
  <c r="S432" i="5"/>
  <c r="T432" i="5" s="1"/>
  <c r="S55" i="5"/>
  <c r="T55" i="5" s="1"/>
  <c r="S66" i="5"/>
  <c r="T66" i="5" s="1"/>
  <c r="S73" i="5"/>
  <c r="T73" i="5" s="1"/>
  <c r="S92" i="5"/>
  <c r="T92" i="5" s="1"/>
  <c r="S111" i="5"/>
  <c r="T111" i="5" s="1"/>
  <c r="S131" i="5"/>
  <c r="T131" i="5" s="1"/>
  <c r="S137" i="5"/>
  <c r="T137" i="5" s="1"/>
  <c r="S144" i="5"/>
  <c r="T144" i="5" s="1"/>
  <c r="S157" i="5"/>
  <c r="T157" i="5" s="1"/>
  <c r="S187" i="5"/>
  <c r="T187" i="5" s="1"/>
  <c r="S205" i="5"/>
  <c r="T205" i="5" s="1"/>
  <c r="S206" i="5"/>
  <c r="T206" i="5" s="1"/>
  <c r="S207" i="5"/>
  <c r="T207" i="5" s="1"/>
  <c r="S216" i="5"/>
  <c r="T216" i="5" s="1"/>
  <c r="S253" i="5"/>
  <c r="T253" i="5" s="1"/>
  <c r="S266" i="5"/>
  <c r="T266" i="5" s="1"/>
  <c r="S280" i="5"/>
  <c r="T280" i="5" s="1"/>
  <c r="S298" i="5"/>
  <c r="T298" i="5" s="1"/>
  <c r="S308" i="5"/>
  <c r="T308" i="5" s="1"/>
  <c r="S314" i="5"/>
  <c r="T314" i="5" s="1"/>
  <c r="S342" i="5"/>
  <c r="T342" i="5" s="1"/>
  <c r="S368" i="5"/>
  <c r="T368" i="5" s="1"/>
  <c r="S390" i="5"/>
  <c r="T390" i="5" s="1"/>
  <c r="S434" i="5"/>
  <c r="T434" i="5" s="1"/>
  <c r="S448" i="5"/>
  <c r="T448" i="5" s="1"/>
  <c r="S475" i="5"/>
  <c r="T475" i="5" s="1"/>
  <c r="S501" i="5"/>
  <c r="T501" i="5" s="1"/>
  <c r="S511" i="5"/>
  <c r="T511" i="5" s="1"/>
  <c r="S576" i="5"/>
  <c r="T576" i="5" s="1"/>
  <c r="S583" i="5"/>
  <c r="T583" i="5" s="1"/>
  <c r="S611" i="5"/>
  <c r="T611" i="5" s="1"/>
  <c r="S5" i="5"/>
  <c r="T5" i="5" s="1"/>
  <c r="S10" i="5"/>
  <c r="T10" i="5" s="1"/>
  <c r="S18" i="5"/>
  <c r="T18" i="5" s="1"/>
  <c r="S37" i="5"/>
  <c r="T37" i="5" s="1"/>
  <c r="S89" i="5"/>
  <c r="T89" i="5" s="1"/>
  <c r="S165" i="5"/>
  <c r="T165" i="5" s="1"/>
  <c r="S166" i="5"/>
  <c r="T166" i="5" s="1"/>
  <c r="S182" i="5"/>
  <c r="T182" i="5" s="1"/>
  <c r="S194" i="5"/>
  <c r="T194" i="5" s="1"/>
  <c r="S250" i="5"/>
  <c r="T250" i="5" s="1"/>
  <c r="S269" i="5"/>
  <c r="T269" i="5" s="1"/>
  <c r="S318" i="5"/>
  <c r="T318" i="5" s="1"/>
  <c r="S330" i="5"/>
  <c r="T330" i="5" s="1"/>
  <c r="S333" i="5"/>
  <c r="T333" i="5" s="1"/>
  <c r="S336" i="5"/>
  <c r="T336" i="5" s="1"/>
  <c r="S348" i="5"/>
  <c r="T348" i="5" s="1"/>
  <c r="S353" i="5"/>
  <c r="T353" i="5" s="1"/>
  <c r="S387" i="5"/>
  <c r="T387" i="5" s="1"/>
  <c r="S419" i="5"/>
  <c r="T419" i="5" s="1"/>
  <c r="S464" i="5"/>
  <c r="T464" i="5" s="1"/>
  <c r="S471" i="5"/>
  <c r="T471" i="5" s="1"/>
  <c r="S496" i="5"/>
  <c r="T496" i="5" s="1"/>
  <c r="S528" i="5"/>
  <c r="T528" i="5" s="1"/>
  <c r="S548" i="5"/>
  <c r="T548" i="5" s="1"/>
  <c r="S553" i="5"/>
  <c r="T553" i="5" s="1"/>
  <c r="S620" i="5"/>
  <c r="T620" i="5" s="1"/>
  <c r="S2" i="5"/>
  <c r="S49" i="5"/>
  <c r="T49" i="5" s="1"/>
  <c r="S50" i="5"/>
  <c r="T50" i="5" s="1"/>
  <c r="S127" i="5"/>
  <c r="T127" i="5" s="1"/>
  <c r="S134" i="5"/>
  <c r="T134" i="5" s="1"/>
  <c r="S135" i="5"/>
  <c r="T135" i="5" s="1"/>
  <c r="S153" i="5"/>
  <c r="T153" i="5" s="1"/>
  <c r="S160" i="5"/>
  <c r="T160" i="5" s="1"/>
  <c r="S168" i="5"/>
  <c r="T168" i="5" s="1"/>
  <c r="S173" i="5"/>
  <c r="T173" i="5" s="1"/>
  <c r="S195" i="5"/>
  <c r="T195" i="5" s="1"/>
  <c r="S295" i="5"/>
  <c r="T295" i="5" s="1"/>
  <c r="S305" i="5"/>
  <c r="T305" i="5" s="1"/>
  <c r="S320" i="5"/>
  <c r="T320" i="5" s="1"/>
  <c r="S354" i="5"/>
  <c r="T354" i="5" s="1"/>
  <c r="S381" i="5"/>
  <c r="T381" i="5" s="1"/>
  <c r="S391" i="5"/>
  <c r="T391" i="5" s="1"/>
  <c r="S413" i="5"/>
  <c r="T413" i="5" s="1"/>
  <c r="S430" i="5"/>
  <c r="T430" i="5" s="1"/>
  <c r="S452" i="5"/>
  <c r="T452" i="5" s="1"/>
  <c r="S468" i="5"/>
  <c r="T468" i="5" s="1"/>
  <c r="S491" i="5"/>
  <c r="T491" i="5" s="1"/>
  <c r="S500" i="5"/>
  <c r="T500" i="5" s="1"/>
  <c r="S639" i="5"/>
  <c r="T639" i="5" s="1"/>
  <c r="S676" i="5"/>
  <c r="T676" i="5" s="1"/>
  <c r="S731" i="5"/>
  <c r="T731" i="5" s="1"/>
  <c r="S735" i="5"/>
  <c r="T735" i="5" s="1"/>
  <c r="S746" i="5"/>
  <c r="T746" i="5" s="1"/>
  <c r="S762" i="5"/>
  <c r="T762" i="5" s="1"/>
  <c r="S788" i="5"/>
  <c r="T788" i="5" s="1"/>
  <c r="S847" i="5"/>
  <c r="T847" i="5" s="1"/>
  <c r="S857" i="5"/>
  <c r="T857" i="5" s="1"/>
  <c r="S863" i="5"/>
  <c r="T863" i="5" s="1"/>
  <c r="S873" i="5"/>
  <c r="T873" i="5" s="1"/>
  <c r="S920" i="5"/>
  <c r="T920" i="5" s="1"/>
  <c r="S939" i="5"/>
  <c r="T939" i="5" s="1"/>
  <c r="S948" i="5"/>
  <c r="T948" i="5" s="1"/>
  <c r="S964" i="5"/>
  <c r="T964" i="5" s="1"/>
  <c r="S980" i="5"/>
  <c r="T980" i="5" s="1"/>
  <c r="S678" i="5"/>
  <c r="T678" i="5" s="1"/>
  <c r="S691" i="5"/>
  <c r="T691" i="5" s="1"/>
  <c r="S763" i="5"/>
  <c r="T763" i="5" s="1"/>
  <c r="S836" i="5"/>
  <c r="T836" i="5" s="1"/>
  <c r="S965" i="5"/>
  <c r="T965" i="5" s="1"/>
  <c r="S684" i="5"/>
  <c r="T684" i="5" s="1"/>
  <c r="S761" i="5"/>
  <c r="T761" i="5" s="1"/>
  <c r="F9" i="14"/>
  <c r="T374" i="12" l="1"/>
  <c r="U374" i="12" s="1"/>
  <c r="T196" i="12"/>
  <c r="U196" i="12" s="1"/>
  <c r="T87" i="12"/>
  <c r="U87" i="12" s="1"/>
  <c r="T925" i="12"/>
  <c r="U925" i="12" s="1"/>
  <c r="AA642" i="12"/>
  <c r="AB642" i="12" s="1"/>
  <c r="AA259" i="12"/>
  <c r="AB259" i="12" s="1"/>
  <c r="AA201" i="12"/>
  <c r="AB201" i="12" s="1"/>
  <c r="AA687" i="12"/>
  <c r="AB687" i="12" s="1"/>
  <c r="AA38" i="12"/>
  <c r="AB38" i="12" s="1"/>
  <c r="T53" i="12"/>
  <c r="U53" i="12" s="1"/>
  <c r="AA816" i="12"/>
  <c r="AB816" i="12" s="1"/>
  <c r="AA334" i="12"/>
  <c r="AB334" i="12" s="1"/>
  <c r="T776" i="12"/>
  <c r="U776" i="12" s="1"/>
  <c r="T953" i="12"/>
  <c r="U953" i="12" s="1"/>
  <c r="T551" i="12"/>
  <c r="U551" i="12" s="1"/>
  <c r="T250" i="12"/>
  <c r="U250" i="12" s="1"/>
  <c r="AA87" i="12"/>
  <c r="AB87" i="12" s="1"/>
  <c r="AA359" i="12"/>
  <c r="AB359" i="12" s="1"/>
  <c r="AA127" i="12"/>
  <c r="AB127" i="12" s="1"/>
  <c r="AA506" i="12"/>
  <c r="AB506" i="12" s="1"/>
  <c r="T259" i="12"/>
  <c r="U259" i="12" s="1"/>
  <c r="T119" i="12"/>
  <c r="U119" i="12" s="1"/>
  <c r="AA486" i="12"/>
  <c r="AB486" i="12" s="1"/>
  <c r="AA157" i="12"/>
  <c r="AB157" i="12" s="1"/>
  <c r="T687" i="12"/>
  <c r="U687" i="12" s="1"/>
  <c r="T668" i="12"/>
  <c r="U668" i="12" s="1"/>
  <c r="T334" i="12"/>
  <c r="U334" i="12" s="1"/>
  <c r="T204" i="12"/>
  <c r="U204" i="12" s="1"/>
  <c r="AA250" i="12"/>
  <c r="AB250" i="12" s="1"/>
  <c r="AA306" i="12"/>
  <c r="AB306" i="12" s="1"/>
  <c r="T680" i="12"/>
  <c r="U680" i="12" s="1"/>
  <c r="T247" i="12"/>
  <c r="U247" i="12" s="1"/>
  <c r="AA336" i="12"/>
  <c r="AB336" i="12" s="1"/>
  <c r="T486" i="12"/>
  <c r="U486" i="12" s="1"/>
  <c r="T9" i="12"/>
  <c r="U9" i="12" s="1"/>
  <c r="AA654" i="12"/>
  <c r="AB654" i="12" s="1"/>
  <c r="T386" i="12"/>
  <c r="U386" i="12" s="1"/>
  <c r="T844" i="12"/>
  <c r="U844" i="12" s="1"/>
  <c r="T915" i="12"/>
  <c r="U915" i="12" s="1"/>
  <c r="T209" i="12"/>
  <c r="U209" i="12" s="1"/>
  <c r="T853" i="12"/>
  <c r="U853" i="12" s="1"/>
  <c r="T809" i="12"/>
  <c r="U809" i="12" s="1"/>
  <c r="T852" i="12"/>
  <c r="U852" i="12" s="1"/>
  <c r="AA584" i="12"/>
  <c r="AB584" i="12" s="1"/>
  <c r="AA580" i="12"/>
  <c r="AB580" i="12" s="1"/>
  <c r="T410" i="12"/>
  <c r="U410" i="12" s="1"/>
  <c r="AA247" i="12"/>
  <c r="AB247" i="12" s="1"/>
  <c r="T336" i="12"/>
  <c r="U336" i="12" s="1"/>
  <c r="T143" i="12"/>
  <c r="U143" i="12" s="1"/>
  <c r="AA90" i="12"/>
  <c r="AB90" i="12" s="1"/>
  <c r="T861" i="12"/>
  <c r="U861" i="12" s="1"/>
  <c r="AA386" i="12"/>
  <c r="AB386" i="12" s="1"/>
  <c r="AA985" i="12"/>
  <c r="AB985" i="12" s="1"/>
  <c r="T903" i="12"/>
  <c r="U903" i="12" s="1"/>
  <c r="AA31" i="12"/>
  <c r="AB31" i="12" s="1"/>
  <c r="T584" i="12"/>
  <c r="U584" i="12" s="1"/>
  <c r="T506" i="12"/>
  <c r="U506" i="12" s="1"/>
  <c r="AA41" i="12"/>
  <c r="AB41" i="12" s="1"/>
  <c r="T950" i="12"/>
  <c r="U950" i="12" s="1"/>
  <c r="AA410" i="12"/>
  <c r="AB410" i="12" s="1"/>
  <c r="T531" i="12"/>
  <c r="U531" i="12" s="1"/>
  <c r="AA986" i="12"/>
  <c r="AB986" i="12" s="1"/>
  <c r="AA562" i="12"/>
  <c r="AB562" i="12" s="1"/>
  <c r="AA332" i="12"/>
  <c r="AB332" i="12" s="1"/>
  <c r="AA659" i="12"/>
  <c r="AB659" i="12" s="1"/>
  <c r="T855" i="12"/>
  <c r="U855" i="12" s="1"/>
  <c r="T121" i="12"/>
  <c r="U121" i="12" s="1"/>
  <c r="AA189" i="12"/>
  <c r="AB189" i="12" s="1"/>
  <c r="T835" i="12"/>
  <c r="U835" i="12" s="1"/>
  <c r="T41" i="12"/>
  <c r="U41" i="12" s="1"/>
  <c r="AA536" i="12"/>
  <c r="AB536" i="12" s="1"/>
  <c r="T362" i="12"/>
  <c r="U362" i="12" s="1"/>
  <c r="T562" i="12"/>
  <c r="U562" i="12" s="1"/>
  <c r="T98" i="12"/>
  <c r="U98" i="12" s="1"/>
  <c r="T306" i="12"/>
  <c r="U306" i="12" s="1"/>
  <c r="AA308" i="12"/>
  <c r="AB308" i="12" s="1"/>
  <c r="AA719" i="12"/>
  <c r="AB719" i="12" s="1"/>
  <c r="AA186" i="12"/>
  <c r="AB186" i="12" s="1"/>
  <c r="AA388" i="12"/>
  <c r="AB388" i="12" s="1"/>
  <c r="AA52" i="12"/>
  <c r="AB52" i="12" s="1"/>
  <c r="AA98" i="12"/>
  <c r="AB98" i="12" s="1"/>
  <c r="T335" i="12"/>
  <c r="U335" i="12" s="1"/>
  <c r="AA590" i="12"/>
  <c r="AB590" i="12" s="1"/>
  <c r="T394" i="12"/>
  <c r="U394" i="12" s="1"/>
  <c r="AA230" i="12"/>
  <c r="AB230" i="12" s="1"/>
  <c r="AA165" i="12"/>
  <c r="AB165" i="12" s="1"/>
  <c r="T464" i="12"/>
  <c r="U464" i="12" s="1"/>
  <c r="AA362" i="12"/>
  <c r="AB362" i="12" s="1"/>
  <c r="T975" i="12"/>
  <c r="U975" i="12" s="1"/>
  <c r="AA75" i="12"/>
  <c r="AB75" i="12" s="1"/>
  <c r="AA197" i="12"/>
  <c r="AB197" i="12" s="1"/>
  <c r="AA190" i="12"/>
  <c r="AB190" i="12" s="1"/>
  <c r="AA275" i="12"/>
  <c r="AB275" i="12" s="1"/>
  <c r="T801" i="12"/>
  <c r="U801" i="12" s="1"/>
  <c r="T440" i="12"/>
  <c r="U440" i="12" s="1"/>
  <c r="T107" i="12"/>
  <c r="U107" i="12" s="1"/>
  <c r="T986" i="12"/>
  <c r="U986" i="12" s="1"/>
  <c r="T947" i="12"/>
  <c r="U947" i="12" s="1"/>
  <c r="AA873" i="12"/>
  <c r="AB873" i="12" s="1"/>
  <c r="T90" i="12"/>
  <c r="U90" i="12" s="1"/>
  <c r="AA339" i="12"/>
  <c r="AB339" i="12" s="1"/>
  <c r="AA78" i="12"/>
  <c r="AB78" i="12" s="1"/>
  <c r="T847" i="12"/>
  <c r="U847" i="12" s="1"/>
  <c r="AA512" i="12"/>
  <c r="AB512" i="12" s="1"/>
  <c r="AA319" i="12"/>
  <c r="AB319" i="12" s="1"/>
  <c r="AA464" i="12"/>
  <c r="AB464" i="12" s="1"/>
  <c r="T885" i="12"/>
  <c r="U885" i="12" s="1"/>
  <c r="AA524" i="12"/>
  <c r="AB524" i="12" s="1"/>
  <c r="T856" i="12"/>
  <c r="U856" i="12" s="1"/>
  <c r="AA374" i="12"/>
  <c r="AB374" i="12" s="1"/>
  <c r="AA554" i="12"/>
  <c r="AB554" i="12" s="1"/>
  <c r="T190" i="12"/>
  <c r="U190" i="12" s="1"/>
  <c r="T966" i="12"/>
  <c r="U966" i="12" s="1"/>
  <c r="AA540" i="12"/>
  <c r="AB540" i="12" s="1"/>
  <c r="AA107" i="12"/>
  <c r="AB107" i="12" s="1"/>
  <c r="T929" i="12"/>
  <c r="U929" i="12" s="1"/>
  <c r="AA9" i="12"/>
  <c r="AB9" i="12" s="1"/>
  <c r="AA124" i="12"/>
  <c r="AB124" i="12" s="1"/>
  <c r="AA3" i="12"/>
  <c r="AB3" i="12" s="1"/>
  <c r="U2" i="12"/>
  <c r="AA635" i="12"/>
  <c r="AB635" i="12" s="1"/>
  <c r="AA994" i="12"/>
  <c r="AB994" i="12" s="1"/>
  <c r="AA333" i="12"/>
  <c r="AB333" i="12" s="1"/>
  <c r="AA545" i="12"/>
  <c r="AB545" i="12" s="1"/>
  <c r="AA411" i="12"/>
  <c r="AB411" i="12" s="1"/>
  <c r="AA15" i="12"/>
  <c r="AB15" i="12" s="1"/>
  <c r="T864" i="12"/>
  <c r="U864" i="12" s="1"/>
  <c r="T897" i="12"/>
  <c r="U897" i="12" s="1"/>
  <c r="AA637" i="12"/>
  <c r="AB637" i="12" s="1"/>
  <c r="AA557" i="12"/>
  <c r="AB557" i="12" s="1"/>
  <c r="AA507" i="12"/>
  <c r="AB507" i="12" s="1"/>
  <c r="T461" i="12"/>
  <c r="U461" i="12" s="1"/>
  <c r="AA395" i="12"/>
  <c r="AB395" i="12" s="1"/>
  <c r="T415" i="12"/>
  <c r="U415" i="12" s="1"/>
  <c r="T329" i="12"/>
  <c r="U329" i="12" s="1"/>
  <c r="T110" i="12"/>
  <c r="U110" i="12" s="1"/>
  <c r="AA55" i="12"/>
  <c r="AB55" i="12" s="1"/>
  <c r="T11" i="12"/>
  <c r="U11" i="12" s="1"/>
  <c r="AA785" i="12"/>
  <c r="AB785" i="12" s="1"/>
  <c r="AA700" i="12"/>
  <c r="AB700" i="12" s="1"/>
  <c r="AA152" i="12"/>
  <c r="AB152" i="12" s="1"/>
  <c r="AA476" i="12"/>
  <c r="AB476" i="12" s="1"/>
  <c r="AA878" i="12"/>
  <c r="AB878" i="12" s="1"/>
  <c r="AA469" i="12"/>
  <c r="AB469" i="12" s="1"/>
  <c r="P29" i="20"/>
  <c r="P16" i="20"/>
  <c r="T585" i="12"/>
  <c r="U585" i="12" s="1"/>
  <c r="Q17" i="3"/>
  <c r="T732" i="12"/>
  <c r="U732" i="12" s="1"/>
  <c r="T772" i="12"/>
  <c r="U772" i="12" s="1"/>
  <c r="AA740" i="12"/>
  <c r="AB740" i="12" s="1"/>
  <c r="T514" i="12"/>
  <c r="U514" i="12" s="1"/>
  <c r="T599" i="12"/>
  <c r="U599" i="12" s="1"/>
  <c r="T381" i="12"/>
  <c r="U381" i="12" s="1"/>
  <c r="AA320" i="12"/>
  <c r="AB320" i="12" s="1"/>
  <c r="AA377" i="12"/>
  <c r="AB377" i="12" s="1"/>
  <c r="AA272" i="12"/>
  <c r="AB272" i="12" s="1"/>
  <c r="T218" i="12"/>
  <c r="U218" i="12" s="1"/>
  <c r="AA211" i="12"/>
  <c r="AB211" i="12" s="1"/>
  <c r="AA97" i="12"/>
  <c r="AB97" i="12" s="1"/>
  <c r="D11" i="18"/>
  <c r="T994" i="12"/>
  <c r="U994" i="12" s="1"/>
  <c r="AA960" i="12"/>
  <c r="AB960" i="12" s="1"/>
  <c r="AA944" i="12"/>
  <c r="AB944" i="12" s="1"/>
  <c r="AA901" i="12"/>
  <c r="AB901" i="12" s="1"/>
  <c r="AA914" i="12"/>
  <c r="AB914" i="12" s="1"/>
  <c r="AA676" i="12"/>
  <c r="AB676" i="12" s="1"/>
  <c r="AA669" i="12"/>
  <c r="AB669" i="12" s="1"/>
  <c r="AA656" i="12"/>
  <c r="AB656" i="12" s="1"/>
  <c r="AA499" i="12"/>
  <c r="AB499" i="12" s="1"/>
  <c r="AA559" i="12"/>
  <c r="AB559" i="12" s="1"/>
  <c r="AA509" i="12"/>
  <c r="AB509" i="12" s="1"/>
  <c r="AA501" i="12"/>
  <c r="AB501" i="12" s="1"/>
  <c r="AA437" i="12"/>
  <c r="AB437" i="12" s="1"/>
  <c r="AA474" i="12"/>
  <c r="AB474" i="12" s="1"/>
  <c r="AA369" i="12"/>
  <c r="AB369" i="12" s="1"/>
  <c r="AA126" i="12"/>
  <c r="AB126" i="12" s="1"/>
  <c r="AA114" i="12"/>
  <c r="AB114" i="12" s="1"/>
  <c r="AA948" i="12"/>
  <c r="AB948" i="12" s="1"/>
  <c r="T821" i="12"/>
  <c r="U821" i="12" s="1"/>
  <c r="AA518" i="12"/>
  <c r="AB518" i="12" s="1"/>
  <c r="AA519" i="12"/>
  <c r="AB519" i="12" s="1"/>
  <c r="AA345" i="12"/>
  <c r="AB345" i="12" s="1"/>
  <c r="AA413" i="12"/>
  <c r="AB413" i="12" s="1"/>
  <c r="AA343" i="12"/>
  <c r="AB343" i="12" s="1"/>
  <c r="AA142" i="12"/>
  <c r="AB142" i="12" s="1"/>
  <c r="AA50" i="12"/>
  <c r="AB50" i="12" s="1"/>
  <c r="AA6" i="12"/>
  <c r="AB6" i="12" s="1"/>
  <c r="AA964" i="12"/>
  <c r="AB964" i="12" s="1"/>
  <c r="T411" i="12"/>
  <c r="U411" i="12" s="1"/>
  <c r="T223" i="12"/>
  <c r="U223" i="12" s="1"/>
  <c r="AA51" i="12"/>
  <c r="AB51" i="12" s="1"/>
  <c r="AA23" i="12"/>
  <c r="AB23" i="12" s="1"/>
  <c r="T7" i="12"/>
  <c r="U7" i="12" s="1"/>
  <c r="AA890" i="12"/>
  <c r="AB890" i="12" s="1"/>
  <c r="AA906" i="12"/>
  <c r="AB906" i="12" s="1"/>
  <c r="AA745" i="12"/>
  <c r="AB745" i="12" s="1"/>
  <c r="AA603" i="12"/>
  <c r="AB603" i="12" s="1"/>
  <c r="AA567" i="12"/>
  <c r="AB567" i="12" s="1"/>
  <c r="AA478" i="12"/>
  <c r="AB478" i="12" s="1"/>
  <c r="AA316" i="12"/>
  <c r="AB316" i="12" s="1"/>
  <c r="AA269" i="12"/>
  <c r="AB269" i="12" s="1"/>
  <c r="AA146" i="12"/>
  <c r="AB146" i="12" s="1"/>
  <c r="AA59" i="12"/>
  <c r="AB59" i="12" s="1"/>
  <c r="AA88" i="12"/>
  <c r="AB88" i="12" s="1"/>
  <c r="AA19" i="12"/>
  <c r="AB19" i="12" s="1"/>
  <c r="AA937" i="12"/>
  <c r="AB937" i="12" s="1"/>
  <c r="AA717" i="12"/>
  <c r="AB717" i="12" s="1"/>
  <c r="AA581" i="12"/>
  <c r="AB581" i="12" s="1"/>
  <c r="AA505" i="12"/>
  <c r="AB505" i="12" s="1"/>
  <c r="AA294" i="12"/>
  <c r="AB294" i="12" s="1"/>
  <c r="T817" i="12"/>
  <c r="U817" i="12" s="1"/>
  <c r="T676" i="12"/>
  <c r="U676" i="12" s="1"/>
  <c r="AA884" i="12"/>
  <c r="AB884" i="12" s="1"/>
  <c r="T893" i="12"/>
  <c r="U893" i="12" s="1"/>
  <c r="M21" i="7"/>
  <c r="T2" i="5"/>
  <c r="T700" i="12"/>
  <c r="U700" i="12" s="1"/>
  <c r="AA896" i="12"/>
  <c r="AB896" i="12" s="1"/>
  <c r="AA917" i="12"/>
  <c r="AB917" i="12" s="1"/>
  <c r="AA905" i="12"/>
  <c r="AB905" i="12" s="1"/>
  <c r="T829" i="12"/>
  <c r="U829" i="12" s="1"/>
  <c r="AA817" i="12"/>
  <c r="AB817" i="12" s="1"/>
  <c r="AA760" i="12"/>
  <c r="AB760" i="12" s="1"/>
  <c r="AA582" i="12"/>
  <c r="AB582" i="12" s="1"/>
  <c r="AA599" i="12"/>
  <c r="AB599" i="12" s="1"/>
  <c r="AA515" i="12"/>
  <c r="AB515" i="12" s="1"/>
  <c r="AA592" i="12"/>
  <c r="AB592" i="12" s="1"/>
  <c r="AA514" i="12"/>
  <c r="AB514" i="12" s="1"/>
  <c r="AA457" i="12"/>
  <c r="AB457" i="12" s="1"/>
  <c r="AA453" i="12"/>
  <c r="AB453" i="12" s="1"/>
  <c r="AA479" i="12"/>
  <c r="AB479" i="12" s="1"/>
  <c r="T341" i="12"/>
  <c r="U341" i="12" s="1"/>
  <c r="T300" i="12"/>
  <c r="U300" i="12" s="1"/>
  <c r="AA341" i="12"/>
  <c r="AB341" i="12" s="1"/>
  <c r="T245" i="12"/>
  <c r="U245" i="12" s="1"/>
  <c r="AA273" i="12"/>
  <c r="AB273" i="12" s="1"/>
  <c r="AA178" i="12"/>
  <c r="AB178" i="12" s="1"/>
  <c r="AA101" i="12"/>
  <c r="AB101" i="12" s="1"/>
  <c r="AA122" i="12"/>
  <c r="AB122" i="12" s="1"/>
  <c r="AA13" i="12"/>
  <c r="AB13" i="12" s="1"/>
  <c r="D6" i="18"/>
  <c r="D7" i="18" s="1"/>
  <c r="U3" i="12"/>
  <c r="AA952" i="12"/>
  <c r="AB952" i="12" s="1"/>
  <c r="AA928" i="12"/>
  <c r="AB928" i="12" s="1"/>
  <c r="AA854" i="12"/>
  <c r="AB854" i="12" s="1"/>
  <c r="T901" i="12"/>
  <c r="U901" i="12" s="1"/>
  <c r="AA872" i="12"/>
  <c r="AB872" i="12" s="1"/>
  <c r="AA748" i="12"/>
  <c r="AB748" i="12" s="1"/>
  <c r="AA684" i="12"/>
  <c r="AB684" i="12" s="1"/>
  <c r="AA677" i="12"/>
  <c r="AB677" i="12" s="1"/>
  <c r="AA633" i="12"/>
  <c r="AB633" i="12" s="1"/>
  <c r="AA571" i="12"/>
  <c r="AB571" i="12" s="1"/>
  <c r="T501" i="12"/>
  <c r="U501" i="12" s="1"/>
  <c r="T469" i="12"/>
  <c r="U469" i="12" s="1"/>
  <c r="AA448" i="12"/>
  <c r="AB448" i="12" s="1"/>
  <c r="T437" i="12"/>
  <c r="U437" i="12" s="1"/>
  <c r="AA397" i="12"/>
  <c r="AB397" i="12" s="1"/>
  <c r="T474" i="12"/>
  <c r="U474" i="12" s="1"/>
  <c r="AA391" i="12"/>
  <c r="AB391" i="12" s="1"/>
  <c r="AA298" i="12"/>
  <c r="AB298" i="12" s="1"/>
  <c r="AA207" i="12"/>
  <c r="AB207" i="12" s="1"/>
  <c r="T138" i="12"/>
  <c r="U138" i="12" s="1"/>
  <c r="T126" i="12"/>
  <c r="U126" i="12" s="1"/>
  <c r="AA138" i="12"/>
  <c r="AB138" i="12" s="1"/>
  <c r="N29" i="20"/>
  <c r="N17" i="20"/>
  <c r="N19" i="20"/>
  <c r="N16" i="20"/>
  <c r="AA1000" i="12"/>
  <c r="AB1000" i="12" s="1"/>
  <c r="AA921" i="12"/>
  <c r="AB921" i="12" s="1"/>
  <c r="AA882" i="12"/>
  <c r="AB882" i="12" s="1"/>
  <c r="T838" i="12"/>
  <c r="U838" i="12" s="1"/>
  <c r="AA793" i="12"/>
  <c r="AB793" i="12" s="1"/>
  <c r="AA789" i="12"/>
  <c r="AB789" i="12" s="1"/>
  <c r="T518" i="12"/>
  <c r="U518" i="12" s="1"/>
  <c r="AA591" i="12"/>
  <c r="AB591" i="12" s="1"/>
  <c r="T519" i="12"/>
  <c r="U519" i="12" s="1"/>
  <c r="AA403" i="12"/>
  <c r="AB403" i="12" s="1"/>
  <c r="AA427" i="12"/>
  <c r="AB427" i="12" s="1"/>
  <c r="AA170" i="12"/>
  <c r="AB170" i="12" s="1"/>
  <c r="AA2" i="12"/>
  <c r="T413" i="12"/>
  <c r="U413" i="12" s="1"/>
  <c r="T343" i="12"/>
  <c r="U343" i="12" s="1"/>
  <c r="AA337" i="12"/>
  <c r="AB337" i="12" s="1"/>
  <c r="AA181" i="12"/>
  <c r="AB181" i="12" s="1"/>
  <c r="AA922" i="12"/>
  <c r="AB922" i="12" s="1"/>
  <c r="AA869" i="12"/>
  <c r="AB869" i="12" s="1"/>
  <c r="AA841" i="12"/>
  <c r="AB841" i="12" s="1"/>
  <c r="AA631" i="12"/>
  <c r="AB631" i="12" s="1"/>
  <c r="AA517" i="12"/>
  <c r="AB517" i="12" s="1"/>
  <c r="AA503" i="12"/>
  <c r="AB503" i="12" s="1"/>
  <c r="AA304" i="12"/>
  <c r="AB304" i="12" s="1"/>
  <c r="AA46" i="12"/>
  <c r="AB46" i="12" s="1"/>
  <c r="AA32" i="12"/>
  <c r="AB32" i="12" s="1"/>
  <c r="T937" i="12"/>
  <c r="U937" i="12" s="1"/>
  <c r="AA980" i="12"/>
  <c r="AB980" i="12" s="1"/>
  <c r="AA870" i="12"/>
  <c r="AB870" i="12" s="1"/>
  <c r="T833" i="12"/>
  <c r="U833" i="12" s="1"/>
  <c r="T825" i="12"/>
  <c r="U825" i="12" s="1"/>
  <c r="AA768" i="12"/>
  <c r="AB768" i="12" s="1"/>
  <c r="AA685" i="12"/>
  <c r="AB685" i="12" s="1"/>
  <c r="T623" i="12"/>
  <c r="U623" i="12" s="1"/>
  <c r="AA428" i="12"/>
  <c r="AB428" i="12" s="1"/>
  <c r="AA433" i="12"/>
  <c r="AB433" i="12" s="1"/>
  <c r="AA365" i="12"/>
  <c r="AB365" i="12" s="1"/>
  <c r="AA357" i="12"/>
  <c r="AB357" i="12" s="1"/>
  <c r="AA164" i="12"/>
  <c r="AB164" i="12" s="1"/>
  <c r="AA105" i="12"/>
  <c r="AB105" i="12" s="1"/>
  <c r="AA106" i="12"/>
  <c r="AB106" i="12" s="1"/>
  <c r="AA29" i="12"/>
  <c r="AB29" i="12" s="1"/>
  <c r="AA846" i="12"/>
  <c r="AB846" i="12" s="1"/>
  <c r="AA724" i="12"/>
  <c r="AB724" i="12" s="1"/>
  <c r="T717" i="12"/>
  <c r="U717" i="12" s="1"/>
  <c r="AA729" i="12"/>
  <c r="AB729" i="12" s="1"/>
  <c r="AA573" i="12"/>
  <c r="AB573" i="12" s="1"/>
  <c r="T563" i="12"/>
  <c r="U563" i="12" s="1"/>
  <c r="AA305" i="12"/>
  <c r="AB305" i="12" s="1"/>
  <c r="AA218" i="12"/>
  <c r="AB218" i="12" s="1"/>
  <c r="AA134" i="12"/>
  <c r="AB134" i="12" s="1"/>
  <c r="T324" i="12"/>
  <c r="U324" i="12" s="1"/>
  <c r="AA89" i="12"/>
  <c r="AB89" i="12" s="1"/>
  <c r="AA940" i="12"/>
  <c r="AB940" i="12" s="1"/>
  <c r="T884" i="12"/>
  <c r="U884" i="12" s="1"/>
  <c r="AA910" i="12"/>
  <c r="AB910" i="12" s="1"/>
  <c r="T748" i="12"/>
  <c r="U748" i="12" s="1"/>
  <c r="AA752" i="12"/>
  <c r="AB752" i="12" s="1"/>
  <c r="AA732" i="12"/>
  <c r="AB732" i="12" s="1"/>
  <c r="AA665" i="12"/>
  <c r="AB665" i="12" s="1"/>
  <c r="AA533" i="12"/>
  <c r="AB533" i="12" s="1"/>
  <c r="N18" i="20"/>
  <c r="P18" i="20"/>
  <c r="P17" i="20" s="1"/>
  <c r="AA918" i="12"/>
  <c r="AB918" i="12" s="1"/>
  <c r="AA880" i="12"/>
  <c r="AB880" i="12" s="1"/>
  <c r="AA792" i="12"/>
  <c r="AB792" i="12" s="1"/>
  <c r="AA821" i="12"/>
  <c r="AB821" i="12" s="1"/>
  <c r="T789" i="12"/>
  <c r="U789" i="12" s="1"/>
  <c r="AA641" i="12"/>
  <c r="AB641" i="12" s="1"/>
  <c r="AA585" i="12"/>
  <c r="AB585" i="12" s="1"/>
  <c r="AA595" i="12"/>
  <c r="AB595" i="12" s="1"/>
  <c r="AA389" i="12"/>
  <c r="AB389" i="12" s="1"/>
  <c r="AA361" i="12"/>
  <c r="AB361" i="12" s="1"/>
  <c r="AA349" i="12"/>
  <c r="AB349" i="12" s="1"/>
  <c r="T333" i="12"/>
  <c r="U333" i="12" s="1"/>
  <c r="AA257" i="12"/>
  <c r="AB257" i="12" s="1"/>
  <c r="AA233" i="12"/>
  <c r="AB233" i="12" s="1"/>
  <c r="T922" i="12"/>
  <c r="U922" i="12" s="1"/>
  <c r="T857" i="12"/>
  <c r="U857" i="12" s="1"/>
  <c r="AA772" i="12"/>
  <c r="AB772" i="12" s="1"/>
  <c r="AA657" i="12"/>
  <c r="AB657" i="12" s="1"/>
  <c r="T631" i="12"/>
  <c r="U631" i="12" s="1"/>
  <c r="AA983" i="12"/>
  <c r="AB983" i="12" s="1"/>
  <c r="AA956" i="12"/>
  <c r="AB956" i="12" s="1"/>
  <c r="AA992" i="12"/>
  <c r="AB992" i="12" s="1"/>
  <c r="AA932" i="12"/>
  <c r="AB932" i="12" s="1"/>
  <c r="AA864" i="12"/>
  <c r="AB864" i="12" s="1"/>
  <c r="AA897" i="12"/>
  <c r="AB897" i="12" s="1"/>
  <c r="AA876" i="12"/>
  <c r="AB876" i="12" s="1"/>
  <c r="T764" i="12"/>
  <c r="U764" i="12" s="1"/>
  <c r="AA893" i="12"/>
  <c r="AB893" i="12" s="1"/>
  <c r="T870" i="12"/>
  <c r="U870" i="12" s="1"/>
  <c r="AA794" i="12"/>
  <c r="AB794" i="12" s="1"/>
  <c r="AA725" i="12"/>
  <c r="AB725" i="12" s="1"/>
  <c r="T689" i="12"/>
  <c r="U689" i="12" s="1"/>
  <c r="AA689" i="12"/>
  <c r="AB689" i="12" s="1"/>
  <c r="AA461" i="12"/>
  <c r="AB461" i="12" s="1"/>
  <c r="AA452" i="12"/>
  <c r="AB452" i="12" s="1"/>
  <c r="AA441" i="12"/>
  <c r="AB441" i="12" s="1"/>
  <c r="AA385" i="12"/>
  <c r="AB385" i="12" s="1"/>
  <c r="AA415" i="12"/>
  <c r="AB415" i="12" s="1"/>
  <c r="AA329" i="12"/>
  <c r="AB329" i="12" s="1"/>
  <c r="AA276" i="12"/>
  <c r="AB276" i="12" s="1"/>
  <c r="AA249" i="12"/>
  <c r="AB249" i="12" s="1"/>
  <c r="AA227" i="12"/>
  <c r="AB227" i="12" s="1"/>
  <c r="T164" i="12"/>
  <c r="U164" i="12" s="1"/>
  <c r="AA162" i="12"/>
  <c r="AB162" i="12" s="1"/>
  <c r="AA110" i="12"/>
  <c r="AB110" i="12" s="1"/>
  <c r="AA624" i="12"/>
  <c r="AB624" i="12" s="1"/>
  <c r="O22" i="20" l="1"/>
  <c r="O22" i="3"/>
  <c r="O22" i="17"/>
  <c r="AB2" i="12"/>
  <c r="M12" i="16"/>
  <c r="M22" i="7"/>
  <c r="M23" i="7"/>
  <c r="M24" i="7" s="1"/>
  <c r="M25" i="7" s="1"/>
  <c r="M22" i="17"/>
  <c r="M22" i="3"/>
  <c r="Q17" i="20"/>
  <c r="M22" i="20"/>
  <c r="M23" i="20" l="1"/>
  <c r="M24" i="20"/>
  <c r="M26" i="20" s="1"/>
  <c r="M27" i="20" s="1"/>
  <c r="O23" i="17"/>
  <c r="O14" i="17"/>
  <c r="O24" i="17"/>
  <c r="M23" i="3"/>
  <c r="M24" i="3"/>
  <c r="M26" i="3" s="1"/>
  <c r="M27" i="3" s="1"/>
  <c r="M13" i="16"/>
  <c r="M14" i="16"/>
  <c r="M16" i="16" s="1"/>
  <c r="M17" i="16" s="1"/>
  <c r="O14" i="3"/>
  <c r="O23" i="3"/>
  <c r="O24" i="3"/>
  <c r="Q14" i="3"/>
  <c r="M23" i="17"/>
  <c r="M24" i="17"/>
  <c r="M26" i="17" s="1"/>
  <c r="M27" i="17" s="1"/>
  <c r="O23" i="20"/>
  <c r="O24" i="20"/>
  <c r="O14" i="20"/>
  <c r="Q14" i="20"/>
  <c r="O19" i="17" l="1"/>
  <c r="O16" i="17"/>
  <c r="O18" i="17"/>
  <c r="O26" i="17"/>
  <c r="O27" i="17" s="1"/>
  <c r="Q19" i="20"/>
  <c r="Q26" i="20"/>
  <c r="Q27" i="20" s="1"/>
  <c r="Q18" i="20"/>
  <c r="Q16" i="20"/>
  <c r="O18" i="20"/>
  <c r="O16" i="20"/>
  <c r="O19" i="20"/>
  <c r="O29" i="20"/>
  <c r="Q29" i="20" s="1"/>
  <c r="O26" i="20"/>
  <c r="O27" i="20" s="1"/>
  <c r="P23" i="17"/>
  <c r="P22" i="17" s="1"/>
  <c r="P24" i="17" s="1"/>
  <c r="P26" i="17" s="1"/>
  <c r="P27" i="17" s="1"/>
  <c r="N23" i="17"/>
  <c r="N22" i="17" s="1"/>
  <c r="N24" i="17" s="1"/>
  <c r="N26" i="17" s="1"/>
  <c r="N27" i="17" s="1"/>
  <c r="O18" i="3"/>
  <c r="O26" i="3"/>
  <c r="O27" i="3" s="1"/>
  <c r="O16" i="3"/>
  <c r="O29" i="3"/>
  <c r="Q29" i="3" s="1"/>
  <c r="O19" i="3"/>
  <c r="Q23" i="3"/>
  <c r="Q22" i="3" s="1"/>
  <c r="Q24" i="3" s="1"/>
  <c r="Q26" i="3" s="1"/>
  <c r="Q27" i="3" s="1"/>
  <c r="N23" i="3"/>
  <c r="N22" i="3"/>
  <c r="N24" i="3" s="1"/>
  <c r="N26" i="3" s="1"/>
  <c r="N27" i="3" s="1"/>
  <c r="P23" i="3"/>
  <c r="P22" i="3" s="1"/>
  <c r="P24" i="3" s="1"/>
  <c r="P26" i="3" s="1"/>
  <c r="P27" i="3" s="1"/>
  <c r="Q19" i="3"/>
  <c r="Q18" i="3"/>
  <c r="Q16" i="3"/>
  <c r="Q23" i="20"/>
  <c r="Q22" i="20" s="1"/>
  <c r="Q24" i="20" s="1"/>
  <c r="P23" i="20"/>
  <c r="P22" i="20" s="1"/>
  <c r="P24" i="20" s="1"/>
  <c r="P26" i="20" s="1"/>
  <c r="P27" i="20" s="1"/>
  <c r="N22" i="20"/>
  <c r="N24" i="20" s="1"/>
  <c r="N26" i="20" s="1"/>
  <c r="N27" i="20" s="1"/>
  <c r="N23" i="20"/>
</calcChain>
</file>

<file path=xl/sharedStrings.xml><?xml version="1.0" encoding="utf-8"?>
<sst xmlns="http://schemas.openxmlformats.org/spreadsheetml/2006/main" count="49384" uniqueCount="22450">
  <si>
    <t>employee_id</t>
  </si>
  <si>
    <t>first_name</t>
  </si>
  <si>
    <t>last_name</t>
  </si>
  <si>
    <t>job_title</t>
  </si>
  <si>
    <t>base</t>
  </si>
  <si>
    <t>Elva</t>
  </si>
  <si>
    <t>Hamsher</t>
  </si>
  <si>
    <t>Account Executive I</t>
  </si>
  <si>
    <t>Bertie</t>
  </si>
  <si>
    <t>Turpey</t>
  </si>
  <si>
    <t>Account Executive III</t>
  </si>
  <si>
    <t>Belita</t>
  </si>
  <si>
    <t>Kroll</t>
  </si>
  <si>
    <t>Gothart</t>
  </si>
  <si>
    <t>Alven</t>
  </si>
  <si>
    <t>Orland</t>
  </si>
  <si>
    <t>Gommery</t>
  </si>
  <si>
    <t>Tobe</t>
  </si>
  <si>
    <t>Standen</t>
  </si>
  <si>
    <t>Foster</t>
  </si>
  <si>
    <t>Smith</t>
  </si>
  <si>
    <t>Salomi</t>
  </si>
  <si>
    <t>Rosenhaus</t>
  </si>
  <si>
    <t>Andria</t>
  </si>
  <si>
    <t>Zimmermanns</t>
  </si>
  <si>
    <t>Caddric</t>
  </si>
  <si>
    <t>Armytage</t>
  </si>
  <si>
    <t>Baird</t>
  </si>
  <si>
    <t>Hayhow</t>
  </si>
  <si>
    <t>Account Executive II</t>
  </si>
  <si>
    <t>Granger</t>
  </si>
  <si>
    <t>Norsworthy</t>
  </si>
  <si>
    <t>Doralynne</t>
  </si>
  <si>
    <t>Lexa</t>
  </si>
  <si>
    <t>Danit</t>
  </si>
  <si>
    <t>Fosserd</t>
  </si>
  <si>
    <t>Court</t>
  </si>
  <si>
    <t>Brightwell</t>
  </si>
  <si>
    <t>Sandor</t>
  </si>
  <si>
    <t>D'Ambrogi</t>
  </si>
  <si>
    <t>Read</t>
  </si>
  <si>
    <t>Muxworthy</t>
  </si>
  <si>
    <t>Brantley</t>
  </si>
  <si>
    <t>Cristofolini</t>
  </si>
  <si>
    <t>Rodrigo</t>
  </si>
  <si>
    <t>Rourke</t>
  </si>
  <si>
    <t>Giles</t>
  </si>
  <si>
    <t>Fardy</t>
  </si>
  <si>
    <t>Agretha</t>
  </si>
  <si>
    <t>Pevreal</t>
  </si>
  <si>
    <t>Adelice</t>
  </si>
  <si>
    <t>Baudinet</t>
  </si>
  <si>
    <t>Latrina</t>
  </si>
  <si>
    <t>Shropsheir</t>
  </si>
  <si>
    <t>Pet</t>
  </si>
  <si>
    <t>Tellenbrook</t>
  </si>
  <si>
    <t>Rory</t>
  </si>
  <si>
    <t>Hadwick</t>
  </si>
  <si>
    <t>Gabriela</t>
  </si>
  <si>
    <t>McVicker</t>
  </si>
  <si>
    <t>Tracey</t>
  </si>
  <si>
    <t>Phelip</t>
  </si>
  <si>
    <t>Birdie</t>
  </si>
  <si>
    <t>Jesper</t>
  </si>
  <si>
    <t>Mil</t>
  </si>
  <si>
    <t>Tichelaar</t>
  </si>
  <si>
    <t>Harlan</t>
  </si>
  <si>
    <t>Mein</t>
  </si>
  <si>
    <t>Rasla</t>
  </si>
  <si>
    <t>Shutte</t>
  </si>
  <si>
    <t>Garrot</t>
  </si>
  <si>
    <t>Redrup</t>
  </si>
  <si>
    <t>Odell</t>
  </si>
  <si>
    <t>Matterdace</t>
  </si>
  <si>
    <t>Arlette</t>
  </si>
  <si>
    <t>Blinder</t>
  </si>
  <si>
    <t>Dorothea</t>
  </si>
  <si>
    <t>Gheeraert</t>
  </si>
  <si>
    <t>Chancey</t>
  </si>
  <si>
    <t>Yarrell</t>
  </si>
  <si>
    <t>Delepine</t>
  </si>
  <si>
    <t>Eddy</t>
  </si>
  <si>
    <t>Van Arsdale</t>
  </si>
  <si>
    <t>Robinette</t>
  </si>
  <si>
    <t>Speller</t>
  </si>
  <si>
    <t>Aluino</t>
  </si>
  <si>
    <t>Sheerin</t>
  </si>
  <si>
    <t>Hermina</t>
  </si>
  <si>
    <t>Bowditch</t>
  </si>
  <si>
    <t>Danny</t>
  </si>
  <si>
    <t>Snoddin</t>
  </si>
  <si>
    <t>Benedikt</t>
  </si>
  <si>
    <t>Leisk</t>
  </si>
  <si>
    <t>Arden</t>
  </si>
  <si>
    <t>Lackner</t>
  </si>
  <si>
    <t>Murielle</t>
  </si>
  <si>
    <t>Jorez</t>
  </si>
  <si>
    <t>Clarke</t>
  </si>
  <si>
    <t>Hemphall</t>
  </si>
  <si>
    <t>Nelly</t>
  </si>
  <si>
    <t>Prando</t>
  </si>
  <si>
    <t>Baudoin</t>
  </si>
  <si>
    <t>Normanville</t>
  </si>
  <si>
    <t>Shanan</t>
  </si>
  <si>
    <t>St Clair</t>
  </si>
  <si>
    <t>Ashli</t>
  </si>
  <si>
    <t>Clynter</t>
  </si>
  <si>
    <t>Carmen</t>
  </si>
  <si>
    <t>Ferrick</t>
  </si>
  <si>
    <t>Derry</t>
  </si>
  <si>
    <t>Staniforth</t>
  </si>
  <si>
    <t>Manya</t>
  </si>
  <si>
    <t>Orbell</t>
  </si>
  <si>
    <t>Bryn</t>
  </si>
  <si>
    <t>Tomas</t>
  </si>
  <si>
    <t>Genni</t>
  </si>
  <si>
    <t>Glader</t>
  </si>
  <si>
    <t>Becki</t>
  </si>
  <si>
    <t>Grigorini</t>
  </si>
  <si>
    <t>Golda</t>
  </si>
  <si>
    <t>Devigne</t>
  </si>
  <si>
    <t>Ruthi</t>
  </si>
  <si>
    <t>Torrance</t>
  </si>
  <si>
    <t>Georgiana</t>
  </si>
  <si>
    <t>Nutten</t>
  </si>
  <si>
    <t>Diane</t>
  </si>
  <si>
    <t>Corben</t>
  </si>
  <si>
    <t>Joletta</t>
  </si>
  <si>
    <t>Lounds</t>
  </si>
  <si>
    <t>Rochella</t>
  </si>
  <si>
    <t>Galland</t>
  </si>
  <si>
    <t>Timmie</t>
  </si>
  <si>
    <t>Howis</t>
  </si>
  <si>
    <t>Yolanthe</t>
  </si>
  <si>
    <t>Ingrey</t>
  </si>
  <si>
    <t>Beatrice</t>
  </si>
  <si>
    <t>Watkin</t>
  </si>
  <si>
    <t>Jaquenetta</t>
  </si>
  <si>
    <t>Gorelli</t>
  </si>
  <si>
    <t>Titus</t>
  </si>
  <si>
    <t>Murray</t>
  </si>
  <si>
    <t>Konstance</t>
  </si>
  <si>
    <t>Iacovelli</t>
  </si>
  <si>
    <t>Culley</t>
  </si>
  <si>
    <t>Bernardotti</t>
  </si>
  <si>
    <t>Vladamir</t>
  </si>
  <si>
    <t>Van Castele</t>
  </si>
  <si>
    <t>Katya</t>
  </si>
  <si>
    <t>Sheaf</t>
  </si>
  <si>
    <t>Kristal</t>
  </si>
  <si>
    <t>Guitonneau</t>
  </si>
  <si>
    <t>Drake</t>
  </si>
  <si>
    <t>Rawlison</t>
  </si>
  <si>
    <t>Denney</t>
  </si>
  <si>
    <t>Whetland</t>
  </si>
  <si>
    <t>Zachariah</t>
  </si>
  <si>
    <t>Lared</t>
  </si>
  <si>
    <t>Neil</t>
  </si>
  <si>
    <t>Doctor</t>
  </si>
  <si>
    <t>Brewer</t>
  </si>
  <si>
    <t>Torres</t>
  </si>
  <si>
    <t>Leticia</t>
  </si>
  <si>
    <t>Szymanzyk</t>
  </si>
  <si>
    <t>Constantin</t>
  </si>
  <si>
    <t>Laurisch</t>
  </si>
  <si>
    <t>Bonny</t>
  </si>
  <si>
    <t>Oxteby</t>
  </si>
  <si>
    <t>Newton</t>
  </si>
  <si>
    <t>Shillabear</t>
  </si>
  <si>
    <t>Dyane</t>
  </si>
  <si>
    <t>Rival</t>
  </si>
  <si>
    <t>Cindy</t>
  </si>
  <si>
    <t>Pentecost</t>
  </si>
  <si>
    <t>Arlene</t>
  </si>
  <si>
    <t>Charlin</t>
  </si>
  <si>
    <t>Loree</t>
  </si>
  <si>
    <t>Bertelet</t>
  </si>
  <si>
    <t>Pepillo</t>
  </si>
  <si>
    <t>Keaysell</t>
  </si>
  <si>
    <t>Giordano</t>
  </si>
  <si>
    <t>Rubie</t>
  </si>
  <si>
    <t>Trisha</t>
  </si>
  <si>
    <t>Hinchshaw</t>
  </si>
  <si>
    <t>Nathalie</t>
  </si>
  <si>
    <t>Bowerbank</t>
  </si>
  <si>
    <t>Carlin</t>
  </si>
  <si>
    <t>Vivash</t>
  </si>
  <si>
    <t>Duane</t>
  </si>
  <si>
    <t>Geoghegan</t>
  </si>
  <si>
    <t>Carey</t>
  </si>
  <si>
    <t>Bennellick</t>
  </si>
  <si>
    <t>Bobine</t>
  </si>
  <si>
    <t>Congrave</t>
  </si>
  <si>
    <t>Arvy</t>
  </si>
  <si>
    <t>Phittiplace</t>
  </si>
  <si>
    <t>MacRorie</t>
  </si>
  <si>
    <t>Thoma</t>
  </si>
  <si>
    <t>Worcester</t>
  </si>
  <si>
    <t>Tessie</t>
  </si>
  <si>
    <t>Farre</t>
  </si>
  <si>
    <t>Stanislas</t>
  </si>
  <si>
    <t>Colleer</t>
  </si>
  <si>
    <t>Berk</t>
  </si>
  <si>
    <t>Remnant</t>
  </si>
  <si>
    <t>Yehudit</t>
  </si>
  <si>
    <t>Dawdary</t>
  </si>
  <si>
    <t>Melina</t>
  </si>
  <si>
    <t>Shapter</t>
  </si>
  <si>
    <t>Jaimie</t>
  </si>
  <si>
    <t>Lisimore</t>
  </si>
  <si>
    <t>Cymbre</t>
  </si>
  <si>
    <t>Giampietro</t>
  </si>
  <si>
    <t>Hunt</t>
  </si>
  <si>
    <t>Bachura</t>
  </si>
  <si>
    <t>Jae</t>
  </si>
  <si>
    <t>Reihm</t>
  </si>
  <si>
    <t>Obadiah</t>
  </si>
  <si>
    <t>Swinnard</t>
  </si>
  <si>
    <t>Meredith</t>
  </si>
  <si>
    <t>Samudio</t>
  </si>
  <si>
    <t>Rudolfo</t>
  </si>
  <si>
    <t>Yanyushkin</t>
  </si>
  <si>
    <t>Emanuele</t>
  </si>
  <si>
    <t>Garfitt</t>
  </si>
  <si>
    <t>Clem</t>
  </si>
  <si>
    <t>Girth</t>
  </si>
  <si>
    <t>Yuri</t>
  </si>
  <si>
    <t>Tampin</t>
  </si>
  <si>
    <t>Robbyn</t>
  </si>
  <si>
    <t>Didball</t>
  </si>
  <si>
    <t>Kelsey</t>
  </si>
  <si>
    <t>Hassur</t>
  </si>
  <si>
    <t>Celine</t>
  </si>
  <si>
    <t>Ennew</t>
  </si>
  <si>
    <t>Vally</t>
  </si>
  <si>
    <t>Pinel</t>
  </si>
  <si>
    <t>Alleen</t>
  </si>
  <si>
    <t>Pymar</t>
  </si>
  <si>
    <t>Rickert</t>
  </si>
  <si>
    <t>Fairley</t>
  </si>
  <si>
    <t>Lavinia</t>
  </si>
  <si>
    <t>Chasier</t>
  </si>
  <si>
    <t>Aristotle</t>
  </si>
  <si>
    <t>Vibert</t>
  </si>
  <si>
    <t>Baxter</t>
  </si>
  <si>
    <t>Toulamain</t>
  </si>
  <si>
    <t>Shelly</t>
  </si>
  <si>
    <t>Dabs</t>
  </si>
  <si>
    <t>Osmond</t>
  </si>
  <si>
    <t>Bayfield</t>
  </si>
  <si>
    <t>Prentiss</t>
  </si>
  <si>
    <t>Lockery</t>
  </si>
  <si>
    <t>Bobette</t>
  </si>
  <si>
    <t>Advani</t>
  </si>
  <si>
    <t>Gradey</t>
  </si>
  <si>
    <t>Frazier</t>
  </si>
  <si>
    <t>Marty</t>
  </si>
  <si>
    <t>Denson</t>
  </si>
  <si>
    <t>Lucita</t>
  </si>
  <si>
    <t>Edington</t>
  </si>
  <si>
    <t>Klement</t>
  </si>
  <si>
    <t>Garrison</t>
  </si>
  <si>
    <t>Helen</t>
  </si>
  <si>
    <t>Delwater</t>
  </si>
  <si>
    <t>Caroline</t>
  </si>
  <si>
    <t>Glidden</t>
  </si>
  <si>
    <t>Augustine</t>
  </si>
  <si>
    <t>Layne</t>
  </si>
  <si>
    <t>Kathrine</t>
  </si>
  <si>
    <t>McDougald</t>
  </si>
  <si>
    <t>Keefer</t>
  </si>
  <si>
    <t>Edmonson</t>
  </si>
  <si>
    <t>Murdock</t>
  </si>
  <si>
    <t>Gorton</t>
  </si>
  <si>
    <t>Lammond</t>
  </si>
  <si>
    <t>Tangye</t>
  </si>
  <si>
    <t>Rodina</t>
  </si>
  <si>
    <t>Minchin</t>
  </si>
  <si>
    <t>Bernhard</t>
  </si>
  <si>
    <t>Hannan</t>
  </si>
  <si>
    <t>Titos</t>
  </si>
  <si>
    <t>Collaton</t>
  </si>
  <si>
    <t>Maximilianus</t>
  </si>
  <si>
    <t>Hamlington</t>
  </si>
  <si>
    <t>Tait</t>
  </si>
  <si>
    <t>Brewitt</t>
  </si>
  <si>
    <t>Camila</t>
  </si>
  <si>
    <t>MacGillespie</t>
  </si>
  <si>
    <t>Cull</t>
  </si>
  <si>
    <t>Slott</t>
  </si>
  <si>
    <t>Jolee</t>
  </si>
  <si>
    <t>Gladyer</t>
  </si>
  <si>
    <t>Glenn</t>
  </si>
  <si>
    <t>O'Murtagh</t>
  </si>
  <si>
    <t>Jermain</t>
  </si>
  <si>
    <t>Ruthven</t>
  </si>
  <si>
    <t>Zita</t>
  </si>
  <si>
    <t>Crossgrove</t>
  </si>
  <si>
    <t>Esra</t>
  </si>
  <si>
    <t>Snibson</t>
  </si>
  <si>
    <t>Barbabra</t>
  </si>
  <si>
    <t>Cramond</t>
  </si>
  <si>
    <t>Giraudot</t>
  </si>
  <si>
    <t>Nial</t>
  </si>
  <si>
    <t>Antonazzi</t>
  </si>
  <si>
    <t>Denni</t>
  </si>
  <si>
    <t>Sadd</t>
  </si>
  <si>
    <t>Erroll</t>
  </si>
  <si>
    <t>Tirkin</t>
  </si>
  <si>
    <t>Kevon</t>
  </si>
  <si>
    <t>Perl</t>
  </si>
  <si>
    <t>Amberly</t>
  </si>
  <si>
    <t>Pillman</t>
  </si>
  <si>
    <t>Darcy</t>
  </si>
  <si>
    <t>Crosier</t>
  </si>
  <si>
    <t>De</t>
  </si>
  <si>
    <t>Devereux</t>
  </si>
  <si>
    <t>Jami</t>
  </si>
  <si>
    <t>Swinbourne</t>
  </si>
  <si>
    <t>Bridgette</t>
  </si>
  <si>
    <t>Stivers</t>
  </si>
  <si>
    <t>Westley</t>
  </si>
  <si>
    <t>Affleck</t>
  </si>
  <si>
    <t>Tabbatha</t>
  </si>
  <si>
    <t>Battaille</t>
  </si>
  <si>
    <t>Gennifer</t>
  </si>
  <si>
    <t>Gaythwaite</t>
  </si>
  <si>
    <t>Noami</t>
  </si>
  <si>
    <t>Pauletti</t>
  </si>
  <si>
    <t>Chalmers</t>
  </si>
  <si>
    <t>Durrad</t>
  </si>
  <si>
    <t>Andres</t>
  </si>
  <si>
    <t>Sackett</t>
  </si>
  <si>
    <t>Teriann</t>
  </si>
  <si>
    <t>Portress</t>
  </si>
  <si>
    <t>Hobie</t>
  </si>
  <si>
    <t>Munnis</t>
  </si>
  <si>
    <t>Katlin</t>
  </si>
  <si>
    <t>Garthland</t>
  </si>
  <si>
    <t>Jo ann</t>
  </si>
  <si>
    <t>Laurand</t>
  </si>
  <si>
    <t>Estele</t>
  </si>
  <si>
    <t>Murcott</t>
  </si>
  <si>
    <t>Keven</t>
  </si>
  <si>
    <t>Chatters</t>
  </si>
  <si>
    <t>Brien</t>
  </si>
  <si>
    <t>Prate</t>
  </si>
  <si>
    <t>Chev</t>
  </si>
  <si>
    <t>McConnal</t>
  </si>
  <si>
    <t>Clemmie</t>
  </si>
  <si>
    <t>Harrap</t>
  </si>
  <si>
    <t>Shelley</t>
  </si>
  <si>
    <t>Schuh</t>
  </si>
  <si>
    <t>Leilah</t>
  </si>
  <si>
    <t>Elsy</t>
  </si>
  <si>
    <t>Raviv</t>
  </si>
  <si>
    <t>Jandel</t>
  </si>
  <si>
    <t>Filmore</t>
  </si>
  <si>
    <t>Kinvig</t>
  </si>
  <si>
    <t>Inger</t>
  </si>
  <si>
    <t>Chatenet</t>
  </si>
  <si>
    <t>Coleman</t>
  </si>
  <si>
    <t>Blunderfield</t>
  </si>
  <si>
    <t>Cate</t>
  </si>
  <si>
    <t>Devall</t>
  </si>
  <si>
    <t>Mathew</t>
  </si>
  <si>
    <t>Russ</t>
  </si>
  <si>
    <t>Marlon</t>
  </si>
  <si>
    <t>Rhodus</t>
  </si>
  <si>
    <t>Mattias</t>
  </si>
  <si>
    <t>Cheers</t>
  </si>
  <si>
    <t>Ranice</t>
  </si>
  <si>
    <t>Exton</t>
  </si>
  <si>
    <t>Beverlie</t>
  </si>
  <si>
    <t>Viccary</t>
  </si>
  <si>
    <t>Jana</t>
  </si>
  <si>
    <t>Polding</t>
  </si>
  <si>
    <t>Durant</t>
  </si>
  <si>
    <t>Poag</t>
  </si>
  <si>
    <t>Vanni</t>
  </si>
  <si>
    <t>Cheston</t>
  </si>
  <si>
    <t>Massimiliano</t>
  </si>
  <si>
    <t>McIver</t>
  </si>
  <si>
    <t>Giffer</t>
  </si>
  <si>
    <t>Toke</t>
  </si>
  <si>
    <t>Raquel</t>
  </si>
  <si>
    <t>Beelby</t>
  </si>
  <si>
    <t>Leyla</t>
  </si>
  <si>
    <t>MacAree</t>
  </si>
  <si>
    <t>Denys</t>
  </si>
  <si>
    <t>Siggers</t>
  </si>
  <si>
    <t>Carmelia</t>
  </si>
  <si>
    <t>Quainton</t>
  </si>
  <si>
    <t>Vale</t>
  </si>
  <si>
    <t>Lesek</t>
  </si>
  <si>
    <t>Gonzalo</t>
  </si>
  <si>
    <t>Dudson</t>
  </si>
  <si>
    <t>Gillespie</t>
  </si>
  <si>
    <t>Gris</t>
  </si>
  <si>
    <t>Dewsnap</t>
  </si>
  <si>
    <t>Izak</t>
  </si>
  <si>
    <t>Newbigging</t>
  </si>
  <si>
    <t>Elsey</t>
  </si>
  <si>
    <t>Sanchez</t>
  </si>
  <si>
    <t>Rafaela</t>
  </si>
  <si>
    <t>Neagle</t>
  </si>
  <si>
    <t>Orel</t>
  </si>
  <si>
    <t>Henrie</t>
  </si>
  <si>
    <t>Farand</t>
  </si>
  <si>
    <t>Okie</t>
  </si>
  <si>
    <t>Pietrek</t>
  </si>
  <si>
    <t>Eborn</t>
  </si>
  <si>
    <t>Lefty</t>
  </si>
  <si>
    <t>Tatteshall</t>
  </si>
  <si>
    <t>Horton</t>
  </si>
  <si>
    <t>Stretton</t>
  </si>
  <si>
    <t>Gale</t>
  </si>
  <si>
    <t>Batchelder</t>
  </si>
  <si>
    <t>Hynda</t>
  </si>
  <si>
    <t>Smee</t>
  </si>
  <si>
    <t>Kial</t>
  </si>
  <si>
    <t>Cuchey</t>
  </si>
  <si>
    <t>Standford</t>
  </si>
  <si>
    <t>Searight</t>
  </si>
  <si>
    <t>Emanuel</t>
  </si>
  <si>
    <t>Devita</t>
  </si>
  <si>
    <t>Kit</t>
  </si>
  <si>
    <t>Tivolier</t>
  </si>
  <si>
    <t>Zonda</t>
  </si>
  <si>
    <t>Pipes</t>
  </si>
  <si>
    <t>Queenie</t>
  </si>
  <si>
    <t>De la Harpe</t>
  </si>
  <si>
    <t>Orelle</t>
  </si>
  <si>
    <t>Krink</t>
  </si>
  <si>
    <t>Franni</t>
  </si>
  <si>
    <t>Clemencet</t>
  </si>
  <si>
    <t>Lyle</t>
  </si>
  <si>
    <t>Stoyles</t>
  </si>
  <si>
    <t>Damon</t>
  </si>
  <si>
    <t>Albisser</t>
  </si>
  <si>
    <t>Eulalie</t>
  </si>
  <si>
    <t>Bianco</t>
  </si>
  <si>
    <t>Loretta</t>
  </si>
  <si>
    <t>Churchward</t>
  </si>
  <si>
    <t>Horatio</t>
  </si>
  <si>
    <t>Franchyonok</t>
  </si>
  <si>
    <t>Myles</t>
  </si>
  <si>
    <t>Scoggans</t>
  </si>
  <si>
    <t>Otha</t>
  </si>
  <si>
    <t>Tappor</t>
  </si>
  <si>
    <t>Merell</t>
  </si>
  <si>
    <t>Larose</t>
  </si>
  <si>
    <t>Eble</t>
  </si>
  <si>
    <t>Hillel</t>
  </si>
  <si>
    <t>Hutley</t>
  </si>
  <si>
    <t>Tedie</t>
  </si>
  <si>
    <t>Cartmer</t>
  </si>
  <si>
    <t>Kalindi</t>
  </si>
  <si>
    <t>Carmel</t>
  </si>
  <si>
    <t>Winfield</t>
  </si>
  <si>
    <t>Lansdowne</t>
  </si>
  <si>
    <t>Agace</t>
  </si>
  <si>
    <t>Sterry</t>
  </si>
  <si>
    <t>Steward</t>
  </si>
  <si>
    <t>Arnke</t>
  </si>
  <si>
    <t>Waple</t>
  </si>
  <si>
    <t>Sharline</t>
  </si>
  <si>
    <t>Tribbeck</t>
  </si>
  <si>
    <t>Lyn</t>
  </si>
  <si>
    <t>Trewett</t>
  </si>
  <si>
    <t>Myriam</t>
  </si>
  <si>
    <t>Filby</t>
  </si>
  <si>
    <t>Jacklin</t>
  </si>
  <si>
    <t>Agiolfinger</t>
  </si>
  <si>
    <t>Gregoire</t>
  </si>
  <si>
    <t>Corington</t>
  </si>
  <si>
    <t>Chantalle</t>
  </si>
  <si>
    <t>Fedynski</t>
  </si>
  <si>
    <t>Stephan</t>
  </si>
  <si>
    <t>Greeve</t>
  </si>
  <si>
    <t>Kalli</t>
  </si>
  <si>
    <t>Beeze</t>
  </si>
  <si>
    <t>Laural</t>
  </si>
  <si>
    <t>Teasey</t>
  </si>
  <si>
    <t>Carmela</t>
  </si>
  <si>
    <t>Fliege</t>
  </si>
  <si>
    <t>Petronella</t>
  </si>
  <si>
    <t>O' Ronan</t>
  </si>
  <si>
    <t>Taite</t>
  </si>
  <si>
    <t>Fulk</t>
  </si>
  <si>
    <t>Crystie</t>
  </si>
  <si>
    <t>Guerrazzi</t>
  </si>
  <si>
    <t>Nicola</t>
  </si>
  <si>
    <t>Granleese</t>
  </si>
  <si>
    <t>Grazia</t>
  </si>
  <si>
    <t>Toma</t>
  </si>
  <si>
    <t>Crisell</t>
  </si>
  <si>
    <t>Valene</t>
  </si>
  <si>
    <t>Carverhill</t>
  </si>
  <si>
    <t>Darcey</t>
  </si>
  <si>
    <t>Caldaro</t>
  </si>
  <si>
    <t>Maynard</t>
  </si>
  <si>
    <t>Krebs</t>
  </si>
  <si>
    <t>Felita</t>
  </si>
  <si>
    <t>Melpuss</t>
  </si>
  <si>
    <t>Darnall</t>
  </si>
  <si>
    <t>Goodship</t>
  </si>
  <si>
    <t>Fidelia</t>
  </si>
  <si>
    <t>Pedrocco</t>
  </si>
  <si>
    <t>Ellen</t>
  </si>
  <si>
    <t>Dooman</t>
  </si>
  <si>
    <t>Pessolt</t>
  </si>
  <si>
    <t>Denny</t>
  </si>
  <si>
    <t>Pickard</t>
  </si>
  <si>
    <t>Ariadne</t>
  </si>
  <si>
    <t>Willshire</t>
  </si>
  <si>
    <t>Ave</t>
  </si>
  <si>
    <t>Abbatini</t>
  </si>
  <si>
    <t>Terri</t>
  </si>
  <si>
    <t>Novic</t>
  </si>
  <si>
    <t>Gaytor</t>
  </si>
  <si>
    <t>Ardine</t>
  </si>
  <si>
    <t>Carloni</t>
  </si>
  <si>
    <t>Kean</t>
  </si>
  <si>
    <t>Keelinge</t>
  </si>
  <si>
    <t>Laird</t>
  </si>
  <si>
    <t>Margiotta</t>
  </si>
  <si>
    <t>Jayson</t>
  </si>
  <si>
    <t>Rugg</t>
  </si>
  <si>
    <t>Melva</t>
  </si>
  <si>
    <t>Brosoli</t>
  </si>
  <si>
    <t>Zack</t>
  </si>
  <si>
    <t>Codlin</t>
  </si>
  <si>
    <t>Darryl</t>
  </si>
  <si>
    <t>Worgan</t>
  </si>
  <si>
    <t>Nickolaus</t>
  </si>
  <si>
    <t>Bernardeau</t>
  </si>
  <si>
    <t>Stinky</t>
  </si>
  <si>
    <t>Eddoes</t>
  </si>
  <si>
    <t>Umeko</t>
  </si>
  <si>
    <t>Wilshaw</t>
  </si>
  <si>
    <t>Loralyn</t>
  </si>
  <si>
    <t>Scarffe</t>
  </si>
  <si>
    <t>Nikolai</t>
  </si>
  <si>
    <t>De Castri</t>
  </si>
  <si>
    <t>Bernardina</t>
  </si>
  <si>
    <t>Fisbey</t>
  </si>
  <si>
    <t>Malissia</t>
  </si>
  <si>
    <t>Try</t>
  </si>
  <si>
    <t>Vivian</t>
  </si>
  <si>
    <t>Philson</t>
  </si>
  <si>
    <t>Mab</t>
  </si>
  <si>
    <t>Marxsen</t>
  </si>
  <si>
    <t>Frasquito</t>
  </si>
  <si>
    <t>Breach</t>
  </si>
  <si>
    <t>Rani</t>
  </si>
  <si>
    <t>Gaffney</t>
  </si>
  <si>
    <t>Jorie</t>
  </si>
  <si>
    <t>Everex</t>
  </si>
  <si>
    <t>Ashley</t>
  </si>
  <si>
    <t>Somerton</t>
  </si>
  <si>
    <t>Jonah</t>
  </si>
  <si>
    <t>Crighton</t>
  </si>
  <si>
    <t>Ted</t>
  </si>
  <si>
    <t>Davoren</t>
  </si>
  <si>
    <t>Elfrieda</t>
  </si>
  <si>
    <t>Merington</t>
  </si>
  <si>
    <t>Stephen</t>
  </si>
  <si>
    <t>Vince</t>
  </si>
  <si>
    <t>Lulita</t>
  </si>
  <si>
    <t>Wyke</t>
  </si>
  <si>
    <t>Eugene</t>
  </si>
  <si>
    <t>Lebourn</t>
  </si>
  <si>
    <t>Behr</t>
  </si>
  <si>
    <t>Maryrose</t>
  </si>
  <si>
    <t>Ravenshaw</t>
  </si>
  <si>
    <t>Kevin</t>
  </si>
  <si>
    <t>Wayvill</t>
  </si>
  <si>
    <t>Lenette</t>
  </si>
  <si>
    <t>Gyves</t>
  </si>
  <si>
    <t>Tabina</t>
  </si>
  <si>
    <t>Askell</t>
  </si>
  <si>
    <t>Anette</t>
  </si>
  <si>
    <t>Waldock</t>
  </si>
  <si>
    <t>Moishe</t>
  </si>
  <si>
    <t>Nicely</t>
  </si>
  <si>
    <t>Yves</t>
  </si>
  <si>
    <t>Edelmann</t>
  </si>
  <si>
    <t>Jacky</t>
  </si>
  <si>
    <t>Lovat</t>
  </si>
  <si>
    <t>Olenka</t>
  </si>
  <si>
    <t>Puddicombe</t>
  </si>
  <si>
    <t>Peggie</t>
  </si>
  <si>
    <t>Grayland</t>
  </si>
  <si>
    <t>Rowen</t>
  </si>
  <si>
    <t>Hullbrook</t>
  </si>
  <si>
    <t>Orville</t>
  </si>
  <si>
    <t>Dutt</t>
  </si>
  <si>
    <t>Somerset</t>
  </si>
  <si>
    <t>Phlippsen</t>
  </si>
  <si>
    <t>Amalle</t>
  </si>
  <si>
    <t>Lodo</t>
  </si>
  <si>
    <t>Constancia</t>
  </si>
  <si>
    <t>Jenne</t>
  </si>
  <si>
    <t>Malachi</t>
  </si>
  <si>
    <t>Oldknow</t>
  </si>
  <si>
    <t>Norris</t>
  </si>
  <si>
    <t>Ferrillio</t>
  </si>
  <si>
    <t>Evvy</t>
  </si>
  <si>
    <t>Riedel</t>
  </si>
  <si>
    <t>Jime</t>
  </si>
  <si>
    <t>Kara-lynn</t>
  </si>
  <si>
    <t>Ingarfill</t>
  </si>
  <si>
    <t>Brandi</t>
  </si>
  <si>
    <t>Gratton</t>
  </si>
  <si>
    <t>See</t>
  </si>
  <si>
    <t>Postin</t>
  </si>
  <si>
    <t>Herrick</t>
  </si>
  <si>
    <t>Utterson</t>
  </si>
  <si>
    <t>Katrina</t>
  </si>
  <si>
    <t>Danne</t>
  </si>
  <si>
    <t>Ivett</t>
  </si>
  <si>
    <t>Klass</t>
  </si>
  <si>
    <t>Jacinthe</t>
  </si>
  <si>
    <t>Vel</t>
  </si>
  <si>
    <t>Olivero</t>
  </si>
  <si>
    <t>Wessel</t>
  </si>
  <si>
    <t>O'Shevlin</t>
  </si>
  <si>
    <t>Norman</t>
  </si>
  <si>
    <t>Wilden</t>
  </si>
  <si>
    <t>Rosie</t>
  </si>
  <si>
    <t>Kenzie</t>
  </si>
  <si>
    <t>Deloris</t>
  </si>
  <si>
    <t>Nuzzti</t>
  </si>
  <si>
    <t>Shea</t>
  </si>
  <si>
    <t>Woodeson</t>
  </si>
  <si>
    <t>Leighton</t>
  </si>
  <si>
    <t>Garbar</t>
  </si>
  <si>
    <t>Laurice</t>
  </si>
  <si>
    <t>Miall</t>
  </si>
  <si>
    <t>Obadias</t>
  </si>
  <si>
    <t>Penelli</t>
  </si>
  <si>
    <t>Rafe</t>
  </si>
  <si>
    <t>Chorlton</t>
  </si>
  <si>
    <t>Charlotta</t>
  </si>
  <si>
    <t>Wines</t>
  </si>
  <si>
    <t>Bartlet</t>
  </si>
  <si>
    <t>Gerardeaux</t>
  </si>
  <si>
    <t>Elbertina</t>
  </si>
  <si>
    <t>Gounet</t>
  </si>
  <si>
    <t>Fredek</t>
  </si>
  <si>
    <t>Vaskin</t>
  </si>
  <si>
    <t>Cristiano</t>
  </si>
  <si>
    <t>Gyurko</t>
  </si>
  <si>
    <t>Delphine</t>
  </si>
  <si>
    <t>Denisard</t>
  </si>
  <si>
    <t>Celka</t>
  </si>
  <si>
    <t>Attoc</t>
  </si>
  <si>
    <t>Carmelle</t>
  </si>
  <si>
    <t>Utridge</t>
  </si>
  <si>
    <t>Ferrel</t>
  </si>
  <si>
    <t>Gainforth</t>
  </si>
  <si>
    <t>Tamqrah</t>
  </si>
  <si>
    <t>Flowerden</t>
  </si>
  <si>
    <t>Nanine</t>
  </si>
  <si>
    <t>Pummell</t>
  </si>
  <si>
    <t>Shaylynn</t>
  </si>
  <si>
    <t>Southern</t>
  </si>
  <si>
    <t>Logan</t>
  </si>
  <si>
    <t>Jansky</t>
  </si>
  <si>
    <t>Jermayne</t>
  </si>
  <si>
    <t>Duffie</t>
  </si>
  <si>
    <t>Orv</t>
  </si>
  <si>
    <t>Davidou</t>
  </si>
  <si>
    <t>Tam</t>
  </si>
  <si>
    <t>Doniso</t>
  </si>
  <si>
    <t>Abra</t>
  </si>
  <si>
    <t>Lenney</t>
  </si>
  <si>
    <t>Bowdrey</t>
  </si>
  <si>
    <t>Massimo</t>
  </si>
  <si>
    <t>McDougle</t>
  </si>
  <si>
    <t>Tiphani</t>
  </si>
  <si>
    <t>Cuerda</t>
  </si>
  <si>
    <t>Leola</t>
  </si>
  <si>
    <t>Harhoff</t>
  </si>
  <si>
    <t>Lesli</t>
  </si>
  <si>
    <t>Baldini</t>
  </si>
  <si>
    <t>Matthus</t>
  </si>
  <si>
    <t>Dumphrey</t>
  </si>
  <si>
    <t>Boycey</t>
  </si>
  <si>
    <t>MacDermott</t>
  </si>
  <si>
    <t>Phillipe</t>
  </si>
  <si>
    <t>Corter</t>
  </si>
  <si>
    <t>Pierre</t>
  </si>
  <si>
    <t>Lambshine</t>
  </si>
  <si>
    <t>Hunter</t>
  </si>
  <si>
    <t>Erni</t>
  </si>
  <si>
    <t>Rainer</t>
  </si>
  <si>
    <t>Pirdy</t>
  </si>
  <si>
    <t>Lotty</t>
  </si>
  <si>
    <t>Foxall</t>
  </si>
  <si>
    <t>Cassius</t>
  </si>
  <si>
    <t>Roseaman</t>
  </si>
  <si>
    <t>Barn</t>
  </si>
  <si>
    <t>Doram</t>
  </si>
  <si>
    <t>Chastaing</t>
  </si>
  <si>
    <t>Catherine</t>
  </si>
  <si>
    <t>Jerams</t>
  </si>
  <si>
    <t>Leelah</t>
  </si>
  <si>
    <t>Yarnton</t>
  </si>
  <si>
    <t>Geoff</t>
  </si>
  <si>
    <t>Greenmon</t>
  </si>
  <si>
    <t>Ranique</t>
  </si>
  <si>
    <t>Hyatt</t>
  </si>
  <si>
    <t>Vite</t>
  </si>
  <si>
    <t>Blethyn</t>
  </si>
  <si>
    <t>Helyn</t>
  </si>
  <si>
    <t>McQuaker</t>
  </si>
  <si>
    <t>Valencia</t>
  </si>
  <si>
    <t>Ubsdale</t>
  </si>
  <si>
    <t>Ike</t>
  </si>
  <si>
    <t>Pretorius</t>
  </si>
  <si>
    <t>Basilius</t>
  </si>
  <si>
    <t>Hawlgarth</t>
  </si>
  <si>
    <t>Terry</t>
  </si>
  <si>
    <t>Hess</t>
  </si>
  <si>
    <t>Alex</t>
  </si>
  <si>
    <t>Ateridge</t>
  </si>
  <si>
    <t>Minetta</t>
  </si>
  <si>
    <t>Maden</t>
  </si>
  <si>
    <t>Aubrey</t>
  </si>
  <si>
    <t>Suthren</t>
  </si>
  <si>
    <t>Lobb</t>
  </si>
  <si>
    <t>Cordelia</t>
  </si>
  <si>
    <t>Goodered</t>
  </si>
  <si>
    <t>Claire</t>
  </si>
  <si>
    <t>Espinos</t>
  </si>
  <si>
    <t>Temple</t>
  </si>
  <si>
    <t>Dorracott</t>
  </si>
  <si>
    <t>Maure</t>
  </si>
  <si>
    <t>Quinane</t>
  </si>
  <si>
    <t>Orion</t>
  </si>
  <si>
    <t>Robak</t>
  </si>
  <si>
    <t>Nikolaus</t>
  </si>
  <si>
    <t>Plampeyn</t>
  </si>
  <si>
    <t>Daphna</t>
  </si>
  <si>
    <t>Dyson</t>
  </si>
  <si>
    <t>Archy</t>
  </si>
  <si>
    <t>Petri</t>
  </si>
  <si>
    <t>Tim</t>
  </si>
  <si>
    <t>Koschek</t>
  </si>
  <si>
    <t>Codie</t>
  </si>
  <si>
    <t>Ardy</t>
  </si>
  <si>
    <t>Maryjo</t>
  </si>
  <si>
    <t>Laxe</t>
  </si>
  <si>
    <t>Matthias</t>
  </si>
  <si>
    <t>Haestier</t>
  </si>
  <si>
    <t>Roger</t>
  </si>
  <si>
    <t>Guiet</t>
  </si>
  <si>
    <t>Ethyl</t>
  </si>
  <si>
    <t>Klaff</t>
  </si>
  <si>
    <t>Licha</t>
  </si>
  <si>
    <t>Whitemarsh</t>
  </si>
  <si>
    <t>Sherlock</t>
  </si>
  <si>
    <t>Duffell</t>
  </si>
  <si>
    <t>Ahmed</t>
  </si>
  <si>
    <t>Roizn</t>
  </si>
  <si>
    <t>Willem</t>
  </si>
  <si>
    <t>Juschke</t>
  </si>
  <si>
    <t>Bobbi</t>
  </si>
  <si>
    <t>Denis</t>
  </si>
  <si>
    <t>Ferdinand</t>
  </si>
  <si>
    <t>Filippucci</t>
  </si>
  <si>
    <t>Wait</t>
  </si>
  <si>
    <t>Rosenbaum</t>
  </si>
  <si>
    <t>Bernard</t>
  </si>
  <si>
    <t>Lefeuvre</t>
  </si>
  <si>
    <t>Jessa</t>
  </si>
  <si>
    <t>Wasbrough</t>
  </si>
  <si>
    <t>Merilee</t>
  </si>
  <si>
    <t>Leverich</t>
  </si>
  <si>
    <t>Chas</t>
  </si>
  <si>
    <t>Manthorpe</t>
  </si>
  <si>
    <t>Wallas</t>
  </si>
  <si>
    <t>Riolfi</t>
  </si>
  <si>
    <t>Hew</t>
  </si>
  <si>
    <t>Lamborne</t>
  </si>
  <si>
    <t>Desmond</t>
  </si>
  <si>
    <t>Simmins</t>
  </si>
  <si>
    <t>Leman</t>
  </si>
  <si>
    <t>Jone</t>
  </si>
  <si>
    <t>Sleep</t>
  </si>
  <si>
    <t>Nil</t>
  </si>
  <si>
    <t>Dowden</t>
  </si>
  <si>
    <t>Keenan</t>
  </si>
  <si>
    <t>Kruszelnicki</t>
  </si>
  <si>
    <t>Natassia</t>
  </si>
  <si>
    <t>Baldoni</t>
  </si>
  <si>
    <t>Alyse</t>
  </si>
  <si>
    <t>Abrahmer</t>
  </si>
  <si>
    <t>Hartright</t>
  </si>
  <si>
    <t>Walker</t>
  </si>
  <si>
    <t>Bartels</t>
  </si>
  <si>
    <t>Filip</t>
  </si>
  <si>
    <t>Stellman</t>
  </si>
  <si>
    <t>Teresina</t>
  </si>
  <si>
    <t>Howling</t>
  </si>
  <si>
    <t>Christye</t>
  </si>
  <si>
    <t>Spraging</t>
  </si>
  <si>
    <t>Elaina</t>
  </si>
  <si>
    <t>Shelmardine</t>
  </si>
  <si>
    <t>Viv</t>
  </si>
  <si>
    <t>Czajka</t>
  </si>
  <si>
    <t>Jesus</t>
  </si>
  <si>
    <t>Mantle</t>
  </si>
  <si>
    <t>Alfie</t>
  </si>
  <si>
    <t>Ainsworth</t>
  </si>
  <si>
    <t>Jo</t>
  </si>
  <si>
    <t>Saffen</t>
  </si>
  <si>
    <t>Daryle</t>
  </si>
  <si>
    <t>Custed</t>
  </si>
  <si>
    <t>Billye</t>
  </si>
  <si>
    <t>Shwalbe</t>
  </si>
  <si>
    <t>Aldwich</t>
  </si>
  <si>
    <t>Gayelord</t>
  </si>
  <si>
    <t>Gianelli</t>
  </si>
  <si>
    <t>Grenville</t>
  </si>
  <si>
    <t>D'Orsay</t>
  </si>
  <si>
    <t>Delmore</t>
  </si>
  <si>
    <t>Harrild</t>
  </si>
  <si>
    <t>Brade</t>
  </si>
  <si>
    <t>Torn</t>
  </si>
  <si>
    <t>Ellwood</t>
  </si>
  <si>
    <t>Aronoff</t>
  </si>
  <si>
    <t>Jethro</t>
  </si>
  <si>
    <t>Percifer</t>
  </si>
  <si>
    <t>Albertine</t>
  </si>
  <si>
    <t>Berntssen</t>
  </si>
  <si>
    <t>Andreana</t>
  </si>
  <si>
    <t>Baly</t>
  </si>
  <si>
    <t>Colette</t>
  </si>
  <si>
    <t>Mangon</t>
  </si>
  <si>
    <t>Arel</t>
  </si>
  <si>
    <t>Rolland</t>
  </si>
  <si>
    <t>Devland</t>
  </si>
  <si>
    <t>Kohter</t>
  </si>
  <si>
    <t>Farris</t>
  </si>
  <si>
    <t>Valance</t>
  </si>
  <si>
    <t>Basilio</t>
  </si>
  <si>
    <t>Shattock</t>
  </si>
  <si>
    <t>Michale</t>
  </si>
  <si>
    <t>Hackley</t>
  </si>
  <si>
    <t>Kimmi</t>
  </si>
  <si>
    <t>Erskin</t>
  </si>
  <si>
    <t>Micah</t>
  </si>
  <si>
    <t>Rawdales</t>
  </si>
  <si>
    <t>Andros</t>
  </si>
  <si>
    <t>Graveson</t>
  </si>
  <si>
    <t>Ayn</t>
  </si>
  <si>
    <t>Angless</t>
  </si>
  <si>
    <t>Garner</t>
  </si>
  <si>
    <t>Leatherbarrow</t>
  </si>
  <si>
    <t>Lianne</t>
  </si>
  <si>
    <t>Simeoni</t>
  </si>
  <si>
    <t>Stephannie</t>
  </si>
  <si>
    <t>Birt</t>
  </si>
  <si>
    <t>Kippy</t>
  </si>
  <si>
    <t>Blaver</t>
  </si>
  <si>
    <t>Etan</t>
  </si>
  <si>
    <t>Devericks</t>
  </si>
  <si>
    <t>Wendel</t>
  </si>
  <si>
    <t>Taudevin</t>
  </si>
  <si>
    <t>Judd</t>
  </si>
  <si>
    <t>Cowlard</t>
  </si>
  <si>
    <t>Phillip</t>
  </si>
  <si>
    <t>Kann</t>
  </si>
  <si>
    <t>Annis</t>
  </si>
  <si>
    <t>Francomb</t>
  </si>
  <si>
    <t>Martica</t>
  </si>
  <si>
    <t>Attenbrow</t>
  </si>
  <si>
    <t>Barbi</t>
  </si>
  <si>
    <t>Matysiak</t>
  </si>
  <si>
    <t>Itscovitz</t>
  </si>
  <si>
    <t>Jasmine</t>
  </si>
  <si>
    <t>Cathcart</t>
  </si>
  <si>
    <t>Ulrike</t>
  </si>
  <si>
    <t>Meagher</t>
  </si>
  <si>
    <t>Isiahi</t>
  </si>
  <si>
    <t>Sealand</t>
  </si>
  <si>
    <t>Brew</t>
  </si>
  <si>
    <t>Aguirre</t>
  </si>
  <si>
    <t>Zebulen</t>
  </si>
  <si>
    <t>Skeemor</t>
  </si>
  <si>
    <t>Bjorn</t>
  </si>
  <si>
    <t>Seedman</t>
  </si>
  <si>
    <t>Mavis</t>
  </si>
  <si>
    <t>Huyge</t>
  </si>
  <si>
    <t>Kathe</t>
  </si>
  <si>
    <t>Pauly</t>
  </si>
  <si>
    <t>Nisse</t>
  </si>
  <si>
    <t>McCauley</t>
  </si>
  <si>
    <t>Pablo</t>
  </si>
  <si>
    <t>Goodhand</t>
  </si>
  <si>
    <t>Lil</t>
  </si>
  <si>
    <t>Benion</t>
  </si>
  <si>
    <t>Ivor</t>
  </si>
  <si>
    <t>Davidy</t>
  </si>
  <si>
    <t>Gaelan</t>
  </si>
  <si>
    <t>Robrow</t>
  </si>
  <si>
    <t>Loleta</t>
  </si>
  <si>
    <t>Faull</t>
  </si>
  <si>
    <t>Elwyn</t>
  </si>
  <si>
    <t>Keyzman</t>
  </si>
  <si>
    <t>Shanta</t>
  </si>
  <si>
    <t>Crooke</t>
  </si>
  <si>
    <t>Darsey</t>
  </si>
  <si>
    <t>Hooban</t>
  </si>
  <si>
    <t>Thebault</t>
  </si>
  <si>
    <t>Base</t>
  </si>
  <si>
    <t>Mercy</t>
  </si>
  <si>
    <t>Richemont</t>
  </si>
  <si>
    <t>Elisabetta</t>
  </si>
  <si>
    <t>Curzey</t>
  </si>
  <si>
    <t>Tori</t>
  </si>
  <si>
    <t>Helis</t>
  </si>
  <si>
    <t>Elroy</t>
  </si>
  <si>
    <t>Petrasso</t>
  </si>
  <si>
    <t>Blanche</t>
  </si>
  <si>
    <t>Folliott</t>
  </si>
  <si>
    <t>Chanda</t>
  </si>
  <si>
    <t>Bahls</t>
  </si>
  <si>
    <t>Luise</t>
  </si>
  <si>
    <t>Bodley</t>
  </si>
  <si>
    <t>Aumerle</t>
  </si>
  <si>
    <t>Lin</t>
  </si>
  <si>
    <t>Ajean</t>
  </si>
  <si>
    <t>Mada</t>
  </si>
  <si>
    <t>Addie</t>
  </si>
  <si>
    <t>Shayne</t>
  </si>
  <si>
    <t>Greensall</t>
  </si>
  <si>
    <t>Mallory</t>
  </si>
  <si>
    <t>Kiss</t>
  </si>
  <si>
    <t>Nate</t>
  </si>
  <si>
    <t>Bartaletti</t>
  </si>
  <si>
    <t>Moll</t>
  </si>
  <si>
    <t>Wylie</t>
  </si>
  <si>
    <t>Bea</t>
  </si>
  <si>
    <t>Gofton</t>
  </si>
  <si>
    <t>Thalia</t>
  </si>
  <si>
    <t>Crowcher</t>
  </si>
  <si>
    <t>Nickolai</t>
  </si>
  <si>
    <t>Martins</t>
  </si>
  <si>
    <t>Corene</t>
  </si>
  <si>
    <t>Diamant</t>
  </si>
  <si>
    <t>Aldin</t>
  </si>
  <si>
    <t>Dryburgh</t>
  </si>
  <si>
    <t>Bernice</t>
  </si>
  <si>
    <t>Nucci</t>
  </si>
  <si>
    <t>Isadora</t>
  </si>
  <si>
    <t>Davana</t>
  </si>
  <si>
    <t>Javier</t>
  </si>
  <si>
    <t>Andriolli</t>
  </si>
  <si>
    <t>Hillary</t>
  </si>
  <si>
    <t>Westphalen</t>
  </si>
  <si>
    <t>Lorie</t>
  </si>
  <si>
    <t>Bamblett</t>
  </si>
  <si>
    <t>Trude</t>
  </si>
  <si>
    <t>Lindenbluth</t>
  </si>
  <si>
    <t>Caro</t>
  </si>
  <si>
    <t>Farrington</t>
  </si>
  <si>
    <t>Ophelia</t>
  </si>
  <si>
    <t>Renak</t>
  </si>
  <si>
    <t>Joane</t>
  </si>
  <si>
    <t>O' Mulderrig</t>
  </si>
  <si>
    <t>Alene</t>
  </si>
  <si>
    <t>Barneveld</t>
  </si>
  <si>
    <t>Sibeal</t>
  </si>
  <si>
    <t>Stirman</t>
  </si>
  <si>
    <t>Pansie</t>
  </si>
  <si>
    <t>Lingley</t>
  </si>
  <si>
    <t>Sunny</t>
  </si>
  <si>
    <t>Glyne</t>
  </si>
  <si>
    <t>Letti</t>
  </si>
  <si>
    <t>Howarth</t>
  </si>
  <si>
    <t>Noelyn</t>
  </si>
  <si>
    <t>Vankin</t>
  </si>
  <si>
    <t>Adaline</t>
  </si>
  <si>
    <t>Waud</t>
  </si>
  <si>
    <t>Reagan</t>
  </si>
  <si>
    <t>Jubert</t>
  </si>
  <si>
    <t>Talbot</t>
  </si>
  <si>
    <t>Kynett</t>
  </si>
  <si>
    <t>Lazar</t>
  </si>
  <si>
    <t>Margit</t>
  </si>
  <si>
    <t>Dransfield</t>
  </si>
  <si>
    <t>Lucina</t>
  </si>
  <si>
    <t>Farndon</t>
  </si>
  <si>
    <t>Fabe</t>
  </si>
  <si>
    <t>Hutchinges</t>
  </si>
  <si>
    <t>Verine</t>
  </si>
  <si>
    <t>Gouldstone</t>
  </si>
  <si>
    <t>Tammy</t>
  </si>
  <si>
    <t>Lenden</t>
  </si>
  <si>
    <t>Iago</t>
  </si>
  <si>
    <t>Epine</t>
  </si>
  <si>
    <t>Georgie</t>
  </si>
  <si>
    <t>Seyler</t>
  </si>
  <si>
    <t>Bennie</t>
  </si>
  <si>
    <t>Drayton</t>
  </si>
  <si>
    <t>Bess</t>
  </si>
  <si>
    <t>Kubelka</t>
  </si>
  <si>
    <t>Evania</t>
  </si>
  <si>
    <t>Grime</t>
  </si>
  <si>
    <t>Avivah</t>
  </si>
  <si>
    <t>Sante</t>
  </si>
  <si>
    <t>Zebedee</t>
  </si>
  <si>
    <t>Lewzey</t>
  </si>
  <si>
    <t>Wenona</t>
  </si>
  <si>
    <t>Pawlik</t>
  </si>
  <si>
    <t>Derk</t>
  </si>
  <si>
    <t>Latham</t>
  </si>
  <si>
    <t>Christina</t>
  </si>
  <si>
    <t>Augar</t>
  </si>
  <si>
    <t>Claeskens</t>
  </si>
  <si>
    <t>O'Grady</t>
  </si>
  <si>
    <t>Peter</t>
  </si>
  <si>
    <t>Aps</t>
  </si>
  <si>
    <t>Eustacia</t>
  </si>
  <si>
    <t>Creamer</t>
  </si>
  <si>
    <t>Adolf</t>
  </si>
  <si>
    <t>Underhill</t>
  </si>
  <si>
    <t>Cory</t>
  </si>
  <si>
    <t>Duplan</t>
  </si>
  <si>
    <t>Cairistiona</t>
  </si>
  <si>
    <t>Lyver</t>
  </si>
  <si>
    <t>Kiley</t>
  </si>
  <si>
    <t>Lartice</t>
  </si>
  <si>
    <t>Austine</t>
  </si>
  <si>
    <t>Wyer</t>
  </si>
  <si>
    <t>Janenna</t>
  </si>
  <si>
    <t>Dailey</t>
  </si>
  <si>
    <t>Alfi</t>
  </si>
  <si>
    <t>Duesberry</t>
  </si>
  <si>
    <t>Rosella</t>
  </si>
  <si>
    <t>Zamora</t>
  </si>
  <si>
    <t>Julianna</t>
  </si>
  <si>
    <t>Dunklee</t>
  </si>
  <si>
    <t>Aviva</t>
  </si>
  <si>
    <t>Shayes</t>
  </si>
  <si>
    <t>Hulmes</t>
  </si>
  <si>
    <t>Dorn</t>
  </si>
  <si>
    <t>Calloway</t>
  </si>
  <si>
    <t>Adena</t>
  </si>
  <si>
    <t>Kop</t>
  </si>
  <si>
    <t>Rosina</t>
  </si>
  <si>
    <t>Kener</t>
  </si>
  <si>
    <t>Mendel</t>
  </si>
  <si>
    <t>Iscowitz</t>
  </si>
  <si>
    <t>Hillyer</t>
  </si>
  <si>
    <t>Garrique</t>
  </si>
  <si>
    <t>Luisa</t>
  </si>
  <si>
    <t>Antic</t>
  </si>
  <si>
    <t>Clyve</t>
  </si>
  <si>
    <t>Dayley</t>
  </si>
  <si>
    <t>Jessie</t>
  </si>
  <si>
    <t>Peabody</t>
  </si>
  <si>
    <t>Alberto</t>
  </si>
  <si>
    <t>Morgan</t>
  </si>
  <si>
    <t>Bengt</t>
  </si>
  <si>
    <t>Shillum</t>
  </si>
  <si>
    <t>Vania</t>
  </si>
  <si>
    <t>Tolefree</t>
  </si>
  <si>
    <t>Idell</t>
  </si>
  <si>
    <t>Haskew</t>
  </si>
  <si>
    <t>Millin</t>
  </si>
  <si>
    <t>Rufe</t>
  </si>
  <si>
    <t>Smerdon</t>
  </si>
  <si>
    <t>Tallie</t>
  </si>
  <si>
    <t>Buckner</t>
  </si>
  <si>
    <t>Christabella</t>
  </si>
  <si>
    <t>Timblett</t>
  </si>
  <si>
    <t>Pacorro</t>
  </si>
  <si>
    <t>Balden</t>
  </si>
  <si>
    <t>Elizabet</t>
  </si>
  <si>
    <t>Kentish</t>
  </si>
  <si>
    <t>Cecilius</t>
  </si>
  <si>
    <t>Messam</t>
  </si>
  <si>
    <t>Aurelie</t>
  </si>
  <si>
    <t>Pickaver</t>
  </si>
  <si>
    <t>Huey</t>
  </si>
  <si>
    <t>Strognell</t>
  </si>
  <si>
    <t>Lawrence</t>
  </si>
  <si>
    <t>Minchindon</t>
  </si>
  <si>
    <t>Ivan</t>
  </si>
  <si>
    <t>Gar</t>
  </si>
  <si>
    <t>Mueller</t>
  </si>
  <si>
    <t>Travers</t>
  </si>
  <si>
    <t>Nequest</t>
  </si>
  <si>
    <t>Mauricio</t>
  </si>
  <si>
    <t>Smooth</t>
  </si>
  <si>
    <t>Lenaghen</t>
  </si>
  <si>
    <t>Elie</t>
  </si>
  <si>
    <t>Cantillion</t>
  </si>
  <si>
    <t>Tuckie</t>
  </si>
  <si>
    <t>Mullenger</t>
  </si>
  <si>
    <t>Nichols</t>
  </si>
  <si>
    <t>Fraze</t>
  </si>
  <si>
    <t>Laing</t>
  </si>
  <si>
    <t>Erika</t>
  </si>
  <si>
    <t>Forsaith</t>
  </si>
  <si>
    <t>Salli</t>
  </si>
  <si>
    <t>Gooda</t>
  </si>
  <si>
    <t>Amalea</t>
  </si>
  <si>
    <t>Murty</t>
  </si>
  <si>
    <t>Alexa</t>
  </si>
  <si>
    <t>Balch</t>
  </si>
  <si>
    <t>Nolie</t>
  </si>
  <si>
    <t>Gonnin</t>
  </si>
  <si>
    <t>Orelia</t>
  </si>
  <si>
    <t>Philipson</t>
  </si>
  <si>
    <t>Krisha</t>
  </si>
  <si>
    <t>Rotherham</t>
  </si>
  <si>
    <t>Martinec</t>
  </si>
  <si>
    <t>Renaud</t>
  </si>
  <si>
    <t>Highwood</t>
  </si>
  <si>
    <t>Chastity</t>
  </si>
  <si>
    <t>Benninger</t>
  </si>
  <si>
    <t>Misty</t>
  </si>
  <si>
    <t>Whitrod</t>
  </si>
  <si>
    <t>Darwin</t>
  </si>
  <si>
    <t>Tinsley</t>
  </si>
  <si>
    <t>Ddene</t>
  </si>
  <si>
    <t>Castree</t>
  </si>
  <si>
    <t>Dexter</t>
  </si>
  <si>
    <t>Ewington</t>
  </si>
  <si>
    <t>Giorgio</t>
  </si>
  <si>
    <t>Suett</t>
  </si>
  <si>
    <t>Cherye</t>
  </si>
  <si>
    <t>Grunbaum</t>
  </si>
  <si>
    <t>Duffy</t>
  </si>
  <si>
    <t>Grimsdyke</t>
  </si>
  <si>
    <t>Barde</t>
  </si>
  <si>
    <t>Pound</t>
  </si>
  <si>
    <t>Giovanazzi</t>
  </si>
  <si>
    <t>Erin</t>
  </si>
  <si>
    <t>Ducker</t>
  </si>
  <si>
    <t>Nicko</t>
  </si>
  <si>
    <t>Ledington</t>
  </si>
  <si>
    <t>Damaris</t>
  </si>
  <si>
    <t>Metson</t>
  </si>
  <si>
    <t>Merrill</t>
  </si>
  <si>
    <t>Speakman</t>
  </si>
  <si>
    <t>Darcie</t>
  </si>
  <si>
    <t>Hylands</t>
  </si>
  <si>
    <t>Tedmund</t>
  </si>
  <si>
    <t>Lardeux</t>
  </si>
  <si>
    <t>Jamil</t>
  </si>
  <si>
    <t>Regnard</t>
  </si>
  <si>
    <t>Merrile</t>
  </si>
  <si>
    <t>Urrey</t>
  </si>
  <si>
    <t>Jess</t>
  </si>
  <si>
    <t>Martini</t>
  </si>
  <si>
    <t>Sherwynd</t>
  </si>
  <si>
    <t>Southerell</t>
  </si>
  <si>
    <t>Lucky</t>
  </si>
  <si>
    <t>Whittlesey</t>
  </si>
  <si>
    <t>Christan</t>
  </si>
  <si>
    <t>Dukesbury</t>
  </si>
  <si>
    <t>Melloney</t>
  </si>
  <si>
    <t>Brown</t>
  </si>
  <si>
    <t>Blackden</t>
  </si>
  <si>
    <t>Florri</t>
  </si>
  <si>
    <t>Coldbath</t>
  </si>
  <si>
    <t>Marvin</t>
  </si>
  <si>
    <t>Pochin</t>
  </si>
  <si>
    <t>Hedin</t>
  </si>
  <si>
    <t>Sena</t>
  </si>
  <si>
    <t>Bartholomieu</t>
  </si>
  <si>
    <t>Claudie</t>
  </si>
  <si>
    <t>Armin</t>
  </si>
  <si>
    <t>Cami</t>
  </si>
  <si>
    <t>Wagstaffe</t>
  </si>
  <si>
    <t>Monty</t>
  </si>
  <si>
    <t>Spellward</t>
  </si>
  <si>
    <t>Vickie</t>
  </si>
  <si>
    <t>Jocic</t>
  </si>
  <si>
    <t>Coffin</t>
  </si>
  <si>
    <t>Waldemar</t>
  </si>
  <si>
    <t>Vaggers</t>
  </si>
  <si>
    <t>Hanson</t>
  </si>
  <si>
    <t>Hadigate</t>
  </si>
  <si>
    <t>Marie-jeanne</t>
  </si>
  <si>
    <t>Marrow</t>
  </si>
  <si>
    <t>Raff</t>
  </si>
  <si>
    <t>Menichini</t>
  </si>
  <si>
    <t>Barbra</t>
  </si>
  <si>
    <t>Pistol</t>
  </si>
  <si>
    <t>Patin</t>
  </si>
  <si>
    <t>Scardifield</t>
  </si>
  <si>
    <t>Webster</t>
  </si>
  <si>
    <t>Akerman</t>
  </si>
  <si>
    <t>Juliet</t>
  </si>
  <si>
    <t>Semered</t>
  </si>
  <si>
    <t>Andris</t>
  </si>
  <si>
    <t>Worboy</t>
  </si>
  <si>
    <t>Antonina</t>
  </si>
  <si>
    <t>Grammer</t>
  </si>
  <si>
    <t>Rance</t>
  </si>
  <si>
    <t>Medwell</t>
  </si>
  <si>
    <t>Derrik</t>
  </si>
  <si>
    <t>Bacchus</t>
  </si>
  <si>
    <t>Pietro</t>
  </si>
  <si>
    <t>Coenraets</t>
  </si>
  <si>
    <t>Daile</t>
  </si>
  <si>
    <t>Kettel</t>
  </si>
  <si>
    <t>Curry</t>
  </si>
  <si>
    <t>Coiley</t>
  </si>
  <si>
    <t>Antons</t>
  </si>
  <si>
    <t>Porkiss</t>
  </si>
  <si>
    <t>Millie</t>
  </si>
  <si>
    <t>Shayler</t>
  </si>
  <si>
    <t>Rossie</t>
  </si>
  <si>
    <t>Harget</t>
  </si>
  <si>
    <t>Abram</t>
  </si>
  <si>
    <t>Hopfer</t>
  </si>
  <si>
    <t>Carree</t>
  </si>
  <si>
    <t>Crayker</t>
  </si>
  <si>
    <t>Alyssa</t>
  </si>
  <si>
    <t>Forsyth</t>
  </si>
  <si>
    <t>Dyanne</t>
  </si>
  <si>
    <t>Simper</t>
  </si>
  <si>
    <t>Pren</t>
  </si>
  <si>
    <t>Shanahan</t>
  </si>
  <si>
    <t>Ollie</t>
  </si>
  <si>
    <t>Allsupp</t>
  </si>
  <si>
    <t>Zaneta</t>
  </si>
  <si>
    <t>Swaddle</t>
  </si>
  <si>
    <t>Hamlin</t>
  </si>
  <si>
    <t>Matchitt</t>
  </si>
  <si>
    <t>Lucila</t>
  </si>
  <si>
    <t>Fosh</t>
  </si>
  <si>
    <t>Chan</t>
  </si>
  <si>
    <t>Shillabeare</t>
  </si>
  <si>
    <t>Nathaniel</t>
  </si>
  <si>
    <t>Evered</t>
  </si>
  <si>
    <t>Iddiens</t>
  </si>
  <si>
    <t>Nikolos</t>
  </si>
  <si>
    <t>Santino</t>
  </si>
  <si>
    <t>Ayshford</t>
  </si>
  <si>
    <t>Pamela</t>
  </si>
  <si>
    <t>Banke</t>
  </si>
  <si>
    <t>Anthe</t>
  </si>
  <si>
    <t>McNish</t>
  </si>
  <si>
    <t>Emilio</t>
  </si>
  <si>
    <t>Schimke</t>
  </si>
  <si>
    <t>Van</t>
  </si>
  <si>
    <t>Vedmore</t>
  </si>
  <si>
    <t>Nicki</t>
  </si>
  <si>
    <t>Minnock</t>
  </si>
  <si>
    <t>Mildred</t>
  </si>
  <si>
    <t>Antonio</t>
  </si>
  <si>
    <t>Rosalie</t>
  </si>
  <si>
    <t>Brankley</t>
  </si>
  <si>
    <t>Josiah</t>
  </si>
  <si>
    <t>Pepi</t>
  </si>
  <si>
    <t>Amandie</t>
  </si>
  <si>
    <t>McDyer</t>
  </si>
  <si>
    <t>Kaitlin</t>
  </si>
  <si>
    <t>Greeveson</t>
  </si>
  <si>
    <t>Shildrake</t>
  </si>
  <si>
    <t>Carleen</t>
  </si>
  <si>
    <t>Mingus</t>
  </si>
  <si>
    <t>Darin</t>
  </si>
  <si>
    <t>Landal</t>
  </si>
  <si>
    <t>Marjory</t>
  </si>
  <si>
    <t>Lindman</t>
  </si>
  <si>
    <t>Parradice</t>
  </si>
  <si>
    <t>Greenroyd</t>
  </si>
  <si>
    <t>Norbert</t>
  </si>
  <si>
    <t>Segges</t>
  </si>
  <si>
    <t>Bianka</t>
  </si>
  <si>
    <t>Sertin</t>
  </si>
  <si>
    <t>Miguel</t>
  </si>
  <si>
    <t>Chasemore</t>
  </si>
  <si>
    <t>Weylin</t>
  </si>
  <si>
    <t>Daouze</t>
  </si>
  <si>
    <t>Winfred</t>
  </si>
  <si>
    <t>Siggee</t>
  </si>
  <si>
    <t>Ruppeli</t>
  </si>
  <si>
    <t>Myrilla</t>
  </si>
  <si>
    <t>Purvey</t>
  </si>
  <si>
    <t>Deena</t>
  </si>
  <si>
    <t>Leeming</t>
  </si>
  <si>
    <t>Carri</t>
  </si>
  <si>
    <t>Lesley</t>
  </si>
  <si>
    <t>Letford</t>
  </si>
  <si>
    <t>Madella</t>
  </si>
  <si>
    <t>Seabert</t>
  </si>
  <si>
    <t>Godard</t>
  </si>
  <si>
    <t>Truett</t>
  </si>
  <si>
    <t>Demetris</t>
  </si>
  <si>
    <t>Hazlegrove</t>
  </si>
  <si>
    <t>Zane</t>
  </si>
  <si>
    <t>Cheverton</t>
  </si>
  <si>
    <t>Emmie</t>
  </si>
  <si>
    <t>Ivamy</t>
  </si>
  <si>
    <t>Fulvia</t>
  </si>
  <si>
    <t>Aldie</t>
  </si>
  <si>
    <t>Eal</t>
  </si>
  <si>
    <t>Ezzle</t>
  </si>
  <si>
    <t>Brice</t>
  </si>
  <si>
    <t>O'Sheeryne</t>
  </si>
  <si>
    <t>Vail</t>
  </si>
  <si>
    <t>Mailey</t>
  </si>
  <si>
    <t>Maury</t>
  </si>
  <si>
    <t>Belshaw</t>
  </si>
  <si>
    <t>Vladimir</t>
  </si>
  <si>
    <t>Nassy</t>
  </si>
  <si>
    <t>Whyler</t>
  </si>
  <si>
    <t>Boycie</t>
  </si>
  <si>
    <t>Marten</t>
  </si>
  <si>
    <t>Sebastiano</t>
  </si>
  <si>
    <t>Cloute</t>
  </si>
  <si>
    <t>Amory</t>
  </si>
  <si>
    <t>Crasswell</t>
  </si>
  <si>
    <t>Sergio</t>
  </si>
  <si>
    <t>Itzakovitz</t>
  </si>
  <si>
    <t>Donavon</t>
  </si>
  <si>
    <t>Cheer</t>
  </si>
  <si>
    <t>Kippar</t>
  </si>
  <si>
    <t>Ricardin</t>
  </si>
  <si>
    <t>Barnabas</t>
  </si>
  <si>
    <t>Jozefczak</t>
  </si>
  <si>
    <t>Sheilakathryn</t>
  </si>
  <si>
    <t>Buckberry</t>
  </si>
  <si>
    <t>Tani</t>
  </si>
  <si>
    <t>Haddock</t>
  </si>
  <si>
    <t>Beaufort</t>
  </si>
  <si>
    <t>Rentcome</t>
  </si>
  <si>
    <t>Petronille</t>
  </si>
  <si>
    <t>Niles</t>
  </si>
  <si>
    <t>Burdett</t>
  </si>
  <si>
    <t>Shawna</t>
  </si>
  <si>
    <t>Powland</t>
  </si>
  <si>
    <t>Simone</t>
  </si>
  <si>
    <t>Garz</t>
  </si>
  <si>
    <t>Alric</t>
  </si>
  <si>
    <t>McNaught</t>
  </si>
  <si>
    <t>Della</t>
  </si>
  <si>
    <t>Tapson</t>
  </si>
  <si>
    <t>Cristina</t>
  </si>
  <si>
    <t>Seegar</t>
  </si>
  <si>
    <t>Osbourne</t>
  </si>
  <si>
    <t>Kuhnke</t>
  </si>
  <si>
    <t>Phil</t>
  </si>
  <si>
    <t>Falconar</t>
  </si>
  <si>
    <t>Sibbie</t>
  </si>
  <si>
    <t>Cutbush</t>
  </si>
  <si>
    <t>Dunbleton</t>
  </si>
  <si>
    <t>Eward</t>
  </si>
  <si>
    <t>Cureton</t>
  </si>
  <si>
    <t>Cecilia</t>
  </si>
  <si>
    <t>Livingstone</t>
  </si>
  <si>
    <t>Glynis</t>
  </si>
  <si>
    <t>Garaghan</t>
  </si>
  <si>
    <t>Wash</t>
  </si>
  <si>
    <t>Aizlewood</t>
  </si>
  <si>
    <t>Had</t>
  </si>
  <si>
    <t>Drew</t>
  </si>
  <si>
    <t>Krishnah</t>
  </si>
  <si>
    <t>Capelle</t>
  </si>
  <si>
    <t>May</t>
  </si>
  <si>
    <t>Fortesquieu</t>
  </si>
  <si>
    <t>Hymie</t>
  </si>
  <si>
    <t>LeEstut</t>
  </si>
  <si>
    <t>Gerick</t>
  </si>
  <si>
    <t>Callar</t>
  </si>
  <si>
    <t>Wheeler</t>
  </si>
  <si>
    <t>Renoden</t>
  </si>
  <si>
    <t>Brendis</t>
  </si>
  <si>
    <t>Marsie</t>
  </si>
  <si>
    <t>Consolata</t>
  </si>
  <si>
    <t>Rosier</t>
  </si>
  <si>
    <t>Arlin</t>
  </si>
  <si>
    <t>Glacken</t>
  </si>
  <si>
    <t>Paulo</t>
  </si>
  <si>
    <t>Sibbert</t>
  </si>
  <si>
    <t>Mariquilla</t>
  </si>
  <si>
    <t>Arsmith</t>
  </si>
  <si>
    <t>Engracia</t>
  </si>
  <si>
    <t>Rigolle</t>
  </si>
  <si>
    <t>Dennis</t>
  </si>
  <si>
    <t>Cranage</t>
  </si>
  <si>
    <t>Sayer</t>
  </si>
  <si>
    <t>McGonagle</t>
  </si>
  <si>
    <t>Arther</t>
  </si>
  <si>
    <t>Plant</t>
  </si>
  <si>
    <t>Mallissa</t>
  </si>
  <si>
    <t>Sibby</t>
  </si>
  <si>
    <t>Rastrick</t>
  </si>
  <si>
    <t>Tracy</t>
  </si>
  <si>
    <t>Briztman</t>
  </si>
  <si>
    <t>Kristien</t>
  </si>
  <si>
    <t>Llewelly</t>
  </si>
  <si>
    <t>Beverie</t>
  </si>
  <si>
    <t>Ducket</t>
  </si>
  <si>
    <t>Meg</t>
  </si>
  <si>
    <t>Greensides</t>
  </si>
  <si>
    <t>Causton</t>
  </si>
  <si>
    <t>Sophie</t>
  </si>
  <si>
    <t>MacLoughlin</t>
  </si>
  <si>
    <t>Tiebout</t>
  </si>
  <si>
    <t>Roby</t>
  </si>
  <si>
    <t>Karalee</t>
  </si>
  <si>
    <t>Durrance</t>
  </si>
  <si>
    <t>Reginauld</t>
  </si>
  <si>
    <t>Gurner</t>
  </si>
  <si>
    <t>Kiel</t>
  </si>
  <si>
    <t>Woolveridge</t>
  </si>
  <si>
    <t>Delia</t>
  </si>
  <si>
    <t>Fylan</t>
  </si>
  <si>
    <t>Berkly</t>
  </si>
  <si>
    <t>Barg</t>
  </si>
  <si>
    <t>Arleyne</t>
  </si>
  <si>
    <t>Piens</t>
  </si>
  <si>
    <t>Lancelot</t>
  </si>
  <si>
    <t>Watmough</t>
  </si>
  <si>
    <t>Ramsay</t>
  </si>
  <si>
    <t>Dawdry</t>
  </si>
  <si>
    <t>Dionisio</t>
  </si>
  <si>
    <t>Gethyn</t>
  </si>
  <si>
    <t>Megan</t>
  </si>
  <si>
    <t>Churchard</t>
  </si>
  <si>
    <t>Hedwig</t>
  </si>
  <si>
    <t>Wooding</t>
  </si>
  <si>
    <t>Artie</t>
  </si>
  <si>
    <t>Etheredge</t>
  </si>
  <si>
    <t>Martyn</t>
  </si>
  <si>
    <t>Bunhill</t>
  </si>
  <si>
    <t>Rodie</t>
  </si>
  <si>
    <t>Elsip</t>
  </si>
  <si>
    <t>Colline</t>
  </si>
  <si>
    <t>Openshaw</t>
  </si>
  <si>
    <t>Arline</t>
  </si>
  <si>
    <t>Fallowes</t>
  </si>
  <si>
    <t>Henka</t>
  </si>
  <si>
    <t>McInulty</t>
  </si>
  <si>
    <t>Andre</t>
  </si>
  <si>
    <t>Wemyss</t>
  </si>
  <si>
    <t>Filbert</t>
  </si>
  <si>
    <t>Dahle</t>
  </si>
  <si>
    <t>Fredelia</t>
  </si>
  <si>
    <t>Gianetti</t>
  </si>
  <si>
    <t>Rubin</t>
  </si>
  <si>
    <t>Crummay</t>
  </si>
  <si>
    <t>Doria</t>
  </si>
  <si>
    <t>Lidgertwood</t>
  </si>
  <si>
    <t>Moses</t>
  </si>
  <si>
    <t>Keymar</t>
  </si>
  <si>
    <t>Frankie</t>
  </si>
  <si>
    <t>Witnall</t>
  </si>
  <si>
    <t>Sherilyn</t>
  </si>
  <si>
    <t>Barendtsen</t>
  </si>
  <si>
    <t>Broderic</t>
  </si>
  <si>
    <t>Conny</t>
  </si>
  <si>
    <t>Sommerly</t>
  </si>
  <si>
    <t>Arabel</t>
  </si>
  <si>
    <t>Denison</t>
  </si>
  <si>
    <t>Hugo</t>
  </si>
  <si>
    <t>Mowbray</t>
  </si>
  <si>
    <t>Joye</t>
  </si>
  <si>
    <t>Mepham</t>
  </si>
  <si>
    <t>Doralia</t>
  </si>
  <si>
    <t>Robshaw</t>
  </si>
  <si>
    <t>Donnell</t>
  </si>
  <si>
    <t>Preon</t>
  </si>
  <si>
    <t>Beitris</t>
  </si>
  <si>
    <t>Naulty</t>
  </si>
  <si>
    <t>Kyle</t>
  </si>
  <si>
    <t>Molan</t>
  </si>
  <si>
    <t>Sidnee</t>
  </si>
  <si>
    <t>Chalkly</t>
  </si>
  <si>
    <t>Zebadiah</t>
  </si>
  <si>
    <t>Parham</t>
  </si>
  <si>
    <t>Veriee</t>
  </si>
  <si>
    <t>McGillacoell</t>
  </si>
  <si>
    <t>Ingar</t>
  </si>
  <si>
    <t>Halpine</t>
  </si>
  <si>
    <t>Cyndia</t>
  </si>
  <si>
    <t>Fratson</t>
  </si>
  <si>
    <t>Merrel</t>
  </si>
  <si>
    <t>Pomphrey</t>
  </si>
  <si>
    <t>Craggie</t>
  </si>
  <si>
    <t>Paradin</t>
  </si>
  <si>
    <t>Nicolette</t>
  </si>
  <si>
    <t>Matityahu</t>
  </si>
  <si>
    <t>Gaby</t>
  </si>
  <si>
    <t>Shilston</t>
  </si>
  <si>
    <t>Adolpho</t>
  </si>
  <si>
    <t>Wickersham</t>
  </si>
  <si>
    <t>Chaddie</t>
  </si>
  <si>
    <t>Record</t>
  </si>
  <si>
    <t>Leicester</t>
  </si>
  <si>
    <t>Blonden</t>
  </si>
  <si>
    <t>Rouvin</t>
  </si>
  <si>
    <t>Bavister</t>
  </si>
  <si>
    <t>Elmore</t>
  </si>
  <si>
    <t>Gianullo</t>
  </si>
  <si>
    <t>Jourdain</t>
  </si>
  <si>
    <t>Patience</t>
  </si>
  <si>
    <t>Richmound</t>
  </si>
  <si>
    <t>Satyford</t>
  </si>
  <si>
    <t>Maighdiln</t>
  </si>
  <si>
    <t>Payfoot</t>
  </si>
  <si>
    <t>Amalee</t>
  </si>
  <si>
    <t>Shaddock</t>
  </si>
  <si>
    <t>Marysa</t>
  </si>
  <si>
    <t>Skalls</t>
  </si>
  <si>
    <t>Morty</t>
  </si>
  <si>
    <t>Kettlestringes</t>
  </si>
  <si>
    <t>Juditha</t>
  </si>
  <si>
    <t>Robe</t>
  </si>
  <si>
    <t>Winston</t>
  </si>
  <si>
    <t>Pech</t>
  </si>
  <si>
    <t>Brandtr</t>
  </si>
  <si>
    <t>Lathwood</t>
  </si>
  <si>
    <t>Emelyne</t>
  </si>
  <si>
    <t>Rochford</t>
  </si>
  <si>
    <t>Reymers</t>
  </si>
  <si>
    <t>Antonella</t>
  </si>
  <si>
    <t>Horrod</t>
  </si>
  <si>
    <t>Junina</t>
  </si>
  <si>
    <t>Dewie</t>
  </si>
  <si>
    <t>Dory</t>
  </si>
  <si>
    <t>Barbara</t>
  </si>
  <si>
    <t>Locker</t>
  </si>
  <si>
    <t>Gill</t>
  </si>
  <si>
    <t>Labrum</t>
  </si>
  <si>
    <t>Melisse</t>
  </si>
  <si>
    <t>Hartill</t>
  </si>
  <si>
    <t>Lionello</t>
  </si>
  <si>
    <t>Grogono</t>
  </si>
  <si>
    <t>Rodrique</t>
  </si>
  <si>
    <t>Filon</t>
  </si>
  <si>
    <t>Coralyn</t>
  </si>
  <si>
    <t>Dudney</t>
  </si>
  <si>
    <t>Kristy</t>
  </si>
  <si>
    <t>Hadland</t>
  </si>
  <si>
    <t>Ernesta</t>
  </si>
  <si>
    <t>Rodd</t>
  </si>
  <si>
    <t>Greer</t>
  </si>
  <si>
    <t>Mercey</t>
  </si>
  <si>
    <t>Shani</t>
  </si>
  <si>
    <t>Bill</t>
  </si>
  <si>
    <t>Covil</t>
  </si>
  <si>
    <t>Elena</t>
  </si>
  <si>
    <t>Ilyukhov</t>
  </si>
  <si>
    <t>Costa</t>
  </si>
  <si>
    <t>Fincke</t>
  </si>
  <si>
    <t>Fredi</t>
  </si>
  <si>
    <t>Dunkerly</t>
  </si>
  <si>
    <t>Carcas</t>
  </si>
  <si>
    <t>Carlos</t>
  </si>
  <si>
    <t>Claxson</t>
  </si>
  <si>
    <t>Erma</t>
  </si>
  <si>
    <t>Wilder</t>
  </si>
  <si>
    <t>Carley</t>
  </si>
  <si>
    <t>Niemetz</t>
  </si>
  <si>
    <t>Franny</t>
  </si>
  <si>
    <t>Malarkey</t>
  </si>
  <si>
    <t>Garey</t>
  </si>
  <si>
    <t>Lambregts</t>
  </si>
  <si>
    <t>Donelle</t>
  </si>
  <si>
    <t>Eyckelbeck</t>
  </si>
  <si>
    <t>Bride</t>
  </si>
  <si>
    <t>Fidelli</t>
  </si>
  <si>
    <t>Darci</t>
  </si>
  <si>
    <t>Wixey</t>
  </si>
  <si>
    <t>Rolph</t>
  </si>
  <si>
    <t>Slatcher</t>
  </si>
  <si>
    <t>Caryn</t>
  </si>
  <si>
    <t>De La Coste</t>
  </si>
  <si>
    <t>Currie</t>
  </si>
  <si>
    <t>Lethbury</t>
  </si>
  <si>
    <t>Yardley</t>
  </si>
  <si>
    <t>Jammal</t>
  </si>
  <si>
    <t>McPhee</t>
  </si>
  <si>
    <t>Auguste</t>
  </si>
  <si>
    <t>Uren</t>
  </si>
  <si>
    <t>Loella</t>
  </si>
  <si>
    <t>Connell</t>
  </si>
  <si>
    <t>Veronike</t>
  </si>
  <si>
    <t>Chidwick</t>
  </si>
  <si>
    <t>Wilmette</t>
  </si>
  <si>
    <t>Dronsfield</t>
  </si>
  <si>
    <t>Trey</t>
  </si>
  <si>
    <t>Rosenthal</t>
  </si>
  <si>
    <t>Myrtie</t>
  </si>
  <si>
    <t>Silversmid</t>
  </si>
  <si>
    <t>Saunders</t>
  </si>
  <si>
    <t>Hubery</t>
  </si>
  <si>
    <t>Kendra</t>
  </si>
  <si>
    <t>March</t>
  </si>
  <si>
    <t>Nobie</t>
  </si>
  <si>
    <t>Queripel</t>
  </si>
  <si>
    <t>Scot</t>
  </si>
  <si>
    <t>Skoughman</t>
  </si>
  <si>
    <t>Abdul</t>
  </si>
  <si>
    <t>Thunnerclef</t>
  </si>
  <si>
    <t>Saleem</t>
  </si>
  <si>
    <t>Dewdney</t>
  </si>
  <si>
    <t>Hildagard</t>
  </si>
  <si>
    <t>White</t>
  </si>
  <si>
    <t>Rudd</t>
  </si>
  <si>
    <t>Bigland</t>
  </si>
  <si>
    <t>Dion</t>
  </si>
  <si>
    <t>Liccardi</t>
  </si>
  <si>
    <t>Richings</t>
  </si>
  <si>
    <t>Lynea</t>
  </si>
  <si>
    <t>Vanyukhin</t>
  </si>
  <si>
    <t>Donovan</t>
  </si>
  <si>
    <t>Willingham</t>
  </si>
  <si>
    <t>Marillin</t>
  </si>
  <si>
    <t>Yerrall</t>
  </si>
  <si>
    <t>Elfrida</t>
  </si>
  <si>
    <t>Fone</t>
  </si>
  <si>
    <t>Pavlov</t>
  </si>
  <si>
    <t>Pucknell</t>
  </si>
  <si>
    <t>Kristoforo</t>
  </si>
  <si>
    <t>Claremont</t>
  </si>
  <si>
    <t>Cyndi</t>
  </si>
  <si>
    <t>D'Agostino</t>
  </si>
  <si>
    <t>Finn</t>
  </si>
  <si>
    <t>Dixey</t>
  </si>
  <si>
    <t>Thatcher</t>
  </si>
  <si>
    <t>Haug</t>
  </si>
  <si>
    <t>Chuck</t>
  </si>
  <si>
    <t>Petkov</t>
  </si>
  <si>
    <t>Kev</t>
  </si>
  <si>
    <t>Scogin</t>
  </si>
  <si>
    <t>Froggatt</t>
  </si>
  <si>
    <t>Garnette</t>
  </si>
  <si>
    <t>Woodyear</t>
  </si>
  <si>
    <t>Marleah</t>
  </si>
  <si>
    <t>Lingner</t>
  </si>
  <si>
    <t>Anselma</t>
  </si>
  <si>
    <t>Paradise</t>
  </si>
  <si>
    <t>Wini</t>
  </si>
  <si>
    <t>Allenson</t>
  </si>
  <si>
    <t>Lotta</t>
  </si>
  <si>
    <t>Thoresbie</t>
  </si>
  <si>
    <t>Bil</t>
  </si>
  <si>
    <t>Riatt</t>
  </si>
  <si>
    <t>Mellicent</t>
  </si>
  <si>
    <t>Hopkyns</t>
  </si>
  <si>
    <t>Ezequiel</t>
  </si>
  <si>
    <t>Kull</t>
  </si>
  <si>
    <t>Barth</t>
  </si>
  <si>
    <t>McGifford</t>
  </si>
  <si>
    <t>Rosaline</t>
  </si>
  <si>
    <t>Joanic</t>
  </si>
  <si>
    <t>Glennie</t>
  </si>
  <si>
    <t>Jessica</t>
  </si>
  <si>
    <t>Sheather</t>
  </si>
  <si>
    <t>Friederike</t>
  </si>
  <si>
    <t>Leve</t>
  </si>
  <si>
    <t>Benedetto</t>
  </si>
  <si>
    <t>Aymes</t>
  </si>
  <si>
    <t>Jonathon</t>
  </si>
  <si>
    <t>Goodrum</t>
  </si>
  <si>
    <t>Sadella</t>
  </si>
  <si>
    <t>Bowgen</t>
  </si>
  <si>
    <t>Marieann</t>
  </si>
  <si>
    <t>Andren</t>
  </si>
  <si>
    <t>Carce</t>
  </si>
  <si>
    <t>Maund</t>
  </si>
  <si>
    <t>Faustine</t>
  </si>
  <si>
    <t>Hayward</t>
  </si>
  <si>
    <t>Merissa</t>
  </si>
  <si>
    <t>Duckitt</t>
  </si>
  <si>
    <t>Maddalena</t>
  </si>
  <si>
    <t>Shurrock</t>
  </si>
  <si>
    <t>Aura</t>
  </si>
  <si>
    <t>Server</t>
  </si>
  <si>
    <t>Shaine</t>
  </si>
  <si>
    <t>Monsey</t>
  </si>
  <si>
    <t>Reg</t>
  </si>
  <si>
    <t>Kubista</t>
  </si>
  <si>
    <t>Lark</t>
  </si>
  <si>
    <t>Nelmes</t>
  </si>
  <si>
    <t>Hadlow</t>
  </si>
  <si>
    <t>Richard</t>
  </si>
  <si>
    <t>Cowdry</t>
  </si>
  <si>
    <t>Le Prevost</t>
  </si>
  <si>
    <t>Lowe</t>
  </si>
  <si>
    <t>Guiness</t>
  </si>
  <si>
    <t>Janeva</t>
  </si>
  <si>
    <t>Edelheid</t>
  </si>
  <si>
    <t>Ward</t>
  </si>
  <si>
    <t>Barnett</t>
  </si>
  <si>
    <t>Xylia</t>
  </si>
  <si>
    <t>Manshaw</t>
  </si>
  <si>
    <t>Sarita</t>
  </si>
  <si>
    <t>Batcheldor</t>
  </si>
  <si>
    <t>Horst</t>
  </si>
  <si>
    <t>Phelips</t>
  </si>
  <si>
    <t>Karney</t>
  </si>
  <si>
    <t>MacMillan</t>
  </si>
  <si>
    <t>Dex</t>
  </si>
  <si>
    <t>Hughill</t>
  </si>
  <si>
    <t>Hoyt</t>
  </si>
  <si>
    <t>O' Loughran</t>
  </si>
  <si>
    <t>Anabel</t>
  </si>
  <si>
    <t>Shall</t>
  </si>
  <si>
    <t>Lory</t>
  </si>
  <si>
    <t>Brundell</t>
  </si>
  <si>
    <t>Freeland</t>
  </si>
  <si>
    <t>Kennerley</t>
  </si>
  <si>
    <t>Meara</t>
  </si>
  <si>
    <t>Timmis</t>
  </si>
  <si>
    <t>Sheffield</t>
  </si>
  <si>
    <t>Gizela</t>
  </si>
  <si>
    <t>Lalley</t>
  </si>
  <si>
    <t>Arabella</t>
  </si>
  <si>
    <t>McGriffin</t>
  </si>
  <si>
    <t>Will</t>
  </si>
  <si>
    <t>Elmhirst</t>
  </si>
  <si>
    <t>Saer</t>
  </si>
  <si>
    <t>Deny</t>
  </si>
  <si>
    <t>Wiffler</t>
  </si>
  <si>
    <t>Deirdre</t>
  </si>
  <si>
    <t>Wem</t>
  </si>
  <si>
    <t>Trumaine</t>
  </si>
  <si>
    <t>Laundon</t>
  </si>
  <si>
    <t>MacCrann</t>
  </si>
  <si>
    <t>Erny</t>
  </si>
  <si>
    <t>Kesteven</t>
  </si>
  <si>
    <t>Madeline</t>
  </si>
  <si>
    <t>Grief</t>
  </si>
  <si>
    <t>Mirabel</t>
  </si>
  <si>
    <t>Prigmore</t>
  </si>
  <si>
    <t>Izzy</t>
  </si>
  <si>
    <t>Glennon</t>
  </si>
  <si>
    <t>Trescha</t>
  </si>
  <si>
    <t>Labusquiere</t>
  </si>
  <si>
    <t>Arvin</t>
  </si>
  <si>
    <t>Friar</t>
  </si>
  <si>
    <t>Barbabas</t>
  </si>
  <si>
    <t>Cawt</t>
  </si>
  <si>
    <t>Dionis</t>
  </si>
  <si>
    <t>Cumpton</t>
  </si>
  <si>
    <t>Skipper</t>
  </si>
  <si>
    <t>Ohm</t>
  </si>
  <si>
    <t>Heddi</t>
  </si>
  <si>
    <t>McCurley</t>
  </si>
  <si>
    <t>Arty</t>
  </si>
  <si>
    <t>Brobak</t>
  </si>
  <si>
    <t>Vincenz</t>
  </si>
  <si>
    <t>Lillford</t>
  </si>
  <si>
    <t>Rubina</t>
  </si>
  <si>
    <t>Arp</t>
  </si>
  <si>
    <t>Isidoro</t>
  </si>
  <si>
    <t>Vamplers</t>
  </si>
  <si>
    <t>Silvester</t>
  </si>
  <si>
    <t>Capinetti</t>
  </si>
  <si>
    <t>Ransell</t>
  </si>
  <si>
    <t>Spira</t>
  </si>
  <si>
    <t>Esdras</t>
  </si>
  <si>
    <t>Blucher</t>
  </si>
  <si>
    <t>Doul</t>
  </si>
  <si>
    <t>Alaster</t>
  </si>
  <si>
    <t>Kencott</t>
  </si>
  <si>
    <t>Edith</t>
  </si>
  <si>
    <t>Altree</t>
  </si>
  <si>
    <t>Vedishchev</t>
  </si>
  <si>
    <t>Cletis</t>
  </si>
  <si>
    <t>Temlett</t>
  </si>
  <si>
    <t>Norina</t>
  </si>
  <si>
    <t>Truckett</t>
  </si>
  <si>
    <t>Brooks</t>
  </si>
  <si>
    <t>Brouncker</t>
  </si>
  <si>
    <t>Mance</t>
  </si>
  <si>
    <t>Kitti</t>
  </si>
  <si>
    <t>Hedworth</t>
  </si>
  <si>
    <t>Derye-Barrett</t>
  </si>
  <si>
    <t>Netti</t>
  </si>
  <si>
    <t>Scullion</t>
  </si>
  <si>
    <t>Kimberlyn</t>
  </si>
  <si>
    <t>Maffia</t>
  </si>
  <si>
    <t>Saree</t>
  </si>
  <si>
    <t>Exrol</t>
  </si>
  <si>
    <t>Packston</t>
  </si>
  <si>
    <t>Gamlin</t>
  </si>
  <si>
    <t>Barr</t>
  </si>
  <si>
    <t>Orring</t>
  </si>
  <si>
    <t>Chloette</t>
  </si>
  <si>
    <t>Millard</t>
  </si>
  <si>
    <t>Cassaundra</t>
  </si>
  <si>
    <t>Offield</t>
  </si>
  <si>
    <t>Thow</t>
  </si>
  <si>
    <t>Ozzy</t>
  </si>
  <si>
    <t>Cavnor</t>
  </si>
  <si>
    <t>Gerri</t>
  </si>
  <si>
    <t>Witherbed</t>
  </si>
  <si>
    <t>Lindy</t>
  </si>
  <si>
    <t>Pember</t>
  </si>
  <si>
    <t>Tab</t>
  </si>
  <si>
    <t>Morter</t>
  </si>
  <si>
    <t>Sanders</t>
  </si>
  <si>
    <t>McKinstry</t>
  </si>
  <si>
    <t>Lewin</t>
  </si>
  <si>
    <t>Fancy</t>
  </si>
  <si>
    <t>Clitsome</t>
  </si>
  <si>
    <t>Troy</t>
  </si>
  <si>
    <t>McQuarrie</t>
  </si>
  <si>
    <t>Lorianne</t>
  </si>
  <si>
    <t>Guillem</t>
  </si>
  <si>
    <t>Skell</t>
  </si>
  <si>
    <t>Heijne</t>
  </si>
  <si>
    <t>Jenda</t>
  </si>
  <si>
    <t>Villaron</t>
  </si>
  <si>
    <t>Emmerich</t>
  </si>
  <si>
    <t>Longmuir</t>
  </si>
  <si>
    <t>Ediva</t>
  </si>
  <si>
    <t>Screase</t>
  </si>
  <si>
    <t>Corrie</t>
  </si>
  <si>
    <t>Naldrett</t>
  </si>
  <si>
    <t>Susi</t>
  </si>
  <si>
    <t>Berndsen</t>
  </si>
  <si>
    <t>Meryl</t>
  </si>
  <si>
    <t>Aitchinson</t>
  </si>
  <si>
    <t>Ellery</t>
  </si>
  <si>
    <t>Renzini</t>
  </si>
  <si>
    <t>Gina</t>
  </si>
  <si>
    <t>Biggadyke</t>
  </si>
  <si>
    <t>Rutter</t>
  </si>
  <si>
    <t>Maddams</t>
  </si>
  <si>
    <t>Tirrell</t>
  </si>
  <si>
    <t>Durdle</t>
  </si>
  <si>
    <t>Fateley</t>
  </si>
  <si>
    <t>Kevis</t>
  </si>
  <si>
    <t>Welbie</t>
  </si>
  <si>
    <t>Siveyer</t>
  </si>
  <si>
    <t>Quintin</t>
  </si>
  <si>
    <t>Marc</t>
  </si>
  <si>
    <t>Sothcott</t>
  </si>
  <si>
    <t>Druitt</t>
  </si>
  <si>
    <t>Leone</t>
  </si>
  <si>
    <t>Capstack</t>
  </si>
  <si>
    <t>Ali</t>
  </si>
  <si>
    <t>Izaks</t>
  </si>
  <si>
    <t>Cobb</t>
  </si>
  <si>
    <t>Avramow</t>
  </si>
  <si>
    <t>Robinia</t>
  </si>
  <si>
    <t>Losseljong</t>
  </si>
  <si>
    <t>Deloria</t>
  </si>
  <si>
    <t>Jardine</t>
  </si>
  <si>
    <t>Reggie</t>
  </si>
  <si>
    <t>Striker</t>
  </si>
  <si>
    <t>Barnabe</t>
  </si>
  <si>
    <t>McCaighey</t>
  </si>
  <si>
    <t>Reeta</t>
  </si>
  <si>
    <t>Hildred</t>
  </si>
  <si>
    <t>Demetri</t>
  </si>
  <si>
    <t>Goatman</t>
  </si>
  <si>
    <t>Jamie</t>
  </si>
  <si>
    <t>Simmings</t>
  </si>
  <si>
    <t>Perritt</t>
  </si>
  <si>
    <t>Fianna</t>
  </si>
  <si>
    <t>Restorick</t>
  </si>
  <si>
    <t>Xymenes</t>
  </si>
  <si>
    <t>Stallard</t>
  </si>
  <si>
    <t>Daniela</t>
  </si>
  <si>
    <t>McMichael</t>
  </si>
  <si>
    <t>Bernelle</t>
  </si>
  <si>
    <t>Blint</t>
  </si>
  <si>
    <t>Guilbert</t>
  </si>
  <si>
    <t>Duckett</t>
  </si>
  <si>
    <t>Climie</t>
  </si>
  <si>
    <t>Fifine</t>
  </si>
  <si>
    <t>Jakeman</t>
  </si>
  <si>
    <t>Keelby</t>
  </si>
  <si>
    <t>Lawie</t>
  </si>
  <si>
    <t>de Clercq</t>
  </si>
  <si>
    <t>Sutherland</t>
  </si>
  <si>
    <t>Fantin</t>
  </si>
  <si>
    <t>Hedwiga</t>
  </si>
  <si>
    <t>Plail</t>
  </si>
  <si>
    <t>Tucker</t>
  </si>
  <si>
    <t>Wurst</t>
  </si>
  <si>
    <t>Row</t>
  </si>
  <si>
    <t>Giottini</t>
  </si>
  <si>
    <t>Tremaine</t>
  </si>
  <si>
    <t>Dyzart</t>
  </si>
  <si>
    <t>Pippo</t>
  </si>
  <si>
    <t>Huish</t>
  </si>
  <si>
    <t>Cirilo</t>
  </si>
  <si>
    <t>Bolf</t>
  </si>
  <si>
    <t>Artair</t>
  </si>
  <si>
    <t>Runcie</t>
  </si>
  <si>
    <t>Bear</t>
  </si>
  <si>
    <t>Olczyk</t>
  </si>
  <si>
    <t>Eryn</t>
  </si>
  <si>
    <t>Derle</t>
  </si>
  <si>
    <t>Sterling</t>
  </si>
  <si>
    <t>Bebbington</t>
  </si>
  <si>
    <t>Thorwarth</t>
  </si>
  <si>
    <t>Karlie</t>
  </si>
  <si>
    <t>Wennington</t>
  </si>
  <si>
    <t>Lethem</t>
  </si>
  <si>
    <t>Monique</t>
  </si>
  <si>
    <t>Hammelberg</t>
  </si>
  <si>
    <t>Chen</t>
  </si>
  <si>
    <t>Dicker</t>
  </si>
  <si>
    <t>Arleen</t>
  </si>
  <si>
    <t>Freezor</t>
  </si>
  <si>
    <t>Trevor</t>
  </si>
  <si>
    <t>Greschik</t>
  </si>
  <si>
    <t>Burch</t>
  </si>
  <si>
    <t>Chat</t>
  </si>
  <si>
    <t>Marijn</t>
  </si>
  <si>
    <t>Avison</t>
  </si>
  <si>
    <t>Heinrick</t>
  </si>
  <si>
    <t>Conelly</t>
  </si>
  <si>
    <t>Nealson</t>
  </si>
  <si>
    <t>Niezen</t>
  </si>
  <si>
    <t>account_id</t>
  </si>
  <si>
    <t>account_name</t>
  </si>
  <si>
    <t>closed_amount</t>
  </si>
  <si>
    <t>32-829-6834</t>
  </si>
  <si>
    <t>Avamba</t>
  </si>
  <si>
    <t>61-413-7230</t>
  </si>
  <si>
    <t>Katz</t>
  </si>
  <si>
    <t>36-256-1532</t>
  </si>
  <si>
    <t>Topdrive</t>
  </si>
  <si>
    <t>73-174-6371</t>
  </si>
  <si>
    <t>Pixonyx</t>
  </si>
  <si>
    <t>72-018-5744</t>
  </si>
  <si>
    <t>Blognation</t>
  </si>
  <si>
    <t>42-925-9836</t>
  </si>
  <si>
    <t>Zoombeat</t>
  </si>
  <si>
    <t>63-157-4775</t>
  </si>
  <si>
    <t>Rhybox</t>
  </si>
  <si>
    <t>02-612-5814</t>
  </si>
  <si>
    <t>Myworks</t>
  </si>
  <si>
    <t>99-098-9367</t>
  </si>
  <si>
    <t>Tagtune</t>
  </si>
  <si>
    <t>64-639-8509</t>
  </si>
  <si>
    <t>Tagopia</t>
  </si>
  <si>
    <t>68-362-7751</t>
  </si>
  <si>
    <t>Agimba</t>
  </si>
  <si>
    <t>12-873-7533</t>
  </si>
  <si>
    <t>Fatz</t>
  </si>
  <si>
    <t>02-210-7831</t>
  </si>
  <si>
    <t>Vitz</t>
  </si>
  <si>
    <t>24-758-9796</t>
  </si>
  <si>
    <t>Yoveo</t>
  </si>
  <si>
    <t>17-382-6269</t>
  </si>
  <si>
    <t>Topiclounge</t>
  </si>
  <si>
    <t>50-665-5943</t>
  </si>
  <si>
    <t>Jaxbean</t>
  </si>
  <si>
    <t>74-665-9604</t>
  </si>
  <si>
    <t>Skilith</t>
  </si>
  <si>
    <t>80-552-1490</t>
  </si>
  <si>
    <t>Youspan</t>
  </si>
  <si>
    <t>77-292-0882</t>
  </si>
  <si>
    <t>Yakijo</t>
  </si>
  <si>
    <t>79-469-4239</t>
  </si>
  <si>
    <t>Yozio</t>
  </si>
  <si>
    <t>90-563-3493</t>
  </si>
  <si>
    <t>Tavu</t>
  </si>
  <si>
    <t>50-258-7550</t>
  </si>
  <si>
    <t>Photospace</t>
  </si>
  <si>
    <t>92-653-9054</t>
  </si>
  <si>
    <t>Centimia</t>
  </si>
  <si>
    <t>33-990-7292</t>
  </si>
  <si>
    <t>Devbug</t>
  </si>
  <si>
    <t>51-723-1647</t>
  </si>
  <si>
    <t>Browsetype</t>
  </si>
  <si>
    <t>65-371-4265</t>
  </si>
  <si>
    <t>Meezzy</t>
  </si>
  <si>
    <t>23-482-1549</t>
  </si>
  <si>
    <t>Wordware</t>
  </si>
  <si>
    <t>29-353-6605</t>
  </si>
  <si>
    <t>Izio</t>
  </si>
  <si>
    <t>61-609-7562</t>
  </si>
  <si>
    <t>Zooxo</t>
  </si>
  <si>
    <t>94-263-8364</t>
  </si>
  <si>
    <t>Jaxspan</t>
  </si>
  <si>
    <t>07-222-0801</t>
  </si>
  <si>
    <t>62-357-1262</t>
  </si>
  <si>
    <t>Camido</t>
  </si>
  <si>
    <t>47-863-9264</t>
  </si>
  <si>
    <t>Topicware</t>
  </si>
  <si>
    <t>93-666-4440</t>
  </si>
  <si>
    <t>Zoonoodle</t>
  </si>
  <si>
    <t>60-869-8316</t>
  </si>
  <si>
    <t>Riffpedia</t>
  </si>
  <si>
    <t>28-178-6584</t>
  </si>
  <si>
    <t>Wikivu</t>
  </si>
  <si>
    <t>03-423-1198</t>
  </si>
  <si>
    <t>Dabshots</t>
  </si>
  <si>
    <t>32-162-6131</t>
  </si>
  <si>
    <t>55-475-1611</t>
  </si>
  <si>
    <t>Rhyzio</t>
  </si>
  <si>
    <t>80-769-5690</t>
  </si>
  <si>
    <t>Photobean</t>
  </si>
  <si>
    <t>21-080-2481</t>
  </si>
  <si>
    <t>Wordtune</t>
  </si>
  <si>
    <t>94-958-3706</t>
  </si>
  <si>
    <t>Photofeed</t>
  </si>
  <si>
    <t>68-608-3231</t>
  </si>
  <si>
    <t>Oloo</t>
  </si>
  <si>
    <t>88-921-6151</t>
  </si>
  <si>
    <t>Zoozzy</t>
  </si>
  <si>
    <t>25-516-2764</t>
  </si>
  <si>
    <t>Bluejam</t>
  </si>
  <si>
    <t>30-466-8084</t>
  </si>
  <si>
    <t>Zava</t>
  </si>
  <si>
    <t>38-012-1749</t>
  </si>
  <si>
    <t>Latz</t>
  </si>
  <si>
    <t>37-361-3010</t>
  </si>
  <si>
    <t>Gabspot</t>
  </si>
  <si>
    <t>14-482-2143</t>
  </si>
  <si>
    <t>Feedbug</t>
  </si>
  <si>
    <t>69-193-2971</t>
  </si>
  <si>
    <t>Jabbertype</t>
  </si>
  <si>
    <t>73-385-8312</t>
  </si>
  <si>
    <t>Brightbean</t>
  </si>
  <si>
    <t>69-962-5588</t>
  </si>
  <si>
    <t>Nlounge</t>
  </si>
  <si>
    <t>93-330-8978</t>
  </si>
  <si>
    <t>Youopia</t>
  </si>
  <si>
    <t>73-431-2837</t>
  </si>
  <si>
    <t>09-404-5304</t>
  </si>
  <si>
    <t>Thoughtworks</t>
  </si>
  <si>
    <t>26-651-5791</t>
  </si>
  <si>
    <t>Tagchat</t>
  </si>
  <si>
    <t>93-306-6514</t>
  </si>
  <si>
    <t>Topicshots</t>
  </si>
  <si>
    <t>68-413-1770</t>
  </si>
  <si>
    <t>Edgewire</t>
  </si>
  <si>
    <t>78-803-9318</t>
  </si>
  <si>
    <t>Blogpad</t>
  </si>
  <si>
    <t>37-491-7744</t>
  </si>
  <si>
    <t>Dabfeed</t>
  </si>
  <si>
    <t>61-204-2124</t>
  </si>
  <si>
    <t>Quinu</t>
  </si>
  <si>
    <t>67-520-6996</t>
  </si>
  <si>
    <t>Oodoo</t>
  </si>
  <si>
    <t>41-664-4866</t>
  </si>
  <si>
    <t>Tagpad</t>
  </si>
  <si>
    <t>50-469-9037</t>
  </si>
  <si>
    <t>89-798-0373</t>
  </si>
  <si>
    <t>Aimbo</t>
  </si>
  <si>
    <t>01-852-7269</t>
  </si>
  <si>
    <t>30-430-4856</t>
  </si>
  <si>
    <t>Mybuzz</t>
  </si>
  <si>
    <t>20-781-7899</t>
  </si>
  <si>
    <t>Brainverse</t>
  </si>
  <si>
    <t>88-316-8733</t>
  </si>
  <si>
    <t>InnoZ</t>
  </si>
  <si>
    <t>51-687-7221</t>
  </si>
  <si>
    <t>Jetpulse</t>
  </si>
  <si>
    <t>55-993-3169</t>
  </si>
  <si>
    <t>Innotype</t>
  </si>
  <si>
    <t>82-845-9660</t>
  </si>
  <si>
    <t>Minyx</t>
  </si>
  <si>
    <t>07-900-7413</t>
  </si>
  <si>
    <t>Riffpath</t>
  </si>
  <si>
    <t>82-048-4589</t>
  </si>
  <si>
    <t>Innojam</t>
  </si>
  <si>
    <t>80-562-3960</t>
  </si>
  <si>
    <t>Mynte</t>
  </si>
  <si>
    <t>70-612-9149</t>
  </si>
  <si>
    <t>Skalith</t>
  </si>
  <si>
    <t>01-899-7249</t>
  </si>
  <si>
    <t>Miboo</t>
  </si>
  <si>
    <t>63-848-2392</t>
  </si>
  <si>
    <t>Twimbo</t>
  </si>
  <si>
    <t>92-361-9496</t>
  </si>
  <si>
    <t>29-754-0559</t>
  </si>
  <si>
    <t>51-701-9188</t>
  </si>
  <si>
    <t>Dynazzy</t>
  </si>
  <si>
    <t>65-755-5740</t>
  </si>
  <si>
    <t>39-094-3259</t>
  </si>
  <si>
    <t>14-994-8625</t>
  </si>
  <si>
    <t>Skaboo</t>
  </si>
  <si>
    <t>75-076-7178</t>
  </si>
  <si>
    <t>Yodoo</t>
  </si>
  <si>
    <t>37-294-9848</t>
  </si>
  <si>
    <t>25-375-8377</t>
  </si>
  <si>
    <t>73-822-7388</t>
  </si>
  <si>
    <t>Skinder</t>
  </si>
  <si>
    <t>76-725-2782</t>
  </si>
  <si>
    <t>Eire</t>
  </si>
  <si>
    <t>37-195-6338</t>
  </si>
  <si>
    <t>Layo</t>
  </si>
  <si>
    <t>03-789-0493</t>
  </si>
  <si>
    <t>Vipe</t>
  </si>
  <si>
    <t>49-131-9357</t>
  </si>
  <si>
    <t>Ailane</t>
  </si>
  <si>
    <t>36-544-7824</t>
  </si>
  <si>
    <t>Gabtune</t>
  </si>
  <si>
    <t>27-004-4864</t>
  </si>
  <si>
    <t>63-225-9111</t>
  </si>
  <si>
    <t>Meetz</t>
  </si>
  <si>
    <t>83-069-1930</t>
  </si>
  <si>
    <t>28-693-4439</t>
  </si>
  <si>
    <t>Zoovu</t>
  </si>
  <si>
    <t>07-908-7034</t>
  </si>
  <si>
    <t>Rooxo</t>
  </si>
  <si>
    <t>59-249-3636</t>
  </si>
  <si>
    <t>Midel</t>
  </si>
  <si>
    <t>11-655-2127</t>
  </si>
  <si>
    <t>46-805-5084</t>
  </si>
  <si>
    <t>Jaloo</t>
  </si>
  <si>
    <t>14-833-2618</t>
  </si>
  <si>
    <t>Zooveo</t>
  </si>
  <si>
    <t>00-718-3003</t>
  </si>
  <si>
    <t>72-168-0980</t>
  </si>
  <si>
    <t>Einti</t>
  </si>
  <si>
    <t>96-887-2042</t>
  </si>
  <si>
    <t>Flipopia</t>
  </si>
  <si>
    <t>17-728-1297</t>
  </si>
  <si>
    <t>29-167-5258</t>
  </si>
  <si>
    <t>75-547-3998</t>
  </si>
  <si>
    <t>Photobug</t>
  </si>
  <si>
    <t>82-493-7291</t>
  </si>
  <si>
    <t>Lazzy</t>
  </si>
  <si>
    <t>94-244-1932</t>
  </si>
  <si>
    <t>Aibox</t>
  </si>
  <si>
    <t>84-602-0503</t>
  </si>
  <si>
    <t>Edgeify</t>
  </si>
  <si>
    <t>48-304-6085</t>
  </si>
  <si>
    <t>Flashdog</t>
  </si>
  <si>
    <t>80-371-2457</t>
  </si>
  <si>
    <t>Babbleblab</t>
  </si>
  <si>
    <t>91-578-2371</t>
  </si>
  <si>
    <t>Fanoodle</t>
  </si>
  <si>
    <t>29-550-2098</t>
  </si>
  <si>
    <t>Browsebug</t>
  </si>
  <si>
    <t>70-548-8091</t>
  </si>
  <si>
    <t>Yamia</t>
  </si>
  <si>
    <t>17-692-3579</t>
  </si>
  <si>
    <t>28-545-1917</t>
  </si>
  <si>
    <t>Shuffledrive</t>
  </si>
  <si>
    <t>42-076-9148</t>
  </si>
  <si>
    <t>52-689-8311</t>
  </si>
  <si>
    <t>Dabtype</t>
  </si>
  <si>
    <t>77-599-0677</t>
  </si>
  <si>
    <t>Tanoodle</t>
  </si>
  <si>
    <t>12-153-9164</t>
  </si>
  <si>
    <t>50-798-6815</t>
  </si>
  <si>
    <t>Dazzlesphere</t>
  </si>
  <si>
    <t>63-932-6368</t>
  </si>
  <si>
    <t>Quire</t>
  </si>
  <si>
    <t>58-870-1088</t>
  </si>
  <si>
    <t>Ainyx</t>
  </si>
  <si>
    <t>37-959-0340</t>
  </si>
  <si>
    <t>71-361-4060</t>
  </si>
  <si>
    <t>Oyondu</t>
  </si>
  <si>
    <t>62-282-0953</t>
  </si>
  <si>
    <t>13-541-3391</t>
  </si>
  <si>
    <t>Quatz</t>
  </si>
  <si>
    <t>36-649-4188</t>
  </si>
  <si>
    <t>Wikizz</t>
  </si>
  <si>
    <t>26-551-0025</t>
  </si>
  <si>
    <t>Teklist</t>
  </si>
  <si>
    <t>61-293-6719</t>
  </si>
  <si>
    <t>Jetwire</t>
  </si>
  <si>
    <t>49-932-0518</t>
  </si>
  <si>
    <t>39-091-1085</t>
  </si>
  <si>
    <t>Plambee</t>
  </si>
  <si>
    <t>57-300-1160</t>
  </si>
  <si>
    <t>Zoomzone</t>
  </si>
  <si>
    <t>53-707-5108</t>
  </si>
  <si>
    <t>Skyndu</t>
  </si>
  <si>
    <t>35-048-9170</t>
  </si>
  <si>
    <t>Shufflester</t>
  </si>
  <si>
    <t>90-069-3104</t>
  </si>
  <si>
    <t>79-148-0637</t>
  </si>
  <si>
    <t>Demivee</t>
  </si>
  <si>
    <t>59-260-7691</t>
  </si>
  <si>
    <t>Eayo</t>
  </si>
  <si>
    <t>88-488-2826</t>
  </si>
  <si>
    <t>40-151-7273</t>
  </si>
  <si>
    <t>43-235-5557</t>
  </si>
  <si>
    <t>Feedfire</t>
  </si>
  <si>
    <t>79-432-9334</t>
  </si>
  <si>
    <t>Wordify</t>
  </si>
  <si>
    <t>20-811-7439</t>
  </si>
  <si>
    <t>Babblestorm</t>
  </si>
  <si>
    <t>67-038-6196</t>
  </si>
  <si>
    <t>Mudo</t>
  </si>
  <si>
    <t>59-005-9562</t>
  </si>
  <si>
    <t>67-755-5094</t>
  </si>
  <si>
    <t>Skipfire</t>
  </si>
  <si>
    <t>22-825-9175</t>
  </si>
  <si>
    <t>Aivee</t>
  </si>
  <si>
    <t>01-933-2594</t>
  </si>
  <si>
    <t>Oyoloo</t>
  </si>
  <si>
    <t>30-713-8056</t>
  </si>
  <si>
    <t>Agivu</t>
  </si>
  <si>
    <t>62-772-7577</t>
  </si>
  <si>
    <t>Tagcat</t>
  </si>
  <si>
    <t>14-940-7753</t>
  </si>
  <si>
    <t>Skimia</t>
  </si>
  <si>
    <t>75-842-9965</t>
  </si>
  <si>
    <t>17-879-5415</t>
  </si>
  <si>
    <t>Mita</t>
  </si>
  <si>
    <t>96-727-0060</t>
  </si>
  <si>
    <t>Brainbox</t>
  </si>
  <si>
    <t>65-292-8721</t>
  </si>
  <si>
    <t>Meeveo</t>
  </si>
  <si>
    <t>41-666-9799</t>
  </si>
  <si>
    <t>75-446-3008</t>
  </si>
  <si>
    <t>Browseblab</t>
  </si>
  <si>
    <t>85-364-5074</t>
  </si>
  <si>
    <t>Kare</t>
  </si>
  <si>
    <t>92-536-2797</t>
  </si>
  <si>
    <t>Skiptube</t>
  </si>
  <si>
    <t>46-688-7523</t>
  </si>
  <si>
    <t>Dynabox</t>
  </si>
  <si>
    <t>48-897-4544</t>
  </si>
  <si>
    <t>Meevee</t>
  </si>
  <si>
    <t>81-970-4965</t>
  </si>
  <si>
    <t>25-715-4975</t>
  </si>
  <si>
    <t>30-932-4929</t>
  </si>
  <si>
    <t>86-172-7696</t>
  </si>
  <si>
    <t>85-302-8409</t>
  </si>
  <si>
    <t>Devify</t>
  </si>
  <si>
    <t>56-938-5269</t>
  </si>
  <si>
    <t>07-418-6371</t>
  </si>
  <si>
    <t>Thoughtbeat</t>
  </si>
  <si>
    <t>16-426-3094</t>
  </si>
  <si>
    <t>Rhycero</t>
  </si>
  <si>
    <t>61-751-0749</t>
  </si>
  <si>
    <t>65-365-4107</t>
  </si>
  <si>
    <t>Omba</t>
  </si>
  <si>
    <t>09-098-3639</t>
  </si>
  <si>
    <t>29-821-8587</t>
  </si>
  <si>
    <t>Linktype</t>
  </si>
  <si>
    <t>87-978-5221</t>
  </si>
  <si>
    <t>Jayo</t>
  </si>
  <si>
    <t>47-943-7542</t>
  </si>
  <si>
    <t>Livetube</t>
  </si>
  <si>
    <t>84-323-6045</t>
  </si>
  <si>
    <t>41-255-2758</t>
  </si>
  <si>
    <t>Wikibox</t>
  </si>
  <si>
    <t>72-621-0576</t>
  </si>
  <si>
    <t>Trudeo</t>
  </si>
  <si>
    <t>96-211-3242</t>
  </si>
  <si>
    <t>Roomm</t>
  </si>
  <si>
    <t>86-226-6671</t>
  </si>
  <si>
    <t>BlogXS</t>
  </si>
  <si>
    <t>04-717-2111</t>
  </si>
  <si>
    <t>Viva</t>
  </si>
  <si>
    <t>51-392-8092</t>
  </si>
  <si>
    <t>23-128-1648</t>
  </si>
  <si>
    <t>Janyx</t>
  </si>
  <si>
    <t>07-060-9601</t>
  </si>
  <si>
    <t>39-702-8721</t>
  </si>
  <si>
    <t>28-774-0704</t>
  </si>
  <si>
    <t>Divanoodle</t>
  </si>
  <si>
    <t>50-092-2914</t>
  </si>
  <si>
    <t>Zazio</t>
  </si>
  <si>
    <t>46-881-0813</t>
  </si>
  <si>
    <t>97-014-2911</t>
  </si>
  <si>
    <t>Voonix</t>
  </si>
  <si>
    <t>47-021-9797</t>
  </si>
  <si>
    <t>Tekfly</t>
  </si>
  <si>
    <t>58-495-0988</t>
  </si>
  <si>
    <t>11-329-9173</t>
  </si>
  <si>
    <t>61-409-8467</t>
  </si>
  <si>
    <t>20-539-0240</t>
  </si>
  <si>
    <t>Rhyloo</t>
  </si>
  <si>
    <t>42-040-2275</t>
  </si>
  <si>
    <t>09-574-1029</t>
  </si>
  <si>
    <t>Zoomdog</t>
  </si>
  <si>
    <t>58-772-7727</t>
  </si>
  <si>
    <t>85-240-3668</t>
  </si>
  <si>
    <t>13-563-8433</t>
  </si>
  <si>
    <t>Topicblab</t>
  </si>
  <si>
    <t>10-363-6603</t>
  </si>
  <si>
    <t>06-299-4129</t>
  </si>
  <si>
    <t>Bubbletube</t>
  </si>
  <si>
    <t>20-468-3608</t>
  </si>
  <si>
    <t>Twinder</t>
  </si>
  <si>
    <t>94-743-5790</t>
  </si>
  <si>
    <t>Cogilith</t>
  </si>
  <si>
    <t>52-035-3127</t>
  </si>
  <si>
    <t>17-462-1793</t>
  </si>
  <si>
    <t>Oba</t>
  </si>
  <si>
    <t>63-949-7038</t>
  </si>
  <si>
    <t>86-735-3233</t>
  </si>
  <si>
    <t>Gigabox</t>
  </si>
  <si>
    <t>05-412-8961</t>
  </si>
  <si>
    <t>Eare</t>
  </si>
  <si>
    <t>76-769-2223</t>
  </si>
  <si>
    <t>Snaptags</t>
  </si>
  <si>
    <t>63-247-9168</t>
  </si>
  <si>
    <t>Yacero</t>
  </si>
  <si>
    <t>87-302-4570</t>
  </si>
  <si>
    <t>02-176-9123</t>
  </si>
  <si>
    <t>Fivespan</t>
  </si>
  <si>
    <t>44-909-5159</t>
  </si>
  <si>
    <t>69-725-6975</t>
  </si>
  <si>
    <t>Vidoo</t>
  </si>
  <si>
    <t>65-771-3018</t>
  </si>
  <si>
    <t>Browsedrive</t>
  </si>
  <si>
    <t>38-271-1971</t>
  </si>
  <si>
    <t>JumpXS</t>
  </si>
  <si>
    <t>49-974-2567</t>
  </si>
  <si>
    <t>Brainsphere</t>
  </si>
  <si>
    <t>34-745-1535</t>
  </si>
  <si>
    <t>Kimia</t>
  </si>
  <si>
    <t>96-644-7809</t>
  </si>
  <si>
    <t>58-524-0067</t>
  </si>
  <si>
    <t>Youtags</t>
  </si>
  <si>
    <t>89-374-5254</t>
  </si>
  <si>
    <t>Realblab</t>
  </si>
  <si>
    <t>96-280-6745</t>
  </si>
  <si>
    <t>Voolia</t>
  </si>
  <si>
    <t>98-281-4478</t>
  </si>
  <si>
    <t>Avavee</t>
  </si>
  <si>
    <t>72-199-7129</t>
  </si>
  <si>
    <t>47-022-5730</t>
  </si>
  <si>
    <t>93-638-9364</t>
  </si>
  <si>
    <t>Yodo</t>
  </si>
  <si>
    <t>36-186-3928</t>
  </si>
  <si>
    <t>81-863-9754</t>
  </si>
  <si>
    <t>62-141-4883</t>
  </si>
  <si>
    <t>32-365-2520</t>
  </si>
  <si>
    <t>60-333-5245</t>
  </si>
  <si>
    <t>Twinte</t>
  </si>
  <si>
    <t>92-815-2407</t>
  </si>
  <si>
    <t>Linkbuzz</t>
  </si>
  <si>
    <t>75-047-7150</t>
  </si>
  <si>
    <t>68-472-2815</t>
  </si>
  <si>
    <t>Oyope</t>
  </si>
  <si>
    <t>47-177-5506</t>
  </si>
  <si>
    <t>52-678-5267</t>
  </si>
  <si>
    <t>Yotz</t>
  </si>
  <si>
    <t>25-199-4320</t>
  </si>
  <si>
    <t>Thoughtstorm</t>
  </si>
  <si>
    <t>37-656-0307</t>
  </si>
  <si>
    <t>01-928-0968</t>
  </si>
  <si>
    <t>Shuffletag</t>
  </si>
  <si>
    <t>21-085-3703</t>
  </si>
  <si>
    <t>Bluezoom</t>
  </si>
  <si>
    <t>74-580-2148</t>
  </si>
  <si>
    <t>86-392-8097</t>
  </si>
  <si>
    <t>17-435-4037</t>
  </si>
  <si>
    <t>45-105-4435</t>
  </si>
  <si>
    <t>Twitterbeat</t>
  </si>
  <si>
    <t>40-409-5045</t>
  </si>
  <si>
    <t>11-599-4610</t>
  </si>
  <si>
    <t>Mydo</t>
  </si>
  <si>
    <t>67-903-6562</t>
  </si>
  <si>
    <t>Meemm</t>
  </si>
  <si>
    <t>19-738-9685</t>
  </si>
  <si>
    <t>35-687-3449</t>
  </si>
  <si>
    <t>10-337-7411</t>
  </si>
  <si>
    <t>38-536-7817</t>
  </si>
  <si>
    <t>Edgepulse</t>
  </si>
  <si>
    <t>61-822-9107</t>
  </si>
  <si>
    <t>01-071-6653</t>
  </si>
  <si>
    <t>77-422-1078</t>
  </si>
  <si>
    <t>Blogspan</t>
  </si>
  <si>
    <t>25-764-1878</t>
  </si>
  <si>
    <t>50-326-3334</t>
  </si>
  <si>
    <t>Edgetag</t>
  </si>
  <si>
    <t>77-345-6989</t>
  </si>
  <si>
    <t>Muxo</t>
  </si>
  <si>
    <t>10-779-7685</t>
  </si>
  <si>
    <t>Buzzbean</t>
  </si>
  <si>
    <t>79-615-9021</t>
  </si>
  <si>
    <t>Buzzshare</t>
  </si>
  <si>
    <t>15-100-3375</t>
  </si>
  <si>
    <t>Voonder</t>
  </si>
  <si>
    <t>90-485-4123</t>
  </si>
  <si>
    <t>24-486-0612</t>
  </si>
  <si>
    <t>Fadeo</t>
  </si>
  <si>
    <t>50-134-3959</t>
  </si>
  <si>
    <t>Chatterbridge</t>
  </si>
  <si>
    <t>74-025-4549</t>
  </si>
  <si>
    <t>Ozu</t>
  </si>
  <si>
    <t>09-398-8790</t>
  </si>
  <si>
    <t>Avamm</t>
  </si>
  <si>
    <t>23-151-6380</t>
  </si>
  <si>
    <t>Cogidoo</t>
  </si>
  <si>
    <t>49-527-1169</t>
  </si>
  <si>
    <t>Twitternation</t>
  </si>
  <si>
    <t>06-635-5585</t>
  </si>
  <si>
    <t>09-158-1433</t>
  </si>
  <si>
    <t>Skinix</t>
  </si>
  <si>
    <t>47-051-3453</t>
  </si>
  <si>
    <t>04-031-4656</t>
  </si>
  <si>
    <t>78-015-6484</t>
  </si>
  <si>
    <t>63-809-9033</t>
  </si>
  <si>
    <t>Eadel</t>
  </si>
  <si>
    <t>02-744-7544</t>
  </si>
  <si>
    <t>Youfeed</t>
  </si>
  <si>
    <t>08-625-5920</t>
  </si>
  <si>
    <t>Flashspan</t>
  </si>
  <si>
    <t>30-731-6969</t>
  </si>
  <si>
    <t>59-463-9184</t>
  </si>
  <si>
    <t>10-552-7686</t>
  </si>
  <si>
    <t>Flashset</t>
  </si>
  <si>
    <t>12-942-7126</t>
  </si>
  <si>
    <t>Quimm</t>
  </si>
  <si>
    <t>15-128-5494</t>
  </si>
  <si>
    <t>44-535-5566</t>
  </si>
  <si>
    <t>14-805-3119</t>
  </si>
  <si>
    <t>Gigashots</t>
  </si>
  <si>
    <t>75-711-0179</t>
  </si>
  <si>
    <t>96-413-8695</t>
  </si>
  <si>
    <t>03-759-5608</t>
  </si>
  <si>
    <t>Gabtype</t>
  </si>
  <si>
    <t>17-215-1041</t>
  </si>
  <si>
    <t>94-378-2017</t>
  </si>
  <si>
    <t>44-831-8173</t>
  </si>
  <si>
    <t>13-177-2353</t>
  </si>
  <si>
    <t>Linklinks</t>
  </si>
  <si>
    <t>93-094-6378</t>
  </si>
  <si>
    <t>Jaxworks</t>
  </si>
  <si>
    <t>31-908-3041</t>
  </si>
  <si>
    <t>Wordpedia</t>
  </si>
  <si>
    <t>96-252-4680</t>
  </si>
  <si>
    <t>96-155-7122</t>
  </si>
  <si>
    <t>Buzzster</t>
  </si>
  <si>
    <t>50-583-1366</t>
  </si>
  <si>
    <t>57-972-2982</t>
  </si>
  <si>
    <t>42-661-0317</t>
  </si>
  <si>
    <t>99-927-1584</t>
  </si>
  <si>
    <t>Voonyx</t>
  </si>
  <si>
    <t>74-844-9052</t>
  </si>
  <si>
    <t>82-212-4048</t>
  </si>
  <si>
    <t>Divavu</t>
  </si>
  <si>
    <t>03-715-8786</t>
  </si>
  <si>
    <t>Abata</t>
  </si>
  <si>
    <t>49-090-0941</t>
  </si>
  <si>
    <t>18-395-6534</t>
  </si>
  <si>
    <t>00-115-9049</t>
  </si>
  <si>
    <t>79-670-5637</t>
  </si>
  <si>
    <t>85-798-5544</t>
  </si>
  <si>
    <t>12-934-6350</t>
  </si>
  <si>
    <t>18-281-1339</t>
  </si>
  <si>
    <t>12-754-2755</t>
  </si>
  <si>
    <t>67-553-6223</t>
  </si>
  <si>
    <t>39-481-1570</t>
  </si>
  <si>
    <t>Thoughtsphere</t>
  </si>
  <si>
    <t>06-376-1240</t>
  </si>
  <si>
    <t>86-868-9500</t>
  </si>
  <si>
    <t>72-470-5841</t>
  </si>
  <si>
    <t>23-846-7695</t>
  </si>
  <si>
    <t>Tazz</t>
  </si>
  <si>
    <t>20-576-1098</t>
  </si>
  <si>
    <t>Aimbu</t>
  </si>
  <si>
    <t>83-646-3336</t>
  </si>
  <si>
    <t>83-834-7151</t>
  </si>
  <si>
    <t>09-906-5927</t>
  </si>
  <si>
    <t>88-245-0475</t>
  </si>
  <si>
    <t>72-534-8237</t>
  </si>
  <si>
    <t>39-168-6088</t>
  </si>
  <si>
    <t>Realbridge</t>
  </si>
  <si>
    <t>87-989-9596</t>
  </si>
  <si>
    <t>Zoombox</t>
  </si>
  <si>
    <t>99-940-2344</t>
  </si>
  <si>
    <t>Flipbug</t>
  </si>
  <si>
    <t>44-749-7753</t>
  </si>
  <si>
    <t>86-752-7173</t>
  </si>
  <si>
    <t>Demizz</t>
  </si>
  <si>
    <t>59-525-5693</t>
  </si>
  <si>
    <t>Tagfeed</t>
  </si>
  <si>
    <t>74-867-7291</t>
  </si>
  <si>
    <t>85-868-4019</t>
  </si>
  <si>
    <t>Brightdog</t>
  </si>
  <si>
    <t>17-848-8282</t>
  </si>
  <si>
    <t>63-489-9785</t>
  </si>
  <si>
    <t>76-722-7683</t>
  </si>
  <si>
    <t>50-627-9203</t>
  </si>
  <si>
    <t>07-042-6999</t>
  </si>
  <si>
    <t>Tambee</t>
  </si>
  <si>
    <t>55-697-2854</t>
  </si>
  <si>
    <t>91-342-5188</t>
  </si>
  <si>
    <t>97-554-4785</t>
  </si>
  <si>
    <t>Jabberstorm</t>
  </si>
  <si>
    <t>94-797-3265</t>
  </si>
  <si>
    <t>90-399-8035</t>
  </si>
  <si>
    <t>Photolist</t>
  </si>
  <si>
    <t>74-238-0290</t>
  </si>
  <si>
    <t>23-950-3070</t>
  </si>
  <si>
    <t>Roombo</t>
  </si>
  <si>
    <t>30-824-7113</t>
  </si>
  <si>
    <t>Zoonder</t>
  </si>
  <si>
    <t>46-932-1974</t>
  </si>
  <si>
    <t>Twitterworks</t>
  </si>
  <si>
    <t>92-022-5802</t>
  </si>
  <si>
    <t>43-865-8100</t>
  </si>
  <si>
    <t>Twitterwire</t>
  </si>
  <si>
    <t>16-842-5831</t>
  </si>
  <si>
    <t>Skiba</t>
  </si>
  <si>
    <t>81-353-5739</t>
  </si>
  <si>
    <t>Digitube</t>
  </si>
  <si>
    <t>78-248-0402</t>
  </si>
  <si>
    <t>Jabbersphere</t>
  </si>
  <si>
    <t>66-987-4434</t>
  </si>
  <si>
    <t>99-313-9623</t>
  </si>
  <si>
    <t>38-992-7534</t>
  </si>
  <si>
    <t>Meembee</t>
  </si>
  <si>
    <t>24-732-2708</t>
  </si>
  <si>
    <t>85-093-8794</t>
  </si>
  <si>
    <t>11-888-9550</t>
  </si>
  <si>
    <t>56-685-6646</t>
  </si>
  <si>
    <t>73-272-7059</t>
  </si>
  <si>
    <t>Fivebridge</t>
  </si>
  <si>
    <t>41-976-9565</t>
  </si>
  <si>
    <t>Geba</t>
  </si>
  <si>
    <t>01-864-7754</t>
  </si>
  <si>
    <t>Vinder</t>
  </si>
  <si>
    <t>56-410-7236</t>
  </si>
  <si>
    <t>28-595-5658</t>
  </si>
  <si>
    <t>Avaveo</t>
  </si>
  <si>
    <t>92-122-1100</t>
  </si>
  <si>
    <t>01-016-2049</t>
  </si>
  <si>
    <t>88-784-7853</t>
  </si>
  <si>
    <t>66-461-0870</t>
  </si>
  <si>
    <t>55-475-0394</t>
  </si>
  <si>
    <t>Gevee</t>
  </si>
  <si>
    <t>47-600-2764</t>
  </si>
  <si>
    <t>01-936-9524</t>
  </si>
  <si>
    <t>Gigazoom</t>
  </si>
  <si>
    <t>08-014-8931</t>
  </si>
  <si>
    <t>92-743-3057</t>
  </si>
  <si>
    <t>Oozz</t>
  </si>
  <si>
    <t>78-513-3316</t>
  </si>
  <si>
    <t>37-592-7071</t>
  </si>
  <si>
    <t>19-475-6515</t>
  </si>
  <si>
    <t>Feedspan</t>
  </si>
  <si>
    <t>91-600-8267</t>
  </si>
  <si>
    <t>88-456-1423</t>
  </si>
  <si>
    <t>39-072-0265</t>
  </si>
  <si>
    <t>56-776-3090</t>
  </si>
  <si>
    <t>18-256-2365</t>
  </si>
  <si>
    <t>Jazzy</t>
  </si>
  <si>
    <t>72-362-4926</t>
  </si>
  <si>
    <t>Yata</t>
  </si>
  <si>
    <t>88-625-2237</t>
  </si>
  <si>
    <t>58-690-6272</t>
  </si>
  <si>
    <t>82-174-9824</t>
  </si>
  <si>
    <t>Skipstorm</t>
  </si>
  <si>
    <t>79-760-6107</t>
  </si>
  <si>
    <t>Eazzy</t>
  </si>
  <si>
    <t>84-508-6437</t>
  </si>
  <si>
    <t>35-584-7980</t>
  </si>
  <si>
    <t>Jamia</t>
  </si>
  <si>
    <t>86-672-1574</t>
  </si>
  <si>
    <t>03-704-4828</t>
  </si>
  <si>
    <t>75-172-7298</t>
  </si>
  <si>
    <t>88-604-5605</t>
  </si>
  <si>
    <t>23-012-5471</t>
  </si>
  <si>
    <t>Kwideo</t>
  </si>
  <si>
    <t>50-035-3363</t>
  </si>
  <si>
    <t>44-545-7360</t>
  </si>
  <si>
    <t>31-133-0806</t>
  </si>
  <si>
    <t>Skyvu</t>
  </si>
  <si>
    <t>52-906-8143</t>
  </si>
  <si>
    <t>Browsecat</t>
  </si>
  <si>
    <t>81-756-5322</t>
  </si>
  <si>
    <t>40-108-9397</t>
  </si>
  <si>
    <t>Gigaclub</t>
  </si>
  <si>
    <t>12-185-8313</t>
  </si>
  <si>
    <t>Mydeo</t>
  </si>
  <si>
    <t>23-395-6083</t>
  </si>
  <si>
    <t>Dynava</t>
  </si>
  <si>
    <t>16-350-6755</t>
  </si>
  <si>
    <t>25-627-5480</t>
  </si>
  <si>
    <t>22-655-9320</t>
  </si>
  <si>
    <t>42-438-4627</t>
  </si>
  <si>
    <t>77-021-2594</t>
  </si>
  <si>
    <t>97-639-6951</t>
  </si>
  <si>
    <t>Topicstorm</t>
  </si>
  <si>
    <t>95-511-7266</t>
  </si>
  <si>
    <t>05-035-4465</t>
  </si>
  <si>
    <t>70-982-9315</t>
  </si>
  <si>
    <t>Eimbee</t>
  </si>
  <si>
    <t>50-637-7663</t>
  </si>
  <si>
    <t>03-702-8622</t>
  </si>
  <si>
    <t>59-837-0169</t>
  </si>
  <si>
    <t>06-842-2531</t>
  </si>
  <si>
    <t>37-756-7585</t>
  </si>
  <si>
    <t>Meedoo</t>
  </si>
  <si>
    <t>11-257-6522</t>
  </si>
  <si>
    <t>17-818-1545</t>
  </si>
  <si>
    <t>Wikido</t>
  </si>
  <si>
    <t>54-838-2824</t>
  </si>
  <si>
    <t>74-883-2971</t>
  </si>
  <si>
    <t>92-542-0550</t>
  </si>
  <si>
    <t>Skynoodle</t>
  </si>
  <si>
    <t>24-919-3021</t>
  </si>
  <si>
    <t>90-893-2877</t>
  </si>
  <si>
    <t>53-099-1566</t>
  </si>
  <si>
    <t>00-325-2857</t>
  </si>
  <si>
    <t>14-376-6200</t>
  </si>
  <si>
    <t>Yombu</t>
  </si>
  <si>
    <t>64-033-7353</t>
  </si>
  <si>
    <t>Yadel</t>
  </si>
  <si>
    <t>05-873-4711</t>
  </si>
  <si>
    <t>29-405-8508</t>
  </si>
  <si>
    <t>30-903-8928</t>
  </si>
  <si>
    <t>19-465-8268</t>
  </si>
  <si>
    <t>13-106-8982</t>
  </si>
  <si>
    <t>Realcube</t>
  </si>
  <si>
    <t>62-346-0233</t>
  </si>
  <si>
    <t>72-525-9587</t>
  </si>
  <si>
    <t>Yakitri</t>
  </si>
  <si>
    <t>61-826-4104</t>
  </si>
  <si>
    <t>36-345-4097</t>
  </si>
  <si>
    <t>08-062-7619</t>
  </si>
  <si>
    <t>41-554-9090</t>
  </si>
  <si>
    <t>51-379-0143</t>
  </si>
  <si>
    <t>Plajo</t>
  </si>
  <si>
    <t>21-137-3261</t>
  </si>
  <si>
    <t>15-999-1214</t>
  </si>
  <si>
    <t>39-128-5461</t>
  </si>
  <si>
    <t>60-381-0372</t>
  </si>
  <si>
    <t>Edgeblab</t>
  </si>
  <si>
    <t>79-654-0290</t>
  </si>
  <si>
    <t>89-385-5974</t>
  </si>
  <si>
    <t>60-639-7127</t>
  </si>
  <si>
    <t>84-865-9526</t>
  </si>
  <si>
    <t>Shufflebeat</t>
  </si>
  <si>
    <t>94-252-7292</t>
  </si>
  <si>
    <t>05-275-7195</t>
  </si>
  <si>
    <t>Blogtags</t>
  </si>
  <si>
    <t>20-886-6270</t>
  </si>
  <si>
    <t>84-168-1313</t>
  </si>
  <si>
    <t>Livepath</t>
  </si>
  <si>
    <t>99-119-7285</t>
  </si>
  <si>
    <t>Abatz</t>
  </si>
  <si>
    <t>00-533-0007</t>
  </si>
  <si>
    <t>99-709-2588</t>
  </si>
  <si>
    <t>24-225-8203</t>
  </si>
  <si>
    <t>62-471-2497</t>
  </si>
  <si>
    <t>33-418-9999</t>
  </si>
  <si>
    <t>Voonte</t>
  </si>
  <si>
    <t>51-643-9953</t>
  </si>
  <si>
    <t>83-383-9758</t>
  </si>
  <si>
    <t>Chatterpoint</t>
  </si>
  <si>
    <t>38-078-5366</t>
  </si>
  <si>
    <t>16-429-8078</t>
  </si>
  <si>
    <t>55-729-2821</t>
  </si>
  <si>
    <t>73-118-9748</t>
  </si>
  <si>
    <t>72-991-1555</t>
  </si>
  <si>
    <t>35-422-3473</t>
  </si>
  <si>
    <t>79-368-6949</t>
  </si>
  <si>
    <t>56-150-5119</t>
  </si>
  <si>
    <t>93-776-6668</t>
  </si>
  <si>
    <t>Eabox</t>
  </si>
  <si>
    <t>77-730-3004</t>
  </si>
  <si>
    <t>00-644-2582</t>
  </si>
  <si>
    <t>Kazio</t>
  </si>
  <si>
    <t>40-964-9434</t>
  </si>
  <si>
    <t>Realpoint</t>
  </si>
  <si>
    <t>14-067-1588</t>
  </si>
  <si>
    <t>41-504-0341</t>
  </si>
  <si>
    <t>88-179-1093</t>
  </si>
  <si>
    <t>97-200-8483</t>
  </si>
  <si>
    <t>Realfire</t>
  </si>
  <si>
    <t>36-115-4777</t>
  </si>
  <si>
    <t>56-475-9374</t>
  </si>
  <si>
    <t>68-509-3568</t>
  </si>
  <si>
    <t>Skajo</t>
  </si>
  <si>
    <t>20-532-7906</t>
  </si>
  <si>
    <t>94-566-3168</t>
  </si>
  <si>
    <t>07-928-6033</t>
  </si>
  <si>
    <t>48-407-8386</t>
  </si>
  <si>
    <t>95-357-8177</t>
  </si>
  <si>
    <t>Flipstorm</t>
  </si>
  <si>
    <t>20-959-5035</t>
  </si>
  <si>
    <t>Tazzy</t>
  </si>
  <si>
    <t>82-492-1294</t>
  </si>
  <si>
    <t>71-586-1467</t>
  </si>
  <si>
    <t>26-692-8477</t>
  </si>
  <si>
    <t>23-753-8166</t>
  </si>
  <si>
    <t>Photojam</t>
  </si>
  <si>
    <t>62-465-6132</t>
  </si>
  <si>
    <t>73-359-9177</t>
  </si>
  <si>
    <t>68-048-9838</t>
  </si>
  <si>
    <t>Rhynoodle</t>
  </si>
  <si>
    <t>44-483-4861</t>
  </si>
  <si>
    <t>Thoughtbridge</t>
  </si>
  <si>
    <t>24-024-7356</t>
  </si>
  <si>
    <t>65-505-1260</t>
  </si>
  <si>
    <t>68-927-6919</t>
  </si>
  <si>
    <t>59-284-5756</t>
  </si>
  <si>
    <t>22-987-5716</t>
  </si>
  <si>
    <t>76-555-0241</t>
  </si>
  <si>
    <t>51-885-4038</t>
  </si>
  <si>
    <t>52-502-0203</t>
  </si>
  <si>
    <t>77-874-0795</t>
  </si>
  <si>
    <t>66-259-5695</t>
  </si>
  <si>
    <t>65-315-5705</t>
  </si>
  <si>
    <t>14-767-5646</t>
  </si>
  <si>
    <t>14-581-5085</t>
  </si>
  <si>
    <t>87-026-9293</t>
  </si>
  <si>
    <t>85-111-2474</t>
  </si>
  <si>
    <t>Thoughtblab</t>
  </si>
  <si>
    <t>25-334-2704</t>
  </si>
  <si>
    <t>23-471-0991</t>
  </si>
  <si>
    <t>54-332-5576</t>
  </si>
  <si>
    <t>55-716-2094</t>
  </si>
  <si>
    <t>Jabbercube</t>
  </si>
  <si>
    <t>29-709-1614</t>
  </si>
  <si>
    <t>Fliptune</t>
  </si>
  <si>
    <t>19-231-6050</t>
  </si>
  <si>
    <t>Twitterbridge</t>
  </si>
  <si>
    <t>39-424-3124</t>
  </si>
  <si>
    <t>85-317-8075</t>
  </si>
  <si>
    <t>03-595-3574</t>
  </si>
  <si>
    <t>DabZ</t>
  </si>
  <si>
    <t>41-295-1361</t>
  </si>
  <si>
    <t>46-079-8262</t>
  </si>
  <si>
    <t>Demimbu</t>
  </si>
  <si>
    <t>66-752-3526</t>
  </si>
  <si>
    <t>Pixope</t>
  </si>
  <si>
    <t>64-780-5682</t>
  </si>
  <si>
    <t>66-349-9949</t>
  </si>
  <si>
    <t>60-114-0171</t>
  </si>
  <si>
    <t>Eamia</t>
  </si>
  <si>
    <t>12-946-1832</t>
  </si>
  <si>
    <t>44-029-5855</t>
  </si>
  <si>
    <t>Brainlounge</t>
  </si>
  <si>
    <t>05-331-2557</t>
  </si>
  <si>
    <t>Trilith</t>
  </si>
  <si>
    <t>17-843-0606</t>
  </si>
  <si>
    <t>70-265-2942</t>
  </si>
  <si>
    <t>04-340-1700</t>
  </si>
  <si>
    <t>Pixoboo</t>
  </si>
  <si>
    <t>11-634-4945</t>
  </si>
  <si>
    <t>76-526-1393</t>
  </si>
  <si>
    <t>71-129-4841</t>
  </si>
  <si>
    <t>07-611-9151</t>
  </si>
  <si>
    <t>18-491-0827</t>
  </si>
  <si>
    <t>Skippad</t>
  </si>
  <si>
    <t>21-156-9587</t>
  </si>
  <si>
    <t>88-276-9355</t>
  </si>
  <si>
    <t>Trilia</t>
  </si>
  <si>
    <t>72-540-7566</t>
  </si>
  <si>
    <t>42-037-2618</t>
  </si>
  <si>
    <t>Eidel</t>
  </si>
  <si>
    <t>06-915-8316</t>
  </si>
  <si>
    <t>76-028-4561</t>
  </si>
  <si>
    <t>43-643-2616</t>
  </si>
  <si>
    <t>54-609-5605</t>
  </si>
  <si>
    <t>Dabjam</t>
  </si>
  <si>
    <t>66-628-8795</t>
  </si>
  <si>
    <t>22-563-3225</t>
  </si>
  <si>
    <t>70-937-5444</t>
  </si>
  <si>
    <t>92-589-6585</t>
  </si>
  <si>
    <t>Babbleopia</t>
  </si>
  <si>
    <t>72-617-4907</t>
  </si>
  <si>
    <t>Linkbridge</t>
  </si>
  <si>
    <t>47-342-9648</t>
  </si>
  <si>
    <t>90-876-8694</t>
  </si>
  <si>
    <t>94-607-2844</t>
  </si>
  <si>
    <t>30-859-3278</t>
  </si>
  <si>
    <t>60-664-7053</t>
  </si>
  <si>
    <t>91-362-9396</t>
  </si>
  <si>
    <t>59-905-2526</t>
  </si>
  <si>
    <t>61-739-7803</t>
  </si>
  <si>
    <t>39-919-5844</t>
  </si>
  <si>
    <t>07-986-6033</t>
  </si>
  <si>
    <t>06-079-6478</t>
  </si>
  <si>
    <t>28-067-3554</t>
  </si>
  <si>
    <t>43-653-4255</t>
  </si>
  <si>
    <t>Gabcube</t>
  </si>
  <si>
    <t>12-378-3985</t>
  </si>
  <si>
    <t>88-947-7310</t>
  </si>
  <si>
    <t>06-933-6466</t>
  </si>
  <si>
    <t>11-691-6437</t>
  </si>
  <si>
    <t>24-447-5490</t>
  </si>
  <si>
    <t>70-633-8545</t>
  </si>
  <si>
    <t>50-059-6056</t>
  </si>
  <si>
    <t>40-461-8651</t>
  </si>
  <si>
    <t>41-426-7942</t>
  </si>
  <si>
    <t>84-441-3415</t>
  </si>
  <si>
    <t>33-061-8462</t>
  </si>
  <si>
    <t>Mycat</t>
  </si>
  <si>
    <t>46-163-4915</t>
  </si>
  <si>
    <t>29-332-3504</t>
  </si>
  <si>
    <t>75-205-2809</t>
  </si>
  <si>
    <t>09-984-7095</t>
  </si>
  <si>
    <t>84-150-9115</t>
  </si>
  <si>
    <t>92-346-9032</t>
  </si>
  <si>
    <t>Trupe</t>
  </si>
  <si>
    <t>29-103-8662</t>
  </si>
  <si>
    <t>13-547-6806</t>
  </si>
  <si>
    <t>Browsezoom</t>
  </si>
  <si>
    <t>06-248-4148</t>
  </si>
  <si>
    <t>Skyba</t>
  </si>
  <si>
    <t>36-384-7120</t>
  </si>
  <si>
    <t>Reallinks</t>
  </si>
  <si>
    <t>15-960-1152</t>
  </si>
  <si>
    <t>14-731-5076</t>
  </si>
  <si>
    <t>99-260-8030</t>
  </si>
  <si>
    <t>21-773-5607</t>
  </si>
  <si>
    <t>Babbleset</t>
  </si>
  <si>
    <t>68-693-1109</t>
  </si>
  <si>
    <t>32-562-5858</t>
  </si>
  <si>
    <t>41-860-4367</t>
  </si>
  <si>
    <t>00-993-3258</t>
  </si>
  <si>
    <t>59-648-1010</t>
  </si>
  <si>
    <t>14-330-3888</t>
  </si>
  <si>
    <t>18-724-6299</t>
  </si>
  <si>
    <t>29-127-1650</t>
  </si>
  <si>
    <t>42-273-6842</t>
  </si>
  <si>
    <t>23-674-1695</t>
  </si>
  <si>
    <t>18-615-8831</t>
  </si>
  <si>
    <t>54-246-9318</t>
  </si>
  <si>
    <t>84-163-7994</t>
  </si>
  <si>
    <t>86-287-2306</t>
  </si>
  <si>
    <t>Kazu</t>
  </si>
  <si>
    <t>22-844-9039</t>
  </si>
  <si>
    <t>63-023-4295</t>
  </si>
  <si>
    <t>79-341-6199</t>
  </si>
  <si>
    <t>99-125-5285</t>
  </si>
  <si>
    <t>11-572-2209</t>
  </si>
  <si>
    <t>95-704-4995</t>
  </si>
  <si>
    <t>31-823-2510</t>
  </si>
  <si>
    <t>79-756-5721</t>
  </si>
  <si>
    <t>54-182-3964</t>
  </si>
  <si>
    <t>30-850-2126</t>
  </si>
  <si>
    <t>84-081-7474</t>
  </si>
  <si>
    <t>41-458-8365</t>
  </si>
  <si>
    <t>32-615-1952</t>
  </si>
  <si>
    <t>51-862-9101</t>
  </si>
  <si>
    <t>86-182-1650</t>
  </si>
  <si>
    <t>43-441-2569</t>
  </si>
  <si>
    <t>Kanoodle</t>
  </si>
  <si>
    <t>61-714-3961</t>
  </si>
  <si>
    <t>60-244-9793</t>
  </si>
  <si>
    <t>56-694-7453</t>
  </si>
  <si>
    <t>75-086-7843</t>
  </si>
  <si>
    <t>21-054-4869</t>
  </si>
  <si>
    <t>Camimbo</t>
  </si>
  <si>
    <t>14-081-7558</t>
  </si>
  <si>
    <t>21-845-7725</t>
  </si>
  <si>
    <t>49-092-1353</t>
  </si>
  <si>
    <t>53-541-5167</t>
  </si>
  <si>
    <t>38-262-9910</t>
  </si>
  <si>
    <t>Kayveo</t>
  </si>
  <si>
    <t>97-492-4830</t>
  </si>
  <si>
    <t>20-987-5581</t>
  </si>
  <si>
    <t>Devcast</t>
  </si>
  <si>
    <t>32-902-2722</t>
  </si>
  <si>
    <t>20-051-2827</t>
  </si>
  <si>
    <t>13-987-1475</t>
  </si>
  <si>
    <t>54-924-5277</t>
  </si>
  <si>
    <t>04-092-0989</t>
  </si>
  <si>
    <t>31-668-8629</t>
  </si>
  <si>
    <t>15-249-5887</t>
  </si>
  <si>
    <t>08-143-1726</t>
  </si>
  <si>
    <t>50-376-7071</t>
  </si>
  <si>
    <t>62-180-0219</t>
  </si>
  <si>
    <t>70-834-9470</t>
  </si>
  <si>
    <t>30-053-8897</t>
  </si>
  <si>
    <t>Livefish</t>
  </si>
  <si>
    <t>60-631-9949</t>
  </si>
  <si>
    <t>27-023-9457</t>
  </si>
  <si>
    <t>35-024-8384</t>
  </si>
  <si>
    <t>Zoomcast</t>
  </si>
  <si>
    <t>12-313-6091</t>
  </si>
  <si>
    <t>54-601-0314</t>
  </si>
  <si>
    <t>77-505-3485</t>
  </si>
  <si>
    <t>09-635-1032</t>
  </si>
  <si>
    <t>02-895-0026</t>
  </si>
  <si>
    <t>33-433-4452</t>
  </si>
  <si>
    <t>74-800-2336</t>
  </si>
  <si>
    <t>72-887-4595</t>
  </si>
  <si>
    <t>42-880-1939</t>
  </si>
  <si>
    <t>16-035-7765</t>
  </si>
  <si>
    <t>40-525-9006</t>
  </si>
  <si>
    <t>Yodel</t>
  </si>
  <si>
    <t>13-087-8491</t>
  </si>
  <si>
    <t>34-840-3649</t>
  </si>
  <si>
    <t>90-289-5974</t>
  </si>
  <si>
    <t>63-898-5390</t>
  </si>
  <si>
    <t>36-933-8311</t>
  </si>
  <si>
    <t>26-672-7390</t>
  </si>
  <si>
    <t>09-296-7393</t>
  </si>
  <si>
    <t>89-944-4413</t>
  </si>
  <si>
    <t>93-605-2074</t>
  </si>
  <si>
    <t>37-004-6963</t>
  </si>
  <si>
    <t>Lazz</t>
  </si>
  <si>
    <t>25-379-4891</t>
  </si>
  <si>
    <t>89-295-1102</t>
  </si>
  <si>
    <t>97-062-3709</t>
  </si>
  <si>
    <t>79-602-6641</t>
  </si>
  <si>
    <t>Devshare</t>
  </si>
  <si>
    <t>93-472-6397</t>
  </si>
  <si>
    <t>09-042-4301</t>
  </si>
  <si>
    <t>70-160-7161</t>
  </si>
  <si>
    <t>35-657-7367</t>
  </si>
  <si>
    <t>89-409-4295</t>
  </si>
  <si>
    <t>68-074-3750</t>
  </si>
  <si>
    <t>14-314-0442</t>
  </si>
  <si>
    <t>72-325-0813</t>
  </si>
  <si>
    <t>49-074-1952</t>
  </si>
  <si>
    <t>11-824-2057</t>
  </si>
  <si>
    <t>24-192-4656</t>
  </si>
  <si>
    <t>25-157-0691</t>
  </si>
  <si>
    <t>Oyonder</t>
  </si>
  <si>
    <t>79-666-2424</t>
  </si>
  <si>
    <t>Topiczoom</t>
  </si>
  <si>
    <t>58-201-6519</t>
  </si>
  <si>
    <t>26-641-9849</t>
  </si>
  <si>
    <t>53-398-9129</t>
  </si>
  <si>
    <t>Divape</t>
  </si>
  <si>
    <t>48-975-2493</t>
  </si>
  <si>
    <t>91-804-2259</t>
  </si>
  <si>
    <t>Dablist</t>
  </si>
  <si>
    <t>86-276-4661</t>
  </si>
  <si>
    <t>74-763-4087</t>
  </si>
  <si>
    <t>73-423-0116</t>
  </si>
  <si>
    <t>69-297-1117</t>
  </si>
  <si>
    <t>65-129-8546</t>
  </si>
  <si>
    <t>Jabberbean</t>
  </si>
  <si>
    <t>40-909-5026</t>
  </si>
  <si>
    <t>Podcat</t>
  </si>
  <si>
    <t>54-505-7386</t>
  </si>
  <si>
    <t>26-758-2269</t>
  </si>
  <si>
    <t>20-774-8710</t>
  </si>
  <si>
    <t>00-629-3952</t>
  </si>
  <si>
    <t>69-736-7112</t>
  </si>
  <si>
    <t>37-019-9628</t>
  </si>
  <si>
    <t>91-110-6490</t>
  </si>
  <si>
    <t>48-368-1397</t>
  </si>
  <si>
    <t>20-530-0939</t>
  </si>
  <si>
    <t>61-824-1195</t>
  </si>
  <si>
    <t>08-675-6849</t>
  </si>
  <si>
    <t>98-013-0070</t>
  </si>
  <si>
    <t>44-126-8870</t>
  </si>
  <si>
    <t>71-760-6504</t>
  </si>
  <si>
    <t>32-161-1844</t>
  </si>
  <si>
    <t>32-837-8407</t>
  </si>
  <si>
    <t>94-695-5621</t>
  </si>
  <si>
    <t>16-655-6677</t>
  </si>
  <si>
    <t>26-835-3653</t>
  </si>
  <si>
    <t>Meejo</t>
  </si>
  <si>
    <t>88-490-4176</t>
  </si>
  <si>
    <t>57-902-3969</t>
  </si>
  <si>
    <t>12-486-4934</t>
  </si>
  <si>
    <t>77-420-7460</t>
  </si>
  <si>
    <t>52-247-8574</t>
  </si>
  <si>
    <t>13-875-5629</t>
  </si>
  <si>
    <t>27-182-7047</t>
  </si>
  <si>
    <t>13-835-5485</t>
  </si>
  <si>
    <t>31-200-1374</t>
  </si>
  <si>
    <t>11-975-3452</t>
  </si>
  <si>
    <t>52-195-1887</t>
  </si>
  <si>
    <t>90-064-0791</t>
  </si>
  <si>
    <t>51-366-2172</t>
  </si>
  <si>
    <t>Skyble</t>
  </si>
  <si>
    <t>02-903-8447</t>
  </si>
  <si>
    <t>72-432-4488</t>
  </si>
  <si>
    <t>06-976-3138</t>
  </si>
  <si>
    <t>62-175-0646</t>
  </si>
  <si>
    <t>Dabvine</t>
  </si>
  <si>
    <t>01-699-1407</t>
  </si>
  <si>
    <t>21-097-4958</t>
  </si>
  <si>
    <t>72-540-2508</t>
  </si>
  <si>
    <t>36-000-9425</t>
  </si>
  <si>
    <t>43-975-0036</t>
  </si>
  <si>
    <t>97-283-5316</t>
  </si>
  <si>
    <t>Trudoo</t>
  </si>
  <si>
    <t>73-502-9849</t>
  </si>
  <si>
    <t>09-396-7603</t>
  </si>
  <si>
    <t>96-019-4589</t>
  </si>
  <si>
    <t>01-956-4798</t>
  </si>
  <si>
    <t>35-563-6507</t>
  </si>
  <si>
    <t>09-067-6215</t>
  </si>
  <si>
    <t>81-643-3185</t>
  </si>
  <si>
    <t>00-770-0445</t>
  </si>
  <si>
    <t>67-853-7610</t>
  </si>
  <si>
    <t>32-993-3190</t>
  </si>
  <si>
    <t>90-373-5118</t>
  </si>
  <si>
    <t>63-085-1977</t>
  </si>
  <si>
    <t>Vinte</t>
  </si>
  <si>
    <t>74-141-3772</t>
  </si>
  <si>
    <t>Quaxo</t>
  </si>
  <si>
    <t>14-723-6499</t>
  </si>
  <si>
    <t>38-334-6673</t>
  </si>
  <si>
    <t>90-526-7600</t>
  </si>
  <si>
    <t>05-873-8967</t>
  </si>
  <si>
    <t>Npath</t>
  </si>
  <si>
    <t>33-679-6719</t>
  </si>
  <si>
    <t>59-288-3939</t>
  </si>
  <si>
    <t>32-709-4835</t>
  </si>
  <si>
    <t>52-455-3875</t>
  </si>
  <si>
    <t>05-207-0396</t>
  </si>
  <si>
    <t>00-134-2967</t>
  </si>
  <si>
    <t>23-422-3850</t>
  </si>
  <si>
    <t>62-130-6532</t>
  </si>
  <si>
    <t>69-691-6703</t>
  </si>
  <si>
    <t>19-060-5235</t>
  </si>
  <si>
    <t>62-034-5091</t>
  </si>
  <si>
    <t>56-896-5265</t>
  </si>
  <si>
    <t>98-593-8239</t>
  </si>
  <si>
    <t>69-041-4756</t>
  </si>
  <si>
    <t>35-607-1983</t>
  </si>
  <si>
    <t>29-332-4786</t>
  </si>
  <si>
    <t>17-652-2880</t>
  </si>
  <si>
    <t>41-763-7992</t>
  </si>
  <si>
    <t>58-480-7616</t>
  </si>
  <si>
    <t>61-655-4046</t>
  </si>
  <si>
    <t>65-492-5477</t>
  </si>
  <si>
    <t>36-570-9510</t>
  </si>
  <si>
    <t>16-570-1690</t>
  </si>
  <si>
    <t>81-075-3776</t>
  </si>
  <si>
    <t>99-473-4073</t>
  </si>
  <si>
    <t>Rhynyx</t>
  </si>
  <si>
    <t>59-902-0695</t>
  </si>
  <si>
    <t>53-957-8957</t>
  </si>
  <si>
    <t>82-887-5888</t>
  </si>
  <si>
    <t>98-856-2187</t>
  </si>
  <si>
    <t>92-688-6560</t>
  </si>
  <si>
    <t>73-501-3873</t>
  </si>
  <si>
    <t>76-050-3578</t>
  </si>
  <si>
    <t>63-441-5370</t>
  </si>
  <si>
    <t>46-299-4248</t>
  </si>
  <si>
    <t>74-319-0357</t>
  </si>
  <si>
    <t>24-708-4039</t>
  </si>
  <si>
    <t>43-563-5712</t>
  </si>
  <si>
    <t>27-656-8655</t>
  </si>
  <si>
    <t>58-961-9140</t>
  </si>
  <si>
    <t>54-296-2894</t>
  </si>
  <si>
    <t>Yambee</t>
  </si>
  <si>
    <t>87-546-3388</t>
  </si>
  <si>
    <t>Edgeclub</t>
  </si>
  <si>
    <t>49-792-2038</t>
  </si>
  <si>
    <t>07-737-4054</t>
  </si>
  <si>
    <t>Skinte</t>
  </si>
  <si>
    <t>75-572-1533</t>
  </si>
  <si>
    <t>87-792-4706</t>
  </si>
  <si>
    <t>98-089-5279</t>
  </si>
  <si>
    <t>36-799-1946</t>
  </si>
  <si>
    <t>19-727-5822</t>
  </si>
  <si>
    <t>Twitterlist</t>
  </si>
  <si>
    <t>67-298-8213</t>
  </si>
  <si>
    <t>07-655-6049</t>
  </si>
  <si>
    <t>38-100-5452</t>
  </si>
  <si>
    <t>26-541-8632</t>
  </si>
  <si>
    <t>39-941-4687</t>
  </si>
  <si>
    <t>91-455-2279</t>
  </si>
  <si>
    <t>83-737-3256</t>
  </si>
  <si>
    <t>68-336-2776</t>
  </si>
  <si>
    <t>41-574-4778</t>
  </si>
  <si>
    <t>26-950-7466</t>
  </si>
  <si>
    <t>28-965-4145</t>
  </si>
  <si>
    <t>66-284-1312</t>
  </si>
  <si>
    <t>42-340-0379</t>
  </si>
  <si>
    <t>39-036-5090</t>
  </si>
  <si>
    <t>40-102-4638</t>
  </si>
  <si>
    <t>91-572-2389</t>
  </si>
  <si>
    <t>06-086-0702</t>
  </si>
  <si>
    <t>24-322-6335</t>
  </si>
  <si>
    <t>28-940-3550</t>
  </si>
  <si>
    <t>51-507-1857</t>
  </si>
  <si>
    <t>89-900-1849</t>
  </si>
  <si>
    <t>22-787-7094</t>
  </si>
  <si>
    <t>36-994-0278</t>
  </si>
  <si>
    <t>11-352-2284</t>
  </si>
  <si>
    <t>78-848-0040</t>
  </si>
  <si>
    <t>Centizu</t>
  </si>
  <si>
    <t>19-273-1464</t>
  </si>
  <si>
    <t>Realbuzz</t>
  </si>
  <si>
    <t>30-179-0816</t>
  </si>
  <si>
    <t>21-054-0076</t>
  </si>
  <si>
    <t>59-214-4079</t>
  </si>
  <si>
    <t>14-805-7510</t>
  </si>
  <si>
    <t>01-003-8719</t>
  </si>
  <si>
    <t>37-988-6864</t>
  </si>
  <si>
    <t>12-861-2620</t>
  </si>
  <si>
    <t>60-938-4765</t>
  </si>
  <si>
    <t>96-448-7022</t>
  </si>
  <si>
    <t>61-505-7010</t>
  </si>
  <si>
    <t>60-350-6401</t>
  </si>
  <si>
    <t>50-194-7703</t>
  </si>
  <si>
    <t>28-593-2440</t>
  </si>
  <si>
    <t>Cogibox</t>
  </si>
  <si>
    <t>59-753-6814</t>
  </si>
  <si>
    <t>54-548-2187</t>
  </si>
  <si>
    <t>58-623-2999</t>
  </si>
  <si>
    <t>69-059-6513</t>
  </si>
  <si>
    <t>58-481-3613</t>
  </si>
  <si>
    <t>22-395-0406</t>
  </si>
  <si>
    <t>98-506-5866</t>
  </si>
  <si>
    <t>62-889-7764</t>
  </si>
  <si>
    <t>68-375-8489</t>
  </si>
  <si>
    <t>06-698-9674</t>
  </si>
  <si>
    <t>05-680-1356</t>
  </si>
  <si>
    <t>39-794-4901</t>
  </si>
  <si>
    <t>36-808-6482</t>
  </si>
  <si>
    <t>54-683-6916</t>
  </si>
  <si>
    <t>12-949-6471</t>
  </si>
  <si>
    <t>Buzzdog</t>
  </si>
  <si>
    <t>03-086-3654</t>
  </si>
  <si>
    <t>54-941-1717</t>
  </si>
  <si>
    <t>39-054-5039</t>
  </si>
  <si>
    <t>23-189-3216</t>
  </si>
  <si>
    <t>Voomm</t>
  </si>
  <si>
    <t>97-982-5295</t>
  </si>
  <si>
    <t>71-531-6312</t>
  </si>
  <si>
    <t>59-108-3241</t>
  </si>
  <si>
    <t>21-858-9389</t>
  </si>
  <si>
    <t>50-790-5712</t>
  </si>
  <si>
    <t>13-949-7730</t>
  </si>
  <si>
    <t>13-638-3661</t>
  </si>
  <si>
    <t>38-492-4833</t>
  </si>
  <si>
    <t>90-006-9353</t>
  </si>
  <si>
    <t>11-784-8281</t>
  </si>
  <si>
    <t>38-106-4609</t>
  </si>
  <si>
    <t>79-998-7358</t>
  </si>
  <si>
    <t>Devpulse</t>
  </si>
  <si>
    <t>94-614-2806</t>
  </si>
  <si>
    <t>54-336-8357</t>
  </si>
  <si>
    <t>22-988-3508</t>
  </si>
  <si>
    <t>26-959-6678</t>
  </si>
  <si>
    <t>89-690-4012</t>
  </si>
  <si>
    <t>81-620-7278</t>
  </si>
  <si>
    <t>55-033-6136</t>
  </si>
  <si>
    <t>53-603-4455</t>
  </si>
  <si>
    <t>35-840-7388</t>
  </si>
  <si>
    <t>35-180-5361</t>
  </si>
  <si>
    <t>35-871-2071</t>
  </si>
  <si>
    <t>04-859-6621</t>
  </si>
  <si>
    <t>48-979-2460</t>
  </si>
  <si>
    <t>83-208-4127</t>
  </si>
  <si>
    <t>08-938-5184</t>
  </si>
  <si>
    <t>Leenti</t>
  </si>
  <si>
    <t>83-495-8336</t>
  </si>
  <si>
    <t>Trunyx</t>
  </si>
  <si>
    <t>25-281-0722</t>
  </si>
  <si>
    <t>11-468-5059</t>
  </si>
  <si>
    <t>13-311-4174</t>
  </si>
  <si>
    <t>48-631-0768</t>
  </si>
  <si>
    <t>51-371-8883</t>
  </si>
  <si>
    <t>79-438-9742</t>
  </si>
  <si>
    <t>02-938-7885</t>
  </si>
  <si>
    <t>33-564-6945</t>
  </si>
  <si>
    <t>48-055-8858</t>
  </si>
  <si>
    <t>97-553-8292</t>
  </si>
  <si>
    <t>20-963-8570</t>
  </si>
  <si>
    <t>11-118-9030</t>
  </si>
  <si>
    <t>44-094-0904</t>
  </si>
  <si>
    <t>49-082-2221</t>
  </si>
  <si>
    <t>23-831-9798</t>
  </si>
  <si>
    <t>87-216-1081</t>
  </si>
  <si>
    <t>03-714-5151</t>
  </si>
  <si>
    <t>15-766-4000</t>
  </si>
  <si>
    <t>90-933-6265</t>
  </si>
  <si>
    <t>31-434-9947</t>
  </si>
  <si>
    <t>88-983-8745</t>
  </si>
  <si>
    <t>15-440-1590</t>
  </si>
  <si>
    <t>59-740-7768</t>
  </si>
  <si>
    <t>26-235-1178</t>
  </si>
  <si>
    <t>LiveZ</t>
  </si>
  <si>
    <t>85-596-8224</t>
  </si>
  <si>
    <t>53-757-2955</t>
  </si>
  <si>
    <t>74-978-7916</t>
  </si>
  <si>
    <t>26-055-2411</t>
  </si>
  <si>
    <t>62-786-4574</t>
  </si>
  <si>
    <t>23-617-7117</t>
  </si>
  <si>
    <t>22-182-9636</t>
  </si>
  <si>
    <t>01-552-6253</t>
  </si>
  <si>
    <t>73-936-4996</t>
  </si>
  <si>
    <t>16-095-7151</t>
  </si>
  <si>
    <t>75-765-9844</t>
  </si>
  <si>
    <t>22-575-2705</t>
  </si>
  <si>
    <t>06-117-2082</t>
  </si>
  <si>
    <t>Leexo</t>
  </si>
  <si>
    <t>28-296-0546</t>
  </si>
  <si>
    <t>55-819-1574</t>
  </si>
  <si>
    <t>69-839-0898</t>
  </si>
  <si>
    <t>26-641-7992</t>
  </si>
  <si>
    <t>53-105-3407</t>
  </si>
  <si>
    <t>63-841-3576</t>
  </si>
  <si>
    <t>80-928-0882</t>
  </si>
  <si>
    <t>41-375-7800</t>
  </si>
  <si>
    <t>49-760-0535</t>
  </si>
  <si>
    <t>19-358-5546</t>
  </si>
  <si>
    <t>64-866-4499</t>
  </si>
  <si>
    <t>06-677-3027</t>
  </si>
  <si>
    <t>47-140-2776</t>
  </si>
  <si>
    <t>00-832-3228</t>
  </si>
  <si>
    <t>39-788-8097</t>
  </si>
  <si>
    <t>41-197-1623</t>
  </si>
  <si>
    <t>67-253-3388</t>
  </si>
  <si>
    <t>Roodel</t>
  </si>
  <si>
    <t>58-532-2265</t>
  </si>
  <si>
    <t>98-583-5729</t>
  </si>
  <si>
    <t>71-959-2209</t>
  </si>
  <si>
    <t>53-093-5582</t>
  </si>
  <si>
    <t>63-745-6890</t>
  </si>
  <si>
    <t>82-957-2417</t>
  </si>
  <si>
    <t>78-221-1244</t>
  </si>
  <si>
    <t>85-637-5963</t>
  </si>
  <si>
    <t>34-396-9278</t>
  </si>
  <si>
    <t>39-094-9353</t>
  </si>
  <si>
    <t>48-484-9765</t>
  </si>
  <si>
    <t>99-765-3861</t>
  </si>
  <si>
    <t>03-221-8460</t>
  </si>
  <si>
    <t>44-381-4620</t>
  </si>
  <si>
    <t>70-365-6934</t>
  </si>
  <si>
    <t>72-620-6770</t>
  </si>
  <si>
    <t>66-860-3184</t>
  </si>
  <si>
    <t>33-099-6468</t>
  </si>
  <si>
    <t>75-620-8357</t>
  </si>
  <si>
    <t>67-951-1594</t>
  </si>
  <si>
    <t>84-641-4665</t>
  </si>
  <si>
    <t>47-506-8852</t>
  </si>
  <si>
    <t>94-561-0613</t>
  </si>
  <si>
    <t>58-414-2231</t>
  </si>
  <si>
    <t>98-819-2111</t>
  </si>
  <si>
    <t>89-872-2078</t>
  </si>
  <si>
    <t>01-362-0882</t>
  </si>
  <si>
    <t>05-048-8110</t>
  </si>
  <si>
    <t>38-160-2700</t>
  </si>
  <si>
    <t>05-026-3262</t>
  </si>
  <si>
    <t>35-942-0051</t>
  </si>
  <si>
    <t>59-457-2599</t>
  </si>
  <si>
    <t>80-297-8154</t>
  </si>
  <si>
    <t>Vimbo</t>
  </si>
  <si>
    <t>63-160-6184</t>
  </si>
  <si>
    <t>Ooba</t>
  </si>
  <si>
    <t>58-517-4373</t>
  </si>
  <si>
    <t>71-917-8426</t>
  </si>
  <si>
    <t>93-296-6194</t>
  </si>
  <si>
    <t>49-364-6204</t>
  </si>
  <si>
    <t>00-815-8543</t>
  </si>
  <si>
    <t>Bubblemix</t>
  </si>
  <si>
    <t>70-779-1357</t>
  </si>
  <si>
    <t>39-775-2717</t>
  </si>
  <si>
    <t>12-415-6556</t>
  </si>
  <si>
    <t>Jaxnation</t>
  </si>
  <si>
    <t>39-388-9989</t>
  </si>
  <si>
    <t>10-435-4041</t>
  </si>
  <si>
    <t>35-781-0640</t>
  </si>
  <si>
    <t>69-120-0030</t>
  </si>
  <si>
    <t>11-764-9386</t>
  </si>
  <si>
    <t>Kaymbo</t>
  </si>
  <si>
    <t>08-178-4160</t>
  </si>
  <si>
    <t>40-804-7795</t>
  </si>
  <si>
    <t>08-329-8471</t>
  </si>
  <si>
    <t>78-451-6589</t>
  </si>
  <si>
    <t>65-075-8183</t>
  </si>
  <si>
    <t>92-824-3352</t>
  </si>
  <si>
    <t>64-365-4415</t>
  </si>
  <si>
    <t>77-158-5524</t>
  </si>
  <si>
    <t>41-901-4812</t>
  </si>
  <si>
    <t>71-746-7234</t>
  </si>
  <si>
    <t>24-419-1736</t>
  </si>
  <si>
    <t>84-202-6520</t>
  </si>
  <si>
    <t>88-122-9878</t>
  </si>
  <si>
    <t>28-836-3296</t>
  </si>
  <si>
    <t>69-930-8740</t>
  </si>
  <si>
    <t>Kwinu</t>
  </si>
  <si>
    <t>66-397-6078</t>
  </si>
  <si>
    <t>Skibox</t>
  </si>
  <si>
    <t>64-049-4353</t>
  </si>
  <si>
    <t>30-981-7631</t>
  </si>
  <si>
    <t>90-590-5482</t>
  </si>
  <si>
    <t>44-348-1538</t>
  </si>
  <si>
    <t>10-200-6505</t>
  </si>
  <si>
    <t>23-940-9644</t>
  </si>
  <si>
    <t>72-148-9081</t>
  </si>
  <si>
    <t>Gabvine</t>
  </si>
  <si>
    <t>84-288-8646</t>
  </si>
  <si>
    <t>72-311-4170</t>
  </si>
  <si>
    <t>53-772-8993</t>
  </si>
  <si>
    <t>10-451-1232</t>
  </si>
  <si>
    <t>12-509-5665</t>
  </si>
  <si>
    <t>28-303-9555</t>
  </si>
  <si>
    <t>Realmix</t>
  </si>
  <si>
    <t>20-522-6003</t>
  </si>
  <si>
    <t>33-587-5787</t>
  </si>
  <si>
    <t>34-389-5995</t>
  </si>
  <si>
    <t>91-037-0406</t>
  </si>
  <si>
    <t>Twimm</t>
  </si>
  <si>
    <t>97-107-2769</t>
  </si>
  <si>
    <t>74-491-6174</t>
  </si>
  <si>
    <t>10-993-6166</t>
  </si>
  <si>
    <t>73-481-4341</t>
  </si>
  <si>
    <t>93-551-2771</t>
  </si>
  <si>
    <t>Youbridge</t>
  </si>
  <si>
    <t>14-751-0412</t>
  </si>
  <si>
    <t>05-012-7454</t>
  </si>
  <si>
    <t>82-116-7164</t>
  </si>
  <si>
    <t>12-896-2257</t>
  </si>
  <si>
    <t>07-532-7473</t>
  </si>
  <si>
    <t>20-682-0662</t>
  </si>
  <si>
    <t>10-821-2995</t>
  </si>
  <si>
    <t>83-982-8038</t>
  </si>
  <si>
    <t>20-943-8618</t>
  </si>
  <si>
    <t>82-165-9562</t>
  </si>
  <si>
    <t>19-240-5939</t>
  </si>
  <si>
    <t>90-976-9380</t>
  </si>
  <si>
    <t>52-128-4987</t>
  </si>
  <si>
    <t>83-392-3530</t>
  </si>
  <si>
    <t>28-081-8257</t>
  </si>
  <si>
    <t>80-000-4291</t>
  </si>
  <si>
    <t>75-927-5735</t>
  </si>
  <si>
    <t>Ntags</t>
  </si>
  <si>
    <t>61-066-9953</t>
  </si>
  <si>
    <t>63-550-6057</t>
  </si>
  <si>
    <t>54-458-1304</t>
  </si>
  <si>
    <t>04-406-7757</t>
  </si>
  <si>
    <t>53-413-9118</t>
  </si>
  <si>
    <t>61-972-7554</t>
  </si>
  <si>
    <t>32-362-2581</t>
  </si>
  <si>
    <t>70-198-6978</t>
  </si>
  <si>
    <t>16-223-2797</t>
  </si>
  <si>
    <t>16-744-2312</t>
  </si>
  <si>
    <t>97-556-7325</t>
  </si>
  <si>
    <t>56-441-9552</t>
  </si>
  <si>
    <t>70-391-8984</t>
  </si>
  <si>
    <t>40-764-0169</t>
  </si>
  <si>
    <t>88-693-5643</t>
  </si>
  <si>
    <t>82-701-0842</t>
  </si>
  <si>
    <t>01-193-1296</t>
  </si>
  <si>
    <t>32-975-3822</t>
  </si>
  <si>
    <t>97-718-8288</t>
  </si>
  <si>
    <t>59-396-8094</t>
  </si>
  <si>
    <t>83-752-4326</t>
  </si>
  <si>
    <t>18-041-7446</t>
  </si>
  <si>
    <t>84-458-3826</t>
  </si>
  <si>
    <t>48-095-3642</t>
  </si>
  <si>
    <t>90-275-6562</t>
  </si>
  <si>
    <t>82-509-6808</t>
  </si>
  <si>
    <t>71-256-5366</t>
  </si>
  <si>
    <t>56-611-0096</t>
  </si>
  <si>
    <t>82-229-7873</t>
  </si>
  <si>
    <t>40-232-9939</t>
  </si>
  <si>
    <t>13-412-6214</t>
  </si>
  <si>
    <t>25-940-1831</t>
  </si>
  <si>
    <t>55-978-1030</t>
  </si>
  <si>
    <t>48-408-0014</t>
  </si>
  <si>
    <t>21-145-2740</t>
  </si>
  <si>
    <t>88-169-7621</t>
  </si>
  <si>
    <t>44-370-9967</t>
  </si>
  <si>
    <t>94-626-4592</t>
  </si>
  <si>
    <t>85-975-6032</t>
  </si>
  <si>
    <t>66-482-5216</t>
  </si>
  <si>
    <t>Quamba</t>
  </si>
  <si>
    <t>75-282-5568</t>
  </si>
  <si>
    <t>21-223-1924</t>
  </si>
  <si>
    <t>14-983-5837</t>
  </si>
  <si>
    <t>16-570-5383</t>
  </si>
  <si>
    <t>75-447-7263</t>
  </si>
  <si>
    <t>21-180-4124</t>
  </si>
  <si>
    <t>91-334-7275</t>
  </si>
  <si>
    <t>87-214-6398</t>
  </si>
  <si>
    <t>14-907-1138</t>
  </si>
  <si>
    <t>55-625-9252</t>
  </si>
  <si>
    <t>67-354-3060</t>
  </si>
  <si>
    <t>60-569-6801</t>
  </si>
  <si>
    <t>Talane</t>
  </si>
  <si>
    <t>27-716-8437</t>
  </si>
  <si>
    <t>05-557-2610</t>
  </si>
  <si>
    <t>37-658-6124</t>
  </si>
  <si>
    <t>41-747-1887</t>
  </si>
  <si>
    <t>83-901-2456</t>
  </si>
  <si>
    <t>29-276-0745</t>
  </si>
  <si>
    <t>Quimba</t>
  </si>
  <si>
    <t>85-164-7296</t>
  </si>
  <si>
    <t>87-943-8864</t>
  </si>
  <si>
    <t>75-455-8042</t>
  </si>
  <si>
    <t>74-968-3674</t>
  </si>
  <si>
    <t>58-756-1827</t>
  </si>
  <si>
    <t>41-453-6274</t>
  </si>
  <si>
    <t>81-910-2856</t>
  </si>
  <si>
    <t>69-761-0893</t>
  </si>
  <si>
    <t>17-495-9057</t>
  </si>
  <si>
    <t>17-884-3188</t>
  </si>
  <si>
    <t>56-967-0786</t>
  </si>
  <si>
    <t>24-793-6462</t>
  </si>
  <si>
    <t>86-593-1611</t>
  </si>
  <si>
    <t>Kwimbee</t>
  </si>
  <si>
    <t>58-830-4921</t>
  </si>
  <si>
    <t>93-723-8480</t>
  </si>
  <si>
    <t>Kamba</t>
  </si>
  <si>
    <t>51-478-6221</t>
  </si>
  <si>
    <t>54-635-4520</t>
  </si>
  <si>
    <t>61-132-1220</t>
  </si>
  <si>
    <t>01-849-7648</t>
  </si>
  <si>
    <t>36-897-9855</t>
  </si>
  <si>
    <t>31-950-8607</t>
  </si>
  <si>
    <t>63-589-3479</t>
  </si>
  <si>
    <t>43-571-0540</t>
  </si>
  <si>
    <t>63-758-1514</t>
  </si>
  <si>
    <t>10-837-9005</t>
  </si>
  <si>
    <t>59-450-1223</t>
  </si>
  <si>
    <t>69-948-2553</t>
  </si>
  <si>
    <t>07-896-8620</t>
  </si>
  <si>
    <t>08-155-5981</t>
  </si>
  <si>
    <t>99-073-8145</t>
  </si>
  <si>
    <t>49-563-7479</t>
  </si>
  <si>
    <t>95-613-6557</t>
  </si>
  <si>
    <t>41-229-6318</t>
  </si>
  <si>
    <t>80-923-8064</t>
  </si>
  <si>
    <t>37-553-5237</t>
  </si>
  <si>
    <t>44-653-8346</t>
  </si>
  <si>
    <t>50-730-5212</t>
  </si>
  <si>
    <t>72-012-1343</t>
  </si>
  <si>
    <t>03-483-3619</t>
  </si>
  <si>
    <t>51-084-0391</t>
  </si>
  <si>
    <t>75-715-4548</t>
  </si>
  <si>
    <t>20-170-2668</t>
  </si>
  <si>
    <t>46-822-1294</t>
  </si>
  <si>
    <t>75-338-0593</t>
  </si>
  <si>
    <t>66-919-3137</t>
  </si>
  <si>
    <t>09-503-2879</t>
  </si>
  <si>
    <t>37-522-8279</t>
  </si>
  <si>
    <t>34-595-9995</t>
  </si>
  <si>
    <t>40-432-4633</t>
  </si>
  <si>
    <t>46-509-9448</t>
  </si>
  <si>
    <t>52-435-1470</t>
  </si>
  <si>
    <t>21-592-8197</t>
  </si>
  <si>
    <t>32-525-6161</t>
  </si>
  <si>
    <t>97-056-5772</t>
  </si>
  <si>
    <t>78-172-3035</t>
  </si>
  <si>
    <t>56-731-5495</t>
  </si>
  <si>
    <t>29-398-8332</t>
  </si>
  <si>
    <t>26-655-9609</t>
  </si>
  <si>
    <t>73-618-3016</t>
  </si>
  <si>
    <t>00-634-8809</t>
  </si>
  <si>
    <t>08-923-2414</t>
  </si>
  <si>
    <t>33-691-7840</t>
  </si>
  <si>
    <t>00-904-5633</t>
  </si>
  <si>
    <t>05-190-4660</t>
  </si>
  <si>
    <t>46-935-2784</t>
  </si>
  <si>
    <t>92-819-2133</t>
  </si>
  <si>
    <t>65-363-7993</t>
  </si>
  <si>
    <t>03-973-5253</t>
  </si>
  <si>
    <t>72-528-9287</t>
  </si>
  <si>
    <t>74-370-2441</t>
  </si>
  <si>
    <t>10-218-7273</t>
  </si>
  <si>
    <t>36-328-3405</t>
  </si>
  <si>
    <t>55-441-1110</t>
  </si>
  <si>
    <t>22-371-0794</t>
  </si>
  <si>
    <t>53-515-9975</t>
  </si>
  <si>
    <t>12-187-2115</t>
  </si>
  <si>
    <t>02-977-6507</t>
  </si>
  <si>
    <t>73-264-6912</t>
  </si>
  <si>
    <t>85-455-1514</t>
  </si>
  <si>
    <t>77-725-1321</t>
  </si>
  <si>
    <t>35-189-3040</t>
  </si>
  <si>
    <t>94-448-4765</t>
  </si>
  <si>
    <t>21-070-7781</t>
  </si>
  <si>
    <t>01-795-0733</t>
  </si>
  <si>
    <t>51-895-6806</t>
  </si>
  <si>
    <t>70-185-7158</t>
  </si>
  <si>
    <t>29-062-1920</t>
  </si>
  <si>
    <t>33-327-4597</t>
  </si>
  <si>
    <t>18-793-8525</t>
  </si>
  <si>
    <t>39-152-9789</t>
  </si>
  <si>
    <t>10-173-0649</t>
  </si>
  <si>
    <t>33-281-3893</t>
  </si>
  <si>
    <t>38-251-3309</t>
  </si>
  <si>
    <t>78-338-1427</t>
  </si>
  <si>
    <t>99-460-8917</t>
  </si>
  <si>
    <t>87-996-6152</t>
  </si>
  <si>
    <t>43-323-9493</t>
  </si>
  <si>
    <t>08-346-4996</t>
  </si>
  <si>
    <t>37-486-9755</t>
  </si>
  <si>
    <t>29-169-2078</t>
  </si>
  <si>
    <t>66-302-1955</t>
  </si>
  <si>
    <t>93-816-7918</t>
  </si>
  <si>
    <t>01-564-8125</t>
  </si>
  <si>
    <t>51-605-6225</t>
  </si>
  <si>
    <t>37-804-2457</t>
  </si>
  <si>
    <t>58-651-5300</t>
  </si>
  <si>
    <t>36-632-7572</t>
  </si>
  <si>
    <t>99-886-6342</t>
  </si>
  <si>
    <t>Bubblebox</t>
  </si>
  <si>
    <t>97-603-0115</t>
  </si>
  <si>
    <t>80-245-4807</t>
  </si>
  <si>
    <t>23-409-4988</t>
  </si>
  <si>
    <t>69-972-7490</t>
  </si>
  <si>
    <t>36-439-9780</t>
  </si>
  <si>
    <t>33-381-8650</t>
  </si>
  <si>
    <t>15-279-2516</t>
  </si>
  <si>
    <t>16-485-5902</t>
  </si>
  <si>
    <t>59-414-7345</t>
  </si>
  <si>
    <t>39-553-5725</t>
  </si>
  <si>
    <t>20-447-5001</t>
  </si>
  <si>
    <t>68-276-9000</t>
  </si>
  <si>
    <t>22-116-3989</t>
  </si>
  <si>
    <t>99-951-4788</t>
  </si>
  <si>
    <t>30-265-5708</t>
  </si>
  <si>
    <t>14-574-1478</t>
  </si>
  <si>
    <t>28-077-7086</t>
  </si>
  <si>
    <t>57-256-3854</t>
  </si>
  <si>
    <t>22-382-7141</t>
  </si>
  <si>
    <t>22-808-5342</t>
  </si>
  <si>
    <t>Devpoint</t>
  </si>
  <si>
    <t>98-196-3807</t>
  </si>
  <si>
    <t>28-864-7681</t>
  </si>
  <si>
    <t>47-836-8775</t>
  </si>
  <si>
    <t>Voolith</t>
  </si>
  <si>
    <t>76-332-1109</t>
  </si>
  <si>
    <t>08-416-1149</t>
  </si>
  <si>
    <t>18-618-5470</t>
  </si>
  <si>
    <t>27-252-6806</t>
  </si>
  <si>
    <t>Riffwire</t>
  </si>
  <si>
    <t>68-845-6661</t>
  </si>
  <si>
    <t>52-283-5471</t>
  </si>
  <si>
    <t>24-071-2634</t>
  </si>
  <si>
    <t>48-554-1607</t>
  </si>
  <si>
    <t>36-122-2673</t>
  </si>
  <si>
    <t>91-530-1841</t>
  </si>
  <si>
    <t>55-720-1606</t>
  </si>
  <si>
    <t>46-840-8582</t>
  </si>
  <si>
    <t>62-380-8240</t>
  </si>
  <si>
    <t>Mymm</t>
  </si>
  <si>
    <t>78-548-1778</t>
  </si>
  <si>
    <t>15-816-6593</t>
  </si>
  <si>
    <t>15-989-4434</t>
  </si>
  <si>
    <t>29-734-2283</t>
  </si>
  <si>
    <t>00-436-6250</t>
  </si>
  <si>
    <t>Zoomlounge</t>
  </si>
  <si>
    <t>98-853-4893</t>
  </si>
  <si>
    <t>33-358-0979</t>
  </si>
  <si>
    <t>89-816-4269</t>
  </si>
  <si>
    <t>55-797-3803</t>
  </si>
  <si>
    <t>26-370-7821</t>
  </si>
  <si>
    <t>45-489-9345</t>
  </si>
  <si>
    <t>88-296-2125</t>
  </si>
  <si>
    <t>74-282-0116</t>
  </si>
  <si>
    <t>44-653-9228</t>
  </si>
  <si>
    <t>29-948-9229</t>
  </si>
  <si>
    <t>37-204-2372</t>
  </si>
  <si>
    <t>75-235-1112</t>
  </si>
  <si>
    <t>80-698-0969</t>
  </si>
  <si>
    <t>03-070-9109</t>
  </si>
  <si>
    <t>43-768-8163</t>
  </si>
  <si>
    <t>28-563-2474</t>
  </si>
  <si>
    <t>36-152-6813</t>
  </si>
  <si>
    <t>26-680-7246</t>
  </si>
  <si>
    <t>21-454-6323</t>
  </si>
  <si>
    <t>15-472-6525</t>
  </si>
  <si>
    <t>69-239-0723</t>
  </si>
  <si>
    <t>96-845-9550</t>
  </si>
  <si>
    <t>47-792-7639</t>
  </si>
  <si>
    <t>13-355-8917</t>
  </si>
  <si>
    <t>Fivechat</t>
  </si>
  <si>
    <t>07-491-4846</t>
  </si>
  <si>
    <t>Thoughtmix</t>
  </si>
  <si>
    <t>48-983-5288</t>
  </si>
  <si>
    <t>17-919-4149</t>
  </si>
  <si>
    <t>22-275-1796</t>
  </si>
  <si>
    <t>69-784-7254</t>
  </si>
  <si>
    <t>96-077-8725</t>
  </si>
  <si>
    <t>09-317-6374</t>
  </si>
  <si>
    <t>88-696-3081</t>
  </si>
  <si>
    <t>54-599-0958</t>
  </si>
  <si>
    <t>51-207-0282</t>
  </si>
  <si>
    <t>86-238-1713</t>
  </si>
  <si>
    <t>57-603-7351</t>
  </si>
  <si>
    <t>99-678-4715</t>
  </si>
  <si>
    <t>75-205-0537</t>
  </si>
  <si>
    <t>82-905-2126</t>
  </si>
  <si>
    <t>53-205-5216</t>
  </si>
  <si>
    <t>75-676-3231</t>
  </si>
  <si>
    <t>36-336-3368</t>
  </si>
  <si>
    <t>51-116-6629</t>
  </si>
  <si>
    <t>87-548-1613</t>
  </si>
  <si>
    <t>23-073-0759</t>
  </si>
  <si>
    <t>45-684-8235</t>
  </si>
  <si>
    <t>35-683-6089</t>
  </si>
  <si>
    <t>Ntag</t>
  </si>
  <si>
    <t>56-356-1012</t>
  </si>
  <si>
    <t>59-743-4865</t>
  </si>
  <si>
    <t>94-646-0735</t>
  </si>
  <si>
    <t>49-889-2227</t>
  </si>
  <si>
    <t>35-242-1490</t>
  </si>
  <si>
    <t>45-562-1317</t>
  </si>
  <si>
    <t>21-760-9167</t>
  </si>
  <si>
    <t>23-084-5955</t>
  </si>
  <si>
    <t>95-072-9816</t>
  </si>
  <si>
    <t>73-177-3022</t>
  </si>
  <si>
    <t>04-214-9966</t>
  </si>
  <si>
    <t>70-981-2295</t>
  </si>
  <si>
    <t>79-924-2422</t>
  </si>
  <si>
    <t>93-902-2063</t>
  </si>
  <si>
    <t>77-526-6422</t>
  </si>
  <si>
    <t>80-991-4693</t>
  </si>
  <si>
    <t>19-094-0286</t>
  </si>
  <si>
    <t>53-361-7585</t>
  </si>
  <si>
    <t>66-102-0608</t>
  </si>
  <si>
    <t>65-778-8151</t>
  </si>
  <si>
    <t>64-047-8727</t>
  </si>
  <si>
    <t>28-469-5888</t>
  </si>
  <si>
    <t>23-037-1916</t>
  </si>
  <si>
    <t>12-665-4986</t>
  </si>
  <si>
    <t>64-825-2637</t>
  </si>
  <si>
    <t>17-246-2854</t>
  </si>
  <si>
    <t>60-362-6472</t>
  </si>
  <si>
    <t>78-529-3376</t>
  </si>
  <si>
    <t>14-228-6533</t>
  </si>
  <si>
    <t>06-009-7979</t>
  </si>
  <si>
    <t>27-101-9689</t>
  </si>
  <si>
    <t>36-468-5260</t>
  </si>
  <si>
    <t>53-413-9281</t>
  </si>
  <si>
    <t>84-324-7107</t>
  </si>
  <si>
    <t>85-885-9388</t>
  </si>
  <si>
    <t>55-039-2429</t>
  </si>
  <si>
    <t>08-259-8305</t>
  </si>
  <si>
    <t>00-968-6281</t>
  </si>
  <si>
    <t>02-724-0981</t>
  </si>
  <si>
    <t>68-273-7388</t>
  </si>
  <si>
    <t>78-784-6376</t>
  </si>
  <si>
    <t>68-559-6384</t>
  </si>
  <si>
    <t>83-840-5309</t>
  </si>
  <si>
    <t>93-628-6389</t>
  </si>
  <si>
    <t>52-601-2472</t>
  </si>
  <si>
    <t>10-491-7733</t>
  </si>
  <si>
    <t>09-682-5951</t>
  </si>
  <si>
    <t>31-903-8954</t>
  </si>
  <si>
    <t>36-443-0421</t>
  </si>
  <si>
    <t>84-256-7772</t>
  </si>
  <si>
    <t>86-645-9641</t>
  </si>
  <si>
    <t>10-230-5642</t>
  </si>
  <si>
    <t>88-899-4493</t>
  </si>
  <si>
    <t>70-346-0094</t>
  </si>
  <si>
    <t>22-237-2435</t>
  </si>
  <si>
    <t>12-102-8424</t>
  </si>
  <si>
    <t>72-979-7143</t>
  </si>
  <si>
    <t>10-052-8321</t>
  </si>
  <si>
    <t>30-105-7137</t>
  </si>
  <si>
    <t>41-160-3126</t>
  </si>
  <si>
    <t>96-583-7524</t>
  </si>
  <si>
    <t>79-444-9830</t>
  </si>
  <si>
    <t>92-069-9710</t>
  </si>
  <si>
    <t>25-668-1461</t>
  </si>
  <si>
    <t>21-589-4347</t>
  </si>
  <si>
    <t>14-878-1375</t>
  </si>
  <si>
    <t>97-350-0060</t>
  </si>
  <si>
    <t>73-084-7988</t>
  </si>
  <si>
    <t>03-907-2986</t>
  </si>
  <si>
    <t>49-289-8328</t>
  </si>
  <si>
    <t>61-923-8926</t>
  </si>
  <si>
    <t>66-708-6711</t>
  </si>
  <si>
    <t>36-666-0938</t>
  </si>
  <si>
    <t>13-281-6417</t>
  </si>
  <si>
    <t>52-472-3414</t>
  </si>
  <si>
    <t>79-126-3788</t>
  </si>
  <si>
    <t>03-679-4216</t>
  </si>
  <si>
    <t>77-096-7823</t>
  </si>
  <si>
    <t>58-804-6630</t>
  </si>
  <si>
    <t>Lajo</t>
  </si>
  <si>
    <t>60-495-7576</t>
  </si>
  <si>
    <t>93-712-6502</t>
  </si>
  <si>
    <t>62-771-0475</t>
  </si>
  <si>
    <t>22-597-4896</t>
  </si>
  <si>
    <t>46-488-5219</t>
  </si>
  <si>
    <t>95-097-2424</t>
  </si>
  <si>
    <t>02-721-9579</t>
  </si>
  <si>
    <t>39-607-1959</t>
  </si>
  <si>
    <t>96-602-2689</t>
  </si>
  <si>
    <t>74-103-6266</t>
  </si>
  <si>
    <t>82-764-6735</t>
  </si>
  <si>
    <t>11-855-1743</t>
  </si>
  <si>
    <t>12-464-6505</t>
  </si>
  <si>
    <t>61-566-6144</t>
  </si>
  <si>
    <t>71-839-9768</t>
  </si>
  <si>
    <t>97-002-2243</t>
  </si>
  <si>
    <t>97-529-0285</t>
  </si>
  <si>
    <t>61-061-5583</t>
  </si>
  <si>
    <t>18-515-1207</t>
  </si>
  <si>
    <t>64-335-7022</t>
  </si>
  <si>
    <t>61-225-7159</t>
  </si>
  <si>
    <t>00-087-8268</t>
  </si>
  <si>
    <t>00-063-5546</t>
  </si>
  <si>
    <t>80-066-9027</t>
  </si>
  <si>
    <t>19-048-2958</t>
  </si>
  <si>
    <t>95-471-2513</t>
  </si>
  <si>
    <t>70-900-3603</t>
  </si>
  <si>
    <t>98-897-9002</t>
  </si>
  <si>
    <t>90-199-7802</t>
  </si>
  <si>
    <t>09-769-0363</t>
  </si>
  <si>
    <t>35-132-2084</t>
  </si>
  <si>
    <t>42-454-2054</t>
  </si>
  <si>
    <t>86-036-9209</t>
  </si>
  <si>
    <t>61-754-9044</t>
  </si>
  <si>
    <t>39-446-1678</t>
  </si>
  <si>
    <t>66-288-8124</t>
  </si>
  <si>
    <t>66-097-3422</t>
  </si>
  <si>
    <t>26-955-2159</t>
  </si>
  <si>
    <t>68-688-2193</t>
  </si>
  <si>
    <t>34-106-5803</t>
  </si>
  <si>
    <t>77-600-4148</t>
  </si>
  <si>
    <t>79-512-5083</t>
  </si>
  <si>
    <t>47-231-8376</t>
  </si>
  <si>
    <t>92-634-5877</t>
  </si>
  <si>
    <t>30-334-9714</t>
  </si>
  <si>
    <t>95-780-5919</t>
  </si>
  <si>
    <t>90-806-6197</t>
  </si>
  <si>
    <t>30-422-0236</t>
  </si>
  <si>
    <t>29-254-8676</t>
  </si>
  <si>
    <t>87-775-1929</t>
  </si>
  <si>
    <t>90-869-7874</t>
  </si>
  <si>
    <t>42-769-6335</t>
  </si>
  <si>
    <t>07-532-5031</t>
  </si>
  <si>
    <t>51-730-7987</t>
  </si>
  <si>
    <t>16-595-6882</t>
  </si>
  <si>
    <t>49-974-3426</t>
  </si>
  <si>
    <t>Kwilith</t>
  </si>
  <si>
    <t>33-348-1700</t>
  </si>
  <si>
    <t>31-362-3975</t>
  </si>
  <si>
    <t>21-450-2197</t>
  </si>
  <si>
    <t>37-796-1875</t>
  </si>
  <si>
    <t>64-671-3915</t>
  </si>
  <si>
    <t>45-147-0526</t>
  </si>
  <si>
    <t>34-704-0824</t>
  </si>
  <si>
    <t>85-599-1289</t>
  </si>
  <si>
    <t>14-316-8329</t>
  </si>
  <si>
    <t>91-610-3243</t>
  </si>
  <si>
    <t>31-001-1275</t>
  </si>
  <si>
    <t>23-723-6408</t>
  </si>
  <si>
    <t>97-079-6366</t>
  </si>
  <si>
    <t>Yabox</t>
  </si>
  <si>
    <t>70-088-7954</t>
  </si>
  <si>
    <t>51-298-3139</t>
  </si>
  <si>
    <t>91-760-5127</t>
  </si>
  <si>
    <t>63-176-2131</t>
  </si>
  <si>
    <t>29-833-9310</t>
  </si>
  <si>
    <t>80-415-8683</t>
  </si>
  <si>
    <t>11-924-0529</t>
  </si>
  <si>
    <t>37-410-2071</t>
  </si>
  <si>
    <t>61-704-5339</t>
  </si>
  <si>
    <t>06-097-9447</t>
  </si>
  <si>
    <t>94-433-8861</t>
  </si>
  <si>
    <t>32-860-2733</t>
  </si>
  <si>
    <t>94-912-3613</t>
  </si>
  <si>
    <t>34-488-5360</t>
  </si>
  <si>
    <t>91-113-9170</t>
  </si>
  <si>
    <t>79-270-7296</t>
  </si>
  <si>
    <t>99-414-7244</t>
  </si>
  <si>
    <t>84-442-2588</t>
  </si>
  <si>
    <t>Fiveclub</t>
  </si>
  <si>
    <t>19-096-5778</t>
  </si>
  <si>
    <t>31-903-1977</t>
  </si>
  <si>
    <t>68-032-1711</t>
  </si>
  <si>
    <t>64-156-0608</t>
  </si>
  <si>
    <t>Oyoba</t>
  </si>
  <si>
    <t>91-793-6348</t>
  </si>
  <si>
    <t>78-852-6893</t>
  </si>
  <si>
    <t>83-937-1883</t>
  </si>
  <si>
    <t>53-971-6526</t>
  </si>
  <si>
    <t>51-153-9327</t>
  </si>
  <si>
    <t>09-307-1007</t>
  </si>
  <si>
    <t>32-842-3219</t>
  </si>
  <si>
    <t>82-253-8485</t>
  </si>
  <si>
    <t>96-690-3753</t>
  </si>
  <si>
    <t>69-179-3990</t>
  </si>
  <si>
    <t>02-876-3288</t>
  </si>
  <si>
    <t>31-083-3218</t>
  </si>
  <si>
    <t>03-004-3758</t>
  </si>
  <si>
    <t>26-075-0993</t>
  </si>
  <si>
    <t>81-646-3069</t>
  </si>
  <si>
    <t>22-535-9963</t>
  </si>
  <si>
    <t>92-464-1101</t>
  </si>
  <si>
    <t>57-244-4805</t>
  </si>
  <si>
    <t>96-346-9746</t>
  </si>
  <si>
    <t>81-644-0757</t>
  </si>
  <si>
    <t>13-234-3143</t>
  </si>
  <si>
    <t>71-174-3199</t>
  </si>
  <si>
    <t>48-998-6347</t>
  </si>
  <si>
    <t>53-583-6028</t>
  </si>
  <si>
    <t>50-620-7011</t>
  </si>
  <si>
    <t>14-094-8171</t>
  </si>
  <si>
    <t>Yakidoo</t>
  </si>
  <si>
    <t>52-315-2137</t>
  </si>
  <si>
    <t>10-199-1123</t>
  </si>
  <si>
    <t>02-910-1926</t>
  </si>
  <si>
    <t>57-569-7882</t>
  </si>
  <si>
    <t>58-686-9549</t>
  </si>
  <si>
    <t>33-223-9167</t>
  </si>
  <si>
    <t>18-665-7442</t>
  </si>
  <si>
    <t>72-379-0039</t>
  </si>
  <si>
    <t>36-403-0764</t>
  </si>
  <si>
    <t>98-848-9149</t>
  </si>
  <si>
    <t>34-156-4985</t>
  </si>
  <si>
    <t>25-689-6227</t>
  </si>
  <si>
    <t>67-035-6560</t>
  </si>
  <si>
    <t>75-843-6404</t>
  </si>
  <si>
    <t>68-196-1607</t>
  </si>
  <si>
    <t>75-956-8945</t>
  </si>
  <si>
    <t>27-974-4784</t>
  </si>
  <si>
    <t>91-298-6648</t>
  </si>
  <si>
    <t>39-200-8970</t>
  </si>
  <si>
    <t>57-129-4641</t>
  </si>
  <si>
    <t>38-992-2580</t>
  </si>
  <si>
    <t>24-963-5411</t>
  </si>
  <si>
    <t>87-930-8846</t>
  </si>
  <si>
    <t>99-358-1875</t>
  </si>
  <si>
    <t>76-938-1242</t>
  </si>
  <si>
    <t>81-970-4459</t>
  </si>
  <si>
    <t>50-725-6758</t>
  </si>
  <si>
    <t>29-189-3004</t>
  </si>
  <si>
    <t>68-448-0809</t>
  </si>
  <si>
    <t>72-014-7087</t>
  </si>
  <si>
    <t>62-046-6607</t>
  </si>
  <si>
    <t>33-764-7137</t>
  </si>
  <si>
    <t>99-656-3503</t>
  </si>
  <si>
    <t>17-790-3264</t>
  </si>
  <si>
    <t>37-176-7354</t>
  </si>
  <si>
    <t>00-958-8464</t>
  </si>
  <si>
    <t>85-840-3214</t>
  </si>
  <si>
    <t>05-301-6560</t>
  </si>
  <si>
    <t>85-232-1617</t>
  </si>
  <si>
    <t>64-160-8776</t>
  </si>
  <si>
    <t>44-478-1549</t>
  </si>
  <si>
    <t>06-951-3002</t>
  </si>
  <si>
    <t>16-034-1829</t>
  </si>
  <si>
    <t>92-994-8248</t>
  </si>
  <si>
    <t>84-268-0355</t>
  </si>
  <si>
    <t>64-020-9911</t>
  </si>
  <si>
    <t>33-396-9868</t>
  </si>
  <si>
    <t>23-287-0794</t>
  </si>
  <si>
    <t>80-256-2603</t>
  </si>
  <si>
    <t>22-050-7099</t>
  </si>
  <si>
    <t>55-108-3198</t>
  </si>
  <si>
    <t>03-080-0097</t>
  </si>
  <si>
    <t>21-401-2909</t>
  </si>
  <si>
    <t>27-733-0189</t>
  </si>
  <si>
    <t>13-935-5284</t>
  </si>
  <si>
    <t>68-364-3414</t>
  </si>
  <si>
    <t>38-106-1117</t>
  </si>
  <si>
    <t>93-639-3180</t>
  </si>
  <si>
    <t>82-955-9046</t>
  </si>
  <si>
    <t>73-259-9852</t>
  </si>
  <si>
    <t>67-545-6816</t>
  </si>
  <si>
    <t>68-339-5011</t>
  </si>
  <si>
    <t>96-329-2860</t>
  </si>
  <si>
    <t>11-449-9365</t>
  </si>
  <si>
    <t>45-746-1702</t>
  </si>
  <si>
    <t>93-294-6124</t>
  </si>
  <si>
    <t>32-447-0410</t>
  </si>
  <si>
    <t>98-263-3049</t>
  </si>
  <si>
    <t>12-405-5401</t>
  </si>
  <si>
    <t>54-957-0924</t>
  </si>
  <si>
    <t>79-108-5460</t>
  </si>
  <si>
    <t>99-064-4600</t>
  </si>
  <si>
    <t>06-392-8697</t>
  </si>
  <si>
    <t>37-111-1548</t>
  </si>
  <si>
    <t>29-189-7858</t>
  </si>
  <si>
    <t>88-672-1339</t>
  </si>
  <si>
    <t>63-137-3647</t>
  </si>
  <si>
    <t>77-488-6176</t>
  </si>
  <si>
    <t>30-692-0878</t>
  </si>
  <si>
    <t>14-714-3203</t>
  </si>
  <si>
    <t>73-234-4404</t>
  </si>
  <si>
    <t>23-938-8102</t>
  </si>
  <si>
    <t>58-297-0168</t>
  </si>
  <si>
    <t>48-782-5646</t>
  </si>
  <si>
    <t>55-248-6555</t>
  </si>
  <si>
    <t>28-956-2839</t>
  </si>
  <si>
    <t>51-461-9800</t>
  </si>
  <si>
    <t>Flashpoint</t>
  </si>
  <si>
    <t>18-076-1659</t>
  </si>
  <si>
    <t>05-923-6494</t>
  </si>
  <si>
    <t>42-130-6664</t>
  </si>
  <si>
    <t>17-977-5643</t>
  </si>
  <si>
    <t>92-439-5563</t>
  </si>
  <si>
    <t>92-197-0395</t>
  </si>
  <si>
    <t>39-385-9565</t>
  </si>
  <si>
    <t>58-072-1245</t>
  </si>
  <si>
    <t>95-353-1821</t>
  </si>
  <si>
    <t>91-416-8091</t>
  </si>
  <si>
    <t>51-456-4858</t>
  </si>
  <si>
    <t>61-903-7257</t>
  </si>
  <si>
    <t>Skivee</t>
  </si>
  <si>
    <t>21-249-4441</t>
  </si>
  <si>
    <t>58-711-4917</t>
  </si>
  <si>
    <t>44-266-8096</t>
  </si>
  <si>
    <t>66-351-6846</t>
  </si>
  <si>
    <t>84-690-6802</t>
  </si>
  <si>
    <t>01-880-0936</t>
  </si>
  <si>
    <t>17-456-8873</t>
  </si>
  <si>
    <t>35-888-2914</t>
  </si>
  <si>
    <t>82-346-9113</t>
  </si>
  <si>
    <t>41-105-4512</t>
  </si>
  <si>
    <t>65-788-1311</t>
  </si>
  <si>
    <t>48-268-8524</t>
  </si>
  <si>
    <t>21-005-6223</t>
  </si>
  <si>
    <t>12-908-7496</t>
  </si>
  <si>
    <t>22-661-3236</t>
  </si>
  <si>
    <t>73-907-8600</t>
  </si>
  <si>
    <t>14-953-4434</t>
  </si>
  <si>
    <t>83-278-8779</t>
  </si>
  <si>
    <t>82-716-3116</t>
  </si>
  <si>
    <t>51-681-1141</t>
  </si>
  <si>
    <t>04-826-6503</t>
  </si>
  <si>
    <t>16-752-1661</t>
  </si>
  <si>
    <t>22-117-0938</t>
  </si>
  <si>
    <t>23-237-2100</t>
  </si>
  <si>
    <t>49-406-8792</t>
  </si>
  <si>
    <t>42-559-2280</t>
  </si>
  <si>
    <t>92-784-2076</t>
  </si>
  <si>
    <t>69-605-7256</t>
  </si>
  <si>
    <t>Blogtag</t>
  </si>
  <si>
    <t>36-432-2930</t>
  </si>
  <si>
    <t>61-080-8736</t>
  </si>
  <si>
    <t>56-856-4661</t>
  </si>
  <si>
    <t>75-205-8378</t>
  </si>
  <si>
    <t>82-817-8650</t>
  </si>
  <si>
    <t>07-351-8735</t>
  </si>
  <si>
    <t>61-434-2341</t>
  </si>
  <si>
    <t>33-857-4826</t>
  </si>
  <si>
    <t>61-051-5452</t>
  </si>
  <si>
    <t>09-205-8616</t>
  </si>
  <si>
    <t>31-639-8515</t>
  </si>
  <si>
    <t>24-726-5098</t>
  </si>
  <si>
    <t>45-102-7424</t>
  </si>
  <si>
    <t>48-491-7977</t>
  </si>
  <si>
    <t>78-714-3662</t>
  </si>
  <si>
    <t>62-083-2362</t>
  </si>
  <si>
    <t>01-044-2999</t>
  </si>
  <si>
    <t>83-408-2729</t>
  </si>
  <si>
    <t>38-623-3682</t>
  </si>
  <si>
    <t>18-703-7180</t>
  </si>
  <si>
    <t>91-831-0391</t>
  </si>
  <si>
    <t>53-708-8687</t>
  </si>
  <si>
    <t>30-357-4410</t>
  </si>
  <si>
    <t>85-307-6440</t>
  </si>
  <si>
    <t>41-109-5098</t>
  </si>
  <si>
    <t>59-240-8453</t>
  </si>
  <si>
    <t>65-489-7577</t>
  </si>
  <si>
    <t>98-113-5787</t>
  </si>
  <si>
    <t>37-360-4718</t>
  </si>
  <si>
    <t>26-196-8260</t>
  </si>
  <si>
    <t>66-723-5202</t>
  </si>
  <si>
    <t>99-484-8396</t>
  </si>
  <si>
    <t>90-147-8286</t>
  </si>
  <si>
    <t>95-319-7346</t>
  </si>
  <si>
    <t>63-426-0666</t>
  </si>
  <si>
    <t>40-183-1433</t>
  </si>
  <si>
    <t>31-168-1159</t>
  </si>
  <si>
    <t>89-529-2026</t>
  </si>
  <si>
    <t>25-953-3913</t>
  </si>
  <si>
    <t>21-274-5898</t>
  </si>
  <si>
    <t>09-300-5320</t>
  </si>
  <si>
    <t>73-323-7089</t>
  </si>
  <si>
    <t>94-065-7003</t>
  </si>
  <si>
    <t>57-887-6006</t>
  </si>
  <si>
    <t>85-695-6249</t>
  </si>
  <si>
    <t>67-530-9324</t>
  </si>
  <si>
    <t>09-483-7913</t>
  </si>
  <si>
    <t>10-119-8160</t>
  </si>
  <si>
    <t>57-250-2067</t>
  </si>
  <si>
    <t>03-866-1385</t>
  </si>
  <si>
    <t>86-665-8015</t>
  </si>
  <si>
    <t>62-783-7991</t>
  </si>
  <si>
    <t>87-389-4809</t>
  </si>
  <si>
    <t>95-766-5224</t>
  </si>
  <si>
    <t>65-401-0254</t>
  </si>
  <si>
    <t>26-269-4781</t>
  </si>
  <si>
    <t>60-651-2856</t>
  </si>
  <si>
    <t>46-699-1010</t>
  </si>
  <si>
    <t>80-037-1791</t>
  </si>
  <si>
    <t>61-072-6358</t>
  </si>
  <si>
    <t>45-970-6521</t>
  </si>
  <si>
    <t>54-780-1198</t>
  </si>
  <si>
    <t>74-647-8155</t>
  </si>
  <si>
    <t>03-769-5374</t>
  </si>
  <si>
    <t>45-063-4146</t>
  </si>
  <si>
    <t>90-323-5561</t>
  </si>
  <si>
    <t>88-989-3158</t>
  </si>
  <si>
    <t>00-920-5073</t>
  </si>
  <si>
    <t>38-151-9971</t>
  </si>
  <si>
    <t>70-700-4559</t>
  </si>
  <si>
    <t>38-116-1528</t>
  </si>
  <si>
    <t>83-759-2198</t>
  </si>
  <si>
    <t>54-621-7578</t>
  </si>
  <si>
    <t>23-036-6542</t>
  </si>
  <si>
    <t>42-999-8377</t>
  </si>
  <si>
    <t>09-793-5095</t>
  </si>
  <si>
    <t>61-463-5235</t>
  </si>
  <si>
    <t>66-581-2574</t>
  </si>
  <si>
    <t>46-690-0168</t>
  </si>
  <si>
    <t>17-251-4015</t>
  </si>
  <si>
    <t>32-558-0238</t>
  </si>
  <si>
    <t>41-575-7221</t>
  </si>
  <si>
    <t>70-436-4844</t>
  </si>
  <si>
    <t>81-414-7809</t>
  </si>
  <si>
    <t>27-180-7775</t>
  </si>
  <si>
    <t>41-696-1336</t>
  </si>
  <si>
    <t>88-011-3041</t>
  </si>
  <si>
    <t>42-353-2454</t>
  </si>
  <si>
    <t>61-307-3101</t>
  </si>
  <si>
    <t>18-892-6162</t>
  </si>
  <si>
    <t>74-093-4041</t>
  </si>
  <si>
    <t>71-809-7248</t>
  </si>
  <si>
    <t>51-443-6491</t>
  </si>
  <si>
    <t>06-478-5590</t>
  </si>
  <si>
    <t>54-253-5107</t>
  </si>
  <si>
    <t>16-435-9644</t>
  </si>
  <si>
    <t>04-858-1254</t>
  </si>
  <si>
    <t>97-298-1159</t>
  </si>
  <si>
    <t>84-267-0647</t>
  </si>
  <si>
    <t>60-729-7003</t>
  </si>
  <si>
    <t>07-605-2107</t>
  </si>
  <si>
    <t>15-762-0249</t>
  </si>
  <si>
    <t>Feedfish</t>
  </si>
  <si>
    <t>91-817-7676</t>
  </si>
  <si>
    <t>39-726-4063</t>
  </si>
  <si>
    <t>77-775-6679</t>
  </si>
  <si>
    <t>70-153-4657</t>
  </si>
  <si>
    <t>70-095-4784</t>
  </si>
  <si>
    <t>57-020-4810</t>
  </si>
  <si>
    <t>48-555-9501</t>
  </si>
  <si>
    <t>21-872-0720</t>
  </si>
  <si>
    <t>13-483-3782</t>
  </si>
  <si>
    <t>59-783-2945</t>
  </si>
  <si>
    <t>87-228-6958</t>
  </si>
  <si>
    <t>98-448-7020</t>
  </si>
  <si>
    <t>16-703-9913</t>
  </si>
  <si>
    <t>99-116-8464</t>
  </si>
  <si>
    <t>04-564-1976</t>
  </si>
  <si>
    <t>62-008-0932</t>
  </si>
  <si>
    <t>34-696-2950</t>
  </si>
  <si>
    <t>85-840-9384</t>
  </si>
  <si>
    <t>10-771-8480</t>
  </si>
  <si>
    <t>49-679-0340</t>
  </si>
  <si>
    <t>16-594-4950</t>
  </si>
  <si>
    <t>47-427-3253</t>
  </si>
  <si>
    <t>91-495-4939</t>
  </si>
  <si>
    <t>71-058-0857</t>
  </si>
  <si>
    <t>34-522-6790</t>
  </si>
  <si>
    <t>37-885-0643</t>
  </si>
  <si>
    <t>84-425-8056</t>
  </si>
  <si>
    <t>27-122-2035</t>
  </si>
  <si>
    <t>83-494-5992</t>
  </si>
  <si>
    <t>62-722-9395</t>
  </si>
  <si>
    <t>46-086-3205</t>
  </si>
  <si>
    <t>73-369-8880</t>
  </si>
  <si>
    <t>06-307-0060</t>
  </si>
  <si>
    <t>94-999-5662</t>
  </si>
  <si>
    <t>02-954-0867</t>
  </si>
  <si>
    <t>08-119-1812</t>
  </si>
  <si>
    <t>02-101-5341</t>
  </si>
  <si>
    <t>95-012-4502</t>
  </si>
  <si>
    <t>58-789-5838</t>
  </si>
  <si>
    <t>85-000-8469</t>
  </si>
  <si>
    <t>21-100-1746</t>
  </si>
  <si>
    <t>26-051-4599</t>
  </si>
  <si>
    <t>20-221-5913</t>
  </si>
  <si>
    <t>48-898-5818</t>
  </si>
  <si>
    <t>61-579-4430</t>
  </si>
  <si>
    <t>80-711-3912</t>
  </si>
  <si>
    <t>36-353-6765</t>
  </si>
  <si>
    <t>31-201-1238</t>
  </si>
  <si>
    <t>79-284-3388</t>
  </si>
  <si>
    <t>79-177-9620</t>
  </si>
  <si>
    <t>61-659-4953</t>
  </si>
  <si>
    <t>37-877-9379</t>
  </si>
  <si>
    <t>19-354-6870</t>
  </si>
  <si>
    <t>63-122-1921</t>
  </si>
  <si>
    <t>66-716-7585</t>
  </si>
  <si>
    <t>77-124-6030</t>
  </si>
  <si>
    <t>47-097-1641</t>
  </si>
  <si>
    <t>84-581-5332</t>
  </si>
  <si>
    <t>33-993-4369</t>
  </si>
  <si>
    <t>67-113-6032</t>
  </si>
  <si>
    <t>48-057-1940</t>
  </si>
  <si>
    <t>89-741-7695</t>
  </si>
  <si>
    <t>49-814-4387</t>
  </si>
  <si>
    <t>36-857-7718</t>
  </si>
  <si>
    <t>50-340-8325</t>
  </si>
  <si>
    <t>12-727-1532</t>
  </si>
  <si>
    <t>52-431-8182</t>
  </si>
  <si>
    <t>05-407-0223</t>
  </si>
  <si>
    <t>53-050-0825</t>
  </si>
  <si>
    <t>42-658-2118</t>
  </si>
  <si>
    <t>08-609-3096</t>
  </si>
  <si>
    <t>64-930-1011</t>
  </si>
  <si>
    <t>14-135-6269</t>
  </si>
  <si>
    <t>88-736-8944</t>
  </si>
  <si>
    <t>40-194-7395</t>
  </si>
  <si>
    <t>98-741-4178</t>
  </si>
  <si>
    <t>24-453-5219</t>
  </si>
  <si>
    <t>49-125-8861</t>
  </si>
  <si>
    <t>09-875-1575</t>
  </si>
  <si>
    <t>33-171-9165</t>
  </si>
  <si>
    <t>56-357-9482</t>
  </si>
  <si>
    <t>89-891-4086</t>
  </si>
  <si>
    <t>70-603-5757</t>
  </si>
  <si>
    <t>14-694-9592</t>
  </si>
  <si>
    <t>70-430-7842</t>
  </si>
  <si>
    <t>34-011-6573</t>
  </si>
  <si>
    <t>46-040-4238</t>
  </si>
  <si>
    <t>72-672-0275</t>
  </si>
  <si>
    <t>89-475-6669</t>
  </si>
  <si>
    <t>03-170-5871</t>
  </si>
  <si>
    <t>30-731-8039</t>
  </si>
  <si>
    <t>09-981-9133</t>
  </si>
  <si>
    <t>08-321-6383</t>
  </si>
  <si>
    <t>14-332-3586</t>
  </si>
  <si>
    <t>95-672-3079</t>
  </si>
  <si>
    <t>56-126-4526</t>
  </si>
  <si>
    <t>97-540-7563</t>
  </si>
  <si>
    <t>99-707-4933</t>
  </si>
  <si>
    <t>31-436-8931</t>
  </si>
  <si>
    <t>88-797-1124</t>
  </si>
  <si>
    <t>45-046-6021</t>
  </si>
  <si>
    <t>26-607-6082</t>
  </si>
  <si>
    <t>89-837-7286</t>
  </si>
  <si>
    <t>42-119-2761</t>
  </si>
  <si>
    <t>27-443-1847</t>
  </si>
  <si>
    <t>68-781-0561</t>
  </si>
  <si>
    <t>88-127-8166</t>
  </si>
  <si>
    <t>44-530-5478</t>
  </si>
  <si>
    <t>37-945-3382</t>
  </si>
  <si>
    <t>17-937-4073</t>
  </si>
  <si>
    <t>79-551-3463</t>
  </si>
  <si>
    <t>95-245-3019</t>
  </si>
  <si>
    <t>22-697-5228</t>
  </si>
  <si>
    <t>94-593-4650</t>
  </si>
  <si>
    <t>70-129-9611</t>
  </si>
  <si>
    <t>85-407-3399</t>
  </si>
  <si>
    <t>64-953-2595</t>
  </si>
  <si>
    <t>03-674-6457</t>
  </si>
  <si>
    <t>16-432-5535</t>
  </si>
  <si>
    <t>15-162-5344</t>
  </si>
  <si>
    <t>54-825-8450</t>
  </si>
  <si>
    <t>14-462-1566</t>
  </si>
  <si>
    <t>96-203-7185</t>
  </si>
  <si>
    <t>52-885-1376</t>
  </si>
  <si>
    <t>07-861-5631</t>
  </si>
  <si>
    <t>39-573-7598</t>
  </si>
  <si>
    <t>Feednation</t>
  </si>
  <si>
    <t>54-939-3515</t>
  </si>
  <si>
    <t>88-870-9754</t>
  </si>
  <si>
    <t>19-986-2312</t>
  </si>
  <si>
    <t>75-572-6971</t>
  </si>
  <si>
    <t>37-475-2917</t>
  </si>
  <si>
    <t>31-038-4856</t>
  </si>
  <si>
    <t>39-905-3585</t>
  </si>
  <si>
    <t>16-274-1881</t>
  </si>
  <si>
    <t>80-092-8569</t>
  </si>
  <si>
    <t>89-519-4301</t>
  </si>
  <si>
    <t>88-727-3779</t>
  </si>
  <si>
    <t>83-574-8479</t>
  </si>
  <si>
    <t>93-574-2157</t>
  </si>
  <si>
    <t>70-182-2169</t>
  </si>
  <si>
    <t>28-710-7360</t>
  </si>
  <si>
    <t>11-093-1274</t>
  </si>
  <si>
    <t>59-787-4288</t>
  </si>
  <si>
    <t>Skidoo</t>
  </si>
  <si>
    <t>08-426-8524</t>
  </si>
  <si>
    <t>15-648-5030</t>
  </si>
  <si>
    <t>64-600-1384</t>
  </si>
  <si>
    <t>08-397-5836</t>
  </si>
  <si>
    <t>02-244-7265</t>
  </si>
  <si>
    <t>38-676-7463</t>
  </si>
  <si>
    <t>39-862-5749</t>
  </si>
  <si>
    <t>82-874-5852</t>
  </si>
  <si>
    <t>21-842-7948</t>
  </si>
  <si>
    <t>85-541-2752</t>
  </si>
  <si>
    <t>24-034-1788</t>
  </si>
  <si>
    <t>55-528-8478</t>
  </si>
  <si>
    <t>65-908-7353</t>
  </si>
  <si>
    <t>85-314-3381</t>
  </si>
  <si>
    <t>84-024-8606</t>
  </si>
  <si>
    <t>73-532-8061</t>
  </si>
  <si>
    <t>58-850-5974</t>
  </si>
  <si>
    <t>39-908-6836</t>
  </si>
  <si>
    <t>16-043-2740</t>
  </si>
  <si>
    <t>24-262-8553</t>
  </si>
  <si>
    <t>84-393-8244</t>
  </si>
  <si>
    <t>93-560-3819</t>
  </si>
  <si>
    <t>50-719-4456</t>
  </si>
  <si>
    <t>65-666-6954</t>
  </si>
  <si>
    <t>46-945-3940</t>
  </si>
  <si>
    <t>11-274-6072</t>
  </si>
  <si>
    <t>17-960-2731</t>
  </si>
  <si>
    <t>70-411-6801</t>
  </si>
  <si>
    <t>56-138-6194</t>
  </si>
  <si>
    <t>53-335-6501</t>
  </si>
  <si>
    <t>14-605-5691</t>
  </si>
  <si>
    <t>83-223-0050</t>
  </si>
  <si>
    <t>28-641-9481</t>
  </si>
  <si>
    <t>25-126-4642</t>
  </si>
  <si>
    <t>34-975-8789</t>
  </si>
  <si>
    <t>50-945-7713</t>
  </si>
  <si>
    <t>32-812-3263</t>
  </si>
  <si>
    <t>83-005-3439</t>
  </si>
  <si>
    <t>86-828-7410</t>
  </si>
  <si>
    <t>72-980-6711</t>
  </si>
  <si>
    <t>15-001-2995</t>
  </si>
  <si>
    <t>05-444-4919</t>
  </si>
  <si>
    <t>51-208-6611</t>
  </si>
  <si>
    <t>46-416-1698</t>
  </si>
  <si>
    <t>61-689-0873</t>
  </si>
  <si>
    <t>67-578-5150</t>
  </si>
  <si>
    <t>44-802-9691</t>
  </si>
  <si>
    <t>54-303-6166</t>
  </si>
  <si>
    <t>19-568-6815</t>
  </si>
  <si>
    <t>27-641-3626</t>
  </si>
  <si>
    <t>73-036-1971</t>
  </si>
  <si>
    <t>24-505-8466</t>
  </si>
  <si>
    <t>42-247-4392</t>
  </si>
  <si>
    <t>41-132-7888</t>
  </si>
  <si>
    <t>90-927-5091</t>
  </si>
  <si>
    <t>73-059-3778</t>
  </si>
  <si>
    <t>14-230-9141</t>
  </si>
  <si>
    <t>43-397-5766</t>
  </si>
  <si>
    <t>54-905-2603</t>
  </si>
  <si>
    <t>23-383-7509</t>
  </si>
  <si>
    <t>56-428-8896</t>
  </si>
  <si>
    <t>22-268-9873</t>
  </si>
  <si>
    <t>91-797-9630</t>
  </si>
  <si>
    <t>13-598-4461</t>
  </si>
  <si>
    <t>15-002-3143</t>
  </si>
  <si>
    <t>60-513-1204</t>
  </si>
  <si>
    <t>35-952-2927</t>
  </si>
  <si>
    <t>95-744-3506</t>
  </si>
  <si>
    <t>20-876-4918</t>
  </si>
  <si>
    <t>26-878-5442</t>
  </si>
  <si>
    <t>53-582-3965</t>
  </si>
  <si>
    <t>55-366-1287</t>
  </si>
  <si>
    <t>24-590-1618</t>
  </si>
  <si>
    <t>32-359-2832</t>
  </si>
  <si>
    <t>06-548-8969</t>
  </si>
  <si>
    <t>26-638-6591</t>
  </si>
  <si>
    <t>70-421-5360</t>
  </si>
  <si>
    <t>98-805-9929</t>
  </si>
  <si>
    <t>22-994-0243</t>
  </si>
  <si>
    <t>45-645-7191</t>
  </si>
  <si>
    <t>52-599-3672</t>
  </si>
  <si>
    <t>41-772-3405</t>
  </si>
  <si>
    <t>34-419-7434</t>
  </si>
  <si>
    <t>72-621-9161</t>
  </si>
  <si>
    <t>62-433-5473</t>
  </si>
  <si>
    <t>48-150-3209</t>
  </si>
  <si>
    <t>21-250-3687</t>
  </si>
  <si>
    <t>21-051-9724</t>
  </si>
  <si>
    <t>30-439-9031</t>
  </si>
  <si>
    <t>67-985-6033</t>
  </si>
  <si>
    <t>60-376-8703</t>
  </si>
  <si>
    <t>29-620-2275</t>
  </si>
  <si>
    <t>37-800-2282</t>
  </si>
  <si>
    <t>74-667-3023</t>
  </si>
  <si>
    <t>68-213-3252</t>
  </si>
  <si>
    <t>40-191-2830</t>
  </si>
  <si>
    <t>60-984-0361</t>
  </si>
  <si>
    <t>14-374-0030</t>
  </si>
  <si>
    <t>41-696-5597</t>
  </si>
  <si>
    <t>26-925-6467</t>
  </si>
  <si>
    <t>55-796-1579</t>
  </si>
  <si>
    <t>98-903-4966</t>
  </si>
  <si>
    <t>99-766-8825</t>
  </si>
  <si>
    <t>88-533-3709</t>
  </si>
  <si>
    <t>02-990-2191</t>
  </si>
  <si>
    <t>61-533-3821</t>
  </si>
  <si>
    <t>75-504-8399</t>
  </si>
  <si>
    <t>63-486-8356</t>
  </si>
  <si>
    <t>45-627-1568</t>
  </si>
  <si>
    <t>43-121-1315</t>
  </si>
  <si>
    <t>53-234-4220</t>
  </si>
  <si>
    <t>75-629-8347</t>
  </si>
  <si>
    <t>12-050-7186</t>
  </si>
  <si>
    <t>13-189-1789</t>
  </si>
  <si>
    <t>05-639-1575</t>
  </si>
  <si>
    <t>49-810-5628</t>
  </si>
  <si>
    <t>75-483-7172</t>
  </si>
  <si>
    <t>62-224-8138</t>
  </si>
  <si>
    <t>88-582-9149</t>
  </si>
  <si>
    <t>75-184-0419</t>
  </si>
  <si>
    <t>35-465-2347</t>
  </si>
  <si>
    <t>02-133-6053</t>
  </si>
  <si>
    <t>80-419-4323</t>
  </si>
  <si>
    <t>87-597-7063</t>
  </si>
  <si>
    <t>60-263-0230</t>
  </si>
  <si>
    <t>79-905-2031</t>
  </si>
  <si>
    <t>61-484-9691</t>
  </si>
  <si>
    <t>95-775-7657</t>
  </si>
  <si>
    <t>60-076-2813</t>
  </si>
  <si>
    <t>36-441-5576</t>
  </si>
  <si>
    <t>93-093-2651</t>
  </si>
  <si>
    <t>61-561-3284</t>
  </si>
  <si>
    <t>31-777-8228</t>
  </si>
  <si>
    <t>90-684-1247</t>
  </si>
  <si>
    <t>21-248-3589</t>
  </si>
  <si>
    <t>18-767-9490</t>
  </si>
  <si>
    <t>12-027-2198</t>
  </si>
  <si>
    <t>38-185-0375</t>
  </si>
  <si>
    <t>46-685-1300</t>
  </si>
  <si>
    <t>89-483-8433</t>
  </si>
  <si>
    <t>37-351-4486</t>
  </si>
  <si>
    <t>94-596-1874</t>
  </si>
  <si>
    <t>67-085-7637</t>
  </si>
  <si>
    <t>09-108-4171</t>
  </si>
  <si>
    <t>31-645-8088</t>
  </si>
  <si>
    <t>16-890-3136</t>
  </si>
  <si>
    <t>36-196-3349</t>
  </si>
  <si>
    <t>46-748-5648</t>
  </si>
  <si>
    <t>68-587-5837</t>
  </si>
  <si>
    <t>59-082-4281</t>
  </si>
  <si>
    <t>94-961-9840</t>
  </si>
  <si>
    <t>60-659-0867</t>
  </si>
  <si>
    <t>08-905-0944</t>
  </si>
  <si>
    <t>55-269-1028</t>
  </si>
  <si>
    <t>87-860-9601</t>
  </si>
  <si>
    <t>27-333-9127</t>
  </si>
  <si>
    <t>02-668-4797</t>
  </si>
  <si>
    <t>46-958-0251</t>
  </si>
  <si>
    <t>47-537-6148</t>
  </si>
  <si>
    <t>73-666-0164</t>
  </si>
  <si>
    <t>28-890-4732</t>
  </si>
  <si>
    <t>59-813-5309</t>
  </si>
  <si>
    <t>36-037-2279</t>
  </si>
  <si>
    <t>59-347-3153</t>
  </si>
  <si>
    <t>58-028-1646</t>
  </si>
  <si>
    <t>58-111-7692</t>
  </si>
  <si>
    <t>82-006-0760</t>
  </si>
  <si>
    <t>31-081-3128</t>
  </si>
  <si>
    <t>62-978-5015</t>
  </si>
  <si>
    <t>07-343-0633</t>
  </si>
  <si>
    <t>43-267-6899</t>
  </si>
  <si>
    <t>02-021-3608</t>
  </si>
  <si>
    <t>06-467-9880</t>
  </si>
  <si>
    <t>97-665-9791</t>
  </si>
  <si>
    <t>82-769-8378</t>
  </si>
  <si>
    <t>90-201-4515</t>
  </si>
  <si>
    <t>23-103-6328</t>
  </si>
  <si>
    <t>18-696-4311</t>
  </si>
  <si>
    <t>07-746-7400</t>
  </si>
  <si>
    <t>20-845-0465</t>
  </si>
  <si>
    <t>15-330-0819</t>
  </si>
  <si>
    <t>47-368-5139</t>
  </si>
  <si>
    <t>44-865-9739</t>
  </si>
  <si>
    <t>55-627-0053</t>
  </si>
  <si>
    <t>33-186-2127</t>
  </si>
  <si>
    <t>56-603-7159</t>
  </si>
  <si>
    <t>17-938-5185</t>
  </si>
  <si>
    <t>58-934-1333</t>
  </si>
  <si>
    <t>39-496-4245</t>
  </si>
  <si>
    <t>75-505-8734</t>
  </si>
  <si>
    <t>31-734-6842</t>
  </si>
  <si>
    <t>16-130-5400</t>
  </si>
  <si>
    <t>91-477-0561</t>
  </si>
  <si>
    <t>40-854-8506</t>
  </si>
  <si>
    <t>27-852-9505</t>
  </si>
  <si>
    <t>69-451-8070</t>
  </si>
  <si>
    <t>63-788-8829</t>
  </si>
  <si>
    <t>63-616-6646</t>
  </si>
  <si>
    <t>Oyoyo</t>
  </si>
  <si>
    <t>72-818-9137</t>
  </si>
  <si>
    <t>09-793-8310</t>
  </si>
  <si>
    <t>48-117-1974</t>
  </si>
  <si>
    <t>49-274-5901</t>
  </si>
  <si>
    <t>90-217-5787</t>
  </si>
  <si>
    <t>11-230-1239</t>
  </si>
  <si>
    <t>61-288-6916</t>
  </si>
  <si>
    <t>46-301-6042</t>
  </si>
  <si>
    <t>02-419-6334</t>
  </si>
  <si>
    <t>09-632-9537</t>
  </si>
  <si>
    <t>01-426-9236</t>
  </si>
  <si>
    <t>47-975-9622</t>
  </si>
  <si>
    <t>07-425-5943</t>
  </si>
  <si>
    <t>42-664-3293</t>
  </si>
  <si>
    <t>32-329-5154</t>
  </si>
  <si>
    <t>17-078-3583</t>
  </si>
  <si>
    <t>34-739-9671</t>
  </si>
  <si>
    <t>72-824-3383</t>
  </si>
  <si>
    <t>74-046-9254</t>
  </si>
  <si>
    <t>44-669-4919</t>
  </si>
  <si>
    <t>97-428-9561</t>
  </si>
  <si>
    <t>25-393-8592</t>
  </si>
  <si>
    <t>30-247-2759</t>
  </si>
  <si>
    <t>24-517-9761</t>
  </si>
  <si>
    <t>76-404-8150</t>
  </si>
  <si>
    <t>78-734-5993</t>
  </si>
  <si>
    <t>72-883-3588</t>
  </si>
  <si>
    <t>97-517-0696</t>
  </si>
  <si>
    <t>03-380-9153</t>
  </si>
  <si>
    <t>64-673-9988</t>
  </si>
  <si>
    <t>57-673-9427</t>
  </si>
  <si>
    <t>72-888-8756</t>
  </si>
  <si>
    <t>86-195-2854</t>
  </si>
  <si>
    <t>80-651-2046</t>
  </si>
  <si>
    <t>28-398-2819</t>
  </si>
  <si>
    <t>29-273-3367</t>
  </si>
  <si>
    <t>31-601-9849</t>
  </si>
  <si>
    <t>10-597-5088</t>
  </si>
  <si>
    <t>25-714-7283</t>
  </si>
  <si>
    <t>97-311-7195</t>
  </si>
  <si>
    <t>68-126-9259</t>
  </si>
  <si>
    <t>45-079-0651</t>
  </si>
  <si>
    <t>05-846-9653</t>
  </si>
  <si>
    <t>87-306-3956</t>
  </si>
  <si>
    <t>06-669-9397</t>
  </si>
  <si>
    <t>36-478-9313</t>
  </si>
  <si>
    <t>83-875-4837</t>
  </si>
  <si>
    <t>37-806-8296</t>
  </si>
  <si>
    <t>90-870-6253</t>
  </si>
  <si>
    <t>74-858-5429</t>
  </si>
  <si>
    <t>72-945-3589</t>
  </si>
  <si>
    <t>06-082-7313</t>
  </si>
  <si>
    <t>36-624-6202</t>
  </si>
  <si>
    <t>90-936-2597</t>
  </si>
  <si>
    <t>38-281-0343</t>
  </si>
  <si>
    <t>11-127-6665</t>
  </si>
  <si>
    <t>99-000-8173</t>
  </si>
  <si>
    <t>63-606-4544</t>
  </si>
  <si>
    <t>60-650-3623</t>
  </si>
  <si>
    <t>Jatri</t>
  </si>
  <si>
    <t>71-350-9998</t>
  </si>
  <si>
    <t>65-489-6539</t>
  </si>
  <si>
    <t>92-464-7761</t>
  </si>
  <si>
    <t>45-857-5298</t>
  </si>
  <si>
    <t>25-191-1419</t>
  </si>
  <si>
    <t>94-994-3165</t>
  </si>
  <si>
    <t>70-278-6247</t>
  </si>
  <si>
    <t>92-834-0139</t>
  </si>
  <si>
    <t>29-022-8652</t>
  </si>
  <si>
    <t>08-633-5670</t>
  </si>
  <si>
    <t>34-135-1541</t>
  </si>
  <si>
    <t>41-578-8208</t>
  </si>
  <si>
    <t>50-742-0396</t>
  </si>
  <si>
    <t>37-357-5966</t>
  </si>
  <si>
    <t>93-774-0007</t>
  </si>
  <si>
    <t>29-805-7078</t>
  </si>
  <si>
    <t>46-911-6758</t>
  </si>
  <si>
    <t>37-250-9448</t>
  </si>
  <si>
    <t>50-304-0909</t>
  </si>
  <si>
    <t>86-976-1913</t>
  </si>
  <si>
    <t>70-630-0955</t>
  </si>
  <si>
    <t>71-970-0027</t>
  </si>
  <si>
    <t>48-990-9381</t>
  </si>
  <si>
    <t>95-552-6976</t>
  </si>
  <si>
    <t>07-541-2174</t>
  </si>
  <si>
    <t>24-858-7117</t>
  </si>
  <si>
    <t>95-715-1557</t>
  </si>
  <si>
    <t>24-648-4964</t>
  </si>
  <si>
    <t>30-951-3521</t>
  </si>
  <si>
    <t>40-953-0013</t>
  </si>
  <si>
    <t>08-450-5015</t>
  </si>
  <si>
    <t>94-343-5497</t>
  </si>
  <si>
    <t>70-380-9221</t>
  </si>
  <si>
    <t>44-195-9517</t>
  </si>
  <si>
    <t>26-360-6397</t>
  </si>
  <si>
    <t>14-290-2844</t>
  </si>
  <si>
    <t>30-890-1660</t>
  </si>
  <si>
    <t>25-756-7030</t>
  </si>
  <si>
    <t>Feedmix</t>
  </si>
  <si>
    <t>00-729-4030</t>
  </si>
  <si>
    <t>39-982-8036</t>
  </si>
  <si>
    <t>38-512-9198</t>
  </si>
  <si>
    <t>52-689-6293</t>
  </si>
  <si>
    <t>70-849-5159</t>
  </si>
  <si>
    <t>66-317-8936</t>
  </si>
  <si>
    <t>40-682-5037</t>
  </si>
  <si>
    <t>81-836-1457</t>
  </si>
  <si>
    <t>38-795-4132</t>
  </si>
  <si>
    <t>33-215-7041</t>
  </si>
  <si>
    <t>36-441-1904</t>
  </si>
  <si>
    <t>89-218-1142</t>
  </si>
  <si>
    <t>51-094-1102</t>
  </si>
  <si>
    <t>85-390-0851</t>
  </si>
  <si>
    <t>31-812-9745</t>
  </si>
  <si>
    <t>43-961-9765</t>
  </si>
  <si>
    <t>42-136-1607</t>
  </si>
  <si>
    <t>84-060-1138</t>
  </si>
  <si>
    <t>39-772-4141</t>
  </si>
  <si>
    <t>99-748-6763</t>
  </si>
  <si>
    <t>85-535-6903</t>
  </si>
  <si>
    <t>15-534-6633</t>
  </si>
  <si>
    <t>43-056-5694</t>
  </si>
  <si>
    <t>22-740-9934</t>
  </si>
  <si>
    <t>60-144-0206</t>
  </si>
  <si>
    <t>81-342-3836</t>
  </si>
  <si>
    <t>66-153-1364</t>
  </si>
  <si>
    <t>52-403-2214</t>
  </si>
  <si>
    <t>29-934-6693</t>
  </si>
  <si>
    <t>07-216-8993</t>
  </si>
  <si>
    <t>75-295-2442</t>
  </si>
  <si>
    <t>84-698-8789</t>
  </si>
  <si>
    <t>34-031-9633</t>
  </si>
  <si>
    <t>34-966-6211</t>
  </si>
  <si>
    <t>11-577-8774</t>
  </si>
  <si>
    <t>78-616-9996</t>
  </si>
  <si>
    <t>53-635-8224</t>
  </si>
  <si>
    <t>49-728-2404</t>
  </si>
  <si>
    <t>54-705-7512</t>
  </si>
  <si>
    <t>81-678-5844</t>
  </si>
  <si>
    <t>10-673-3184</t>
  </si>
  <si>
    <t>25-100-6672</t>
  </si>
  <si>
    <t>93-186-0964</t>
  </si>
  <si>
    <t>12-488-0426</t>
  </si>
  <si>
    <t>53-332-4774</t>
  </si>
  <si>
    <t>10-488-7081</t>
  </si>
  <si>
    <t>88-521-5020</t>
  </si>
  <si>
    <t>20-238-1813</t>
  </si>
  <si>
    <t>58-336-5531</t>
  </si>
  <si>
    <t>50-068-1160</t>
  </si>
  <si>
    <t>28-004-8059</t>
  </si>
  <si>
    <t>12-871-9088</t>
  </si>
  <si>
    <t>58-558-6056</t>
  </si>
  <si>
    <t>89-727-5603</t>
  </si>
  <si>
    <t>76-854-3714</t>
  </si>
  <si>
    <t>93-806-2554</t>
  </si>
  <si>
    <t>50-772-3103</t>
  </si>
  <si>
    <t>38-890-7811</t>
  </si>
  <si>
    <t>52-246-5374</t>
  </si>
  <si>
    <t>09-570-9704</t>
  </si>
  <si>
    <t>88-488-3214</t>
  </si>
  <si>
    <t>52-281-5286</t>
  </si>
  <si>
    <t>63-025-6538</t>
  </si>
  <si>
    <t>48-053-4486</t>
  </si>
  <si>
    <t>60-538-9681</t>
  </si>
  <si>
    <t>01-739-9718</t>
  </si>
  <si>
    <t>79-171-0680</t>
  </si>
  <si>
    <t>68-638-7594</t>
  </si>
  <si>
    <t>96-398-1719</t>
  </si>
  <si>
    <t>47-703-7376</t>
  </si>
  <si>
    <t>98-583-2869</t>
  </si>
  <si>
    <t>84-512-4185</t>
  </si>
  <si>
    <t>56-715-1196</t>
  </si>
  <si>
    <t>75-024-8953</t>
  </si>
  <si>
    <t>96-331-8352</t>
  </si>
  <si>
    <t>50-347-4302</t>
  </si>
  <si>
    <t>42-151-2381</t>
  </si>
  <si>
    <t>84-489-8708</t>
  </si>
  <si>
    <t>57-567-2631</t>
  </si>
  <si>
    <t>08-873-3930</t>
  </si>
  <si>
    <t>64-142-7349</t>
  </si>
  <si>
    <t>74-123-0017</t>
  </si>
  <si>
    <t>21-411-3232</t>
  </si>
  <si>
    <t>94-924-1284</t>
  </si>
  <si>
    <t>26-531-0202</t>
  </si>
  <si>
    <t>15-300-5256</t>
  </si>
  <si>
    <t>62-787-0379</t>
  </si>
  <si>
    <t>79-260-8589</t>
  </si>
  <si>
    <t>48-818-4635</t>
  </si>
  <si>
    <t>82-887-0142</t>
  </si>
  <si>
    <t>60-449-5616</t>
  </si>
  <si>
    <t>63-927-7634</t>
  </si>
  <si>
    <t>25-018-0747</t>
  </si>
  <si>
    <t>80-768-6946</t>
  </si>
  <si>
    <t>04-763-0379</t>
  </si>
  <si>
    <t>84-576-3080</t>
  </si>
  <si>
    <t>93-994-1118</t>
  </si>
  <si>
    <t>24-002-2820</t>
  </si>
  <si>
    <t>33-176-1924</t>
  </si>
  <si>
    <t>77-849-5206</t>
  </si>
  <si>
    <t>16-984-2379</t>
  </si>
  <si>
    <t>38-145-6094</t>
  </si>
  <si>
    <t>74-023-4267</t>
  </si>
  <si>
    <t>86-408-8430</t>
  </si>
  <si>
    <t>73-963-8717</t>
  </si>
  <si>
    <t>84-175-5960</t>
  </si>
  <si>
    <t>72-305-9887</t>
  </si>
  <si>
    <t>85-781-2399</t>
  </si>
  <si>
    <t>50-583-1360</t>
  </si>
  <si>
    <t>99-378-7212</t>
  </si>
  <si>
    <t>27-680-4739</t>
  </si>
  <si>
    <t>21-891-8348</t>
  </si>
  <si>
    <t>07-766-2025</t>
  </si>
  <si>
    <t>19-858-9011</t>
  </si>
  <si>
    <t>20-815-7656</t>
  </si>
  <si>
    <t>87-108-6646</t>
  </si>
  <si>
    <t>97-996-1658</t>
  </si>
  <si>
    <t>23-179-7179</t>
  </si>
  <si>
    <t>36-278-0954</t>
  </si>
  <si>
    <t>05-113-5530</t>
  </si>
  <si>
    <t>41-546-3827</t>
  </si>
  <si>
    <t>00-121-9314</t>
  </si>
  <si>
    <t>92-189-5010</t>
  </si>
  <si>
    <t>77-992-5580</t>
  </si>
  <si>
    <t>79-435-9181</t>
  </si>
  <si>
    <t>94-453-9613</t>
  </si>
  <si>
    <t>34-348-7758</t>
  </si>
  <si>
    <t>90-639-6723</t>
  </si>
  <si>
    <t>26-128-5043</t>
  </si>
  <si>
    <t>20-416-6040</t>
  </si>
  <si>
    <t>27-580-9073</t>
  </si>
  <si>
    <t>93-710-6140</t>
  </si>
  <si>
    <t>42-279-4936</t>
  </si>
  <si>
    <t>56-498-5657</t>
  </si>
  <si>
    <t>86-991-6712</t>
  </si>
  <si>
    <t>25-735-0675</t>
  </si>
  <si>
    <t>74-034-9978</t>
  </si>
  <si>
    <t>60-156-4732</t>
  </si>
  <si>
    <t>79-301-2968</t>
  </si>
  <si>
    <t>21-769-6413</t>
  </si>
  <si>
    <t>41-411-6937</t>
  </si>
  <si>
    <t>91-095-1648</t>
  </si>
  <si>
    <t>81-231-9894</t>
  </si>
  <si>
    <t>13-690-7008</t>
  </si>
  <si>
    <t>74-512-9817</t>
  </si>
  <si>
    <t>54-534-7093</t>
  </si>
  <si>
    <t>26-215-6798</t>
  </si>
  <si>
    <t>80-295-0931</t>
  </si>
  <si>
    <t>50-122-8867</t>
  </si>
  <si>
    <t>59-419-1608</t>
  </si>
  <si>
    <t>02-098-3503</t>
  </si>
  <si>
    <t>61-190-5876</t>
  </si>
  <si>
    <t>60-787-7372</t>
  </si>
  <si>
    <t>07-211-3786</t>
  </si>
  <si>
    <t>29-107-9356</t>
  </si>
  <si>
    <t>84-243-3410</t>
  </si>
  <si>
    <t>89-543-2599</t>
  </si>
  <si>
    <t>34-985-2330</t>
  </si>
  <si>
    <t>01-734-8061</t>
  </si>
  <si>
    <t>39-514-6596</t>
  </si>
  <si>
    <t>10-073-1317</t>
  </si>
  <si>
    <t>64-901-8524</t>
  </si>
  <si>
    <t>81-626-6554</t>
  </si>
  <si>
    <t>04-766-5440</t>
  </si>
  <si>
    <t>91-756-6359</t>
  </si>
  <si>
    <t>75-344-3663</t>
  </si>
  <si>
    <t>99-418-5994</t>
  </si>
  <si>
    <t>69-815-3062</t>
  </si>
  <si>
    <t>42-764-8113</t>
  </si>
  <si>
    <t>76-113-4472</t>
  </si>
  <si>
    <t>82-839-7942</t>
  </si>
  <si>
    <t>96-162-9779</t>
  </si>
  <si>
    <t>91-334-7344</t>
  </si>
  <si>
    <t>11-274-7308</t>
  </si>
  <si>
    <t>29-335-6253</t>
  </si>
  <si>
    <t>45-323-6084</t>
  </si>
  <si>
    <t>99-638-1476</t>
  </si>
  <si>
    <t>08-483-7026</t>
  </si>
  <si>
    <t>65-529-2894</t>
  </si>
  <si>
    <t>76-742-5628</t>
  </si>
  <si>
    <t>04-042-9940</t>
  </si>
  <si>
    <t>38-984-4450</t>
  </si>
  <si>
    <t>73-190-5203</t>
  </si>
  <si>
    <t>21-391-1303</t>
  </si>
  <si>
    <t>23-712-7928</t>
  </si>
  <si>
    <t>34-204-9523</t>
  </si>
  <si>
    <t>01-431-4690</t>
  </si>
  <si>
    <t>98-739-2731</t>
  </si>
  <si>
    <t>57-813-9254</t>
  </si>
  <si>
    <t>61-546-2823</t>
  </si>
  <si>
    <t>60-743-4162</t>
  </si>
  <si>
    <t>60-600-6965</t>
  </si>
  <si>
    <t>00-994-6773</t>
  </si>
  <si>
    <t>60-575-8907</t>
  </si>
  <si>
    <t>77-906-4222</t>
  </si>
  <si>
    <t>79-067-2487</t>
  </si>
  <si>
    <t>46-161-6195</t>
  </si>
  <si>
    <t>09-663-1907</t>
  </si>
  <si>
    <t>81-155-5692</t>
  </si>
  <si>
    <t>10-118-2389</t>
  </si>
  <si>
    <t>59-164-2777</t>
  </si>
  <si>
    <t>41-153-6780</t>
  </si>
  <si>
    <t>60-912-7641</t>
  </si>
  <si>
    <t>99-028-2026</t>
  </si>
  <si>
    <t>42-050-7264</t>
  </si>
  <si>
    <t>67-105-9528</t>
  </si>
  <si>
    <t>17-731-8636</t>
  </si>
  <si>
    <t>13-490-6926</t>
  </si>
  <si>
    <t>89-266-7352</t>
  </si>
  <si>
    <t>83-780-5288</t>
  </si>
  <si>
    <t>16-648-1178</t>
  </si>
  <si>
    <t>85-018-8550</t>
  </si>
  <si>
    <t>85-452-1825</t>
  </si>
  <si>
    <t>71-715-9593</t>
  </si>
  <si>
    <t>17-494-7754</t>
  </si>
  <si>
    <t>44-267-4774</t>
  </si>
  <si>
    <t>38-579-8181</t>
  </si>
  <si>
    <t>61-190-4350</t>
  </si>
  <si>
    <t>67-442-8444</t>
  </si>
  <si>
    <t>03-360-3556</t>
  </si>
  <si>
    <t>10-179-8729</t>
  </si>
  <si>
    <t>39-285-5034</t>
  </si>
  <si>
    <t>71-675-1807</t>
  </si>
  <si>
    <t>98-097-2535</t>
  </si>
  <si>
    <t>99-417-9780</t>
  </si>
  <si>
    <t>91-401-0762</t>
  </si>
  <si>
    <t>29-887-0540</t>
  </si>
  <si>
    <t>71-509-0354</t>
  </si>
  <si>
    <t>81-874-0309</t>
  </si>
  <si>
    <t>46-347-2566</t>
  </si>
  <si>
    <t>55-060-3636</t>
  </si>
  <si>
    <t>43-822-2626</t>
  </si>
  <si>
    <t>72-620-7806</t>
  </si>
  <si>
    <t>06-895-2115</t>
  </si>
  <si>
    <t>49-857-4352</t>
  </si>
  <si>
    <t>54-221-2172</t>
  </si>
  <si>
    <t>95-851-3689</t>
  </si>
  <si>
    <t>58-621-3997</t>
  </si>
  <si>
    <t>28-314-4916</t>
  </si>
  <si>
    <t>22-957-4090</t>
  </si>
  <si>
    <t>10-549-7284</t>
  </si>
  <si>
    <t>08-693-1105</t>
  </si>
  <si>
    <t>59-297-6336</t>
  </si>
  <si>
    <t>68-245-5123</t>
  </si>
  <si>
    <t>60-558-7288</t>
  </si>
  <si>
    <t>41-297-1029</t>
  </si>
  <si>
    <t>65-264-1288</t>
  </si>
  <si>
    <t>00-922-2021</t>
  </si>
  <si>
    <t>38-280-1593</t>
  </si>
  <si>
    <t>31-493-7424</t>
  </si>
  <si>
    <t>29-352-7360</t>
  </si>
  <si>
    <t>72-672-2073</t>
  </si>
  <si>
    <t>80-088-2211</t>
  </si>
  <si>
    <t>64-450-2683</t>
  </si>
  <si>
    <t>16-843-7385</t>
  </si>
  <si>
    <t>71-370-1090</t>
  </si>
  <si>
    <t>21-459-9280</t>
  </si>
  <si>
    <t>72-696-0690</t>
  </si>
  <si>
    <t>56-854-2297</t>
  </si>
  <si>
    <t>48-718-8378</t>
  </si>
  <si>
    <t>75-491-0086</t>
  </si>
  <si>
    <t>75-175-1315</t>
  </si>
  <si>
    <t>36-127-8052</t>
  </si>
  <si>
    <t>84-682-6525</t>
  </si>
  <si>
    <t>99-823-3390</t>
  </si>
  <si>
    <t>88-486-4313</t>
  </si>
  <si>
    <t>83-364-1979</t>
  </si>
  <si>
    <t>32-682-3217</t>
  </si>
  <si>
    <t>23-223-4561</t>
  </si>
  <si>
    <t>00-696-3169</t>
  </si>
  <si>
    <t>77-540-6894</t>
  </si>
  <si>
    <t>25-531-2902</t>
  </si>
  <si>
    <t>20-120-1529</t>
  </si>
  <si>
    <t>54-108-8741</t>
  </si>
  <si>
    <t>92-071-0044</t>
  </si>
  <si>
    <t>24-446-8111</t>
  </si>
  <si>
    <t>91-655-0344</t>
  </si>
  <si>
    <t>66-913-1482</t>
  </si>
  <si>
    <t>66-701-9615</t>
  </si>
  <si>
    <t>00-370-0443</t>
  </si>
  <si>
    <t>71-586-5115</t>
  </si>
  <si>
    <t>17-218-7334</t>
  </si>
  <si>
    <t>48-112-8117</t>
  </si>
  <si>
    <t>22-972-5596</t>
  </si>
  <si>
    <t>62-414-5421</t>
  </si>
  <si>
    <t>74-072-3183</t>
  </si>
  <si>
    <t>77-990-0360</t>
  </si>
  <si>
    <t>49-507-8551</t>
  </si>
  <si>
    <t>77-880-9507</t>
  </si>
  <si>
    <t>11-618-5591</t>
  </si>
  <si>
    <t>25-616-5883</t>
  </si>
  <si>
    <t>82-787-4457</t>
  </si>
  <si>
    <t>31-698-8219</t>
  </si>
  <si>
    <t>17-610-4190</t>
  </si>
  <si>
    <t>24-905-4675</t>
  </si>
  <si>
    <t>77-770-9915</t>
  </si>
  <si>
    <t>11-840-8391</t>
  </si>
  <si>
    <t>85-292-7585</t>
  </si>
  <si>
    <t>43-138-4578</t>
  </si>
  <si>
    <t>42-244-0531</t>
  </si>
  <si>
    <t>64-209-0075</t>
  </si>
  <si>
    <t>84-169-7934</t>
  </si>
  <si>
    <t>61-054-9624</t>
  </si>
  <si>
    <t>10-898-0886</t>
  </si>
  <si>
    <t>35-260-8039</t>
  </si>
  <si>
    <t>53-671-4837</t>
  </si>
  <si>
    <t>27-854-0298</t>
  </si>
  <si>
    <t>06-577-2925</t>
  </si>
  <si>
    <t>30-249-0972</t>
  </si>
  <si>
    <t>46-013-3923</t>
  </si>
  <si>
    <t>12-826-3280</t>
  </si>
  <si>
    <t>34-474-3101</t>
  </si>
  <si>
    <t>61-286-4643</t>
  </si>
  <si>
    <t>56-280-0008</t>
  </si>
  <si>
    <t>91-146-9401</t>
  </si>
  <si>
    <t>44-628-3690</t>
  </si>
  <si>
    <t>81-128-4234</t>
  </si>
  <si>
    <t>32-046-6653</t>
  </si>
  <si>
    <t>62-439-6777</t>
  </si>
  <si>
    <t>59-917-6854</t>
  </si>
  <si>
    <t>68-214-1535</t>
  </si>
  <si>
    <t>64-047-2484</t>
  </si>
  <si>
    <t>85-371-9571</t>
  </si>
  <si>
    <t>34-908-9844</t>
  </si>
  <si>
    <t>71-336-0387</t>
  </si>
  <si>
    <t>05-666-8316</t>
  </si>
  <si>
    <t>33-772-8175</t>
  </si>
  <si>
    <t>82-925-2867</t>
  </si>
  <si>
    <t>66-714-4296</t>
  </si>
  <si>
    <t>68-638-7050</t>
  </si>
  <si>
    <t>59-762-5600</t>
  </si>
  <si>
    <t>83-786-6984</t>
  </si>
  <si>
    <t>68-677-1781</t>
  </si>
  <si>
    <t>75-028-9190</t>
  </si>
  <si>
    <t>19-418-8018</t>
  </si>
  <si>
    <t>83-664-5513</t>
  </si>
  <si>
    <t>44-685-9740</t>
  </si>
  <si>
    <t>37-947-0710</t>
  </si>
  <si>
    <t>73-620-9709</t>
  </si>
  <si>
    <t>39-848-2416</t>
  </si>
  <si>
    <t>74-305-1299</t>
  </si>
  <si>
    <t>58-812-6000</t>
  </si>
  <si>
    <t>13-623-7124</t>
  </si>
  <si>
    <t>95-866-3304</t>
  </si>
  <si>
    <t>78-297-8462</t>
  </si>
  <si>
    <t>31-052-6740</t>
  </si>
  <si>
    <t>82-823-2838</t>
  </si>
  <si>
    <t>22-519-1408</t>
  </si>
  <si>
    <t>82-427-2364</t>
  </si>
  <si>
    <t>33-570-8307</t>
  </si>
  <si>
    <t>14-367-4372</t>
  </si>
  <si>
    <t>36-259-8050</t>
  </si>
  <si>
    <t>31-047-3789</t>
  </si>
  <si>
    <t>82-527-2415</t>
  </si>
  <si>
    <t>86-234-5056</t>
  </si>
  <si>
    <t>67-582-9952</t>
  </si>
  <si>
    <t>92-866-9354</t>
  </si>
  <si>
    <t>19-937-0702</t>
  </si>
  <si>
    <t>41-345-4058</t>
  </si>
  <si>
    <t>89-955-5174</t>
  </si>
  <si>
    <t>90-247-1996</t>
  </si>
  <si>
    <t>77-154-2481</t>
  </si>
  <si>
    <t>58-357-8130</t>
  </si>
  <si>
    <t>41-442-6878</t>
  </si>
  <si>
    <t>51-224-2977</t>
  </si>
  <si>
    <t>83-280-9592</t>
  </si>
  <si>
    <t>91-999-2509</t>
  </si>
  <si>
    <t>74-994-8550</t>
  </si>
  <si>
    <t>43-663-1471</t>
  </si>
  <si>
    <t>21-485-1222</t>
  </si>
  <si>
    <t>72-093-9036</t>
  </si>
  <si>
    <t>71-620-4355</t>
  </si>
  <si>
    <t>03-551-7636</t>
  </si>
  <si>
    <t>50-572-0857</t>
  </si>
  <si>
    <t>72-969-7738</t>
  </si>
  <si>
    <t>01-796-4057</t>
  </si>
  <si>
    <t>69-215-4862</t>
  </si>
  <si>
    <t>64-381-3562</t>
  </si>
  <si>
    <t>07-142-1452</t>
  </si>
  <si>
    <t>56-064-9718</t>
  </si>
  <si>
    <t>09-672-7274</t>
  </si>
  <si>
    <t>50-935-9311</t>
  </si>
  <si>
    <t>03-404-2184</t>
  </si>
  <si>
    <t>41-577-6948</t>
  </si>
  <si>
    <t>18-814-9181</t>
  </si>
  <si>
    <t>68-322-1888</t>
  </si>
  <si>
    <t>92-365-5214</t>
  </si>
  <si>
    <t>15-634-8928</t>
  </si>
  <si>
    <t>76-553-4951</t>
  </si>
  <si>
    <t>12-521-5656</t>
  </si>
  <si>
    <t>37-351-9874</t>
  </si>
  <si>
    <t>65-722-6768</t>
  </si>
  <si>
    <t>29-448-1115</t>
  </si>
  <si>
    <t>27-245-5254</t>
  </si>
  <si>
    <t>89-447-9834</t>
  </si>
  <si>
    <t>91-686-3015</t>
  </si>
  <si>
    <t>02-477-6008</t>
  </si>
  <si>
    <t>40-363-8272</t>
  </si>
  <si>
    <t>40-024-1738</t>
  </si>
  <si>
    <t>07-270-9225</t>
  </si>
  <si>
    <t>11-358-8839</t>
  </si>
  <si>
    <t>33-067-9857</t>
  </si>
  <si>
    <t>Twiyo</t>
  </si>
  <si>
    <t>83-610-0367</t>
  </si>
  <si>
    <t>58-842-6283</t>
  </si>
  <si>
    <t>07-425-0730</t>
  </si>
  <si>
    <t>32-021-5673</t>
  </si>
  <si>
    <t>40-718-4363</t>
  </si>
  <si>
    <t>95-069-9780</t>
  </si>
  <si>
    <t>43-212-1899</t>
  </si>
  <si>
    <t>63-049-9076</t>
  </si>
  <si>
    <t>35-750-2186</t>
  </si>
  <si>
    <t>17-985-7930</t>
  </si>
  <si>
    <t>60-671-2153</t>
  </si>
  <si>
    <t>35-075-5705</t>
  </si>
  <si>
    <t>74-869-3065</t>
  </si>
  <si>
    <t>69-850-1529</t>
  </si>
  <si>
    <t>45-521-2730</t>
  </si>
  <si>
    <t>49-878-9967</t>
  </si>
  <si>
    <t>51-771-4034</t>
  </si>
  <si>
    <t>71-711-0307</t>
  </si>
  <si>
    <t>80-836-3261</t>
  </si>
  <si>
    <t>43-525-1046</t>
  </si>
  <si>
    <t>06-958-5164</t>
  </si>
  <si>
    <t>32-444-7177</t>
  </si>
  <si>
    <t>07-559-0869</t>
  </si>
  <si>
    <t>22-446-1861</t>
  </si>
  <si>
    <t>32-990-2164</t>
  </si>
  <si>
    <t>30-747-6432</t>
  </si>
  <si>
    <t>88-934-2828</t>
  </si>
  <si>
    <t>54-029-1043</t>
  </si>
  <si>
    <t>81-799-4167</t>
  </si>
  <si>
    <t>72-502-7211</t>
  </si>
  <si>
    <t>52-396-1815</t>
  </si>
  <si>
    <t>82-598-1276</t>
  </si>
  <si>
    <t>86-676-7512</t>
  </si>
  <si>
    <t>00-325-4034</t>
  </si>
  <si>
    <t>67-329-1353</t>
  </si>
  <si>
    <t>65-438-7140</t>
  </si>
  <si>
    <t>18-710-8484</t>
  </si>
  <si>
    <t>45-178-0224</t>
  </si>
  <si>
    <t>41-657-1110</t>
  </si>
  <si>
    <t>93-968-4043</t>
  </si>
  <si>
    <t>69-244-8999</t>
  </si>
  <si>
    <t>83-555-0175</t>
  </si>
  <si>
    <t>87-944-5856</t>
  </si>
  <si>
    <t>90-048-8040</t>
  </si>
  <si>
    <t>29-555-4147</t>
  </si>
  <si>
    <t>75-981-6428</t>
  </si>
  <si>
    <t>30-462-4604</t>
  </si>
  <si>
    <t>36-964-8435</t>
  </si>
  <si>
    <t>81-461-0029</t>
  </si>
  <si>
    <t>95-848-3844</t>
  </si>
  <si>
    <t>74-166-7511</t>
  </si>
  <si>
    <t>97-281-1199</t>
  </si>
  <si>
    <t>38-567-2981</t>
  </si>
  <si>
    <t>66-733-8513</t>
  </si>
  <si>
    <t>02-728-6003</t>
  </si>
  <si>
    <t>29-395-3030</t>
  </si>
  <si>
    <t>43-771-3996</t>
  </si>
  <si>
    <t>99-783-7334</t>
  </si>
  <si>
    <t>09-720-8741</t>
  </si>
  <si>
    <t>02-618-9788</t>
  </si>
  <si>
    <t>01-845-8419</t>
  </si>
  <si>
    <t>01-770-5860</t>
  </si>
  <si>
    <t>74-717-3294</t>
  </si>
  <si>
    <t>67-133-0994</t>
  </si>
  <si>
    <t>60-716-8187</t>
  </si>
  <si>
    <t>37-512-2461</t>
  </si>
  <si>
    <t>65-228-0076</t>
  </si>
  <si>
    <t>74-252-3109</t>
  </si>
  <si>
    <t>68-863-4519</t>
  </si>
  <si>
    <t>55-957-8255</t>
  </si>
  <si>
    <t>04-189-9743</t>
  </si>
  <si>
    <t>73-670-7255</t>
  </si>
  <si>
    <t>15-358-3615</t>
  </si>
  <si>
    <t>96-889-4561</t>
  </si>
  <si>
    <t>98-990-2706</t>
  </si>
  <si>
    <t>26-226-5060</t>
  </si>
  <si>
    <t>72-580-9115</t>
  </si>
  <si>
    <t>63-337-6140</t>
  </si>
  <si>
    <t>93-273-0332</t>
  </si>
  <si>
    <t>96-511-9082</t>
  </si>
  <si>
    <t>85-981-2628</t>
  </si>
  <si>
    <t>26-543-2717</t>
  </si>
  <si>
    <t>06-284-6919</t>
  </si>
  <si>
    <t>17-244-0633</t>
  </si>
  <si>
    <t>75-858-2388</t>
  </si>
  <si>
    <t>58-144-4673</t>
  </si>
  <si>
    <t>50-863-1105</t>
  </si>
  <si>
    <t>08-086-8236</t>
  </si>
  <si>
    <t>27-447-8068</t>
  </si>
  <si>
    <t>25-644-6511</t>
  </si>
  <si>
    <t>21-025-1748</t>
  </si>
  <si>
    <t>28-013-9588</t>
  </si>
  <si>
    <t>17-375-4458</t>
  </si>
  <si>
    <t>98-299-3551</t>
  </si>
  <si>
    <t>59-897-6181</t>
  </si>
  <si>
    <t>70-350-2742</t>
  </si>
  <si>
    <t>74-277-5624</t>
  </si>
  <si>
    <t>33-945-9539</t>
  </si>
  <si>
    <t>98-223-2878</t>
  </si>
  <si>
    <t>21-473-4308</t>
  </si>
  <si>
    <t>03-038-7740</t>
  </si>
  <si>
    <t>88-687-0488</t>
  </si>
  <si>
    <t>78-778-0655</t>
  </si>
  <si>
    <t>59-340-8479</t>
  </si>
  <si>
    <t>62-933-0923</t>
  </si>
  <si>
    <t>18-007-1561</t>
  </si>
  <si>
    <t>46-465-2502</t>
  </si>
  <si>
    <t>73-094-5956</t>
  </si>
  <si>
    <t>22-043-9397</t>
  </si>
  <si>
    <t>42-024-9073</t>
  </si>
  <si>
    <t>47-307-5050</t>
  </si>
  <si>
    <t>15-081-4401</t>
  </si>
  <si>
    <t>44-332-9730</t>
  </si>
  <si>
    <t>19-023-5187</t>
  </si>
  <si>
    <t>39-040-8681</t>
  </si>
  <si>
    <t>11-400-1607</t>
  </si>
  <si>
    <t>36-031-5101</t>
  </si>
  <si>
    <t>36-723-1315</t>
  </si>
  <si>
    <t>54-719-2950</t>
  </si>
  <si>
    <t>93-548-6210</t>
  </si>
  <si>
    <t>39-812-4911</t>
  </si>
  <si>
    <t>20-384-0329</t>
  </si>
  <si>
    <t>55-375-2990</t>
  </si>
  <si>
    <t>55-248-2340</t>
  </si>
  <si>
    <t>85-446-2492</t>
  </si>
  <si>
    <t>00-614-4800</t>
  </si>
  <si>
    <t>30-055-2959</t>
  </si>
  <si>
    <t>47-097-5335</t>
  </si>
  <si>
    <t>21-330-4221</t>
  </si>
  <si>
    <t>27-381-4463</t>
  </si>
  <si>
    <t>54-529-7128</t>
  </si>
  <si>
    <t>81-725-0241</t>
  </si>
  <si>
    <t>44-602-0793</t>
  </si>
  <si>
    <t>47-477-0275</t>
  </si>
  <si>
    <t>09-038-5424</t>
  </si>
  <si>
    <t>27-692-6409</t>
  </si>
  <si>
    <t>64-069-1670</t>
  </si>
  <si>
    <t>79-654-0633</t>
  </si>
  <si>
    <t>53-968-3578</t>
  </si>
  <si>
    <t>29-181-1440</t>
  </si>
  <si>
    <t>92-453-1284</t>
  </si>
  <si>
    <t>29-224-9381</t>
  </si>
  <si>
    <t>68-091-3173</t>
  </si>
  <si>
    <t>76-630-8849</t>
  </si>
  <si>
    <t>81-114-8716</t>
  </si>
  <si>
    <t>06-289-6660</t>
  </si>
  <si>
    <t>71-237-2207</t>
  </si>
  <si>
    <t>45-784-3157</t>
  </si>
  <si>
    <t>89-638-8874</t>
  </si>
  <si>
    <t>70-940-3832</t>
  </si>
  <si>
    <t>79-303-1854</t>
  </si>
  <si>
    <t>38-095-2848</t>
  </si>
  <si>
    <t>13-674-2337</t>
  </si>
  <si>
    <t>93-399-4881</t>
  </si>
  <si>
    <t>65-324-9400</t>
  </si>
  <si>
    <t>02-921-0295</t>
  </si>
  <si>
    <t>52-670-8216</t>
  </si>
  <si>
    <t>21-395-0929</t>
  </si>
  <si>
    <t>87-788-3186</t>
  </si>
  <si>
    <t>26-022-9654</t>
  </si>
  <si>
    <t>15-583-4919</t>
  </si>
  <si>
    <t>31-189-6928</t>
  </si>
  <si>
    <t>78-098-6461</t>
  </si>
  <si>
    <t>12-158-1122</t>
  </si>
  <si>
    <t>58-665-1788</t>
  </si>
  <si>
    <t>74-747-7693</t>
  </si>
  <si>
    <t>73-176-2121</t>
  </si>
  <si>
    <t>71-181-2595</t>
  </si>
  <si>
    <t>35-804-2514</t>
  </si>
  <si>
    <t>73-559-8697</t>
  </si>
  <si>
    <t>97-405-1159</t>
  </si>
  <si>
    <t>49-587-3841</t>
  </si>
  <si>
    <t>79-181-3775</t>
  </si>
  <si>
    <t>21-181-2962</t>
  </si>
  <si>
    <t>32-009-4963</t>
  </si>
  <si>
    <t>54-976-7865</t>
  </si>
  <si>
    <t>86-328-7738</t>
  </si>
  <si>
    <t>66-135-3689</t>
  </si>
  <si>
    <t>63-673-2451</t>
  </si>
  <si>
    <t>32-776-7039</t>
  </si>
  <si>
    <t>22-970-3756</t>
  </si>
  <si>
    <t>64-906-7021</t>
  </si>
  <si>
    <t>25-530-3687</t>
  </si>
  <si>
    <t>53-120-5302</t>
  </si>
  <si>
    <t>48-597-1751</t>
  </si>
  <si>
    <t>40-625-8818</t>
  </si>
  <si>
    <t>76-966-9467</t>
  </si>
  <si>
    <t>28-994-7831</t>
  </si>
  <si>
    <t>18-775-7509</t>
  </si>
  <si>
    <t>13-742-0235</t>
  </si>
  <si>
    <t>40-959-3878</t>
  </si>
  <si>
    <t>71-236-4027</t>
  </si>
  <si>
    <t>60-521-2834</t>
  </si>
  <si>
    <t>25-875-7514</t>
  </si>
  <si>
    <t>02-206-7304</t>
  </si>
  <si>
    <t>91-549-3678</t>
  </si>
  <si>
    <t>60-778-8552</t>
  </si>
  <si>
    <t>23-713-0682</t>
  </si>
  <si>
    <t>58-691-4618</t>
  </si>
  <si>
    <t>26-325-2410</t>
  </si>
  <si>
    <t>93-139-2377</t>
  </si>
  <si>
    <t>98-896-4701</t>
  </si>
  <si>
    <t>07-984-8386</t>
  </si>
  <si>
    <t>08-140-5504</t>
  </si>
  <si>
    <t>40-733-4203</t>
  </si>
  <si>
    <t>33-976-1729</t>
  </si>
  <si>
    <t>41-202-6745</t>
  </si>
  <si>
    <t>55-039-8370</t>
  </si>
  <si>
    <t>19-344-6578</t>
  </si>
  <si>
    <t>93-853-9565</t>
  </si>
  <si>
    <t>88-755-9756</t>
  </si>
  <si>
    <t>57-255-3546</t>
  </si>
  <si>
    <t>77-642-5581</t>
  </si>
  <si>
    <t>91-451-4518</t>
  </si>
  <si>
    <t>08-536-7826</t>
  </si>
  <si>
    <t>42-834-8046</t>
  </si>
  <si>
    <t>96-720-9886</t>
  </si>
  <si>
    <t>76-559-6174</t>
  </si>
  <si>
    <t>55-546-6761</t>
  </si>
  <si>
    <t>47-289-9605</t>
  </si>
  <si>
    <t>23-232-5351</t>
  </si>
  <si>
    <t>32-553-7185</t>
  </si>
  <si>
    <t>05-581-6279</t>
  </si>
  <si>
    <t>23-659-5630</t>
  </si>
  <si>
    <t>65-793-8964</t>
  </si>
  <si>
    <t>48-662-7838</t>
  </si>
  <si>
    <t>93-392-5316</t>
  </si>
  <si>
    <t>48-302-0432</t>
  </si>
  <si>
    <t>41-159-9346</t>
  </si>
  <si>
    <t>12-618-3155</t>
  </si>
  <si>
    <t>91-645-4654</t>
  </si>
  <si>
    <t>09-139-5293</t>
  </si>
  <si>
    <t>50-888-3322</t>
  </si>
  <si>
    <t>12-754-2719</t>
  </si>
  <si>
    <t>47-724-7709</t>
  </si>
  <si>
    <t>82-359-6858</t>
  </si>
  <si>
    <t>78-762-6684</t>
  </si>
  <si>
    <t>22-635-3034</t>
  </si>
  <si>
    <t>86-830-8299</t>
  </si>
  <si>
    <t>29-161-2686</t>
  </si>
  <si>
    <t>30-299-7448</t>
  </si>
  <si>
    <t>28-095-8517</t>
  </si>
  <si>
    <t>85-903-0821</t>
  </si>
  <si>
    <t>59-511-1668</t>
  </si>
  <si>
    <t>22-057-9321</t>
  </si>
  <si>
    <t>94-499-2848</t>
  </si>
  <si>
    <t>43-571-9203</t>
  </si>
  <si>
    <t>81-475-5380</t>
  </si>
  <si>
    <t>81-485-5835</t>
  </si>
  <si>
    <t>35-114-7011</t>
  </si>
  <si>
    <t>70-641-2844</t>
  </si>
  <si>
    <t>00-409-4091</t>
  </si>
  <si>
    <t>59-409-9715</t>
  </si>
  <si>
    <t>47-377-0989</t>
  </si>
  <si>
    <t>44-324-5881</t>
  </si>
  <si>
    <t>41-025-0018</t>
  </si>
  <si>
    <t>03-599-1798</t>
  </si>
  <si>
    <t>04-644-6180</t>
  </si>
  <si>
    <t>11-575-9506</t>
  </si>
  <si>
    <t>20-917-9778</t>
  </si>
  <si>
    <t>34-599-2330</t>
  </si>
  <si>
    <t>10-984-0103</t>
  </si>
  <si>
    <t>74-488-4278</t>
  </si>
  <si>
    <t>88-460-9462</t>
  </si>
  <si>
    <t>86-878-4480</t>
  </si>
  <si>
    <t>46-339-9861</t>
  </si>
  <si>
    <t>74-360-0516</t>
  </si>
  <si>
    <t>49-580-7982</t>
  </si>
  <si>
    <t>55-126-0097</t>
  </si>
  <si>
    <t>54-485-6824</t>
  </si>
  <si>
    <t>99-054-4115</t>
  </si>
  <si>
    <t>16-615-2725</t>
  </si>
  <si>
    <t>11-899-8433</t>
  </si>
  <si>
    <t>65-226-5828</t>
  </si>
  <si>
    <t>65-213-5708</t>
  </si>
  <si>
    <t>67-682-8701</t>
  </si>
  <si>
    <t>94-096-2581</t>
  </si>
  <si>
    <t>53-874-6899</t>
  </si>
  <si>
    <t>50-817-8245</t>
  </si>
  <si>
    <t>27-134-2580</t>
  </si>
  <si>
    <t>15-665-0186</t>
  </si>
  <si>
    <t>77-950-5542</t>
  </si>
  <si>
    <t>92-687-9543</t>
  </si>
  <si>
    <t>75-442-7242</t>
  </si>
  <si>
    <t>77-745-4986</t>
  </si>
  <si>
    <t>52-562-0978</t>
  </si>
  <si>
    <t>59-637-8142</t>
  </si>
  <si>
    <t>80-209-0364</t>
  </si>
  <si>
    <t>10-967-5114</t>
  </si>
  <si>
    <t>38-039-2170</t>
  </si>
  <si>
    <t>64-348-0746</t>
  </si>
  <si>
    <t>29-079-5807</t>
  </si>
  <si>
    <t>12-542-8688</t>
  </si>
  <si>
    <t>31-832-0942</t>
  </si>
  <si>
    <t>73-823-8478</t>
  </si>
  <si>
    <t>51-861-9940</t>
  </si>
  <si>
    <t>92-170-0506</t>
  </si>
  <si>
    <t>85-260-4832</t>
  </si>
  <si>
    <t>74-020-5908</t>
  </si>
  <si>
    <t>67-245-3466</t>
  </si>
  <si>
    <t>21-757-3466</t>
  </si>
  <si>
    <t>74-298-6310</t>
  </si>
  <si>
    <t>57-047-5745</t>
  </si>
  <si>
    <t>34-385-7052</t>
  </si>
  <si>
    <t>59-984-0777</t>
  </si>
  <si>
    <t>81-567-7342</t>
  </si>
  <si>
    <t>30-010-7252</t>
  </si>
  <si>
    <t>07-116-3961</t>
  </si>
  <si>
    <t>90-789-5611</t>
  </si>
  <si>
    <t>33-266-3816</t>
  </si>
  <si>
    <t>86-686-0652</t>
  </si>
  <si>
    <t>07-643-1577</t>
  </si>
  <si>
    <t>83-974-6982</t>
  </si>
  <si>
    <t>05-411-1217</t>
  </si>
  <si>
    <t>74-869-7428</t>
  </si>
  <si>
    <t>75-792-8998</t>
  </si>
  <si>
    <t>79-049-3795</t>
  </si>
  <si>
    <t>61-405-7844</t>
  </si>
  <si>
    <t>79-303-1343</t>
  </si>
  <si>
    <t>25-454-8543</t>
  </si>
  <si>
    <t>74-875-0074</t>
  </si>
  <si>
    <t>01-896-7794</t>
  </si>
  <si>
    <t>32-873-2195</t>
  </si>
  <si>
    <t>85-896-4478</t>
  </si>
  <si>
    <t>44-358-3680</t>
  </si>
  <si>
    <t>74-866-5942</t>
  </si>
  <si>
    <t>31-989-7890</t>
  </si>
  <si>
    <t>94-649-6548</t>
  </si>
  <si>
    <t>80-885-2718</t>
  </si>
  <si>
    <t>74-410-0131</t>
  </si>
  <si>
    <t>10-243-5411</t>
  </si>
  <si>
    <t>03-176-9063</t>
  </si>
  <si>
    <t>22-214-5205</t>
  </si>
  <si>
    <t>51-995-1386</t>
  </si>
  <si>
    <t>07-665-6437</t>
  </si>
  <si>
    <t>89-474-3031</t>
  </si>
  <si>
    <t>31-560-9487</t>
  </si>
  <si>
    <t>15-617-8926</t>
  </si>
  <si>
    <t>74-306-0025</t>
  </si>
  <si>
    <t>23-486-3608</t>
  </si>
  <si>
    <t>93-120-6180</t>
  </si>
  <si>
    <t>13-063-1456</t>
  </si>
  <si>
    <t>05-366-5299</t>
  </si>
  <si>
    <t>04-849-4598</t>
  </si>
  <si>
    <t>19-668-4570</t>
  </si>
  <si>
    <t>15-101-9704</t>
  </si>
  <si>
    <t>81-670-1566</t>
  </si>
  <si>
    <t>77-823-0421</t>
  </si>
  <si>
    <t>05-498-0764</t>
  </si>
  <si>
    <t>44-374-9321</t>
  </si>
  <si>
    <t>91-253-6009</t>
  </si>
  <si>
    <t>87-201-5007</t>
  </si>
  <si>
    <t>89-245-7278</t>
  </si>
  <si>
    <t>23-292-8332</t>
  </si>
  <si>
    <t>00-281-9082</t>
  </si>
  <si>
    <t>02-123-5144</t>
  </si>
  <si>
    <t>55-019-0205</t>
  </si>
  <si>
    <t>88-805-9171</t>
  </si>
  <si>
    <t>98-513-6634</t>
  </si>
  <si>
    <t>83-713-9912</t>
  </si>
  <si>
    <t>82-786-8630</t>
  </si>
  <si>
    <t>83-996-0145</t>
  </si>
  <si>
    <t>04-338-5076</t>
  </si>
  <si>
    <t>65-791-6305</t>
  </si>
  <si>
    <t>33-120-7698</t>
  </si>
  <si>
    <t>80-323-1172</t>
  </si>
  <si>
    <t>06-853-0765</t>
  </si>
  <si>
    <t>79-235-3093</t>
  </si>
  <si>
    <t>76-171-2133</t>
  </si>
  <si>
    <t>07-231-7034</t>
  </si>
  <si>
    <t>16-299-3239</t>
  </si>
  <si>
    <t>51-427-5639</t>
  </si>
  <si>
    <t>67-081-8193</t>
  </si>
  <si>
    <t>75-418-7133</t>
  </si>
  <si>
    <t>57-802-0785</t>
  </si>
  <si>
    <t>11-285-3853</t>
  </si>
  <si>
    <t>91-378-5617</t>
  </si>
  <si>
    <t>56-062-9441</t>
  </si>
  <si>
    <t>15-212-3047</t>
  </si>
  <si>
    <t>65-865-8519</t>
  </si>
  <si>
    <t>87-641-3631</t>
  </si>
  <si>
    <t>09-957-9158</t>
  </si>
  <si>
    <t>30-600-5468</t>
  </si>
  <si>
    <t>16-456-6923</t>
  </si>
  <si>
    <t>52-112-9699</t>
  </si>
  <si>
    <t>28-701-2571</t>
  </si>
  <si>
    <t>42-789-7963</t>
  </si>
  <si>
    <t>04-839-0344</t>
  </si>
  <si>
    <t>10-642-9296</t>
  </si>
  <si>
    <t>15-942-4261</t>
  </si>
  <si>
    <t>83-560-9775</t>
  </si>
  <si>
    <t>06-953-9129</t>
  </si>
  <si>
    <t>36-064-0052</t>
  </si>
  <si>
    <t>75-943-8346</t>
  </si>
  <si>
    <t>82-930-0416</t>
  </si>
  <si>
    <t>38-311-7206</t>
  </si>
  <si>
    <t>42-760-4685</t>
  </si>
  <si>
    <t>32-174-1969</t>
  </si>
  <si>
    <t>74-128-3379</t>
  </si>
  <si>
    <t>03-161-0642</t>
  </si>
  <si>
    <t>64-170-9559</t>
  </si>
  <si>
    <t>57-416-3504</t>
  </si>
  <si>
    <t>63-013-0037</t>
  </si>
  <si>
    <t>83-224-7783</t>
  </si>
  <si>
    <t>67-013-0632</t>
  </si>
  <si>
    <t>70-444-2383</t>
  </si>
  <si>
    <t>70-899-5769</t>
  </si>
  <si>
    <t>09-032-7769</t>
  </si>
  <si>
    <t>92-170-6060</t>
  </si>
  <si>
    <t>23-889-9785</t>
  </si>
  <si>
    <t>38-675-4970</t>
  </si>
  <si>
    <t>68-441-3660</t>
  </si>
  <si>
    <t>47-871-4779</t>
  </si>
  <si>
    <t>22-576-5693</t>
  </si>
  <si>
    <t>87-080-9086</t>
  </si>
  <si>
    <t>71-060-2273</t>
  </si>
  <si>
    <t>38-847-0476</t>
  </si>
  <si>
    <t>83-122-6626</t>
  </si>
  <si>
    <t>69-169-4856</t>
  </si>
  <si>
    <t>24-975-2233</t>
  </si>
  <si>
    <t>05-399-9396</t>
  </si>
  <si>
    <t>46-055-7199</t>
  </si>
  <si>
    <t>52-138-7178</t>
  </si>
  <si>
    <t>35-265-2701</t>
  </si>
  <si>
    <t>71-859-3128</t>
  </si>
  <si>
    <t>90-409-8185</t>
  </si>
  <si>
    <t>84-774-1981</t>
  </si>
  <si>
    <t>22-415-8116</t>
  </si>
  <si>
    <t>91-768-3765</t>
  </si>
  <si>
    <t>15-578-4789</t>
  </si>
  <si>
    <t>38-429-8731</t>
  </si>
  <si>
    <t>35-744-2215</t>
  </si>
  <si>
    <t>60-952-7952</t>
  </si>
  <si>
    <t>87-923-3505</t>
  </si>
  <si>
    <t>31-489-5533</t>
  </si>
  <si>
    <t>38-877-5850</t>
  </si>
  <si>
    <t>61-075-2257</t>
  </si>
  <si>
    <t>04-890-7368</t>
  </si>
  <si>
    <t>72-143-5706</t>
  </si>
  <si>
    <t>34-272-9903</t>
  </si>
  <si>
    <t>26-403-7185</t>
  </si>
  <si>
    <t>76-609-3528</t>
  </si>
  <si>
    <t>74-783-3289</t>
  </si>
  <si>
    <t>40-519-9872</t>
  </si>
  <si>
    <t>25-969-0256</t>
  </si>
  <si>
    <t>00-426-4104</t>
  </si>
  <si>
    <t>14-817-5441</t>
  </si>
  <si>
    <t>31-895-3930</t>
  </si>
  <si>
    <t>50-253-1113</t>
  </si>
  <si>
    <t>42-194-2883</t>
  </si>
  <si>
    <t>09-107-2723</t>
  </si>
  <si>
    <t>24-559-4653</t>
  </si>
  <si>
    <t>18-043-1327</t>
  </si>
  <si>
    <t>79-020-4158</t>
  </si>
  <si>
    <t>26-982-7252</t>
  </si>
  <si>
    <t>69-115-4008</t>
  </si>
  <si>
    <t>76-636-6045</t>
  </si>
  <si>
    <t>38-701-5637</t>
  </si>
  <si>
    <t>69-474-8972</t>
  </si>
  <si>
    <t>73-172-4115</t>
  </si>
  <si>
    <t>16-354-2230</t>
  </si>
  <si>
    <t>41-971-2616</t>
  </si>
  <si>
    <t>00-768-0088</t>
  </si>
  <si>
    <t>63-497-8471</t>
  </si>
  <si>
    <t>53-210-9021</t>
  </si>
  <si>
    <t>61-054-2730</t>
  </si>
  <si>
    <t>36-013-9557</t>
  </si>
  <si>
    <t>04-605-8604</t>
  </si>
  <si>
    <t>82-293-0403</t>
  </si>
  <si>
    <t>17-759-1874</t>
  </si>
  <si>
    <t>38-398-3509</t>
  </si>
  <si>
    <t>52-296-7624</t>
  </si>
  <si>
    <t>07-636-0620</t>
  </si>
  <si>
    <t>11-616-1035</t>
  </si>
  <si>
    <t>17-579-7139</t>
  </si>
  <si>
    <t>86-426-7975</t>
  </si>
  <si>
    <t>75-271-0355</t>
  </si>
  <si>
    <t>90-913-2433</t>
  </si>
  <si>
    <t>87-876-5665</t>
  </si>
  <si>
    <t>41-142-0921</t>
  </si>
  <si>
    <t>42-915-8098</t>
  </si>
  <si>
    <t>74-885-1127</t>
  </si>
  <si>
    <t>96-987-2455</t>
  </si>
  <si>
    <t>25-896-6565</t>
  </si>
  <si>
    <t>86-599-3815</t>
  </si>
  <si>
    <t>52-265-4132</t>
  </si>
  <si>
    <t>51-268-3735</t>
  </si>
  <si>
    <t>30-498-7397</t>
  </si>
  <si>
    <t>74-007-5519</t>
  </si>
  <si>
    <t>28-007-5796</t>
  </si>
  <si>
    <t>82-028-8420</t>
  </si>
  <si>
    <t>99-676-7994</t>
  </si>
  <si>
    <t>06-753-0432</t>
  </si>
  <si>
    <t>64-870-5085</t>
  </si>
  <si>
    <t>82-428-9466</t>
  </si>
  <si>
    <t>35-156-7894</t>
  </si>
  <si>
    <t>20-550-6356</t>
  </si>
  <si>
    <t>45-235-2220</t>
  </si>
  <si>
    <t>19-587-3004</t>
  </si>
  <si>
    <t>58-486-6322</t>
  </si>
  <si>
    <t>40-376-9132</t>
  </si>
  <si>
    <t>37-608-5638</t>
  </si>
  <si>
    <t>71-993-6375</t>
  </si>
  <si>
    <t>17-813-3232</t>
  </si>
  <si>
    <t>66-948-8508</t>
  </si>
  <si>
    <t>84-970-6806</t>
  </si>
  <si>
    <t>56-545-2097</t>
  </si>
  <si>
    <t>45-346-4602</t>
  </si>
  <si>
    <t>31-399-6549</t>
  </si>
  <si>
    <t>88-357-0898</t>
  </si>
  <si>
    <t>09-676-3486</t>
  </si>
  <si>
    <t>85-451-8680</t>
  </si>
  <si>
    <t>33-736-5038</t>
  </si>
  <si>
    <t>84-099-4927</t>
  </si>
  <si>
    <t>27-009-6713</t>
  </si>
  <si>
    <t>34-271-7651</t>
  </si>
  <si>
    <t>87-383-7980</t>
  </si>
  <si>
    <t>12-498-3894</t>
  </si>
  <si>
    <t>23-374-8195</t>
  </si>
  <si>
    <t>65-634-3295</t>
  </si>
  <si>
    <t>43-875-8342</t>
  </si>
  <si>
    <t>85-080-3114</t>
  </si>
  <si>
    <t>53-331-8551</t>
  </si>
  <si>
    <t>67-443-8491</t>
  </si>
  <si>
    <t>37-152-3704</t>
  </si>
  <si>
    <t>11-573-8135</t>
  </si>
  <si>
    <t>03-902-8950</t>
  </si>
  <si>
    <t>97-545-2805</t>
  </si>
  <si>
    <t>32-974-2609</t>
  </si>
  <si>
    <t>Centidel</t>
  </si>
  <si>
    <t>63-584-7057</t>
  </si>
  <si>
    <t>50-206-3163</t>
  </si>
  <si>
    <t>21-556-5479</t>
  </si>
  <si>
    <t>41-702-6146</t>
  </si>
  <si>
    <t>65-240-6190</t>
  </si>
  <si>
    <t>57-714-2059</t>
  </si>
  <si>
    <t>18-737-7140</t>
  </si>
  <si>
    <t>33-782-0532</t>
  </si>
  <si>
    <t>13-996-6503</t>
  </si>
  <si>
    <t>37-567-1408</t>
  </si>
  <si>
    <t>79-527-0211</t>
  </si>
  <si>
    <t>91-147-1661</t>
  </si>
  <si>
    <t>85-811-5199</t>
  </si>
  <si>
    <t>17-133-6356</t>
  </si>
  <si>
    <t>13-634-5699</t>
  </si>
  <si>
    <t>09-412-6797</t>
  </si>
  <si>
    <t>33-045-7247</t>
  </si>
  <si>
    <t>57-648-3731</t>
  </si>
  <si>
    <t>98-193-5808</t>
  </si>
  <si>
    <t>99-139-9912</t>
  </si>
  <si>
    <t>86-608-7155</t>
  </si>
  <si>
    <t>26-332-3406</t>
  </si>
  <si>
    <t>71-169-5716</t>
  </si>
  <si>
    <t>19-136-9576</t>
  </si>
  <si>
    <t>32-105-1701</t>
  </si>
  <si>
    <t>95-042-6909</t>
  </si>
  <si>
    <t>08-185-2326</t>
  </si>
  <si>
    <t>21-103-9899</t>
  </si>
  <si>
    <t>74-524-4364</t>
  </si>
  <si>
    <t>99-079-6153</t>
  </si>
  <si>
    <t>37-963-9698</t>
  </si>
  <si>
    <t>72-383-8880</t>
  </si>
  <si>
    <t>45-641-9769</t>
  </si>
  <si>
    <t>70-803-4604</t>
  </si>
  <si>
    <t>62-825-5958</t>
  </si>
  <si>
    <t>67-473-0906</t>
  </si>
  <si>
    <t>45-293-2100</t>
  </si>
  <si>
    <t>59-500-0823</t>
  </si>
  <si>
    <t>93-193-2847</t>
  </si>
  <si>
    <t>68-523-4048</t>
  </si>
  <si>
    <t>22-898-5307</t>
  </si>
  <si>
    <t>21-114-1474</t>
  </si>
  <si>
    <t>29-073-2586</t>
  </si>
  <si>
    <t>09-196-9239</t>
  </si>
  <si>
    <t>00-860-8562</t>
  </si>
  <si>
    <t>38-835-6049</t>
  </si>
  <si>
    <t>17-600-3510</t>
  </si>
  <si>
    <t>05-434-8751</t>
  </si>
  <si>
    <t>37-575-2472</t>
  </si>
  <si>
    <t>15-100-3396</t>
  </si>
  <si>
    <t>15-673-3421</t>
  </si>
  <si>
    <t>62-049-6399</t>
  </si>
  <si>
    <t>80-202-5969</t>
  </si>
  <si>
    <t>81-780-1379</t>
  </si>
  <si>
    <t>64-812-4088</t>
  </si>
  <si>
    <t>28-622-3649</t>
  </si>
  <si>
    <t>67-549-3979</t>
  </si>
  <si>
    <t>10-100-6904</t>
  </si>
  <si>
    <t>10-965-1280</t>
  </si>
  <si>
    <t>32-269-7898</t>
  </si>
  <si>
    <t>87-017-8564</t>
  </si>
  <si>
    <t>00-901-4482</t>
  </si>
  <si>
    <t>27-412-8355</t>
  </si>
  <si>
    <t>72-180-3656</t>
  </si>
  <si>
    <t>91-492-8738</t>
  </si>
  <si>
    <t>10-649-6595</t>
  </si>
  <si>
    <t>68-068-8005</t>
  </si>
  <si>
    <t>72-352-3563</t>
  </si>
  <si>
    <t>05-779-6368</t>
  </si>
  <si>
    <t>34-501-7940</t>
  </si>
  <si>
    <t>17-362-6562</t>
  </si>
  <si>
    <t>66-047-1998</t>
  </si>
  <si>
    <t>74-164-0932</t>
  </si>
  <si>
    <t>26-017-0233</t>
  </si>
  <si>
    <t>92-789-9598</t>
  </si>
  <si>
    <t>23-723-7198</t>
  </si>
  <si>
    <t>81-746-0248</t>
  </si>
  <si>
    <t>27-806-1090</t>
  </si>
  <si>
    <t>60-758-3830</t>
  </si>
  <si>
    <t>80-114-5060</t>
  </si>
  <si>
    <t>81-673-8296</t>
  </si>
  <si>
    <t>88-185-3519</t>
  </si>
  <si>
    <t>82-985-2297</t>
  </si>
  <si>
    <t>65-543-3242</t>
  </si>
  <si>
    <t>53-519-9594</t>
  </si>
  <si>
    <t>49-826-6100</t>
  </si>
  <si>
    <t>06-429-0630</t>
  </si>
  <si>
    <t>47-391-1857</t>
  </si>
  <si>
    <t>98-794-5727</t>
  </si>
  <si>
    <t>58-007-6092</t>
  </si>
  <si>
    <t>77-584-2724</t>
  </si>
  <si>
    <t>37-750-9310</t>
  </si>
  <si>
    <t>67-849-1682</t>
  </si>
  <si>
    <t>83-134-6990</t>
  </si>
  <si>
    <t>24-825-6295</t>
  </si>
  <si>
    <t>67-543-1695</t>
  </si>
  <si>
    <t>96-751-8977</t>
  </si>
  <si>
    <t>27-044-6307</t>
  </si>
  <si>
    <t>73-191-7136</t>
  </si>
  <si>
    <t>80-444-1534</t>
  </si>
  <si>
    <t>86-963-3412</t>
  </si>
  <si>
    <t>58-730-0213</t>
  </si>
  <si>
    <t>50-977-1717</t>
  </si>
  <si>
    <t>52-566-4137</t>
  </si>
  <si>
    <t>65-724-1561</t>
  </si>
  <si>
    <t>60-013-2674</t>
  </si>
  <si>
    <t>13-253-3819</t>
  </si>
  <si>
    <t>81-356-1141</t>
  </si>
  <si>
    <t>22-364-1691</t>
  </si>
  <si>
    <t>36-870-1782</t>
  </si>
  <si>
    <t>46-323-9414</t>
  </si>
  <si>
    <t>36-156-2349</t>
  </si>
  <si>
    <t>95-967-7313</t>
  </si>
  <si>
    <t>23-627-9143</t>
  </si>
  <si>
    <t>76-029-7993</t>
  </si>
  <si>
    <t>44-013-4105</t>
  </si>
  <si>
    <t>05-630-4684</t>
  </si>
  <si>
    <t>95-802-1655</t>
  </si>
  <si>
    <t>76-206-3978</t>
  </si>
  <si>
    <t>90-527-8514</t>
  </si>
  <si>
    <t>58-801-6331</t>
  </si>
  <si>
    <t>11-491-5896</t>
  </si>
  <si>
    <t>13-238-9485</t>
  </si>
  <si>
    <t>05-161-6443</t>
  </si>
  <si>
    <t>89-470-7898</t>
  </si>
  <si>
    <t>74-747-2545</t>
  </si>
  <si>
    <t>72-236-9038</t>
  </si>
  <si>
    <t>90-796-0527</t>
  </si>
  <si>
    <t>03-201-1850</t>
  </si>
  <si>
    <t>72-563-1409</t>
  </si>
  <si>
    <t>14-401-1300</t>
  </si>
  <si>
    <t>18-477-7224</t>
  </si>
  <si>
    <t>62-847-3198</t>
  </si>
  <si>
    <t>09-298-7149</t>
  </si>
  <si>
    <t>47-123-0049</t>
  </si>
  <si>
    <t>24-293-3757</t>
  </si>
  <si>
    <t>50-961-4842</t>
  </si>
  <si>
    <t>60-575-1172</t>
  </si>
  <si>
    <t>98-178-5691</t>
  </si>
  <si>
    <t>81-652-4067</t>
  </si>
  <si>
    <t>87-610-3653</t>
  </si>
  <si>
    <t>97-488-7941</t>
  </si>
  <si>
    <t>92-616-9421</t>
  </si>
  <si>
    <t>94-773-9925</t>
  </si>
  <si>
    <t>90-056-7900</t>
  </si>
  <si>
    <t>64-225-0922</t>
  </si>
  <si>
    <t>04-361-2630</t>
  </si>
  <si>
    <t>18-227-2137</t>
  </si>
  <si>
    <t>93-824-3705</t>
  </si>
  <si>
    <t>69-745-4424</t>
  </si>
  <si>
    <t>36-323-9525</t>
  </si>
  <si>
    <t>31-631-3504</t>
  </si>
  <si>
    <t>99-138-4812</t>
  </si>
  <si>
    <t>91-080-7284</t>
  </si>
  <si>
    <t>83-886-7750</t>
  </si>
  <si>
    <t>24-315-2255</t>
  </si>
  <si>
    <t>11-252-6724</t>
  </si>
  <si>
    <t>44-245-5992</t>
  </si>
  <si>
    <t>54-925-6795</t>
  </si>
  <si>
    <t>32-804-3339</t>
  </si>
  <si>
    <t>53-944-7991</t>
  </si>
  <si>
    <t>80-546-0472</t>
  </si>
  <si>
    <t>77-267-8484</t>
  </si>
  <si>
    <t>71-801-0617</t>
  </si>
  <si>
    <t>65-117-6984</t>
  </si>
  <si>
    <t>98-790-1042</t>
  </si>
  <si>
    <t>24-315-3552</t>
  </si>
  <si>
    <t>55-466-5799</t>
  </si>
  <si>
    <t>70-100-5705</t>
  </si>
  <si>
    <t>52-693-2796</t>
  </si>
  <si>
    <t>81-242-9091</t>
  </si>
  <si>
    <t>75-598-3181</t>
  </si>
  <si>
    <t>64-451-5915</t>
  </si>
  <si>
    <t>57-579-1624</t>
  </si>
  <si>
    <t>77-964-5340</t>
  </si>
  <si>
    <t>20-865-0367</t>
  </si>
  <si>
    <t>69-584-0230</t>
  </si>
  <si>
    <t>18-515-9322</t>
  </si>
  <si>
    <t>48-885-5218</t>
  </si>
  <si>
    <t>45-326-7903</t>
  </si>
  <si>
    <t>05-111-0180</t>
  </si>
  <si>
    <t>91-048-9575</t>
  </si>
  <si>
    <t>45-923-9720</t>
  </si>
  <si>
    <t>46-030-5947</t>
  </si>
  <si>
    <t>30-938-7212</t>
  </si>
  <si>
    <t>09-633-3879</t>
  </si>
  <si>
    <t>70-168-8149</t>
  </si>
  <si>
    <t>24-621-1286</t>
  </si>
  <si>
    <t>51-464-1066</t>
  </si>
  <si>
    <t>83-890-8027</t>
  </si>
  <si>
    <t>23-382-8950</t>
  </si>
  <si>
    <t>65-786-5455</t>
  </si>
  <si>
    <t>05-835-2387</t>
  </si>
  <si>
    <t>43-514-7526</t>
  </si>
  <si>
    <t>43-158-7465</t>
  </si>
  <si>
    <t>84-967-4260</t>
  </si>
  <si>
    <t>67-622-5029</t>
  </si>
  <si>
    <t>62-871-0279</t>
  </si>
  <si>
    <t>59-112-3613</t>
  </si>
  <si>
    <t>09-407-3386</t>
  </si>
  <si>
    <t>67-138-7306</t>
  </si>
  <si>
    <t>57-685-5860</t>
  </si>
  <si>
    <t>27-397-6424</t>
  </si>
  <si>
    <t>78-976-6494</t>
  </si>
  <si>
    <t>16-870-7828</t>
  </si>
  <si>
    <t>30-981-7890</t>
  </si>
  <si>
    <t>18-380-3452</t>
  </si>
  <si>
    <t>53-060-1623</t>
  </si>
  <si>
    <t>29-066-2716</t>
  </si>
  <si>
    <t>40-240-2079</t>
  </si>
  <si>
    <t>48-409-9346</t>
  </si>
  <si>
    <t>68-968-6012</t>
  </si>
  <si>
    <t>23-318-5740</t>
  </si>
  <si>
    <t>00-529-2155</t>
  </si>
  <si>
    <t>74-406-7148</t>
  </si>
  <si>
    <t>18-123-7488</t>
  </si>
  <si>
    <t>72-419-4877</t>
  </si>
  <si>
    <t>42-492-3798</t>
  </si>
  <si>
    <t>21-271-1195</t>
  </si>
  <si>
    <t>48-929-1827</t>
  </si>
  <si>
    <t>86-982-4030</t>
  </si>
  <si>
    <t>75-816-9908</t>
  </si>
  <si>
    <t>65-680-3207</t>
  </si>
  <si>
    <t>37-462-5483</t>
  </si>
  <si>
    <t>20-480-0249</t>
  </si>
  <si>
    <t>32-934-6530</t>
  </si>
  <si>
    <t>07-376-2416</t>
  </si>
  <si>
    <t>91-571-1602</t>
  </si>
  <si>
    <t>74-715-0060</t>
  </si>
  <si>
    <t>70-590-3600</t>
  </si>
  <si>
    <t>01-115-5595</t>
  </si>
  <si>
    <t>10-410-6136</t>
  </si>
  <si>
    <t>38-184-6813</t>
  </si>
  <si>
    <t>57-982-4564</t>
  </si>
  <si>
    <t>91-620-6037</t>
  </si>
  <si>
    <t>45-458-7046</t>
  </si>
  <si>
    <t>04-761-4625</t>
  </si>
  <si>
    <t>78-878-2868</t>
  </si>
  <si>
    <t>58-264-4068</t>
  </si>
  <si>
    <t>55-101-3292</t>
  </si>
  <si>
    <t>39-048-2054</t>
  </si>
  <si>
    <t>88-427-1758</t>
  </si>
  <si>
    <t>26-695-6361</t>
  </si>
  <si>
    <t>05-886-9321</t>
  </si>
  <si>
    <t>67-295-3207</t>
  </si>
  <si>
    <t>42-201-7908</t>
  </si>
  <si>
    <t>04-869-4445</t>
  </si>
  <si>
    <t>83-305-5454</t>
  </si>
  <si>
    <t>24-547-5005</t>
  </si>
  <si>
    <t>42-762-5657</t>
  </si>
  <si>
    <t>10-438-8842</t>
  </si>
  <si>
    <t>72-506-4713</t>
  </si>
  <si>
    <t>90-783-5334</t>
  </si>
  <si>
    <t>90-128-4743</t>
  </si>
  <si>
    <t>14-429-5204</t>
  </si>
  <si>
    <t>44-589-3728</t>
  </si>
  <si>
    <t>60-563-4407</t>
  </si>
  <si>
    <t>54-815-9419</t>
  </si>
  <si>
    <t>47-640-6639</t>
  </si>
  <si>
    <t>42-168-6414</t>
  </si>
  <si>
    <t>75-187-8842</t>
  </si>
  <si>
    <t>59-346-4057</t>
  </si>
  <si>
    <t>00-175-7575</t>
  </si>
  <si>
    <t>58-753-6087</t>
  </si>
  <si>
    <t>86-482-7065</t>
  </si>
  <si>
    <t>85-136-7526</t>
  </si>
  <si>
    <t>73-702-2498</t>
  </si>
  <si>
    <t>90-060-3985</t>
  </si>
  <si>
    <t>41-262-1575</t>
  </si>
  <si>
    <t>47-547-7279</t>
  </si>
  <si>
    <t>92-080-2570</t>
  </si>
  <si>
    <t>78-603-3614</t>
  </si>
  <si>
    <t>67-818-4722</t>
  </si>
  <si>
    <t>08-722-3833</t>
  </si>
  <si>
    <t>59-389-5610</t>
  </si>
  <si>
    <t>86-442-9992</t>
  </si>
  <si>
    <t>92-368-6330</t>
  </si>
  <si>
    <t>51-123-6547</t>
  </si>
  <si>
    <t>68-709-8725</t>
  </si>
  <si>
    <t>83-423-8314</t>
  </si>
  <si>
    <t>13-472-0815</t>
  </si>
  <si>
    <t>44-969-5261</t>
  </si>
  <si>
    <t>58-076-8767</t>
  </si>
  <si>
    <t>67-346-9381</t>
  </si>
  <si>
    <t>10-800-7153</t>
  </si>
  <si>
    <t>14-015-1033</t>
  </si>
  <si>
    <t>84-217-2107</t>
  </si>
  <si>
    <t>67-845-6292</t>
  </si>
  <si>
    <t>87-673-1759</t>
  </si>
  <si>
    <t>52-041-8824</t>
  </si>
  <si>
    <t>43-943-8924</t>
  </si>
  <si>
    <t>40-665-3192</t>
  </si>
  <si>
    <t>34-093-7040</t>
  </si>
  <si>
    <t>36-904-7405</t>
  </si>
  <si>
    <t>81-869-4196</t>
  </si>
  <si>
    <t>28-266-0525</t>
  </si>
  <si>
    <t>79-297-4998</t>
  </si>
  <si>
    <t>07-287-8602</t>
  </si>
  <si>
    <t>51-363-5501</t>
  </si>
  <si>
    <t>35-274-4311</t>
  </si>
  <si>
    <t>28-456-7133</t>
  </si>
  <si>
    <t>23-551-7267</t>
  </si>
  <si>
    <t>39-623-3924</t>
  </si>
  <si>
    <t>89-997-6777</t>
  </si>
  <si>
    <t>15-517-1658</t>
  </si>
  <si>
    <t>14-764-6913</t>
  </si>
  <si>
    <t>62-998-3726</t>
  </si>
  <si>
    <t>43-765-9688</t>
  </si>
  <si>
    <t>48-400-3165</t>
  </si>
  <si>
    <t>60-974-6928</t>
  </si>
  <si>
    <t>52-400-9908</t>
  </si>
  <si>
    <t>56-504-6912</t>
  </si>
  <si>
    <t>90-685-5424</t>
  </si>
  <si>
    <t>83-744-3100</t>
  </si>
  <si>
    <t>39-775-0180</t>
  </si>
  <si>
    <t>22-810-2240</t>
  </si>
  <si>
    <t>15-808-8434</t>
  </si>
  <si>
    <t>46-620-7461</t>
  </si>
  <si>
    <t>07-764-6891</t>
  </si>
  <si>
    <t>91-656-7954</t>
  </si>
  <si>
    <t>00-050-2777</t>
  </si>
  <si>
    <t>25-883-2995</t>
  </si>
  <si>
    <t>61-664-4336</t>
  </si>
  <si>
    <t>63-586-8647</t>
  </si>
  <si>
    <t>72-743-5568</t>
  </si>
  <si>
    <t>89-366-9305</t>
  </si>
  <si>
    <t>40-392-3390</t>
  </si>
  <si>
    <t>68-814-6735</t>
  </si>
  <si>
    <t>71-695-6329</t>
  </si>
  <si>
    <t>97-445-2867</t>
  </si>
  <si>
    <t>58-353-6258</t>
  </si>
  <si>
    <t>50-360-5616</t>
  </si>
  <si>
    <t>55-818-0043</t>
  </si>
  <si>
    <t>80-239-7348</t>
  </si>
  <si>
    <t>91-122-0934</t>
  </si>
  <si>
    <t>59-857-7889</t>
  </si>
  <si>
    <t>97-794-2440</t>
  </si>
  <si>
    <t>97-322-4712</t>
  </si>
  <si>
    <t>01-378-7471</t>
  </si>
  <si>
    <t>38-422-9370</t>
  </si>
  <si>
    <t>85-425-1256</t>
  </si>
  <si>
    <t>68-706-8434</t>
  </si>
  <si>
    <t>23-767-3828</t>
  </si>
  <si>
    <t>72-551-9756</t>
  </si>
  <si>
    <t>68-838-7336</t>
  </si>
  <si>
    <t>12-061-8794</t>
  </si>
  <si>
    <t>74-123-2172</t>
  </si>
  <si>
    <t>12-452-5381</t>
  </si>
  <si>
    <t>99-081-0089</t>
  </si>
  <si>
    <t>29-234-9444</t>
  </si>
  <si>
    <t>07-147-3150</t>
  </si>
  <si>
    <t>33-441-5357</t>
  </si>
  <si>
    <t>10-172-7402</t>
  </si>
  <si>
    <t>35-714-0609</t>
  </si>
  <si>
    <t>53-678-8784</t>
  </si>
  <si>
    <t>67-515-4998</t>
  </si>
  <si>
    <t>02-795-1813</t>
  </si>
  <si>
    <t>75-190-7572</t>
  </si>
  <si>
    <t>11-503-9879</t>
  </si>
  <si>
    <t>80-157-3051</t>
  </si>
  <si>
    <t>52-549-9088</t>
  </si>
  <si>
    <t>72-157-5689</t>
  </si>
  <si>
    <t>16-025-2594</t>
  </si>
  <si>
    <t>45-459-5353</t>
  </si>
  <si>
    <t>28-295-5885</t>
  </si>
  <si>
    <t>38-678-5160</t>
  </si>
  <si>
    <t>28-140-7066</t>
  </si>
  <si>
    <t>56-889-3189</t>
  </si>
  <si>
    <t>52-529-8788</t>
  </si>
  <si>
    <t>39-544-9843</t>
  </si>
  <si>
    <t>89-528-1523</t>
  </si>
  <si>
    <t>05-183-5801</t>
  </si>
  <si>
    <t>28-321-0649</t>
  </si>
  <si>
    <t>11-571-8959</t>
  </si>
  <si>
    <t>18-201-7630</t>
  </si>
  <si>
    <t>32-688-9888</t>
  </si>
  <si>
    <t>28-007-2103</t>
  </si>
  <si>
    <t>60-629-4396</t>
  </si>
  <si>
    <t>93-089-7194</t>
  </si>
  <si>
    <t>97-571-3522</t>
  </si>
  <si>
    <t>67-098-9300</t>
  </si>
  <si>
    <t>13-612-3050</t>
  </si>
  <si>
    <t>73-113-4263</t>
  </si>
  <si>
    <t>41-255-8197</t>
  </si>
  <si>
    <t>55-428-8869</t>
  </si>
  <si>
    <t>39-652-8306</t>
  </si>
  <si>
    <t>88-080-9367</t>
  </si>
  <si>
    <t>20-364-9134</t>
  </si>
  <si>
    <t>35-051-1720</t>
  </si>
  <si>
    <t>36-203-6845</t>
  </si>
  <si>
    <t>92-372-8685</t>
  </si>
  <si>
    <t>56-899-8662</t>
  </si>
  <si>
    <t>82-281-4719</t>
  </si>
  <si>
    <t>57-382-5122</t>
  </si>
  <si>
    <t>42-527-7626</t>
  </si>
  <si>
    <t>08-216-4977</t>
  </si>
  <si>
    <t>20-950-9088</t>
  </si>
  <si>
    <t>88-625-9718</t>
  </si>
  <si>
    <t>55-743-4796</t>
  </si>
  <si>
    <t>86-184-9587</t>
  </si>
  <si>
    <t>79-506-7409</t>
  </si>
  <si>
    <t>39-644-0648</t>
  </si>
  <si>
    <t>33-998-5505</t>
  </si>
  <si>
    <t>44-868-5176</t>
  </si>
  <si>
    <t>87-886-2543</t>
  </si>
  <si>
    <t>71-731-3304</t>
  </si>
  <si>
    <t>07-866-9225</t>
  </si>
  <si>
    <t>41-648-1284</t>
  </si>
  <si>
    <t>26-804-3100</t>
  </si>
  <si>
    <t>61-874-6608</t>
  </si>
  <si>
    <t>92-972-6465</t>
  </si>
  <si>
    <t>18-182-0507</t>
  </si>
  <si>
    <t>99-448-1412</t>
  </si>
  <si>
    <t>35-732-6420</t>
  </si>
  <si>
    <t>59-683-4276</t>
  </si>
  <si>
    <t>92-782-2444</t>
  </si>
  <si>
    <t>41-725-3665</t>
  </si>
  <si>
    <t>65-689-2363</t>
  </si>
  <si>
    <t>87-531-8751</t>
  </si>
  <si>
    <t>54-041-2892</t>
  </si>
  <si>
    <t>30-753-6688</t>
  </si>
  <si>
    <t>19-162-3789</t>
  </si>
  <si>
    <t>49-663-7479</t>
  </si>
  <si>
    <t>84-101-7565</t>
  </si>
  <si>
    <t>89-021-8756</t>
  </si>
  <si>
    <t>82-355-2224</t>
  </si>
  <si>
    <t>98-506-6311</t>
  </si>
  <si>
    <t>15-839-5609</t>
  </si>
  <si>
    <t>11-339-0631</t>
  </si>
  <si>
    <t>56-971-9568</t>
  </si>
  <si>
    <t>32-567-5939</t>
  </si>
  <si>
    <t>83-123-2538</t>
  </si>
  <si>
    <t>49-990-5476</t>
  </si>
  <si>
    <t>07-947-3990</t>
  </si>
  <si>
    <t>98-805-3810</t>
  </si>
  <si>
    <t>23-017-0912</t>
  </si>
  <si>
    <t>76-565-3302</t>
  </si>
  <si>
    <t>84-625-3064</t>
  </si>
  <si>
    <t>81-944-6264</t>
  </si>
  <si>
    <t>38-372-5376</t>
  </si>
  <si>
    <t>60-032-0010</t>
  </si>
  <si>
    <t>96-862-6558</t>
  </si>
  <si>
    <t>04-478-9814</t>
  </si>
  <si>
    <t>95-043-7106</t>
  </si>
  <si>
    <t>47-227-1272</t>
  </si>
  <si>
    <t>20-217-8493</t>
  </si>
  <si>
    <t>74-978-1858</t>
  </si>
  <si>
    <t>13-376-1259</t>
  </si>
  <si>
    <t>95-921-9102</t>
  </si>
  <si>
    <t>37-452-7280</t>
  </si>
  <si>
    <t>28-046-3797</t>
  </si>
  <si>
    <t>11-408-8358</t>
  </si>
  <si>
    <t>73-252-3538</t>
  </si>
  <si>
    <t>22-585-1948</t>
  </si>
  <si>
    <t>95-302-0369</t>
  </si>
  <si>
    <t>73-265-9909</t>
  </si>
  <si>
    <t>35-243-4083</t>
  </si>
  <si>
    <t>92-123-1117</t>
  </si>
  <si>
    <t>14-909-2495</t>
  </si>
  <si>
    <t>81-046-7138</t>
  </si>
  <si>
    <t>34-322-4982</t>
  </si>
  <si>
    <t>71-000-2449</t>
  </si>
  <si>
    <t>00-030-7450</t>
  </si>
  <si>
    <t>92-602-3651</t>
  </si>
  <si>
    <t>26-468-2818</t>
  </si>
  <si>
    <t>88-468-1320</t>
  </si>
  <si>
    <t>92-884-7866</t>
  </si>
  <si>
    <t>91-410-4469</t>
  </si>
  <si>
    <t>69-987-2428</t>
  </si>
  <si>
    <t>58-205-0616</t>
  </si>
  <si>
    <t>65-301-5513</t>
  </si>
  <si>
    <t>55-572-2248</t>
  </si>
  <si>
    <t>75-245-0228</t>
  </si>
  <si>
    <t>51-435-8635</t>
  </si>
  <si>
    <t>25-461-1210</t>
  </si>
  <si>
    <t>07-099-1582</t>
  </si>
  <si>
    <t>39-721-7401</t>
  </si>
  <si>
    <t>45-258-5210</t>
  </si>
  <si>
    <t>89-693-4585</t>
  </si>
  <si>
    <t>95-761-7688</t>
  </si>
  <si>
    <t>95-217-5558</t>
  </si>
  <si>
    <t>80-246-3461</t>
  </si>
  <si>
    <t>52-613-2363</t>
  </si>
  <si>
    <t>90-161-4469</t>
  </si>
  <si>
    <t>44-716-2329</t>
  </si>
  <si>
    <t>62-710-5614</t>
  </si>
  <si>
    <t>04-780-0204</t>
  </si>
  <si>
    <t>31-571-4654</t>
  </si>
  <si>
    <t>30-376-6095</t>
  </si>
  <si>
    <t>02-459-2276</t>
  </si>
  <si>
    <t>43-688-3080</t>
  </si>
  <si>
    <t>91-052-3313</t>
  </si>
  <si>
    <t>96-102-9741</t>
  </si>
  <si>
    <t>47-097-3067</t>
  </si>
  <si>
    <t>45-320-9549</t>
  </si>
  <si>
    <t>77-378-4403</t>
  </si>
  <si>
    <t>65-745-2485</t>
  </si>
  <si>
    <t>19-684-6812</t>
  </si>
  <si>
    <t>58-545-2025</t>
  </si>
  <si>
    <t>65-355-1998</t>
  </si>
  <si>
    <t>40-292-2150</t>
  </si>
  <si>
    <t>69-461-8167</t>
  </si>
  <si>
    <t>07-205-9576</t>
  </si>
  <si>
    <t>32-937-2605</t>
  </si>
  <si>
    <t>52-659-7805</t>
  </si>
  <si>
    <t>26-013-2546</t>
  </si>
  <si>
    <t>97-773-9087</t>
  </si>
  <si>
    <t>03-830-7875</t>
  </si>
  <si>
    <t>10-586-3437</t>
  </si>
  <si>
    <t>76-758-3185</t>
  </si>
  <si>
    <t>22-130-4184</t>
  </si>
  <si>
    <t>91-437-9974</t>
  </si>
  <si>
    <t>38-792-1804</t>
  </si>
  <si>
    <t>62-244-1499</t>
  </si>
  <si>
    <t>74-979-6851</t>
  </si>
  <si>
    <t>69-207-7599</t>
  </si>
  <si>
    <t>11-017-4991</t>
  </si>
  <si>
    <t>55-487-0955</t>
  </si>
  <si>
    <t>94-207-4008</t>
  </si>
  <si>
    <t>38-025-4415</t>
  </si>
  <si>
    <t>95-704-3892</t>
  </si>
  <si>
    <t>97-821-9904</t>
  </si>
  <si>
    <t>01-904-9516</t>
  </si>
  <si>
    <t>36-491-8925</t>
  </si>
  <si>
    <t>98-685-2568</t>
  </si>
  <si>
    <t>89-993-1399</t>
  </si>
  <si>
    <t>47-149-2425</t>
  </si>
  <si>
    <t>03-121-8986</t>
  </si>
  <si>
    <t>20-036-9250</t>
  </si>
  <si>
    <t>55-342-3470</t>
  </si>
  <si>
    <t>74-319-8496</t>
  </si>
  <si>
    <t>86-969-6914</t>
  </si>
  <si>
    <t>06-246-1227</t>
  </si>
  <si>
    <t>35-652-2307</t>
  </si>
  <si>
    <t>62-252-8304</t>
  </si>
  <si>
    <t>51-343-6759</t>
  </si>
  <si>
    <t>98-826-5081</t>
  </si>
  <si>
    <t>93-821-9142</t>
  </si>
  <si>
    <t>34-834-0577</t>
  </si>
  <si>
    <t>63-346-5747</t>
  </si>
  <si>
    <t>04-669-9131</t>
  </si>
  <si>
    <t>38-466-7063</t>
  </si>
  <si>
    <t>09-729-0981</t>
  </si>
  <si>
    <t>74-338-4963</t>
  </si>
  <si>
    <t>24-946-8175</t>
  </si>
  <si>
    <t>76-377-3891</t>
  </si>
  <si>
    <t>17-158-5707</t>
  </si>
  <si>
    <t>75-596-0454</t>
  </si>
  <si>
    <t>36-398-3782</t>
  </si>
  <si>
    <t>15-517-7883</t>
  </si>
  <si>
    <t>90-376-7686</t>
  </si>
  <si>
    <t>25-441-2923</t>
  </si>
  <si>
    <t>99-487-5673</t>
  </si>
  <si>
    <t>26-649-2781</t>
  </si>
  <si>
    <t>47-686-4966</t>
  </si>
  <si>
    <t>95-085-7829</t>
  </si>
  <si>
    <t>27-368-4788</t>
  </si>
  <si>
    <t>51-933-9171</t>
  </si>
  <si>
    <t>21-285-3049</t>
  </si>
  <si>
    <t>59-944-1136</t>
  </si>
  <si>
    <t>52-552-9427</t>
  </si>
  <si>
    <t>94-445-9164</t>
  </si>
  <si>
    <t>30-012-5197</t>
  </si>
  <si>
    <t>23-277-6871</t>
  </si>
  <si>
    <t>97-422-9374</t>
  </si>
  <si>
    <t>11-040-6717</t>
  </si>
  <si>
    <t>62-536-2872</t>
  </si>
  <si>
    <t>41-693-0912</t>
  </si>
  <si>
    <t>96-610-9831</t>
  </si>
  <si>
    <t>14-716-7473</t>
  </si>
  <si>
    <t>78-269-7456</t>
  </si>
  <si>
    <t>34-236-1431</t>
  </si>
  <si>
    <t>15-114-4691</t>
  </si>
  <si>
    <t>45-807-4701</t>
  </si>
  <si>
    <t>93-754-0777</t>
  </si>
  <si>
    <t>14-951-0217</t>
  </si>
  <si>
    <t>57-334-5036</t>
  </si>
  <si>
    <t>18-146-7583</t>
  </si>
  <si>
    <t>06-439-1681</t>
  </si>
  <si>
    <t>63-032-8823</t>
  </si>
  <si>
    <t>58-437-8785</t>
  </si>
  <si>
    <t>22-442-4093</t>
  </si>
  <si>
    <t>61-681-3072</t>
  </si>
  <si>
    <t>48-446-8184</t>
  </si>
  <si>
    <t>12-583-5834</t>
  </si>
  <si>
    <t>47-539-9781</t>
  </si>
  <si>
    <t>78-760-2819</t>
  </si>
  <si>
    <t>74-526-6772</t>
  </si>
  <si>
    <t>13-878-1097</t>
  </si>
  <si>
    <t>25-308-8723</t>
  </si>
  <si>
    <t>98-572-1934</t>
  </si>
  <si>
    <t>33-035-2923</t>
  </si>
  <si>
    <t>69-712-6725</t>
  </si>
  <si>
    <t>70-184-4531</t>
  </si>
  <si>
    <t>12-429-6419</t>
  </si>
  <si>
    <t>50-091-2551</t>
  </si>
  <si>
    <t>06-285-6415</t>
  </si>
  <si>
    <t>89-580-6004</t>
  </si>
  <si>
    <t>29-139-1252</t>
  </si>
  <si>
    <t>93-816-0852</t>
  </si>
  <si>
    <t>39-487-1265</t>
  </si>
  <si>
    <t>62-002-7497</t>
  </si>
  <si>
    <t>32-580-8626</t>
  </si>
  <si>
    <t>97-281-6142</t>
  </si>
  <si>
    <t>15-995-5065</t>
  </si>
  <si>
    <t>99-695-8390</t>
  </si>
  <si>
    <t>17-118-5270</t>
  </si>
  <si>
    <t>25-373-5054</t>
  </si>
  <si>
    <t>37-351-8186</t>
  </si>
  <si>
    <t>96-754-0992</t>
  </si>
  <si>
    <t>07-137-7024</t>
  </si>
  <si>
    <t>54-367-4876</t>
  </si>
  <si>
    <t>27-895-5997</t>
  </si>
  <si>
    <t>12-090-0218</t>
  </si>
  <si>
    <t>55-207-0207</t>
  </si>
  <si>
    <t>35-563-0931</t>
  </si>
  <si>
    <t>65-564-2031</t>
  </si>
  <si>
    <t>63-820-0542</t>
  </si>
  <si>
    <t>30-716-4143</t>
  </si>
  <si>
    <t>99-522-1742</t>
  </si>
  <si>
    <t>50-188-7115</t>
  </si>
  <si>
    <t>01-917-6517</t>
  </si>
  <si>
    <t>53-799-2254</t>
  </si>
  <si>
    <t>87-698-4575</t>
  </si>
  <si>
    <t>81-383-8623</t>
  </si>
  <si>
    <t>87-855-5618</t>
  </si>
  <si>
    <t>25-720-5178</t>
  </si>
  <si>
    <t>42-814-8741</t>
  </si>
  <si>
    <t>65-832-6291</t>
  </si>
  <si>
    <t>96-123-6319</t>
  </si>
  <si>
    <t>52-153-9041</t>
  </si>
  <si>
    <t>39-071-1148</t>
  </si>
  <si>
    <t>37-028-0076</t>
  </si>
  <si>
    <t>64-181-4967</t>
  </si>
  <si>
    <t>12-859-0732</t>
  </si>
  <si>
    <t>57-865-8095</t>
  </si>
  <si>
    <t>69-975-0168</t>
  </si>
  <si>
    <t>65-758-7630</t>
  </si>
  <si>
    <t>52-015-1538</t>
  </si>
  <si>
    <t>37-247-0507</t>
  </si>
  <si>
    <t>11-729-4924</t>
  </si>
  <si>
    <t>79-088-7551</t>
  </si>
  <si>
    <t>02-459-1427</t>
  </si>
  <si>
    <t>54-394-7143</t>
  </si>
  <si>
    <t>67-070-3841</t>
  </si>
  <si>
    <t>90-642-4749</t>
  </si>
  <si>
    <t>92-666-1983</t>
  </si>
  <si>
    <t>93-982-7125</t>
  </si>
  <si>
    <t>57-810-4113</t>
  </si>
  <si>
    <t>70-063-5838</t>
  </si>
  <si>
    <t>35-751-2770</t>
  </si>
  <si>
    <t>77-929-6937</t>
  </si>
  <si>
    <t>07-734-6127</t>
  </si>
  <si>
    <t>47-577-3479</t>
  </si>
  <si>
    <t>43-561-4951</t>
  </si>
  <si>
    <t>27-120-8210</t>
  </si>
  <si>
    <t>08-900-1736</t>
  </si>
  <si>
    <t>87-753-3096</t>
  </si>
  <si>
    <t>75-402-4329</t>
  </si>
  <si>
    <t>33-088-7037</t>
  </si>
  <si>
    <t>11-808-9596</t>
  </si>
  <si>
    <t>18-049-7531</t>
  </si>
  <si>
    <t>26-833-2719</t>
  </si>
  <si>
    <t>95-326-2918</t>
  </si>
  <si>
    <t>11-528-0038</t>
  </si>
  <si>
    <t>83-925-0751</t>
  </si>
  <si>
    <t>04-908-4697</t>
  </si>
  <si>
    <t>61-734-3216</t>
  </si>
  <si>
    <t>71-826-4746</t>
  </si>
  <si>
    <t>44-369-9666</t>
  </si>
  <si>
    <t>70-272-4859</t>
  </si>
  <si>
    <t>30-014-8182</t>
  </si>
  <si>
    <t>36-191-2367</t>
  </si>
  <si>
    <t>00-641-9120</t>
  </si>
  <si>
    <t>42-273-2713</t>
  </si>
  <si>
    <t>30-343-2337</t>
  </si>
  <si>
    <t>52-197-1482</t>
  </si>
  <si>
    <t>86-131-1147</t>
  </si>
  <si>
    <t>48-974-8873</t>
  </si>
  <si>
    <t>73-158-4281</t>
  </si>
  <si>
    <t>24-297-8290</t>
  </si>
  <si>
    <t>05-491-5585</t>
  </si>
  <si>
    <t>72-257-2110</t>
  </si>
  <si>
    <t>55-413-8523</t>
  </si>
  <si>
    <t>18-608-9513</t>
  </si>
  <si>
    <t>12-244-4903</t>
  </si>
  <si>
    <t>49-003-0608</t>
  </si>
  <si>
    <t>76-047-5681</t>
  </si>
  <si>
    <t>86-993-3348</t>
  </si>
  <si>
    <t>47-310-3722</t>
  </si>
  <si>
    <t>06-777-6245</t>
  </si>
  <si>
    <t>18-729-0780</t>
  </si>
  <si>
    <t>71-668-5203</t>
  </si>
  <si>
    <t>50-440-9005</t>
  </si>
  <si>
    <t>11-439-8854</t>
  </si>
  <si>
    <t>59-646-3032</t>
  </si>
  <si>
    <t>55-882-9792</t>
  </si>
  <si>
    <t>28-950-6946</t>
  </si>
  <si>
    <t>23-377-4195</t>
  </si>
  <si>
    <t>34-176-2072</t>
  </si>
  <si>
    <t>04-615-2892</t>
  </si>
  <si>
    <t>64-317-3766</t>
  </si>
  <si>
    <t>00-320-6479</t>
  </si>
  <si>
    <t>84-341-5099</t>
  </si>
  <si>
    <t>91-262-9575</t>
  </si>
  <si>
    <t>41-286-1187</t>
  </si>
  <si>
    <t>98-399-2424</t>
  </si>
  <si>
    <t>58-002-0158</t>
  </si>
  <si>
    <t>07-328-4037</t>
  </si>
  <si>
    <t>49-986-7481</t>
  </si>
  <si>
    <t>87-222-1470</t>
  </si>
  <si>
    <t>80-566-2050</t>
  </si>
  <si>
    <t>68-232-4722</t>
  </si>
  <si>
    <t>92-713-7615</t>
  </si>
  <si>
    <t>11-906-8742</t>
  </si>
  <si>
    <t>46-531-2080</t>
  </si>
  <si>
    <t>28-884-5148</t>
  </si>
  <si>
    <t>85-932-0546</t>
  </si>
  <si>
    <t>73-128-8846</t>
  </si>
  <si>
    <t>92-601-6004</t>
  </si>
  <si>
    <t>32-776-8706</t>
  </si>
  <si>
    <t>51-134-2970</t>
  </si>
  <si>
    <t>19-388-3586</t>
  </si>
  <si>
    <t>43-555-5766</t>
  </si>
  <si>
    <t>91-110-1002</t>
  </si>
  <si>
    <t>04-714-2142</t>
  </si>
  <si>
    <t>47-411-7183</t>
  </si>
  <si>
    <t>41-605-3302</t>
  </si>
  <si>
    <t>74-464-3619</t>
  </si>
  <si>
    <t>76-387-4901</t>
  </si>
  <si>
    <t>69-894-7007</t>
  </si>
  <si>
    <t>71-913-4589</t>
  </si>
  <si>
    <t>58-085-7121</t>
  </si>
  <si>
    <t>50-999-9520</t>
  </si>
  <si>
    <t>02-081-1030</t>
  </si>
  <si>
    <t>86-816-9993</t>
  </si>
  <si>
    <t>59-856-8406</t>
  </si>
  <si>
    <t>75-103-3975</t>
  </si>
  <si>
    <t>78-113-0863</t>
  </si>
  <si>
    <t>22-073-8594</t>
  </si>
  <si>
    <t>51-926-7902</t>
  </si>
  <si>
    <t>50-706-7813</t>
  </si>
  <si>
    <t>18-677-7312</t>
  </si>
  <si>
    <t>51-079-6797</t>
  </si>
  <si>
    <t>91-178-4621</t>
  </si>
  <si>
    <t>13-142-9297</t>
  </si>
  <si>
    <t>48-068-1092</t>
  </si>
  <si>
    <t>91-974-8867</t>
  </si>
  <si>
    <t>52-906-0732</t>
  </si>
  <si>
    <t>97-127-3016</t>
  </si>
  <si>
    <t>93-549-4126</t>
  </si>
  <si>
    <t>38-490-0270</t>
  </si>
  <si>
    <t>76-044-5698</t>
  </si>
  <si>
    <t>03-924-9877</t>
  </si>
  <si>
    <t>55-702-5427</t>
  </si>
  <si>
    <t>87-627-3053</t>
  </si>
  <si>
    <t>67-683-7808</t>
  </si>
  <si>
    <t>40-884-1146</t>
  </si>
  <si>
    <t>46-795-1949</t>
  </si>
  <si>
    <t>91-334-1076</t>
  </si>
  <si>
    <t>25-921-9896</t>
  </si>
  <si>
    <t>61-006-7198</t>
  </si>
  <si>
    <t>12-148-2320</t>
  </si>
  <si>
    <t>53-857-0553</t>
  </si>
  <si>
    <t>06-769-5151</t>
  </si>
  <si>
    <t>79-858-0769</t>
  </si>
  <si>
    <t>80-873-3727</t>
  </si>
  <si>
    <t>85-966-0384</t>
  </si>
  <si>
    <t>43-797-0173</t>
  </si>
  <si>
    <t>62-085-5310</t>
  </si>
  <si>
    <t>16-330-1429</t>
  </si>
  <si>
    <t>34-130-2035</t>
  </si>
  <si>
    <t>20-627-1896</t>
  </si>
  <si>
    <t>27-308-4130</t>
  </si>
  <si>
    <t>76-232-5366</t>
  </si>
  <si>
    <t>46-150-3608</t>
  </si>
  <si>
    <t>83-697-9977</t>
  </si>
  <si>
    <t>52-061-2990</t>
  </si>
  <si>
    <t>10-121-2008</t>
  </si>
  <si>
    <t>92-781-3570</t>
  </si>
  <si>
    <t>31-020-1768</t>
  </si>
  <si>
    <t>28-347-6753</t>
  </si>
  <si>
    <t>97-735-5703</t>
  </si>
  <si>
    <t>24-807-1120</t>
  </si>
  <si>
    <t>14-365-5725</t>
  </si>
  <si>
    <t>44-479-0538</t>
  </si>
  <si>
    <t>17-251-3822</t>
  </si>
  <si>
    <t>89-722-3103</t>
  </si>
  <si>
    <t>98-055-0546</t>
  </si>
  <si>
    <t>30-745-9730</t>
  </si>
  <si>
    <t>58-499-0249</t>
  </si>
  <si>
    <t>13-421-3504</t>
  </si>
  <si>
    <t>48-684-5913</t>
  </si>
  <si>
    <t>25-870-3271</t>
  </si>
  <si>
    <t>80-831-3865</t>
  </si>
  <si>
    <t>17-980-2521</t>
  </si>
  <si>
    <t>62-774-3133</t>
  </si>
  <si>
    <t>92-438-1728</t>
  </si>
  <si>
    <t>59-753-8536</t>
  </si>
  <si>
    <t>22-326-6553</t>
  </si>
  <si>
    <t>28-508-2423</t>
  </si>
  <si>
    <t>72-534-4604</t>
  </si>
  <si>
    <t>68-140-4584</t>
  </si>
  <si>
    <t>99-523-2677</t>
  </si>
  <si>
    <t>90-183-8777</t>
  </si>
  <si>
    <t>12-689-2857</t>
  </si>
  <si>
    <t>62-245-3048</t>
  </si>
  <si>
    <t>33-033-0444</t>
  </si>
  <si>
    <t>03-826-3993</t>
  </si>
  <si>
    <t>80-389-1853</t>
  </si>
  <si>
    <t>01-441-9618</t>
  </si>
  <si>
    <t>16-325-1867</t>
  </si>
  <si>
    <t>17-243-6927</t>
  </si>
  <si>
    <t>26-166-3995</t>
  </si>
  <si>
    <t>60-345-9035</t>
  </si>
  <si>
    <t>57-001-7380</t>
  </si>
  <si>
    <t>38-156-6760</t>
  </si>
  <si>
    <t>71-896-2066</t>
  </si>
  <si>
    <t>21-481-4350</t>
  </si>
  <si>
    <t>82-224-8588</t>
  </si>
  <si>
    <t>83-914-2761</t>
  </si>
  <si>
    <t>70-523-8060</t>
  </si>
  <si>
    <t>76-411-7382</t>
  </si>
  <si>
    <t>26-611-0777</t>
  </si>
  <si>
    <t>25-487-1671</t>
  </si>
  <si>
    <t>43-125-9187</t>
  </si>
  <si>
    <t>41-706-0261</t>
  </si>
  <si>
    <t>64-737-2491</t>
  </si>
  <si>
    <t>42-820-6384</t>
  </si>
  <si>
    <t>28-616-4016</t>
  </si>
  <si>
    <t>82-597-4878</t>
  </si>
  <si>
    <t>34-795-6682</t>
  </si>
  <si>
    <t>48-182-8002</t>
  </si>
  <si>
    <t>80-274-5162</t>
  </si>
  <si>
    <t>51-966-1676</t>
  </si>
  <si>
    <t>22-268-6523</t>
  </si>
  <si>
    <t>50-455-7197</t>
  </si>
  <si>
    <t>84-623-4356</t>
  </si>
  <si>
    <t>65-076-2551</t>
  </si>
  <si>
    <t>23-134-3666</t>
  </si>
  <si>
    <t>10-695-9484</t>
  </si>
  <si>
    <t>27-684-4527</t>
  </si>
  <si>
    <t>55-644-3363</t>
  </si>
  <si>
    <t>80-671-1671</t>
  </si>
  <si>
    <t>12-944-1226</t>
  </si>
  <si>
    <t>73-024-1554</t>
  </si>
  <si>
    <t>33-475-0963</t>
  </si>
  <si>
    <t>52-557-1470</t>
  </si>
  <si>
    <t>25-555-1776</t>
  </si>
  <si>
    <t>86-894-8385</t>
  </si>
  <si>
    <t>98-052-1001</t>
  </si>
  <si>
    <t>48-219-4167</t>
  </si>
  <si>
    <t>96-827-8100</t>
  </si>
  <si>
    <t>09-759-2610</t>
  </si>
  <si>
    <t>14-641-4928</t>
  </si>
  <si>
    <t>94-981-1745</t>
  </si>
  <si>
    <t>61-578-4431</t>
  </si>
  <si>
    <t>86-399-6610</t>
  </si>
  <si>
    <t>51-978-5593</t>
  </si>
  <si>
    <t>18-452-0994</t>
  </si>
  <si>
    <t>18-102-6830</t>
  </si>
  <si>
    <t>19-925-8416</t>
  </si>
  <si>
    <t>64-157-4595</t>
  </si>
  <si>
    <t>88-951-8221</t>
  </si>
  <si>
    <t>33-948-5067</t>
  </si>
  <si>
    <t>84-838-6396</t>
  </si>
  <si>
    <t>58-505-2444</t>
  </si>
  <si>
    <t>05-929-3599</t>
  </si>
  <si>
    <t>62-277-4221</t>
  </si>
  <si>
    <t>69-767-8883</t>
  </si>
  <si>
    <t>43-856-5642</t>
  </si>
  <si>
    <t>98-679-7355</t>
  </si>
  <si>
    <t>24-933-2816</t>
  </si>
  <si>
    <t>85-457-4678</t>
  </si>
  <si>
    <t>85-520-4744</t>
  </si>
  <si>
    <t>43-550-0670</t>
  </si>
  <si>
    <t>13-444-3774</t>
  </si>
  <si>
    <t>37-979-1681</t>
  </si>
  <si>
    <t>75-717-2389</t>
  </si>
  <si>
    <t>02-088-6355</t>
  </si>
  <si>
    <t>52-666-5960</t>
  </si>
  <si>
    <t>61-529-4572</t>
  </si>
  <si>
    <t>95-855-0105</t>
  </si>
  <si>
    <t>09-081-5283</t>
  </si>
  <si>
    <t>68-908-0629</t>
  </si>
  <si>
    <t>87-697-5636</t>
  </si>
  <si>
    <t>00-537-4409</t>
  </si>
  <si>
    <t>37-716-9257</t>
  </si>
  <si>
    <t>50-464-4652</t>
  </si>
  <si>
    <t>55-006-8976</t>
  </si>
  <si>
    <t>15-336-8073</t>
  </si>
  <si>
    <t>63-791-9470</t>
  </si>
  <si>
    <t>45-010-8126</t>
  </si>
  <si>
    <t>06-115-8306</t>
  </si>
  <si>
    <t>17-793-2134</t>
  </si>
  <si>
    <t>53-482-9454</t>
  </si>
  <si>
    <t>26-495-7426</t>
  </si>
  <si>
    <t>65-775-9791</t>
  </si>
  <si>
    <t>27-145-3348</t>
  </si>
  <si>
    <t>09-919-4930</t>
  </si>
  <si>
    <t>32-738-3873</t>
  </si>
  <si>
    <t>91-101-4782</t>
  </si>
  <si>
    <t>17-099-6266</t>
  </si>
  <si>
    <t>73-341-8576</t>
  </si>
  <si>
    <t>04-710-0400</t>
  </si>
  <si>
    <t>85-943-4660</t>
  </si>
  <si>
    <t>58-638-6918</t>
  </si>
  <si>
    <t>60-875-8476</t>
  </si>
  <si>
    <t>15-035-1272</t>
  </si>
  <si>
    <t>84-257-9555</t>
  </si>
  <si>
    <t>50-496-7639</t>
  </si>
  <si>
    <t>43-308-2693</t>
  </si>
  <si>
    <t>41-575-3742</t>
  </si>
  <si>
    <t>86-642-1419</t>
  </si>
  <si>
    <t>33-891-1842</t>
  </si>
  <si>
    <t>78-235-2123</t>
  </si>
  <si>
    <t>03-794-1060</t>
  </si>
  <si>
    <t>67-282-2103</t>
  </si>
  <si>
    <t>57-852-9481</t>
  </si>
  <si>
    <t>73-366-0224</t>
  </si>
  <si>
    <t>99-719-6978</t>
  </si>
  <si>
    <t>92-636-1983</t>
  </si>
  <si>
    <t>23-417-0179</t>
  </si>
  <si>
    <t>36-406-9311</t>
  </si>
  <si>
    <t>37-382-7555</t>
  </si>
  <si>
    <t>37-604-0748</t>
  </si>
  <si>
    <t>68-524-1071</t>
  </si>
  <si>
    <t>69-231-9180</t>
  </si>
  <si>
    <t>22-608-0980</t>
  </si>
  <si>
    <t>91-169-1915</t>
  </si>
  <si>
    <t>78-653-9712</t>
  </si>
  <si>
    <t>78-794-9514</t>
  </si>
  <si>
    <t>59-952-7421</t>
  </si>
  <si>
    <t>20-486-5186</t>
  </si>
  <si>
    <t>31-751-0730</t>
  </si>
  <si>
    <t>83-897-4002</t>
  </si>
  <si>
    <t>78-866-4002</t>
  </si>
  <si>
    <t>85-655-9824</t>
  </si>
  <si>
    <t>76-694-3609</t>
  </si>
  <si>
    <t>65-439-8386</t>
  </si>
  <si>
    <t>64-847-6856</t>
  </si>
  <si>
    <t>99-464-5556</t>
  </si>
  <si>
    <t>91-964-0225</t>
  </si>
  <si>
    <t>81-797-2462</t>
  </si>
  <si>
    <t>15-095-8812</t>
  </si>
  <si>
    <t>41-151-0855</t>
  </si>
  <si>
    <t>57-463-8539</t>
  </si>
  <si>
    <t>97-118-8740</t>
  </si>
  <si>
    <t>24-427-2162</t>
  </si>
  <si>
    <t>65-332-3001</t>
  </si>
  <si>
    <t>60-091-2259</t>
  </si>
  <si>
    <t>41-183-6981</t>
  </si>
  <si>
    <t>26-043-3921</t>
  </si>
  <si>
    <t>90-898-1141</t>
  </si>
  <si>
    <t>61-965-1456</t>
  </si>
  <si>
    <t>81-268-0234</t>
  </si>
  <si>
    <t>19-891-5022</t>
  </si>
  <si>
    <t>46-680-9879</t>
  </si>
  <si>
    <t>43-112-9967</t>
  </si>
  <si>
    <t>38-875-2174</t>
  </si>
  <si>
    <t>74-330-7004</t>
  </si>
  <si>
    <t>64-325-7070</t>
  </si>
  <si>
    <t>50-429-8913</t>
  </si>
  <si>
    <t>79-804-7722</t>
  </si>
  <si>
    <t>30-588-7527</t>
  </si>
  <si>
    <t>18-674-2323</t>
  </si>
  <si>
    <t>75-976-9403</t>
  </si>
  <si>
    <t>11-261-5691</t>
  </si>
  <si>
    <t>59-154-3831</t>
  </si>
  <si>
    <t>16-773-2277</t>
  </si>
  <si>
    <t>25-334-7706</t>
  </si>
  <si>
    <t>27-648-5542</t>
  </si>
  <si>
    <t>22-982-7014</t>
  </si>
  <si>
    <t>34-622-6758</t>
  </si>
  <si>
    <t>17-604-4449</t>
  </si>
  <si>
    <t>27-179-6394</t>
  </si>
  <si>
    <t>54-184-4782</t>
  </si>
  <si>
    <t>27-494-2595</t>
  </si>
  <si>
    <t>93-419-8170</t>
  </si>
  <si>
    <t>95-947-0505</t>
  </si>
  <si>
    <t>03-841-6972</t>
  </si>
  <si>
    <t>38-088-1187</t>
  </si>
  <si>
    <t>87-694-6251</t>
  </si>
  <si>
    <t>99-121-3318</t>
  </si>
  <si>
    <t>66-095-6987</t>
  </si>
  <si>
    <t>09-243-4912</t>
  </si>
  <si>
    <t>64-146-9791</t>
  </si>
  <si>
    <t>73-253-5349</t>
  </si>
  <si>
    <t>77-658-8882</t>
  </si>
  <si>
    <t>58-937-0401</t>
  </si>
  <si>
    <t>29-906-5001</t>
  </si>
  <si>
    <t>08-080-0281</t>
  </si>
  <si>
    <t>33-069-1888</t>
  </si>
  <si>
    <t>69-534-8712</t>
  </si>
  <si>
    <t>42-301-8062</t>
  </si>
  <si>
    <t>06-697-4637</t>
  </si>
  <si>
    <t>64-670-1693</t>
  </si>
  <si>
    <t>65-614-3342</t>
  </si>
  <si>
    <t>21-111-4379</t>
  </si>
  <si>
    <t>52-898-8158</t>
  </si>
  <si>
    <t>56-227-6086</t>
  </si>
  <si>
    <t>58-797-0740</t>
  </si>
  <si>
    <t>33-260-6824</t>
  </si>
  <si>
    <t>18-763-2716</t>
  </si>
  <si>
    <t>12-392-8121</t>
  </si>
  <si>
    <t>25-221-4149</t>
  </si>
  <si>
    <t>37-915-5030</t>
  </si>
  <si>
    <t>39-129-6144</t>
  </si>
  <si>
    <t>46-259-6979</t>
  </si>
  <si>
    <t>84-120-8876</t>
  </si>
  <si>
    <t>89-881-9382</t>
  </si>
  <si>
    <t>29-178-8770</t>
  </si>
  <si>
    <t>81-704-7898</t>
  </si>
  <si>
    <t>43-095-1558</t>
  </si>
  <si>
    <t>05-136-0252</t>
  </si>
  <si>
    <t>54-611-3188</t>
  </si>
  <si>
    <t>56-554-0423</t>
  </si>
  <si>
    <t>95-657-4088</t>
  </si>
  <si>
    <t>67-510-5063</t>
  </si>
  <si>
    <t>38-983-6304</t>
  </si>
  <si>
    <t>90-348-4362</t>
  </si>
  <si>
    <t>47-116-2395</t>
  </si>
  <si>
    <t>01-100-8532</t>
  </si>
  <si>
    <t>42-037-3418</t>
  </si>
  <si>
    <t>27-940-2501</t>
  </si>
  <si>
    <t>11-531-4017</t>
  </si>
  <si>
    <t>05-015-6984</t>
  </si>
  <si>
    <t>19-359-8209</t>
  </si>
  <si>
    <t>88-980-8110</t>
  </si>
  <si>
    <t>92-310-4142</t>
  </si>
  <si>
    <t>20-325-4079</t>
  </si>
  <si>
    <t>66-515-3486</t>
  </si>
  <si>
    <t>45-723-7501</t>
  </si>
  <si>
    <t>15-689-7194</t>
  </si>
  <si>
    <t>05-198-4477</t>
  </si>
  <si>
    <t>27-890-6410</t>
  </si>
  <si>
    <t>66-292-7702</t>
  </si>
  <si>
    <t>99-572-2034</t>
  </si>
  <si>
    <t>44-248-6705</t>
  </si>
  <si>
    <t>18-413-8545</t>
  </si>
  <si>
    <t>82-135-5008</t>
  </si>
  <si>
    <t>60-854-9720</t>
  </si>
  <si>
    <t>88-715-6946</t>
  </si>
  <si>
    <t>10-778-4493</t>
  </si>
  <si>
    <t>47-492-9318</t>
  </si>
  <si>
    <t>82-774-7789</t>
  </si>
  <si>
    <t>56-128-5950</t>
  </si>
  <si>
    <t>19-861-2678</t>
  </si>
  <si>
    <t>81-604-5634</t>
  </si>
  <si>
    <t>19-221-0747</t>
  </si>
  <si>
    <t>38-984-4314</t>
  </si>
  <si>
    <t>97-258-2734</t>
  </si>
  <si>
    <t>71-326-7230</t>
  </si>
  <si>
    <t>90-110-6238</t>
  </si>
  <si>
    <t>77-134-0193</t>
  </si>
  <si>
    <t>46-521-6050</t>
  </si>
  <si>
    <t>68-606-9409</t>
  </si>
  <si>
    <t>05-782-9888</t>
  </si>
  <si>
    <t>40-350-0025</t>
  </si>
  <si>
    <t>57-488-7096</t>
  </si>
  <si>
    <t>74-013-2766</t>
  </si>
  <si>
    <t>75-431-4741</t>
  </si>
  <si>
    <t>88-664-3532</t>
  </si>
  <si>
    <t>42-591-4412</t>
  </si>
  <si>
    <t>17-857-3804</t>
  </si>
  <si>
    <t>49-126-7880</t>
  </si>
  <si>
    <t>35-350-1732</t>
  </si>
  <si>
    <t>66-696-9581</t>
  </si>
  <si>
    <t>20-326-3544</t>
  </si>
  <si>
    <t>73-206-1434</t>
  </si>
  <si>
    <t>76-897-3918</t>
  </si>
  <si>
    <t>03-817-8902</t>
  </si>
  <si>
    <t>75-215-0139</t>
  </si>
  <si>
    <t>95-468-2021</t>
  </si>
  <si>
    <t>02-563-0931</t>
  </si>
  <si>
    <t>03-728-5003</t>
  </si>
  <si>
    <t>37-639-2452</t>
  </si>
  <si>
    <t>18-754-7662</t>
  </si>
  <si>
    <t>50-125-7143</t>
  </si>
  <si>
    <t>58-422-9309</t>
  </si>
  <si>
    <t>83-390-0364</t>
  </si>
  <si>
    <t>19-636-7694</t>
  </si>
  <si>
    <t>66-585-9502</t>
  </si>
  <si>
    <t>46-586-3130</t>
  </si>
  <si>
    <t>81-532-8395</t>
  </si>
  <si>
    <t>32-022-3837</t>
  </si>
  <si>
    <t>65-793-0556</t>
  </si>
  <si>
    <t>50-144-5361</t>
  </si>
  <si>
    <t>38-966-4480</t>
  </si>
  <si>
    <t>76-081-0500</t>
  </si>
  <si>
    <t>29-138-7120</t>
  </si>
  <si>
    <t>53-349-1825</t>
  </si>
  <si>
    <t>25-610-1852</t>
  </si>
  <si>
    <t>06-351-0002</t>
  </si>
  <si>
    <t>16-299-3042</t>
  </si>
  <si>
    <t>45-446-6640</t>
  </si>
  <si>
    <t>74-107-6984</t>
  </si>
  <si>
    <t>87-584-1920</t>
  </si>
  <si>
    <t>32-219-2136</t>
  </si>
  <si>
    <t>66-054-2929</t>
  </si>
  <si>
    <t>33-293-1030</t>
  </si>
  <si>
    <t>43-872-6756</t>
  </si>
  <si>
    <t>75-199-8730</t>
  </si>
  <si>
    <t>33-618-9037</t>
  </si>
  <si>
    <t>09-477-9167</t>
  </si>
  <si>
    <t>69-524-5188</t>
  </si>
  <si>
    <t>37-803-5151</t>
  </si>
  <si>
    <t>67-293-5341</t>
  </si>
  <si>
    <t>48-208-6984</t>
  </si>
  <si>
    <t>12-553-6282</t>
  </si>
  <si>
    <t>28-185-9780</t>
  </si>
  <si>
    <t>92-347-1169</t>
  </si>
  <si>
    <t>56-001-2431</t>
  </si>
  <si>
    <t>40-318-7796</t>
  </si>
  <si>
    <t>29-571-2916</t>
  </si>
  <si>
    <t>56-250-5412</t>
  </si>
  <si>
    <t>90-625-7773</t>
  </si>
  <si>
    <t>42-806-5043</t>
  </si>
  <si>
    <t>49-619-9701</t>
  </si>
  <si>
    <t>74-588-5689</t>
  </si>
  <si>
    <t>16-315-4310</t>
  </si>
  <si>
    <t>32-073-0297</t>
  </si>
  <si>
    <t>45-888-1121</t>
  </si>
  <si>
    <t>99-464-3402</t>
  </si>
  <si>
    <t>11-637-7370</t>
  </si>
  <si>
    <t>69-521-9782</t>
  </si>
  <si>
    <t>38-124-1137</t>
  </si>
  <si>
    <t>86-901-6884</t>
  </si>
  <si>
    <t>42-502-9804</t>
  </si>
  <si>
    <t>48-944-5993</t>
  </si>
  <si>
    <t>56-995-2564</t>
  </si>
  <si>
    <t>39-396-6625</t>
  </si>
  <si>
    <t>92-813-0753</t>
  </si>
  <si>
    <t>16-252-4567</t>
  </si>
  <si>
    <t>45-022-6138</t>
  </si>
  <si>
    <t>62-696-3703</t>
  </si>
  <si>
    <t>21-065-6693</t>
  </si>
  <si>
    <t>44-485-4959</t>
  </si>
  <si>
    <t>84-439-3708</t>
  </si>
  <si>
    <t>42-450-7378</t>
  </si>
  <si>
    <t>62-501-9443</t>
  </si>
  <si>
    <t>05-829-5949</t>
  </si>
  <si>
    <t>96-288-5392</t>
  </si>
  <si>
    <t>73-766-5388</t>
  </si>
  <si>
    <t>76-141-6799</t>
  </si>
  <si>
    <t>95-965-8857</t>
  </si>
  <si>
    <t>06-858-1204</t>
  </si>
  <si>
    <t>71-616-6346</t>
  </si>
  <si>
    <t>94-240-2966</t>
  </si>
  <si>
    <t>12-789-5055</t>
  </si>
  <si>
    <t>53-912-1198</t>
  </si>
  <si>
    <t>75-175-2061</t>
  </si>
  <si>
    <t>76-074-1338</t>
  </si>
  <si>
    <t>98-835-9485</t>
  </si>
  <si>
    <t>57-569-8304</t>
  </si>
  <si>
    <t>62-565-4981</t>
  </si>
  <si>
    <t>71-661-2330</t>
  </si>
  <si>
    <t>97-739-5451</t>
  </si>
  <si>
    <t>44-738-9796</t>
  </si>
  <si>
    <t>36-072-8710</t>
  </si>
  <si>
    <t>99-379-4922</t>
  </si>
  <si>
    <t>84-571-2905</t>
  </si>
  <si>
    <t>01-169-3210</t>
  </si>
  <si>
    <t>29-488-0609</t>
  </si>
  <si>
    <t>33-899-2172</t>
  </si>
  <si>
    <t>12-846-5641</t>
  </si>
  <si>
    <t>23-976-1379</t>
  </si>
  <si>
    <t>83-384-8544</t>
  </si>
  <si>
    <t>24-178-6526</t>
  </si>
  <si>
    <t>16-497-1416</t>
  </si>
  <si>
    <t>83-822-7506</t>
  </si>
  <si>
    <t>14-305-6809</t>
  </si>
  <si>
    <t>57-384-7665</t>
  </si>
  <si>
    <t>64-844-1291</t>
  </si>
  <si>
    <t>78-463-7495</t>
  </si>
  <si>
    <t>85-293-0752</t>
  </si>
  <si>
    <t>22-325-8673</t>
  </si>
  <si>
    <t>34-009-7031</t>
  </si>
  <si>
    <t>49-204-8721</t>
  </si>
  <si>
    <t>07-970-0150</t>
  </si>
  <si>
    <t>17-649-5930</t>
  </si>
  <si>
    <t>94-240-7974</t>
  </si>
  <si>
    <t>55-740-1917</t>
  </si>
  <si>
    <t>45-717-4862</t>
  </si>
  <si>
    <t>81-361-7313</t>
  </si>
  <si>
    <t>78-404-2440</t>
  </si>
  <si>
    <t>36-332-6755</t>
  </si>
  <si>
    <t>23-294-8842</t>
  </si>
  <si>
    <t>82-350-5771</t>
  </si>
  <si>
    <t>04-352-6526</t>
  </si>
  <si>
    <t>14-835-9076</t>
  </si>
  <si>
    <t>35-438-2501</t>
  </si>
  <si>
    <t>69-255-5061</t>
  </si>
  <si>
    <t>43-581-4374</t>
  </si>
  <si>
    <t>76-179-4314</t>
  </si>
  <si>
    <t>69-619-0131</t>
  </si>
  <si>
    <t>95-487-4167</t>
  </si>
  <si>
    <t>73-580-4013</t>
  </si>
  <si>
    <t>78-841-2339</t>
  </si>
  <si>
    <t>35-796-8583</t>
  </si>
  <si>
    <t>95-242-9962</t>
  </si>
  <si>
    <t>86-809-0755</t>
  </si>
  <si>
    <t>42-803-7970</t>
  </si>
  <si>
    <t>49-512-1335</t>
  </si>
  <si>
    <t>03-945-4180</t>
  </si>
  <si>
    <t>14-691-3642</t>
  </si>
  <si>
    <t>60-315-2347</t>
  </si>
  <si>
    <t>80-149-6607</t>
  </si>
  <si>
    <t>37-889-5168</t>
  </si>
  <si>
    <t>73-855-8121</t>
  </si>
  <si>
    <t>52-141-2986</t>
  </si>
  <si>
    <t>90-503-5102</t>
  </si>
  <si>
    <t>35-931-8986</t>
  </si>
  <si>
    <t>53-712-5755</t>
  </si>
  <si>
    <t>11-033-9811</t>
  </si>
  <si>
    <t>49-027-6333</t>
  </si>
  <si>
    <t>80-128-3458</t>
  </si>
  <si>
    <t>02-139-5795</t>
  </si>
  <si>
    <t>96-854-9413</t>
  </si>
  <si>
    <t>26-238-5516</t>
  </si>
  <si>
    <t>00-184-0999</t>
  </si>
  <si>
    <t>75-311-2176</t>
  </si>
  <si>
    <t>22-511-8879</t>
  </si>
  <si>
    <t>29-142-0612</t>
  </si>
  <si>
    <t>17-959-2611</t>
  </si>
  <si>
    <t>22-899-8080</t>
  </si>
  <si>
    <t>06-966-4037</t>
  </si>
  <si>
    <t>67-687-2177</t>
  </si>
  <si>
    <t>90-642-2853</t>
  </si>
  <si>
    <t>83-952-4060</t>
  </si>
  <si>
    <t>77-726-8101</t>
  </si>
  <si>
    <t>79-548-9262</t>
  </si>
  <si>
    <t>90-994-6265</t>
  </si>
  <si>
    <t>79-948-8797</t>
  </si>
  <si>
    <t>80-909-3676</t>
  </si>
  <si>
    <t>51-303-3473</t>
  </si>
  <si>
    <t>29-336-3916</t>
  </si>
  <si>
    <t>65-905-6840</t>
  </si>
  <si>
    <t>21-697-0631</t>
  </si>
  <si>
    <t>94-831-0199</t>
  </si>
  <si>
    <t>33-904-2913</t>
  </si>
  <si>
    <t>10-069-2465</t>
  </si>
  <si>
    <t>74-044-0711</t>
  </si>
  <si>
    <t>41-530-7761</t>
  </si>
  <si>
    <t>12-477-8020</t>
  </si>
  <si>
    <t>25-725-3294</t>
  </si>
  <si>
    <t>98-469-6554</t>
  </si>
  <si>
    <t>13-963-1339</t>
  </si>
  <si>
    <t>17-460-5339</t>
  </si>
  <si>
    <t>79-255-0398</t>
  </si>
  <si>
    <t>08-796-3853</t>
  </si>
  <si>
    <t>29-740-8838</t>
  </si>
  <si>
    <t>10-890-8811</t>
  </si>
  <si>
    <t>86-231-3849</t>
  </si>
  <si>
    <t>38-147-3872</t>
  </si>
  <si>
    <t>94-948-7196</t>
  </si>
  <si>
    <t>13-630-3102</t>
  </si>
  <si>
    <t>79-562-8580</t>
  </si>
  <si>
    <t>72-320-4595</t>
  </si>
  <si>
    <t>70-444-1671</t>
  </si>
  <si>
    <t>59-018-8338</t>
  </si>
  <si>
    <t>47-689-3444</t>
  </si>
  <si>
    <t>40-651-2116</t>
  </si>
  <si>
    <t>70-605-1706</t>
  </si>
  <si>
    <t>47-331-4099</t>
  </si>
  <si>
    <t>76-699-3161</t>
  </si>
  <si>
    <t>28-698-3654</t>
  </si>
  <si>
    <t>89-683-5829</t>
  </si>
  <si>
    <t>15-453-8883</t>
  </si>
  <si>
    <t>10-960-1879</t>
  </si>
  <si>
    <t>35-919-6587</t>
  </si>
  <si>
    <t>30-293-1605</t>
  </si>
  <si>
    <t>81-101-0295</t>
  </si>
  <si>
    <t>78-246-1587</t>
  </si>
  <si>
    <t>09-864-6389</t>
  </si>
  <si>
    <t>21-501-6501</t>
  </si>
  <si>
    <t>25-232-9896</t>
  </si>
  <si>
    <t>61-335-9191</t>
  </si>
  <si>
    <t>28-827-4963</t>
  </si>
  <si>
    <t>86-918-7348</t>
  </si>
  <si>
    <t>22-421-9873</t>
  </si>
  <si>
    <t>23-743-4342</t>
  </si>
  <si>
    <t>15-836-3349</t>
  </si>
  <si>
    <t>08-545-9729</t>
  </si>
  <si>
    <t>70-886-0647</t>
  </si>
  <si>
    <t>04-181-6486</t>
  </si>
  <si>
    <t>14-362-0431</t>
  </si>
  <si>
    <t>04-095-4337</t>
  </si>
  <si>
    <t>19-144-4050</t>
  </si>
  <si>
    <t>49-558-8571</t>
  </si>
  <si>
    <t>43-028-6483</t>
  </si>
  <si>
    <t>51-817-3482</t>
  </si>
  <si>
    <t>07-701-7321</t>
  </si>
  <si>
    <t>21-975-7486</t>
  </si>
  <si>
    <t>59-440-6906</t>
  </si>
  <si>
    <t>43-734-0585</t>
  </si>
  <si>
    <t>12-268-3953</t>
  </si>
  <si>
    <t>91-614-0257</t>
  </si>
  <si>
    <t>19-117-9077</t>
  </si>
  <si>
    <t>57-545-6372</t>
  </si>
  <si>
    <t>50-068-8085</t>
  </si>
  <si>
    <t>61-521-8209</t>
  </si>
  <si>
    <t>91-469-9560</t>
  </si>
  <si>
    <t>59-268-8237</t>
  </si>
  <si>
    <t>16-699-4469</t>
  </si>
  <si>
    <t>69-696-0985</t>
  </si>
  <si>
    <t>69-661-5914</t>
  </si>
  <si>
    <t>26-320-4866</t>
  </si>
  <si>
    <t>51-168-8310</t>
  </si>
  <si>
    <t>84-264-8570</t>
  </si>
  <si>
    <t>58-215-1069</t>
  </si>
  <si>
    <t>46-227-6783</t>
  </si>
  <si>
    <t>90-155-4507</t>
  </si>
  <si>
    <t>19-608-9524</t>
  </si>
  <si>
    <t>36-105-1873</t>
  </si>
  <si>
    <t>49-682-5169</t>
  </si>
  <si>
    <t>17-398-0290</t>
  </si>
  <si>
    <t>60-831-6478</t>
  </si>
  <si>
    <t>21-690-1861</t>
  </si>
  <si>
    <t>14-520-8337</t>
  </si>
  <si>
    <t>33-661-6321</t>
  </si>
  <si>
    <t>43-372-1411</t>
  </si>
  <si>
    <t>48-756-6759</t>
  </si>
  <si>
    <t>48-815-1499</t>
  </si>
  <si>
    <t>36-689-5409</t>
  </si>
  <si>
    <t>96-812-4274</t>
  </si>
  <si>
    <t>80-870-7096</t>
  </si>
  <si>
    <t>29-731-9128</t>
  </si>
  <si>
    <t>72-625-4158</t>
  </si>
  <si>
    <t>21-251-3782</t>
  </si>
  <si>
    <t>79-799-3387</t>
  </si>
  <si>
    <t>25-211-8459</t>
  </si>
  <si>
    <t>43-793-1986</t>
  </si>
  <si>
    <t>91-130-8564</t>
  </si>
  <si>
    <t>00-067-5988</t>
  </si>
  <si>
    <t>80-300-7405</t>
  </si>
  <si>
    <t>09-628-6247</t>
  </si>
  <si>
    <t>53-673-4375</t>
  </si>
  <si>
    <t>68-434-1438</t>
  </si>
  <si>
    <t>51-878-6554</t>
  </si>
  <si>
    <t>22-932-2736</t>
  </si>
  <si>
    <t>41-931-6077</t>
  </si>
  <si>
    <t>37-831-9960</t>
  </si>
  <si>
    <t>67-514-2508</t>
  </si>
  <si>
    <t>70-908-3791</t>
  </si>
  <si>
    <t>22-074-9764</t>
  </si>
  <si>
    <t>44-734-9074</t>
  </si>
  <si>
    <t>10-648-1967</t>
  </si>
  <si>
    <t>91-740-1842</t>
  </si>
  <si>
    <t>87-087-9725</t>
  </si>
  <si>
    <t>55-332-6778</t>
  </si>
  <si>
    <t>31-739-0206</t>
  </si>
  <si>
    <t>68-615-5513</t>
  </si>
  <si>
    <t>31-186-4441</t>
  </si>
  <si>
    <t>17-556-1175</t>
  </si>
  <si>
    <t>52-315-5107</t>
  </si>
  <si>
    <t>85-760-8081</t>
  </si>
  <si>
    <t>51-006-0386</t>
  </si>
  <si>
    <t>42-802-1325</t>
  </si>
  <si>
    <t>00-405-6164</t>
  </si>
  <si>
    <t>79-769-9981</t>
  </si>
  <si>
    <t>41-353-2655</t>
  </si>
  <si>
    <t>91-234-1576</t>
  </si>
  <si>
    <t>26-332-3694</t>
  </si>
  <si>
    <t>88-364-3672</t>
  </si>
  <si>
    <t>88-452-5972</t>
  </si>
  <si>
    <t>34-595-4675</t>
  </si>
  <si>
    <t>90-295-9979</t>
  </si>
  <si>
    <t>35-259-7553</t>
  </si>
  <si>
    <t>84-267-7633</t>
  </si>
  <si>
    <t>10-123-7205</t>
  </si>
  <si>
    <t>46-563-5080</t>
  </si>
  <si>
    <t>50-572-0380</t>
  </si>
  <si>
    <t>46-211-1600</t>
  </si>
  <si>
    <t>27-735-6724</t>
  </si>
  <si>
    <t>71-135-4671</t>
  </si>
  <si>
    <t>39-678-2219</t>
  </si>
  <si>
    <t>01-533-9820</t>
  </si>
  <si>
    <t>21-823-8364</t>
  </si>
  <si>
    <t>85-685-8170</t>
  </si>
  <si>
    <t>95-879-7879</t>
  </si>
  <si>
    <t>73-096-8237</t>
  </si>
  <si>
    <t>73-963-8305</t>
  </si>
  <si>
    <t>18-372-4230</t>
  </si>
  <si>
    <t>07-045-7554</t>
  </si>
  <si>
    <t>93-993-3551</t>
  </si>
  <si>
    <t>98-942-5606</t>
  </si>
  <si>
    <t>22-810-3367</t>
  </si>
  <si>
    <t>93-563-2209</t>
  </si>
  <si>
    <t>68-801-1856</t>
  </si>
  <si>
    <t>90-295-1469</t>
  </si>
  <si>
    <t>59-403-4991</t>
  </si>
  <si>
    <t>15-610-1030</t>
  </si>
  <si>
    <t>36-805-8273</t>
  </si>
  <si>
    <t>19-856-1310</t>
  </si>
  <si>
    <t>82-089-4540</t>
  </si>
  <si>
    <t>12-817-0429</t>
  </si>
  <si>
    <t>81-741-2226</t>
  </si>
  <si>
    <t>52-138-5235</t>
  </si>
  <si>
    <t>27-929-9567</t>
  </si>
  <si>
    <t>94-701-1933</t>
  </si>
  <si>
    <t>74-006-0707</t>
  </si>
  <si>
    <t>96-630-8992</t>
  </si>
  <si>
    <t>64-958-0514</t>
  </si>
  <si>
    <t>18-923-8248</t>
  </si>
  <si>
    <t>96-206-6354</t>
  </si>
  <si>
    <t>51-180-7453</t>
  </si>
  <si>
    <t>08-932-8283</t>
  </si>
  <si>
    <t>48-487-8268</t>
  </si>
  <si>
    <t>59-753-8996</t>
  </si>
  <si>
    <t>81-536-6243</t>
  </si>
  <si>
    <t>44-035-0349</t>
  </si>
  <si>
    <t>32-820-4252</t>
  </si>
  <si>
    <t>81-273-6428</t>
  </si>
  <si>
    <t>57-979-8280</t>
  </si>
  <si>
    <t>45-913-2916</t>
  </si>
  <si>
    <t>03-296-4823</t>
  </si>
  <si>
    <t>73-209-6792</t>
  </si>
  <si>
    <t>64-056-1813</t>
  </si>
  <si>
    <t>55-097-0331</t>
  </si>
  <si>
    <t>31-030-9328</t>
  </si>
  <si>
    <t>23-887-6107</t>
  </si>
  <si>
    <t>83-287-3528</t>
  </si>
  <si>
    <t>74-740-2449</t>
  </si>
  <si>
    <t>47-736-0281</t>
  </si>
  <si>
    <t>23-109-6478</t>
  </si>
  <si>
    <t>93-353-7870</t>
  </si>
  <si>
    <t>80-848-4646</t>
  </si>
  <si>
    <t>96-802-7876</t>
  </si>
  <si>
    <t>67-074-9640</t>
  </si>
  <si>
    <t>71-448-5596</t>
  </si>
  <si>
    <t>37-853-4745</t>
  </si>
  <si>
    <t>49-053-6753</t>
  </si>
  <si>
    <t>91-762-9374</t>
  </si>
  <si>
    <t>12-410-9072</t>
  </si>
  <si>
    <t>99-509-3540</t>
  </si>
  <si>
    <t>70-811-8868</t>
  </si>
  <si>
    <t>00-686-4981</t>
  </si>
  <si>
    <t>70-268-5157</t>
  </si>
  <si>
    <t>02-599-6445</t>
  </si>
  <si>
    <t>19-746-4025</t>
  </si>
  <si>
    <t>79-762-8766</t>
  </si>
  <si>
    <t>28-930-5992</t>
  </si>
  <si>
    <t>99-035-5538</t>
  </si>
  <si>
    <t>17-445-1636</t>
  </si>
  <si>
    <t>15-061-2975</t>
  </si>
  <si>
    <t>12-089-8757</t>
  </si>
  <si>
    <t>37-330-4541</t>
  </si>
  <si>
    <t>75-576-7716</t>
  </si>
  <si>
    <t>68-391-0538</t>
  </si>
  <si>
    <t>08-976-3808</t>
  </si>
  <si>
    <t>19-876-1837</t>
  </si>
  <si>
    <t>25-570-5030</t>
  </si>
  <si>
    <t>22-937-5506</t>
  </si>
  <si>
    <t>57-533-7007</t>
  </si>
  <si>
    <t>69-790-9713</t>
  </si>
  <si>
    <t>23-680-3095</t>
  </si>
  <si>
    <t>05-085-6832</t>
  </si>
  <si>
    <t>71-150-8514</t>
  </si>
  <si>
    <t>60-159-9097</t>
  </si>
  <si>
    <t>39-669-1647</t>
  </si>
  <si>
    <t>33-283-3987</t>
  </si>
  <si>
    <t>00-487-5305</t>
  </si>
  <si>
    <t>92-592-8367</t>
  </si>
  <si>
    <t>81-351-4597</t>
  </si>
  <si>
    <t>50-687-0324</t>
  </si>
  <si>
    <t>94-775-4041</t>
  </si>
  <si>
    <t>60-944-3000</t>
  </si>
  <si>
    <t>83-471-7414</t>
  </si>
  <si>
    <t>63-960-0760</t>
  </si>
  <si>
    <t>11-925-9976</t>
  </si>
  <si>
    <t>14-651-7421</t>
  </si>
  <si>
    <t>82-687-3098</t>
  </si>
  <si>
    <t>53-551-7296</t>
  </si>
  <si>
    <t>80-055-3551</t>
  </si>
  <si>
    <t>16-363-9800</t>
  </si>
  <si>
    <t>85-039-0446</t>
  </si>
  <si>
    <t>05-781-7392</t>
  </si>
  <si>
    <t>88-648-0849</t>
  </si>
  <si>
    <t>67-986-8365</t>
  </si>
  <si>
    <t>48-848-7983</t>
  </si>
  <si>
    <t>38-390-2833</t>
  </si>
  <si>
    <t>39-616-5934</t>
  </si>
  <si>
    <t>28-765-7881</t>
  </si>
  <si>
    <t>08-852-6001</t>
  </si>
  <si>
    <t>13-076-6964</t>
  </si>
  <si>
    <t>34-498-8435</t>
  </si>
  <si>
    <t>67-736-7400</t>
  </si>
  <si>
    <t>32-670-2197</t>
  </si>
  <si>
    <t>77-407-4661</t>
  </si>
  <si>
    <t>72-686-1462</t>
  </si>
  <si>
    <t>71-334-9342</t>
  </si>
  <si>
    <t>68-475-6561</t>
  </si>
  <si>
    <t>67-465-4229</t>
  </si>
  <si>
    <t>61-361-5897</t>
  </si>
  <si>
    <t>08-916-5317</t>
  </si>
  <si>
    <t>85-005-7371</t>
  </si>
  <si>
    <t>32-606-0221</t>
  </si>
  <si>
    <t>75-642-1071</t>
  </si>
  <si>
    <t>44-139-6081</t>
  </si>
  <si>
    <t>71-624-9136</t>
  </si>
  <si>
    <t>94-109-5393</t>
  </si>
  <si>
    <t>02-878-0605</t>
  </si>
  <si>
    <t>35-229-8355</t>
  </si>
  <si>
    <t>42-743-7131</t>
  </si>
  <si>
    <t>25-211-1036</t>
  </si>
  <si>
    <t>61-169-9533</t>
  </si>
  <si>
    <t>58-520-0827</t>
  </si>
  <si>
    <t>95-328-6696</t>
  </si>
  <si>
    <t>49-628-7980</t>
  </si>
  <si>
    <t>45-992-4003</t>
  </si>
  <si>
    <t>53-371-7234</t>
  </si>
  <si>
    <t>12-064-6257</t>
  </si>
  <si>
    <t>24-515-5444</t>
  </si>
  <si>
    <t>44-209-3897</t>
  </si>
  <si>
    <t>83-868-3107</t>
  </si>
  <si>
    <t>62-015-7732</t>
  </si>
  <si>
    <t>82-546-2372</t>
  </si>
  <si>
    <t>45-056-3689</t>
  </si>
  <si>
    <t>33-600-8154</t>
  </si>
  <si>
    <t>58-969-4189</t>
  </si>
  <si>
    <t>79-325-2473</t>
  </si>
  <si>
    <t>57-893-9010</t>
  </si>
  <si>
    <t>39-106-3174</t>
  </si>
  <si>
    <t>87-081-8017</t>
  </si>
  <si>
    <t>78-218-3711</t>
  </si>
  <si>
    <t>14-593-7231</t>
  </si>
  <si>
    <t>97-800-4291</t>
  </si>
  <si>
    <t>88-704-9406</t>
  </si>
  <si>
    <t>81-084-7390</t>
  </si>
  <si>
    <t>38-518-6384</t>
  </si>
  <si>
    <t>07-845-7146</t>
  </si>
  <si>
    <t>94-564-6883</t>
  </si>
  <si>
    <t>87-948-7136</t>
  </si>
  <si>
    <t>32-576-1199</t>
  </si>
  <si>
    <t>70-723-9683</t>
  </si>
  <si>
    <t>80-301-7378</t>
  </si>
  <si>
    <t>75-702-1038</t>
  </si>
  <si>
    <t>33-316-5852</t>
  </si>
  <si>
    <t>52-327-9244</t>
  </si>
  <si>
    <t>78-763-1790</t>
  </si>
  <si>
    <t>02-413-4314</t>
  </si>
  <si>
    <t>46-937-7150</t>
  </si>
  <si>
    <t>94-599-8945</t>
  </si>
  <si>
    <t>02-366-1426</t>
  </si>
  <si>
    <t>15-373-6652</t>
  </si>
  <si>
    <t>25-556-2768</t>
  </si>
  <si>
    <t>92-560-7805</t>
  </si>
  <si>
    <t>03-345-9297</t>
  </si>
  <si>
    <t>51-529-2562</t>
  </si>
  <si>
    <t>46-715-4735</t>
  </si>
  <si>
    <t>91-769-4308</t>
  </si>
  <si>
    <t>76-186-0565</t>
  </si>
  <si>
    <t>30-949-0380</t>
  </si>
  <si>
    <t>95-602-2941</t>
  </si>
  <si>
    <t>80-574-8172</t>
  </si>
  <si>
    <t>51-678-1672</t>
  </si>
  <si>
    <t>78-076-4386</t>
  </si>
  <si>
    <t>71-990-4860</t>
  </si>
  <si>
    <t>02-972-6704</t>
  </si>
  <si>
    <t>84-770-6036</t>
  </si>
  <si>
    <t>94-301-2442</t>
  </si>
  <si>
    <t>86-247-8427</t>
  </si>
  <si>
    <t>13-561-5344</t>
  </si>
  <si>
    <t>62-644-8292</t>
  </si>
  <si>
    <t>16-848-3367</t>
  </si>
  <si>
    <t>84-158-7187</t>
  </si>
  <si>
    <t>36-024-9580</t>
  </si>
  <si>
    <t>96-364-5979</t>
  </si>
  <si>
    <t>76-044-6359</t>
  </si>
  <si>
    <t>74-529-2607</t>
  </si>
  <si>
    <t>04-766-7818</t>
  </si>
  <si>
    <t>77-472-1161</t>
  </si>
  <si>
    <t>77-397-0388</t>
  </si>
  <si>
    <t>30-439-0535</t>
  </si>
  <si>
    <t>56-306-9887</t>
  </si>
  <si>
    <t>54-129-0511</t>
  </si>
  <si>
    <t>49-985-3410</t>
  </si>
  <si>
    <t>85-904-8966</t>
  </si>
  <si>
    <t>96-518-2508</t>
  </si>
  <si>
    <t>45-393-7874</t>
  </si>
  <si>
    <t>02-320-7293</t>
  </si>
  <si>
    <t>90-608-4166</t>
  </si>
  <si>
    <t>63-420-3051</t>
  </si>
  <si>
    <t>16-924-7374</t>
  </si>
  <si>
    <t>49-311-6150</t>
  </si>
  <si>
    <t>87-858-7699</t>
  </si>
  <si>
    <t>95-863-4012</t>
  </si>
  <si>
    <t>72-353-6720</t>
  </si>
  <si>
    <t>76-500-9749</t>
  </si>
  <si>
    <t>22-052-4171</t>
  </si>
  <si>
    <t>99-563-7961</t>
  </si>
  <si>
    <t>52-262-5888</t>
  </si>
  <si>
    <t>07-911-5608</t>
  </si>
  <si>
    <t>95-162-8296</t>
  </si>
  <si>
    <t>87-226-2276</t>
  </si>
  <si>
    <t>28-355-7953</t>
  </si>
  <si>
    <t>55-858-8009</t>
  </si>
  <si>
    <t>04-237-6676</t>
  </si>
  <si>
    <t>18-633-0941</t>
  </si>
  <si>
    <t>43-974-2060</t>
  </si>
  <si>
    <t>19-744-8251</t>
  </si>
  <si>
    <t>91-645-7025</t>
  </si>
  <si>
    <t>45-758-7125</t>
  </si>
  <si>
    <t>24-308-6394</t>
  </si>
  <si>
    <t>09-487-0959</t>
  </si>
  <si>
    <t>12-235-1083</t>
  </si>
  <si>
    <t>97-641-4003</t>
  </si>
  <si>
    <t>67-017-5383</t>
  </si>
  <si>
    <t>30-222-4304</t>
  </si>
  <si>
    <t>33-693-5754</t>
  </si>
  <si>
    <t>56-356-6094</t>
  </si>
  <si>
    <t>22-331-9544</t>
  </si>
  <si>
    <t>11-556-2308</t>
  </si>
  <si>
    <t>66-070-4006</t>
  </si>
  <si>
    <t>64-326-9568</t>
  </si>
  <si>
    <t>98-094-5015</t>
  </si>
  <si>
    <t>91-990-1755</t>
  </si>
  <si>
    <t>66-231-4757</t>
  </si>
  <si>
    <t>92-201-1834</t>
  </si>
  <si>
    <t>14-232-6703</t>
  </si>
  <si>
    <t>22-587-7297</t>
  </si>
  <si>
    <t>62-495-4752</t>
  </si>
  <si>
    <t>42-491-0618</t>
  </si>
  <si>
    <t>98-377-1627</t>
  </si>
  <si>
    <t>02-804-5138</t>
  </si>
  <si>
    <t>43-473-5866</t>
  </si>
  <si>
    <t>30-124-6931</t>
  </si>
  <si>
    <t>81-506-1384</t>
  </si>
  <si>
    <t>30-608-2116</t>
  </si>
  <si>
    <t>27-027-1137</t>
  </si>
  <si>
    <t>98-803-1524</t>
  </si>
  <si>
    <t>73-024-8228</t>
  </si>
  <si>
    <t>93-908-5271</t>
  </si>
  <si>
    <t>24-461-2017</t>
  </si>
  <si>
    <t>46-997-2246</t>
  </si>
  <si>
    <t>77-129-2629</t>
  </si>
  <si>
    <t>12-934-5667</t>
  </si>
  <si>
    <t>65-659-8109</t>
  </si>
  <si>
    <t>24-713-2082</t>
  </si>
  <si>
    <t>89-003-4322</t>
  </si>
  <si>
    <t>33-214-7791</t>
  </si>
  <si>
    <t>22-190-9022</t>
  </si>
  <si>
    <t>87-692-8651</t>
  </si>
  <si>
    <t>90-890-9738</t>
  </si>
  <si>
    <t>29-515-3484</t>
  </si>
  <si>
    <t>56-755-2972</t>
  </si>
  <si>
    <t>07-865-3442</t>
  </si>
  <si>
    <t>87-878-5503</t>
  </si>
  <si>
    <t>47-300-8053</t>
  </si>
  <si>
    <t>02-724-1815</t>
  </si>
  <si>
    <t>28-050-2769</t>
  </si>
  <si>
    <t>65-499-7587</t>
  </si>
  <si>
    <t>63-554-7494</t>
  </si>
  <si>
    <t>23-046-2303</t>
  </si>
  <si>
    <t>44-027-1119</t>
  </si>
  <si>
    <t>70-035-7423</t>
  </si>
  <si>
    <t>39-518-8384</t>
  </si>
  <si>
    <t>96-611-6958</t>
  </si>
  <si>
    <t>55-030-3671</t>
  </si>
  <si>
    <t>14-974-6597</t>
  </si>
  <si>
    <t>19-401-8993</t>
  </si>
  <si>
    <t>85-414-4436</t>
  </si>
  <si>
    <t>64-974-1881</t>
  </si>
  <si>
    <t>36-804-2901</t>
  </si>
  <si>
    <t>31-364-6435</t>
  </si>
  <si>
    <t>83-514-3935</t>
  </si>
  <si>
    <t>67-814-4796</t>
  </si>
  <si>
    <t>08-701-6344</t>
  </si>
  <si>
    <t>14-284-0824</t>
  </si>
  <si>
    <t>12-406-5722</t>
  </si>
  <si>
    <t>93-244-4625</t>
  </si>
  <si>
    <t>67-438-7887</t>
  </si>
  <si>
    <t>67-264-8581</t>
  </si>
  <si>
    <t>14-049-7166</t>
  </si>
  <si>
    <t>81-251-9392</t>
  </si>
  <si>
    <t>97-661-4782</t>
  </si>
  <si>
    <t>74-629-9938</t>
  </si>
  <si>
    <t>08-388-0561</t>
  </si>
  <si>
    <t>18-972-6103</t>
  </si>
  <si>
    <t>45-238-5575</t>
  </si>
  <si>
    <t>28-795-4842</t>
  </si>
  <si>
    <t>21-546-4175</t>
  </si>
  <si>
    <t>30-717-9184</t>
  </si>
  <si>
    <t>26-802-2607</t>
  </si>
  <si>
    <t>92-850-0005</t>
  </si>
  <si>
    <t>20-939-2951</t>
  </si>
  <si>
    <t>87-518-1274</t>
  </si>
  <si>
    <t>29-468-5827</t>
  </si>
  <si>
    <t>32-010-1661</t>
  </si>
  <si>
    <t>73-862-4897</t>
  </si>
  <si>
    <t>07-325-9493</t>
  </si>
  <si>
    <t>94-782-2958</t>
  </si>
  <si>
    <t>53-192-9139</t>
  </si>
  <si>
    <t>57-517-5096</t>
  </si>
  <si>
    <t>55-283-7150</t>
  </si>
  <si>
    <t>99-634-4998</t>
  </si>
  <si>
    <t>03-664-6329</t>
  </si>
  <si>
    <t>40-203-0399</t>
  </si>
  <si>
    <t>54-823-5518</t>
  </si>
  <si>
    <t>09-118-6659</t>
  </si>
  <si>
    <t>51-833-0784</t>
  </si>
  <si>
    <t>41-087-3884</t>
  </si>
  <si>
    <t>71-694-6191</t>
  </si>
  <si>
    <t>10-770-6969</t>
  </si>
  <si>
    <t>79-598-9277</t>
  </si>
  <si>
    <t>71-270-2433</t>
  </si>
  <si>
    <t>80-863-9500</t>
  </si>
  <si>
    <t>66-760-0761</t>
  </si>
  <si>
    <t>27-469-5699</t>
  </si>
  <si>
    <t>76-316-2266</t>
  </si>
  <si>
    <t>71-660-8025</t>
  </si>
  <si>
    <t>74-018-1564</t>
  </si>
  <si>
    <t>52-895-2065</t>
  </si>
  <si>
    <t>86-180-6610</t>
  </si>
  <si>
    <t>69-758-6609</t>
  </si>
  <si>
    <t>41-347-5390</t>
  </si>
  <si>
    <t>40-466-7986</t>
  </si>
  <si>
    <t>37-161-5739</t>
  </si>
  <si>
    <t>79-035-5972</t>
  </si>
  <si>
    <t>89-580-5477</t>
  </si>
  <si>
    <t>62-621-3216</t>
  </si>
  <si>
    <t>05-553-9191</t>
  </si>
  <si>
    <t>35-535-5238</t>
  </si>
  <si>
    <t>77-769-4302</t>
  </si>
  <si>
    <t>63-564-1671</t>
  </si>
  <si>
    <t>67-726-0047</t>
  </si>
  <si>
    <t>29-316-9264</t>
  </si>
  <si>
    <t>33-774-4688</t>
  </si>
  <si>
    <t>35-206-7692</t>
  </si>
  <si>
    <t>02-253-3102</t>
  </si>
  <si>
    <t>29-448-6506</t>
  </si>
  <si>
    <t>60-407-9381</t>
  </si>
  <si>
    <t>98-397-1355</t>
  </si>
  <si>
    <t>61-260-4065</t>
  </si>
  <si>
    <t>68-146-3858</t>
  </si>
  <si>
    <t>37-138-1088</t>
  </si>
  <si>
    <t>79-512-8049</t>
  </si>
  <si>
    <t>57-811-3576</t>
  </si>
  <si>
    <t>49-293-8265</t>
  </si>
  <si>
    <t>20-706-2522</t>
  </si>
  <si>
    <t>28-996-2345</t>
  </si>
  <si>
    <t>08-156-6742</t>
  </si>
  <si>
    <t>04-599-4236</t>
  </si>
  <si>
    <t>13-192-2631</t>
  </si>
  <si>
    <t>89-976-9332</t>
  </si>
  <si>
    <t>18-082-8246</t>
  </si>
  <si>
    <t>85-680-4444</t>
  </si>
  <si>
    <t>56-506-0404</t>
  </si>
  <si>
    <t>74-426-4270</t>
  </si>
  <si>
    <t>08-340-9334</t>
  </si>
  <si>
    <t>23-343-9473</t>
  </si>
  <si>
    <t>63-718-1972</t>
  </si>
  <si>
    <t>20-943-8768</t>
  </si>
  <si>
    <t>94-061-2234</t>
  </si>
  <si>
    <t>09-624-9545</t>
  </si>
  <si>
    <t>58-004-9909</t>
  </si>
  <si>
    <t>76-419-6425</t>
  </si>
  <si>
    <t>02-963-6611</t>
  </si>
  <si>
    <t>45-808-0026</t>
  </si>
  <si>
    <t>15-275-0174</t>
  </si>
  <si>
    <t>47-684-0801</t>
  </si>
  <si>
    <t>04-416-1739</t>
  </si>
  <si>
    <t>13-552-2748</t>
  </si>
  <si>
    <t>71-251-3501</t>
  </si>
  <si>
    <t>15-625-5374</t>
  </si>
  <si>
    <t>37-664-5925</t>
  </si>
  <si>
    <t>46-931-3259</t>
  </si>
  <si>
    <t>62-084-4251</t>
  </si>
  <si>
    <t>77-549-3772</t>
  </si>
  <si>
    <t>69-825-9355</t>
  </si>
  <si>
    <t>93-956-1049</t>
  </si>
  <si>
    <t>17-514-0075</t>
  </si>
  <si>
    <t>01-630-8952</t>
  </si>
  <si>
    <t>10-999-4450</t>
  </si>
  <si>
    <t>31-519-2564</t>
  </si>
  <si>
    <t>37-204-9544</t>
  </si>
  <si>
    <t>79-989-2517</t>
  </si>
  <si>
    <t>92-349-4781</t>
  </si>
  <si>
    <t>24-193-3290</t>
  </si>
  <si>
    <t>50-729-8255</t>
  </si>
  <si>
    <t>01-210-4237</t>
  </si>
  <si>
    <t>76-529-8046</t>
  </si>
  <si>
    <t>48-534-5907</t>
  </si>
  <si>
    <t>27-311-7942</t>
  </si>
  <si>
    <t>11-335-0891</t>
  </si>
  <si>
    <t>52-852-8170</t>
  </si>
  <si>
    <t>45-833-7172</t>
  </si>
  <si>
    <t>76-202-8310</t>
  </si>
  <si>
    <t>02-005-9989</t>
  </si>
  <si>
    <t>80-223-1243</t>
  </si>
  <si>
    <t>62-197-1304</t>
  </si>
  <si>
    <t>63-962-6565</t>
  </si>
  <si>
    <t>41-619-3914</t>
  </si>
  <si>
    <t>84-238-2633</t>
  </si>
  <si>
    <t>73-884-3485</t>
  </si>
  <si>
    <t>10-147-3615</t>
  </si>
  <si>
    <t>92-695-9599</t>
  </si>
  <si>
    <t>55-591-3286</t>
  </si>
  <si>
    <t>40-528-3107</t>
  </si>
  <si>
    <t>02-303-3364</t>
  </si>
  <si>
    <t>77-592-8292</t>
  </si>
  <si>
    <t>26-149-5784</t>
  </si>
  <si>
    <t>43-685-5004</t>
  </si>
  <si>
    <t>53-405-0092</t>
  </si>
  <si>
    <t>55-860-1216</t>
  </si>
  <si>
    <t>88-327-5732</t>
  </si>
  <si>
    <t>90-563-6126</t>
  </si>
  <si>
    <t>67-308-6797</t>
  </si>
  <si>
    <t>41-680-9473</t>
  </si>
  <si>
    <t>83-341-6110</t>
  </si>
  <si>
    <t>79-201-7935</t>
  </si>
  <si>
    <t>29-414-4745</t>
  </si>
  <si>
    <t>71-097-3189</t>
  </si>
  <si>
    <t>06-393-1060</t>
  </si>
  <si>
    <t>00-801-9314</t>
  </si>
  <si>
    <t>17-317-4372</t>
  </si>
  <si>
    <t>31-386-1716</t>
  </si>
  <si>
    <t>30-927-9033</t>
  </si>
  <si>
    <t>81-831-4559</t>
  </si>
  <si>
    <t>89-802-4428</t>
  </si>
  <si>
    <t>54-731-7871</t>
  </si>
  <si>
    <t>18-987-9541</t>
  </si>
  <si>
    <t>11-826-8221</t>
  </si>
  <si>
    <t>54-203-4744</t>
  </si>
  <si>
    <t>81-775-4060</t>
  </si>
  <si>
    <t>94-203-3947</t>
  </si>
  <si>
    <t>13-555-7020</t>
  </si>
  <si>
    <t>30-434-8277</t>
  </si>
  <si>
    <t>65-867-5555</t>
  </si>
  <si>
    <t>16-215-5352</t>
  </si>
  <si>
    <t>02-983-4441</t>
  </si>
  <si>
    <t>16-670-7779</t>
  </si>
  <si>
    <t>30-145-4578</t>
  </si>
  <si>
    <t>56-313-1659</t>
  </si>
  <si>
    <t>64-809-9465</t>
  </si>
  <si>
    <t>60-199-5749</t>
  </si>
  <si>
    <t>33-285-9440</t>
  </si>
  <si>
    <t>63-368-5736</t>
  </si>
  <si>
    <t>18-322-4161</t>
  </si>
  <si>
    <t>50-437-1476</t>
  </si>
  <si>
    <t>20-506-6304</t>
  </si>
  <si>
    <t>69-644-9715</t>
  </si>
  <si>
    <t>11-828-6149</t>
  </si>
  <si>
    <t>35-598-0936</t>
  </si>
  <si>
    <t>88-329-6436</t>
  </si>
  <si>
    <t>79-879-2404</t>
  </si>
  <si>
    <t>86-119-4442</t>
  </si>
  <si>
    <t>44-373-7671</t>
  </si>
  <si>
    <t>55-166-3084</t>
  </si>
  <si>
    <t>41-478-0027</t>
  </si>
  <si>
    <t>18-980-6916</t>
  </si>
  <si>
    <t>19-349-6165</t>
  </si>
  <si>
    <t>23-467-8838</t>
  </si>
  <si>
    <t>90-304-6964</t>
  </si>
  <si>
    <t>20-386-2071</t>
  </si>
  <si>
    <t>31-467-8820</t>
  </si>
  <si>
    <t>01-136-8791</t>
  </si>
  <si>
    <t>94-176-8954</t>
  </si>
  <si>
    <t>84-636-8145</t>
  </si>
  <si>
    <t>97-491-5060</t>
  </si>
  <si>
    <t>02-774-8448</t>
  </si>
  <si>
    <t>57-535-8241</t>
  </si>
  <si>
    <t>44-089-9254</t>
  </si>
  <si>
    <t>81-271-2684</t>
  </si>
  <si>
    <t>83-338-1309</t>
  </si>
  <si>
    <t>63-398-1261</t>
  </si>
  <si>
    <t>51-170-1352</t>
  </si>
  <si>
    <t>62-401-1223</t>
  </si>
  <si>
    <t>23-703-2540</t>
  </si>
  <si>
    <t>63-943-5265</t>
  </si>
  <si>
    <t>14-875-6467</t>
  </si>
  <si>
    <t>49-586-9942</t>
  </si>
  <si>
    <t>39-964-7015</t>
  </si>
  <si>
    <t>33-590-7004</t>
  </si>
  <si>
    <t>37-484-0009</t>
  </si>
  <si>
    <t>86-307-3687</t>
  </si>
  <si>
    <t>04-866-0489</t>
  </si>
  <si>
    <t>04-812-4117</t>
  </si>
  <si>
    <t>62-656-9602</t>
  </si>
  <si>
    <t>35-264-3182</t>
  </si>
  <si>
    <t>88-267-6756</t>
  </si>
  <si>
    <t>12-678-8355</t>
  </si>
  <si>
    <t>77-137-0062</t>
  </si>
  <si>
    <t>80-638-1124</t>
  </si>
  <si>
    <t>76-896-0656</t>
  </si>
  <si>
    <t>37-396-8125</t>
  </si>
  <si>
    <t>61-992-2545</t>
  </si>
  <si>
    <t>69-045-7841</t>
  </si>
  <si>
    <t>91-220-4960</t>
  </si>
  <si>
    <t>27-368-2867</t>
  </si>
  <si>
    <t>58-152-2074</t>
  </si>
  <si>
    <t>48-409-9728</t>
  </si>
  <si>
    <t>82-411-8201</t>
  </si>
  <si>
    <t>68-980-7331</t>
  </si>
  <si>
    <t>44-833-7569</t>
  </si>
  <si>
    <t>72-893-2779</t>
  </si>
  <si>
    <t>21-070-0976</t>
  </si>
  <si>
    <t>29-850-8170</t>
  </si>
  <si>
    <t>92-976-5891</t>
  </si>
  <si>
    <t>52-137-9881</t>
  </si>
  <si>
    <t>98-703-9057</t>
  </si>
  <si>
    <t>19-603-4448</t>
  </si>
  <si>
    <t>08-693-1071</t>
  </si>
  <si>
    <t>19-885-7822</t>
  </si>
  <si>
    <t>90-389-8825</t>
  </si>
  <si>
    <t>72-372-3197</t>
  </si>
  <si>
    <t>34-519-6738</t>
  </si>
  <si>
    <t>51-829-9153</t>
  </si>
  <si>
    <t>08-341-5207</t>
  </si>
  <si>
    <t>35-490-1328</t>
  </si>
  <si>
    <t>47-521-8342</t>
  </si>
  <si>
    <t>02-183-7631</t>
  </si>
  <si>
    <t>59-103-4298</t>
  </si>
  <si>
    <t>56-406-7681</t>
  </si>
  <si>
    <t>08-491-8186</t>
  </si>
  <si>
    <t>13-689-3423</t>
  </si>
  <si>
    <t>73-702-9644</t>
  </si>
  <si>
    <t>23-933-6150</t>
  </si>
  <si>
    <t>17-063-3248</t>
  </si>
  <si>
    <t>66-966-6660</t>
  </si>
  <si>
    <t>57-736-4743</t>
  </si>
  <si>
    <t>77-100-7564</t>
  </si>
  <si>
    <t>01-640-0091</t>
  </si>
  <si>
    <t>86-723-6469</t>
  </si>
  <si>
    <t>39-194-7713</t>
  </si>
  <si>
    <t>84-229-7978</t>
  </si>
  <si>
    <t>53-001-8283</t>
  </si>
  <si>
    <t>75-889-1383</t>
  </si>
  <si>
    <t>51-733-9948</t>
  </si>
  <si>
    <t>89-393-9213</t>
  </si>
  <si>
    <t>26-657-6957</t>
  </si>
  <si>
    <t>32-415-0506</t>
  </si>
  <si>
    <t>65-879-7410</t>
  </si>
  <si>
    <t>01-752-9268</t>
  </si>
  <si>
    <t>18-849-5241</t>
  </si>
  <si>
    <t>16-806-1120</t>
  </si>
  <si>
    <t>43-432-8046</t>
  </si>
  <si>
    <t>79-648-5015</t>
  </si>
  <si>
    <t>78-064-0464</t>
  </si>
  <si>
    <t>85-459-7733</t>
  </si>
  <si>
    <t>49-985-8980</t>
  </si>
  <si>
    <t>73-530-5197</t>
  </si>
  <si>
    <t>69-517-9697</t>
  </si>
  <si>
    <t>09-169-1476</t>
  </si>
  <si>
    <t>66-962-7455</t>
  </si>
  <si>
    <t>05-069-7454</t>
  </si>
  <si>
    <t>00-344-2095</t>
  </si>
  <si>
    <t>78-338-4471</t>
  </si>
  <si>
    <t>79-247-1755</t>
  </si>
  <si>
    <t>04-564-1321</t>
  </si>
  <si>
    <t>39-819-4356</t>
  </si>
  <si>
    <t>50-055-1068</t>
  </si>
  <si>
    <t>25-168-8055</t>
  </si>
  <si>
    <t>96-846-8323</t>
  </si>
  <si>
    <t>40-252-8778</t>
  </si>
  <si>
    <t>32-158-4707</t>
  </si>
  <si>
    <t>77-840-8190</t>
  </si>
  <si>
    <t>98-155-6220</t>
  </si>
  <si>
    <t>27-901-3952</t>
  </si>
  <si>
    <t>27-876-5363</t>
  </si>
  <si>
    <t>15-877-2925</t>
  </si>
  <si>
    <t>17-479-7092</t>
  </si>
  <si>
    <t>69-953-6481</t>
  </si>
  <si>
    <t>65-198-0667</t>
  </si>
  <si>
    <t>56-928-4566</t>
  </si>
  <si>
    <t>89-878-4714</t>
  </si>
  <si>
    <t>14-502-4928</t>
  </si>
  <si>
    <t>36-718-7108</t>
  </si>
  <si>
    <t>20-322-0237</t>
  </si>
  <si>
    <t>70-441-4809</t>
  </si>
  <si>
    <t>34-494-4062</t>
  </si>
  <si>
    <t>84-353-4928</t>
  </si>
  <si>
    <t>05-911-4451</t>
  </si>
  <si>
    <t>55-035-5920</t>
  </si>
  <si>
    <t>16-211-3828</t>
  </si>
  <si>
    <t>25-931-3626</t>
  </si>
  <si>
    <t>38-844-3271</t>
  </si>
  <si>
    <t>52-852-3077</t>
  </si>
  <si>
    <t>63-820-0199</t>
  </si>
  <si>
    <t>26-242-1505</t>
  </si>
  <si>
    <t>62-066-3916</t>
  </si>
  <si>
    <t>91-080-2626</t>
  </si>
  <si>
    <t>95-720-5110</t>
  </si>
  <si>
    <t>53-630-5773</t>
  </si>
  <si>
    <t>01-690-8806</t>
  </si>
  <si>
    <t>41-193-8113</t>
  </si>
  <si>
    <t>06-132-5856</t>
  </si>
  <si>
    <t>15-575-7476</t>
  </si>
  <si>
    <t>46-346-8050</t>
  </si>
  <si>
    <t>01-381-9586</t>
  </si>
  <si>
    <t>51-641-7019</t>
  </si>
  <si>
    <t>62-124-7845</t>
  </si>
  <si>
    <t>02-059-4927</t>
  </si>
  <si>
    <t>93-360-9760</t>
  </si>
  <si>
    <t>46-822-1340</t>
  </si>
  <si>
    <t>30-306-8203</t>
  </si>
  <si>
    <t>06-048-4155</t>
  </si>
  <si>
    <t>96-372-8910</t>
  </si>
  <si>
    <t>43-294-6056</t>
  </si>
  <si>
    <t>90-351-1026</t>
  </si>
  <si>
    <t>22-389-7504</t>
  </si>
  <si>
    <t>47-242-6763</t>
  </si>
  <si>
    <t>43-091-5331</t>
  </si>
  <si>
    <t>49-485-0620</t>
  </si>
  <si>
    <t>48-088-2445</t>
  </si>
  <si>
    <t>95-461-3745</t>
  </si>
  <si>
    <t>47-452-3426</t>
  </si>
  <si>
    <t>53-679-4938</t>
  </si>
  <si>
    <t>23-015-3482</t>
  </si>
  <si>
    <t>24-045-5718</t>
  </si>
  <si>
    <t>56-759-8643</t>
  </si>
  <si>
    <t>01-925-5892</t>
  </si>
  <si>
    <t>88-671-1248</t>
  </si>
  <si>
    <t>75-869-8015</t>
  </si>
  <si>
    <t>59-073-8365</t>
  </si>
  <si>
    <t>60-259-2163</t>
  </si>
  <si>
    <t>19-212-6109</t>
  </si>
  <si>
    <t>56-608-3040</t>
  </si>
  <si>
    <t>86-368-5195</t>
  </si>
  <si>
    <t>35-753-6760</t>
  </si>
  <si>
    <t>24-435-6188</t>
  </si>
  <si>
    <t>58-410-5797</t>
  </si>
  <si>
    <t>94-609-0484</t>
  </si>
  <si>
    <t>85-369-9675</t>
  </si>
  <si>
    <t>61-367-5264</t>
  </si>
  <si>
    <t>89-229-5277</t>
  </si>
  <si>
    <t>51-193-7601</t>
  </si>
  <si>
    <t>80-489-4724</t>
  </si>
  <si>
    <t>66-524-5468</t>
  </si>
  <si>
    <t>24-401-4277</t>
  </si>
  <si>
    <t>12-806-3492</t>
  </si>
  <si>
    <t>71-487-1602</t>
  </si>
  <si>
    <t>00-502-9166</t>
  </si>
  <si>
    <t>70-688-6497</t>
  </si>
  <si>
    <t>79-605-4542</t>
  </si>
  <si>
    <t>60-255-1574</t>
  </si>
  <si>
    <t>19-737-3865</t>
  </si>
  <si>
    <t>81-772-9683</t>
  </si>
  <si>
    <t>42-940-6332</t>
  </si>
  <si>
    <t>37-571-4342</t>
  </si>
  <si>
    <t>85-353-3582</t>
  </si>
  <si>
    <t>87-650-8924</t>
  </si>
  <si>
    <t>84-729-2111</t>
  </si>
  <si>
    <t>03-433-6857</t>
  </si>
  <si>
    <t>77-938-7977</t>
  </si>
  <si>
    <t>55-966-2523</t>
  </si>
  <si>
    <t>37-374-1754</t>
  </si>
  <si>
    <t>22-589-7719</t>
  </si>
  <si>
    <t>52-140-2517</t>
  </si>
  <si>
    <t>15-542-1936</t>
  </si>
  <si>
    <t>85-555-5107</t>
  </si>
  <si>
    <t>87-742-8419</t>
  </si>
  <si>
    <t>70-405-4561</t>
  </si>
  <si>
    <t>90-994-0771</t>
  </si>
  <si>
    <t>67-263-6871</t>
  </si>
  <si>
    <t>85-528-2906</t>
  </si>
  <si>
    <t>35-755-7039</t>
  </si>
  <si>
    <t>46-231-4441</t>
  </si>
  <si>
    <t>41-199-4017</t>
  </si>
  <si>
    <t>93-749-0032</t>
  </si>
  <si>
    <t>91-889-2821</t>
  </si>
  <si>
    <t>62-055-5075</t>
  </si>
  <si>
    <t>25-498-7414</t>
  </si>
  <si>
    <t>66-082-0798</t>
  </si>
  <si>
    <t>68-700-5545</t>
  </si>
  <si>
    <t>63-436-3636</t>
  </si>
  <si>
    <t>31-890-9997</t>
  </si>
  <si>
    <t>36-800-2457</t>
  </si>
  <si>
    <t>20-642-2601</t>
  </si>
  <si>
    <t>01-968-5674</t>
  </si>
  <si>
    <t>54-884-6480</t>
  </si>
  <si>
    <t>69-850-8400</t>
  </si>
  <si>
    <t>66-955-3033</t>
  </si>
  <si>
    <t>07-959-2039</t>
  </si>
  <si>
    <t>52-164-0538</t>
  </si>
  <si>
    <t>59-759-6301</t>
  </si>
  <si>
    <t>29-569-4169</t>
  </si>
  <si>
    <t>56-472-8576</t>
  </si>
  <si>
    <t>04-703-9703</t>
  </si>
  <si>
    <t>33-162-6662</t>
  </si>
  <si>
    <t>97-692-7139</t>
  </si>
  <si>
    <t>56-128-5309</t>
  </si>
  <si>
    <t>90-777-9501</t>
  </si>
  <si>
    <t>20-304-9260</t>
  </si>
  <si>
    <t>57-515-9476</t>
  </si>
  <si>
    <t>45-437-0460</t>
  </si>
  <si>
    <t>69-712-8152</t>
  </si>
  <si>
    <t>92-826-5540</t>
  </si>
  <si>
    <t>58-074-9308</t>
  </si>
  <si>
    <t>50-272-4519</t>
  </si>
  <si>
    <t>42-821-8431</t>
  </si>
  <si>
    <t>05-618-7466</t>
  </si>
  <si>
    <t>31-153-4570</t>
  </si>
  <si>
    <t>74-634-6057</t>
  </si>
  <si>
    <t>73-734-3404</t>
  </si>
  <si>
    <t>31-107-1054</t>
  </si>
  <si>
    <t>52-402-8905</t>
  </si>
  <si>
    <t>43-517-9271</t>
  </si>
  <si>
    <t>38-191-6707</t>
  </si>
  <si>
    <t>36-558-1761</t>
  </si>
  <si>
    <t>06-129-0476</t>
  </si>
  <si>
    <t>70-269-1269</t>
  </si>
  <si>
    <t>20-572-8662</t>
  </si>
  <si>
    <t>17-213-0742</t>
  </si>
  <si>
    <t>27-595-3626</t>
  </si>
  <si>
    <t>96-625-3832</t>
  </si>
  <si>
    <t>08-966-7301</t>
  </si>
  <si>
    <t>52-434-9362</t>
  </si>
  <si>
    <t>48-419-1536</t>
  </si>
  <si>
    <t>16-124-7932</t>
  </si>
  <si>
    <t>08-913-3190</t>
  </si>
  <si>
    <t>14-830-2386</t>
  </si>
  <si>
    <t>99-210-5349</t>
  </si>
  <si>
    <t>89-371-6196</t>
  </si>
  <si>
    <t>85-159-8059</t>
  </si>
  <si>
    <t>99-969-7528</t>
  </si>
  <si>
    <t>14-081-9752</t>
  </si>
  <si>
    <t>67-268-9337</t>
  </si>
  <si>
    <t>38-612-0582</t>
  </si>
  <si>
    <t>40-031-8781</t>
  </si>
  <si>
    <t>68-841-2469</t>
  </si>
  <si>
    <t>26-698-0009</t>
  </si>
  <si>
    <t>92-406-3744</t>
  </si>
  <si>
    <t>16-886-9108</t>
  </si>
  <si>
    <t>87-896-7075</t>
  </si>
  <si>
    <t>81-303-5518</t>
  </si>
  <si>
    <t>38-333-9675</t>
  </si>
  <si>
    <t>43-701-7668</t>
  </si>
  <si>
    <t>40-355-2778</t>
  </si>
  <si>
    <t>39-088-6272</t>
  </si>
  <si>
    <t>68-830-1301</t>
  </si>
  <si>
    <t>75-637-5606</t>
  </si>
  <si>
    <t>40-459-1761</t>
  </si>
  <si>
    <t>46-195-9367</t>
  </si>
  <si>
    <t>85-799-3408</t>
  </si>
  <si>
    <t>30-677-6871</t>
  </si>
  <si>
    <t>30-703-5494</t>
  </si>
  <si>
    <t>59-526-1744</t>
  </si>
  <si>
    <t>87-462-1498</t>
  </si>
  <si>
    <t>28-172-3836</t>
  </si>
  <si>
    <t>72-174-2999</t>
  </si>
  <si>
    <t>53-397-9574</t>
  </si>
  <si>
    <t>88-916-6302</t>
  </si>
  <si>
    <t>86-073-4390</t>
  </si>
  <si>
    <t>51-865-6901</t>
  </si>
  <si>
    <t>98-829-2844</t>
  </si>
  <si>
    <t>80-235-9807</t>
  </si>
  <si>
    <t>03-850-1357</t>
  </si>
  <si>
    <t>47-077-4691</t>
  </si>
  <si>
    <t>99-612-7484</t>
  </si>
  <si>
    <t>73-179-9086</t>
  </si>
  <si>
    <t>25-704-1329</t>
  </si>
  <si>
    <t>27-743-0846</t>
  </si>
  <si>
    <t>05-988-7462</t>
  </si>
  <si>
    <t>82-038-9835</t>
  </si>
  <si>
    <t>30-665-9129</t>
  </si>
  <si>
    <t>65-524-7506</t>
  </si>
  <si>
    <t>12-479-0269</t>
  </si>
  <si>
    <t>87-215-1199</t>
  </si>
  <si>
    <t>12-238-5841</t>
  </si>
  <si>
    <t>93-743-7353</t>
  </si>
  <si>
    <t>92-810-6847</t>
  </si>
  <si>
    <t>52-015-1676</t>
  </si>
  <si>
    <t>25-831-9454</t>
  </si>
  <si>
    <t>26-582-2022</t>
  </si>
  <si>
    <t>74-358-9834</t>
  </si>
  <si>
    <t>88-783-2089</t>
  </si>
  <si>
    <t>87-019-5050</t>
  </si>
  <si>
    <t>88-652-0806</t>
  </si>
  <si>
    <t>80-270-0830</t>
  </si>
  <si>
    <t>48-943-3828</t>
  </si>
  <si>
    <t>74-903-2038</t>
  </si>
  <si>
    <t>77-496-4554</t>
  </si>
  <si>
    <t>83-179-9105</t>
  </si>
  <si>
    <t>23-735-8778</t>
  </si>
  <si>
    <t>97-625-0763</t>
  </si>
  <si>
    <t>30-636-4415</t>
  </si>
  <si>
    <t>97-992-3285</t>
  </si>
  <si>
    <t>92-732-0910</t>
  </si>
  <si>
    <t>59-788-3648</t>
  </si>
  <si>
    <t>86-333-9591</t>
  </si>
  <si>
    <t>89-193-6014</t>
  </si>
  <si>
    <t>95-847-1143</t>
  </si>
  <si>
    <t>46-905-7722</t>
  </si>
  <si>
    <t>60-366-0334</t>
  </si>
  <si>
    <t>25-609-2266</t>
  </si>
  <si>
    <t>45-227-6563</t>
  </si>
  <si>
    <t>66-687-0886</t>
  </si>
  <si>
    <t>23-218-1840</t>
  </si>
  <si>
    <t>97-577-8185</t>
  </si>
  <si>
    <t>12-901-1553</t>
  </si>
  <si>
    <t>82-239-5016</t>
  </si>
  <si>
    <t>24-227-7251</t>
  </si>
  <si>
    <t>16-109-4901</t>
  </si>
  <si>
    <t>93-183-0595</t>
  </si>
  <si>
    <t>88-363-1860</t>
  </si>
  <si>
    <t>18-922-1498</t>
  </si>
  <si>
    <t>30-119-2930</t>
  </si>
  <si>
    <t>94-643-9895</t>
  </si>
  <si>
    <t>82-554-7630</t>
  </si>
  <si>
    <t>82-505-8636</t>
  </si>
  <si>
    <t>45-211-0770</t>
  </si>
  <si>
    <t>15-886-6304</t>
  </si>
  <si>
    <t>68-101-1829</t>
  </si>
  <si>
    <t>15-842-3915</t>
  </si>
  <si>
    <t>60-610-7989</t>
  </si>
  <si>
    <t>76-641-9342</t>
  </si>
  <si>
    <t>91-132-9643</t>
  </si>
  <si>
    <t>78-026-5544</t>
  </si>
  <si>
    <t>16-154-6132</t>
  </si>
  <si>
    <t>58-260-8224</t>
  </si>
  <si>
    <t>00-816-8811</t>
  </si>
  <si>
    <t>54-129-7625</t>
  </si>
  <si>
    <t>44-748-5200</t>
  </si>
  <si>
    <t>25-147-5857</t>
  </si>
  <si>
    <t>30-425-5758</t>
  </si>
  <si>
    <t>98-093-9127</t>
  </si>
  <si>
    <t>87-194-7674</t>
  </si>
  <si>
    <t>93-378-8940</t>
  </si>
  <si>
    <t>47-966-4408</t>
  </si>
  <si>
    <t>16-893-3251</t>
  </si>
  <si>
    <t>02-438-6471</t>
  </si>
  <si>
    <t>22-560-8042</t>
  </si>
  <si>
    <t>31-591-2372</t>
  </si>
  <si>
    <t>96-440-7897</t>
  </si>
  <si>
    <t>11-548-9779</t>
  </si>
  <si>
    <t>34-723-3050</t>
  </si>
  <si>
    <t>01-721-6029</t>
  </si>
  <si>
    <t>82-283-2401</t>
  </si>
  <si>
    <t>33-847-7956</t>
  </si>
  <si>
    <t>32-144-9726</t>
  </si>
  <si>
    <t>17-038-1325</t>
  </si>
  <si>
    <t>36-961-0290</t>
  </si>
  <si>
    <t>86-646-0831</t>
  </si>
  <si>
    <t>63-545-9127</t>
  </si>
  <si>
    <t>40-059-7903</t>
  </si>
  <si>
    <t>01-817-0780</t>
  </si>
  <si>
    <t>42-047-4445</t>
  </si>
  <si>
    <t>87-278-5756</t>
  </si>
  <si>
    <t>88-686-5629</t>
  </si>
  <si>
    <t>12-898-4042</t>
  </si>
  <si>
    <t>57-455-3645</t>
  </si>
  <si>
    <t>23-079-5300</t>
  </si>
  <si>
    <t>54-373-2300</t>
  </si>
  <si>
    <t>81-976-0159</t>
  </si>
  <si>
    <t>32-159-0711</t>
  </si>
  <si>
    <t>29-949-7336</t>
  </si>
  <si>
    <t>99-790-0899</t>
  </si>
  <si>
    <t>11-518-0996</t>
  </si>
  <si>
    <t>35-022-1912</t>
  </si>
  <si>
    <t>05-199-4551</t>
  </si>
  <si>
    <t>55-525-6672</t>
  </si>
  <si>
    <t>84-341-2176</t>
  </si>
  <si>
    <t>66-872-1564</t>
  </si>
  <si>
    <t>99-596-8217</t>
  </si>
  <si>
    <t>19-172-2877</t>
  </si>
  <si>
    <t>70-400-1319</t>
  </si>
  <si>
    <t>95-460-7797</t>
  </si>
  <si>
    <t>16-824-6295</t>
  </si>
  <si>
    <t>09-405-4028</t>
  </si>
  <si>
    <t>89-422-2185</t>
  </si>
  <si>
    <t>85-784-8626</t>
  </si>
  <si>
    <t>46-229-7061</t>
  </si>
  <si>
    <t>83-347-9308</t>
  </si>
  <si>
    <t>29-361-1765</t>
  </si>
  <si>
    <t>13-764-9825</t>
  </si>
  <si>
    <t>67-134-1276</t>
  </si>
  <si>
    <t>89-221-1084</t>
  </si>
  <si>
    <t>38-110-3064</t>
  </si>
  <si>
    <t>52-993-8098</t>
  </si>
  <si>
    <t>41-977-6494</t>
  </si>
  <si>
    <t>75-502-9797</t>
  </si>
  <si>
    <t>71-037-9805</t>
  </si>
  <si>
    <t>01-634-6012</t>
  </si>
  <si>
    <t>58-230-7729</t>
  </si>
  <si>
    <t>01-890-2961</t>
  </si>
  <si>
    <t>34-963-9594</t>
  </si>
  <si>
    <t>46-834-8947</t>
  </si>
  <si>
    <t>50-957-4428</t>
  </si>
  <si>
    <t>10-753-4272</t>
  </si>
  <si>
    <t>83-802-2074</t>
  </si>
  <si>
    <t>57-052-6710</t>
  </si>
  <si>
    <t>97-126-1614</t>
  </si>
  <si>
    <t>50-865-3528</t>
  </si>
  <si>
    <t>28-867-3456</t>
  </si>
  <si>
    <t>07-216-2427</t>
  </si>
  <si>
    <t>98-502-1330</t>
  </si>
  <si>
    <t>38-001-7324</t>
  </si>
  <si>
    <t>35-550-9659</t>
  </si>
  <si>
    <t>18-739-3341</t>
  </si>
  <si>
    <t>52-270-2394</t>
  </si>
  <si>
    <t>47-906-5015</t>
  </si>
  <si>
    <t>78-463-6554</t>
  </si>
  <si>
    <t>02-936-1897</t>
  </si>
  <si>
    <t>18-156-9113</t>
  </si>
  <si>
    <t>71-199-3174</t>
  </si>
  <si>
    <t>81-251-0356</t>
  </si>
  <si>
    <t>58-975-9866</t>
  </si>
  <si>
    <t>94-392-9100</t>
  </si>
  <si>
    <t>49-559-6677</t>
  </si>
  <si>
    <t>11-481-1730</t>
  </si>
  <si>
    <t>22-393-1566</t>
  </si>
  <si>
    <t>76-021-1611</t>
  </si>
  <si>
    <t>67-636-4855</t>
  </si>
  <si>
    <t>61-419-2993</t>
  </si>
  <si>
    <t>08-552-6301</t>
  </si>
  <si>
    <t>01-784-7859</t>
  </si>
  <si>
    <t>15-207-7276</t>
  </si>
  <si>
    <t>19-345-7115</t>
  </si>
  <si>
    <t>19-544-6916</t>
  </si>
  <si>
    <t>45-889-7171</t>
  </si>
  <si>
    <t>77-078-2707</t>
  </si>
  <si>
    <t>35-648-4447</t>
  </si>
  <si>
    <t>30-150-5570</t>
  </si>
  <si>
    <t>91-847-1877</t>
  </si>
  <si>
    <t>44-891-1010</t>
  </si>
  <si>
    <t>97-149-3806</t>
  </si>
  <si>
    <t>06-067-0010</t>
  </si>
  <si>
    <t>66-594-6364</t>
  </si>
  <si>
    <t>70-893-3369</t>
  </si>
  <si>
    <t>56-537-8461</t>
  </si>
  <si>
    <t>41-524-1005</t>
  </si>
  <si>
    <t>74-402-6674</t>
  </si>
  <si>
    <t>90-117-0619</t>
  </si>
  <si>
    <t>60-506-7958</t>
  </si>
  <si>
    <t>00-111-4705</t>
  </si>
  <si>
    <t>08-186-7602</t>
  </si>
  <si>
    <t>66-447-0315</t>
  </si>
  <si>
    <t>69-728-1036</t>
  </si>
  <si>
    <t>85-373-2315</t>
  </si>
  <si>
    <t>90-128-3708</t>
  </si>
  <si>
    <t>09-587-9015</t>
  </si>
  <si>
    <t>64-778-1725</t>
  </si>
  <si>
    <t>18-928-8786</t>
  </si>
  <si>
    <t>50-915-0172</t>
  </si>
  <si>
    <t>12-671-4336</t>
  </si>
  <si>
    <t>61-018-3197</t>
  </si>
  <si>
    <t>81-951-1967</t>
  </si>
  <si>
    <t>27-983-6939</t>
  </si>
  <si>
    <t>71-864-9002</t>
  </si>
  <si>
    <t>31-015-5788</t>
  </si>
  <si>
    <t>69-957-5805</t>
  </si>
  <si>
    <t>72-643-5848</t>
  </si>
  <si>
    <t>47-006-6393</t>
  </si>
  <si>
    <t>88-961-5949</t>
  </si>
  <si>
    <t>03-970-7828</t>
  </si>
  <si>
    <t>85-753-6764</t>
  </si>
  <si>
    <t>91-294-3336</t>
  </si>
  <si>
    <t>04-089-5077</t>
  </si>
  <si>
    <t>97-227-8124</t>
  </si>
  <si>
    <t>00-060-2774</t>
  </si>
  <si>
    <t>56-505-9636</t>
  </si>
  <si>
    <t>80-105-4929</t>
  </si>
  <si>
    <t>99-800-7597</t>
  </si>
  <si>
    <t>76-276-7449</t>
  </si>
  <si>
    <t>72-700-4245</t>
  </si>
  <si>
    <t>06-323-1469</t>
  </si>
  <si>
    <t>52-308-7274</t>
  </si>
  <si>
    <t>23-479-5301</t>
  </si>
  <si>
    <t>02-225-2922</t>
  </si>
  <si>
    <t>16-336-5367</t>
  </si>
  <si>
    <t>91-757-1354</t>
  </si>
  <si>
    <t>58-856-8634</t>
  </si>
  <si>
    <t>36-874-0028</t>
  </si>
  <si>
    <t>89-219-2655</t>
  </si>
  <si>
    <t>22-095-8417</t>
  </si>
  <si>
    <t>26-188-1344</t>
  </si>
  <si>
    <t>92-393-2109</t>
  </si>
  <si>
    <t>84-533-2448</t>
  </si>
  <si>
    <t>12-741-5287</t>
  </si>
  <si>
    <t>46-166-9593</t>
  </si>
  <si>
    <t>61-094-2675</t>
  </si>
  <si>
    <t>30-370-1647</t>
  </si>
  <si>
    <t>53-698-0390</t>
  </si>
  <si>
    <t>79-029-6727</t>
  </si>
  <si>
    <t>16-016-0298</t>
  </si>
  <si>
    <t>00-104-0248</t>
  </si>
  <si>
    <t>70-707-2371</t>
  </si>
  <si>
    <t>44-941-3638</t>
  </si>
  <si>
    <t>96-102-5910</t>
  </si>
  <si>
    <t>76-359-3907</t>
  </si>
  <si>
    <t>14-460-3357</t>
  </si>
  <si>
    <t>64-657-7572</t>
  </si>
  <si>
    <t>41-507-4212</t>
  </si>
  <si>
    <t>22-694-5460</t>
  </si>
  <si>
    <t>23-442-0179</t>
  </si>
  <si>
    <t>21-461-2957</t>
  </si>
  <si>
    <t>51-158-4041</t>
  </si>
  <si>
    <t>73-766-3846</t>
  </si>
  <si>
    <t>92-086-4354</t>
  </si>
  <si>
    <t>01-694-3398</t>
  </si>
  <si>
    <t>58-687-4395</t>
  </si>
  <si>
    <t>18-034-0803</t>
  </si>
  <si>
    <t>61-708-1571</t>
  </si>
  <si>
    <t>09-894-8160</t>
  </si>
  <si>
    <t>93-831-8271</t>
  </si>
  <si>
    <t>97-030-2917</t>
  </si>
  <si>
    <t>03-314-8649</t>
  </si>
  <si>
    <t>68-904-0742</t>
  </si>
  <si>
    <t>01-324-7590</t>
  </si>
  <si>
    <t>22-726-6181</t>
  </si>
  <si>
    <t>00-856-9182</t>
  </si>
  <si>
    <t>48-613-1973</t>
  </si>
  <si>
    <t>10-666-9695</t>
  </si>
  <si>
    <t>97-091-4085</t>
  </si>
  <si>
    <t>33-141-7302</t>
  </si>
  <si>
    <t>91-278-7885</t>
  </si>
  <si>
    <t>38-834-3908</t>
  </si>
  <si>
    <t>32-760-6349</t>
  </si>
  <si>
    <t>12-227-6092</t>
  </si>
  <si>
    <t>64-299-2252</t>
  </si>
  <si>
    <t>37-636-9777</t>
  </si>
  <si>
    <t>98-235-6423</t>
  </si>
  <si>
    <t>49-365-6229</t>
  </si>
  <si>
    <t>63-456-7869</t>
  </si>
  <si>
    <t>01-990-0638</t>
  </si>
  <si>
    <t>62-518-2335</t>
  </si>
  <si>
    <t>96-128-3279</t>
  </si>
  <si>
    <t>69-590-3343</t>
  </si>
  <si>
    <t>20-182-5169</t>
  </si>
  <si>
    <t>35-899-1436</t>
  </si>
  <si>
    <t>93-669-5082</t>
  </si>
  <si>
    <t>38-575-4637</t>
  </si>
  <si>
    <t>66-535-6181</t>
  </si>
  <si>
    <t>23-548-0745</t>
  </si>
  <si>
    <t>43-031-3537</t>
  </si>
  <si>
    <t>76-046-9089</t>
  </si>
  <si>
    <t>29-996-0683</t>
  </si>
  <si>
    <t>83-758-8350</t>
  </si>
  <si>
    <t>83-360-4039</t>
  </si>
  <si>
    <t>45-073-4578</t>
  </si>
  <si>
    <t>86-364-2690</t>
  </si>
  <si>
    <t>65-746-1405</t>
  </si>
  <si>
    <t>99-744-1076</t>
  </si>
  <si>
    <t>36-681-4201</t>
  </si>
  <si>
    <t>44-442-0810</t>
  </si>
  <si>
    <t>50-862-9132</t>
  </si>
  <si>
    <t>67-071-6138</t>
  </si>
  <si>
    <t>96-535-3903</t>
  </si>
  <si>
    <t>00-625-8077</t>
  </si>
  <si>
    <t>47-112-6861</t>
  </si>
  <si>
    <t>74-265-0115</t>
  </si>
  <si>
    <t>09-768-2048</t>
  </si>
  <si>
    <t>14-253-0609</t>
  </si>
  <si>
    <t>10-461-6738</t>
  </si>
  <si>
    <t>75-066-2507</t>
  </si>
  <si>
    <t>49-790-6537</t>
  </si>
  <si>
    <t>29-379-4417</t>
  </si>
  <si>
    <t>22-196-8924</t>
  </si>
  <si>
    <t>48-922-0841</t>
  </si>
  <si>
    <t>49-824-4459</t>
  </si>
  <si>
    <t>00-156-0883</t>
  </si>
  <si>
    <t>32-431-3922</t>
  </si>
  <si>
    <t>22-848-8613</t>
  </si>
  <si>
    <t>42-198-8195</t>
  </si>
  <si>
    <t>97-875-3111</t>
  </si>
  <si>
    <t>71-461-9926</t>
  </si>
  <si>
    <t>39-072-6815</t>
  </si>
  <si>
    <t>88-421-5776</t>
  </si>
  <si>
    <t>93-286-7799</t>
  </si>
  <si>
    <t>74-747-4537</t>
  </si>
  <si>
    <t>11-825-0003</t>
  </si>
  <si>
    <t>11-763-5076</t>
  </si>
  <si>
    <t>59-227-7142</t>
  </si>
  <si>
    <t>54-140-0548</t>
  </si>
  <si>
    <t>34-684-2334</t>
  </si>
  <si>
    <t>39-524-4390</t>
  </si>
  <si>
    <t>16-688-1409</t>
  </si>
  <si>
    <t>75-332-0198</t>
  </si>
  <si>
    <t>29-448-6816</t>
  </si>
  <si>
    <t>95-709-0470</t>
  </si>
  <si>
    <t>63-557-4114</t>
  </si>
  <si>
    <t>47-236-6488</t>
  </si>
  <si>
    <t>32-323-1349</t>
  </si>
  <si>
    <t>96-688-6265</t>
  </si>
  <si>
    <t>55-030-4607</t>
  </si>
  <si>
    <t>24-476-1226</t>
  </si>
  <si>
    <t>59-479-2921</t>
  </si>
  <si>
    <t>75-958-3365</t>
  </si>
  <si>
    <t>90-129-8125</t>
  </si>
  <si>
    <t>64-964-1204</t>
  </si>
  <si>
    <t>76-746-0604</t>
  </si>
  <si>
    <t>29-160-7099</t>
  </si>
  <si>
    <t>20-237-9147</t>
  </si>
  <si>
    <t>58-743-2973</t>
  </si>
  <si>
    <t>60-388-6244</t>
  </si>
  <si>
    <t>30-106-1516</t>
  </si>
  <si>
    <t>25-144-9994</t>
  </si>
  <si>
    <t>56-860-7478</t>
  </si>
  <si>
    <t>10-612-0443</t>
  </si>
  <si>
    <t>21-911-7194</t>
  </si>
  <si>
    <t>07-315-5287</t>
  </si>
  <si>
    <t>77-525-9397</t>
  </si>
  <si>
    <t>59-819-7542</t>
  </si>
  <si>
    <t>95-234-8744</t>
  </si>
  <si>
    <t>75-230-9836</t>
  </si>
  <si>
    <t>47-191-3500</t>
  </si>
  <si>
    <t>10-063-3998</t>
  </si>
  <si>
    <t>47-503-7481</t>
  </si>
  <si>
    <t>08-599-0206</t>
  </si>
  <si>
    <t>43-960-5037</t>
  </si>
  <si>
    <t>30-356-3088</t>
  </si>
  <si>
    <t>74-954-3249</t>
  </si>
  <si>
    <t>09-223-9956</t>
  </si>
  <si>
    <t>72-098-4070</t>
  </si>
  <si>
    <t>27-170-9779</t>
  </si>
  <si>
    <t>19-827-8926</t>
  </si>
  <si>
    <t>27-572-9963</t>
  </si>
  <si>
    <t>93-824-7864</t>
  </si>
  <si>
    <t>18-143-6806</t>
  </si>
  <si>
    <t>62-649-5950</t>
  </si>
  <si>
    <t>11-774-3877</t>
  </si>
  <si>
    <t>55-720-2617</t>
  </si>
  <si>
    <t>15-132-3662</t>
  </si>
  <si>
    <t>18-909-1884</t>
  </si>
  <si>
    <t>13-050-7787</t>
  </si>
  <si>
    <t>58-102-7839</t>
  </si>
  <si>
    <t>58-595-0893</t>
  </si>
  <si>
    <t>33-353-0760</t>
  </si>
  <si>
    <t>74-646-3978</t>
  </si>
  <si>
    <t>16-632-0724</t>
  </si>
  <si>
    <t>91-980-0126</t>
  </si>
  <si>
    <t>16-726-2746</t>
  </si>
  <si>
    <t>01-916-9466</t>
  </si>
  <si>
    <t>52-616-7907</t>
  </si>
  <si>
    <t>75-038-7843</t>
  </si>
  <si>
    <t>78-445-4447</t>
  </si>
  <si>
    <t>31-592-1163</t>
  </si>
  <si>
    <t>08-498-2188</t>
  </si>
  <si>
    <t>76-508-0451</t>
  </si>
  <si>
    <t>37-718-0613</t>
  </si>
  <si>
    <t>82-059-3509</t>
  </si>
  <si>
    <t>60-293-6947</t>
  </si>
  <si>
    <t>98-922-0854</t>
  </si>
  <si>
    <t>81-006-4105</t>
  </si>
  <si>
    <t>31-849-7687</t>
  </si>
  <si>
    <t>42-655-6439</t>
  </si>
  <si>
    <t>03-261-5074</t>
  </si>
  <si>
    <t>62-878-1773</t>
  </si>
  <si>
    <t>75-441-5926</t>
  </si>
  <si>
    <t>13-903-6873</t>
  </si>
  <si>
    <t>02-899-3484</t>
  </si>
  <si>
    <t>48-979-1780</t>
  </si>
  <si>
    <t>21-851-3823</t>
  </si>
  <si>
    <t>49-971-4798</t>
  </si>
  <si>
    <t>06-584-5933</t>
  </si>
  <si>
    <t>03-032-9178</t>
  </si>
  <si>
    <t>28-265-6640</t>
  </si>
  <si>
    <t>44-918-8220</t>
  </si>
  <si>
    <t>52-378-2879</t>
  </si>
  <si>
    <t>67-478-8646</t>
  </si>
  <si>
    <t>51-476-4329</t>
  </si>
  <si>
    <t>78-475-9672</t>
  </si>
  <si>
    <t>19-594-9224</t>
  </si>
  <si>
    <t>44-244-1139</t>
  </si>
  <si>
    <t>63-635-8022</t>
  </si>
  <si>
    <t>51-680-0988</t>
  </si>
  <si>
    <t>33-697-2986</t>
  </si>
  <si>
    <t>08-866-3334</t>
  </si>
  <si>
    <t>91-701-6396</t>
  </si>
  <si>
    <t>89-056-4472</t>
  </si>
  <si>
    <t>36-829-5134</t>
  </si>
  <si>
    <t>28-460-9472</t>
  </si>
  <si>
    <t>56-402-8432</t>
  </si>
  <si>
    <t>22-083-9582</t>
  </si>
  <si>
    <t>49-991-2083</t>
  </si>
  <si>
    <t>93-023-2946</t>
  </si>
  <si>
    <t>94-296-6182</t>
  </si>
  <si>
    <t>39-954-3097</t>
  </si>
  <si>
    <t>96-162-0183</t>
  </si>
  <si>
    <t>68-240-3632</t>
  </si>
  <si>
    <t>75-136-6386</t>
  </si>
  <si>
    <t>37-590-5360</t>
  </si>
  <si>
    <t>59-194-6462</t>
  </si>
  <si>
    <t>64-504-0263</t>
  </si>
  <si>
    <t>61-404-7133</t>
  </si>
  <si>
    <t>55-343-3696</t>
  </si>
  <si>
    <t>36-486-4957</t>
  </si>
  <si>
    <t>58-833-8110</t>
  </si>
  <si>
    <t>90-341-9149</t>
  </si>
  <si>
    <t>55-905-0812</t>
  </si>
  <si>
    <t>49-095-4870</t>
  </si>
  <si>
    <t>77-815-9148</t>
  </si>
  <si>
    <t>15-051-3062</t>
  </si>
  <si>
    <t>11-888-2570</t>
  </si>
  <si>
    <t>91-812-8613</t>
  </si>
  <si>
    <t>48-345-5563</t>
  </si>
  <si>
    <t>60-598-5419</t>
  </si>
  <si>
    <t>89-798-4471</t>
  </si>
  <si>
    <t>48-134-1298</t>
  </si>
  <si>
    <t>03-886-0303</t>
  </si>
  <si>
    <t>64-543-1323</t>
  </si>
  <si>
    <t>24-494-1137</t>
  </si>
  <si>
    <t>21-582-4724</t>
  </si>
  <si>
    <t>29-807-6278</t>
  </si>
  <si>
    <t>39-714-1100</t>
  </si>
  <si>
    <t>92-687-8391</t>
  </si>
  <si>
    <t>13-856-7547</t>
  </si>
  <si>
    <t>73-791-2788</t>
  </si>
  <si>
    <t>39-921-5664</t>
  </si>
  <si>
    <t>13-349-0046</t>
  </si>
  <si>
    <t>59-558-0439</t>
  </si>
  <si>
    <t>55-150-9093</t>
  </si>
  <si>
    <t>08-831-5156</t>
  </si>
  <si>
    <t>75-901-3872</t>
  </si>
  <si>
    <t>29-384-2473</t>
  </si>
  <si>
    <t>16-284-0515</t>
  </si>
  <si>
    <t>71-967-1243</t>
  </si>
  <si>
    <t>09-984-2507</t>
  </si>
  <si>
    <t>79-769-2472</t>
  </si>
  <si>
    <t>61-929-7172</t>
  </si>
  <si>
    <t>77-594-5930</t>
  </si>
  <si>
    <t>57-288-2740</t>
  </si>
  <si>
    <t>80-717-2164</t>
  </si>
  <si>
    <t>11-970-0254</t>
  </si>
  <si>
    <t>98-891-0483</t>
  </si>
  <si>
    <t>52-195-4516</t>
  </si>
  <si>
    <t>65-900-5031</t>
  </si>
  <si>
    <t>24-003-7344</t>
  </si>
  <si>
    <t>32-094-1507</t>
  </si>
  <si>
    <t>73-430-3718</t>
  </si>
  <si>
    <t>45-307-6799</t>
  </si>
  <si>
    <t>97-457-5468</t>
  </si>
  <si>
    <t>60-625-7515</t>
  </si>
  <si>
    <t>25-647-5975</t>
  </si>
  <si>
    <t>62-147-3230</t>
  </si>
  <si>
    <t>05-390-9190</t>
  </si>
  <si>
    <t>33-402-2293</t>
  </si>
  <si>
    <t>69-415-3807</t>
  </si>
  <si>
    <t>85-742-1407</t>
  </si>
  <si>
    <t>98-470-3627</t>
  </si>
  <si>
    <t>01-240-1217</t>
  </si>
  <si>
    <t>48-076-5270</t>
  </si>
  <si>
    <t>44-991-9060</t>
  </si>
  <si>
    <t>97-763-3458</t>
  </si>
  <si>
    <t>96-478-3215</t>
  </si>
  <si>
    <t>62-043-7042</t>
  </si>
  <si>
    <t>76-558-6132</t>
  </si>
  <si>
    <t>68-759-3368</t>
  </si>
  <si>
    <t>78-622-9197</t>
  </si>
  <si>
    <t>81-746-1535</t>
  </si>
  <si>
    <t>59-191-8261</t>
  </si>
  <si>
    <t>77-356-7463</t>
  </si>
  <si>
    <t>97-258-5050</t>
  </si>
  <si>
    <t>54-373-7899</t>
  </si>
  <si>
    <t>61-469-4706</t>
  </si>
  <si>
    <t>39-934-6998</t>
  </si>
  <si>
    <t>77-930-3055</t>
  </si>
  <si>
    <t>60-095-7986</t>
  </si>
  <si>
    <t>98-676-5662</t>
  </si>
  <si>
    <t>00-424-6434</t>
  </si>
  <si>
    <t>30-486-7951</t>
  </si>
  <si>
    <t>14-179-0092</t>
  </si>
  <si>
    <t>06-951-2155</t>
  </si>
  <si>
    <t>79-713-5843</t>
  </si>
  <si>
    <t>83-541-6075</t>
  </si>
  <si>
    <t>57-316-6345</t>
  </si>
  <si>
    <t>06-425-9054</t>
  </si>
  <si>
    <t>40-987-7959</t>
  </si>
  <si>
    <t>13-891-6668</t>
  </si>
  <si>
    <t>56-771-4928</t>
  </si>
  <si>
    <t>72-840-2708</t>
  </si>
  <si>
    <t>88-777-5154</t>
  </si>
  <si>
    <t>65-222-9833</t>
  </si>
  <si>
    <t>74-540-2051</t>
  </si>
  <si>
    <t>06-410-0455</t>
  </si>
  <si>
    <t>75-976-0362</t>
  </si>
  <si>
    <t>39-293-7809</t>
  </si>
  <si>
    <t>58-295-0914</t>
  </si>
  <si>
    <t>83-352-0493</t>
  </si>
  <si>
    <t>33-206-6001</t>
  </si>
  <si>
    <t>85-814-8809</t>
  </si>
  <si>
    <t>69-711-2265</t>
  </si>
  <si>
    <t>39-901-6058</t>
  </si>
  <si>
    <t>41-331-5230</t>
  </si>
  <si>
    <t>87-792-8860</t>
  </si>
  <si>
    <t>29-990-4780</t>
  </si>
  <si>
    <t>55-255-5677</t>
  </si>
  <si>
    <t>10-792-1129</t>
  </si>
  <si>
    <t>62-293-6515</t>
  </si>
  <si>
    <t>81-281-0668</t>
  </si>
  <si>
    <t>40-355-9475</t>
  </si>
  <si>
    <t>05-215-5276</t>
  </si>
  <si>
    <t>66-214-2134</t>
  </si>
  <si>
    <t>58-121-1318</t>
  </si>
  <si>
    <t>75-998-4727</t>
  </si>
  <si>
    <t>41-128-9463</t>
  </si>
  <si>
    <t>29-335-0183</t>
  </si>
  <si>
    <t>29-845-2516</t>
  </si>
  <si>
    <t>06-566-8074</t>
  </si>
  <si>
    <t>16-824-8217</t>
  </si>
  <si>
    <t>03-752-5463</t>
  </si>
  <si>
    <t>52-808-4181</t>
  </si>
  <si>
    <t>94-647-3991</t>
  </si>
  <si>
    <t>54-793-2959</t>
  </si>
  <si>
    <t>20-762-4971</t>
  </si>
  <si>
    <t>61-774-1219</t>
  </si>
  <si>
    <t>40-151-6077</t>
  </si>
  <si>
    <t>19-471-3719</t>
  </si>
  <si>
    <t>90-292-2577</t>
  </si>
  <si>
    <t>93-826-9666</t>
  </si>
  <si>
    <t>43-858-7298</t>
  </si>
  <si>
    <t>21-324-2562</t>
  </si>
  <si>
    <t>41-803-8846</t>
  </si>
  <si>
    <t>35-945-6835</t>
  </si>
  <si>
    <t>67-031-2578</t>
  </si>
  <si>
    <t>72-094-5277</t>
  </si>
  <si>
    <t>53-096-7468</t>
  </si>
  <si>
    <t>18-600-0433</t>
  </si>
  <si>
    <t>41-326-3286</t>
  </si>
  <si>
    <t>82-146-0227</t>
  </si>
  <si>
    <t>42-328-2751</t>
  </si>
  <si>
    <t>90-640-0711</t>
  </si>
  <si>
    <t>07-222-1510</t>
  </si>
  <si>
    <t>61-504-1971</t>
  </si>
  <si>
    <t>66-041-8922</t>
  </si>
  <si>
    <t>42-196-7110</t>
  </si>
  <si>
    <t>86-456-5926</t>
  </si>
  <si>
    <t>47-427-2425</t>
  </si>
  <si>
    <t>47-491-6144</t>
  </si>
  <si>
    <t>03-753-0811</t>
  </si>
  <si>
    <t>19-241-5507</t>
  </si>
  <si>
    <t>85-935-9817</t>
  </si>
  <si>
    <t>84-881-0759</t>
  </si>
  <si>
    <t>59-760-8066</t>
  </si>
  <si>
    <t>40-457-9002</t>
  </si>
  <si>
    <t>45-654-2492</t>
  </si>
  <si>
    <t>87-758-1114</t>
  </si>
  <si>
    <t>37-345-2440</t>
  </si>
  <si>
    <t>68-495-1999</t>
  </si>
  <si>
    <t>19-322-1716</t>
  </si>
  <si>
    <t>82-875-9200</t>
  </si>
  <si>
    <t>51-774-7797</t>
  </si>
  <si>
    <t>63-917-2075</t>
  </si>
  <si>
    <t>59-866-4817</t>
  </si>
  <si>
    <t>87-277-2182</t>
  </si>
  <si>
    <t>11-095-0485</t>
  </si>
  <si>
    <t>56-885-7871</t>
  </si>
  <si>
    <t>63-753-7207</t>
  </si>
  <si>
    <t>21-307-8483</t>
  </si>
  <si>
    <t>36-711-3955</t>
  </si>
  <si>
    <t>88-246-6518</t>
  </si>
  <si>
    <t>23-269-5961</t>
  </si>
  <si>
    <t>01-732-9552</t>
  </si>
  <si>
    <t>00-260-1151</t>
  </si>
  <si>
    <t>79-609-2175</t>
  </si>
  <si>
    <t>66-752-5741</t>
  </si>
  <si>
    <t>93-659-4859</t>
  </si>
  <si>
    <t>43-411-9877</t>
  </si>
  <si>
    <t>95-228-9363</t>
  </si>
  <si>
    <t>37-175-3321</t>
  </si>
  <si>
    <t>48-167-4224</t>
  </si>
  <si>
    <t>16-192-6301</t>
  </si>
  <si>
    <t>92-360-9877</t>
  </si>
  <si>
    <t>96-390-8380</t>
  </si>
  <si>
    <t>75-829-7539</t>
  </si>
  <si>
    <t>29-084-9471</t>
  </si>
  <si>
    <t>40-287-8045</t>
  </si>
  <si>
    <t>12-194-1671</t>
  </si>
  <si>
    <t>97-525-9061</t>
  </si>
  <si>
    <t>87-271-3333</t>
  </si>
  <si>
    <t>84-330-6964</t>
  </si>
  <si>
    <t>77-434-1065</t>
  </si>
  <si>
    <t>94-931-2905</t>
  </si>
  <si>
    <t>26-882-0128</t>
  </si>
  <si>
    <t>57-656-7732</t>
  </si>
  <si>
    <t>59-346-8393</t>
  </si>
  <si>
    <t>71-205-0143</t>
  </si>
  <si>
    <t>81-420-3359</t>
  </si>
  <si>
    <t>68-569-0189</t>
  </si>
  <si>
    <t>01-797-1693</t>
  </si>
  <si>
    <t>46-407-2851</t>
  </si>
  <si>
    <t>04-995-5145</t>
  </si>
  <si>
    <t>53-545-6546</t>
  </si>
  <si>
    <t>00-729-3419</t>
  </si>
  <si>
    <t>15-937-2449</t>
  </si>
  <si>
    <t>90-434-9091</t>
  </si>
  <si>
    <t>98-348-0414</t>
  </si>
  <si>
    <t>50-543-3215</t>
  </si>
  <si>
    <t>98-526-5676</t>
  </si>
  <si>
    <t>28-849-1937</t>
  </si>
  <si>
    <t>44-744-5848</t>
  </si>
  <si>
    <t>74-617-2384</t>
  </si>
  <si>
    <t>93-038-0807</t>
  </si>
  <si>
    <t>55-067-9779</t>
  </si>
  <si>
    <t>28-241-3203</t>
  </si>
  <si>
    <t>04-158-4450</t>
  </si>
  <si>
    <t>10-314-1372</t>
  </si>
  <si>
    <t>33-928-9100</t>
  </si>
  <si>
    <t>83-472-2369</t>
  </si>
  <si>
    <t>14-026-3100</t>
  </si>
  <si>
    <t>42-216-3193</t>
  </si>
  <si>
    <t>23-920-4506</t>
  </si>
  <si>
    <t>53-756-0075</t>
  </si>
  <si>
    <t>91-697-9681</t>
  </si>
  <si>
    <t>79-770-7080</t>
  </si>
  <si>
    <t>08-281-0730</t>
  </si>
  <si>
    <t>43-640-8660</t>
  </si>
  <si>
    <t>66-494-4407</t>
  </si>
  <si>
    <t>62-938-3502</t>
  </si>
  <si>
    <t>12-076-9858</t>
  </si>
  <si>
    <t>00-078-0131</t>
  </si>
  <si>
    <t>80-418-3238</t>
  </si>
  <si>
    <t>49-113-0568</t>
  </si>
  <si>
    <t>02-845-0088</t>
  </si>
  <si>
    <t>59-037-8423</t>
  </si>
  <si>
    <t>86-895-1199</t>
  </si>
  <si>
    <t>69-508-9459</t>
  </si>
  <si>
    <t>10-890-6596</t>
  </si>
  <si>
    <t>50-183-6335</t>
  </si>
  <si>
    <t>43-905-2082</t>
  </si>
  <si>
    <t>17-829-6246</t>
  </si>
  <si>
    <t>12-324-7295</t>
  </si>
  <si>
    <t>34-120-1386</t>
  </si>
  <si>
    <t>26-536-0999</t>
  </si>
  <si>
    <t>92-622-9297</t>
  </si>
  <si>
    <t>08-460-6555</t>
  </si>
  <si>
    <t>70-588-0401</t>
  </si>
  <si>
    <t>34-058-1234</t>
  </si>
  <si>
    <t>74-665-5037</t>
  </si>
  <si>
    <t>63-494-6272</t>
  </si>
  <si>
    <t>91-557-0049</t>
  </si>
  <si>
    <t>98-753-0026</t>
  </si>
  <si>
    <t>79-569-9554</t>
  </si>
  <si>
    <t>37-136-3742</t>
  </si>
  <si>
    <t>44-584-1924</t>
  </si>
  <si>
    <t>52-582-3220</t>
  </si>
  <si>
    <t>23-001-8519</t>
  </si>
  <si>
    <t>01-868-3071</t>
  </si>
  <si>
    <t>08-907-4110</t>
  </si>
  <si>
    <t>26-188-9357</t>
  </si>
  <si>
    <t>23-639-3581</t>
  </si>
  <si>
    <t>77-795-0625</t>
  </si>
  <si>
    <t>95-277-1445</t>
  </si>
  <si>
    <t>64-187-8602</t>
  </si>
  <si>
    <t>57-450-2760</t>
  </si>
  <si>
    <t>77-102-8504</t>
  </si>
  <si>
    <t>17-905-9144</t>
  </si>
  <si>
    <t>70-923-2875</t>
  </si>
  <si>
    <t>03-178-1031</t>
  </si>
  <si>
    <t>45-672-3168</t>
  </si>
  <si>
    <t>49-042-4975</t>
  </si>
  <si>
    <t>79-994-8889</t>
  </si>
  <si>
    <t>16-265-4794</t>
  </si>
  <si>
    <t>22-550-0355</t>
  </si>
  <si>
    <t>85-002-1777</t>
  </si>
  <si>
    <t>88-921-8339</t>
  </si>
  <si>
    <t>44-813-2695</t>
  </si>
  <si>
    <t>55-805-7792</t>
  </si>
  <si>
    <t>39-647-8309</t>
  </si>
  <si>
    <t>30-556-2650</t>
  </si>
  <si>
    <t>42-194-2629</t>
  </si>
  <si>
    <t>90-877-4760</t>
  </si>
  <si>
    <t>99-500-5420</t>
  </si>
  <si>
    <t>39-130-1466</t>
  </si>
  <si>
    <t>09-880-4798</t>
  </si>
  <si>
    <t>06-630-0435</t>
  </si>
  <si>
    <t>05-226-2968</t>
  </si>
  <si>
    <t>89-129-6783</t>
  </si>
  <si>
    <t>18-577-9187</t>
  </si>
  <si>
    <t>30-832-5488</t>
  </si>
  <si>
    <t>34-410-3612</t>
  </si>
  <si>
    <t>96-679-5571</t>
  </si>
  <si>
    <t>42-921-1503</t>
  </si>
  <si>
    <t>34-984-4227</t>
  </si>
  <si>
    <t>21-980-4137</t>
  </si>
  <si>
    <t>05-423-9798</t>
  </si>
  <si>
    <t>38-492-4373</t>
  </si>
  <si>
    <t>45-235-5836</t>
  </si>
  <si>
    <t>20-192-3096</t>
  </si>
  <si>
    <t>95-471-8817</t>
  </si>
  <si>
    <t>36-878-4162</t>
  </si>
  <si>
    <t>91-420-7511</t>
  </si>
  <si>
    <t>85-859-8244</t>
  </si>
  <si>
    <t>58-108-5880</t>
  </si>
  <si>
    <t>57-587-4688</t>
  </si>
  <si>
    <t>95-964-6562</t>
  </si>
  <si>
    <t>52-951-0385</t>
  </si>
  <si>
    <t>15-471-3409</t>
  </si>
  <si>
    <t>34-509-0355</t>
  </si>
  <si>
    <t>24-760-7951</t>
  </si>
  <si>
    <t>89-716-1942</t>
  </si>
  <si>
    <t>52-082-6749</t>
  </si>
  <si>
    <t>32-443-3957</t>
  </si>
  <si>
    <t>67-467-3180</t>
  </si>
  <si>
    <t>87-779-8002</t>
  </si>
  <si>
    <t>80-179-5264</t>
  </si>
  <si>
    <t>66-414-0288</t>
  </si>
  <si>
    <t>80-665-2101</t>
  </si>
  <si>
    <t>83-204-7116</t>
  </si>
  <si>
    <t>40-484-3474</t>
  </si>
  <si>
    <t>97-347-7900</t>
  </si>
  <si>
    <t>69-582-6490</t>
  </si>
  <si>
    <t>15-976-7087</t>
  </si>
  <si>
    <t>94-506-7845</t>
  </si>
  <si>
    <t>61-389-9231</t>
  </si>
  <si>
    <t>19-237-9618</t>
  </si>
  <si>
    <t>81-571-8581</t>
  </si>
  <si>
    <t>90-408-2684</t>
  </si>
  <si>
    <t>64-165-7120</t>
  </si>
  <si>
    <t>50-941-1846</t>
  </si>
  <si>
    <t>07-154-1490</t>
  </si>
  <si>
    <t>38-401-8118</t>
  </si>
  <si>
    <t>03-519-7495</t>
  </si>
  <si>
    <t>41-660-5636</t>
  </si>
  <si>
    <t>97-843-1739</t>
  </si>
  <si>
    <t>64-364-2004</t>
  </si>
  <si>
    <t>20-589-8258</t>
  </si>
  <si>
    <t>26-016-7630</t>
  </si>
  <si>
    <t>27-764-1391</t>
  </si>
  <si>
    <t>52-421-5857</t>
  </si>
  <si>
    <t>62-287-6719</t>
  </si>
  <si>
    <t>31-368-1900</t>
  </si>
  <si>
    <t>06-335-3674</t>
  </si>
  <si>
    <t>07-540-2987</t>
  </si>
  <si>
    <t>72-636-8527</t>
  </si>
  <si>
    <t>35-067-9173</t>
  </si>
  <si>
    <t>33-409-5542</t>
  </si>
  <si>
    <t>85-290-8743</t>
  </si>
  <si>
    <t>26-442-6015</t>
  </si>
  <si>
    <t>64-075-8705</t>
  </si>
  <si>
    <t>70-124-5098</t>
  </si>
  <si>
    <t>57-163-2514</t>
  </si>
  <si>
    <t>98-958-2773</t>
  </si>
  <si>
    <t>77-335-1512</t>
  </si>
  <si>
    <t>88-251-0836</t>
  </si>
  <si>
    <t>30-738-5281</t>
  </si>
  <si>
    <t>72-657-0294</t>
  </si>
  <si>
    <t>01-555-8059</t>
  </si>
  <si>
    <t>43-254-5265</t>
  </si>
  <si>
    <t>22-480-3027</t>
  </si>
  <si>
    <t>33-470-8422</t>
  </si>
  <si>
    <t>79-550-8171</t>
  </si>
  <si>
    <t>63-035-4670</t>
  </si>
  <si>
    <t>52-399-1793</t>
  </si>
  <si>
    <t>32-904-1756</t>
  </si>
  <si>
    <t>91-233-6500</t>
  </si>
  <si>
    <t>25-706-3070</t>
  </si>
  <si>
    <t>85-728-2307</t>
  </si>
  <si>
    <t>66-856-6894</t>
  </si>
  <si>
    <t>52-752-3981</t>
  </si>
  <si>
    <t>20-309-9458</t>
  </si>
  <si>
    <t>96-608-6368</t>
  </si>
  <si>
    <t>33-422-4222</t>
  </si>
  <si>
    <t>01-277-1926</t>
  </si>
  <si>
    <t>52-010-0339</t>
  </si>
  <si>
    <t>52-882-1206</t>
  </si>
  <si>
    <t>13-005-2843</t>
  </si>
  <si>
    <t>36-043-6178</t>
  </si>
  <si>
    <t>63-707-2749</t>
  </si>
  <si>
    <t>50-160-0926</t>
  </si>
  <si>
    <t>40-008-1978</t>
  </si>
  <si>
    <t>35-425-8014</t>
  </si>
  <si>
    <t>50-441-6470</t>
  </si>
  <si>
    <t>31-050-3393</t>
  </si>
  <si>
    <t>63-366-1955</t>
  </si>
  <si>
    <t>66-133-3314</t>
  </si>
  <si>
    <t>25-382-2355</t>
  </si>
  <si>
    <t>22-020-6879</t>
  </si>
  <si>
    <t>16-974-0662</t>
  </si>
  <si>
    <t>69-858-8887</t>
  </si>
  <si>
    <t>48-224-9876</t>
  </si>
  <si>
    <t>28-201-2144</t>
  </si>
  <si>
    <t>30-849-2903</t>
  </si>
  <si>
    <t>03-837-0661</t>
  </si>
  <si>
    <t>19-991-0050</t>
  </si>
  <si>
    <t>32-205-5730</t>
  </si>
  <si>
    <t>47-192-8683</t>
  </si>
  <si>
    <t>58-998-5392</t>
  </si>
  <si>
    <t>68-381-3785</t>
  </si>
  <si>
    <t>60-737-5217</t>
  </si>
  <si>
    <t>19-326-5102</t>
  </si>
  <si>
    <t>06-684-0030</t>
  </si>
  <si>
    <t>60-801-3670</t>
  </si>
  <si>
    <t>17-465-0296</t>
  </si>
  <si>
    <t>17-108-6565</t>
  </si>
  <si>
    <t>61-550-8677</t>
  </si>
  <si>
    <t>50-732-1635</t>
  </si>
  <si>
    <t>39-544-5751</t>
  </si>
  <si>
    <t>30-403-4178</t>
  </si>
  <si>
    <t>25-616-0331</t>
  </si>
  <si>
    <t>86-343-9083</t>
  </si>
  <si>
    <t>51-760-3455</t>
  </si>
  <si>
    <t>07-947-3800</t>
  </si>
  <si>
    <t>72-602-8080</t>
  </si>
  <si>
    <t>85-475-4550</t>
  </si>
  <si>
    <t>83-301-8943</t>
  </si>
  <si>
    <t>24-143-4517</t>
  </si>
  <si>
    <t>09-978-3452</t>
  </si>
  <si>
    <t>11-546-4609</t>
  </si>
  <si>
    <t>35-868-8346</t>
  </si>
  <si>
    <t>94-435-1708</t>
  </si>
  <si>
    <t>92-562-8923</t>
  </si>
  <si>
    <t>18-045-0270</t>
  </si>
  <si>
    <t>91-017-2765</t>
  </si>
  <si>
    <t>28-051-4384</t>
  </si>
  <si>
    <t>62-046-8396</t>
  </si>
  <si>
    <t>38-294-7360</t>
  </si>
  <si>
    <t>29-825-0683</t>
  </si>
  <si>
    <t>70-947-7782</t>
  </si>
  <si>
    <t>66-255-2585</t>
  </si>
  <si>
    <t>77-218-9118</t>
  </si>
  <si>
    <t>22-268-5782</t>
  </si>
  <si>
    <t>96-202-8869</t>
  </si>
  <si>
    <t>13-394-9157</t>
  </si>
  <si>
    <t>83-467-4980</t>
  </si>
  <si>
    <t>27-361-9356</t>
  </si>
  <si>
    <t>51-488-8651</t>
  </si>
  <si>
    <t>36-533-1270</t>
  </si>
  <si>
    <t>60-116-8731</t>
  </si>
  <si>
    <t>64-425-6681</t>
  </si>
  <si>
    <t>59-678-8519</t>
  </si>
  <si>
    <t>82-042-7768</t>
  </si>
  <si>
    <t>91-375-5148</t>
  </si>
  <si>
    <t>31-530-4889</t>
  </si>
  <si>
    <t>40-544-8153</t>
  </si>
  <si>
    <t>67-987-5746</t>
  </si>
  <si>
    <t>47-590-0806</t>
  </si>
  <si>
    <t>30-667-5431</t>
  </si>
  <si>
    <t>06-620-7850</t>
  </si>
  <si>
    <t>34-754-4334</t>
  </si>
  <si>
    <t>74-902-1226</t>
  </si>
  <si>
    <t>22-034-4664</t>
  </si>
  <si>
    <t>89-635-4282</t>
  </si>
  <si>
    <t>88-914-0309</t>
  </si>
  <si>
    <t>52-620-7760</t>
  </si>
  <si>
    <t>60-907-1566</t>
  </si>
  <si>
    <t>24-166-3753</t>
  </si>
  <si>
    <t>14-493-5280</t>
  </si>
  <si>
    <t>98-081-4070</t>
  </si>
  <si>
    <t>66-935-5359</t>
  </si>
  <si>
    <t>37-686-1544</t>
  </si>
  <si>
    <t>96-768-4278</t>
  </si>
  <si>
    <t>73-392-4180</t>
  </si>
  <si>
    <t>77-190-3602</t>
  </si>
  <si>
    <t>84-351-7535</t>
  </si>
  <si>
    <t>32-275-9980</t>
  </si>
  <si>
    <t>56-125-3924</t>
  </si>
  <si>
    <t>76-460-4296</t>
  </si>
  <si>
    <t>48-293-9189</t>
  </si>
  <si>
    <t>82-895-1794</t>
  </si>
  <si>
    <t>09-896-9959</t>
  </si>
  <si>
    <t>83-333-4687</t>
  </si>
  <si>
    <t>58-270-8362</t>
  </si>
  <si>
    <t>64-527-5914</t>
  </si>
  <si>
    <t>23-044-5812</t>
  </si>
  <si>
    <t>12-225-0889</t>
  </si>
  <si>
    <t>86-506-1453</t>
  </si>
  <si>
    <t>97-420-0371</t>
  </si>
  <si>
    <t>81-717-0491</t>
  </si>
  <si>
    <t>00-171-8076</t>
  </si>
  <si>
    <t>21-109-0114</t>
  </si>
  <si>
    <t>67-214-0140</t>
  </si>
  <si>
    <t>98-150-3813</t>
  </si>
  <si>
    <t>37-910-9669</t>
  </si>
  <si>
    <t>82-018-5090</t>
  </si>
  <si>
    <t>15-494-3297</t>
  </si>
  <si>
    <t>12-717-0817</t>
  </si>
  <si>
    <t>45-692-2892</t>
  </si>
  <si>
    <t>58-784-4214</t>
  </si>
  <si>
    <t>62-189-0898</t>
  </si>
  <si>
    <t>23-560-2250</t>
  </si>
  <si>
    <t>24-682-2267</t>
  </si>
  <si>
    <t>27-407-3545</t>
  </si>
  <si>
    <t>72-757-1097</t>
  </si>
  <si>
    <t>59-074-4684</t>
  </si>
  <si>
    <t>60-526-2139</t>
  </si>
  <si>
    <t>77-813-1193</t>
  </si>
  <si>
    <t>91-992-0097</t>
  </si>
  <si>
    <t>42-649-7722</t>
  </si>
  <si>
    <t>98-529-6421</t>
  </si>
  <si>
    <t>75-165-7940</t>
  </si>
  <si>
    <t>28-175-0751</t>
  </si>
  <si>
    <t>64-509-9873</t>
  </si>
  <si>
    <t>53-495-4521</t>
  </si>
  <si>
    <t>14-018-7354</t>
  </si>
  <si>
    <t>46-526-2785</t>
  </si>
  <si>
    <t>69-902-3593</t>
  </si>
  <si>
    <t>10-197-8584</t>
  </si>
  <si>
    <t>80-503-8751</t>
  </si>
  <si>
    <t>02-912-6263</t>
  </si>
  <si>
    <t>15-678-3216</t>
  </si>
  <si>
    <t>25-808-9581</t>
  </si>
  <si>
    <t>47-279-0417</t>
  </si>
  <si>
    <t>05-869-4113</t>
  </si>
  <si>
    <t>78-036-3293</t>
  </si>
  <si>
    <t>71-791-3288</t>
  </si>
  <si>
    <t>45-946-9451</t>
  </si>
  <si>
    <t>97-524-3408</t>
  </si>
  <si>
    <t>75-537-2920</t>
  </si>
  <si>
    <t>26-032-5157</t>
  </si>
  <si>
    <t>74-961-4930</t>
  </si>
  <si>
    <t>11-257-0887</t>
  </si>
  <si>
    <t>99-867-6899</t>
  </si>
  <si>
    <t>42-840-4575</t>
  </si>
  <si>
    <t>68-526-0068</t>
  </si>
  <si>
    <t>95-659-8814</t>
  </si>
  <si>
    <t>26-823-0017</t>
  </si>
  <si>
    <t>89-593-9796</t>
  </si>
  <si>
    <t>90-688-4891</t>
  </si>
  <si>
    <t>43-083-2816</t>
  </si>
  <si>
    <t>53-314-8469</t>
  </si>
  <si>
    <t>33-119-3502</t>
  </si>
  <si>
    <t>42-122-4337</t>
  </si>
  <si>
    <t>99-785-4291</t>
  </si>
  <si>
    <t>83-930-8026</t>
  </si>
  <si>
    <t>09-785-3268</t>
  </si>
  <si>
    <t>02-532-4186</t>
  </si>
  <si>
    <t>96-772-6270</t>
  </si>
  <si>
    <t>06-349-0466</t>
  </si>
  <si>
    <t>45-799-0341</t>
  </si>
  <si>
    <t>35-941-9891</t>
  </si>
  <si>
    <t>24-291-9415</t>
  </si>
  <si>
    <t>53-116-0418</t>
  </si>
  <si>
    <t>78-966-9404</t>
  </si>
  <si>
    <t>45-161-1690</t>
  </si>
  <si>
    <t>26-369-6519</t>
  </si>
  <si>
    <t>51-497-6137</t>
  </si>
  <si>
    <t>31-160-0570</t>
  </si>
  <si>
    <t>68-639-3933</t>
  </si>
  <si>
    <t>87-591-6228</t>
  </si>
  <si>
    <t>39-666-1529</t>
  </si>
  <si>
    <t>71-830-7548</t>
  </si>
  <si>
    <t>15-405-7021</t>
  </si>
  <si>
    <t>12-444-4911</t>
  </si>
  <si>
    <t>89-557-3076</t>
  </si>
  <si>
    <t>94-004-6987</t>
  </si>
  <si>
    <t>66-664-6027</t>
  </si>
  <si>
    <t>63-867-5760</t>
  </si>
  <si>
    <t>75-260-0824</t>
  </si>
  <si>
    <t>96-764-4836</t>
  </si>
  <si>
    <t>52-845-9049</t>
  </si>
  <si>
    <t>29-484-7981</t>
  </si>
  <si>
    <t>74-609-1978</t>
  </si>
  <si>
    <t>27-227-9772</t>
  </si>
  <si>
    <t>57-426-6011</t>
  </si>
  <si>
    <t>90-497-7481</t>
  </si>
  <si>
    <t>31-176-0230</t>
  </si>
  <si>
    <t>78-165-9322</t>
  </si>
  <si>
    <t>83-823-6070</t>
  </si>
  <si>
    <t>89-962-5187</t>
  </si>
  <si>
    <t>71-037-8000</t>
  </si>
  <si>
    <t>34-296-7372</t>
  </si>
  <si>
    <t>25-464-7311</t>
  </si>
  <si>
    <t>60-082-0643</t>
  </si>
  <si>
    <t>44-226-1709</t>
  </si>
  <si>
    <t>51-382-0094</t>
  </si>
  <si>
    <t>49-655-3063</t>
  </si>
  <si>
    <t>27-003-6244</t>
  </si>
  <si>
    <t>64-577-7111</t>
  </si>
  <si>
    <t>27-505-5626</t>
  </si>
  <si>
    <t>20-452-6191</t>
  </si>
  <si>
    <t>81-866-0262</t>
  </si>
  <si>
    <t>86-141-5392</t>
  </si>
  <si>
    <t>07-332-8094</t>
  </si>
  <si>
    <t>12-657-2307</t>
  </si>
  <si>
    <t>49-613-0707</t>
  </si>
  <si>
    <t>25-136-3223</t>
  </si>
  <si>
    <t>33-384-6456</t>
  </si>
  <si>
    <t>09-838-0736</t>
  </si>
  <si>
    <t>06-108-3898</t>
  </si>
  <si>
    <t>65-446-4232</t>
  </si>
  <si>
    <t>72-752-2055</t>
  </si>
  <si>
    <t>73-679-3882</t>
  </si>
  <si>
    <t>65-278-1796</t>
  </si>
  <si>
    <t>88-010-2780</t>
  </si>
  <si>
    <t>38-229-0998</t>
  </si>
  <si>
    <t>76-926-6251</t>
  </si>
  <si>
    <t>05-139-5412</t>
  </si>
  <si>
    <t>17-225-4674</t>
  </si>
  <si>
    <t>61-373-0532</t>
  </si>
  <si>
    <t>57-014-6491</t>
  </si>
  <si>
    <t>39-253-8108</t>
  </si>
  <si>
    <t>73-798-5055</t>
  </si>
  <si>
    <t>96-395-6064</t>
  </si>
  <si>
    <t>49-102-0228</t>
  </si>
  <si>
    <t>79-537-0126</t>
  </si>
  <si>
    <t>51-165-5828</t>
  </si>
  <si>
    <t>25-748-7860</t>
  </si>
  <si>
    <t>45-981-2193</t>
  </si>
  <si>
    <t>20-988-9388</t>
  </si>
  <si>
    <t>79-066-3358</t>
  </si>
  <si>
    <t>75-608-4951</t>
  </si>
  <si>
    <t>52-042-1311</t>
  </si>
  <si>
    <t>35-194-2326</t>
  </si>
  <si>
    <t>73-128-8596</t>
  </si>
  <si>
    <t>07-147-2036</t>
  </si>
  <si>
    <t>64-778-1738</t>
  </si>
  <si>
    <t>10-818-3083</t>
  </si>
  <si>
    <t>15-230-5521</t>
  </si>
  <si>
    <t>36-663-9366</t>
  </si>
  <si>
    <t>60-639-7501</t>
  </si>
  <si>
    <t>74-461-3162</t>
  </si>
  <si>
    <t>24-504-9804</t>
  </si>
  <si>
    <t>29-455-0601</t>
  </si>
  <si>
    <t>24-322-1648</t>
  </si>
  <si>
    <t>71-629-9388</t>
  </si>
  <si>
    <t>88-703-6708</t>
  </si>
  <si>
    <t>24-173-0758</t>
  </si>
  <si>
    <t>82-358-2145</t>
  </si>
  <si>
    <t>76-461-4176</t>
  </si>
  <si>
    <t>99-162-1202</t>
  </si>
  <si>
    <t>57-465-1502</t>
  </si>
  <si>
    <t>69-175-2476</t>
  </si>
  <si>
    <t>53-032-2019</t>
  </si>
  <si>
    <t>80-787-1790</t>
  </si>
  <si>
    <t>35-120-8015</t>
  </si>
  <si>
    <t>24-670-4052</t>
  </si>
  <si>
    <t>46-142-7120</t>
  </si>
  <si>
    <t>42-334-8107</t>
  </si>
  <si>
    <t>90-840-7094</t>
  </si>
  <si>
    <t>18-925-7261</t>
  </si>
  <si>
    <t>72-472-9142</t>
  </si>
  <si>
    <t>69-640-8508</t>
  </si>
  <si>
    <t>60-221-6082</t>
  </si>
  <si>
    <t>97-313-3060</t>
  </si>
  <si>
    <t>54-129-1520</t>
  </si>
  <si>
    <t>26-026-2258</t>
  </si>
  <si>
    <t>80-019-5397</t>
  </si>
  <si>
    <t>05-719-6957</t>
  </si>
  <si>
    <t>56-269-8943</t>
  </si>
  <si>
    <t>90-843-7646</t>
  </si>
  <si>
    <t>28-568-9893</t>
  </si>
  <si>
    <t>20-331-2759</t>
  </si>
  <si>
    <t>83-012-8648</t>
  </si>
  <si>
    <t>31-778-9798</t>
  </si>
  <si>
    <t>54-791-1757</t>
  </si>
  <si>
    <t>43-592-5477</t>
  </si>
  <si>
    <t>44-013-7833</t>
  </si>
  <si>
    <t>96-781-7975</t>
  </si>
  <si>
    <t>17-561-8244</t>
  </si>
  <si>
    <t>20-322-7019</t>
  </si>
  <si>
    <t>18-291-8804</t>
  </si>
  <si>
    <t>41-706-1321</t>
  </si>
  <si>
    <t>78-812-4909</t>
  </si>
  <si>
    <t>49-528-7974</t>
  </si>
  <si>
    <t>63-509-6501</t>
  </si>
  <si>
    <t>45-955-6342</t>
  </si>
  <si>
    <t>69-908-4803</t>
  </si>
  <si>
    <t>98-011-4292</t>
  </si>
  <si>
    <t>02-320-4551</t>
  </si>
  <si>
    <t>11-571-4275</t>
  </si>
  <si>
    <t>66-558-8560</t>
  </si>
  <si>
    <t>68-923-1603</t>
  </si>
  <si>
    <t>55-501-0377</t>
  </si>
  <si>
    <t>17-929-3896</t>
  </si>
  <si>
    <t>29-253-9140</t>
  </si>
  <si>
    <t>60-331-4629</t>
  </si>
  <si>
    <t>44-675-3250</t>
  </si>
  <si>
    <t>25-549-8664</t>
  </si>
  <si>
    <t>97-318-0934</t>
  </si>
  <si>
    <t>80-563-6128</t>
  </si>
  <si>
    <t>72-608-7959</t>
  </si>
  <si>
    <t>72-671-8460</t>
  </si>
  <si>
    <t>19-306-9420</t>
  </si>
  <si>
    <t>71-877-3542</t>
  </si>
  <si>
    <t>29-244-7897</t>
  </si>
  <si>
    <t>35-447-4869</t>
  </si>
  <si>
    <t>91-862-3036</t>
  </si>
  <si>
    <t>66-625-6641</t>
  </si>
  <si>
    <t>36-649-9164</t>
  </si>
  <si>
    <t>35-943-9850</t>
  </si>
  <si>
    <t>95-645-3554</t>
  </si>
  <si>
    <t>14-633-3823</t>
  </si>
  <si>
    <t>79-012-3687</t>
  </si>
  <si>
    <t>75-224-0152</t>
  </si>
  <si>
    <t>74-736-3611</t>
  </si>
  <si>
    <t>87-569-7561</t>
  </si>
  <si>
    <t>05-910-7428</t>
  </si>
  <si>
    <t>57-392-4619</t>
  </si>
  <si>
    <t>56-676-8010</t>
  </si>
  <si>
    <t>79-332-1331</t>
  </si>
  <si>
    <t>00-324-1026</t>
  </si>
  <si>
    <t>73-473-9380</t>
  </si>
  <si>
    <t>28-573-9108</t>
  </si>
  <si>
    <t>59-409-0232</t>
  </si>
  <si>
    <t>28-967-6394</t>
  </si>
  <si>
    <t>41-479-9740</t>
  </si>
  <si>
    <t>95-262-1736</t>
  </si>
  <si>
    <t>38-310-2100</t>
  </si>
  <si>
    <t>16-444-3383</t>
  </si>
  <si>
    <t>49-777-7120</t>
  </si>
  <si>
    <t>56-477-0472</t>
  </si>
  <si>
    <t>22-763-9462</t>
  </si>
  <si>
    <t>27-638-4051</t>
  </si>
  <si>
    <t>74-288-1517</t>
  </si>
  <si>
    <t>67-464-2616</t>
  </si>
  <si>
    <t>92-968-0479</t>
  </si>
  <si>
    <t>43-924-1974</t>
  </si>
  <si>
    <t>60-211-4017</t>
  </si>
  <si>
    <t>21-552-4109</t>
  </si>
  <si>
    <t>22-095-9133</t>
  </si>
  <si>
    <t>36-175-0244</t>
  </si>
  <si>
    <t>70-292-5040</t>
  </si>
  <si>
    <t>98-737-0326</t>
  </si>
  <si>
    <t>23-786-1849</t>
  </si>
  <si>
    <t>14-534-5417</t>
  </si>
  <si>
    <t>44-443-9802</t>
  </si>
  <si>
    <t>08-379-5047</t>
  </si>
  <si>
    <t>56-906-4357</t>
  </si>
  <si>
    <t>08-427-9443</t>
  </si>
  <si>
    <t>94-303-0454</t>
  </si>
  <si>
    <t>39-547-1459</t>
  </si>
  <si>
    <t>20-647-8594</t>
  </si>
  <si>
    <t>84-426-5879</t>
  </si>
  <si>
    <t>14-582-7215</t>
  </si>
  <si>
    <t>20-157-7306</t>
  </si>
  <si>
    <t>20-786-0007</t>
  </si>
  <si>
    <t>44-056-2544</t>
  </si>
  <si>
    <t>22-791-6924</t>
  </si>
  <si>
    <t>35-785-5545</t>
  </si>
  <si>
    <t>44-343-8493</t>
  </si>
  <si>
    <t>76-129-1552</t>
  </si>
  <si>
    <t>26-797-1839</t>
  </si>
  <si>
    <t>48-036-0505</t>
  </si>
  <si>
    <t>28-140-6717</t>
  </si>
  <si>
    <t>30-359-3393</t>
  </si>
  <si>
    <t>48-222-4484</t>
  </si>
  <si>
    <t>30-105-2495</t>
  </si>
  <si>
    <t>62-379-1665</t>
  </si>
  <si>
    <t>82-553-7262</t>
  </si>
  <si>
    <t>69-298-5151</t>
  </si>
  <si>
    <t>95-035-5155</t>
  </si>
  <si>
    <t>76-751-6757</t>
  </si>
  <si>
    <t>64-608-2027</t>
  </si>
  <si>
    <t>07-956-0132</t>
  </si>
  <si>
    <t>64-253-5527</t>
  </si>
  <si>
    <t>71-156-1803</t>
  </si>
  <si>
    <t>39-396-6125</t>
  </si>
  <si>
    <t>93-902-2032</t>
  </si>
  <si>
    <t>58-663-5193</t>
  </si>
  <si>
    <t>99-974-6885</t>
  </si>
  <si>
    <t>60-740-8591</t>
  </si>
  <si>
    <t>38-819-6963</t>
  </si>
  <si>
    <t>79-768-0279</t>
  </si>
  <si>
    <t>80-551-5409</t>
  </si>
  <si>
    <t>17-487-3099</t>
  </si>
  <si>
    <t>02-087-5182</t>
  </si>
  <si>
    <t>09-839-9404</t>
  </si>
  <si>
    <t>47-334-8456</t>
  </si>
  <si>
    <t>13-014-9029</t>
  </si>
  <si>
    <t>22-950-9708</t>
  </si>
  <si>
    <t>92-223-4935</t>
  </si>
  <si>
    <t>56-977-5210</t>
  </si>
  <si>
    <t>02-802-5643</t>
  </si>
  <si>
    <t>82-442-9326</t>
  </si>
  <si>
    <t>60-639-2516</t>
  </si>
  <si>
    <t>08-520-2973</t>
  </si>
  <si>
    <t>76-244-7051</t>
  </si>
  <si>
    <t>12-771-5741</t>
  </si>
  <si>
    <t>75-679-1393</t>
  </si>
  <si>
    <t>58-876-3222</t>
  </si>
  <si>
    <t>66-370-5740</t>
  </si>
  <si>
    <t>01-863-5894</t>
  </si>
  <si>
    <t>48-441-4674</t>
  </si>
  <si>
    <t>11-492-3530</t>
  </si>
  <si>
    <t>85-862-6192</t>
  </si>
  <si>
    <t>57-430-4666</t>
  </si>
  <si>
    <t>03-513-4429</t>
  </si>
  <si>
    <t>71-525-6371</t>
  </si>
  <si>
    <t>42-548-1621</t>
  </si>
  <si>
    <t>63-778-5756</t>
  </si>
  <si>
    <t>61-955-3849</t>
  </si>
  <si>
    <t>96-609-0519</t>
  </si>
  <si>
    <t>47-872-9473</t>
  </si>
  <si>
    <t>13-243-7422</t>
  </si>
  <si>
    <t>40-900-8942</t>
  </si>
  <si>
    <t>95-658-4084</t>
  </si>
  <si>
    <t>45-562-9744</t>
  </si>
  <si>
    <t>79-103-9205</t>
  </si>
  <si>
    <t>63-184-5934</t>
  </si>
  <si>
    <t>63-718-0876</t>
  </si>
  <si>
    <t>28-521-1025</t>
  </si>
  <si>
    <t>40-462-0294</t>
  </si>
  <si>
    <t>23-305-5233</t>
  </si>
  <si>
    <t>69-907-1456</t>
  </si>
  <si>
    <t>08-392-0319</t>
  </si>
  <si>
    <t>41-865-1290</t>
  </si>
  <si>
    <t>38-293-0247</t>
  </si>
  <si>
    <t>59-728-5298</t>
  </si>
  <si>
    <t>47-948-2218</t>
  </si>
  <si>
    <t>65-342-5210</t>
  </si>
  <si>
    <t>62-266-4918</t>
  </si>
  <si>
    <t>65-472-2964</t>
  </si>
  <si>
    <t>20-198-4979</t>
  </si>
  <si>
    <t>48-762-3924</t>
  </si>
  <si>
    <t>91-228-9791</t>
  </si>
  <si>
    <t>64-566-5713</t>
  </si>
  <si>
    <t>84-499-4363</t>
  </si>
  <si>
    <t>08-469-0495</t>
  </si>
  <si>
    <t>15-649-4841</t>
  </si>
  <si>
    <t>69-994-8990</t>
  </si>
  <si>
    <t>69-994-2387</t>
  </si>
  <si>
    <t>32-876-4975</t>
  </si>
  <si>
    <t>04-921-3109</t>
  </si>
  <si>
    <t>83-896-8383</t>
  </si>
  <si>
    <t>26-014-3361</t>
  </si>
  <si>
    <t>33-740-4663</t>
  </si>
  <si>
    <t>43-158-0753</t>
  </si>
  <si>
    <t>64-772-5641</t>
  </si>
  <si>
    <t>56-024-8527</t>
  </si>
  <si>
    <t>03-142-0234</t>
  </si>
  <si>
    <t>75-494-8620</t>
  </si>
  <si>
    <t>80-060-8234</t>
  </si>
  <si>
    <t>53-853-5921</t>
  </si>
  <si>
    <t>54-532-3309</t>
  </si>
  <si>
    <t>66-896-4853</t>
  </si>
  <si>
    <t>44-643-8899</t>
  </si>
  <si>
    <t>32-486-1825</t>
  </si>
  <si>
    <t>03-615-8996</t>
  </si>
  <si>
    <t>08-725-0766</t>
  </si>
  <si>
    <t>76-044-6838</t>
  </si>
  <si>
    <t>18-494-3323</t>
  </si>
  <si>
    <t>75-957-8576</t>
  </si>
  <si>
    <t>68-714-6456</t>
  </si>
  <si>
    <t>87-359-2453</t>
  </si>
  <si>
    <t>28-533-6552</t>
  </si>
  <si>
    <t>52-915-8773</t>
  </si>
  <si>
    <t>77-581-4847</t>
  </si>
  <si>
    <t>16-888-3113</t>
  </si>
  <si>
    <t>09-210-0001</t>
  </si>
  <si>
    <t>84-711-1617</t>
  </si>
  <si>
    <t>78-844-1031</t>
  </si>
  <si>
    <t>29-768-3086</t>
  </si>
  <si>
    <t>53-684-7733</t>
  </si>
  <si>
    <t>84-998-9577</t>
  </si>
  <si>
    <t>21-164-5182</t>
  </si>
  <si>
    <t>76-550-2534</t>
  </si>
  <si>
    <t>04-044-9633</t>
  </si>
  <si>
    <t>10-002-6655</t>
  </si>
  <si>
    <t>26-959-7731</t>
  </si>
  <si>
    <t>37-097-2035</t>
  </si>
  <si>
    <t>05-633-1206</t>
  </si>
  <si>
    <t>22-902-0043</t>
  </si>
  <si>
    <t>39-833-8822</t>
  </si>
  <si>
    <t>00-189-3683</t>
  </si>
  <si>
    <t>53-612-1021</t>
  </si>
  <si>
    <t>48-403-1797</t>
  </si>
  <si>
    <t>01-794-7643</t>
  </si>
  <si>
    <t>17-668-1132</t>
  </si>
  <si>
    <t>21-005-7844</t>
  </si>
  <si>
    <t>30-296-1143</t>
  </si>
  <si>
    <t>99-722-8769</t>
  </si>
  <si>
    <t>83-601-8761</t>
  </si>
  <si>
    <t>77-741-6785</t>
  </si>
  <si>
    <t>73-559-7070</t>
  </si>
  <si>
    <t>43-494-3798</t>
  </si>
  <si>
    <t>00-436-2693</t>
  </si>
  <si>
    <t>62-677-1048</t>
  </si>
  <si>
    <t>07-985-9035</t>
  </si>
  <si>
    <t>74-496-6208</t>
  </si>
  <si>
    <t>66-043-1453</t>
  </si>
  <si>
    <t>06-363-4818</t>
  </si>
  <si>
    <t>06-936-8805</t>
  </si>
  <si>
    <t>10-684-9324</t>
  </si>
  <si>
    <t>75-524-2030</t>
  </si>
  <si>
    <t>68-849-6606</t>
  </si>
  <si>
    <t>86-868-8255</t>
  </si>
  <si>
    <t>88-932-0214</t>
  </si>
  <si>
    <t>23-802-3773</t>
  </si>
  <si>
    <t>95-774-5824</t>
  </si>
  <si>
    <t>70-889-7901</t>
  </si>
  <si>
    <t>22-064-6840</t>
  </si>
  <si>
    <t>87-366-6176</t>
  </si>
  <si>
    <t>19-762-9807</t>
  </si>
  <si>
    <t>75-405-2125</t>
  </si>
  <si>
    <t>18-066-5216</t>
  </si>
  <si>
    <t>30-932-5763</t>
  </si>
  <si>
    <t>14-868-3326</t>
  </si>
  <si>
    <t>07-650-9692</t>
  </si>
  <si>
    <t>13-442-8871</t>
  </si>
  <si>
    <t>53-752-9293</t>
  </si>
  <si>
    <t>05-594-7855</t>
  </si>
  <si>
    <t>65-773-3957</t>
  </si>
  <si>
    <t>31-539-4053</t>
  </si>
  <si>
    <t>95-340-3035</t>
  </si>
  <si>
    <t>68-742-5211</t>
  </si>
  <si>
    <t>65-548-3732</t>
  </si>
  <si>
    <t>45-825-8854</t>
  </si>
  <si>
    <t>76-470-7713</t>
  </si>
  <si>
    <t>82-452-1007</t>
  </si>
  <si>
    <t>36-099-1662</t>
  </si>
  <si>
    <t>16-539-0072</t>
  </si>
  <si>
    <t>78-350-7996</t>
  </si>
  <si>
    <t>49-561-5947</t>
  </si>
  <si>
    <t>08-171-0561</t>
  </si>
  <si>
    <t>78-294-6574</t>
  </si>
  <si>
    <t>41-483-7461</t>
  </si>
  <si>
    <t>78-015-1199</t>
  </si>
  <si>
    <t>80-149-3635</t>
  </si>
  <si>
    <t>31-941-6390</t>
  </si>
  <si>
    <t>95-055-1155</t>
  </si>
  <si>
    <t>58-917-4563</t>
  </si>
  <si>
    <t>83-389-2955</t>
  </si>
  <si>
    <t>05-195-8770</t>
  </si>
  <si>
    <t>52-135-0422</t>
  </si>
  <si>
    <t>83-407-1095</t>
  </si>
  <si>
    <t>98-854-0602</t>
  </si>
  <si>
    <t>42-266-8160</t>
  </si>
  <si>
    <t>16-923-8392</t>
  </si>
  <si>
    <t>39-151-0604</t>
  </si>
  <si>
    <t>01-152-2928</t>
  </si>
  <si>
    <t>29-617-6272</t>
  </si>
  <si>
    <t>67-268-2038</t>
  </si>
  <si>
    <t>04-876-6991</t>
  </si>
  <si>
    <t>29-397-5085</t>
  </si>
  <si>
    <t>32-209-1114</t>
  </si>
  <si>
    <t>69-555-7152</t>
  </si>
  <si>
    <t>06-148-9599</t>
  </si>
  <si>
    <t>83-729-8161</t>
  </si>
  <si>
    <t>15-063-0592</t>
  </si>
  <si>
    <t>34-543-2913</t>
  </si>
  <si>
    <t>57-759-0922</t>
  </si>
  <si>
    <t>98-690-7133</t>
  </si>
  <si>
    <t>66-829-5793</t>
  </si>
  <si>
    <t>60-520-4289</t>
  </si>
  <si>
    <t>10-350-1001</t>
  </si>
  <si>
    <t>97-906-5031</t>
  </si>
  <si>
    <t>44-393-9333</t>
  </si>
  <si>
    <t>49-944-4932</t>
  </si>
  <si>
    <t>73-337-2928</t>
  </si>
  <si>
    <t>03-506-4223</t>
  </si>
  <si>
    <t>85-820-5243</t>
  </si>
  <si>
    <t>71-288-0752</t>
  </si>
  <si>
    <t>86-558-7598</t>
  </si>
  <si>
    <t>47-365-0098</t>
  </si>
  <si>
    <t>46-777-4976</t>
  </si>
  <si>
    <t>94-645-5574</t>
  </si>
  <si>
    <t>68-539-6728</t>
  </si>
  <si>
    <t>46-130-6935</t>
  </si>
  <si>
    <t>09-586-6461</t>
  </si>
  <si>
    <t>88-247-5174</t>
  </si>
  <si>
    <t>30-255-7454</t>
  </si>
  <si>
    <t>53-853-7622</t>
  </si>
  <si>
    <t>43-492-2071</t>
  </si>
  <si>
    <t>79-993-1771</t>
  </si>
  <si>
    <t>39-733-5921</t>
  </si>
  <si>
    <t>27-208-9134</t>
  </si>
  <si>
    <t>61-222-5093</t>
  </si>
  <si>
    <t>23-565-9477</t>
  </si>
  <si>
    <t>02-254-1353</t>
  </si>
  <si>
    <t>44-013-3135</t>
  </si>
  <si>
    <t>58-917-8352</t>
  </si>
  <si>
    <t>57-813-4194</t>
  </si>
  <si>
    <t>28-911-6356</t>
  </si>
  <si>
    <t>19-575-8117</t>
  </si>
  <si>
    <t>18-613-6701</t>
  </si>
  <si>
    <t>19-399-8618</t>
  </si>
  <si>
    <t>86-680-8541</t>
  </si>
  <si>
    <t>21-050-6862</t>
  </si>
  <si>
    <t>03-212-3706</t>
  </si>
  <si>
    <t>40-192-7274</t>
  </si>
  <si>
    <t>70-702-2058</t>
  </si>
  <si>
    <t>62-315-1491</t>
  </si>
  <si>
    <t>94-102-0988</t>
  </si>
  <si>
    <t>93-084-3571</t>
  </si>
  <si>
    <t>14-491-0117</t>
  </si>
  <si>
    <t>41-251-2246</t>
  </si>
  <si>
    <t>92-287-0618</t>
  </si>
  <si>
    <t>52-309-1815</t>
  </si>
  <si>
    <t>44-955-1357</t>
  </si>
  <si>
    <t>64-947-0521</t>
  </si>
  <si>
    <t>60-070-0904</t>
  </si>
  <si>
    <t>19-596-9877</t>
  </si>
  <si>
    <t>48-756-9537</t>
  </si>
  <si>
    <t>14-247-1315</t>
  </si>
  <si>
    <t>94-159-6718</t>
  </si>
  <si>
    <t>98-358-2467</t>
  </si>
  <si>
    <t>57-583-0777</t>
  </si>
  <si>
    <t>47-438-2486</t>
  </si>
  <si>
    <t>07-550-1948</t>
  </si>
  <si>
    <t>99-875-5691</t>
  </si>
  <si>
    <t>13-597-9533</t>
  </si>
  <si>
    <t>29-715-1178</t>
  </si>
  <si>
    <t>73-110-3968</t>
  </si>
  <si>
    <t>35-651-5112</t>
  </si>
  <si>
    <t>44-207-3837</t>
  </si>
  <si>
    <t>38-130-8399</t>
  </si>
  <si>
    <t>19-868-7893</t>
  </si>
  <si>
    <t>28-402-1685</t>
  </si>
  <si>
    <t>81-869-9185</t>
  </si>
  <si>
    <t>46-373-8468</t>
  </si>
  <si>
    <t>81-111-9244</t>
  </si>
  <si>
    <t>36-825-5455</t>
  </si>
  <si>
    <t>04-271-2713</t>
  </si>
  <si>
    <t>46-719-5597</t>
  </si>
  <si>
    <t>40-080-1615</t>
  </si>
  <si>
    <t>92-703-6753</t>
  </si>
  <si>
    <t>06-797-6583</t>
  </si>
  <si>
    <t>48-828-7101</t>
  </si>
  <si>
    <t>14-492-6165</t>
  </si>
  <si>
    <t>15-121-2718</t>
  </si>
  <si>
    <t>13-635-6133</t>
  </si>
  <si>
    <t>35-141-2421</t>
  </si>
  <si>
    <t>90-681-6602</t>
  </si>
  <si>
    <t>55-165-3901</t>
  </si>
  <si>
    <t>21-474-6684</t>
  </si>
  <si>
    <t>54-815-4940</t>
  </si>
  <si>
    <t>87-062-3880</t>
  </si>
  <si>
    <t>75-587-5150</t>
  </si>
  <si>
    <t>89-786-8256</t>
  </si>
  <si>
    <t>27-546-2539</t>
  </si>
  <si>
    <t>97-142-7442</t>
  </si>
  <si>
    <t>29-369-9745</t>
  </si>
  <si>
    <t>12-107-1169</t>
  </si>
  <si>
    <t>74-486-4866</t>
  </si>
  <si>
    <t>24-247-9486</t>
  </si>
  <si>
    <t>35-110-5385</t>
  </si>
  <si>
    <t>79-631-1996</t>
  </si>
  <si>
    <t>31-239-4093</t>
  </si>
  <si>
    <t>43-105-6831</t>
  </si>
  <si>
    <t>83-418-2027</t>
  </si>
  <si>
    <t>05-397-0393</t>
  </si>
  <si>
    <t>44-373-5007</t>
  </si>
  <si>
    <t>30-532-0058</t>
  </si>
  <si>
    <t>91-506-0579</t>
  </si>
  <si>
    <t>34-731-7625</t>
  </si>
  <si>
    <t>31-740-1496</t>
  </si>
  <si>
    <t>90-277-3094</t>
  </si>
  <si>
    <t>13-647-0952</t>
  </si>
  <si>
    <t>36-482-1172</t>
  </si>
  <si>
    <t>98-787-8386</t>
  </si>
  <si>
    <t>76-503-1352</t>
  </si>
  <si>
    <t>78-547-0308</t>
  </si>
  <si>
    <t>52-406-8849</t>
  </si>
  <si>
    <t>96-718-0705</t>
  </si>
  <si>
    <t>70-905-9601</t>
  </si>
  <si>
    <t>81-115-8189</t>
  </si>
  <si>
    <t>93-588-2424</t>
  </si>
  <si>
    <t>46-330-1371</t>
  </si>
  <si>
    <t>33-591-1028</t>
  </si>
  <si>
    <t>39-454-7868</t>
  </si>
  <si>
    <t>52-036-2100</t>
  </si>
  <si>
    <t>46-658-9861</t>
  </si>
  <si>
    <t>64-375-4508</t>
  </si>
  <si>
    <t>12-291-6579</t>
  </si>
  <si>
    <t>59-051-3348</t>
  </si>
  <si>
    <t>89-480-2583</t>
  </si>
  <si>
    <t>83-976-8257</t>
  </si>
  <si>
    <t>23-578-7922</t>
  </si>
  <si>
    <t>19-041-8708</t>
  </si>
  <si>
    <t>72-252-5392</t>
  </si>
  <si>
    <t>33-837-6376</t>
  </si>
  <si>
    <t>26-159-2368</t>
  </si>
  <si>
    <t>68-171-0434</t>
  </si>
  <si>
    <t>29-483-4663</t>
  </si>
  <si>
    <t>72-689-3899</t>
  </si>
  <si>
    <t>38-423-7545</t>
  </si>
  <si>
    <t>90-583-6081</t>
  </si>
  <si>
    <t>03-809-0028</t>
  </si>
  <si>
    <t>00-871-2170</t>
  </si>
  <si>
    <t>32-906-9355</t>
  </si>
  <si>
    <t>68-828-9454</t>
  </si>
  <si>
    <t>19-810-9082</t>
  </si>
  <si>
    <t>75-429-9198</t>
  </si>
  <si>
    <t>08-005-5936</t>
  </si>
  <si>
    <t>00-743-8000</t>
  </si>
  <si>
    <t>32-781-7187</t>
  </si>
  <si>
    <t>09-349-4186</t>
  </si>
  <si>
    <t>09-357-1066</t>
  </si>
  <si>
    <t>09-879-7651</t>
  </si>
  <si>
    <t>40-094-3066</t>
  </si>
  <si>
    <t>68-128-4911</t>
  </si>
  <si>
    <t>37-840-3847</t>
  </si>
  <si>
    <t>34-002-4192</t>
  </si>
  <si>
    <t>34-080-3770</t>
  </si>
  <si>
    <t>55-855-4331</t>
  </si>
  <si>
    <t>08-203-8522</t>
  </si>
  <si>
    <t>24-543-5748</t>
  </si>
  <si>
    <t>42-660-7915</t>
  </si>
  <si>
    <t>92-171-5950</t>
  </si>
  <si>
    <t>37-815-5507</t>
  </si>
  <si>
    <t>90-353-7824</t>
  </si>
  <si>
    <t>62-738-7546</t>
  </si>
  <si>
    <t>96-279-3190</t>
  </si>
  <si>
    <t>43-974-8090</t>
  </si>
  <si>
    <t>96-693-1977</t>
  </si>
  <si>
    <t>50-435-4582</t>
  </si>
  <si>
    <t>86-041-3669</t>
  </si>
  <si>
    <t>86-533-4071</t>
  </si>
  <si>
    <t>46-483-2610</t>
  </si>
  <si>
    <t>00-953-0130</t>
  </si>
  <si>
    <t>13-267-6022</t>
  </si>
  <si>
    <t>41-344-7559</t>
  </si>
  <si>
    <t>40-274-9848</t>
  </si>
  <si>
    <t>10-436-2861</t>
  </si>
  <si>
    <t>21-479-8539</t>
  </si>
  <si>
    <t>59-668-4557</t>
  </si>
  <si>
    <t>45-611-4281</t>
  </si>
  <si>
    <t>66-065-0033</t>
  </si>
  <si>
    <t>38-797-8209</t>
  </si>
  <si>
    <t>93-156-7610</t>
  </si>
  <si>
    <t>26-862-7447</t>
  </si>
  <si>
    <t>78-441-9587</t>
  </si>
  <si>
    <t>45-286-2639</t>
  </si>
  <si>
    <t>54-766-0170</t>
  </si>
  <si>
    <t>75-567-8250</t>
  </si>
  <si>
    <t>21-180-7221</t>
  </si>
  <si>
    <t>54-172-1914</t>
  </si>
  <si>
    <t>30-759-0721</t>
  </si>
  <si>
    <t>60-715-3796</t>
  </si>
  <si>
    <t>17-698-9187</t>
  </si>
  <si>
    <t>56-301-6039</t>
  </si>
  <si>
    <t>21-484-3174</t>
  </si>
  <si>
    <t>30-632-1067</t>
  </si>
  <si>
    <t>74-072-7083</t>
  </si>
  <si>
    <t>40-509-4218</t>
  </si>
  <si>
    <t>66-503-6946</t>
  </si>
  <si>
    <t>35-779-9514</t>
  </si>
  <si>
    <t>37-084-1048</t>
  </si>
  <si>
    <t>18-345-1368</t>
  </si>
  <si>
    <t>01-758-8526</t>
  </si>
  <si>
    <t>06-990-2458</t>
  </si>
  <si>
    <t>10-090-5369</t>
  </si>
  <si>
    <t>44-303-6333</t>
  </si>
  <si>
    <t>53-525-7287</t>
  </si>
  <si>
    <t>12-488-1721</t>
  </si>
  <si>
    <t>50-676-1784</t>
  </si>
  <si>
    <t>01-291-8307</t>
  </si>
  <si>
    <t>61-594-4191</t>
  </si>
  <si>
    <t>03-087-6666</t>
  </si>
  <si>
    <t>51-657-7371</t>
  </si>
  <si>
    <t>83-434-0198</t>
  </si>
  <si>
    <t>70-608-6859</t>
  </si>
  <si>
    <t>84-816-6208</t>
  </si>
  <si>
    <t>60-202-3469</t>
  </si>
  <si>
    <t>82-458-0966</t>
  </si>
  <si>
    <t>06-860-6069</t>
  </si>
  <si>
    <t>91-448-0662</t>
  </si>
  <si>
    <t>35-526-3147</t>
  </si>
  <si>
    <t>02-299-2473</t>
  </si>
  <si>
    <t>43-626-4677</t>
  </si>
  <si>
    <t>91-750-1832</t>
  </si>
  <si>
    <t>54-366-8891</t>
  </si>
  <si>
    <t>54-431-3782</t>
  </si>
  <si>
    <t>41-431-4215</t>
  </si>
  <si>
    <t>93-938-8226</t>
  </si>
  <si>
    <t>09-162-1858</t>
  </si>
  <si>
    <t>51-009-6341</t>
  </si>
  <si>
    <t>43-342-8250</t>
  </si>
  <si>
    <t>84-278-3501</t>
  </si>
  <si>
    <t>61-680-3649</t>
  </si>
  <si>
    <t>14-211-2501</t>
  </si>
  <si>
    <t>05-220-4762</t>
  </si>
  <si>
    <t>33-875-4211</t>
  </si>
  <si>
    <t>72-345-6728</t>
  </si>
  <si>
    <t>28-978-6641</t>
  </si>
  <si>
    <t>55-285-7803</t>
  </si>
  <si>
    <t>15-364-0241</t>
  </si>
  <si>
    <t>29-724-6982</t>
  </si>
  <si>
    <t>91-020-8329</t>
  </si>
  <si>
    <t>27-291-7756</t>
  </si>
  <si>
    <t>45-012-6629</t>
  </si>
  <si>
    <t>85-976-6170</t>
  </si>
  <si>
    <t>49-363-8689</t>
  </si>
  <si>
    <t>29-206-2651</t>
  </si>
  <si>
    <t>41-025-3894</t>
  </si>
  <si>
    <t>20-964-5134</t>
  </si>
  <si>
    <t>96-623-2951</t>
  </si>
  <si>
    <t>76-512-4504</t>
  </si>
  <si>
    <t>92-331-4118</t>
  </si>
  <si>
    <t>37-036-8320</t>
  </si>
  <si>
    <t>24-361-3599</t>
  </si>
  <si>
    <t>70-273-4781</t>
  </si>
  <si>
    <t>91-668-6093</t>
  </si>
  <si>
    <t>46-701-8464</t>
  </si>
  <si>
    <t>18-901-6992</t>
  </si>
  <si>
    <t>14-001-1213</t>
  </si>
  <si>
    <t>03-943-2978</t>
  </si>
  <si>
    <t>21-675-2308</t>
  </si>
  <si>
    <t>24-712-2301</t>
  </si>
  <si>
    <t>12-336-3917</t>
  </si>
  <si>
    <t>29-713-5646</t>
  </si>
  <si>
    <t>13-492-6643</t>
  </si>
  <si>
    <t>34-120-8123</t>
  </si>
  <si>
    <t>51-374-9282</t>
  </si>
  <si>
    <t>28-038-1442</t>
  </si>
  <si>
    <t>63-443-0840</t>
  </si>
  <si>
    <t>84-154-1777</t>
  </si>
  <si>
    <t>92-298-6788</t>
  </si>
  <si>
    <t>37-303-6855</t>
  </si>
  <si>
    <t>39-943-6933</t>
  </si>
  <si>
    <t>07-910-8908</t>
  </si>
  <si>
    <t>75-378-8760</t>
  </si>
  <si>
    <t>86-766-3258</t>
  </si>
  <si>
    <t>32-425-2261</t>
  </si>
  <si>
    <t>95-962-3552</t>
  </si>
  <si>
    <t>31-318-4344</t>
  </si>
  <si>
    <t>55-406-1779</t>
  </si>
  <si>
    <t>95-601-5499</t>
  </si>
  <si>
    <t>10-178-1581</t>
  </si>
  <si>
    <t>97-425-9150</t>
  </si>
  <si>
    <t>56-782-1486</t>
  </si>
  <si>
    <t>65-462-3211</t>
  </si>
  <si>
    <t>67-107-5001</t>
  </si>
  <si>
    <t>84-298-4212</t>
  </si>
  <si>
    <t>47-913-4434</t>
  </si>
  <si>
    <t>13-887-9900</t>
  </si>
  <si>
    <t>74-957-2547</t>
  </si>
  <si>
    <t>07-784-7953</t>
  </si>
  <si>
    <t>99-997-4094</t>
  </si>
  <si>
    <t>16-859-2733</t>
  </si>
  <si>
    <t>06-669-6453</t>
  </si>
  <si>
    <t>53-150-4028</t>
  </si>
  <si>
    <t>88-243-2207</t>
  </si>
  <si>
    <t>71-191-9109</t>
  </si>
  <si>
    <t>50-275-6476</t>
  </si>
  <si>
    <t>78-434-8726</t>
  </si>
  <si>
    <t>90-613-3241</t>
  </si>
  <si>
    <t>55-248-2097</t>
  </si>
  <si>
    <t>35-638-0084</t>
  </si>
  <si>
    <t>31-800-2438</t>
  </si>
  <si>
    <t>81-724-9097</t>
  </si>
  <si>
    <t>13-894-1733</t>
  </si>
  <si>
    <t>96-398-9814</t>
  </si>
  <si>
    <t>26-557-2785</t>
  </si>
  <si>
    <t>16-826-7606</t>
  </si>
  <si>
    <t>64-731-0222</t>
  </si>
  <si>
    <t>08-175-7195</t>
  </si>
  <si>
    <t>76-548-7495</t>
  </si>
  <si>
    <t>41-469-7024</t>
  </si>
  <si>
    <t>24-080-5114</t>
  </si>
  <si>
    <t>42-787-8164</t>
  </si>
  <si>
    <t>43-207-3627</t>
  </si>
  <si>
    <t>59-544-6851</t>
  </si>
  <si>
    <t>40-348-0716</t>
  </si>
  <si>
    <t>40-422-3861</t>
  </si>
  <si>
    <t>15-612-7132</t>
  </si>
  <si>
    <t>65-671-4244</t>
  </si>
  <si>
    <t>18-072-7733</t>
  </si>
  <si>
    <t>47-673-8164</t>
  </si>
  <si>
    <t>19-970-4485</t>
  </si>
  <si>
    <t>15-806-4630</t>
  </si>
  <si>
    <t>68-549-7487</t>
  </si>
  <si>
    <t>11-936-1618</t>
  </si>
  <si>
    <t>67-003-2532</t>
  </si>
  <si>
    <t>60-425-9907</t>
  </si>
  <si>
    <t>58-770-3459</t>
  </si>
  <si>
    <t>89-221-5574</t>
  </si>
  <si>
    <t>37-780-4410</t>
  </si>
  <si>
    <t>88-071-3772</t>
  </si>
  <si>
    <t>56-408-8169</t>
  </si>
  <si>
    <t>57-090-8964</t>
  </si>
  <si>
    <t>77-227-9585</t>
  </si>
  <si>
    <t>42-140-7441</t>
  </si>
  <si>
    <t>71-540-8790</t>
  </si>
  <si>
    <t>52-442-7528</t>
  </si>
  <si>
    <t>88-444-4098</t>
  </si>
  <si>
    <t>17-615-3024</t>
  </si>
  <si>
    <t>33-663-6783</t>
  </si>
  <si>
    <t>83-684-8037</t>
  </si>
  <si>
    <t>73-716-0112</t>
  </si>
  <si>
    <t>35-172-2052</t>
  </si>
  <si>
    <t>36-189-5547</t>
  </si>
  <si>
    <t>34-173-4565</t>
  </si>
  <si>
    <t>95-842-8663</t>
  </si>
  <si>
    <t>82-194-3978</t>
  </si>
  <si>
    <t>59-574-4537</t>
  </si>
  <si>
    <t>24-049-2602</t>
  </si>
  <si>
    <t>20-368-2140</t>
  </si>
  <si>
    <t>29-462-2758</t>
  </si>
  <si>
    <t>57-009-9192</t>
  </si>
  <si>
    <t>02-502-0250</t>
  </si>
  <si>
    <t>95-576-7603</t>
  </si>
  <si>
    <t>40-538-1125</t>
  </si>
  <si>
    <t>56-631-9947</t>
  </si>
  <si>
    <t>87-376-4957</t>
  </si>
  <si>
    <t>67-420-5067</t>
  </si>
  <si>
    <t>03-108-7702</t>
  </si>
  <si>
    <t>49-199-6950</t>
  </si>
  <si>
    <t>58-243-2719</t>
  </si>
  <si>
    <t>09-023-0559</t>
  </si>
  <si>
    <t>86-393-5707</t>
  </si>
  <si>
    <t>10-537-9738</t>
  </si>
  <si>
    <t>85-785-9894</t>
  </si>
  <si>
    <t>07-549-0454</t>
  </si>
  <si>
    <t>89-165-5982</t>
  </si>
  <si>
    <t>40-799-3598</t>
  </si>
  <si>
    <t>49-606-2237</t>
  </si>
  <si>
    <t>06-804-3726</t>
  </si>
  <si>
    <t>91-782-1728</t>
  </si>
  <si>
    <t>76-545-4327</t>
  </si>
  <si>
    <t>06-111-4494</t>
  </si>
  <si>
    <t>86-934-4912</t>
  </si>
  <si>
    <t>19-698-4521</t>
  </si>
  <si>
    <t>82-948-1656</t>
  </si>
  <si>
    <t>77-638-9316</t>
  </si>
  <si>
    <t>19-782-0486</t>
  </si>
  <si>
    <t>17-516-6978</t>
  </si>
  <si>
    <t>72-506-0235</t>
  </si>
  <si>
    <t>08-038-3569</t>
  </si>
  <si>
    <t>93-214-0291</t>
  </si>
  <si>
    <t>03-774-7934</t>
  </si>
  <si>
    <t>29-038-2889</t>
  </si>
  <si>
    <t>64-200-1951</t>
  </si>
  <si>
    <t>19-677-9148</t>
  </si>
  <si>
    <t>14-114-3654</t>
  </si>
  <si>
    <t>59-684-9618</t>
  </si>
  <si>
    <t>74-417-4668</t>
  </si>
  <si>
    <t>13-958-8306</t>
  </si>
  <si>
    <t>66-126-1934</t>
  </si>
  <si>
    <t>72-113-6626</t>
  </si>
  <si>
    <t>68-972-4138</t>
  </si>
  <si>
    <t>34-853-3231</t>
  </si>
  <si>
    <t>77-064-5494</t>
  </si>
  <si>
    <t>49-253-4102</t>
  </si>
  <si>
    <t>12-537-4880</t>
  </si>
  <si>
    <t>44-345-6811</t>
  </si>
  <si>
    <t>50-325-8033</t>
  </si>
  <si>
    <t>86-488-3065</t>
  </si>
  <si>
    <t>42-414-6393</t>
  </si>
  <si>
    <t>34-620-9976</t>
  </si>
  <si>
    <t>91-751-1523</t>
  </si>
  <si>
    <t>27-928-1663</t>
  </si>
  <si>
    <t>57-559-3270</t>
  </si>
  <si>
    <t>50-198-6696</t>
  </si>
  <si>
    <t>09-319-2706</t>
  </si>
  <si>
    <t>47-216-4101</t>
  </si>
  <si>
    <t>15-644-1946</t>
  </si>
  <si>
    <t>66-634-2708</t>
  </si>
  <si>
    <t>69-704-7698</t>
  </si>
  <si>
    <t>78-782-9241</t>
  </si>
  <si>
    <t>31-694-4549</t>
  </si>
  <si>
    <t>87-045-9363</t>
  </si>
  <si>
    <t>46-584-3065</t>
  </si>
  <si>
    <t>54-082-2249</t>
  </si>
  <si>
    <t>13-497-5569</t>
  </si>
  <si>
    <t>04-151-8161</t>
  </si>
  <si>
    <t>84-950-3420</t>
  </si>
  <si>
    <t>05-866-8809</t>
  </si>
  <si>
    <t>57-079-6849</t>
  </si>
  <si>
    <t>44-446-5548</t>
  </si>
  <si>
    <t>20-950-4393</t>
  </si>
  <si>
    <t>92-483-0215</t>
  </si>
  <si>
    <t>85-717-2044</t>
  </si>
  <si>
    <t>43-067-9375</t>
  </si>
  <si>
    <t>99-906-1540</t>
  </si>
  <si>
    <t>53-081-8967</t>
  </si>
  <si>
    <t>44-289-8717</t>
  </si>
  <si>
    <t>99-457-7751</t>
  </si>
  <si>
    <t>79-890-9309</t>
  </si>
  <si>
    <t>31-659-9209</t>
  </si>
  <si>
    <t>30-177-9390</t>
  </si>
  <si>
    <t>63-030-8906</t>
  </si>
  <si>
    <t>69-549-3642</t>
  </si>
  <si>
    <t>12-495-0576</t>
  </si>
  <si>
    <t>75-961-5872</t>
  </si>
  <si>
    <t>99-018-9928</t>
  </si>
  <si>
    <t>32-964-8310</t>
  </si>
  <si>
    <t>42-971-2087</t>
  </si>
  <si>
    <t>08-920-8950</t>
  </si>
  <si>
    <t>39-326-5033</t>
  </si>
  <si>
    <t>33-444-1775</t>
  </si>
  <si>
    <t>62-394-8016</t>
  </si>
  <si>
    <t>01-411-2511</t>
  </si>
  <si>
    <t>12-300-3310</t>
  </si>
  <si>
    <t>28-521-3962</t>
  </si>
  <si>
    <t>29-008-9158</t>
  </si>
  <si>
    <t>07-180-2594</t>
  </si>
  <si>
    <t>04-583-8294</t>
  </si>
  <si>
    <t>54-878-5669</t>
  </si>
  <si>
    <t>03-703-9405</t>
  </si>
  <si>
    <t>88-959-9791</t>
  </si>
  <si>
    <t>95-850-1229</t>
  </si>
  <si>
    <t>29-484-0634</t>
  </si>
  <si>
    <t>47-721-4078</t>
  </si>
  <si>
    <t>95-593-5414</t>
  </si>
  <si>
    <t>15-732-3267</t>
  </si>
  <si>
    <t>07-162-0658</t>
  </si>
  <si>
    <t>88-187-3801</t>
  </si>
  <si>
    <t>90-746-7356</t>
  </si>
  <si>
    <t>10-709-4582</t>
  </si>
  <si>
    <t>16-330-5006</t>
  </si>
  <si>
    <t>04-143-9226</t>
  </si>
  <si>
    <t>92-428-3926</t>
  </si>
  <si>
    <t>72-352-9815</t>
  </si>
  <si>
    <t>63-288-0681</t>
  </si>
  <si>
    <t>16-418-3550</t>
  </si>
  <si>
    <t>38-103-6772</t>
  </si>
  <si>
    <t>31-847-9103</t>
  </si>
  <si>
    <t>26-228-2280</t>
  </si>
  <si>
    <t>75-247-2882</t>
  </si>
  <si>
    <t>01-214-6121</t>
  </si>
  <si>
    <t>75-320-1234</t>
  </si>
  <si>
    <t>16-044-2480</t>
  </si>
  <si>
    <t>17-490-5609</t>
  </si>
  <si>
    <t>85-444-8449</t>
  </si>
  <si>
    <t>96-447-3824</t>
  </si>
  <si>
    <t>81-774-3175</t>
  </si>
  <si>
    <t>32-564-8442</t>
  </si>
  <si>
    <t>32-743-0398</t>
  </si>
  <si>
    <t>87-403-0913</t>
  </si>
  <si>
    <t>85-222-0507</t>
  </si>
  <si>
    <t>18-189-5629</t>
  </si>
  <si>
    <t>90-143-6716</t>
  </si>
  <si>
    <t>34-978-7015</t>
  </si>
  <si>
    <t>52-023-7378</t>
  </si>
  <si>
    <t>40-367-5405</t>
  </si>
  <si>
    <t>70-882-3496</t>
  </si>
  <si>
    <t>15-711-4568</t>
  </si>
  <si>
    <t>04-858-0917</t>
  </si>
  <si>
    <t>86-348-8412</t>
  </si>
  <si>
    <t>12-648-2426</t>
  </si>
  <si>
    <t>69-071-3610</t>
  </si>
  <si>
    <t>26-406-8594</t>
  </si>
  <si>
    <t>77-128-6715</t>
  </si>
  <si>
    <t>62-567-5621</t>
  </si>
  <si>
    <t>51-064-5922</t>
  </si>
  <si>
    <t>84-568-7826</t>
  </si>
  <si>
    <t>05-121-0150</t>
  </si>
  <si>
    <t>87-398-1473</t>
  </si>
  <si>
    <t>41-750-1360</t>
  </si>
  <si>
    <t>79-380-3604</t>
  </si>
  <si>
    <t>84-083-6727</t>
  </si>
  <si>
    <t>94-006-7811</t>
  </si>
  <si>
    <t>16-682-9488</t>
  </si>
  <si>
    <t>87-325-2392</t>
  </si>
  <si>
    <t>84-953-3054</t>
  </si>
  <si>
    <t>77-428-5721</t>
  </si>
  <si>
    <t>89-993-4982</t>
  </si>
  <si>
    <t>90-198-6471</t>
  </si>
  <si>
    <t>72-257-4350</t>
  </si>
  <si>
    <t>25-217-5783</t>
  </si>
  <si>
    <t>30-687-7084</t>
  </si>
  <si>
    <t>55-675-5016</t>
  </si>
  <si>
    <t>05-085-7898</t>
  </si>
  <si>
    <t>52-272-0206</t>
  </si>
  <si>
    <t>54-872-8017</t>
  </si>
  <si>
    <t>45-768-8180</t>
  </si>
  <si>
    <t>33-670-6872</t>
  </si>
  <si>
    <t>33-958-2106</t>
  </si>
  <si>
    <t>84-903-2500</t>
  </si>
  <si>
    <t>61-821-5106</t>
  </si>
  <si>
    <t>45-158-8581</t>
  </si>
  <si>
    <t>27-001-2613</t>
  </si>
  <si>
    <t>67-922-2518</t>
  </si>
  <si>
    <t>45-762-0991</t>
  </si>
  <si>
    <t>42-380-8660</t>
  </si>
  <si>
    <t>07-525-6357</t>
  </si>
  <si>
    <t>96-100-9084</t>
  </si>
  <si>
    <t>68-812-2134</t>
  </si>
  <si>
    <t>81-462-2550</t>
  </si>
  <si>
    <t>57-821-1621</t>
  </si>
  <si>
    <t>76-482-4861</t>
  </si>
  <si>
    <t>28-269-4674</t>
  </si>
  <si>
    <t>75-828-7253</t>
  </si>
  <si>
    <t>58-454-4307</t>
  </si>
  <si>
    <t>62-616-2212</t>
  </si>
  <si>
    <t>97-118-2006</t>
  </si>
  <si>
    <t>05-684-2853</t>
  </si>
  <si>
    <t>80-212-2121</t>
  </si>
  <si>
    <t>45-248-6972</t>
  </si>
  <si>
    <t>81-642-1741</t>
  </si>
  <si>
    <t>63-694-7940</t>
  </si>
  <si>
    <t>33-815-6921</t>
  </si>
  <si>
    <t>11-490-0153</t>
  </si>
  <si>
    <t>94-433-1631</t>
  </si>
  <si>
    <t>10-318-0209</t>
  </si>
  <si>
    <t>13-840-8298</t>
  </si>
  <si>
    <t>76-840-9835</t>
  </si>
  <si>
    <t>78-762-8555</t>
  </si>
  <si>
    <t>94-396-6334</t>
  </si>
  <si>
    <t>82-986-3911</t>
  </si>
  <si>
    <t>60-874-8803</t>
  </si>
  <si>
    <t>32-580-1002</t>
  </si>
  <si>
    <t>10-183-3426</t>
  </si>
  <si>
    <t>61-069-9935</t>
  </si>
  <si>
    <t>72-836-5528</t>
  </si>
  <si>
    <t>67-632-9859</t>
  </si>
  <si>
    <t>41-899-7215</t>
  </si>
  <si>
    <t>40-218-5517</t>
  </si>
  <si>
    <t>56-285-8883</t>
  </si>
  <si>
    <t>35-593-6214</t>
  </si>
  <si>
    <t>20-259-9814</t>
  </si>
  <si>
    <t>90-372-2385</t>
  </si>
  <si>
    <t>29-736-6103</t>
  </si>
  <si>
    <t>99-270-3206</t>
  </si>
  <si>
    <t>14-342-8989</t>
  </si>
  <si>
    <t>34-229-5790</t>
  </si>
  <si>
    <t>24-172-3216</t>
  </si>
  <si>
    <t>67-525-7659</t>
  </si>
  <si>
    <t>49-841-5437</t>
  </si>
  <si>
    <t>04-243-9042</t>
  </si>
  <si>
    <t>87-734-1150</t>
  </si>
  <si>
    <t>48-644-0749</t>
  </si>
  <si>
    <t>83-622-4307</t>
  </si>
  <si>
    <t>42-962-8898</t>
  </si>
  <si>
    <t>72-998-5020</t>
  </si>
  <si>
    <t>07-270-7096</t>
  </si>
  <si>
    <t>14-919-4468</t>
  </si>
  <si>
    <t>19-370-9733</t>
  </si>
  <si>
    <t>69-631-2434</t>
  </si>
  <si>
    <t>59-547-5076</t>
  </si>
  <si>
    <t>06-569-4848</t>
  </si>
  <si>
    <t>81-447-7032</t>
  </si>
  <si>
    <t>29-974-8293</t>
  </si>
  <si>
    <t>44-916-2629</t>
  </si>
  <si>
    <t>52-409-7423</t>
  </si>
  <si>
    <t>12-014-3952</t>
  </si>
  <si>
    <t>07-729-0808</t>
  </si>
  <si>
    <t>91-743-4599</t>
  </si>
  <si>
    <t>39-294-6809</t>
  </si>
  <si>
    <t>66-003-2947</t>
  </si>
  <si>
    <t>13-222-1330</t>
  </si>
  <si>
    <t>11-714-9406</t>
  </si>
  <si>
    <t>51-439-0519</t>
  </si>
  <si>
    <t>52-956-7253</t>
  </si>
  <si>
    <t>15-315-6938</t>
  </si>
  <si>
    <t>31-454-3665</t>
  </si>
  <si>
    <t>42-683-4041</t>
  </si>
  <si>
    <t>30-258-4664</t>
  </si>
  <si>
    <t>62-186-2974</t>
  </si>
  <si>
    <t>89-797-9111</t>
  </si>
  <si>
    <t>80-147-2256</t>
  </si>
  <si>
    <t>15-238-8417</t>
  </si>
  <si>
    <t>78-734-2333</t>
  </si>
  <si>
    <t>52-492-7748</t>
  </si>
  <si>
    <t>59-094-2719</t>
  </si>
  <si>
    <t>33-560-8983</t>
  </si>
  <si>
    <t>66-118-6817</t>
  </si>
  <si>
    <t>82-929-1919</t>
  </si>
  <si>
    <t>46-052-5489</t>
  </si>
  <si>
    <t>25-958-7334</t>
  </si>
  <si>
    <t>35-374-8892</t>
  </si>
  <si>
    <t>79-687-7637</t>
  </si>
  <si>
    <t>71-390-6090</t>
  </si>
  <si>
    <t>92-015-3197</t>
  </si>
  <si>
    <t>30-577-4604</t>
  </si>
  <si>
    <t>79-181-1968</t>
  </si>
  <si>
    <t>77-576-4033</t>
  </si>
  <si>
    <t>84-824-9510</t>
  </si>
  <si>
    <t>44-389-3022</t>
  </si>
  <si>
    <t>54-679-1694</t>
  </si>
  <si>
    <t>33-320-0222</t>
  </si>
  <si>
    <t>32-691-5850</t>
  </si>
  <si>
    <t>60-499-1549</t>
  </si>
  <si>
    <t>57-525-9987</t>
  </si>
  <si>
    <t>31-284-3787</t>
  </si>
  <si>
    <t>39-757-2435</t>
  </si>
  <si>
    <t>19-388-5914</t>
  </si>
  <si>
    <t>17-042-6897</t>
  </si>
  <si>
    <t>68-608-8769</t>
  </si>
  <si>
    <t>90-836-6050</t>
  </si>
  <si>
    <t>48-004-0762</t>
  </si>
  <si>
    <t>12-011-7719</t>
  </si>
  <si>
    <t>77-574-1286</t>
  </si>
  <si>
    <t>82-949-8308</t>
  </si>
  <si>
    <t>06-947-5936</t>
  </si>
  <si>
    <t>97-851-8363</t>
  </si>
  <si>
    <t>77-040-2454</t>
  </si>
  <si>
    <t>46-240-4315</t>
  </si>
  <si>
    <t>26-270-7974</t>
  </si>
  <si>
    <t>95-104-5115</t>
  </si>
  <si>
    <t>87-447-3983</t>
  </si>
  <si>
    <t>46-432-5159</t>
  </si>
  <si>
    <t>35-836-1920</t>
  </si>
  <si>
    <t>87-324-5726</t>
  </si>
  <si>
    <t>32-070-7202</t>
  </si>
  <si>
    <t>13-058-1404</t>
  </si>
  <si>
    <t>52-445-6132</t>
  </si>
  <si>
    <t>67-459-1810</t>
  </si>
  <si>
    <t>64-769-2094</t>
  </si>
  <si>
    <t>17-070-9061</t>
  </si>
  <si>
    <t>33-276-9612</t>
  </si>
  <si>
    <t>17-907-3678</t>
  </si>
  <si>
    <t>73-590-5780</t>
  </si>
  <si>
    <t>45-005-9117</t>
  </si>
  <si>
    <t>06-121-9824</t>
  </si>
  <si>
    <t>04-057-8921</t>
  </si>
  <si>
    <t>30-783-6790</t>
  </si>
  <si>
    <t>52-678-9838</t>
  </si>
  <si>
    <t>07-828-2265</t>
  </si>
  <si>
    <t>14-134-5712</t>
  </si>
  <si>
    <t>99-888-5762</t>
  </si>
  <si>
    <t>56-719-9889</t>
  </si>
  <si>
    <t>17-944-5265</t>
  </si>
  <si>
    <t>92-975-7464</t>
  </si>
  <si>
    <t>58-378-2898</t>
  </si>
  <si>
    <t>77-818-2081</t>
  </si>
  <si>
    <t>41-492-2744</t>
  </si>
  <si>
    <t>06-178-2502</t>
  </si>
  <si>
    <t>17-502-6538</t>
  </si>
  <si>
    <t>53-282-3872</t>
  </si>
  <si>
    <t>54-258-8812</t>
  </si>
  <si>
    <t>47-830-0648</t>
  </si>
  <si>
    <t>61-854-7251</t>
  </si>
  <si>
    <t>66-737-6829</t>
  </si>
  <si>
    <t>90-589-4676</t>
  </si>
  <si>
    <t>23-670-3693</t>
  </si>
  <si>
    <t>75-316-1147</t>
  </si>
  <si>
    <t>70-757-4181</t>
  </si>
  <si>
    <t>51-517-7129</t>
  </si>
  <si>
    <t>89-645-9298</t>
  </si>
  <si>
    <t>32-532-7397</t>
  </si>
  <si>
    <t>19-311-0778</t>
  </si>
  <si>
    <t>29-553-6611</t>
  </si>
  <si>
    <t>47-973-6713</t>
  </si>
  <si>
    <t>67-314-1792</t>
  </si>
  <si>
    <t>72-051-4531</t>
  </si>
  <si>
    <t>82-037-6408</t>
  </si>
  <si>
    <t>60-390-0751</t>
  </si>
  <si>
    <t>64-910-1553</t>
  </si>
  <si>
    <t>59-070-9531</t>
  </si>
  <si>
    <t>10-403-6806</t>
  </si>
  <si>
    <t>96-300-9661</t>
  </si>
  <si>
    <t>32-508-5885</t>
  </si>
  <si>
    <t>06-881-5310</t>
  </si>
  <si>
    <t>65-340-0347</t>
  </si>
  <si>
    <t>14-807-3401</t>
  </si>
  <si>
    <t>66-927-0054</t>
  </si>
  <si>
    <t>91-606-5608</t>
  </si>
  <si>
    <t>35-311-8322</t>
  </si>
  <si>
    <t>42-797-8116</t>
  </si>
  <si>
    <t>17-125-2758</t>
  </si>
  <si>
    <t>88-949-3972</t>
  </si>
  <si>
    <t>95-287-2382</t>
  </si>
  <si>
    <t>74-165-4904</t>
  </si>
  <si>
    <t>63-228-5157</t>
  </si>
  <si>
    <t>51-700-4620</t>
  </si>
  <si>
    <t>46-376-3799</t>
  </si>
  <si>
    <t>26-177-5218</t>
  </si>
  <si>
    <t>30-068-5712</t>
  </si>
  <si>
    <t>65-338-4712</t>
  </si>
  <si>
    <t>61-492-9837</t>
  </si>
  <si>
    <t>95-714-1662</t>
  </si>
  <si>
    <t>79-169-8692</t>
  </si>
  <si>
    <t>59-442-3110</t>
  </si>
  <si>
    <t>29-089-9038</t>
  </si>
  <si>
    <t>92-477-5283</t>
  </si>
  <si>
    <t>84-190-5623</t>
  </si>
  <si>
    <t>49-405-2654</t>
  </si>
  <si>
    <t>88-686-7666</t>
  </si>
  <si>
    <t>57-911-3201</t>
  </si>
  <si>
    <t>03-213-8591</t>
  </si>
  <si>
    <t>85-762-3309</t>
  </si>
  <si>
    <t>18-053-8495</t>
  </si>
  <si>
    <t>18-122-3081</t>
  </si>
  <si>
    <t>88-090-3959</t>
  </si>
  <si>
    <t>88-516-7532</t>
  </si>
  <si>
    <t>77-206-9794</t>
  </si>
  <si>
    <t>12-574-2158</t>
  </si>
  <si>
    <t>38-294-2515</t>
  </si>
  <si>
    <t>34-457-5208</t>
  </si>
  <si>
    <t>29-621-8704</t>
  </si>
  <si>
    <t>40-848-4627</t>
  </si>
  <si>
    <t>12-528-4694</t>
  </si>
  <si>
    <t>87-603-7593</t>
  </si>
  <si>
    <t>98-059-4191</t>
  </si>
  <si>
    <t>31-758-9295</t>
  </si>
  <si>
    <t>46-216-1613</t>
  </si>
  <si>
    <t>08-314-8622</t>
  </si>
  <si>
    <t>72-314-3199</t>
  </si>
  <si>
    <t>18-314-5214</t>
  </si>
  <si>
    <t>19-867-1780</t>
  </si>
  <si>
    <t>47-167-8624</t>
  </si>
  <si>
    <t>69-032-9533</t>
  </si>
  <si>
    <t>38-120-3530</t>
  </si>
  <si>
    <t>23-760-7207</t>
  </si>
  <si>
    <t>36-290-5006</t>
  </si>
  <si>
    <t>41-329-0820</t>
  </si>
  <si>
    <t>22-480-9247</t>
  </si>
  <si>
    <t>16-064-6657</t>
  </si>
  <si>
    <t>10-023-9647</t>
  </si>
  <si>
    <t>41-663-2206</t>
  </si>
  <si>
    <t>44-078-4949</t>
  </si>
  <si>
    <t>05-612-4076</t>
  </si>
  <si>
    <t>36-209-2357</t>
  </si>
  <si>
    <t>25-375-7375</t>
  </si>
  <si>
    <t>98-201-2351</t>
  </si>
  <si>
    <t>34-247-0499</t>
  </si>
  <si>
    <t>74-544-4141</t>
  </si>
  <si>
    <t>54-158-3132</t>
  </si>
  <si>
    <t>88-298-4136</t>
  </si>
  <si>
    <t>62-220-3516</t>
  </si>
  <si>
    <t>56-619-1219</t>
  </si>
  <si>
    <t>52-925-7345</t>
  </si>
  <si>
    <t>32-193-3939</t>
  </si>
  <si>
    <t>66-424-0057</t>
  </si>
  <si>
    <t>33-652-2873</t>
  </si>
  <si>
    <t>89-464-1873</t>
  </si>
  <si>
    <t>60-790-3170</t>
  </si>
  <si>
    <t>51-737-5253</t>
  </si>
  <si>
    <t>46-906-8793</t>
  </si>
  <si>
    <t>88-124-7855</t>
  </si>
  <si>
    <t>42-915-2011</t>
  </si>
  <si>
    <t>43-130-8949</t>
  </si>
  <si>
    <t>46-354-9904</t>
  </si>
  <si>
    <t>71-499-7830</t>
  </si>
  <si>
    <t>61-273-3231</t>
  </si>
  <si>
    <t>91-599-6824</t>
  </si>
  <si>
    <t>58-966-6416</t>
  </si>
  <si>
    <t>13-580-0330</t>
  </si>
  <si>
    <t>06-745-7758</t>
  </si>
  <si>
    <t>96-605-2928</t>
  </si>
  <si>
    <t>85-846-1090</t>
  </si>
  <si>
    <t>70-301-3777</t>
  </si>
  <si>
    <t>77-411-0083</t>
  </si>
  <si>
    <t>17-956-5971</t>
  </si>
  <si>
    <t>16-864-6772</t>
  </si>
  <si>
    <t>33-139-1728</t>
  </si>
  <si>
    <t>32-523-7255</t>
  </si>
  <si>
    <t>43-614-9490</t>
  </si>
  <si>
    <t>40-636-9255</t>
  </si>
  <si>
    <t>43-355-4799</t>
  </si>
  <si>
    <t>56-188-3246</t>
  </si>
  <si>
    <t>50-654-1388</t>
  </si>
  <si>
    <t>56-310-9476</t>
  </si>
  <si>
    <t>82-914-6962</t>
  </si>
  <si>
    <t>49-170-4994</t>
  </si>
  <si>
    <t>43-430-9707</t>
  </si>
  <si>
    <t>93-475-0363</t>
  </si>
  <si>
    <t>58-505-5293</t>
  </si>
  <si>
    <t>68-660-2425</t>
  </si>
  <si>
    <t>84-295-8166</t>
  </si>
  <si>
    <t>55-215-6987</t>
  </si>
  <si>
    <t>20-350-2887</t>
  </si>
  <si>
    <t>37-016-4482</t>
  </si>
  <si>
    <t>44-309-9814</t>
  </si>
  <si>
    <t>33-930-5213</t>
  </si>
  <si>
    <t>10-159-2575</t>
  </si>
  <si>
    <t>41-172-6984</t>
  </si>
  <si>
    <t>21-965-6763</t>
  </si>
  <si>
    <t>61-853-6209</t>
  </si>
  <si>
    <t>66-594-6897</t>
  </si>
  <si>
    <t>00-865-5726</t>
  </si>
  <si>
    <t>80-094-2030</t>
  </si>
  <si>
    <t>22-734-3428</t>
  </si>
  <si>
    <t>45-333-6430</t>
  </si>
  <si>
    <t>63-989-8443</t>
  </si>
  <si>
    <t>02-058-6431</t>
  </si>
  <si>
    <t>59-513-6197</t>
  </si>
  <si>
    <t>28-528-0909</t>
  </si>
  <si>
    <t>12-983-8967</t>
  </si>
  <si>
    <t>93-043-3163</t>
  </si>
  <si>
    <t>32-459-8889</t>
  </si>
  <si>
    <t>91-974-5447</t>
  </si>
  <si>
    <t>46-412-1114</t>
  </si>
  <si>
    <t>31-830-1788</t>
  </si>
  <si>
    <t>86-960-3564</t>
  </si>
  <si>
    <t>73-908-1722</t>
  </si>
  <si>
    <t>75-444-2180</t>
  </si>
  <si>
    <t>73-382-8491</t>
  </si>
  <si>
    <t>04-519-4798</t>
  </si>
  <si>
    <t>15-117-9116</t>
  </si>
  <si>
    <t>07-691-1213</t>
  </si>
  <si>
    <t>86-812-1617</t>
  </si>
  <si>
    <t>55-430-9967</t>
  </si>
  <si>
    <t>67-619-6910</t>
  </si>
  <si>
    <t>60-825-5414</t>
  </si>
  <si>
    <t>90-235-8175</t>
  </si>
  <si>
    <t>78-594-1611</t>
  </si>
  <si>
    <t>36-280-3204</t>
  </si>
  <si>
    <t>09-711-7343</t>
  </si>
  <si>
    <t>57-775-8501</t>
  </si>
  <si>
    <t>45-106-6579</t>
  </si>
  <si>
    <t>68-066-3565</t>
  </si>
  <si>
    <t>28-589-3142</t>
  </si>
  <si>
    <t>84-839-1338</t>
  </si>
  <si>
    <t>57-349-7680</t>
  </si>
  <si>
    <t>91-846-6421</t>
  </si>
  <si>
    <t>15-944-8150</t>
  </si>
  <si>
    <t>38-723-8981</t>
  </si>
  <si>
    <t>60-001-0386</t>
  </si>
  <si>
    <t>83-485-7979</t>
  </si>
  <si>
    <t>74-410-6010</t>
  </si>
  <si>
    <t>60-170-2309</t>
  </si>
  <si>
    <t>34-975-0250</t>
  </si>
  <si>
    <t>86-399-6203</t>
  </si>
  <si>
    <t>36-294-5009</t>
  </si>
  <si>
    <t>60-566-3716</t>
  </si>
  <si>
    <t>10-133-9586</t>
  </si>
  <si>
    <t>82-950-0774</t>
  </si>
  <si>
    <t>80-635-5977</t>
  </si>
  <si>
    <t>29-344-4611</t>
  </si>
  <si>
    <t>16-150-7583</t>
  </si>
  <si>
    <t>26-660-3272</t>
  </si>
  <si>
    <t>78-422-0961</t>
  </si>
  <si>
    <t>89-387-1452</t>
  </si>
  <si>
    <t>38-347-6108</t>
  </si>
  <si>
    <t>52-122-7987</t>
  </si>
  <si>
    <t>12-479-6015</t>
  </si>
  <si>
    <t>38-407-3049</t>
  </si>
  <si>
    <t>02-351-7851</t>
  </si>
  <si>
    <t>23-072-4012</t>
  </si>
  <si>
    <t>50-825-3376</t>
  </si>
  <si>
    <t>68-132-5562</t>
  </si>
  <si>
    <t>69-265-1216</t>
  </si>
  <si>
    <t>08-998-0235</t>
  </si>
  <si>
    <t>81-702-2205</t>
  </si>
  <si>
    <t>67-030-8877</t>
  </si>
  <si>
    <t>70-669-2535</t>
  </si>
  <si>
    <t>21-923-5378</t>
  </si>
  <si>
    <t>30-254-7242</t>
  </si>
  <si>
    <t>52-325-6083</t>
  </si>
  <si>
    <t>79-558-1245</t>
  </si>
  <si>
    <t>52-279-2352</t>
  </si>
  <si>
    <t>68-452-4496</t>
  </si>
  <si>
    <t>06-298-1227</t>
  </si>
  <si>
    <t>92-742-3572</t>
  </si>
  <si>
    <t>93-676-1999</t>
  </si>
  <si>
    <t>58-120-4512</t>
  </si>
  <si>
    <t>51-002-7987</t>
  </si>
  <si>
    <t>17-728-5820</t>
  </si>
  <si>
    <t>26-400-1031</t>
  </si>
  <si>
    <t>16-547-8710</t>
  </si>
  <si>
    <t>85-468-6595</t>
  </si>
  <si>
    <t>23-065-0979</t>
  </si>
  <si>
    <t>01-677-2316</t>
  </si>
  <si>
    <t>26-097-4739</t>
  </si>
  <si>
    <t>97-284-1376</t>
  </si>
  <si>
    <t>31-821-6417</t>
  </si>
  <si>
    <t>38-865-0308</t>
  </si>
  <si>
    <t>07-109-6065</t>
  </si>
  <si>
    <t>81-618-3231</t>
  </si>
  <si>
    <t>43-845-4706</t>
  </si>
  <si>
    <t>11-773-6179</t>
  </si>
  <si>
    <t>73-061-8995</t>
  </si>
  <si>
    <t>82-086-5074</t>
  </si>
  <si>
    <t>33-694-3328</t>
  </si>
  <si>
    <t>74-132-2540</t>
  </si>
  <si>
    <t>34-110-1945</t>
  </si>
  <si>
    <t>60-592-2183</t>
  </si>
  <si>
    <t>44-225-0881</t>
  </si>
  <si>
    <t>42-692-4761</t>
  </si>
  <si>
    <t>35-719-4135</t>
  </si>
  <si>
    <t>16-787-6300</t>
  </si>
  <si>
    <t>53-419-3743</t>
  </si>
  <si>
    <t>89-325-5206</t>
  </si>
  <si>
    <t>49-483-9442</t>
  </si>
  <si>
    <t>11-295-8097</t>
  </si>
  <si>
    <t>99-411-6513</t>
  </si>
  <si>
    <t>09-177-3950</t>
  </si>
  <si>
    <t>03-462-2582</t>
  </si>
  <si>
    <t>06-731-8832</t>
  </si>
  <si>
    <t>94-657-2468</t>
  </si>
  <si>
    <t>71-104-4246</t>
  </si>
  <si>
    <t>34-779-7373</t>
  </si>
  <si>
    <t>67-105-9668</t>
  </si>
  <si>
    <t>57-819-1049</t>
  </si>
  <si>
    <t>20-848-3615</t>
  </si>
  <si>
    <t>56-693-8441</t>
  </si>
  <si>
    <t>70-977-1814</t>
  </si>
  <si>
    <t>55-755-8358</t>
  </si>
  <si>
    <t>87-754-8830</t>
  </si>
  <si>
    <t>20-757-4782</t>
  </si>
  <si>
    <t>49-589-3520</t>
  </si>
  <si>
    <t>36-212-3535</t>
  </si>
  <si>
    <t>74-518-8513</t>
  </si>
  <si>
    <t>91-638-4701</t>
  </si>
  <si>
    <t>58-056-7536</t>
  </si>
  <si>
    <t>80-507-8814</t>
  </si>
  <si>
    <t>60-759-9059</t>
  </si>
  <si>
    <t>39-442-3601</t>
  </si>
  <si>
    <t>36-161-5054</t>
  </si>
  <si>
    <t>53-090-6564</t>
  </si>
  <si>
    <t>89-588-8618</t>
  </si>
  <si>
    <t>00-080-6602</t>
  </si>
  <si>
    <t>54-120-5658</t>
  </si>
  <si>
    <t>85-314-3157</t>
  </si>
  <si>
    <t>87-137-8819</t>
  </si>
  <si>
    <t>78-621-3925</t>
  </si>
  <si>
    <t>34-536-0580</t>
  </si>
  <si>
    <t>44-489-1732</t>
  </si>
  <si>
    <t>25-323-1039</t>
  </si>
  <si>
    <t>01-937-9090</t>
  </si>
  <si>
    <t>20-642-2857</t>
  </si>
  <si>
    <t>43-617-3907</t>
  </si>
  <si>
    <t>79-727-0539</t>
  </si>
  <si>
    <t>60-893-0135</t>
  </si>
  <si>
    <t>90-996-8800</t>
  </si>
  <si>
    <t>97-088-8723</t>
  </si>
  <si>
    <t>18-500-0884</t>
  </si>
  <si>
    <t>30-133-1096</t>
  </si>
  <si>
    <t>13-452-6360</t>
  </si>
  <si>
    <t>29-893-3565</t>
  </si>
  <si>
    <t>98-463-1853</t>
  </si>
  <si>
    <t>52-492-1001</t>
  </si>
  <si>
    <t>73-129-7898</t>
  </si>
  <si>
    <t>20-426-3790</t>
  </si>
  <si>
    <t>53-415-3195</t>
  </si>
  <si>
    <t>38-930-5239</t>
  </si>
  <si>
    <t>14-037-8102</t>
  </si>
  <si>
    <t>61-670-7029</t>
  </si>
  <si>
    <t>91-859-6730</t>
  </si>
  <si>
    <t>97-984-9795</t>
  </si>
  <si>
    <t>02-949-2610</t>
  </si>
  <si>
    <t>05-919-5612</t>
  </si>
  <si>
    <t>66-704-9367</t>
  </si>
  <si>
    <t>28-053-1887</t>
  </si>
  <si>
    <t>80-450-5406</t>
  </si>
  <si>
    <t>87-990-4312</t>
  </si>
  <si>
    <t>64-596-4145</t>
  </si>
  <si>
    <t>70-576-6977</t>
  </si>
  <si>
    <t>98-203-3055</t>
  </si>
  <si>
    <t>87-783-8955</t>
  </si>
  <si>
    <t>50-422-2639</t>
  </si>
  <si>
    <t>16-089-3994</t>
  </si>
  <si>
    <t>63-586-2731</t>
  </si>
  <si>
    <t>87-426-1722</t>
  </si>
  <si>
    <t>78-844-8365</t>
  </si>
  <si>
    <t>82-387-1151</t>
  </si>
  <si>
    <t>27-898-4001</t>
  </si>
  <si>
    <t>94-658-1707</t>
  </si>
  <si>
    <t>09-923-6823</t>
  </si>
  <si>
    <t>93-994-4549</t>
  </si>
  <si>
    <t>12-045-8832</t>
  </si>
  <si>
    <t>60-124-8372</t>
  </si>
  <si>
    <t>56-211-8661</t>
  </si>
  <si>
    <t>54-464-2588</t>
  </si>
  <si>
    <t>13-524-6353</t>
  </si>
  <si>
    <t>16-765-3882</t>
  </si>
  <si>
    <t>16-549-1086</t>
  </si>
  <si>
    <t>21-441-2276</t>
  </si>
  <si>
    <t>06-124-0256</t>
  </si>
  <si>
    <t>04-199-1863</t>
  </si>
  <si>
    <t>59-600-8592</t>
  </si>
  <si>
    <t>07-267-7535</t>
  </si>
  <si>
    <t>66-826-9901</t>
  </si>
  <si>
    <t>77-774-2288</t>
  </si>
  <si>
    <t>51-618-8327</t>
  </si>
  <si>
    <t>16-718-0276</t>
  </si>
  <si>
    <t>43-973-3462</t>
  </si>
  <si>
    <t>20-809-9851</t>
  </si>
  <si>
    <t>15-602-8596</t>
  </si>
  <si>
    <t>61-314-2557</t>
  </si>
  <si>
    <t>02-901-3031</t>
  </si>
  <si>
    <t>94-685-2041</t>
  </si>
  <si>
    <t>64-590-2483</t>
  </si>
  <si>
    <t>24-537-8279</t>
  </si>
  <si>
    <t>44-087-8721</t>
  </si>
  <si>
    <t>47-303-6091</t>
  </si>
  <si>
    <t>39-613-7617</t>
  </si>
  <si>
    <t>10-950-3219</t>
  </si>
  <si>
    <t>69-645-6489</t>
  </si>
  <si>
    <t>31-334-9182</t>
  </si>
  <si>
    <t>26-233-6060</t>
  </si>
  <si>
    <t>94-656-0486</t>
  </si>
  <si>
    <t>24-706-4624</t>
  </si>
  <si>
    <t>63-804-8270</t>
  </si>
  <si>
    <t>46-306-4793</t>
  </si>
  <si>
    <t>14-549-1333</t>
  </si>
  <si>
    <t>66-035-8581</t>
  </si>
  <si>
    <t>95-366-0024</t>
  </si>
  <si>
    <t>34-183-6982</t>
  </si>
  <si>
    <t>00-958-4410</t>
  </si>
  <si>
    <t>75-758-2531</t>
  </si>
  <si>
    <t>17-756-6801</t>
  </si>
  <si>
    <t>77-707-8598</t>
  </si>
  <si>
    <t>71-001-3748</t>
  </si>
  <si>
    <t>03-901-8538</t>
  </si>
  <si>
    <t>34-538-2631</t>
  </si>
  <si>
    <t>99-557-2690</t>
  </si>
  <si>
    <t>56-236-4525</t>
  </si>
  <si>
    <t>23-246-3215</t>
  </si>
  <si>
    <t>74-542-0169</t>
  </si>
  <si>
    <t>07-130-5661</t>
  </si>
  <si>
    <t>42-589-1948</t>
  </si>
  <si>
    <t>90-129-4794</t>
  </si>
  <si>
    <t>64-366-5937</t>
  </si>
  <si>
    <t>82-025-1155</t>
  </si>
  <si>
    <t>62-468-7889</t>
  </si>
  <si>
    <t>63-769-7359</t>
  </si>
  <si>
    <t>11-091-9350</t>
  </si>
  <si>
    <t>03-751-5022</t>
  </si>
  <si>
    <t>60-120-8309</t>
  </si>
  <si>
    <t>89-206-4550</t>
  </si>
  <si>
    <t>11-198-1995</t>
  </si>
  <si>
    <t>76-662-0819</t>
  </si>
  <si>
    <t>97-787-1225</t>
  </si>
  <si>
    <t>65-558-6701</t>
  </si>
  <si>
    <t>57-920-3351</t>
  </si>
  <si>
    <t>19-961-9573</t>
  </si>
  <si>
    <t>00-553-5424</t>
  </si>
  <si>
    <t>76-250-3177</t>
  </si>
  <si>
    <t>51-499-6848</t>
  </si>
  <si>
    <t>68-813-0083</t>
  </si>
  <si>
    <t>55-638-7920</t>
  </si>
  <si>
    <t>21-488-1571</t>
  </si>
  <si>
    <t>65-078-6911</t>
  </si>
  <si>
    <t>56-692-8879</t>
  </si>
  <si>
    <t>09-393-3620</t>
  </si>
  <si>
    <t>53-804-4899</t>
  </si>
  <si>
    <t>33-854-4641</t>
  </si>
  <si>
    <t>02-996-6233</t>
  </si>
  <si>
    <t>94-020-2232</t>
  </si>
  <si>
    <t>13-995-3772</t>
  </si>
  <si>
    <t>56-621-1919</t>
  </si>
  <si>
    <t>61-545-7498</t>
  </si>
  <si>
    <t>96-634-5365</t>
  </si>
  <si>
    <t>69-746-6079</t>
  </si>
  <si>
    <t>53-025-0156</t>
  </si>
  <si>
    <t>04-680-8620</t>
  </si>
  <si>
    <t>22-072-2569</t>
  </si>
  <si>
    <t>05-209-2054</t>
  </si>
  <si>
    <t>55-837-0882</t>
  </si>
  <si>
    <t>82-005-6762</t>
  </si>
  <si>
    <t>80-244-2521</t>
  </si>
  <si>
    <t>97-086-0635</t>
  </si>
  <si>
    <t>56-060-9504</t>
  </si>
  <si>
    <t>03-909-3424</t>
  </si>
  <si>
    <t>09-177-4134</t>
  </si>
  <si>
    <t>56-512-1977</t>
  </si>
  <si>
    <t>06-288-3235</t>
  </si>
  <si>
    <t>93-591-5040</t>
  </si>
  <si>
    <t>96-226-5206</t>
  </si>
  <si>
    <t>79-003-7425</t>
  </si>
  <si>
    <t>20-429-7640</t>
  </si>
  <si>
    <t>98-399-7131</t>
  </si>
  <si>
    <t>16-809-5368</t>
  </si>
  <si>
    <t>28-944-4593</t>
  </si>
  <si>
    <t>57-503-5540</t>
  </si>
  <si>
    <t>51-508-3202</t>
  </si>
  <si>
    <t>78-780-7330</t>
  </si>
  <si>
    <t>24-267-7301</t>
  </si>
  <si>
    <t>82-637-9004</t>
  </si>
  <si>
    <t>38-554-7891</t>
  </si>
  <si>
    <t>78-814-8887</t>
  </si>
  <si>
    <t>50-526-1501</t>
  </si>
  <si>
    <t>17-357-7719</t>
  </si>
  <si>
    <t>49-842-6560</t>
  </si>
  <si>
    <t>30-129-6011</t>
  </si>
  <si>
    <t>23-728-6628</t>
  </si>
  <si>
    <t>72-192-3928</t>
  </si>
  <si>
    <t>00-159-0916</t>
  </si>
  <si>
    <t>03-488-6294</t>
  </si>
  <si>
    <t>97-188-7138</t>
  </si>
  <si>
    <t>19-520-2794</t>
  </si>
  <si>
    <t>97-659-1660</t>
  </si>
  <si>
    <t>50-903-5663</t>
  </si>
  <si>
    <t>79-975-8879</t>
  </si>
  <si>
    <t>30-860-1050</t>
  </si>
  <si>
    <t>87-634-4512</t>
  </si>
  <si>
    <t>51-269-5660</t>
  </si>
  <si>
    <t>70-853-7698</t>
  </si>
  <si>
    <t>21-320-7250</t>
  </si>
  <si>
    <t>99-339-6501</t>
  </si>
  <si>
    <t>23-801-6495</t>
  </si>
  <si>
    <t>39-276-0619</t>
  </si>
  <si>
    <t>06-137-7541</t>
  </si>
  <si>
    <t>72-624-7177</t>
  </si>
  <si>
    <t>25-928-0807</t>
  </si>
  <si>
    <t>35-477-6220</t>
  </si>
  <si>
    <t>85-783-8433</t>
  </si>
  <si>
    <t>31-850-8391</t>
  </si>
  <si>
    <t>97-507-3227</t>
  </si>
  <si>
    <t>15-472-8291</t>
  </si>
  <si>
    <t>59-763-6092</t>
  </si>
  <si>
    <t>75-603-9257</t>
  </si>
  <si>
    <t>78-410-5515</t>
  </si>
  <si>
    <t>72-121-9227</t>
  </si>
  <si>
    <t>57-186-4719</t>
  </si>
  <si>
    <t>39-272-2847</t>
  </si>
  <si>
    <t>49-862-5599</t>
  </si>
  <si>
    <t>63-601-4881</t>
  </si>
  <si>
    <t>98-741-1093</t>
  </si>
  <si>
    <t>91-782-3344</t>
  </si>
  <si>
    <t>84-637-6569</t>
  </si>
  <si>
    <t>88-492-1350</t>
  </si>
  <si>
    <t>36-533-5638</t>
  </si>
  <si>
    <t>22-839-4613</t>
  </si>
  <si>
    <t>83-687-1301</t>
  </si>
  <si>
    <t>29-485-4089</t>
  </si>
  <si>
    <t>79-924-2384</t>
  </si>
  <si>
    <t>48-687-2700</t>
  </si>
  <si>
    <t>26-506-3144</t>
  </si>
  <si>
    <t>52-555-6437</t>
  </si>
  <si>
    <t>21-804-3086</t>
  </si>
  <si>
    <t>26-040-7212</t>
  </si>
  <si>
    <t>55-779-1895</t>
  </si>
  <si>
    <t>84-778-4129</t>
  </si>
  <si>
    <t>24-908-1671</t>
  </si>
  <si>
    <t>53-705-2086</t>
  </si>
  <si>
    <t>62-608-0831</t>
  </si>
  <si>
    <t>26-954-1432</t>
  </si>
  <si>
    <t>82-347-2698</t>
  </si>
  <si>
    <t>15-738-4478</t>
  </si>
  <si>
    <t>09-106-8449</t>
  </si>
  <si>
    <t>52-636-6865</t>
  </si>
  <si>
    <t>82-068-8713</t>
  </si>
  <si>
    <t>77-958-5507</t>
  </si>
  <si>
    <t>05-328-3149</t>
  </si>
  <si>
    <t>11-724-6928</t>
  </si>
  <si>
    <t>57-901-0022</t>
  </si>
  <si>
    <t>46-126-5513</t>
  </si>
  <si>
    <t>55-054-2042</t>
  </si>
  <si>
    <t>66-845-3672</t>
  </si>
  <si>
    <t>82-365-5122</t>
  </si>
  <si>
    <t>85-045-4223</t>
  </si>
  <si>
    <t>03-995-8003</t>
  </si>
  <si>
    <t>48-251-5833</t>
  </si>
  <si>
    <t>97-377-5277</t>
  </si>
  <si>
    <t>54-663-5323</t>
  </si>
  <si>
    <t>90-866-3899</t>
  </si>
  <si>
    <t>60-243-1948</t>
  </si>
  <si>
    <t>05-743-7759</t>
  </si>
  <si>
    <t>52-806-0775</t>
  </si>
  <si>
    <t>50-302-8864</t>
  </si>
  <si>
    <t>52-206-3987</t>
  </si>
  <si>
    <t>09-733-0798</t>
  </si>
  <si>
    <t>70-204-6348</t>
  </si>
  <si>
    <t>75-504-8179</t>
  </si>
  <si>
    <t>76-989-8674</t>
  </si>
  <si>
    <t>34-839-6198</t>
  </si>
  <si>
    <t>74-435-3423</t>
  </si>
  <si>
    <t>99-608-8093</t>
  </si>
  <si>
    <t>80-487-6407</t>
  </si>
  <si>
    <t>38-380-9814</t>
  </si>
  <si>
    <t>17-021-0338</t>
  </si>
  <si>
    <t>40-275-2486</t>
  </si>
  <si>
    <t>69-916-6779</t>
  </si>
  <si>
    <t>01-843-8115</t>
  </si>
  <si>
    <t>66-684-4751</t>
  </si>
  <si>
    <t>68-697-0959</t>
  </si>
  <si>
    <t>66-793-7469</t>
  </si>
  <si>
    <t>50-882-3606</t>
  </si>
  <si>
    <t>77-628-7693</t>
  </si>
  <si>
    <t>43-155-2520</t>
  </si>
  <si>
    <t>85-506-6152</t>
  </si>
  <si>
    <t>79-653-8756</t>
  </si>
  <si>
    <t>77-653-3926</t>
  </si>
  <si>
    <t>33-224-7411</t>
  </si>
  <si>
    <t>84-772-1330</t>
  </si>
  <si>
    <t>76-646-4203</t>
  </si>
  <si>
    <t>20-015-0113</t>
  </si>
  <si>
    <t>34-220-4782</t>
  </si>
  <si>
    <t>30-751-1851</t>
  </si>
  <si>
    <t>57-613-0801</t>
  </si>
  <si>
    <t>91-848-3738</t>
  </si>
  <si>
    <t>33-687-1245</t>
  </si>
  <si>
    <t>92-117-7941</t>
  </si>
  <si>
    <t>34-036-4445</t>
  </si>
  <si>
    <t>47-481-9448</t>
  </si>
  <si>
    <t>18-136-0711</t>
  </si>
  <si>
    <t>19-751-1037</t>
  </si>
  <si>
    <t>67-088-3379</t>
  </si>
  <si>
    <t>80-445-8350</t>
  </si>
  <si>
    <t>92-700-7125</t>
  </si>
  <si>
    <t>87-532-0886</t>
  </si>
  <si>
    <t>11-582-0911</t>
  </si>
  <si>
    <t>98-852-5047</t>
  </si>
  <si>
    <t>59-551-4008</t>
  </si>
  <si>
    <t>04-700-8504</t>
  </si>
  <si>
    <t>63-055-5945</t>
  </si>
  <si>
    <t>75-654-5426</t>
  </si>
  <si>
    <t>87-258-7343</t>
  </si>
  <si>
    <t>90-850-6799</t>
  </si>
  <si>
    <t>44-181-6614</t>
  </si>
  <si>
    <t>89-119-4535</t>
  </si>
  <si>
    <t>96-251-9767</t>
  </si>
  <si>
    <t>38-765-9557</t>
  </si>
  <si>
    <t>93-497-0625</t>
  </si>
  <si>
    <t>14-451-3448</t>
  </si>
  <si>
    <t>40-686-3977</t>
  </si>
  <si>
    <t>23-263-2020</t>
  </si>
  <si>
    <t>74-725-3619</t>
  </si>
  <si>
    <t>30-424-7470</t>
  </si>
  <si>
    <t>78-124-6522</t>
  </si>
  <si>
    <t>50-757-4676</t>
  </si>
  <si>
    <t>32-684-0563</t>
  </si>
  <si>
    <t>74-661-3871</t>
  </si>
  <si>
    <t>31-290-8996</t>
  </si>
  <si>
    <t>17-832-7316</t>
  </si>
  <si>
    <t>92-117-6296</t>
  </si>
  <si>
    <t>80-089-7013</t>
  </si>
  <si>
    <t>24-195-5555</t>
  </si>
  <si>
    <t>83-921-7289</t>
  </si>
  <si>
    <t>92-814-0963</t>
  </si>
  <si>
    <t>36-700-2238</t>
  </si>
  <si>
    <t>46-751-6617</t>
  </si>
  <si>
    <t>32-861-9004</t>
  </si>
  <si>
    <t>91-876-1764</t>
  </si>
  <si>
    <t>88-446-7944</t>
  </si>
  <si>
    <t>36-725-9433</t>
  </si>
  <si>
    <t>25-870-2339</t>
  </si>
  <si>
    <t>88-726-3049</t>
  </si>
  <si>
    <t>98-665-0885</t>
  </si>
  <si>
    <t>36-437-3982</t>
  </si>
  <si>
    <t>23-839-1293</t>
  </si>
  <si>
    <t>78-573-9345</t>
  </si>
  <si>
    <t>03-143-1042</t>
  </si>
  <si>
    <t>35-195-8948</t>
  </si>
  <si>
    <t>08-334-2453</t>
  </si>
  <si>
    <t>83-129-2184</t>
  </si>
  <si>
    <t>31-425-3237</t>
  </si>
  <si>
    <t>99-637-1205</t>
  </si>
  <si>
    <t>11-355-4437</t>
  </si>
  <si>
    <t>65-879-2415</t>
  </si>
  <si>
    <t>86-426-2689</t>
  </si>
  <si>
    <t>84-419-3048</t>
  </si>
  <si>
    <t>43-186-0511</t>
  </si>
  <si>
    <t>14-369-2047</t>
  </si>
  <si>
    <t>82-720-3960</t>
  </si>
  <si>
    <t>06-833-5011</t>
  </si>
  <si>
    <t>90-818-9194</t>
  </si>
  <si>
    <t>07-174-1511</t>
  </si>
  <si>
    <t>90-731-7651</t>
  </si>
  <si>
    <t>23-410-6474</t>
  </si>
  <si>
    <t>01-423-9168</t>
  </si>
  <si>
    <t>50-911-6897</t>
  </si>
  <si>
    <t>50-367-8898</t>
  </si>
  <si>
    <t>81-937-3807</t>
  </si>
  <si>
    <t>10-854-5660</t>
  </si>
  <si>
    <t>66-880-3590</t>
  </si>
  <si>
    <t>52-718-9627</t>
  </si>
  <si>
    <t>47-426-2656</t>
  </si>
  <si>
    <t>60-082-7006</t>
  </si>
  <si>
    <t>76-814-9305</t>
  </si>
  <si>
    <t>79-211-3118</t>
  </si>
  <si>
    <t>27-738-0048</t>
  </si>
  <si>
    <t>03-925-6072</t>
  </si>
  <si>
    <t>49-735-8290</t>
  </si>
  <si>
    <t>05-159-5629</t>
  </si>
  <si>
    <t>17-148-3783</t>
  </si>
  <si>
    <t>32-084-7910</t>
  </si>
  <si>
    <t>69-114-6528</t>
  </si>
  <si>
    <t>96-209-6328</t>
  </si>
  <si>
    <t>19-694-0842</t>
  </si>
  <si>
    <t>89-929-9416</t>
  </si>
  <si>
    <t>99-640-7655</t>
  </si>
  <si>
    <t>60-364-3034</t>
  </si>
  <si>
    <t>58-916-9067</t>
  </si>
  <si>
    <t>66-599-7479</t>
  </si>
  <si>
    <t>19-805-7034</t>
  </si>
  <si>
    <t>88-978-5176</t>
  </si>
  <si>
    <t>81-038-4459</t>
  </si>
  <si>
    <t>85-227-9234</t>
  </si>
  <si>
    <t>16-585-7026</t>
  </si>
  <si>
    <t>36-658-3685</t>
  </si>
  <si>
    <t>56-531-2715</t>
  </si>
  <si>
    <t>60-576-9079</t>
  </si>
  <si>
    <t>07-039-6172</t>
  </si>
  <si>
    <t>79-445-7668</t>
  </si>
  <si>
    <t>38-976-6697</t>
  </si>
  <si>
    <t>93-392-0846</t>
  </si>
  <si>
    <t>17-031-6070</t>
  </si>
  <si>
    <t>45-633-6714</t>
  </si>
  <si>
    <t>55-194-5573</t>
  </si>
  <si>
    <t>22-172-8472</t>
  </si>
  <si>
    <t>24-047-1041</t>
  </si>
  <si>
    <t>08-619-4121</t>
  </si>
  <si>
    <t>63-751-4218</t>
  </si>
  <si>
    <t>28-713-5186</t>
  </si>
  <si>
    <t>47-102-0144</t>
  </si>
  <si>
    <t>99-908-2504</t>
  </si>
  <si>
    <t>87-431-0652</t>
  </si>
  <si>
    <t>50-614-6382</t>
  </si>
  <si>
    <t>73-424-2754</t>
  </si>
  <si>
    <t>06-773-6662</t>
  </si>
  <si>
    <t>38-393-2141</t>
  </si>
  <si>
    <t>81-301-0046</t>
  </si>
  <si>
    <t>07-087-9211</t>
  </si>
  <si>
    <t>91-562-9746</t>
  </si>
  <si>
    <t>65-689-9995</t>
  </si>
  <si>
    <t>98-057-9560</t>
  </si>
  <si>
    <t>88-664-5777</t>
  </si>
  <si>
    <t>61-812-3046</t>
  </si>
  <si>
    <t>03-063-3436</t>
  </si>
  <si>
    <t>31-284-5888</t>
  </si>
  <si>
    <t>81-160-5675</t>
  </si>
  <si>
    <t>41-880-0548</t>
  </si>
  <si>
    <t>62-624-8379</t>
  </si>
  <si>
    <t>85-899-4376</t>
  </si>
  <si>
    <t>01-225-5933</t>
  </si>
  <si>
    <t>00-109-1574</t>
  </si>
  <si>
    <t>63-123-4674</t>
  </si>
  <si>
    <t>95-571-1118</t>
  </si>
  <si>
    <t>27-810-3551</t>
  </si>
  <si>
    <t>56-830-1426</t>
  </si>
  <si>
    <t>98-348-3901</t>
  </si>
  <si>
    <t>66-868-3315</t>
  </si>
  <si>
    <t>42-159-2347</t>
  </si>
  <si>
    <t>83-786-7341</t>
  </si>
  <si>
    <t>67-962-6201</t>
  </si>
  <si>
    <t>33-694-8569</t>
  </si>
  <si>
    <t>72-305-5535</t>
  </si>
  <si>
    <t>22-140-7084</t>
  </si>
  <si>
    <t>73-074-7302</t>
  </si>
  <si>
    <t>70-018-3003</t>
  </si>
  <si>
    <t>67-807-8090</t>
  </si>
  <si>
    <t>85-389-8884</t>
  </si>
  <si>
    <t>02-946-5919</t>
  </si>
  <si>
    <t>79-933-3854</t>
  </si>
  <si>
    <t>17-009-1990</t>
  </si>
  <si>
    <t>13-982-5331</t>
  </si>
  <si>
    <t>54-009-5923</t>
  </si>
  <si>
    <t>93-894-6560</t>
  </si>
  <si>
    <t>77-113-1092</t>
  </si>
  <si>
    <t>06-709-7756</t>
  </si>
  <si>
    <t>24-333-3804</t>
  </si>
  <si>
    <t>03-811-2367</t>
  </si>
  <si>
    <t>35-828-3309</t>
  </si>
  <si>
    <t>27-704-1326</t>
  </si>
  <si>
    <t>79-664-1600</t>
  </si>
  <si>
    <t>92-120-6499</t>
  </si>
  <si>
    <t>63-716-0517</t>
  </si>
  <si>
    <t>87-801-1568</t>
  </si>
  <si>
    <t>47-570-0007</t>
  </si>
  <si>
    <t>74-848-8192</t>
  </si>
  <si>
    <t>80-837-9633</t>
  </si>
  <si>
    <t>31-521-2874</t>
  </si>
  <si>
    <t>53-923-3899</t>
  </si>
  <si>
    <t>20-332-7485</t>
  </si>
  <si>
    <t>83-197-9041</t>
  </si>
  <si>
    <t>27-947-0206</t>
  </si>
  <si>
    <t>03-536-0532</t>
  </si>
  <si>
    <t>31-147-5997</t>
  </si>
  <si>
    <t>43-740-2626</t>
  </si>
  <si>
    <t>61-152-8450</t>
  </si>
  <si>
    <t>78-832-9837</t>
  </si>
  <si>
    <t>76-572-2663</t>
  </si>
  <si>
    <t>29-843-4604</t>
  </si>
  <si>
    <t>60-989-2336</t>
  </si>
  <si>
    <t>08-641-1004</t>
  </si>
  <si>
    <t>58-179-5926</t>
  </si>
  <si>
    <t>76-519-8525</t>
  </si>
  <si>
    <t>70-606-0801</t>
  </si>
  <si>
    <t>03-928-2760</t>
  </si>
  <si>
    <t>19-847-5496</t>
  </si>
  <si>
    <t>36-115-9321</t>
  </si>
  <si>
    <t>35-660-5828</t>
  </si>
  <si>
    <t>07-230-4807</t>
  </si>
  <si>
    <t>20-638-4129</t>
  </si>
  <si>
    <t>62-941-3858</t>
  </si>
  <si>
    <t>39-126-7013</t>
  </si>
  <si>
    <t>84-601-0154</t>
  </si>
  <si>
    <t>84-167-0024</t>
  </si>
  <si>
    <t>25-167-5134</t>
  </si>
  <si>
    <t>56-945-6082</t>
  </si>
  <si>
    <t>38-911-4608</t>
  </si>
  <si>
    <t>42-887-8276</t>
  </si>
  <si>
    <t>74-055-6978</t>
  </si>
  <si>
    <t>95-841-3530</t>
  </si>
  <si>
    <t>12-535-2465</t>
  </si>
  <si>
    <t>52-680-0763</t>
  </si>
  <si>
    <t>97-174-3926</t>
  </si>
  <si>
    <t>19-482-1760</t>
  </si>
  <si>
    <t>26-838-0809</t>
  </si>
  <si>
    <t>44-747-9406</t>
  </si>
  <si>
    <t>67-036-7253</t>
  </si>
  <si>
    <t>90-335-7023</t>
  </si>
  <si>
    <t>72-676-5715</t>
  </si>
  <si>
    <t>07-034-9941</t>
  </si>
  <si>
    <t>49-406-6851</t>
  </si>
  <si>
    <t>03-061-0949</t>
  </si>
  <si>
    <t>66-363-5933</t>
  </si>
  <si>
    <t>47-129-3381</t>
  </si>
  <si>
    <t>66-804-3328</t>
  </si>
  <si>
    <t>86-581-1520</t>
  </si>
  <si>
    <t>30-973-0603</t>
  </si>
  <si>
    <t>89-635-3168</t>
  </si>
  <si>
    <t>49-927-1080</t>
  </si>
  <si>
    <t>37-581-2043</t>
  </si>
  <si>
    <t>92-116-6356</t>
  </si>
  <si>
    <t>87-167-0030</t>
  </si>
  <si>
    <t>45-009-8417</t>
  </si>
  <si>
    <t>08-568-1504</t>
  </si>
  <si>
    <t>82-873-0671</t>
  </si>
  <si>
    <t>73-883-4546</t>
  </si>
  <si>
    <t>60-921-0164</t>
  </si>
  <si>
    <t>16-511-5320</t>
  </si>
  <si>
    <t>61-070-7903</t>
  </si>
  <si>
    <t>46-108-0521</t>
  </si>
  <si>
    <t>02-142-9809</t>
  </si>
  <si>
    <t>29-442-3486</t>
  </si>
  <si>
    <t>47-380-1955</t>
  </si>
  <si>
    <t>42-886-0299</t>
  </si>
  <si>
    <t>05-420-7932</t>
  </si>
  <si>
    <t>00-162-6898</t>
  </si>
  <si>
    <t>38-707-5987</t>
  </si>
  <si>
    <t>18-810-1246</t>
  </si>
  <si>
    <t>34-286-9055</t>
  </si>
  <si>
    <t>67-189-1884</t>
  </si>
  <si>
    <t>42-311-3931</t>
  </si>
  <si>
    <t>07-718-2051</t>
  </si>
  <si>
    <t>28-183-3082</t>
  </si>
  <si>
    <t>82-235-7640</t>
  </si>
  <si>
    <t>25-139-3726</t>
  </si>
  <si>
    <t>67-570-3503</t>
  </si>
  <si>
    <t>08-775-6546</t>
  </si>
  <si>
    <t>34-738-3921</t>
  </si>
  <si>
    <t>02-363-3153</t>
  </si>
  <si>
    <t>36-030-0328</t>
  </si>
  <si>
    <t>82-259-6452</t>
  </si>
  <si>
    <t>33-958-5655</t>
  </si>
  <si>
    <t>72-203-0818</t>
  </si>
  <si>
    <t>51-169-0453</t>
  </si>
  <si>
    <t>67-673-2707</t>
  </si>
  <si>
    <t>40-655-0465</t>
  </si>
  <si>
    <t>41-034-1214</t>
  </si>
  <si>
    <t>87-995-6177</t>
  </si>
  <si>
    <t>75-339-9279</t>
  </si>
  <si>
    <t>64-103-5732</t>
  </si>
  <si>
    <t>53-670-6042</t>
  </si>
  <si>
    <t>92-249-3798</t>
  </si>
  <si>
    <t>39-021-7385</t>
  </si>
  <si>
    <t>50-598-8090</t>
  </si>
  <si>
    <t>94-787-1098</t>
  </si>
  <si>
    <t>11-383-9483</t>
  </si>
  <si>
    <t>04-756-3564</t>
  </si>
  <si>
    <t>24-988-2820</t>
  </si>
  <si>
    <t>62-406-6203</t>
  </si>
  <si>
    <t>80-078-3122</t>
  </si>
  <si>
    <t>16-962-8705</t>
  </si>
  <si>
    <t>56-155-6083</t>
  </si>
  <si>
    <t>80-221-3513</t>
  </si>
  <si>
    <t>38-243-8414</t>
  </si>
  <si>
    <t>14-192-4628</t>
  </si>
  <si>
    <t>71-950-0630</t>
  </si>
  <si>
    <t>82-803-7200</t>
  </si>
  <si>
    <t>63-670-3963</t>
  </si>
  <si>
    <t>06-583-9744</t>
  </si>
  <si>
    <t>12-678-6258</t>
  </si>
  <si>
    <t>76-188-7963</t>
  </si>
  <si>
    <t>49-287-4679</t>
  </si>
  <si>
    <t>39-404-5340</t>
  </si>
  <si>
    <t>01-918-6463</t>
  </si>
  <si>
    <t>60-360-9107</t>
  </si>
  <si>
    <t>06-146-6361</t>
  </si>
  <si>
    <t>55-920-9980</t>
  </si>
  <si>
    <t>02-334-0362</t>
  </si>
  <si>
    <t>72-896-8374</t>
  </si>
  <si>
    <t>16-148-3805</t>
  </si>
  <si>
    <t>21-281-8398</t>
  </si>
  <si>
    <t>80-510-1309</t>
  </si>
  <si>
    <t>33-774-7761</t>
  </si>
  <si>
    <t>79-974-5151</t>
  </si>
  <si>
    <t>36-937-1006</t>
  </si>
  <si>
    <t>19-213-7011</t>
  </si>
  <si>
    <t>25-989-7667</t>
  </si>
  <si>
    <t>16-875-7207</t>
  </si>
  <si>
    <t>59-643-2052</t>
  </si>
  <si>
    <t>29-104-5786</t>
  </si>
  <si>
    <t>91-445-1113</t>
  </si>
  <si>
    <t>89-909-9689</t>
  </si>
  <si>
    <t>18-121-9515</t>
  </si>
  <si>
    <t>17-231-3854</t>
  </si>
  <si>
    <t>23-371-5212</t>
  </si>
  <si>
    <t>63-912-5894</t>
  </si>
  <si>
    <t>09-422-3891</t>
  </si>
  <si>
    <t>72-439-5283</t>
  </si>
  <si>
    <t>37-565-2626</t>
  </si>
  <si>
    <t>27-905-2537</t>
  </si>
  <si>
    <t>12-834-6092</t>
  </si>
  <si>
    <t>58-272-7429</t>
  </si>
  <si>
    <t>35-063-4496</t>
  </si>
  <si>
    <t>94-629-1105</t>
  </si>
  <si>
    <t>06-702-5252</t>
  </si>
  <si>
    <t>01-668-5601</t>
  </si>
  <si>
    <t>28-014-3846</t>
  </si>
  <si>
    <t>72-256-6673</t>
  </si>
  <si>
    <t>64-877-6694</t>
  </si>
  <si>
    <t>85-074-8633</t>
  </si>
  <si>
    <t>98-811-3103</t>
  </si>
  <si>
    <t>16-493-1494</t>
  </si>
  <si>
    <t>32-171-6196</t>
  </si>
  <si>
    <t>75-840-5326</t>
  </si>
  <si>
    <t>80-525-7303</t>
  </si>
  <si>
    <t>00-170-1589</t>
  </si>
  <si>
    <t>27-440-7124</t>
  </si>
  <si>
    <t>45-019-7423</t>
  </si>
  <si>
    <t>63-268-2919</t>
  </si>
  <si>
    <t>93-750-6769</t>
  </si>
  <si>
    <t>69-456-7317</t>
  </si>
  <si>
    <t>32-640-6794</t>
  </si>
  <si>
    <t>47-534-4786</t>
  </si>
  <si>
    <t>14-850-9979</t>
  </si>
  <si>
    <t>55-463-8792</t>
  </si>
  <si>
    <t>59-028-5449</t>
  </si>
  <si>
    <t>23-687-0277</t>
  </si>
  <si>
    <t>25-952-3888</t>
  </si>
  <si>
    <t>54-459-9983</t>
  </si>
  <si>
    <t>64-927-6858</t>
  </si>
  <si>
    <t>27-165-2602</t>
  </si>
  <si>
    <t>01-164-8729</t>
  </si>
  <si>
    <t>42-832-7627</t>
  </si>
  <si>
    <t>28-762-6950</t>
  </si>
  <si>
    <t>08-733-6788</t>
  </si>
  <si>
    <t>06-910-9132</t>
  </si>
  <si>
    <t>55-612-0290</t>
  </si>
  <si>
    <t>41-323-2304</t>
  </si>
  <si>
    <t>33-363-9975</t>
  </si>
  <si>
    <t>97-823-4060</t>
  </si>
  <si>
    <t>27-289-2178</t>
  </si>
  <si>
    <t>61-011-0908</t>
  </si>
  <si>
    <t>97-181-5165</t>
  </si>
  <si>
    <t>65-808-8398</t>
  </si>
  <si>
    <t>27-876-1418</t>
  </si>
  <si>
    <t>71-034-3345</t>
  </si>
  <si>
    <t>70-890-7727</t>
  </si>
  <si>
    <t>61-843-7207</t>
  </si>
  <si>
    <t>72-133-6631</t>
  </si>
  <si>
    <t>35-600-7709</t>
  </si>
  <si>
    <t>80-727-1466</t>
  </si>
  <si>
    <t>33-814-5541</t>
  </si>
  <si>
    <t>93-286-4841</t>
  </si>
  <si>
    <t>97-854-1141</t>
  </si>
  <si>
    <t>46-534-5117</t>
  </si>
  <si>
    <t>91-946-8339</t>
  </si>
  <si>
    <t>13-790-3400</t>
  </si>
  <si>
    <t>02-144-8124</t>
  </si>
  <si>
    <t>08-175-2134</t>
  </si>
  <si>
    <t>51-613-8475</t>
  </si>
  <si>
    <t>92-483-5705</t>
  </si>
  <si>
    <t>92-725-2651</t>
  </si>
  <si>
    <t>17-618-6179</t>
  </si>
  <si>
    <t>24-272-0575</t>
  </si>
  <si>
    <t>63-664-6871</t>
  </si>
  <si>
    <t>15-566-8070</t>
  </si>
  <si>
    <t>74-916-1615</t>
  </si>
  <si>
    <t>77-886-8318</t>
  </si>
  <si>
    <t>79-552-8540</t>
  </si>
  <si>
    <t>33-755-2028</t>
  </si>
  <si>
    <t>73-995-4986</t>
  </si>
  <si>
    <t>90-270-2958</t>
  </si>
  <si>
    <t>30-558-9871</t>
  </si>
  <si>
    <t>89-059-1776</t>
  </si>
  <si>
    <t>04-920-5966</t>
  </si>
  <si>
    <t>17-023-9944</t>
  </si>
  <si>
    <t>36-920-7015</t>
  </si>
  <si>
    <t>47-392-8710</t>
  </si>
  <si>
    <t>51-883-5981</t>
  </si>
  <si>
    <t>60-695-9012</t>
  </si>
  <si>
    <t>56-787-5233</t>
  </si>
  <si>
    <t>25-248-8965</t>
  </si>
  <si>
    <t>48-228-1302</t>
  </si>
  <si>
    <t>99-959-1796</t>
  </si>
  <si>
    <t>79-763-3191</t>
  </si>
  <si>
    <t>58-663-3173</t>
  </si>
  <si>
    <t>62-049-1387</t>
  </si>
  <si>
    <t>54-120-9983</t>
  </si>
  <si>
    <t>04-064-9911</t>
  </si>
  <si>
    <t>51-332-1532</t>
  </si>
  <si>
    <t>27-926-0631</t>
  </si>
  <si>
    <t>30-942-5066</t>
  </si>
  <si>
    <t>21-480-5024</t>
  </si>
  <si>
    <t>30-491-5950</t>
  </si>
  <si>
    <t>85-295-2280</t>
  </si>
  <si>
    <t>25-429-4756</t>
  </si>
  <si>
    <t>42-659-4579</t>
  </si>
  <si>
    <t>15-332-6687</t>
  </si>
  <si>
    <t>26-784-8164</t>
  </si>
  <si>
    <t>67-743-4280</t>
  </si>
  <si>
    <t>96-789-8533</t>
  </si>
  <si>
    <t>71-327-6213</t>
  </si>
  <si>
    <t>36-702-1948</t>
  </si>
  <si>
    <t>97-544-1349</t>
  </si>
  <si>
    <t>14-586-6632</t>
  </si>
  <si>
    <t>25-876-9997</t>
  </si>
  <si>
    <t>25-519-3547</t>
  </si>
  <si>
    <t>23-264-2802</t>
  </si>
  <si>
    <t>26-036-1898</t>
  </si>
  <si>
    <t>21-763-6480</t>
  </si>
  <si>
    <t>86-143-9789</t>
  </si>
  <si>
    <t>81-514-3090</t>
  </si>
  <si>
    <t>05-288-4395</t>
  </si>
  <si>
    <t>23-508-2872</t>
  </si>
  <si>
    <t>53-205-9052</t>
  </si>
  <si>
    <t>14-429-3284</t>
  </si>
  <si>
    <t>48-565-8328</t>
  </si>
  <si>
    <t>80-228-2034</t>
  </si>
  <si>
    <t>39-273-7736</t>
  </si>
  <si>
    <t>00-359-6995</t>
  </si>
  <si>
    <t>44-087-8734</t>
  </si>
  <si>
    <t>95-838-1613</t>
  </si>
  <si>
    <t>89-907-5634</t>
  </si>
  <si>
    <t>74-068-8414</t>
  </si>
  <si>
    <t>56-805-0736</t>
  </si>
  <si>
    <t>40-956-1009</t>
  </si>
  <si>
    <t>59-949-1359</t>
  </si>
  <si>
    <t>77-632-9051</t>
  </si>
  <si>
    <t>84-530-1880</t>
  </si>
  <si>
    <t>05-235-6802</t>
  </si>
  <si>
    <t>81-058-2411</t>
  </si>
  <si>
    <t>39-670-4255</t>
  </si>
  <si>
    <t>26-587-7840</t>
  </si>
  <si>
    <t>35-221-0539</t>
  </si>
  <si>
    <t>98-771-2785</t>
  </si>
  <si>
    <t>40-456-3615</t>
  </si>
  <si>
    <t>71-318-8344</t>
  </si>
  <si>
    <t>19-866-9855</t>
  </si>
  <si>
    <t>34-926-6636</t>
  </si>
  <si>
    <t>59-312-3699</t>
  </si>
  <si>
    <t>36-595-5834</t>
  </si>
  <si>
    <t>02-386-2127</t>
  </si>
  <si>
    <t>65-503-2162</t>
  </si>
  <si>
    <t>68-551-8565</t>
  </si>
  <si>
    <t>94-748-6374</t>
  </si>
  <si>
    <t>85-005-2425</t>
  </si>
  <si>
    <t>09-284-9822</t>
  </si>
  <si>
    <t>14-456-2628</t>
  </si>
  <si>
    <t>81-117-5450</t>
  </si>
  <si>
    <t>18-744-4455</t>
  </si>
  <si>
    <t>36-971-3423</t>
  </si>
  <si>
    <t>11-591-5309</t>
  </si>
  <si>
    <t>91-078-7942</t>
  </si>
  <si>
    <t>06-965-1531</t>
  </si>
  <si>
    <t>87-447-1893</t>
  </si>
  <si>
    <t>45-243-0711</t>
  </si>
  <si>
    <t>95-713-5359</t>
  </si>
  <si>
    <t>54-811-7736</t>
  </si>
  <si>
    <t>94-018-3918</t>
  </si>
  <si>
    <t>99-027-0586</t>
  </si>
  <si>
    <t>03-082-7520</t>
  </si>
  <si>
    <t>15-513-7173</t>
  </si>
  <si>
    <t>23-915-4826</t>
  </si>
  <si>
    <t>76-676-3150</t>
  </si>
  <si>
    <t>58-147-8835</t>
  </si>
  <si>
    <t>60-038-9035</t>
  </si>
  <si>
    <t>01-519-1092</t>
  </si>
  <si>
    <t>79-818-2383</t>
  </si>
  <si>
    <t>69-605-1527</t>
  </si>
  <si>
    <t>87-148-4702</t>
  </si>
  <si>
    <t>18-998-5153</t>
  </si>
  <si>
    <t>30-029-1291</t>
  </si>
  <si>
    <t>23-243-5896</t>
  </si>
  <si>
    <t>78-717-3984</t>
  </si>
  <si>
    <t>27-703-5423</t>
  </si>
  <si>
    <t>42-362-6988</t>
  </si>
  <si>
    <t>46-464-7268</t>
  </si>
  <si>
    <t>47-669-8816</t>
  </si>
  <si>
    <t>21-912-9372</t>
  </si>
  <si>
    <t>55-603-4638</t>
  </si>
  <si>
    <t>88-263-6082</t>
  </si>
  <si>
    <t>22-175-0382</t>
  </si>
  <si>
    <t>06-501-8550</t>
  </si>
  <si>
    <t>40-947-0490</t>
  </si>
  <si>
    <t>29-611-2522</t>
  </si>
  <si>
    <t>57-123-2900</t>
  </si>
  <si>
    <t>76-850-6692</t>
  </si>
  <si>
    <t>33-778-7225</t>
  </si>
  <si>
    <t>58-911-6484</t>
  </si>
  <si>
    <t>37-801-6163</t>
  </si>
  <si>
    <t>63-622-7586</t>
  </si>
  <si>
    <t>64-983-1784</t>
  </si>
  <si>
    <t>80-619-2044</t>
  </si>
  <si>
    <t>33-096-9245</t>
  </si>
  <si>
    <t>25-522-0610</t>
  </si>
  <si>
    <t>52-842-1660</t>
  </si>
  <si>
    <t>04-690-6146</t>
  </si>
  <si>
    <t>77-791-6588</t>
  </si>
  <si>
    <t>80-030-8476</t>
  </si>
  <si>
    <t>74-058-0678</t>
  </si>
  <si>
    <t>03-612-1531</t>
  </si>
  <si>
    <t>82-100-1692</t>
  </si>
  <si>
    <t>91-436-6856</t>
  </si>
  <si>
    <t>36-976-2304</t>
  </si>
  <si>
    <t>50-543-6099</t>
  </si>
  <si>
    <t>15-481-5653</t>
  </si>
  <si>
    <t>57-610-7425</t>
  </si>
  <si>
    <t>21-659-9199</t>
  </si>
  <si>
    <t>49-415-3871</t>
  </si>
  <si>
    <t>51-725-5229</t>
  </si>
  <si>
    <t>05-181-5278</t>
  </si>
  <si>
    <t>93-559-1334</t>
  </si>
  <si>
    <t>16-065-0911</t>
  </si>
  <si>
    <t>52-388-7789</t>
  </si>
  <si>
    <t>80-192-6279</t>
  </si>
  <si>
    <t>79-559-0972</t>
  </si>
  <si>
    <t>60-055-9823</t>
  </si>
  <si>
    <t>28-873-6188</t>
  </si>
  <si>
    <t>22-876-9419</t>
  </si>
  <si>
    <t>96-062-3768</t>
  </si>
  <si>
    <t>56-834-1400</t>
  </si>
  <si>
    <t>74-493-8896</t>
  </si>
  <si>
    <t>84-784-7203</t>
  </si>
  <si>
    <t>19-066-8514</t>
  </si>
  <si>
    <t>21-264-6992</t>
  </si>
  <si>
    <t>40-469-6083</t>
  </si>
  <si>
    <t>03-952-3929</t>
  </si>
  <si>
    <t>88-915-7961</t>
  </si>
  <si>
    <t>79-634-7254</t>
  </si>
  <si>
    <t>82-693-0452</t>
  </si>
  <si>
    <t>06-387-9864</t>
  </si>
  <si>
    <t>09-042-8933</t>
  </si>
  <si>
    <t>68-799-3507</t>
  </si>
  <si>
    <t>03-127-9945</t>
  </si>
  <si>
    <t>08-682-8009</t>
  </si>
  <si>
    <t>96-914-7943</t>
  </si>
  <si>
    <t>79-282-7886</t>
  </si>
  <si>
    <t>99-054-9731</t>
  </si>
  <si>
    <t>35-882-0733</t>
  </si>
  <si>
    <t>50-333-7814</t>
  </si>
  <si>
    <t>59-932-3745</t>
  </si>
  <si>
    <t>43-997-0655</t>
  </si>
  <si>
    <t>59-711-3931</t>
  </si>
  <si>
    <t>66-537-8897</t>
  </si>
  <si>
    <t>24-389-7226</t>
  </si>
  <si>
    <t>26-813-5355</t>
  </si>
  <si>
    <t>51-317-5268</t>
  </si>
  <si>
    <t>37-878-6406</t>
  </si>
  <si>
    <t>68-501-9313</t>
  </si>
  <si>
    <t>68-853-9980</t>
  </si>
  <si>
    <t>98-903-3847</t>
  </si>
  <si>
    <t>68-674-1437</t>
  </si>
  <si>
    <t>00-966-4963</t>
  </si>
  <si>
    <t>52-179-0803</t>
  </si>
  <si>
    <t>97-942-2090</t>
  </si>
  <si>
    <t>91-567-5999</t>
  </si>
  <si>
    <t>03-086-2031</t>
  </si>
  <si>
    <t>30-334-3198</t>
  </si>
  <si>
    <t>15-519-4138</t>
  </si>
  <si>
    <t>69-953-8115</t>
  </si>
  <si>
    <t>40-651-7216</t>
  </si>
  <si>
    <t>50-992-5782</t>
  </si>
  <si>
    <t>42-249-3751</t>
  </si>
  <si>
    <t>38-947-8918</t>
  </si>
  <si>
    <t>70-921-6651</t>
  </si>
  <si>
    <t>23-072-6264</t>
  </si>
  <si>
    <t>69-074-1108</t>
  </si>
  <si>
    <t>29-870-2960</t>
  </si>
  <si>
    <t>40-275-2570</t>
  </si>
  <si>
    <t>12-783-2785</t>
  </si>
  <si>
    <t>64-815-0402</t>
  </si>
  <si>
    <t>75-320-5147</t>
  </si>
  <si>
    <t>36-797-2439</t>
  </si>
  <si>
    <t>67-481-8041</t>
  </si>
  <si>
    <t>97-595-1613</t>
  </si>
  <si>
    <t>12-013-4959</t>
  </si>
  <si>
    <t>73-299-8536</t>
  </si>
  <si>
    <t>66-351-3947</t>
  </si>
  <si>
    <t>02-413-5778</t>
  </si>
  <si>
    <t>04-503-6495</t>
  </si>
  <si>
    <t>71-521-6198</t>
  </si>
  <si>
    <t>67-523-1014</t>
  </si>
  <si>
    <t>70-902-7229</t>
  </si>
  <si>
    <t>35-356-6381</t>
  </si>
  <si>
    <t>69-368-0670</t>
  </si>
  <si>
    <t>65-207-3578</t>
  </si>
  <si>
    <t>73-436-0162</t>
  </si>
  <si>
    <t>56-772-3496</t>
  </si>
  <si>
    <t>58-703-5835</t>
  </si>
  <si>
    <t>40-372-0307</t>
  </si>
  <si>
    <t>71-249-5606</t>
  </si>
  <si>
    <t>27-787-5018</t>
  </si>
  <si>
    <t>43-664-7141</t>
  </si>
  <si>
    <t>66-665-4715</t>
  </si>
  <si>
    <t>21-803-1602</t>
  </si>
  <si>
    <t>20-330-9838</t>
  </si>
  <si>
    <t>50-245-4043</t>
  </si>
  <si>
    <t>82-471-0712</t>
  </si>
  <si>
    <t>05-017-4337</t>
  </si>
  <si>
    <t>39-432-0553</t>
  </si>
  <si>
    <t>32-181-3700</t>
  </si>
  <si>
    <t>38-593-3494</t>
  </si>
  <si>
    <t>42-558-2570</t>
  </si>
  <si>
    <t>04-353-4477</t>
  </si>
  <si>
    <t>57-409-0077</t>
  </si>
  <si>
    <t>07-287-2772</t>
  </si>
  <si>
    <t>04-782-5386</t>
  </si>
  <si>
    <t>26-394-8891</t>
  </si>
  <si>
    <t>56-267-9149</t>
  </si>
  <si>
    <t>81-258-7359</t>
  </si>
  <si>
    <t>48-177-1901</t>
  </si>
  <si>
    <t>48-260-7814</t>
  </si>
  <si>
    <t>52-060-0054</t>
  </si>
  <si>
    <t>22-876-4465</t>
  </si>
  <si>
    <t>14-215-0790</t>
  </si>
  <si>
    <t>01-015-5320</t>
  </si>
  <si>
    <t>40-887-7291</t>
  </si>
  <si>
    <t>85-369-9723</t>
  </si>
  <si>
    <t>49-106-6183</t>
  </si>
  <si>
    <t>42-444-5121</t>
  </si>
  <si>
    <t>06-597-3477</t>
  </si>
  <si>
    <t>12-397-2420</t>
  </si>
  <si>
    <t>82-485-7324</t>
  </si>
  <si>
    <t>35-512-0788</t>
  </si>
  <si>
    <t>67-094-8511</t>
  </si>
  <si>
    <t>84-451-4605</t>
  </si>
  <si>
    <t>07-782-0954</t>
  </si>
  <si>
    <t>98-608-4435</t>
  </si>
  <si>
    <t>88-635-1779</t>
  </si>
  <si>
    <t>93-091-4087</t>
  </si>
  <si>
    <t>33-654-0518</t>
  </si>
  <si>
    <t>16-369-5953</t>
  </si>
  <si>
    <t>97-571-8117</t>
  </si>
  <si>
    <t>90-187-3347</t>
  </si>
  <si>
    <t>32-090-0642</t>
  </si>
  <si>
    <t>60-330-1732</t>
  </si>
  <si>
    <t>65-088-0558</t>
  </si>
  <si>
    <t>63-305-5621</t>
  </si>
  <si>
    <t>32-020-6680</t>
  </si>
  <si>
    <t>94-019-8353</t>
  </si>
  <si>
    <t>06-793-7910</t>
  </si>
  <si>
    <t>10-372-7437</t>
  </si>
  <si>
    <t>48-363-1480</t>
  </si>
  <si>
    <t>66-061-4729</t>
  </si>
  <si>
    <t>35-872-5065</t>
  </si>
  <si>
    <t>35-632-2065</t>
  </si>
  <si>
    <t>74-583-0328</t>
  </si>
  <si>
    <t>99-791-5984</t>
  </si>
  <si>
    <t>25-293-7177</t>
  </si>
  <si>
    <t>37-057-7113</t>
  </si>
  <si>
    <t>35-406-6118</t>
  </si>
  <si>
    <t>51-166-3879</t>
  </si>
  <si>
    <t>87-984-1299</t>
  </si>
  <si>
    <t>73-230-3342</t>
  </si>
  <si>
    <t>03-456-6314</t>
  </si>
  <si>
    <t>86-548-4446</t>
  </si>
  <si>
    <t>53-985-7234</t>
  </si>
  <si>
    <t>67-163-5055</t>
  </si>
  <si>
    <t>50-881-2531</t>
  </si>
  <si>
    <t>26-249-5271</t>
  </si>
  <si>
    <t>19-168-4544</t>
  </si>
  <si>
    <t>68-006-6255</t>
  </si>
  <si>
    <t>38-726-1037</t>
  </si>
  <si>
    <t>93-707-3004</t>
  </si>
  <si>
    <t>10-118-6028</t>
  </si>
  <si>
    <t>51-017-3703</t>
  </si>
  <si>
    <t>54-919-4438</t>
  </si>
  <si>
    <t>98-209-9994</t>
  </si>
  <si>
    <t>63-757-6805</t>
  </si>
  <si>
    <t>95-926-6270</t>
  </si>
  <si>
    <t>39-935-0933</t>
  </si>
  <si>
    <t>70-413-2053</t>
  </si>
  <si>
    <t>51-828-8331</t>
  </si>
  <si>
    <t>25-957-5101</t>
  </si>
  <si>
    <t>60-379-9586</t>
  </si>
  <si>
    <t>87-968-2747</t>
  </si>
  <si>
    <t>30-857-7643</t>
  </si>
  <si>
    <t>30-967-8966</t>
  </si>
  <si>
    <t>66-387-0974</t>
  </si>
  <si>
    <t>53-672-4370</t>
  </si>
  <si>
    <t>19-160-7123</t>
  </si>
  <si>
    <t>85-484-7822</t>
  </si>
  <si>
    <t>73-705-1994</t>
  </si>
  <si>
    <t>02-474-6589</t>
  </si>
  <si>
    <t>77-934-6962</t>
  </si>
  <si>
    <t>28-341-6829</t>
  </si>
  <si>
    <t>53-176-5478</t>
  </si>
  <si>
    <t>26-043-7951</t>
  </si>
  <si>
    <t>86-274-0668</t>
  </si>
  <si>
    <t>19-550-4555</t>
  </si>
  <si>
    <t>31-910-2666</t>
  </si>
  <si>
    <t>63-365-4586</t>
  </si>
  <si>
    <t>14-432-8424</t>
  </si>
  <si>
    <t>54-906-5297</t>
  </si>
  <si>
    <t>69-896-2163</t>
  </si>
  <si>
    <t>88-696-5327</t>
  </si>
  <si>
    <t>68-777-8249</t>
  </si>
  <si>
    <t>05-850-2384</t>
  </si>
  <si>
    <t>08-370-7029</t>
  </si>
  <si>
    <t>14-749-5564</t>
  </si>
  <si>
    <t>29-010-3194</t>
  </si>
  <si>
    <t>41-585-1760</t>
  </si>
  <si>
    <t>00-322-1086</t>
  </si>
  <si>
    <t>53-703-5986</t>
  </si>
  <si>
    <t>97-391-3972</t>
  </si>
  <si>
    <t>99-887-2157</t>
  </si>
  <si>
    <t>07-449-7011</t>
  </si>
  <si>
    <t>92-028-5357</t>
  </si>
  <si>
    <t>61-788-2239</t>
  </si>
  <si>
    <t>55-598-5398</t>
  </si>
  <si>
    <t>17-235-0605</t>
  </si>
  <si>
    <t>27-026-0371</t>
  </si>
  <si>
    <t>64-419-0086</t>
  </si>
  <si>
    <t>83-656-8232</t>
  </si>
  <si>
    <t>74-183-6336</t>
  </si>
  <si>
    <t>23-946-5427</t>
  </si>
  <si>
    <t>10-730-5036</t>
  </si>
  <si>
    <t>93-307-2299</t>
  </si>
  <si>
    <t>38-180-2268</t>
  </si>
  <si>
    <t>77-307-3395</t>
  </si>
  <si>
    <t>19-174-9131</t>
  </si>
  <si>
    <t>73-644-8754</t>
  </si>
  <si>
    <t>66-257-4443</t>
  </si>
  <si>
    <t>28-872-4474</t>
  </si>
  <si>
    <t>66-941-7022</t>
  </si>
  <si>
    <t>73-024-8117</t>
  </si>
  <si>
    <t>99-697-3959</t>
  </si>
  <si>
    <t>62-500-9618</t>
  </si>
  <si>
    <t>11-054-6960</t>
  </si>
  <si>
    <t>20-720-1219</t>
  </si>
  <si>
    <t>42-903-9173</t>
  </si>
  <si>
    <t>06-184-0418</t>
  </si>
  <si>
    <t>64-457-5406</t>
  </si>
  <si>
    <t>01-832-8274</t>
  </si>
  <si>
    <t>36-497-8459</t>
  </si>
  <si>
    <t>34-382-9621</t>
  </si>
  <si>
    <t>55-664-2716</t>
  </si>
  <si>
    <t>35-800-0479</t>
  </si>
  <si>
    <t>94-588-1051</t>
  </si>
  <si>
    <t>84-729-7566</t>
  </si>
  <si>
    <t>25-043-0973</t>
  </si>
  <si>
    <t>54-396-0843</t>
  </si>
  <si>
    <t>27-319-1706</t>
  </si>
  <si>
    <t>47-143-0989</t>
  </si>
  <si>
    <t>45-495-2028</t>
  </si>
  <si>
    <t>35-122-1204</t>
  </si>
  <si>
    <t>00-538-3728</t>
  </si>
  <si>
    <t>57-713-5871</t>
  </si>
  <si>
    <t>41-108-8480</t>
  </si>
  <si>
    <t>86-878-5191</t>
  </si>
  <si>
    <t>03-280-7011</t>
  </si>
  <si>
    <t>52-664-4957</t>
  </si>
  <si>
    <t>18-859-1972</t>
  </si>
  <si>
    <t>47-189-3812</t>
  </si>
  <si>
    <t>77-749-5180</t>
  </si>
  <si>
    <t>66-278-8551</t>
  </si>
  <si>
    <t>22-795-2403</t>
  </si>
  <si>
    <t>87-074-0331</t>
  </si>
  <si>
    <t>29-588-4340</t>
  </si>
  <si>
    <t>99-600-2899</t>
  </si>
  <si>
    <t>75-461-4440</t>
  </si>
  <si>
    <t>11-778-0237</t>
  </si>
  <si>
    <t>70-793-1047</t>
  </si>
  <si>
    <t>01-696-1977</t>
  </si>
  <si>
    <t>16-806-7915</t>
  </si>
  <si>
    <t>47-723-7792</t>
  </si>
  <si>
    <t>73-300-8053</t>
  </si>
  <si>
    <t>79-520-1999</t>
  </si>
  <si>
    <t>23-710-6941</t>
  </si>
  <si>
    <t>52-643-5522</t>
  </si>
  <si>
    <t>80-272-0183</t>
  </si>
  <si>
    <t>70-915-3644</t>
  </si>
  <si>
    <t>38-268-7481</t>
  </si>
  <si>
    <t>74-003-3400</t>
  </si>
  <si>
    <t>58-480-5042</t>
  </si>
  <si>
    <t>72-189-5801</t>
  </si>
  <si>
    <t>48-983-8186</t>
  </si>
  <si>
    <t>30-665-1639</t>
  </si>
  <si>
    <t>06-707-3080</t>
  </si>
  <si>
    <t>70-875-2468</t>
  </si>
  <si>
    <t>84-226-2473</t>
  </si>
  <si>
    <t>42-751-5337</t>
  </si>
  <si>
    <t>17-046-2637</t>
  </si>
  <si>
    <t>20-459-1663</t>
  </si>
  <si>
    <t>03-931-1565</t>
  </si>
  <si>
    <t>10-071-2123</t>
  </si>
  <si>
    <t>79-350-2476</t>
  </si>
  <si>
    <t>65-190-1592</t>
  </si>
  <si>
    <t>04-885-8639</t>
  </si>
  <si>
    <t>42-512-4709</t>
  </si>
  <si>
    <t>88-660-5787</t>
  </si>
  <si>
    <t>30-134-1731</t>
  </si>
  <si>
    <t>63-070-7133</t>
  </si>
  <si>
    <t>84-465-1260</t>
  </si>
  <si>
    <t>01-963-5966</t>
  </si>
  <si>
    <t>09-889-8812</t>
  </si>
  <si>
    <t>02-257-8452</t>
  </si>
  <si>
    <t>09-304-6245</t>
  </si>
  <si>
    <t>67-446-1476</t>
  </si>
  <si>
    <t>24-534-0335</t>
  </si>
  <si>
    <t>72-657-6812</t>
  </si>
  <si>
    <t>22-825-0092</t>
  </si>
  <si>
    <t>44-863-3135</t>
  </si>
  <si>
    <t>95-169-2440</t>
  </si>
  <si>
    <t>57-045-9683</t>
  </si>
  <si>
    <t>67-272-7047</t>
  </si>
  <si>
    <t>45-200-7275</t>
  </si>
  <si>
    <t>96-009-1657</t>
  </si>
  <si>
    <t>15-595-0453</t>
  </si>
  <si>
    <t>05-063-2164</t>
  </si>
  <si>
    <t>15-505-2230</t>
  </si>
  <si>
    <t>35-962-4261</t>
  </si>
  <si>
    <t>37-708-6382</t>
  </si>
  <si>
    <t>21-015-9474</t>
  </si>
  <si>
    <t>25-299-2937</t>
  </si>
  <si>
    <t>22-644-6346</t>
  </si>
  <si>
    <t>66-323-8400</t>
  </si>
  <si>
    <t>36-070-2325</t>
  </si>
  <si>
    <t>07-574-1202</t>
  </si>
  <si>
    <t>43-820-3402</t>
  </si>
  <si>
    <t>77-938-6861</t>
  </si>
  <si>
    <t>32-195-0701</t>
  </si>
  <si>
    <t>82-476-0455</t>
  </si>
  <si>
    <t>58-181-6720</t>
  </si>
  <si>
    <t>10-435-3911</t>
  </si>
  <si>
    <t>37-329-3458</t>
  </si>
  <si>
    <t>34-701-8873</t>
  </si>
  <si>
    <t>41-113-3021</t>
  </si>
  <si>
    <t>67-095-4535</t>
  </si>
  <si>
    <t>66-463-1018</t>
  </si>
  <si>
    <t>57-041-1475</t>
  </si>
  <si>
    <t>41-776-9751</t>
  </si>
  <si>
    <t>32-589-4208</t>
  </si>
  <si>
    <t>38-174-7018</t>
  </si>
  <si>
    <t>77-550-0784</t>
  </si>
  <si>
    <t>26-255-8823</t>
  </si>
  <si>
    <t>27-641-6417</t>
  </si>
  <si>
    <t>65-354-9064</t>
  </si>
  <si>
    <t>49-059-4871</t>
  </si>
  <si>
    <t>41-820-9796</t>
  </si>
  <si>
    <t>90-073-4484</t>
  </si>
  <si>
    <t>85-134-5228</t>
  </si>
  <si>
    <t>07-629-7231</t>
  </si>
  <si>
    <t>46-248-3290</t>
  </si>
  <si>
    <t>34-441-7095</t>
  </si>
  <si>
    <t>29-210-6082</t>
  </si>
  <si>
    <t>60-280-5426</t>
  </si>
  <si>
    <t>92-644-8350</t>
  </si>
  <si>
    <t>22-189-7895</t>
  </si>
  <si>
    <t>84-472-4059</t>
  </si>
  <si>
    <t>89-099-0703</t>
  </si>
  <si>
    <t>29-000-0134</t>
  </si>
  <si>
    <t>89-921-9656</t>
  </si>
  <si>
    <t>46-837-1493</t>
  </si>
  <si>
    <t>66-582-9077</t>
  </si>
  <si>
    <t>77-411-8348</t>
  </si>
  <si>
    <t>57-189-6219</t>
  </si>
  <si>
    <t>87-305-5807</t>
  </si>
  <si>
    <t>88-442-6769</t>
  </si>
  <si>
    <t>55-015-4621</t>
  </si>
  <si>
    <t>91-468-3795</t>
  </si>
  <si>
    <t>78-535-6401</t>
  </si>
  <si>
    <t>42-901-1753</t>
  </si>
  <si>
    <t>92-082-5576</t>
  </si>
  <si>
    <t>81-488-1461</t>
  </si>
  <si>
    <t>24-473-8728</t>
  </si>
  <si>
    <t>36-978-7940</t>
  </si>
  <si>
    <t>33-942-7974</t>
  </si>
  <si>
    <t>26-441-6864</t>
  </si>
  <si>
    <t>80-418-7967</t>
  </si>
  <si>
    <t>73-912-7927</t>
  </si>
  <si>
    <t>18-167-1274</t>
  </si>
  <si>
    <t>89-224-1128</t>
  </si>
  <si>
    <t>13-158-5127</t>
  </si>
  <si>
    <t>88-074-5565</t>
  </si>
  <si>
    <t>62-509-2455</t>
  </si>
  <si>
    <t>09-821-3369</t>
  </si>
  <si>
    <t>18-534-8747</t>
  </si>
  <si>
    <t>57-080-4772</t>
  </si>
  <si>
    <t>24-175-1128</t>
  </si>
  <si>
    <t>18-231-4787</t>
  </si>
  <si>
    <t>16-137-9220</t>
  </si>
  <si>
    <t>95-317-6900</t>
  </si>
  <si>
    <t>05-414-1127</t>
  </si>
  <si>
    <t>17-449-9804</t>
  </si>
  <si>
    <t>94-096-4123</t>
  </si>
  <si>
    <t>36-710-0128</t>
  </si>
  <si>
    <t>87-325-3226</t>
  </si>
  <si>
    <t>44-154-7303</t>
  </si>
  <si>
    <t>38-613-8963</t>
  </si>
  <si>
    <t>53-869-7616</t>
  </si>
  <si>
    <t>79-073-3420</t>
  </si>
  <si>
    <t>09-662-8147</t>
  </si>
  <si>
    <t>17-234-1781</t>
  </si>
  <si>
    <t>78-644-9702</t>
  </si>
  <si>
    <t>98-025-4371</t>
  </si>
  <si>
    <t>32-348-2287</t>
  </si>
  <si>
    <t>59-499-5451</t>
  </si>
  <si>
    <t>19-873-6166</t>
  </si>
  <si>
    <t>75-912-9190</t>
  </si>
  <si>
    <t>14-968-2922</t>
  </si>
  <si>
    <t>96-475-7922</t>
  </si>
  <si>
    <t>65-981-2290</t>
  </si>
  <si>
    <t>21-810-2555</t>
  </si>
  <si>
    <t>02-981-5027</t>
  </si>
  <si>
    <t>02-044-3937</t>
  </si>
  <si>
    <t>00-260-0396</t>
  </si>
  <si>
    <t>24-880-6781</t>
  </si>
  <si>
    <t>39-607-1506</t>
  </si>
  <si>
    <t>15-982-3242</t>
  </si>
  <si>
    <t>66-857-2456</t>
  </si>
  <si>
    <t>40-562-0583</t>
  </si>
  <si>
    <t>12-147-1848</t>
  </si>
  <si>
    <t>57-432-3021</t>
  </si>
  <si>
    <t>79-893-3564</t>
  </si>
  <si>
    <t>53-413-3939</t>
  </si>
  <si>
    <t>07-677-3398</t>
  </si>
  <si>
    <t>29-774-6844</t>
  </si>
  <si>
    <t>01-117-1909</t>
  </si>
  <si>
    <t>75-824-6760</t>
  </si>
  <si>
    <t>54-988-9455</t>
  </si>
  <si>
    <t>58-685-5385</t>
  </si>
  <si>
    <t>71-252-8926</t>
  </si>
  <si>
    <t>29-955-4485</t>
  </si>
  <si>
    <t>01-803-9550</t>
  </si>
  <si>
    <t>99-581-9370</t>
  </si>
  <si>
    <t>68-364-8971</t>
  </si>
  <si>
    <t>40-374-8344</t>
  </si>
  <si>
    <t>86-139-4175</t>
  </si>
  <si>
    <t>41-871-4692</t>
  </si>
  <si>
    <t>44-568-0609</t>
  </si>
  <si>
    <t>68-195-4374</t>
  </si>
  <si>
    <t>45-291-7439</t>
  </si>
  <si>
    <t>66-240-4593</t>
  </si>
  <si>
    <t>96-433-6480</t>
  </si>
  <si>
    <t>79-178-6687</t>
  </si>
  <si>
    <t>14-957-1262</t>
  </si>
  <si>
    <t>32-961-5303</t>
  </si>
  <si>
    <t>86-705-2894</t>
  </si>
  <si>
    <t>06-218-1781</t>
  </si>
  <si>
    <t>67-588-4101</t>
  </si>
  <si>
    <t>56-275-1691</t>
  </si>
  <si>
    <t>59-419-6143</t>
  </si>
  <si>
    <t>81-958-7793</t>
  </si>
  <si>
    <t>30-689-9843</t>
  </si>
  <si>
    <t>09-810-3264</t>
  </si>
  <si>
    <t>79-904-4485</t>
  </si>
  <si>
    <t>08-943-5877</t>
  </si>
  <si>
    <t>89-277-1651</t>
  </si>
  <si>
    <t>39-967-0915</t>
  </si>
  <si>
    <t>98-403-6694</t>
  </si>
  <si>
    <t>40-336-2704</t>
  </si>
  <si>
    <t>19-087-4875</t>
  </si>
  <si>
    <t>05-213-7843</t>
  </si>
  <si>
    <t>37-248-7323</t>
  </si>
  <si>
    <t>25-169-8430</t>
  </si>
  <si>
    <t>53-389-5153</t>
  </si>
  <si>
    <t>59-822-9041</t>
  </si>
  <si>
    <t>52-958-2234</t>
  </si>
  <si>
    <t>24-474-1070</t>
  </si>
  <si>
    <t>56-727-5936</t>
  </si>
  <si>
    <t>68-868-3614</t>
  </si>
  <si>
    <t>53-423-9497</t>
  </si>
  <si>
    <t>93-476-8284</t>
  </si>
  <si>
    <t>23-884-5662</t>
  </si>
  <si>
    <t>97-123-8786</t>
  </si>
  <si>
    <t>97-677-5460</t>
  </si>
  <si>
    <t>21-756-2162</t>
  </si>
  <si>
    <t>96-689-2223</t>
  </si>
  <si>
    <t>94-044-8484</t>
  </si>
  <si>
    <t>79-489-8737</t>
  </si>
  <si>
    <t>15-857-9900</t>
  </si>
  <si>
    <t>57-005-3126</t>
  </si>
  <si>
    <t>43-580-7005</t>
  </si>
  <si>
    <t>93-673-4732</t>
  </si>
  <si>
    <t>99-120-6370</t>
  </si>
  <si>
    <t>47-078-5935</t>
  </si>
  <si>
    <t>31-461-5551</t>
  </si>
  <si>
    <t>65-431-8321</t>
  </si>
  <si>
    <t>49-019-0665</t>
  </si>
  <si>
    <t>86-846-6426</t>
  </si>
  <si>
    <t>61-803-1528</t>
  </si>
  <si>
    <t>07-841-1290</t>
  </si>
  <si>
    <t>59-208-7078</t>
  </si>
  <si>
    <t>15-326-9022</t>
  </si>
  <si>
    <t>92-278-7510</t>
  </si>
  <si>
    <t>85-643-3743</t>
  </si>
  <si>
    <t>18-676-6553</t>
  </si>
  <si>
    <t>60-626-8109</t>
  </si>
  <si>
    <t>08-852-9369</t>
  </si>
  <si>
    <t>09-245-9422</t>
  </si>
  <si>
    <t>73-374-5019</t>
  </si>
  <si>
    <t>52-155-2026</t>
  </si>
  <si>
    <t>23-496-7232</t>
  </si>
  <si>
    <t>76-520-9449</t>
  </si>
  <si>
    <t>66-143-5277</t>
  </si>
  <si>
    <t>38-532-1370</t>
  </si>
  <si>
    <t>39-783-4750</t>
  </si>
  <si>
    <t>02-840-6716</t>
  </si>
  <si>
    <t>13-919-4620</t>
  </si>
  <si>
    <t>20-979-8378</t>
  </si>
  <si>
    <t>81-188-2271</t>
  </si>
  <si>
    <t>33-300-5320</t>
  </si>
  <si>
    <t>72-555-7173</t>
  </si>
  <si>
    <t>54-787-1892</t>
  </si>
  <si>
    <t>00-120-0206</t>
  </si>
  <si>
    <t>39-379-1963</t>
  </si>
  <si>
    <t>51-680-4856</t>
  </si>
  <si>
    <t>01-272-7417</t>
  </si>
  <si>
    <t>62-739-0885</t>
  </si>
  <si>
    <t>69-136-6734</t>
  </si>
  <si>
    <t>53-748-5030</t>
  </si>
  <si>
    <t>15-009-9481</t>
  </si>
  <si>
    <t>18-378-4314</t>
  </si>
  <si>
    <t>66-618-6109</t>
  </si>
  <si>
    <t>99-128-5714</t>
  </si>
  <si>
    <t>73-451-9122</t>
  </si>
  <si>
    <t>81-301-4102</t>
  </si>
  <si>
    <t>70-211-9272</t>
  </si>
  <si>
    <t>79-920-9960</t>
  </si>
  <si>
    <t>18-841-0658</t>
  </si>
  <si>
    <t>20-843-2304</t>
  </si>
  <si>
    <t>33-199-7145</t>
  </si>
  <si>
    <t>07-177-8860</t>
  </si>
  <si>
    <t>17-909-0405</t>
  </si>
  <si>
    <t>12-198-2374</t>
  </si>
  <si>
    <t>01-747-6400</t>
  </si>
  <si>
    <t>76-679-4352</t>
  </si>
  <si>
    <t>96-725-0536</t>
  </si>
  <si>
    <t>45-448-6204</t>
  </si>
  <si>
    <t>45-280-4175</t>
  </si>
  <si>
    <t>95-830-5654</t>
  </si>
  <si>
    <t>95-297-5075</t>
  </si>
  <si>
    <t>38-285-4367</t>
  </si>
  <si>
    <t>41-769-0387</t>
  </si>
  <si>
    <t>45-942-0677</t>
  </si>
  <si>
    <t>45-094-1677</t>
  </si>
  <si>
    <t>77-215-3950</t>
  </si>
  <si>
    <t>79-178-5705</t>
  </si>
  <si>
    <t>94-299-3275</t>
  </si>
  <si>
    <t>58-884-3431</t>
  </si>
  <si>
    <t>50-480-5510</t>
  </si>
  <si>
    <t>43-524-0325</t>
  </si>
  <si>
    <t>97-810-6656</t>
  </si>
  <si>
    <t>27-302-3290</t>
  </si>
  <si>
    <t>35-596-0662</t>
  </si>
  <si>
    <t>48-063-8059</t>
  </si>
  <si>
    <t>88-736-1968</t>
  </si>
  <si>
    <t>56-579-0441</t>
  </si>
  <si>
    <t>96-114-8789</t>
  </si>
  <si>
    <t>21-905-4133</t>
  </si>
  <si>
    <t>85-959-9572</t>
  </si>
  <si>
    <t>69-494-9967</t>
  </si>
  <si>
    <t>85-497-7101</t>
  </si>
  <si>
    <t>42-153-8284</t>
  </si>
  <si>
    <t>38-723-7575</t>
  </si>
  <si>
    <t>90-921-4151</t>
  </si>
  <si>
    <t>16-933-8843</t>
  </si>
  <si>
    <t>02-713-4414</t>
  </si>
  <si>
    <t>67-342-4761</t>
  </si>
  <si>
    <t>49-308-3975</t>
  </si>
  <si>
    <t>58-981-5521</t>
  </si>
  <si>
    <t>82-772-7403</t>
  </si>
  <si>
    <t>97-764-8504</t>
  </si>
  <si>
    <t>97-163-8048</t>
  </si>
  <si>
    <t>92-544-3833</t>
  </si>
  <si>
    <t>08-530-8229</t>
  </si>
  <si>
    <t>52-532-2799</t>
  </si>
  <si>
    <t>49-036-5990</t>
  </si>
  <si>
    <t>40-230-8759</t>
  </si>
  <si>
    <t>80-334-1382</t>
  </si>
  <si>
    <t>13-186-0956</t>
  </si>
  <si>
    <t>21-198-0333</t>
  </si>
  <si>
    <t>65-175-7002</t>
  </si>
  <si>
    <t>51-122-0219</t>
  </si>
  <si>
    <t>42-861-4972</t>
  </si>
  <si>
    <t>14-614-4550</t>
  </si>
  <si>
    <t>30-705-9290</t>
  </si>
  <si>
    <t>28-685-2047</t>
  </si>
  <si>
    <t>74-007-9836</t>
  </si>
  <si>
    <t>96-675-5714</t>
  </si>
  <si>
    <t>49-503-4597</t>
  </si>
  <si>
    <t>52-764-2396</t>
  </si>
  <si>
    <t>10-548-6160</t>
  </si>
  <si>
    <t>23-881-5626</t>
  </si>
  <si>
    <t>29-536-3536</t>
  </si>
  <si>
    <t>57-210-9165</t>
  </si>
  <si>
    <t>91-942-0994</t>
  </si>
  <si>
    <t>94-740-3346</t>
  </si>
  <si>
    <t>52-056-1565</t>
  </si>
  <si>
    <t>10-721-0424</t>
  </si>
  <si>
    <t>33-702-6871</t>
  </si>
  <si>
    <t>80-067-1965</t>
  </si>
  <si>
    <t>40-973-2789</t>
  </si>
  <si>
    <t>31-955-6139</t>
  </si>
  <si>
    <t>43-756-0396</t>
  </si>
  <si>
    <t>22-239-8964</t>
  </si>
  <si>
    <t>31-910-8793</t>
  </si>
  <si>
    <t>14-323-9277</t>
  </si>
  <si>
    <t>94-516-7523</t>
  </si>
  <si>
    <t>99-631-4826</t>
  </si>
  <si>
    <t>34-575-3893</t>
  </si>
  <si>
    <t>95-209-8551</t>
  </si>
  <si>
    <t>04-716-0692</t>
  </si>
  <si>
    <t>95-561-2635</t>
  </si>
  <si>
    <t>34-454-5141</t>
  </si>
  <si>
    <t>73-627-3301</t>
  </si>
  <si>
    <t>02-690-8421</t>
  </si>
  <si>
    <t>71-376-6097</t>
  </si>
  <si>
    <t>87-999-4960</t>
  </si>
  <si>
    <t>24-327-4807</t>
  </si>
  <si>
    <t>85-679-7345</t>
  </si>
  <si>
    <t>57-998-1905</t>
  </si>
  <si>
    <t>63-884-6306</t>
  </si>
  <si>
    <t>43-752-0913</t>
  </si>
  <si>
    <t>44-261-9476</t>
  </si>
  <si>
    <t>68-763-0152</t>
  </si>
  <si>
    <t>46-536-6632</t>
  </si>
  <si>
    <t>85-021-0844</t>
  </si>
  <si>
    <t>18-364-4647</t>
  </si>
  <si>
    <t>88-199-1873</t>
  </si>
  <si>
    <t>21-292-4072</t>
  </si>
  <si>
    <t>17-357-6678</t>
  </si>
  <si>
    <t>00-388-7635</t>
  </si>
  <si>
    <t>62-096-9544</t>
  </si>
  <si>
    <t>88-790-2521</t>
  </si>
  <si>
    <t>21-279-0973</t>
  </si>
  <si>
    <t>08-915-4270</t>
  </si>
  <si>
    <t>81-485-1474</t>
  </si>
  <si>
    <t>49-668-7283</t>
  </si>
  <si>
    <t>25-710-3877</t>
  </si>
  <si>
    <t>70-667-9898</t>
  </si>
  <si>
    <t>47-264-7435</t>
  </si>
  <si>
    <t>40-666-9120</t>
  </si>
  <si>
    <t>26-155-6121</t>
  </si>
  <si>
    <t>89-049-2493</t>
  </si>
  <si>
    <t>14-416-8421</t>
  </si>
  <si>
    <t>00-260-5158</t>
  </si>
  <si>
    <t>46-041-0245</t>
  </si>
  <si>
    <t>34-765-9261</t>
  </si>
  <si>
    <t>91-239-6544</t>
  </si>
  <si>
    <t>08-953-4883</t>
  </si>
  <si>
    <t>18-600-6047</t>
  </si>
  <si>
    <t>11-764-7881</t>
  </si>
  <si>
    <t>92-607-3992</t>
  </si>
  <si>
    <t>99-615-2002</t>
  </si>
  <si>
    <t>41-366-7114</t>
  </si>
  <si>
    <t>67-467-6726</t>
  </si>
  <si>
    <t>24-700-1892</t>
  </si>
  <si>
    <t>27-475-4458</t>
  </si>
  <si>
    <t>64-155-6848</t>
  </si>
  <si>
    <t>91-262-7907</t>
  </si>
  <si>
    <t>51-184-8580</t>
  </si>
  <si>
    <t>32-442-5251</t>
  </si>
  <si>
    <t>28-288-2495</t>
  </si>
  <si>
    <t>22-445-2087</t>
  </si>
  <si>
    <t>71-054-7139</t>
  </si>
  <si>
    <t>36-866-6707</t>
  </si>
  <si>
    <t>03-444-0430</t>
  </si>
  <si>
    <t>72-765-3173</t>
  </si>
  <si>
    <t>39-952-5612</t>
  </si>
  <si>
    <t>19-431-9147</t>
  </si>
  <si>
    <t>04-453-2681</t>
  </si>
  <si>
    <t>89-666-8211</t>
  </si>
  <si>
    <t>60-139-3829</t>
  </si>
  <si>
    <t>98-460-4473</t>
  </si>
  <si>
    <t>85-509-8965</t>
  </si>
  <si>
    <t>58-681-6029</t>
  </si>
  <si>
    <t>14-343-9448</t>
  </si>
  <si>
    <t>33-617-9636</t>
  </si>
  <si>
    <t>17-879-8382</t>
  </si>
  <si>
    <t>43-810-7761</t>
  </si>
  <si>
    <t>58-408-6944</t>
  </si>
  <si>
    <t>16-457-3822</t>
  </si>
  <si>
    <t>06-741-5099</t>
  </si>
  <si>
    <t>78-068-4755</t>
  </si>
  <si>
    <t>07-154-2287</t>
  </si>
  <si>
    <t>74-151-3167</t>
  </si>
  <si>
    <t>05-692-3822</t>
  </si>
  <si>
    <t>00-425-5766</t>
  </si>
  <si>
    <t>14-101-2885</t>
  </si>
  <si>
    <t>59-362-1160</t>
  </si>
  <si>
    <t>21-499-1499</t>
  </si>
  <si>
    <t>78-700-9432</t>
  </si>
  <si>
    <t>41-722-8524</t>
  </si>
  <si>
    <t>09-076-3984</t>
  </si>
  <si>
    <t>19-443-2575</t>
  </si>
  <si>
    <t>59-039-0195</t>
  </si>
  <si>
    <t>99-845-0127</t>
  </si>
  <si>
    <t>89-940-7326</t>
  </si>
  <si>
    <t>06-125-0714</t>
  </si>
  <si>
    <t>03-429-1083</t>
  </si>
  <si>
    <t>81-217-4712</t>
  </si>
  <si>
    <t>22-357-0185</t>
  </si>
  <si>
    <t>12-056-4485</t>
  </si>
  <si>
    <t>19-801-1654</t>
  </si>
  <si>
    <t>42-378-8802</t>
  </si>
  <si>
    <t>97-742-5988</t>
  </si>
  <si>
    <t>70-908-3590</t>
  </si>
  <si>
    <t>10-544-5271</t>
  </si>
  <si>
    <t>27-765-3503</t>
  </si>
  <si>
    <t>70-094-2372</t>
  </si>
  <si>
    <t>92-099-1630</t>
  </si>
  <si>
    <t>86-314-6290</t>
  </si>
  <si>
    <t>30-259-7787</t>
  </si>
  <si>
    <t>09-494-7913</t>
  </si>
  <si>
    <t>87-711-4464</t>
  </si>
  <si>
    <t>82-908-9533</t>
  </si>
  <si>
    <t>89-348-1759</t>
  </si>
  <si>
    <t>22-079-5605</t>
  </si>
  <si>
    <t>42-338-3822</t>
  </si>
  <si>
    <t>93-171-4181</t>
  </si>
  <si>
    <t>94-075-5786</t>
  </si>
  <si>
    <t>47-252-4672</t>
  </si>
  <si>
    <t>08-333-4738</t>
  </si>
  <si>
    <t>34-002-2280</t>
  </si>
  <si>
    <t>26-839-9842</t>
  </si>
  <si>
    <t>64-705-4188</t>
  </si>
  <si>
    <t>60-814-8961</t>
  </si>
  <si>
    <t>31-674-2271</t>
  </si>
  <si>
    <t>44-832-3943</t>
  </si>
  <si>
    <t>35-957-2719</t>
  </si>
  <si>
    <t>22-289-7858</t>
  </si>
  <si>
    <t>57-095-5342</t>
  </si>
  <si>
    <t>37-724-8731</t>
  </si>
  <si>
    <t>29-833-9343</t>
  </si>
  <si>
    <t>41-891-8050</t>
  </si>
  <si>
    <t>87-562-8524</t>
  </si>
  <si>
    <t>31-751-2044</t>
  </si>
  <si>
    <t>41-468-0309</t>
  </si>
  <si>
    <t>54-029-4225</t>
  </si>
  <si>
    <t>71-565-7476</t>
  </si>
  <si>
    <t>76-492-2175</t>
  </si>
  <si>
    <t>67-947-6657</t>
  </si>
  <si>
    <t>24-622-6389</t>
  </si>
  <si>
    <t>55-156-0131</t>
  </si>
  <si>
    <t>58-102-8307</t>
  </si>
  <si>
    <t>80-682-2438</t>
  </si>
  <si>
    <t>22-447-4908</t>
  </si>
  <si>
    <t>04-962-3161</t>
  </si>
  <si>
    <t>85-075-0373</t>
  </si>
  <si>
    <t>20-782-6884</t>
  </si>
  <si>
    <t>25-097-6663</t>
  </si>
  <si>
    <t>88-947-4012</t>
  </si>
  <si>
    <t>45-614-2869</t>
  </si>
  <si>
    <t>21-035-1060</t>
  </si>
  <si>
    <t>89-670-9287</t>
  </si>
  <si>
    <t>28-599-2157</t>
  </si>
  <si>
    <t>85-526-8408</t>
  </si>
  <si>
    <t>24-043-4852</t>
  </si>
  <si>
    <t>33-860-0598</t>
  </si>
  <si>
    <t>33-564-0615</t>
  </si>
  <si>
    <t>77-259-7446</t>
  </si>
  <si>
    <t>78-293-4826</t>
  </si>
  <si>
    <t>56-217-6965</t>
  </si>
  <si>
    <t>16-395-7991</t>
  </si>
  <si>
    <t>06-095-0038</t>
  </si>
  <si>
    <t>98-505-0473</t>
  </si>
  <si>
    <t>17-809-8591</t>
  </si>
  <si>
    <t>85-177-9166</t>
  </si>
  <si>
    <t>67-122-1873</t>
  </si>
  <si>
    <t>41-603-8596</t>
  </si>
  <si>
    <t>92-010-8231</t>
  </si>
  <si>
    <t>73-112-3364</t>
  </si>
  <si>
    <t>82-535-7992</t>
  </si>
  <si>
    <t>49-444-1454</t>
  </si>
  <si>
    <t>42-812-9309</t>
  </si>
  <si>
    <t>67-797-8908</t>
  </si>
  <si>
    <t>81-128-5693</t>
  </si>
  <si>
    <t>49-985-0810</t>
  </si>
  <si>
    <t>74-242-9841</t>
  </si>
  <si>
    <t>94-390-6556</t>
  </si>
  <si>
    <t>29-520-1628</t>
  </si>
  <si>
    <t>86-010-4451</t>
  </si>
  <si>
    <t>76-585-2939</t>
  </si>
  <si>
    <t>97-235-4846</t>
  </si>
  <si>
    <t>34-235-3876</t>
  </si>
  <si>
    <t>78-821-8647</t>
  </si>
  <si>
    <t>83-614-3062</t>
  </si>
  <si>
    <t>64-863-3146</t>
  </si>
  <si>
    <t>74-498-5083</t>
  </si>
  <si>
    <t>79-287-9639</t>
  </si>
  <si>
    <t>70-134-6062</t>
  </si>
  <si>
    <t>63-191-9090</t>
  </si>
  <si>
    <t>31-411-4108</t>
  </si>
  <si>
    <t>88-923-2661</t>
  </si>
  <si>
    <t>44-919-3023</t>
  </si>
  <si>
    <t>40-091-5008</t>
  </si>
  <si>
    <t>83-572-2094</t>
  </si>
  <si>
    <t>56-597-9225</t>
  </si>
  <si>
    <t>98-423-7280</t>
  </si>
  <si>
    <t>11-186-9998</t>
  </si>
  <si>
    <t>42-444-4540</t>
  </si>
  <si>
    <t>54-280-2879</t>
  </si>
  <si>
    <t>14-444-5056</t>
  </si>
  <si>
    <t>42-168-2062</t>
  </si>
  <si>
    <t>33-974-3544</t>
  </si>
  <si>
    <t>50-775-5466</t>
  </si>
  <si>
    <t>60-184-3225</t>
  </si>
  <si>
    <t>05-052-0434</t>
  </si>
  <si>
    <t>35-990-2038</t>
  </si>
  <si>
    <t>58-383-6869</t>
  </si>
  <si>
    <t>00-715-6080</t>
  </si>
  <si>
    <t>34-626-8294</t>
  </si>
  <si>
    <t>58-227-3443</t>
  </si>
  <si>
    <t>48-542-0430</t>
  </si>
  <si>
    <t>35-756-2016</t>
  </si>
  <si>
    <t>50-097-2028</t>
  </si>
  <si>
    <t>11-289-3733</t>
  </si>
  <si>
    <t>01-131-4760</t>
  </si>
  <si>
    <t>14-947-0494</t>
  </si>
  <si>
    <t>78-925-9355</t>
  </si>
  <si>
    <t>04-196-9279</t>
  </si>
  <si>
    <t>35-235-2866</t>
  </si>
  <si>
    <t>49-479-0156</t>
  </si>
  <si>
    <t>27-084-7090</t>
  </si>
  <si>
    <t>53-830-2194</t>
  </si>
  <si>
    <t>14-244-3266</t>
  </si>
  <si>
    <t>38-503-0978</t>
  </si>
  <si>
    <t>90-410-0010</t>
  </si>
  <si>
    <t>47-733-4340</t>
  </si>
  <si>
    <t>42-819-6224</t>
  </si>
  <si>
    <t>68-834-5824</t>
  </si>
  <si>
    <t>97-347-6423</t>
  </si>
  <si>
    <t>80-896-0105</t>
  </si>
  <si>
    <t>23-040-8689</t>
  </si>
  <si>
    <t>23-849-6537</t>
  </si>
  <si>
    <t>04-007-7014</t>
  </si>
  <si>
    <t>29-859-8618</t>
  </si>
  <si>
    <t>58-291-6381</t>
  </si>
  <si>
    <t>04-331-7453</t>
  </si>
  <si>
    <t>92-221-2317</t>
  </si>
  <si>
    <t>19-227-0960</t>
  </si>
  <si>
    <t>76-074-1079</t>
  </si>
  <si>
    <t>26-719-4418</t>
  </si>
  <si>
    <t>19-346-2280</t>
  </si>
  <si>
    <t>77-535-6311</t>
  </si>
  <si>
    <t>97-441-2649</t>
  </si>
  <si>
    <t>54-891-0278</t>
  </si>
  <si>
    <t>85-517-7491</t>
  </si>
  <si>
    <t>51-799-6498</t>
  </si>
  <si>
    <t>87-890-2334</t>
  </si>
  <si>
    <t>58-452-6113</t>
  </si>
  <si>
    <t>51-722-7812</t>
  </si>
  <si>
    <t>62-975-0508</t>
  </si>
  <si>
    <t>19-199-0082</t>
  </si>
  <si>
    <t>23-530-2240</t>
  </si>
  <si>
    <t>61-652-0900</t>
  </si>
  <si>
    <t>14-661-3508</t>
  </si>
  <si>
    <t>27-641-2791</t>
  </si>
  <si>
    <t>97-016-4190</t>
  </si>
  <si>
    <t>66-642-5683</t>
  </si>
  <si>
    <t>33-736-3197</t>
  </si>
  <si>
    <t>56-783-5981</t>
  </si>
  <si>
    <t>88-479-8213</t>
  </si>
  <si>
    <t>84-571-2628</t>
  </si>
  <si>
    <t>64-948-4352</t>
  </si>
  <si>
    <t>81-730-1665</t>
  </si>
  <si>
    <t>50-930-7548</t>
  </si>
  <si>
    <t>01-687-0704</t>
  </si>
  <si>
    <t>47-632-8342</t>
  </si>
  <si>
    <t>77-885-2859</t>
  </si>
  <si>
    <t>25-988-4616</t>
  </si>
  <si>
    <t>42-591-9184</t>
  </si>
  <si>
    <t>88-186-2341</t>
  </si>
  <si>
    <t>32-710-3975</t>
  </si>
  <si>
    <t>67-667-7867</t>
  </si>
  <si>
    <t>06-153-3136</t>
  </si>
  <si>
    <t>16-321-7660</t>
  </si>
  <si>
    <t>07-683-3486</t>
  </si>
  <si>
    <t>98-202-7434</t>
  </si>
  <si>
    <t>47-311-1487</t>
  </si>
  <si>
    <t>65-107-9197</t>
  </si>
  <si>
    <t>11-138-2805</t>
  </si>
  <si>
    <t>35-173-7045</t>
  </si>
  <si>
    <t>11-218-3043</t>
  </si>
  <si>
    <t>72-265-2696</t>
  </si>
  <si>
    <t>26-108-1781</t>
  </si>
  <si>
    <t>36-685-6560</t>
  </si>
  <si>
    <t>97-096-5885</t>
  </si>
  <si>
    <t>10-656-4014</t>
  </si>
  <si>
    <t>44-684-9872</t>
  </si>
  <si>
    <t>72-061-1235</t>
  </si>
  <si>
    <t>87-536-1656</t>
  </si>
  <si>
    <t>14-891-5194</t>
  </si>
  <si>
    <t>26-743-6402</t>
  </si>
  <si>
    <t>57-545-9895</t>
  </si>
  <si>
    <t>61-379-8212</t>
  </si>
  <si>
    <t>05-440-7055</t>
  </si>
  <si>
    <t>36-841-5696</t>
  </si>
  <si>
    <t>84-690-2319</t>
  </si>
  <si>
    <t>09-021-2567</t>
  </si>
  <si>
    <t>89-557-0997</t>
  </si>
  <si>
    <t>59-282-3861</t>
  </si>
  <si>
    <t>86-435-3261</t>
  </si>
  <si>
    <t>69-860-4424</t>
  </si>
  <si>
    <t>71-431-2537</t>
  </si>
  <si>
    <t>59-647-4528</t>
  </si>
  <si>
    <t>71-494-9237</t>
  </si>
  <si>
    <t>83-308-7271</t>
  </si>
  <si>
    <t>03-502-8344</t>
  </si>
  <si>
    <t>30-406-2765</t>
  </si>
  <si>
    <t>39-574-4152</t>
  </si>
  <si>
    <t>35-629-6277</t>
  </si>
  <si>
    <t>77-178-9750</t>
  </si>
  <si>
    <t>33-345-9197</t>
  </si>
  <si>
    <t>66-256-4092</t>
  </si>
  <si>
    <t>29-629-0410</t>
  </si>
  <si>
    <t>46-033-6790</t>
  </si>
  <si>
    <t>72-278-9884</t>
  </si>
  <si>
    <t>01-804-8980</t>
  </si>
  <si>
    <t>85-471-8240</t>
  </si>
  <si>
    <t>93-681-8377</t>
  </si>
  <si>
    <t>19-939-1133</t>
  </si>
  <si>
    <t>97-716-8393</t>
  </si>
  <si>
    <t>10-567-3920</t>
  </si>
  <si>
    <t>36-846-0820</t>
  </si>
  <si>
    <t>91-600-5929</t>
  </si>
  <si>
    <t>87-296-2975</t>
  </si>
  <si>
    <t>61-634-1582</t>
  </si>
  <si>
    <t>72-385-2648</t>
  </si>
  <si>
    <t>28-978-2798</t>
  </si>
  <si>
    <t>21-153-6290</t>
  </si>
  <si>
    <t>09-474-1021</t>
  </si>
  <si>
    <t>59-144-0097</t>
  </si>
  <si>
    <t>26-486-1785</t>
  </si>
  <si>
    <t>61-791-4567</t>
  </si>
  <si>
    <t>07-070-0124</t>
  </si>
  <si>
    <t>74-727-1548</t>
  </si>
  <si>
    <t>81-465-5733</t>
  </si>
  <si>
    <t>08-182-5925</t>
  </si>
  <si>
    <t>38-264-0235</t>
  </si>
  <si>
    <t>50-675-3981</t>
  </si>
  <si>
    <t>88-220-2719</t>
  </si>
  <si>
    <t>85-084-1734</t>
  </si>
  <si>
    <t>14-208-3227</t>
  </si>
  <si>
    <t>43-408-7293</t>
  </si>
  <si>
    <t>67-603-0047</t>
  </si>
  <si>
    <t>92-698-5320</t>
  </si>
  <si>
    <t>06-650-5734</t>
  </si>
  <si>
    <t>49-427-2435</t>
  </si>
  <si>
    <t>98-487-0128</t>
  </si>
  <si>
    <t>03-927-7305</t>
  </si>
  <si>
    <t>15-931-7380</t>
  </si>
  <si>
    <t>76-393-9520</t>
  </si>
  <si>
    <t>41-792-9106</t>
  </si>
  <si>
    <t>70-340-8784</t>
  </si>
  <si>
    <t>67-416-2176</t>
  </si>
  <si>
    <t>72-980-5995</t>
  </si>
  <si>
    <t>51-515-1137</t>
  </si>
  <si>
    <t>42-175-5405</t>
  </si>
  <si>
    <t>41-805-4864</t>
  </si>
  <si>
    <t>33-698-4134</t>
  </si>
  <si>
    <t>71-097-9370</t>
  </si>
  <si>
    <t>07-772-6434</t>
  </si>
  <si>
    <t>62-191-5562</t>
  </si>
  <si>
    <t>80-826-6627</t>
  </si>
  <si>
    <t>15-186-8853</t>
  </si>
  <si>
    <t>00-247-3618</t>
  </si>
  <si>
    <t>38-039-1909</t>
  </si>
  <si>
    <t>34-597-6152</t>
  </si>
  <si>
    <t>83-447-4991</t>
  </si>
  <si>
    <t>03-116-5236</t>
  </si>
  <si>
    <t>04-258-3990</t>
  </si>
  <si>
    <t>53-064-0256</t>
  </si>
  <si>
    <t>41-403-1047</t>
  </si>
  <si>
    <t>40-765-6284</t>
  </si>
  <si>
    <t>05-250-4586</t>
  </si>
  <si>
    <t>73-401-2502</t>
  </si>
  <si>
    <t>38-034-0777</t>
  </si>
  <si>
    <t>18-579-5240</t>
  </si>
  <si>
    <t>55-384-5440</t>
  </si>
  <si>
    <t>97-826-5141</t>
  </si>
  <si>
    <t>41-536-9504</t>
  </si>
  <si>
    <t>71-926-4243</t>
  </si>
  <si>
    <t>06-282-5373</t>
  </si>
  <si>
    <t>90-366-0595</t>
  </si>
  <si>
    <t>58-055-5582</t>
  </si>
  <si>
    <t>32-865-6199</t>
  </si>
  <si>
    <t>18-582-1878</t>
  </si>
  <si>
    <t>07-236-1215</t>
  </si>
  <si>
    <t>84-847-4376</t>
  </si>
  <si>
    <t>54-010-3203</t>
  </si>
  <si>
    <t>31-496-7700</t>
  </si>
  <si>
    <t>20-173-6274</t>
  </si>
  <si>
    <t>51-970-5744</t>
  </si>
  <si>
    <t>79-589-6286</t>
  </si>
  <si>
    <t>12-686-3657</t>
  </si>
  <si>
    <t>59-578-4979</t>
  </si>
  <si>
    <t>98-266-7267</t>
  </si>
  <si>
    <t>83-752-5657</t>
  </si>
  <si>
    <t>22-795-9276</t>
  </si>
  <si>
    <t>81-912-2905</t>
  </si>
  <si>
    <t>53-115-8073</t>
  </si>
  <si>
    <t>24-999-2678</t>
  </si>
  <si>
    <t>45-403-1632</t>
  </si>
  <si>
    <t>19-489-0675</t>
  </si>
  <si>
    <t>48-922-4925</t>
  </si>
  <si>
    <t>96-160-5251</t>
  </si>
  <si>
    <t>25-422-4199</t>
  </si>
  <si>
    <t>05-220-2673</t>
  </si>
  <si>
    <t>25-584-4486</t>
  </si>
  <si>
    <t>49-251-5410</t>
  </si>
  <si>
    <t>02-688-8984</t>
  </si>
  <si>
    <t>22-618-9093</t>
  </si>
  <si>
    <t>94-288-7353</t>
  </si>
  <si>
    <t>38-918-5347</t>
  </si>
  <si>
    <t>56-769-9886</t>
  </si>
  <si>
    <t>09-166-1430</t>
  </si>
  <si>
    <t>80-984-2717</t>
  </si>
  <si>
    <t>38-425-2838</t>
  </si>
  <si>
    <t>90-596-7487</t>
  </si>
  <si>
    <t>80-439-1578</t>
  </si>
  <si>
    <t>20-959-7316</t>
  </si>
  <si>
    <t>77-398-8418</t>
  </si>
  <si>
    <t>02-602-6902</t>
  </si>
  <si>
    <t>40-228-8667</t>
  </si>
  <si>
    <t>85-611-6145</t>
  </si>
  <si>
    <t>34-280-7984</t>
  </si>
  <si>
    <t>38-607-2254</t>
  </si>
  <si>
    <t>27-498-2365</t>
  </si>
  <si>
    <t>22-462-4376</t>
  </si>
  <si>
    <t>17-721-7094</t>
  </si>
  <si>
    <t>00-249-0323</t>
  </si>
  <si>
    <t>45-692-4379</t>
  </si>
  <si>
    <t>07-771-3149</t>
  </si>
  <si>
    <t>01-551-7318</t>
  </si>
  <si>
    <t>99-606-2778</t>
  </si>
  <si>
    <t>88-803-7965</t>
  </si>
  <si>
    <t>50-452-8816</t>
  </si>
  <si>
    <t>20-370-8897</t>
  </si>
  <si>
    <t>66-945-5838</t>
  </si>
  <si>
    <t>88-428-3790</t>
  </si>
  <si>
    <t>42-144-8874</t>
  </si>
  <si>
    <t>16-891-3684</t>
  </si>
  <si>
    <t>60-886-9840</t>
  </si>
  <si>
    <t>48-013-8141</t>
  </si>
  <si>
    <t>09-483-9690</t>
  </si>
  <si>
    <t>79-416-3748</t>
  </si>
  <si>
    <t>78-888-2376</t>
  </si>
  <si>
    <t>17-437-0324</t>
  </si>
  <si>
    <t>01-849-7350</t>
  </si>
  <si>
    <t>42-336-1777</t>
  </si>
  <si>
    <t>79-676-4354</t>
  </si>
  <si>
    <t>36-833-6496</t>
  </si>
  <si>
    <t>97-919-2694</t>
  </si>
  <si>
    <t>74-783-8040</t>
  </si>
  <si>
    <t>74-562-6688</t>
  </si>
  <si>
    <t>52-407-7803</t>
  </si>
  <si>
    <t>12-829-7865</t>
  </si>
  <si>
    <t>96-105-9928</t>
  </si>
  <si>
    <t>15-976-5897</t>
  </si>
  <si>
    <t>00-081-6826</t>
  </si>
  <si>
    <t>48-968-0759</t>
  </si>
  <si>
    <t>90-781-2782</t>
  </si>
  <si>
    <t>44-654-5154</t>
  </si>
  <si>
    <t>30-550-4641</t>
  </si>
  <si>
    <t>41-243-5494</t>
  </si>
  <si>
    <t>31-806-4852</t>
  </si>
  <si>
    <t>27-492-0391</t>
  </si>
  <si>
    <t>56-582-5818</t>
  </si>
  <si>
    <t>49-003-0345</t>
  </si>
  <si>
    <t>00-037-3272</t>
  </si>
  <si>
    <t>58-838-1592</t>
  </si>
  <si>
    <t>88-478-6454</t>
  </si>
  <si>
    <t>56-028-1489</t>
  </si>
  <si>
    <t>96-224-0155</t>
  </si>
  <si>
    <t>15-512-9412</t>
  </si>
  <si>
    <t>87-857-8836</t>
  </si>
  <si>
    <t>94-600-8092</t>
  </si>
  <si>
    <t>61-480-6665</t>
  </si>
  <si>
    <t>24-673-8608</t>
  </si>
  <si>
    <t>94-304-3819</t>
  </si>
  <si>
    <t>55-800-2748</t>
  </si>
  <si>
    <t>51-532-7013</t>
  </si>
  <si>
    <t>68-436-8518</t>
  </si>
  <si>
    <t>10-134-1516</t>
  </si>
  <si>
    <t>04-396-8915</t>
  </si>
  <si>
    <t>17-951-6190</t>
  </si>
  <si>
    <t>73-872-4755</t>
  </si>
  <si>
    <t>27-454-9099</t>
  </si>
  <si>
    <t>02-506-2706</t>
  </si>
  <si>
    <t>31-993-2793</t>
  </si>
  <si>
    <t>27-546-3722</t>
  </si>
  <si>
    <t>07-674-6806</t>
  </si>
  <si>
    <t>26-569-9186</t>
  </si>
  <si>
    <t>48-464-4983</t>
  </si>
  <si>
    <t>78-041-0025</t>
  </si>
  <si>
    <t>61-516-9636</t>
  </si>
  <si>
    <t>99-180-9194</t>
  </si>
  <si>
    <t>38-044-9215</t>
  </si>
  <si>
    <t>09-913-4514</t>
  </si>
  <si>
    <t>84-078-1595</t>
  </si>
  <si>
    <t>05-033-5333</t>
  </si>
  <si>
    <t>61-989-1904</t>
  </si>
  <si>
    <t>74-199-3272</t>
  </si>
  <si>
    <t>25-369-8042</t>
  </si>
  <si>
    <t>67-920-8954</t>
  </si>
  <si>
    <t>44-272-9035</t>
  </si>
  <si>
    <t>03-006-0378</t>
  </si>
  <si>
    <t>39-319-0026</t>
  </si>
  <si>
    <t>08-129-4926</t>
  </si>
  <si>
    <t>61-351-1387</t>
  </si>
  <si>
    <t>31-120-6155</t>
  </si>
  <si>
    <t>57-284-9944</t>
  </si>
  <si>
    <t>19-764-1486</t>
  </si>
  <si>
    <t>02-845-5660</t>
  </si>
  <si>
    <t>95-868-5844</t>
  </si>
  <si>
    <t>53-027-8296</t>
  </si>
  <si>
    <t>64-293-6945</t>
  </si>
  <si>
    <t>55-936-9433</t>
  </si>
  <si>
    <t>35-947-9153</t>
  </si>
  <si>
    <t>93-445-9596</t>
  </si>
  <si>
    <t>89-899-2209</t>
  </si>
  <si>
    <t>04-933-3613</t>
  </si>
  <si>
    <t>60-589-5306</t>
  </si>
  <si>
    <t>75-683-2032</t>
  </si>
  <si>
    <t>10-029-6009</t>
  </si>
  <si>
    <t>66-769-4923</t>
  </si>
  <si>
    <t>43-381-1367</t>
  </si>
  <si>
    <t>85-296-8918</t>
  </si>
  <si>
    <t>82-606-6842</t>
  </si>
  <si>
    <t>01-524-8749</t>
  </si>
  <si>
    <t>86-106-5909</t>
  </si>
  <si>
    <t>94-963-1573</t>
  </si>
  <si>
    <t>93-009-9816</t>
  </si>
  <si>
    <t>65-103-7768</t>
  </si>
  <si>
    <t>43-396-2595</t>
  </si>
  <si>
    <t>20-159-7757</t>
  </si>
  <si>
    <t>18-571-5342</t>
  </si>
  <si>
    <t>17-134-5732</t>
  </si>
  <si>
    <t>38-182-4475</t>
  </si>
  <si>
    <t>43-032-5001</t>
  </si>
  <si>
    <t>82-435-9148</t>
  </si>
  <si>
    <t>33-125-7875</t>
  </si>
  <si>
    <t>86-512-9428</t>
  </si>
  <si>
    <t>84-659-3482</t>
  </si>
  <si>
    <t>51-774-1912</t>
  </si>
  <si>
    <t>98-585-4524</t>
  </si>
  <si>
    <t>77-879-6129</t>
  </si>
  <si>
    <t>13-000-0301</t>
  </si>
  <si>
    <t>27-224-1429</t>
  </si>
  <si>
    <t>48-515-0675</t>
  </si>
  <si>
    <t>25-559-3087</t>
  </si>
  <si>
    <t>86-956-2295</t>
  </si>
  <si>
    <t>71-399-5863</t>
  </si>
  <si>
    <t>28-089-8049</t>
  </si>
  <si>
    <t>90-823-7684</t>
  </si>
  <si>
    <t>52-032-4897</t>
  </si>
  <si>
    <t>78-847-1121</t>
  </si>
  <si>
    <t>10-295-8520</t>
  </si>
  <si>
    <t>58-099-7723</t>
  </si>
  <si>
    <t>83-625-5566</t>
  </si>
  <si>
    <t>48-742-4960</t>
  </si>
  <si>
    <t>65-612-0285</t>
  </si>
  <si>
    <t>06-095-8340</t>
  </si>
  <si>
    <t>72-986-4944</t>
  </si>
  <si>
    <t>89-450-7387</t>
  </si>
  <si>
    <t>55-529-6096</t>
  </si>
  <si>
    <t>11-430-1297</t>
  </si>
  <si>
    <t>74-661-7270</t>
  </si>
  <si>
    <t>68-789-9126</t>
  </si>
  <si>
    <t>23-922-4101</t>
  </si>
  <si>
    <t>32-813-4745</t>
  </si>
  <si>
    <t>19-039-8482</t>
  </si>
  <si>
    <t>19-058-8138</t>
  </si>
  <si>
    <t>73-787-8951</t>
  </si>
  <si>
    <t>09-535-3457</t>
  </si>
  <si>
    <t>85-550-3113</t>
  </si>
  <si>
    <t>91-973-1295</t>
  </si>
  <si>
    <t>68-908-1529</t>
  </si>
  <si>
    <t>23-360-5169</t>
  </si>
  <si>
    <t>07-754-3850</t>
  </si>
  <si>
    <t>96-122-2266</t>
  </si>
  <si>
    <t>86-259-0820</t>
  </si>
  <si>
    <t>32-896-2082</t>
  </si>
  <si>
    <t>77-160-7753</t>
  </si>
  <si>
    <t>05-525-6016</t>
  </si>
  <si>
    <t>76-981-6611</t>
  </si>
  <si>
    <t>16-998-0574</t>
  </si>
  <si>
    <t>97-855-2163</t>
  </si>
  <si>
    <t>20-953-8280</t>
  </si>
  <si>
    <t>16-224-9964</t>
  </si>
  <si>
    <t>66-346-9786</t>
  </si>
  <si>
    <t>15-223-3669</t>
  </si>
  <si>
    <t>28-890-4088</t>
  </si>
  <si>
    <t>78-153-5737</t>
  </si>
  <si>
    <t>66-104-0322</t>
  </si>
  <si>
    <t>74-034-4440</t>
  </si>
  <si>
    <t>40-599-7889</t>
  </si>
  <si>
    <t>08-749-0585</t>
  </si>
  <si>
    <t>61-546-4904</t>
  </si>
  <si>
    <t>33-902-5313</t>
  </si>
  <si>
    <t>40-539-3884</t>
  </si>
  <si>
    <t>96-292-9048</t>
  </si>
  <si>
    <t>33-317-4894</t>
  </si>
  <si>
    <t>24-829-9027</t>
  </si>
  <si>
    <t>48-167-9042</t>
  </si>
  <si>
    <t>04-303-9180</t>
  </si>
  <si>
    <t>30-405-4521</t>
  </si>
  <si>
    <t>71-695-3070</t>
  </si>
  <si>
    <t>03-994-5280</t>
  </si>
  <si>
    <t>63-679-9352</t>
  </si>
  <si>
    <t>63-816-8484</t>
  </si>
  <si>
    <t>22-010-6091</t>
  </si>
  <si>
    <t>51-620-4367</t>
  </si>
  <si>
    <t>19-597-5728</t>
  </si>
  <si>
    <t>35-578-1441</t>
  </si>
  <si>
    <t>73-461-6863</t>
  </si>
  <si>
    <t>62-666-3346</t>
  </si>
  <si>
    <t>50-910-8465</t>
  </si>
  <si>
    <t>99-749-3278</t>
  </si>
  <si>
    <t>32-230-8607</t>
  </si>
  <si>
    <t>67-007-1663</t>
  </si>
  <si>
    <t>42-910-7128</t>
  </si>
  <si>
    <t>88-843-7052</t>
  </si>
  <si>
    <t>02-689-7882</t>
  </si>
  <si>
    <t>33-926-0746</t>
  </si>
  <si>
    <t>64-830-8427</t>
  </si>
  <si>
    <t>66-797-7175</t>
  </si>
  <si>
    <t>72-519-1655</t>
  </si>
  <si>
    <t>18-368-1850</t>
  </si>
  <si>
    <t>81-097-3061</t>
  </si>
  <si>
    <t>09-367-8854</t>
  </si>
  <si>
    <t>24-872-0352</t>
  </si>
  <si>
    <t>82-785-2189</t>
  </si>
  <si>
    <t>73-426-8061</t>
  </si>
  <si>
    <t>77-808-9693</t>
  </si>
  <si>
    <t>93-017-9824</t>
  </si>
  <si>
    <t>70-555-6082</t>
  </si>
  <si>
    <t>51-574-7718</t>
  </si>
  <si>
    <t>22-831-8051</t>
  </si>
  <si>
    <t>54-702-4353</t>
  </si>
  <si>
    <t>84-909-0712</t>
  </si>
  <si>
    <t>72-887-3989</t>
  </si>
  <si>
    <t>36-499-9215</t>
  </si>
  <si>
    <t>14-266-9243</t>
  </si>
  <si>
    <t>47-842-5621</t>
  </si>
  <si>
    <t>96-244-5658</t>
  </si>
  <si>
    <t>97-848-6429</t>
  </si>
  <si>
    <t>80-587-4450</t>
  </si>
  <si>
    <t>54-652-7881</t>
  </si>
  <si>
    <t>75-488-1849</t>
  </si>
  <si>
    <t>20-512-6477</t>
  </si>
  <si>
    <t>79-107-1703</t>
  </si>
  <si>
    <t>73-831-0346</t>
  </si>
  <si>
    <t>90-768-2626</t>
  </si>
  <si>
    <t>10-971-1629</t>
  </si>
  <si>
    <t>60-455-8670</t>
  </si>
  <si>
    <t>61-814-9435</t>
  </si>
  <si>
    <t>59-923-2613</t>
  </si>
  <si>
    <t>02-680-0801</t>
  </si>
  <si>
    <t>45-409-6355</t>
  </si>
  <si>
    <t>01-258-5080</t>
  </si>
  <si>
    <t>55-971-6885</t>
  </si>
  <si>
    <t>93-186-1211</t>
  </si>
  <si>
    <t>01-388-3300</t>
  </si>
  <si>
    <t>16-717-1235</t>
  </si>
  <si>
    <t>67-262-7691</t>
  </si>
  <si>
    <t>73-380-7673</t>
  </si>
  <si>
    <t>70-316-4486</t>
  </si>
  <si>
    <t>22-422-7906</t>
  </si>
  <si>
    <t>29-969-5517</t>
  </si>
  <si>
    <t>38-338-4581</t>
  </si>
  <si>
    <t>93-457-0005</t>
  </si>
  <si>
    <t>26-989-7254</t>
  </si>
  <si>
    <t>19-563-6698</t>
  </si>
  <si>
    <t>29-671-1253</t>
  </si>
  <si>
    <t>46-730-0578</t>
  </si>
  <si>
    <t>97-415-6756</t>
  </si>
  <si>
    <t>21-680-1559</t>
  </si>
  <si>
    <t>94-304-9771</t>
  </si>
  <si>
    <t>63-995-4329</t>
  </si>
  <si>
    <t>11-215-6988</t>
  </si>
  <si>
    <t>00-046-4233</t>
  </si>
  <si>
    <t>24-071-3694</t>
  </si>
  <si>
    <t>94-891-5239</t>
  </si>
  <si>
    <t>92-742-0367</t>
  </si>
  <si>
    <t>48-413-8141</t>
  </si>
  <si>
    <t>71-078-4670</t>
  </si>
  <si>
    <t>44-990-0547</t>
  </si>
  <si>
    <t>79-837-1257</t>
  </si>
  <si>
    <t>27-779-1753</t>
  </si>
  <si>
    <t>53-692-6541</t>
  </si>
  <si>
    <t>45-352-9654</t>
  </si>
  <si>
    <t>27-113-5747</t>
  </si>
  <si>
    <t>24-953-7529</t>
  </si>
  <si>
    <t>52-206-4113</t>
  </si>
  <si>
    <t>54-281-9114</t>
  </si>
  <si>
    <t>52-787-2867</t>
  </si>
  <si>
    <t>66-269-4168</t>
  </si>
  <si>
    <t>29-796-5050</t>
  </si>
  <si>
    <t>92-580-8281</t>
  </si>
  <si>
    <t>62-015-8084</t>
  </si>
  <si>
    <t>42-876-7577</t>
  </si>
  <si>
    <t>78-947-5053</t>
  </si>
  <si>
    <t>95-529-9398</t>
  </si>
  <si>
    <t>49-172-0226</t>
  </si>
  <si>
    <t>56-118-6609</t>
  </si>
  <si>
    <t>05-756-9708</t>
  </si>
  <si>
    <t>04-350-6026</t>
  </si>
  <si>
    <t>67-578-0709</t>
  </si>
  <si>
    <t>13-666-4707</t>
  </si>
  <si>
    <t>45-505-8273</t>
  </si>
  <si>
    <t>14-924-6300</t>
  </si>
  <si>
    <t>46-573-0082</t>
  </si>
  <si>
    <t>85-907-5460</t>
  </si>
  <si>
    <t>10-137-0650</t>
  </si>
  <si>
    <t>14-669-8465</t>
  </si>
  <si>
    <t>19-418-7138</t>
  </si>
  <si>
    <t>68-134-1997</t>
  </si>
  <si>
    <t>95-805-8695</t>
  </si>
  <si>
    <t>73-350-9534</t>
  </si>
  <si>
    <t>46-128-3236</t>
  </si>
  <si>
    <t>12-464-6615</t>
  </si>
  <si>
    <t>31-414-0373</t>
  </si>
  <si>
    <t>26-368-5389</t>
  </si>
  <si>
    <t>44-055-0115</t>
  </si>
  <si>
    <t>39-572-1757</t>
  </si>
  <si>
    <t>49-718-6042</t>
  </si>
  <si>
    <t>85-697-7453</t>
  </si>
  <si>
    <t>08-365-9213</t>
  </si>
  <si>
    <t>74-105-5013</t>
  </si>
  <si>
    <t>34-734-2806</t>
  </si>
  <si>
    <t>09-330-5441</t>
  </si>
  <si>
    <t>89-012-7727</t>
  </si>
  <si>
    <t>37-004-2827</t>
  </si>
  <si>
    <t>51-246-9679</t>
  </si>
  <si>
    <t>96-815-2044</t>
  </si>
  <si>
    <t>25-507-5391</t>
  </si>
  <si>
    <t>82-236-3385</t>
  </si>
  <si>
    <t>77-764-5389</t>
  </si>
  <si>
    <t>65-565-7893</t>
  </si>
  <si>
    <t>18-823-3345</t>
  </si>
  <si>
    <t>05-246-3060</t>
  </si>
  <si>
    <t>44-408-8921</t>
  </si>
  <si>
    <t>00-804-5602</t>
  </si>
  <si>
    <t>24-958-9822</t>
  </si>
  <si>
    <t>21-342-5059</t>
  </si>
  <si>
    <t>22-635-4697</t>
  </si>
  <si>
    <t>70-127-4378</t>
  </si>
  <si>
    <t>97-104-7971</t>
  </si>
  <si>
    <t>48-382-6034</t>
  </si>
  <si>
    <t>14-585-7462</t>
  </si>
  <si>
    <t>39-152-6415</t>
  </si>
  <si>
    <t>58-467-1728</t>
  </si>
  <si>
    <t>94-132-6966</t>
  </si>
  <si>
    <t>55-941-9310</t>
  </si>
  <si>
    <t>24-707-7373</t>
  </si>
  <si>
    <t>65-308-8223</t>
  </si>
  <si>
    <t>47-661-7688</t>
  </si>
  <si>
    <t>25-109-8009</t>
  </si>
  <si>
    <t>29-156-1812</t>
  </si>
  <si>
    <t>35-318-3763</t>
  </si>
  <si>
    <t>14-809-5815</t>
  </si>
  <si>
    <t>99-792-1608</t>
  </si>
  <si>
    <t>10-853-6440</t>
  </si>
  <si>
    <t>83-547-2480</t>
  </si>
  <si>
    <t>77-855-3371</t>
  </si>
  <si>
    <t>64-940-4655</t>
  </si>
  <si>
    <t>44-565-9684</t>
  </si>
  <si>
    <t>22-189-3249</t>
  </si>
  <si>
    <t>78-779-0829</t>
  </si>
  <si>
    <t>35-004-4457</t>
  </si>
  <si>
    <t>48-040-5764</t>
  </si>
  <si>
    <t>63-522-2450</t>
  </si>
  <si>
    <t>37-742-4834</t>
  </si>
  <si>
    <t>30-296-0389</t>
  </si>
  <si>
    <t>90-787-5457</t>
  </si>
  <si>
    <t>06-033-6661</t>
  </si>
  <si>
    <t>76-325-1184</t>
  </si>
  <si>
    <t>46-315-6117</t>
  </si>
  <si>
    <t>79-630-0766</t>
  </si>
  <si>
    <t>17-399-1372</t>
  </si>
  <si>
    <t>29-152-2200</t>
  </si>
  <si>
    <t>34-795-2136</t>
  </si>
  <si>
    <t>28-916-7842</t>
  </si>
  <si>
    <t>95-649-4653</t>
  </si>
  <si>
    <t>84-487-5248</t>
  </si>
  <si>
    <t>55-551-2012</t>
  </si>
  <si>
    <t>90-817-5439</t>
  </si>
  <si>
    <t>27-886-1735</t>
  </si>
  <si>
    <t>88-342-2976</t>
  </si>
  <si>
    <t>87-739-5476</t>
  </si>
  <si>
    <t>43-197-2838</t>
  </si>
  <si>
    <t>66-452-9152</t>
  </si>
  <si>
    <t>21-105-4924</t>
  </si>
  <si>
    <t>43-937-5809</t>
  </si>
  <si>
    <t>96-308-0112</t>
  </si>
  <si>
    <t>50-988-3365</t>
  </si>
  <si>
    <t>91-026-2968</t>
  </si>
  <si>
    <t>19-819-2911</t>
  </si>
  <si>
    <t>75-821-6144</t>
  </si>
  <si>
    <t>73-142-0909</t>
  </si>
  <si>
    <t>68-896-2486</t>
  </si>
  <si>
    <t>27-042-0512</t>
  </si>
  <si>
    <t>97-549-2111</t>
  </si>
  <si>
    <t>13-653-0122</t>
  </si>
  <si>
    <t>67-639-4669</t>
  </si>
  <si>
    <t>15-516-9245</t>
  </si>
  <si>
    <t>92-164-3076</t>
  </si>
  <si>
    <t>97-839-5674</t>
  </si>
  <si>
    <t>88-394-5494</t>
  </si>
  <si>
    <t>50-358-4040</t>
  </si>
  <si>
    <t>82-364-0585</t>
  </si>
  <si>
    <t>16-374-1980</t>
  </si>
  <si>
    <t>26-987-5457</t>
  </si>
  <si>
    <t>02-140-9446</t>
  </si>
  <si>
    <t>77-757-7246</t>
  </si>
  <si>
    <t>85-638-2945</t>
  </si>
  <si>
    <t>21-696-2582</t>
  </si>
  <si>
    <t>84-760-9348</t>
  </si>
  <si>
    <t>20-629-5978</t>
  </si>
  <si>
    <t>66-890-9479</t>
  </si>
  <si>
    <t>76-326-7520</t>
  </si>
  <si>
    <t>32-837-7050</t>
  </si>
  <si>
    <t>71-621-2684</t>
  </si>
  <si>
    <t>99-494-9139</t>
  </si>
  <si>
    <t>45-375-2628</t>
  </si>
  <si>
    <t>06-535-2112</t>
  </si>
  <si>
    <t>33-815-9065</t>
  </si>
  <si>
    <t>09-861-3603</t>
  </si>
  <si>
    <t>87-058-1960</t>
  </si>
  <si>
    <t>88-778-0465</t>
  </si>
  <si>
    <t>89-071-1622</t>
  </si>
  <si>
    <t>43-242-1802</t>
  </si>
  <si>
    <t>60-710-7488</t>
  </si>
  <si>
    <t>66-747-1697</t>
  </si>
  <si>
    <t>01-557-5471</t>
  </si>
  <si>
    <t>60-962-4290</t>
  </si>
  <si>
    <t>55-690-9348</t>
  </si>
  <si>
    <t>33-597-5707</t>
  </si>
  <si>
    <t>51-961-2784</t>
  </si>
  <si>
    <t>93-107-0875</t>
  </si>
  <si>
    <t>50-910-3864</t>
  </si>
  <si>
    <t>04-194-2706</t>
  </si>
  <si>
    <t>27-481-1453</t>
  </si>
  <si>
    <t>12-140-3864</t>
  </si>
  <si>
    <t>65-846-4238</t>
  </si>
  <si>
    <t>99-371-9312</t>
  </si>
  <si>
    <t>17-336-0299</t>
  </si>
  <si>
    <t>64-716-3427</t>
  </si>
  <si>
    <t>17-640-5699</t>
  </si>
  <si>
    <t>53-482-9016</t>
  </si>
  <si>
    <t>53-294-0530</t>
  </si>
  <si>
    <t>07-444-4856</t>
  </si>
  <si>
    <t>52-134-1302</t>
  </si>
  <si>
    <t>20-094-5407</t>
  </si>
  <si>
    <t>36-138-5295</t>
  </si>
  <si>
    <t>26-069-8954</t>
  </si>
  <si>
    <t>70-233-2670</t>
  </si>
  <si>
    <t>17-465-8210</t>
  </si>
  <si>
    <t>04-807-2232</t>
  </si>
  <si>
    <t>68-929-5922</t>
  </si>
  <si>
    <t>10-903-5636</t>
  </si>
  <si>
    <t>21-649-8275</t>
  </si>
  <si>
    <t>49-893-2351</t>
  </si>
  <si>
    <t>14-924-3713</t>
  </si>
  <si>
    <t>70-540-8778</t>
  </si>
  <si>
    <t>08-754-6175</t>
  </si>
  <si>
    <t>80-572-3211</t>
  </si>
  <si>
    <t>38-082-2294</t>
  </si>
  <si>
    <t>49-850-0043</t>
  </si>
  <si>
    <t>48-422-6540</t>
  </si>
  <si>
    <t>84-752-5147</t>
  </si>
  <si>
    <t>50-179-1320</t>
  </si>
  <si>
    <t>31-249-1896</t>
  </si>
  <si>
    <t>88-593-6523</t>
  </si>
  <si>
    <t>78-687-0275</t>
  </si>
  <si>
    <t>44-357-1364</t>
  </si>
  <si>
    <t>20-995-2376</t>
  </si>
  <si>
    <t>45-767-4557</t>
  </si>
  <si>
    <t>67-815-1251</t>
  </si>
  <si>
    <t>06-538-9994</t>
  </si>
  <si>
    <t>84-643-1764</t>
  </si>
  <si>
    <t>10-010-3905</t>
  </si>
  <si>
    <t>96-164-7766</t>
  </si>
  <si>
    <t>94-184-2774</t>
  </si>
  <si>
    <t>43-715-1783</t>
  </si>
  <si>
    <t>35-516-1548</t>
  </si>
  <si>
    <t>02-391-5552</t>
  </si>
  <si>
    <t>10-786-7717</t>
  </si>
  <si>
    <t>35-195-6154</t>
  </si>
  <si>
    <t>65-318-8474</t>
  </si>
  <si>
    <t>15-015-5997</t>
  </si>
  <si>
    <t>68-704-3203</t>
  </si>
  <si>
    <t>70-262-4603</t>
  </si>
  <si>
    <t>71-714-1245</t>
  </si>
  <si>
    <t>81-612-7768</t>
  </si>
  <si>
    <t>62-096-6771</t>
  </si>
  <si>
    <t>35-187-0890</t>
  </si>
  <si>
    <t>26-173-6404</t>
  </si>
  <si>
    <t>48-575-1788</t>
  </si>
  <si>
    <t>72-761-2059</t>
  </si>
  <si>
    <t>22-617-6413</t>
  </si>
  <si>
    <t>60-369-7093</t>
  </si>
  <si>
    <t>56-033-5623</t>
  </si>
  <si>
    <t>42-698-4286</t>
  </si>
  <si>
    <t>86-245-7693</t>
  </si>
  <si>
    <t>13-735-1482</t>
  </si>
  <si>
    <t>74-818-1993</t>
  </si>
  <si>
    <t>87-799-9020</t>
  </si>
  <si>
    <t>81-766-3908</t>
  </si>
  <si>
    <t>74-711-4699</t>
  </si>
  <si>
    <t>58-858-9310</t>
  </si>
  <si>
    <t>92-922-7005</t>
  </si>
  <si>
    <t>60-763-9696</t>
  </si>
  <si>
    <t>00-888-9702</t>
  </si>
  <si>
    <t>72-668-9088</t>
  </si>
  <si>
    <t>34-558-0802</t>
  </si>
  <si>
    <t>70-924-9317</t>
  </si>
  <si>
    <t>32-961-7353</t>
  </si>
  <si>
    <t>67-155-1102</t>
  </si>
  <si>
    <t>23-821-6534</t>
  </si>
  <si>
    <t>72-564-0545</t>
  </si>
  <si>
    <t>10-698-4492</t>
  </si>
  <si>
    <t>06-150-7667</t>
  </si>
  <si>
    <t>95-957-0482</t>
  </si>
  <si>
    <t>25-872-8756</t>
  </si>
  <si>
    <t>92-898-3258</t>
  </si>
  <si>
    <t>76-449-8319</t>
  </si>
  <si>
    <t>52-494-2118</t>
  </si>
  <si>
    <t>09-409-9330</t>
  </si>
  <si>
    <t>44-463-8697</t>
  </si>
  <si>
    <t>54-376-5639</t>
  </si>
  <si>
    <t>07-183-0421</t>
  </si>
  <si>
    <t>84-264-3599</t>
  </si>
  <si>
    <t>15-792-2191</t>
  </si>
  <si>
    <t>24-341-8564</t>
  </si>
  <si>
    <t>08-211-7207</t>
  </si>
  <si>
    <t>09-787-7905</t>
  </si>
  <si>
    <t>41-847-6577</t>
  </si>
  <si>
    <t>33-951-7859</t>
  </si>
  <si>
    <t>63-302-1389</t>
  </si>
  <si>
    <t>71-703-6676</t>
  </si>
  <si>
    <t>89-797-1859</t>
  </si>
  <si>
    <t>12-617-6260</t>
  </si>
  <si>
    <t>97-637-6266</t>
  </si>
  <si>
    <t>64-642-2841</t>
  </si>
  <si>
    <t>72-541-0818</t>
  </si>
  <si>
    <t>99-924-7224</t>
  </si>
  <si>
    <t>59-191-0384</t>
  </si>
  <si>
    <t>18-434-3213</t>
  </si>
  <si>
    <t>33-434-5951</t>
  </si>
  <si>
    <t>89-878-5202</t>
  </si>
  <si>
    <t>00-874-0510</t>
  </si>
  <si>
    <t>58-353-3076</t>
  </si>
  <si>
    <t>97-203-2098</t>
  </si>
  <si>
    <t>12-105-0253</t>
  </si>
  <si>
    <t>33-080-1609</t>
  </si>
  <si>
    <t>71-568-9285</t>
  </si>
  <si>
    <t>29-421-3833</t>
  </si>
  <si>
    <t>02-543-8252</t>
  </si>
  <si>
    <t>62-659-9868</t>
  </si>
  <si>
    <t>53-435-3819</t>
  </si>
  <si>
    <t>67-216-8555</t>
  </si>
  <si>
    <t>46-445-7682</t>
  </si>
  <si>
    <t>36-540-5762</t>
  </si>
  <si>
    <t>92-933-0573</t>
  </si>
  <si>
    <t>52-874-0220</t>
  </si>
  <si>
    <t>79-658-3443</t>
  </si>
  <si>
    <t>01-267-0180</t>
  </si>
  <si>
    <t>46-831-6628</t>
  </si>
  <si>
    <t>61-234-9049</t>
  </si>
  <si>
    <t>22-532-1031</t>
  </si>
  <si>
    <t>26-817-7102</t>
  </si>
  <si>
    <t>97-131-5161</t>
  </si>
  <si>
    <t>32-063-9306</t>
  </si>
  <si>
    <t>56-775-2595</t>
  </si>
  <si>
    <t>46-143-1251</t>
  </si>
  <si>
    <t>68-107-8510</t>
  </si>
  <si>
    <t>71-119-0847</t>
  </si>
  <si>
    <t>00-733-9954</t>
  </si>
  <si>
    <t>17-408-0915</t>
  </si>
  <si>
    <t>24-995-3167</t>
  </si>
  <si>
    <t>17-796-3829</t>
  </si>
  <si>
    <t>60-324-8007</t>
  </si>
  <si>
    <t>24-409-9134</t>
  </si>
  <si>
    <t>11-580-6399</t>
  </si>
  <si>
    <t>09-524-4167</t>
  </si>
  <si>
    <t>61-523-9978</t>
  </si>
  <si>
    <t>32-867-3554</t>
  </si>
  <si>
    <t>01-329-6011</t>
  </si>
  <si>
    <t>11-075-4152</t>
  </si>
  <si>
    <t>01-857-3468</t>
  </si>
  <si>
    <t>18-248-7649</t>
  </si>
  <si>
    <t>91-201-8354</t>
  </si>
  <si>
    <t>04-890-2863</t>
  </si>
  <si>
    <t>78-439-9296</t>
  </si>
  <si>
    <t>66-471-7403</t>
  </si>
  <si>
    <t>47-838-2360</t>
  </si>
  <si>
    <t>18-714-6844</t>
  </si>
  <si>
    <t>82-091-2158</t>
  </si>
  <si>
    <t>55-354-5558</t>
  </si>
  <si>
    <t>41-296-2394</t>
  </si>
  <si>
    <t>55-726-3374</t>
  </si>
  <si>
    <t>11-516-7951</t>
  </si>
  <si>
    <t>80-722-7711</t>
  </si>
  <si>
    <t>50-244-0433</t>
  </si>
  <si>
    <t>85-656-6459</t>
  </si>
  <si>
    <t>12-322-3209</t>
  </si>
  <si>
    <t>94-085-4816</t>
  </si>
  <si>
    <t>72-777-3622</t>
  </si>
  <si>
    <t>16-036-4121</t>
  </si>
  <si>
    <t>03-917-0080</t>
  </si>
  <si>
    <t>31-206-6661</t>
  </si>
  <si>
    <t>93-032-5026</t>
  </si>
  <si>
    <t>95-533-0973</t>
  </si>
  <si>
    <t>28-826-9005</t>
  </si>
  <si>
    <t>65-267-8707</t>
  </si>
  <si>
    <t>14-981-6351</t>
  </si>
  <si>
    <t>67-330-6933</t>
  </si>
  <si>
    <t>98-306-7735</t>
  </si>
  <si>
    <t>23-341-4444</t>
  </si>
  <si>
    <t>19-380-4531</t>
  </si>
  <si>
    <t>65-804-2150</t>
  </si>
  <si>
    <t>79-433-3310</t>
  </si>
  <si>
    <t>54-465-2558</t>
  </si>
  <si>
    <t>28-560-0195</t>
  </si>
  <si>
    <t>10-096-4627</t>
  </si>
  <si>
    <t>97-820-6644</t>
  </si>
  <si>
    <t>10-007-6642</t>
  </si>
  <si>
    <t>11-436-9003</t>
  </si>
  <si>
    <t>75-467-3829</t>
  </si>
  <si>
    <t>27-496-3720</t>
  </si>
  <si>
    <t>10-815-8305</t>
  </si>
  <si>
    <t>21-787-0276</t>
  </si>
  <si>
    <t>36-870-5991</t>
  </si>
  <si>
    <t>47-780-0168</t>
  </si>
  <si>
    <t>34-242-7344</t>
  </si>
  <si>
    <t>52-930-1440</t>
  </si>
  <si>
    <t>75-701-9451</t>
  </si>
  <si>
    <t>75-159-9908</t>
  </si>
  <si>
    <t>21-576-6742</t>
  </si>
  <si>
    <t>04-131-0102</t>
  </si>
  <si>
    <t>83-216-5962</t>
  </si>
  <si>
    <t>50-446-1242</t>
  </si>
  <si>
    <t>90-628-4310</t>
  </si>
  <si>
    <t>78-147-5693</t>
  </si>
  <si>
    <t>89-091-9601</t>
  </si>
  <si>
    <t>34-589-7246</t>
  </si>
  <si>
    <t>57-810-0962</t>
  </si>
  <si>
    <t>98-754-1258</t>
  </si>
  <si>
    <t>62-813-2979</t>
  </si>
  <si>
    <t>08-825-7687</t>
  </si>
  <si>
    <t>66-749-8705</t>
  </si>
  <si>
    <t>25-400-5422</t>
  </si>
  <si>
    <t>48-364-5706</t>
  </si>
  <si>
    <t>43-190-4990</t>
  </si>
  <si>
    <t>08-248-0739</t>
  </si>
  <si>
    <t>78-449-6720</t>
  </si>
  <si>
    <t>60-056-6694</t>
  </si>
  <si>
    <t>80-420-9199</t>
  </si>
  <si>
    <t>11-141-5229</t>
  </si>
  <si>
    <t>32-037-3501</t>
  </si>
  <si>
    <t>53-934-7990</t>
  </si>
  <si>
    <t>26-072-2923</t>
  </si>
  <si>
    <t>75-565-1253</t>
  </si>
  <si>
    <t>67-858-1874</t>
  </si>
  <si>
    <t>86-280-9620</t>
  </si>
  <si>
    <t>89-284-2512</t>
  </si>
  <si>
    <t>35-508-7950</t>
  </si>
  <si>
    <t>97-736-8834</t>
  </si>
  <si>
    <t>26-892-1516</t>
  </si>
  <si>
    <t>66-396-4097</t>
  </si>
  <si>
    <t>19-102-4194</t>
  </si>
  <si>
    <t>28-989-4334</t>
  </si>
  <si>
    <t>71-919-1920</t>
  </si>
  <si>
    <t>99-432-0217</t>
  </si>
  <si>
    <t>28-553-8168</t>
  </si>
  <si>
    <t>62-566-6635</t>
  </si>
  <si>
    <t>60-085-6966</t>
  </si>
  <si>
    <t>29-176-0621</t>
  </si>
  <si>
    <t>22-173-6792</t>
  </si>
  <si>
    <t>36-780-5089</t>
  </si>
  <si>
    <t>39-963-3938</t>
  </si>
  <si>
    <t>12-689-1585</t>
  </si>
  <si>
    <t>09-435-9846</t>
  </si>
  <si>
    <t>27-873-5328</t>
  </si>
  <si>
    <t>55-713-0971</t>
  </si>
  <si>
    <t>36-177-8354</t>
  </si>
  <si>
    <t>74-712-9485</t>
  </si>
  <si>
    <t>95-014-1909</t>
  </si>
  <si>
    <t>51-201-8017</t>
  </si>
  <si>
    <t>79-609-5540</t>
  </si>
  <si>
    <t>07-271-2666</t>
  </si>
  <si>
    <t>95-268-3717</t>
  </si>
  <si>
    <t>54-045-2830</t>
  </si>
  <si>
    <t>56-320-7862</t>
  </si>
  <si>
    <t>81-025-9608</t>
  </si>
  <si>
    <t>75-165-5689</t>
  </si>
  <si>
    <t>29-353-8718</t>
  </si>
  <si>
    <t>03-285-8946</t>
  </si>
  <si>
    <t>84-778-9009</t>
  </si>
  <si>
    <t>91-821-5328</t>
  </si>
  <si>
    <t>70-133-8387</t>
  </si>
  <si>
    <t>43-251-7356</t>
  </si>
  <si>
    <t>78-311-4465</t>
  </si>
  <si>
    <t>07-540-7490</t>
  </si>
  <si>
    <t>32-705-8942</t>
  </si>
  <si>
    <t>74-322-7796</t>
  </si>
  <si>
    <t>28-530-4960</t>
  </si>
  <si>
    <t>14-372-5188</t>
  </si>
  <si>
    <t>01-379-2600</t>
  </si>
  <si>
    <t>72-960-3230</t>
  </si>
  <si>
    <t>39-994-1202</t>
  </si>
  <si>
    <t>63-110-7609</t>
  </si>
  <si>
    <t>31-909-1219</t>
  </si>
  <si>
    <t>74-147-6053</t>
  </si>
  <si>
    <t>41-381-6349</t>
  </si>
  <si>
    <t>72-931-7557</t>
  </si>
  <si>
    <t>95-367-4807</t>
  </si>
  <si>
    <t>01-137-3488</t>
  </si>
  <si>
    <t>71-907-2414</t>
  </si>
  <si>
    <t>06-427-5975</t>
  </si>
  <si>
    <t>66-708-7840</t>
  </si>
  <si>
    <t>61-249-6287</t>
  </si>
  <si>
    <t>24-030-5728</t>
  </si>
  <si>
    <t>39-787-5071</t>
  </si>
  <si>
    <t>11-043-4432</t>
  </si>
  <si>
    <t>19-655-7667</t>
  </si>
  <si>
    <t>62-901-0923</t>
  </si>
  <si>
    <t>22-010-4810</t>
  </si>
  <si>
    <t>59-606-4652</t>
  </si>
  <si>
    <t>52-012-1642</t>
  </si>
  <si>
    <t>81-106-9810</t>
  </si>
  <si>
    <t>17-484-1909</t>
  </si>
  <si>
    <t>74-164-0702</t>
  </si>
  <si>
    <t>13-390-4342</t>
  </si>
  <si>
    <t>39-254-6259</t>
  </si>
  <si>
    <t>23-768-1464</t>
  </si>
  <si>
    <t>86-085-9822</t>
  </si>
  <si>
    <t>01-297-2987</t>
  </si>
  <si>
    <t>59-712-9302</t>
  </si>
  <si>
    <t>20-783-0039</t>
  </si>
  <si>
    <t>13-762-6900</t>
  </si>
  <si>
    <t>76-884-5243</t>
  </si>
  <si>
    <t>65-868-8084</t>
  </si>
  <si>
    <t>82-015-9453</t>
  </si>
  <si>
    <t>82-011-9814</t>
  </si>
  <si>
    <t>70-979-6360</t>
  </si>
  <si>
    <t>66-546-5886</t>
  </si>
  <si>
    <t>46-670-8733</t>
  </si>
  <si>
    <t>58-345-1197</t>
  </si>
  <si>
    <t>24-511-4866</t>
  </si>
  <si>
    <t>92-153-7079</t>
  </si>
  <si>
    <t>48-398-4205</t>
  </si>
  <si>
    <t>96-254-6264</t>
  </si>
  <si>
    <t>02-914-1775</t>
  </si>
  <si>
    <t>41-950-2127</t>
  </si>
  <si>
    <t>93-847-1586</t>
  </si>
  <si>
    <t>89-797-8659</t>
  </si>
  <si>
    <t>29-283-4722</t>
  </si>
  <si>
    <t>89-119-9976</t>
  </si>
  <si>
    <t>76-493-6256</t>
  </si>
  <si>
    <t>67-052-9381</t>
  </si>
  <si>
    <t>49-886-4889</t>
  </si>
  <si>
    <t>08-467-3443</t>
  </si>
  <si>
    <t>51-859-2708</t>
  </si>
  <si>
    <t>53-596-7608</t>
  </si>
  <si>
    <t>78-019-0365</t>
  </si>
  <si>
    <t>26-989-9124</t>
  </si>
  <si>
    <t>42-910-0554</t>
  </si>
  <si>
    <t>11-773-6202</t>
  </si>
  <si>
    <t>29-862-6657</t>
  </si>
  <si>
    <t>89-022-3845</t>
  </si>
  <si>
    <t>87-071-4948</t>
  </si>
  <si>
    <t>11-426-8633</t>
  </si>
  <si>
    <t>06-077-5910</t>
  </si>
  <si>
    <t>14-847-9074</t>
  </si>
  <si>
    <t>49-022-4283</t>
  </si>
  <si>
    <t>79-531-7802</t>
  </si>
  <si>
    <t>67-725-5426</t>
  </si>
  <si>
    <t>97-178-5189</t>
  </si>
  <si>
    <t>35-896-5624</t>
  </si>
  <si>
    <t>01-022-6195</t>
  </si>
  <si>
    <t>13-078-7404</t>
  </si>
  <si>
    <t>67-617-0137</t>
  </si>
  <si>
    <t>73-270-2021</t>
  </si>
  <si>
    <t>21-176-8745</t>
  </si>
  <si>
    <t>94-568-4951</t>
  </si>
  <si>
    <t>57-071-7538</t>
  </si>
  <si>
    <t>09-936-4826</t>
  </si>
  <si>
    <t>68-258-6604</t>
  </si>
  <si>
    <t>47-765-4838</t>
  </si>
  <si>
    <t>89-016-9865</t>
  </si>
  <si>
    <t>45-796-4738</t>
  </si>
  <si>
    <t>95-726-9402</t>
  </si>
  <si>
    <t>71-941-2263</t>
  </si>
  <si>
    <t>71-496-8230</t>
  </si>
  <si>
    <t>01-651-9717</t>
  </si>
  <si>
    <t>45-661-4696</t>
  </si>
  <si>
    <t>13-756-6018</t>
  </si>
  <si>
    <t>47-026-1339</t>
  </si>
  <si>
    <t>72-804-9591</t>
  </si>
  <si>
    <t>26-250-4515</t>
  </si>
  <si>
    <t>24-107-5494</t>
  </si>
  <si>
    <t>34-774-5949</t>
  </si>
  <si>
    <t>39-441-4487</t>
  </si>
  <si>
    <t>75-357-5723</t>
  </si>
  <si>
    <t>27-729-9116</t>
  </si>
  <si>
    <t>96-632-9655</t>
  </si>
  <si>
    <t>32-409-5787</t>
  </si>
  <si>
    <t>99-492-7146</t>
  </si>
  <si>
    <t>18-046-4202</t>
  </si>
  <si>
    <t>91-989-7707</t>
  </si>
  <si>
    <t>18-146-0174</t>
  </si>
  <si>
    <t>09-061-6499</t>
  </si>
  <si>
    <t>34-897-3862</t>
  </si>
  <si>
    <t>02-928-6790</t>
  </si>
  <si>
    <t>59-952-3160</t>
  </si>
  <si>
    <t>21-218-5464</t>
  </si>
  <si>
    <t>71-539-9624</t>
  </si>
  <si>
    <t>36-992-5694</t>
  </si>
  <si>
    <t>02-402-2080</t>
  </si>
  <si>
    <t>67-141-4154</t>
  </si>
  <si>
    <t>66-046-9164</t>
  </si>
  <si>
    <t>39-422-2136</t>
  </si>
  <si>
    <t>78-534-5811</t>
  </si>
  <si>
    <t>42-774-7084</t>
  </si>
  <si>
    <t>27-980-7523</t>
  </si>
  <si>
    <t>48-595-1888</t>
  </si>
  <si>
    <t>82-979-4523</t>
  </si>
  <si>
    <t>42-175-9567</t>
  </si>
  <si>
    <t>56-029-3533</t>
  </si>
  <si>
    <t>97-592-4804</t>
  </si>
  <si>
    <t>69-879-6822</t>
  </si>
  <si>
    <t>21-183-8604</t>
  </si>
  <si>
    <t>66-501-9048</t>
  </si>
  <si>
    <t>68-293-8739</t>
  </si>
  <si>
    <t>28-005-6896</t>
  </si>
  <si>
    <t>66-235-7444</t>
  </si>
  <si>
    <t>33-320-9572</t>
  </si>
  <si>
    <t>35-766-6487</t>
  </si>
  <si>
    <t>04-661-0103</t>
  </si>
  <si>
    <t>03-661-4746</t>
  </si>
  <si>
    <t>32-406-3423</t>
  </si>
  <si>
    <t>72-836-1386</t>
  </si>
  <si>
    <t>99-000-8287</t>
  </si>
  <si>
    <t>71-095-8886</t>
  </si>
  <si>
    <t>17-060-6702</t>
  </si>
  <si>
    <t>80-056-5792</t>
  </si>
  <si>
    <t>34-816-8465</t>
  </si>
  <si>
    <t>55-559-7235</t>
  </si>
  <si>
    <t>60-321-6796</t>
  </si>
  <si>
    <t>08-148-1999</t>
  </si>
  <si>
    <t>72-059-0225</t>
  </si>
  <si>
    <t>14-483-4850</t>
  </si>
  <si>
    <t>72-610-5264</t>
  </si>
  <si>
    <t>53-197-3383</t>
  </si>
  <si>
    <t>30-059-6342</t>
  </si>
  <si>
    <t>33-301-8188</t>
  </si>
  <si>
    <t>78-937-9800</t>
  </si>
  <si>
    <t>72-442-6223</t>
  </si>
  <si>
    <t>14-633-0449</t>
  </si>
  <si>
    <t>75-750-6972</t>
  </si>
  <si>
    <t>52-893-7747</t>
  </si>
  <si>
    <t>13-270-8288</t>
  </si>
  <si>
    <t>00-921-0943</t>
  </si>
  <si>
    <t>36-013-0176</t>
  </si>
  <si>
    <t>67-971-6618</t>
  </si>
  <si>
    <t>17-500-7089</t>
  </si>
  <si>
    <t>95-710-2989</t>
  </si>
  <si>
    <t>11-182-2207</t>
  </si>
  <si>
    <t>58-677-4248</t>
  </si>
  <si>
    <t>99-173-0675</t>
  </si>
  <si>
    <t>59-159-1822</t>
  </si>
  <si>
    <t>69-986-0620</t>
  </si>
  <si>
    <t>53-345-7016</t>
  </si>
  <si>
    <t>41-562-3305</t>
  </si>
  <si>
    <t>30-529-5185</t>
  </si>
  <si>
    <t>95-420-1474</t>
  </si>
  <si>
    <t>88-162-8675</t>
  </si>
  <si>
    <t>58-780-1819</t>
  </si>
  <si>
    <t>64-450-1236</t>
  </si>
  <si>
    <t>95-204-7536</t>
  </si>
  <si>
    <t>23-309-1720</t>
  </si>
  <si>
    <t>31-417-1339</t>
  </si>
  <si>
    <t>77-937-5810</t>
  </si>
  <si>
    <t>86-840-6944</t>
  </si>
  <si>
    <t>49-383-9885</t>
  </si>
  <si>
    <t>73-802-4630</t>
  </si>
  <si>
    <t>05-455-9468</t>
  </si>
  <si>
    <t>86-974-9320</t>
  </si>
  <si>
    <t>23-305-3797</t>
  </si>
  <si>
    <t>76-365-7835</t>
  </si>
  <si>
    <t>06-890-8972</t>
  </si>
  <si>
    <t>65-843-3265</t>
  </si>
  <si>
    <t>30-921-0605</t>
  </si>
  <si>
    <t>95-190-2752</t>
  </si>
  <si>
    <t>32-339-6363</t>
  </si>
  <si>
    <t>74-321-6181</t>
  </si>
  <si>
    <t>15-468-9977</t>
  </si>
  <si>
    <t>45-703-7274</t>
  </si>
  <si>
    <t>30-810-7831</t>
  </si>
  <si>
    <t>99-488-5685</t>
  </si>
  <si>
    <t>30-675-2698</t>
  </si>
  <si>
    <t>48-239-5741</t>
  </si>
  <si>
    <t>16-636-6923</t>
  </si>
  <si>
    <t>00-963-8271</t>
  </si>
  <si>
    <t>45-931-6847</t>
  </si>
  <si>
    <t>69-043-6120</t>
  </si>
  <si>
    <t>11-626-5332</t>
  </si>
  <si>
    <t>58-317-6980</t>
  </si>
  <si>
    <t>36-839-8393</t>
  </si>
  <si>
    <t>82-439-8262</t>
  </si>
  <si>
    <t>59-921-7971</t>
  </si>
  <si>
    <t>32-318-2320</t>
  </si>
  <si>
    <t>64-016-1192</t>
  </si>
  <si>
    <t>16-431-9517</t>
  </si>
  <si>
    <t>70-418-4372</t>
  </si>
  <si>
    <t>96-349-8990</t>
  </si>
  <si>
    <t>09-083-2130</t>
  </si>
  <si>
    <t>35-968-8551</t>
  </si>
  <si>
    <t>03-650-1762</t>
  </si>
  <si>
    <t>35-161-8241</t>
  </si>
  <si>
    <t>15-489-8839</t>
  </si>
  <si>
    <t>51-687-0090</t>
  </si>
  <si>
    <t>57-144-3931</t>
  </si>
  <si>
    <t>74-268-8464</t>
  </si>
  <si>
    <t>99-027-8035</t>
  </si>
  <si>
    <t>01-588-2701</t>
  </si>
  <si>
    <t>59-653-2848</t>
  </si>
  <si>
    <t>88-879-9398</t>
  </si>
  <si>
    <t>79-799-4785</t>
  </si>
  <si>
    <t>34-178-5221</t>
  </si>
  <si>
    <t>69-944-1982</t>
  </si>
  <si>
    <t>83-368-4102</t>
  </si>
  <si>
    <t>30-404-9554</t>
  </si>
  <si>
    <t>97-594-6414</t>
  </si>
  <si>
    <t>63-308-3934</t>
  </si>
  <si>
    <t>12-154-6058</t>
  </si>
  <si>
    <t>81-566-9368</t>
  </si>
  <si>
    <t>10-182-1971</t>
  </si>
  <si>
    <t>65-358-6633</t>
  </si>
  <si>
    <t>69-943-0052</t>
  </si>
  <si>
    <t>19-106-3018</t>
  </si>
  <si>
    <t>48-867-3548</t>
  </si>
  <si>
    <t>79-396-7764</t>
  </si>
  <si>
    <t>98-417-9052</t>
  </si>
  <si>
    <t>88-613-2861</t>
  </si>
  <si>
    <t>65-704-9647</t>
  </si>
  <si>
    <t>38-774-3377</t>
  </si>
  <si>
    <t>36-891-9030</t>
  </si>
  <si>
    <t>30-567-1237</t>
  </si>
  <si>
    <t>30-489-9869</t>
  </si>
  <si>
    <t>53-704-6222</t>
  </si>
  <si>
    <t>03-789-3628</t>
  </si>
  <si>
    <t>86-602-4036</t>
  </si>
  <si>
    <t>68-640-4432</t>
  </si>
  <si>
    <t>41-068-2825</t>
  </si>
  <si>
    <t>28-698-9820</t>
  </si>
  <si>
    <t>63-205-8689</t>
  </si>
  <si>
    <t>82-071-2004</t>
  </si>
  <si>
    <t>75-909-4998</t>
  </si>
  <si>
    <t>31-642-7985</t>
  </si>
  <si>
    <t>89-047-7471</t>
  </si>
  <si>
    <t>62-011-8751</t>
  </si>
  <si>
    <t>18-177-4683</t>
  </si>
  <si>
    <t>75-042-3006</t>
  </si>
  <si>
    <t>16-898-9980</t>
  </si>
  <si>
    <t>20-512-0724</t>
  </si>
  <si>
    <t>53-629-2480</t>
  </si>
  <si>
    <t>89-403-0215</t>
  </si>
  <si>
    <t>17-778-3865</t>
  </si>
  <si>
    <t>52-131-4489</t>
  </si>
  <si>
    <t>62-667-3644</t>
  </si>
  <si>
    <t>27-649-3120</t>
  </si>
  <si>
    <t>12-081-4251</t>
  </si>
  <si>
    <t>93-204-8043</t>
  </si>
  <si>
    <t>53-239-7262</t>
  </si>
  <si>
    <t>80-551-0945</t>
  </si>
  <si>
    <t>53-983-2577</t>
  </si>
  <si>
    <t>65-024-0388</t>
  </si>
  <si>
    <t>46-237-9222</t>
  </si>
  <si>
    <t>64-435-4890</t>
  </si>
  <si>
    <t>62-029-0040</t>
  </si>
  <si>
    <t>05-020-2586</t>
  </si>
  <si>
    <t>93-061-5881</t>
  </si>
  <si>
    <t>22-195-5692</t>
  </si>
  <si>
    <t>88-737-9758</t>
  </si>
  <si>
    <t>61-438-9300</t>
  </si>
  <si>
    <t>52-276-1983</t>
  </si>
  <si>
    <t>02-804-1578</t>
  </si>
  <si>
    <t>44-426-4419</t>
  </si>
  <si>
    <t>10-132-6949</t>
  </si>
  <si>
    <t>17-882-6895</t>
  </si>
  <si>
    <t>88-731-4064</t>
  </si>
  <si>
    <t>70-831-1444</t>
  </si>
  <si>
    <t>27-297-4476</t>
  </si>
  <si>
    <t>87-778-0956</t>
  </si>
  <si>
    <t>82-922-7485</t>
  </si>
  <si>
    <t>89-648-9991</t>
  </si>
  <si>
    <t>02-711-9598</t>
  </si>
  <si>
    <t>44-815-4421</t>
  </si>
  <si>
    <t>32-218-5722</t>
  </si>
  <si>
    <t>62-640-3830</t>
  </si>
  <si>
    <t>65-577-2361</t>
  </si>
  <si>
    <t>63-863-8757</t>
  </si>
  <si>
    <t>19-366-9553</t>
  </si>
  <si>
    <t>78-192-5487</t>
  </si>
  <si>
    <t>38-756-8973</t>
  </si>
  <si>
    <t>46-219-6283</t>
  </si>
  <si>
    <t>70-559-2326</t>
  </si>
  <si>
    <t>88-616-8451</t>
  </si>
  <si>
    <t>68-631-0633</t>
  </si>
  <si>
    <t>09-389-5614</t>
  </si>
  <si>
    <t>86-799-6282</t>
  </si>
  <si>
    <t>80-429-4838</t>
  </si>
  <si>
    <t>25-057-1687</t>
  </si>
  <si>
    <t>11-819-5091</t>
  </si>
  <si>
    <t>97-930-9406</t>
  </si>
  <si>
    <t>51-850-4581</t>
  </si>
  <si>
    <t>54-752-7186</t>
  </si>
  <si>
    <t>68-608-3988</t>
  </si>
  <si>
    <t>26-380-8908</t>
  </si>
  <si>
    <t>27-431-4186</t>
  </si>
  <si>
    <t>16-173-4436</t>
  </si>
  <si>
    <t>36-370-3608</t>
  </si>
  <si>
    <t>60-018-5780</t>
  </si>
  <si>
    <t>21-667-8290</t>
  </si>
  <si>
    <t>78-426-3211</t>
  </si>
  <si>
    <t>00-041-4199</t>
  </si>
  <si>
    <t>66-317-6097</t>
  </si>
  <si>
    <t>81-696-1448</t>
  </si>
  <si>
    <t>27-556-7653</t>
  </si>
  <si>
    <t>20-018-4023</t>
  </si>
  <si>
    <t>21-171-3125</t>
  </si>
  <si>
    <t>06-786-9973</t>
  </si>
  <si>
    <t>96-076-5951</t>
  </si>
  <si>
    <t>07-233-3928</t>
  </si>
  <si>
    <t>70-767-7292</t>
  </si>
  <si>
    <t>53-976-3829</t>
  </si>
  <si>
    <t>56-724-4026</t>
  </si>
  <si>
    <t>59-147-3814</t>
  </si>
  <si>
    <t>33-278-5884</t>
  </si>
  <si>
    <t>31-080-0713</t>
  </si>
  <si>
    <t>55-216-6887</t>
  </si>
  <si>
    <t>02-657-8651</t>
  </si>
  <si>
    <t>40-491-7550</t>
  </si>
  <si>
    <t>13-775-0084</t>
  </si>
  <si>
    <t>85-113-0833</t>
  </si>
  <si>
    <t>74-597-5616</t>
  </si>
  <si>
    <t>25-372-5880</t>
  </si>
  <si>
    <t>74-887-5807</t>
  </si>
  <si>
    <t>79-182-0820</t>
  </si>
  <si>
    <t>76-744-1834</t>
  </si>
  <si>
    <t>12-665-3104</t>
  </si>
  <si>
    <t>75-106-4903</t>
  </si>
  <si>
    <t>09-954-2192</t>
  </si>
  <si>
    <t>37-349-8700</t>
  </si>
  <si>
    <t>15-193-3765</t>
  </si>
  <si>
    <t>42-505-6851</t>
  </si>
  <si>
    <t>25-117-2626</t>
  </si>
  <si>
    <t>97-618-3265</t>
  </si>
  <si>
    <t>95-999-8421</t>
  </si>
  <si>
    <t>27-664-0602</t>
  </si>
  <si>
    <t>62-023-5725</t>
  </si>
  <si>
    <t>59-793-5269</t>
  </si>
  <si>
    <t>88-325-9087</t>
  </si>
  <si>
    <t>69-190-8826</t>
  </si>
  <si>
    <t>07-134-2055</t>
  </si>
  <si>
    <t>99-158-5112</t>
  </si>
  <si>
    <t>57-512-3846</t>
  </si>
  <si>
    <t>99-544-1914</t>
  </si>
  <si>
    <t>37-880-6192</t>
  </si>
  <si>
    <t>48-466-5958</t>
  </si>
  <si>
    <t>41-458-8932</t>
  </si>
  <si>
    <t>01-138-3742</t>
  </si>
  <si>
    <t>33-590-2756</t>
  </si>
  <si>
    <t>77-041-9139</t>
  </si>
  <si>
    <t>62-356-9211</t>
  </si>
  <si>
    <t>92-129-9274</t>
  </si>
  <si>
    <t>88-381-9048</t>
  </si>
  <si>
    <t>38-436-2216</t>
  </si>
  <si>
    <t>97-507-9610</t>
  </si>
  <si>
    <t>67-171-8229</t>
  </si>
  <si>
    <t>75-028-9029</t>
  </si>
  <si>
    <t>05-196-6807</t>
  </si>
  <si>
    <t>67-550-2169</t>
  </si>
  <si>
    <t>62-857-1802</t>
  </si>
  <si>
    <t>78-010-5917</t>
  </si>
  <si>
    <t>34-426-4723</t>
  </si>
  <si>
    <t>57-092-1456</t>
  </si>
  <si>
    <t>54-176-7798</t>
  </si>
  <si>
    <t>80-728-2074</t>
  </si>
  <si>
    <t>68-086-1288</t>
  </si>
  <si>
    <t>65-058-7552</t>
  </si>
  <si>
    <t>22-670-7439</t>
  </si>
  <si>
    <t>19-324-1059</t>
  </si>
  <si>
    <t>81-733-3047</t>
  </si>
  <si>
    <t>04-407-3719</t>
  </si>
  <si>
    <t>35-564-0347</t>
  </si>
  <si>
    <t>94-216-9379</t>
  </si>
  <si>
    <t>44-750-4519</t>
  </si>
  <si>
    <t>42-404-6196</t>
  </si>
  <si>
    <t>71-368-2155</t>
  </si>
  <si>
    <t>86-409-4242</t>
  </si>
  <si>
    <t>47-534-9332</t>
  </si>
  <si>
    <t>69-396-4456</t>
  </si>
  <si>
    <t>55-448-2869</t>
  </si>
  <si>
    <t>46-584-0127</t>
  </si>
  <si>
    <t>94-759-8750</t>
  </si>
  <si>
    <t>58-859-2541</t>
  </si>
  <si>
    <t>10-056-2775</t>
  </si>
  <si>
    <t>50-077-7758</t>
  </si>
  <si>
    <t>47-401-8779</t>
  </si>
  <si>
    <t>40-116-7774</t>
  </si>
  <si>
    <t>29-280-2015</t>
  </si>
  <si>
    <t>70-339-4261</t>
  </si>
  <si>
    <t>62-853-1735</t>
  </si>
  <si>
    <t>10-491-5433</t>
  </si>
  <si>
    <t>13-123-9193</t>
  </si>
  <si>
    <t>18-095-8940</t>
  </si>
  <si>
    <t>16-920-2068</t>
  </si>
  <si>
    <t>98-122-4779</t>
  </si>
  <si>
    <t>26-415-4162</t>
  </si>
  <si>
    <t>20-076-5407</t>
  </si>
  <si>
    <t>44-095-1972</t>
  </si>
  <si>
    <t>93-471-4706</t>
  </si>
  <si>
    <t>60-859-3325</t>
  </si>
  <si>
    <t>91-301-7825</t>
  </si>
  <si>
    <t>99-735-0898</t>
  </si>
  <si>
    <t>55-027-4621</t>
  </si>
  <si>
    <t>21-459-3026</t>
  </si>
  <si>
    <t>63-009-7845</t>
  </si>
  <si>
    <t>94-438-7832</t>
  </si>
  <si>
    <t>61-069-4303</t>
  </si>
  <si>
    <t>19-904-5965</t>
  </si>
  <si>
    <t>87-581-7945</t>
  </si>
  <si>
    <t>86-353-8904</t>
  </si>
  <si>
    <t>25-828-1980</t>
  </si>
  <si>
    <t>02-174-5243</t>
  </si>
  <si>
    <t>99-251-0930</t>
  </si>
  <si>
    <t>40-122-6796</t>
  </si>
  <si>
    <t>85-823-5809</t>
  </si>
  <si>
    <t>83-677-1881</t>
  </si>
  <si>
    <t>81-412-1900</t>
  </si>
  <si>
    <t>49-430-5781</t>
  </si>
  <si>
    <t>54-347-8750</t>
  </si>
  <si>
    <t>18-693-1369</t>
  </si>
  <si>
    <t>49-194-6955</t>
  </si>
  <si>
    <t>62-882-5711</t>
  </si>
  <si>
    <t>44-144-7772</t>
  </si>
  <si>
    <t>20-511-8221</t>
  </si>
  <si>
    <t>06-555-9880</t>
  </si>
  <si>
    <t>83-119-2409</t>
  </si>
  <si>
    <t>84-143-2876</t>
  </si>
  <si>
    <t>77-903-8321</t>
  </si>
  <si>
    <t>86-476-6522</t>
  </si>
  <si>
    <t>40-370-9707</t>
  </si>
  <si>
    <t>74-839-9903</t>
  </si>
  <si>
    <t>31-035-0484</t>
  </si>
  <si>
    <t>68-394-7724</t>
  </si>
  <si>
    <t>96-046-4995</t>
  </si>
  <si>
    <t>80-279-8857</t>
  </si>
  <si>
    <t>70-786-0884</t>
  </si>
  <si>
    <t>81-241-7042</t>
  </si>
  <si>
    <t>40-025-7419</t>
  </si>
  <si>
    <t>42-823-1091</t>
  </si>
  <si>
    <t>56-304-5028</t>
  </si>
  <si>
    <t>79-488-9605</t>
  </si>
  <si>
    <t>32-204-1687</t>
  </si>
  <si>
    <t>12-889-0793</t>
  </si>
  <si>
    <t>85-129-6064</t>
  </si>
  <si>
    <t>53-010-2159</t>
  </si>
  <si>
    <t>05-118-1417</t>
  </si>
  <si>
    <t>03-680-8471</t>
  </si>
  <si>
    <t>45-475-8075</t>
  </si>
  <si>
    <t>18-646-8336</t>
  </si>
  <si>
    <t>56-619-4225</t>
  </si>
  <si>
    <t>75-425-2764</t>
  </si>
  <si>
    <t>37-250-7003</t>
  </si>
  <si>
    <t>46-842-1814</t>
  </si>
  <si>
    <t>48-103-9851</t>
  </si>
  <si>
    <t>75-737-6921</t>
  </si>
  <si>
    <t>80-066-1679</t>
  </si>
  <si>
    <t>71-442-5911</t>
  </si>
  <si>
    <t>00-106-5916</t>
  </si>
  <si>
    <t>61-073-3446</t>
  </si>
  <si>
    <t>31-156-3177</t>
  </si>
  <si>
    <t>85-489-5031</t>
  </si>
  <si>
    <t>31-579-6973</t>
  </si>
  <si>
    <t>01-981-1595</t>
  </si>
  <si>
    <t>50-039-0743</t>
  </si>
  <si>
    <t>93-456-0800</t>
  </si>
  <si>
    <t>92-929-3057</t>
  </si>
  <si>
    <t>71-418-6547</t>
  </si>
  <si>
    <t>37-789-6283</t>
  </si>
  <si>
    <t>20-792-9465</t>
  </si>
  <si>
    <t>56-367-3466</t>
  </si>
  <si>
    <t>79-090-8647</t>
  </si>
  <si>
    <t>93-437-1593</t>
  </si>
  <si>
    <t>42-153-5457</t>
  </si>
  <si>
    <t>02-006-4454</t>
  </si>
  <si>
    <t>91-279-4044</t>
  </si>
  <si>
    <t>36-993-4885</t>
  </si>
  <si>
    <t>63-545-1838</t>
  </si>
  <si>
    <t>12-171-1081</t>
  </si>
  <si>
    <t>31-247-0091</t>
  </si>
  <si>
    <t>09-672-1732</t>
  </si>
  <si>
    <t>61-979-2154</t>
  </si>
  <si>
    <t>40-404-0146</t>
  </si>
  <si>
    <t>46-999-3301</t>
  </si>
  <si>
    <t>33-183-2274</t>
  </si>
  <si>
    <t>32-613-2538</t>
  </si>
  <si>
    <t>59-969-8694</t>
  </si>
  <si>
    <t>43-756-6399</t>
  </si>
  <si>
    <t>52-817-9406</t>
  </si>
  <si>
    <t>72-226-4290</t>
  </si>
  <si>
    <t>29-115-2097</t>
  </si>
  <si>
    <t>49-887-1098</t>
  </si>
  <si>
    <t>24-514-0150</t>
  </si>
  <si>
    <t>83-378-9110</t>
  </si>
  <si>
    <t>37-367-1204</t>
  </si>
  <si>
    <t>96-498-8030</t>
  </si>
  <si>
    <t>11-427-0370</t>
  </si>
  <si>
    <t>13-773-7868</t>
  </si>
  <si>
    <t>21-338-4224</t>
  </si>
  <si>
    <t>68-693-6239</t>
  </si>
  <si>
    <t>90-529-7758</t>
  </si>
  <si>
    <t>60-909-9764</t>
  </si>
  <si>
    <t>87-258-7336</t>
  </si>
  <si>
    <t>98-774-0094</t>
  </si>
  <si>
    <t>51-580-6595</t>
  </si>
  <si>
    <t>41-835-5681</t>
  </si>
  <si>
    <t>61-685-1897</t>
  </si>
  <si>
    <t>80-382-9420</t>
  </si>
  <si>
    <t>74-171-4045</t>
  </si>
  <si>
    <t>87-829-0581</t>
  </si>
  <si>
    <t>59-037-2056</t>
  </si>
  <si>
    <t>05-592-5053</t>
  </si>
  <si>
    <t>26-670-3272</t>
  </si>
  <si>
    <t>40-366-5342</t>
  </si>
  <si>
    <t>61-085-2170</t>
  </si>
  <si>
    <t>16-802-1417</t>
  </si>
  <si>
    <t>80-673-9434</t>
  </si>
  <si>
    <t>27-803-3389</t>
  </si>
  <si>
    <t>73-758-4445</t>
  </si>
  <si>
    <t>74-525-7677</t>
  </si>
  <si>
    <t>51-169-0168</t>
  </si>
  <si>
    <t>81-964-9304</t>
  </si>
  <si>
    <t>29-360-9756</t>
  </si>
  <si>
    <t>31-613-4431</t>
  </si>
  <si>
    <t>82-366-2157</t>
  </si>
  <si>
    <t>40-887-7720</t>
  </si>
  <si>
    <t>49-077-6899</t>
  </si>
  <si>
    <t>93-205-8701</t>
  </si>
  <si>
    <t>05-818-9125</t>
  </si>
  <si>
    <t>81-555-5377</t>
  </si>
  <si>
    <t>90-509-3349</t>
  </si>
  <si>
    <t>83-108-1398</t>
  </si>
  <si>
    <t>88-002-3802</t>
  </si>
  <si>
    <t>22-932-3791</t>
  </si>
  <si>
    <t>38-369-0857</t>
  </si>
  <si>
    <t>39-859-1827</t>
  </si>
  <si>
    <t>18-710-5547</t>
  </si>
  <si>
    <t>78-767-7988</t>
  </si>
  <si>
    <t>98-086-2851</t>
  </si>
  <si>
    <t>51-333-1008</t>
  </si>
  <si>
    <t>70-441-7562</t>
  </si>
  <si>
    <t>96-012-1300</t>
  </si>
  <si>
    <t>51-877-0243</t>
  </si>
  <si>
    <t>48-581-5840</t>
  </si>
  <si>
    <t>28-965-5566</t>
  </si>
  <si>
    <t>95-573-8619</t>
  </si>
  <si>
    <t>30-548-5616</t>
  </si>
  <si>
    <t>47-335-4483</t>
  </si>
  <si>
    <t>99-509-2114</t>
  </si>
  <si>
    <t>78-329-6588</t>
  </si>
  <si>
    <t>45-450-6800</t>
  </si>
  <si>
    <t>14-461-5243</t>
  </si>
  <si>
    <t>84-494-7026</t>
  </si>
  <si>
    <t>72-869-6979</t>
  </si>
  <si>
    <t>87-542-7595</t>
  </si>
  <si>
    <t>69-890-6194</t>
  </si>
  <si>
    <t>16-641-2774</t>
  </si>
  <si>
    <t>96-320-4161</t>
  </si>
  <si>
    <t>01-734-9518</t>
  </si>
  <si>
    <t>93-955-2294</t>
  </si>
  <si>
    <t>10-524-9554</t>
  </si>
  <si>
    <t>75-441-0375</t>
  </si>
  <si>
    <t>14-307-0908</t>
  </si>
  <si>
    <t>47-502-0948</t>
  </si>
  <si>
    <t>11-884-9218</t>
  </si>
  <si>
    <t>41-673-3448</t>
  </si>
  <si>
    <t>04-421-5891</t>
  </si>
  <si>
    <t>76-178-9942</t>
  </si>
  <si>
    <t>56-883-0154</t>
  </si>
  <si>
    <t>89-944-2227</t>
  </si>
  <si>
    <t>53-730-8041</t>
  </si>
  <si>
    <t>10-336-8482</t>
  </si>
  <si>
    <t>24-097-5697</t>
  </si>
  <si>
    <t>82-269-4562</t>
  </si>
  <si>
    <t>69-263-3982</t>
  </si>
  <si>
    <t>67-818-6177</t>
  </si>
  <si>
    <t>80-434-2515</t>
  </si>
  <si>
    <t>75-923-3339</t>
  </si>
  <si>
    <t>12-586-4505</t>
  </si>
  <si>
    <t>95-987-9982</t>
  </si>
  <si>
    <t>12-096-6328</t>
  </si>
  <si>
    <t>04-471-2284</t>
  </si>
  <si>
    <t>12-293-9977</t>
  </si>
  <si>
    <t>78-845-3912</t>
  </si>
  <si>
    <t>06-918-8876</t>
  </si>
  <si>
    <t>22-916-5742</t>
  </si>
  <si>
    <t>63-772-9395</t>
  </si>
  <si>
    <t>33-606-4989</t>
  </si>
  <si>
    <t>45-903-7824</t>
  </si>
  <si>
    <t>72-665-9926</t>
  </si>
  <si>
    <t>68-782-1659</t>
  </si>
  <si>
    <t>02-856-3285</t>
  </si>
  <si>
    <t>06-235-7340</t>
  </si>
  <si>
    <t>39-783-2460</t>
  </si>
  <si>
    <t>29-932-5906</t>
  </si>
  <si>
    <t>79-874-1117</t>
  </si>
  <si>
    <t>70-430-8107</t>
  </si>
  <si>
    <t>83-978-1939</t>
  </si>
  <si>
    <t>21-909-7525</t>
  </si>
  <si>
    <t>06-073-1756</t>
  </si>
  <si>
    <t>74-898-1444</t>
  </si>
  <si>
    <t>02-380-2878</t>
  </si>
  <si>
    <t>82-363-2429</t>
  </si>
  <si>
    <t>75-088-1689</t>
  </si>
  <si>
    <t>19-233-9926</t>
  </si>
  <si>
    <t>01-753-3652</t>
  </si>
  <si>
    <t>71-620-8217</t>
  </si>
  <si>
    <t>79-249-0184</t>
  </si>
  <si>
    <t>44-419-7543</t>
  </si>
  <si>
    <t>37-538-6057</t>
  </si>
  <si>
    <t>33-594-5822</t>
  </si>
  <si>
    <t>64-485-5956</t>
  </si>
  <si>
    <t>91-883-2064</t>
  </si>
  <si>
    <t>77-020-0247</t>
  </si>
  <si>
    <t>36-109-8164</t>
  </si>
  <si>
    <t>41-934-9853</t>
  </si>
  <si>
    <t>02-278-7304</t>
  </si>
  <si>
    <t>84-778-0446</t>
  </si>
  <si>
    <t>57-382-4399</t>
  </si>
  <si>
    <t>99-347-5154</t>
  </si>
  <si>
    <t>19-819-0476</t>
  </si>
  <si>
    <t>92-245-2641</t>
  </si>
  <si>
    <t>82-842-2980</t>
  </si>
  <si>
    <t>26-860-0732</t>
  </si>
  <si>
    <t>41-656-6174</t>
  </si>
  <si>
    <t>37-178-1327</t>
  </si>
  <si>
    <t>42-762-7641</t>
  </si>
  <si>
    <t>68-191-3736</t>
  </si>
  <si>
    <t>33-515-3561</t>
  </si>
  <si>
    <t>83-834-8023</t>
  </si>
  <si>
    <t>40-349-7459</t>
  </si>
  <si>
    <t>32-022-1419</t>
  </si>
  <si>
    <t>03-828-9171</t>
  </si>
  <si>
    <t>79-423-7614</t>
  </si>
  <si>
    <t>37-240-2799</t>
  </si>
  <si>
    <t>46-791-5892</t>
  </si>
  <si>
    <t>70-743-4674</t>
  </si>
  <si>
    <t>67-010-1880</t>
  </si>
  <si>
    <t>16-114-3208</t>
  </si>
  <si>
    <t>95-905-9834</t>
  </si>
  <si>
    <t>54-488-9759</t>
  </si>
  <si>
    <t>14-738-3315</t>
  </si>
  <si>
    <t>93-005-9382</t>
  </si>
  <si>
    <t>05-335-8516</t>
  </si>
  <si>
    <t>60-059-6911</t>
  </si>
  <si>
    <t>61-635-5852</t>
  </si>
  <si>
    <t>61-813-5870</t>
  </si>
  <si>
    <t>95-362-7696</t>
  </si>
  <si>
    <t>24-902-7814</t>
  </si>
  <si>
    <t>68-836-5441</t>
  </si>
  <si>
    <t>10-933-5527</t>
  </si>
  <si>
    <t>50-040-4887</t>
  </si>
  <si>
    <t>70-961-1206</t>
  </si>
  <si>
    <t>50-784-6322</t>
  </si>
  <si>
    <t>77-395-4062</t>
  </si>
  <si>
    <t>55-890-4455</t>
  </si>
  <si>
    <t>01-286-5982</t>
  </si>
  <si>
    <t>18-207-8381</t>
  </si>
  <si>
    <t>60-018-6435</t>
  </si>
  <si>
    <t>86-977-9452</t>
  </si>
  <si>
    <t>43-502-5862</t>
  </si>
  <si>
    <t>86-379-0218</t>
  </si>
  <si>
    <t>95-428-6642</t>
  </si>
  <si>
    <t>34-138-0506</t>
  </si>
  <si>
    <t>75-381-7977</t>
  </si>
  <si>
    <t>15-784-7491</t>
  </si>
  <si>
    <t>54-629-1220</t>
  </si>
  <si>
    <t>05-300-2683</t>
  </si>
  <si>
    <t>10-186-6266</t>
  </si>
  <si>
    <t>02-933-5477</t>
  </si>
  <si>
    <t>13-590-8746</t>
  </si>
  <si>
    <t>70-787-4680</t>
  </si>
  <si>
    <t>41-347-3827</t>
  </si>
  <si>
    <t>11-205-3639</t>
  </si>
  <si>
    <t>09-250-2193</t>
  </si>
  <si>
    <t>20-596-8733</t>
  </si>
  <si>
    <t>96-945-7954</t>
  </si>
  <si>
    <t>73-722-9207</t>
  </si>
  <si>
    <t>70-954-7694</t>
  </si>
  <si>
    <t>94-743-9092</t>
  </si>
  <si>
    <t>66-293-9680</t>
  </si>
  <si>
    <t>02-167-7464</t>
  </si>
  <si>
    <t>83-135-7308</t>
  </si>
  <si>
    <t>69-174-1414</t>
  </si>
  <si>
    <t>17-736-1300</t>
  </si>
  <si>
    <t>17-863-4914</t>
  </si>
  <si>
    <t>66-339-2635</t>
  </si>
  <si>
    <t>60-565-6398</t>
  </si>
  <si>
    <t>05-350-9787</t>
  </si>
  <si>
    <t>14-501-0019</t>
  </si>
  <si>
    <t>33-181-4148</t>
  </si>
  <si>
    <t>22-529-8115</t>
  </si>
  <si>
    <t>14-302-4538</t>
  </si>
  <si>
    <t>63-131-8112</t>
  </si>
  <si>
    <t>53-685-5463</t>
  </si>
  <si>
    <t>65-538-8275</t>
  </si>
  <si>
    <t>05-535-1736</t>
  </si>
  <si>
    <t>23-188-9821</t>
  </si>
  <si>
    <t>07-728-7279</t>
  </si>
  <si>
    <t>89-932-8259</t>
  </si>
  <si>
    <t>31-975-3410</t>
  </si>
  <si>
    <t>90-620-5535</t>
  </si>
  <si>
    <t>69-434-1409</t>
  </si>
  <si>
    <t>30-415-0396</t>
  </si>
  <si>
    <t>17-105-5213</t>
  </si>
  <si>
    <t>44-432-9952</t>
  </si>
  <si>
    <t>65-355-8905</t>
  </si>
  <si>
    <t>08-251-9945</t>
  </si>
  <si>
    <t>29-410-2927</t>
  </si>
  <si>
    <t>35-195-6320</t>
  </si>
  <si>
    <t>70-741-8417</t>
  </si>
  <si>
    <t>34-209-8992</t>
  </si>
  <si>
    <t>44-679-7184</t>
  </si>
  <si>
    <t>38-185-9812</t>
  </si>
  <si>
    <t>93-479-7164</t>
  </si>
  <si>
    <t>29-518-3728</t>
  </si>
  <si>
    <t>79-974-4240</t>
  </si>
  <si>
    <t>89-290-3633</t>
  </si>
  <si>
    <t>75-188-9443</t>
  </si>
  <si>
    <t>33-846-3449</t>
  </si>
  <si>
    <t>28-661-7206</t>
  </si>
  <si>
    <t>55-559-7177</t>
  </si>
  <si>
    <t>98-393-2147</t>
  </si>
  <si>
    <t>84-208-3158</t>
  </si>
  <si>
    <t>68-169-1724</t>
  </si>
  <si>
    <t>54-246-5719</t>
  </si>
  <si>
    <t>24-820-5917</t>
  </si>
  <si>
    <t>20-695-7437</t>
  </si>
  <si>
    <t>79-174-0170</t>
  </si>
  <si>
    <t>42-138-0172</t>
  </si>
  <si>
    <t>04-226-1016</t>
  </si>
  <si>
    <t>11-033-7557</t>
  </si>
  <si>
    <t>98-078-7514</t>
  </si>
  <si>
    <t>92-083-2560</t>
  </si>
  <si>
    <t>63-979-1158</t>
  </si>
  <si>
    <t>50-368-8993</t>
  </si>
  <si>
    <t>03-372-9572</t>
  </si>
  <si>
    <t>72-065-5604</t>
  </si>
  <si>
    <t>09-708-8995</t>
  </si>
  <si>
    <t>53-543-4975</t>
  </si>
  <si>
    <t>26-006-0460</t>
  </si>
  <si>
    <t>58-394-0521</t>
  </si>
  <si>
    <t>95-000-0052</t>
  </si>
  <si>
    <t>20-281-2314</t>
  </si>
  <si>
    <t>29-594-0332</t>
  </si>
  <si>
    <t>80-367-3099</t>
  </si>
  <si>
    <t>47-106-6154</t>
  </si>
  <si>
    <t>95-337-8331</t>
  </si>
  <si>
    <t>70-462-5553</t>
  </si>
  <si>
    <t>25-870-3597</t>
  </si>
  <si>
    <t>24-009-9361</t>
  </si>
  <si>
    <t>65-031-5333</t>
  </si>
  <si>
    <t>36-101-3906</t>
  </si>
  <si>
    <t>06-836-8665</t>
  </si>
  <si>
    <t>70-561-6597</t>
  </si>
  <si>
    <t>67-072-4652</t>
  </si>
  <si>
    <t>54-380-2735</t>
  </si>
  <si>
    <t>96-065-2502</t>
  </si>
  <si>
    <t>17-591-7833</t>
  </si>
  <si>
    <t>22-424-7791</t>
  </si>
  <si>
    <t>72-157-8058</t>
  </si>
  <si>
    <t>75-422-9164</t>
  </si>
  <si>
    <t>48-889-8265</t>
  </si>
  <si>
    <t>85-249-4883</t>
  </si>
  <si>
    <t>90-042-6625</t>
  </si>
  <si>
    <t>66-286-2920</t>
  </si>
  <si>
    <t>69-867-8222</t>
  </si>
  <si>
    <t>20-996-3872</t>
  </si>
  <si>
    <t>08-835-1777</t>
  </si>
  <si>
    <t>53-756-8169</t>
  </si>
  <si>
    <t>82-715-1087</t>
  </si>
  <si>
    <t>42-237-0149</t>
  </si>
  <si>
    <t>19-090-5098</t>
  </si>
  <si>
    <t>28-188-2357</t>
  </si>
  <si>
    <t>15-318-1740</t>
  </si>
  <si>
    <t>26-340-2242</t>
  </si>
  <si>
    <t>57-234-3698</t>
  </si>
  <si>
    <t>88-166-3911</t>
  </si>
  <si>
    <t>09-582-4198</t>
  </si>
  <si>
    <t>44-921-2904</t>
  </si>
  <si>
    <t>53-554-6086</t>
  </si>
  <si>
    <t>70-268-4064</t>
  </si>
  <si>
    <t>55-583-3040</t>
  </si>
  <si>
    <t>30-156-7026</t>
  </si>
  <si>
    <t>60-863-9528</t>
  </si>
  <si>
    <t>00-020-3260</t>
  </si>
  <si>
    <t>54-756-6698</t>
  </si>
  <si>
    <t>83-675-0260</t>
  </si>
  <si>
    <t>63-617-4842</t>
  </si>
  <si>
    <t>32-163-9123</t>
  </si>
  <si>
    <t>17-610-3789</t>
  </si>
  <si>
    <t>19-522-9574</t>
  </si>
  <si>
    <t>51-099-7534</t>
  </si>
  <si>
    <t>36-528-1927</t>
  </si>
  <si>
    <t>09-559-8304</t>
  </si>
  <si>
    <t>92-292-4831</t>
  </si>
  <si>
    <t>89-552-9694</t>
  </si>
  <si>
    <t>71-395-6075</t>
  </si>
  <si>
    <t>67-935-9744</t>
  </si>
  <si>
    <t>31-906-3831</t>
  </si>
  <si>
    <t>92-448-7692</t>
  </si>
  <si>
    <t>35-822-8597</t>
  </si>
  <si>
    <t>12-919-5651</t>
  </si>
  <si>
    <t>00-659-6434</t>
  </si>
  <si>
    <t>57-948-8184</t>
  </si>
  <si>
    <t>34-812-0776</t>
  </si>
  <si>
    <t>53-023-5151</t>
  </si>
  <si>
    <t>79-563-4103</t>
  </si>
  <si>
    <t>45-906-1673</t>
  </si>
  <si>
    <t>55-903-5535</t>
  </si>
  <si>
    <t>87-869-4443</t>
  </si>
  <si>
    <t>65-121-2759</t>
  </si>
  <si>
    <t>43-948-6819</t>
  </si>
  <si>
    <t>30-798-8200</t>
  </si>
  <si>
    <t>35-519-2893</t>
  </si>
  <si>
    <t>87-838-7832</t>
  </si>
  <si>
    <t>79-912-2578</t>
  </si>
  <si>
    <t>72-051-2070</t>
  </si>
  <si>
    <t>05-594-1633</t>
  </si>
  <si>
    <t>62-120-6533</t>
  </si>
  <si>
    <t>11-909-8927</t>
  </si>
  <si>
    <t>93-859-9381</t>
  </si>
  <si>
    <t>23-155-2335</t>
  </si>
  <si>
    <t>60-077-0209</t>
  </si>
  <si>
    <t>18-423-9512</t>
  </si>
  <si>
    <t>27-250-7683</t>
  </si>
  <si>
    <t>55-536-6412</t>
  </si>
  <si>
    <t>34-455-5394</t>
  </si>
  <si>
    <t>37-582-9514</t>
  </si>
  <si>
    <t>43-622-1694</t>
  </si>
  <si>
    <t>86-404-8189</t>
  </si>
  <si>
    <t>54-685-2639</t>
  </si>
  <si>
    <t>72-639-9096</t>
  </si>
  <si>
    <t>64-073-6500</t>
  </si>
  <si>
    <t>09-271-8330</t>
  </si>
  <si>
    <t>29-520-1635</t>
  </si>
  <si>
    <t>06-090-9207</t>
  </si>
  <si>
    <t>89-363-4291</t>
  </si>
  <si>
    <t>49-392-7231</t>
  </si>
  <si>
    <t>67-446-9863</t>
  </si>
  <si>
    <t>75-629-2398</t>
  </si>
  <si>
    <t>31-199-6254</t>
  </si>
  <si>
    <t>94-579-3318</t>
  </si>
  <si>
    <t>15-675-3411</t>
  </si>
  <si>
    <t>79-202-8604</t>
  </si>
  <si>
    <t>47-132-0265</t>
  </si>
  <si>
    <t>61-136-5183</t>
  </si>
  <si>
    <t>17-102-5103</t>
  </si>
  <si>
    <t>72-694-2250</t>
  </si>
  <si>
    <t>14-678-3864</t>
  </si>
  <si>
    <t>61-130-1268</t>
  </si>
  <si>
    <t>05-976-8040</t>
  </si>
  <si>
    <t>46-875-2285</t>
  </si>
  <si>
    <t>29-668-4296</t>
  </si>
  <si>
    <t>58-474-9543</t>
  </si>
  <si>
    <t>09-126-6760</t>
  </si>
  <si>
    <t>60-716-0307</t>
  </si>
  <si>
    <t>21-103-3306</t>
  </si>
  <si>
    <t>22-195-7848</t>
  </si>
  <si>
    <t>13-967-6012</t>
  </si>
  <si>
    <t>78-948-1277</t>
  </si>
  <si>
    <t>86-062-4358</t>
  </si>
  <si>
    <t>05-655-8683</t>
  </si>
  <si>
    <t>57-153-5860</t>
  </si>
  <si>
    <t>52-598-6828</t>
  </si>
  <si>
    <t>89-240-6806</t>
  </si>
  <si>
    <t>07-052-6069</t>
  </si>
  <si>
    <t>51-004-4813</t>
  </si>
  <si>
    <t>70-338-6316</t>
  </si>
  <si>
    <t>01-134-0912</t>
  </si>
  <si>
    <t>35-635-7505</t>
  </si>
  <si>
    <t>10-278-4819</t>
  </si>
  <si>
    <t>23-074-4047</t>
  </si>
  <si>
    <t>78-881-1087</t>
  </si>
  <si>
    <t>64-898-4810</t>
  </si>
  <si>
    <t>18-292-0256</t>
  </si>
  <si>
    <t>93-090-7944</t>
  </si>
  <si>
    <t>37-820-6302</t>
  </si>
  <si>
    <t>99-068-4443</t>
  </si>
  <si>
    <t>60-393-4425</t>
  </si>
  <si>
    <t>49-369-7771</t>
  </si>
  <si>
    <t>67-977-8323</t>
  </si>
  <si>
    <t>11-193-1422</t>
  </si>
  <si>
    <t>62-274-9539</t>
  </si>
  <si>
    <t>60-034-0661</t>
  </si>
  <si>
    <t>15-862-5958</t>
  </si>
  <si>
    <t>69-129-5361</t>
  </si>
  <si>
    <t>77-153-5056</t>
  </si>
  <si>
    <t>97-104-8193</t>
  </si>
  <si>
    <t>25-938-1768</t>
  </si>
  <si>
    <t>55-367-6321</t>
  </si>
  <si>
    <t>51-437-2284</t>
  </si>
  <si>
    <t>98-682-6870</t>
  </si>
  <si>
    <t>62-667-7902</t>
  </si>
  <si>
    <t>97-022-7449</t>
  </si>
  <si>
    <t>23-496-7980</t>
  </si>
  <si>
    <t>16-875-2007</t>
  </si>
  <si>
    <t>31-142-5006</t>
  </si>
  <si>
    <t>51-360-6668</t>
  </si>
  <si>
    <t>57-002-8079</t>
  </si>
  <si>
    <t>23-919-6215</t>
  </si>
  <si>
    <t>58-933-8955</t>
  </si>
  <si>
    <t>75-771-4284</t>
  </si>
  <si>
    <t>56-784-2870</t>
  </si>
  <si>
    <t>42-417-7685</t>
  </si>
  <si>
    <t>12-078-1679</t>
  </si>
  <si>
    <t>86-793-8623</t>
  </si>
  <si>
    <t>07-304-7689</t>
  </si>
  <si>
    <t>02-652-2820</t>
  </si>
  <si>
    <t>37-120-0247</t>
  </si>
  <si>
    <t>73-148-4502</t>
  </si>
  <si>
    <t>23-053-8797</t>
  </si>
  <si>
    <t>38-137-6051</t>
  </si>
  <si>
    <t>70-685-3064</t>
  </si>
  <si>
    <t>08-078-5950</t>
  </si>
  <si>
    <t>48-752-9766</t>
  </si>
  <si>
    <t>29-801-9968</t>
  </si>
  <si>
    <t>53-041-0179</t>
  </si>
  <si>
    <t>40-650-3851</t>
  </si>
  <si>
    <t>38-155-8828</t>
  </si>
  <si>
    <t>02-902-9565</t>
  </si>
  <si>
    <t>03-720-0727</t>
  </si>
  <si>
    <t>88-389-4844</t>
  </si>
  <si>
    <t>37-624-4747</t>
  </si>
  <si>
    <t>27-089-1298</t>
  </si>
  <si>
    <t>97-969-4805</t>
  </si>
  <si>
    <t>26-308-5553</t>
  </si>
  <si>
    <t>43-321-4189</t>
  </si>
  <si>
    <t>27-185-1929</t>
  </si>
  <si>
    <t>30-809-7174</t>
  </si>
  <si>
    <t>81-339-7200</t>
  </si>
  <si>
    <t>78-866-3460</t>
  </si>
  <si>
    <t>27-589-7876</t>
  </si>
  <si>
    <t>00-963-7904</t>
  </si>
  <si>
    <t>47-003-3064</t>
  </si>
  <si>
    <t>10-122-6721</t>
  </si>
  <si>
    <t>41-341-9113</t>
  </si>
  <si>
    <t>77-510-4000</t>
  </si>
  <si>
    <t>71-360-4370</t>
  </si>
  <si>
    <t>08-926-9314</t>
  </si>
  <si>
    <t>19-997-4361</t>
  </si>
  <si>
    <t>07-647-3906</t>
  </si>
  <si>
    <t>47-523-1381</t>
  </si>
  <si>
    <t>23-279-3027</t>
  </si>
  <si>
    <t>48-090-3624</t>
  </si>
  <si>
    <t>07-852-6736</t>
  </si>
  <si>
    <t>13-266-7221</t>
  </si>
  <si>
    <t>47-719-8121</t>
  </si>
  <si>
    <t>90-138-0316</t>
  </si>
  <si>
    <t>79-828-1931</t>
  </si>
  <si>
    <t>75-142-4259</t>
  </si>
  <si>
    <t>21-116-9695</t>
  </si>
  <si>
    <t>71-283-7634</t>
  </si>
  <si>
    <t>40-824-4314</t>
  </si>
  <si>
    <t>97-918-2248</t>
  </si>
  <si>
    <t>10-615-4135</t>
  </si>
  <si>
    <t>18-986-3367</t>
  </si>
  <si>
    <t>28-516-8228</t>
  </si>
  <si>
    <t>26-532-6050</t>
  </si>
  <si>
    <t>78-719-4856</t>
  </si>
  <si>
    <t>28-679-9488</t>
  </si>
  <si>
    <t>61-161-2500</t>
  </si>
  <si>
    <t>98-556-3629</t>
  </si>
  <si>
    <t>58-405-9037</t>
  </si>
  <si>
    <t>09-915-0182</t>
  </si>
  <si>
    <t>71-222-4778</t>
  </si>
  <si>
    <t>24-422-8730</t>
  </si>
  <si>
    <t>66-958-0194</t>
  </si>
  <si>
    <t>45-451-9503</t>
  </si>
  <si>
    <t>75-606-5601</t>
  </si>
  <si>
    <t>81-279-5675</t>
  </si>
  <si>
    <t>83-592-9466</t>
  </si>
  <si>
    <t>07-826-1830</t>
  </si>
  <si>
    <t>20-401-5705</t>
  </si>
  <si>
    <t>36-633-5003</t>
  </si>
  <si>
    <t>57-122-0837</t>
  </si>
  <si>
    <t>39-990-4054</t>
  </si>
  <si>
    <t>26-176-8511</t>
  </si>
  <si>
    <t>91-041-2012</t>
  </si>
  <si>
    <t>82-944-8119</t>
  </si>
  <si>
    <t>70-122-3764</t>
  </si>
  <si>
    <t>73-622-7690</t>
  </si>
  <si>
    <t>12-892-6338</t>
  </si>
  <si>
    <t>73-875-4114</t>
  </si>
  <si>
    <t>73-542-3454</t>
  </si>
  <si>
    <t>49-924-2830</t>
  </si>
  <si>
    <t>14-791-7802</t>
  </si>
  <si>
    <t>79-582-7852</t>
  </si>
  <si>
    <t>71-743-1504</t>
  </si>
  <si>
    <t>62-077-7998</t>
  </si>
  <si>
    <t>34-775-7954</t>
  </si>
  <si>
    <t>32-725-5813</t>
  </si>
  <si>
    <t>35-910-5551</t>
  </si>
  <si>
    <t>70-082-7437</t>
  </si>
  <si>
    <t>13-278-2516</t>
  </si>
  <si>
    <t>18-274-6459</t>
  </si>
  <si>
    <t>75-675-2557</t>
  </si>
  <si>
    <t>33-851-4394</t>
  </si>
  <si>
    <t>89-195-8144</t>
  </si>
  <si>
    <t>36-920-8719</t>
  </si>
  <si>
    <t>99-053-8182</t>
  </si>
  <si>
    <t>64-235-3459</t>
  </si>
  <si>
    <t>35-436-4505</t>
  </si>
  <si>
    <t>19-304-2258</t>
  </si>
  <si>
    <t>64-232-7897</t>
  </si>
  <si>
    <t>25-497-1084</t>
  </si>
  <si>
    <t>94-364-3743</t>
  </si>
  <si>
    <t>95-831-9375</t>
  </si>
  <si>
    <t>43-106-8968</t>
  </si>
  <si>
    <t>50-081-0430</t>
  </si>
  <si>
    <t>22-498-6158</t>
  </si>
  <si>
    <t>90-564-2466</t>
  </si>
  <si>
    <t>58-105-8188</t>
  </si>
  <si>
    <t>70-132-1633</t>
  </si>
  <si>
    <t>52-706-6621</t>
  </si>
  <si>
    <t>47-551-7095</t>
  </si>
  <si>
    <t>59-127-6963</t>
  </si>
  <si>
    <t>23-047-9429</t>
  </si>
  <si>
    <t>77-103-2000</t>
  </si>
  <si>
    <t>42-018-0322</t>
  </si>
  <si>
    <t>91-041-9321</t>
  </si>
  <si>
    <t>83-143-5281</t>
  </si>
  <si>
    <t>24-381-9269</t>
  </si>
  <si>
    <t>44-751-0285</t>
  </si>
  <si>
    <t>12-636-9645</t>
  </si>
  <si>
    <t>81-728-0119</t>
  </si>
  <si>
    <t>74-558-0067</t>
  </si>
  <si>
    <t>41-405-7180</t>
  </si>
  <si>
    <t>54-314-5202</t>
  </si>
  <si>
    <t>10-430-3605</t>
  </si>
  <si>
    <t>43-958-8621</t>
  </si>
  <si>
    <t>93-397-3330</t>
  </si>
  <si>
    <t>07-611-9626</t>
  </si>
  <si>
    <t>25-829-0561</t>
  </si>
  <si>
    <t>43-798-5224</t>
  </si>
  <si>
    <t>79-977-6454</t>
  </si>
  <si>
    <t>64-039-5702</t>
  </si>
  <si>
    <t>25-371-7816</t>
  </si>
  <si>
    <t>32-366-7668</t>
  </si>
  <si>
    <t>41-345-7487</t>
  </si>
  <si>
    <t>02-826-1323</t>
  </si>
  <si>
    <t>58-013-7715</t>
  </si>
  <si>
    <t>65-454-3299</t>
  </si>
  <si>
    <t>49-077-5458</t>
  </si>
  <si>
    <t>87-403-3261</t>
  </si>
  <si>
    <t>45-519-9931</t>
  </si>
  <si>
    <t>59-752-7948</t>
  </si>
  <si>
    <t>28-983-5933</t>
  </si>
  <si>
    <t>68-084-7588</t>
  </si>
  <si>
    <t>38-349-4768</t>
  </si>
  <si>
    <t>37-044-0975</t>
  </si>
  <si>
    <t>81-672-6323</t>
  </si>
  <si>
    <t>66-157-9704</t>
  </si>
  <si>
    <t>14-402-4974</t>
  </si>
  <si>
    <t>05-755-0966</t>
  </si>
  <si>
    <t>78-102-4175</t>
  </si>
  <si>
    <t>21-157-8327</t>
  </si>
  <si>
    <t>29-346-6905</t>
  </si>
  <si>
    <t>06-906-3931</t>
  </si>
  <si>
    <t>66-007-7139</t>
  </si>
  <si>
    <t>09-788-0335</t>
  </si>
  <si>
    <t>56-322-6249</t>
  </si>
  <si>
    <t>55-111-8445</t>
  </si>
  <si>
    <t>66-814-2047</t>
  </si>
  <si>
    <t>63-870-2250</t>
  </si>
  <si>
    <t>78-585-0159</t>
  </si>
  <si>
    <t>37-799-7392</t>
  </si>
  <si>
    <t>49-917-2077</t>
  </si>
  <si>
    <t>35-938-3582</t>
  </si>
  <si>
    <t>09-664-4139</t>
  </si>
  <si>
    <t>21-369-5398</t>
  </si>
  <si>
    <t>35-977-9033</t>
  </si>
  <si>
    <t>35-633-4054</t>
  </si>
  <si>
    <t>65-618-8667</t>
  </si>
  <si>
    <t>59-981-2323</t>
  </si>
  <si>
    <t>26-594-2863</t>
  </si>
  <si>
    <t>24-333-9366</t>
  </si>
  <si>
    <t>21-066-6160</t>
  </si>
  <si>
    <t>63-060-7588</t>
  </si>
  <si>
    <t>32-421-4776</t>
  </si>
  <si>
    <t>21-670-5549</t>
  </si>
  <si>
    <t>69-673-1867</t>
  </si>
  <si>
    <t>93-494-4212</t>
  </si>
  <si>
    <t>55-121-8004</t>
  </si>
  <si>
    <t>78-135-1383</t>
  </si>
  <si>
    <t>51-664-5678</t>
  </si>
  <si>
    <t>77-307-8079</t>
  </si>
  <si>
    <t>90-669-8988</t>
  </si>
  <si>
    <t>09-473-9968</t>
  </si>
  <si>
    <t>75-697-2992</t>
  </si>
  <si>
    <t>34-495-3988</t>
  </si>
  <si>
    <t>33-621-4559</t>
  </si>
  <si>
    <t>98-803-7684</t>
  </si>
  <si>
    <t>83-036-6384</t>
  </si>
  <si>
    <t>53-996-5761</t>
  </si>
  <si>
    <t>87-291-2362</t>
  </si>
  <si>
    <t>34-864-5449</t>
  </si>
  <si>
    <t>10-013-4932</t>
  </si>
  <si>
    <t>67-808-5312</t>
  </si>
  <si>
    <t>61-917-7430</t>
  </si>
  <si>
    <t>93-504-1027</t>
  </si>
  <si>
    <t>93-250-2677</t>
  </si>
  <si>
    <t>35-678-2224</t>
  </si>
  <si>
    <t>32-611-6774</t>
  </si>
  <si>
    <t>31-516-2742</t>
  </si>
  <si>
    <t>81-594-9656</t>
  </si>
  <si>
    <t>68-698-1050</t>
  </si>
  <si>
    <t>84-778-9967</t>
  </si>
  <si>
    <t>02-505-6028</t>
  </si>
  <si>
    <t>58-377-3706</t>
  </si>
  <si>
    <t>53-378-8120</t>
  </si>
  <si>
    <t>69-485-5113</t>
  </si>
  <si>
    <t>79-163-1801</t>
  </si>
  <si>
    <t>88-750-2837</t>
  </si>
  <si>
    <t>14-306-1864</t>
  </si>
  <si>
    <t>23-774-3605</t>
  </si>
  <si>
    <t>34-619-5758</t>
  </si>
  <si>
    <t>86-837-1779</t>
  </si>
  <si>
    <t>89-796-3523</t>
  </si>
  <si>
    <t>15-875-5823</t>
  </si>
  <si>
    <t>55-613-7258</t>
  </si>
  <si>
    <t>70-895-3709</t>
  </si>
  <si>
    <t>97-554-1089</t>
  </si>
  <si>
    <t>82-691-4351</t>
  </si>
  <si>
    <t>47-172-1216</t>
  </si>
  <si>
    <t>96-155-8202</t>
  </si>
  <si>
    <t>35-828-5733</t>
  </si>
  <si>
    <t>20-579-7874</t>
  </si>
  <si>
    <t>88-067-1001</t>
  </si>
  <si>
    <t>79-242-0736</t>
  </si>
  <si>
    <t>36-636-5255</t>
  </si>
  <si>
    <t>83-130-3809</t>
  </si>
  <si>
    <t>87-967-5463</t>
  </si>
  <si>
    <t>70-529-6970</t>
  </si>
  <si>
    <t>69-750-1873</t>
  </si>
  <si>
    <t>11-351-4677</t>
  </si>
  <si>
    <t>11-695-4845</t>
  </si>
  <si>
    <t>24-597-3227</t>
  </si>
  <si>
    <t>43-122-1309</t>
  </si>
  <si>
    <t>87-012-0307</t>
  </si>
  <si>
    <t>55-019-2567</t>
  </si>
  <si>
    <t>75-932-2208</t>
  </si>
  <si>
    <t>06-517-6954</t>
  </si>
  <si>
    <t>01-286-7310</t>
  </si>
  <si>
    <t>82-114-3850</t>
  </si>
  <si>
    <t>56-546-5677</t>
  </si>
  <si>
    <t>69-410-3239</t>
  </si>
  <si>
    <t>90-043-6162</t>
  </si>
  <si>
    <t>07-827-8351</t>
  </si>
  <si>
    <t>78-932-0169</t>
  </si>
  <si>
    <t>27-019-2066</t>
  </si>
  <si>
    <t>82-539-0396</t>
  </si>
  <si>
    <t>58-125-3630</t>
  </si>
  <si>
    <t>55-883-9989</t>
  </si>
  <si>
    <t>23-300-3217</t>
  </si>
  <si>
    <t>89-602-4840</t>
  </si>
  <si>
    <t>27-098-7294</t>
  </si>
  <si>
    <t>69-826-7561</t>
  </si>
  <si>
    <t>03-096-0018</t>
  </si>
  <si>
    <t>01-026-6262</t>
  </si>
  <si>
    <t>59-953-1562</t>
  </si>
  <si>
    <t>62-809-7543</t>
  </si>
  <si>
    <t>37-014-9911</t>
  </si>
  <si>
    <t>68-723-1719</t>
  </si>
  <si>
    <t>29-651-5000</t>
  </si>
  <si>
    <t>31-878-7579</t>
  </si>
  <si>
    <t>79-854-3090</t>
  </si>
  <si>
    <t>65-203-7746</t>
  </si>
  <si>
    <t>86-593-3358</t>
  </si>
  <si>
    <t>26-942-5636</t>
  </si>
  <si>
    <t>41-044-0188</t>
  </si>
  <si>
    <t>31-835-0229</t>
  </si>
  <si>
    <t>53-015-1395</t>
  </si>
  <si>
    <t>12-568-6625</t>
  </si>
  <si>
    <t>02-534-1553</t>
  </si>
  <si>
    <t>94-080-6136</t>
  </si>
  <si>
    <t>47-164-5549</t>
  </si>
  <si>
    <t>35-600-6807</t>
  </si>
  <si>
    <t>83-316-9688</t>
  </si>
  <si>
    <t>33-055-2267</t>
  </si>
  <si>
    <t>22-009-9520</t>
  </si>
  <si>
    <t>53-816-0921</t>
  </si>
  <si>
    <t>71-771-5973</t>
  </si>
  <si>
    <t>52-600-7560</t>
  </si>
  <si>
    <t>66-217-1459</t>
  </si>
  <si>
    <t>68-765-0528</t>
  </si>
  <si>
    <t>46-156-4008</t>
  </si>
  <si>
    <t>24-707-0358</t>
  </si>
  <si>
    <t>27-563-4087</t>
  </si>
  <si>
    <t>06-946-8520</t>
  </si>
  <si>
    <t>15-155-2021</t>
  </si>
  <si>
    <t>56-373-2358</t>
  </si>
  <si>
    <t>63-716-5888</t>
  </si>
  <si>
    <t>88-729-5309</t>
  </si>
  <si>
    <t>93-576-4876</t>
  </si>
  <si>
    <t>38-135-0042</t>
  </si>
  <si>
    <t>72-924-2256</t>
  </si>
  <si>
    <t>43-249-5089</t>
  </si>
  <si>
    <t>97-181-3759</t>
  </si>
  <si>
    <t>18-822-1239</t>
  </si>
  <si>
    <t>96-734-7144</t>
  </si>
  <si>
    <t>20-934-6223</t>
  </si>
  <si>
    <t>27-575-8939</t>
  </si>
  <si>
    <t>39-853-1890</t>
  </si>
  <si>
    <t>14-427-2366</t>
  </si>
  <si>
    <t>05-492-9268</t>
  </si>
  <si>
    <t>39-979-3573</t>
  </si>
  <si>
    <t>78-109-4966</t>
  </si>
  <si>
    <t>20-648-1065</t>
  </si>
  <si>
    <t>08-810-7355</t>
  </si>
  <si>
    <t>39-558-7326</t>
  </si>
  <si>
    <t>74-863-7670</t>
  </si>
  <si>
    <t>79-182-8066</t>
  </si>
  <si>
    <t>84-905-3515</t>
  </si>
  <si>
    <t>60-652-5004</t>
  </si>
  <si>
    <t>93-719-2049</t>
  </si>
  <si>
    <t>08-713-0409</t>
  </si>
  <si>
    <t>52-758-9192</t>
  </si>
  <si>
    <t>57-846-1386</t>
  </si>
  <si>
    <t>49-218-9335</t>
  </si>
  <si>
    <t>03-777-3209</t>
  </si>
  <si>
    <t>94-842-5920</t>
  </si>
  <si>
    <t>11-103-5348</t>
  </si>
  <si>
    <t>85-762-6711</t>
  </si>
  <si>
    <t>37-187-6806</t>
  </si>
  <si>
    <t>52-156-6331</t>
  </si>
  <si>
    <t>57-045-0935</t>
  </si>
  <si>
    <t>03-645-6512</t>
  </si>
  <si>
    <t>99-744-9516</t>
  </si>
  <si>
    <t>36-465-3255</t>
  </si>
  <si>
    <t>26-171-8932</t>
  </si>
  <si>
    <t>84-594-0480</t>
  </si>
  <si>
    <t>92-723-9017</t>
  </si>
  <si>
    <t>51-676-0954</t>
  </si>
  <si>
    <t>03-844-6588</t>
  </si>
  <si>
    <t>58-487-2392</t>
  </si>
  <si>
    <t>07-627-7934</t>
  </si>
  <si>
    <t>35-127-1704</t>
  </si>
  <si>
    <t>19-243-1445</t>
  </si>
  <si>
    <t>08-325-8169</t>
  </si>
  <si>
    <t>76-252-4393</t>
  </si>
  <si>
    <t>38-318-2019</t>
  </si>
  <si>
    <t>17-752-0950</t>
  </si>
  <si>
    <t>17-418-5617</t>
  </si>
  <si>
    <t>99-350-8108</t>
  </si>
  <si>
    <t>93-242-3851</t>
  </si>
  <si>
    <t>52-512-8373</t>
  </si>
  <si>
    <t>40-839-7768</t>
  </si>
  <si>
    <t>26-408-3164</t>
  </si>
  <si>
    <t>78-326-5142</t>
  </si>
  <si>
    <t>59-932-4610</t>
  </si>
  <si>
    <t>96-988-2749</t>
  </si>
  <si>
    <t>42-736-5312</t>
  </si>
  <si>
    <t>11-869-3278</t>
  </si>
  <si>
    <t>90-446-1562</t>
  </si>
  <si>
    <t>12-542-8744</t>
  </si>
  <si>
    <t>33-656-4613</t>
  </si>
  <si>
    <t>30-612-3067</t>
  </si>
  <si>
    <t>74-156-1031</t>
  </si>
  <si>
    <t>17-349-3727</t>
  </si>
  <si>
    <t>84-393-2173</t>
  </si>
  <si>
    <t>21-307-7522</t>
  </si>
  <si>
    <t>54-568-5002</t>
  </si>
  <si>
    <t>96-808-5464</t>
  </si>
  <si>
    <t>54-546-6824</t>
  </si>
  <si>
    <t>04-190-8259</t>
  </si>
  <si>
    <t>41-155-3391</t>
  </si>
  <si>
    <t>75-012-3234</t>
  </si>
  <si>
    <t>13-853-8399</t>
  </si>
  <si>
    <t>87-240-9078</t>
  </si>
  <si>
    <t>03-982-8960</t>
  </si>
  <si>
    <t>27-047-2234</t>
  </si>
  <si>
    <t>73-272-5293</t>
  </si>
  <si>
    <t>25-806-0094</t>
  </si>
  <si>
    <t>29-951-3475</t>
  </si>
  <si>
    <t>28-913-3309</t>
  </si>
  <si>
    <t>91-907-9124</t>
  </si>
  <si>
    <t>13-993-2155</t>
  </si>
  <si>
    <t>70-738-5628</t>
  </si>
  <si>
    <t>92-159-3848</t>
  </si>
  <si>
    <t>79-890-1262</t>
  </si>
  <si>
    <t>96-345-1917</t>
  </si>
  <si>
    <t>17-824-2600</t>
  </si>
  <si>
    <t>28-792-5585</t>
  </si>
  <si>
    <t>60-326-3616</t>
  </si>
  <si>
    <t>72-891-9174</t>
  </si>
  <si>
    <t>10-217-3587</t>
  </si>
  <si>
    <t>32-147-6204</t>
  </si>
  <si>
    <t>85-768-5587</t>
  </si>
  <si>
    <t>89-579-1738</t>
  </si>
  <si>
    <t>37-251-5897</t>
  </si>
  <si>
    <t>17-815-3405</t>
  </si>
  <si>
    <t>02-113-9166</t>
  </si>
  <si>
    <t>78-578-8772</t>
  </si>
  <si>
    <t>17-003-0607</t>
  </si>
  <si>
    <t>12-743-6669</t>
  </si>
  <si>
    <t>11-533-9592</t>
  </si>
  <si>
    <t>73-746-7099</t>
  </si>
  <si>
    <t>92-421-5782</t>
  </si>
  <si>
    <t>55-445-4006</t>
  </si>
  <si>
    <t>36-503-5884</t>
  </si>
  <si>
    <t>45-519-4991</t>
  </si>
  <si>
    <t>02-449-9074</t>
  </si>
  <si>
    <t>13-403-1709</t>
  </si>
  <si>
    <t>85-382-2145</t>
  </si>
  <si>
    <t>73-786-5432</t>
  </si>
  <si>
    <t>85-905-5943</t>
  </si>
  <si>
    <t>84-095-6087</t>
  </si>
  <si>
    <t>74-832-4175</t>
  </si>
  <si>
    <t>89-980-1998</t>
  </si>
  <si>
    <t>45-416-2944</t>
  </si>
  <si>
    <t>46-730-2621</t>
  </si>
  <si>
    <t>78-532-6577</t>
  </si>
  <si>
    <t>73-059-9491</t>
  </si>
  <si>
    <t>15-690-2062</t>
  </si>
  <si>
    <t>83-493-3695</t>
  </si>
  <si>
    <t>82-867-7082</t>
  </si>
  <si>
    <t>67-396-4645</t>
  </si>
  <si>
    <t>50-516-1408</t>
  </si>
  <si>
    <t>30-527-5847</t>
  </si>
  <si>
    <t>68-409-4942</t>
  </si>
  <si>
    <t>08-968-4687</t>
  </si>
  <si>
    <t>40-422-7840</t>
  </si>
  <si>
    <t>40-725-6226</t>
  </si>
  <si>
    <t>51-680-8794</t>
  </si>
  <si>
    <t>91-605-9708</t>
  </si>
  <si>
    <t>19-976-1516</t>
  </si>
  <si>
    <t>06-164-4493</t>
  </si>
  <si>
    <t>69-410-1302</t>
  </si>
  <si>
    <t>82-305-3016</t>
  </si>
  <si>
    <t>87-226-6511</t>
  </si>
  <si>
    <t>34-469-5026</t>
  </si>
  <si>
    <t>81-786-9277</t>
  </si>
  <si>
    <t>12-376-9692</t>
  </si>
  <si>
    <t>25-244-1482</t>
  </si>
  <si>
    <t>82-701-8776</t>
  </si>
  <si>
    <t>12-601-7040</t>
  </si>
  <si>
    <t>57-667-1094</t>
  </si>
  <si>
    <t>20-472-3375</t>
  </si>
  <si>
    <t>97-491-4445</t>
  </si>
  <si>
    <t>43-238-5919</t>
  </si>
  <si>
    <t>57-452-2413</t>
  </si>
  <si>
    <t>21-409-9927</t>
  </si>
  <si>
    <t>88-561-1290</t>
  </si>
  <si>
    <t>72-392-5829</t>
  </si>
  <si>
    <t>96-769-9267</t>
  </si>
  <si>
    <t>52-511-7623</t>
  </si>
  <si>
    <t>50-594-1414</t>
  </si>
  <si>
    <t>82-769-6508</t>
  </si>
  <si>
    <t>25-695-5575</t>
  </si>
  <si>
    <t>78-972-5279</t>
  </si>
  <si>
    <t>27-528-0528</t>
  </si>
  <si>
    <t>45-492-2121</t>
  </si>
  <si>
    <t>99-458-1747</t>
  </si>
  <si>
    <t>24-812-4004</t>
  </si>
  <si>
    <t>97-647-2870</t>
  </si>
  <si>
    <t>55-789-3015</t>
  </si>
  <si>
    <t>50-563-2937</t>
  </si>
  <si>
    <t>99-506-1969</t>
  </si>
  <si>
    <t>96-535-2456</t>
  </si>
  <si>
    <t>81-460-0309</t>
  </si>
  <si>
    <t>12-538-9653</t>
  </si>
  <si>
    <t>17-781-7054</t>
  </si>
  <si>
    <t>20-677-6209</t>
  </si>
  <si>
    <t>10-079-6559</t>
  </si>
  <si>
    <t>91-140-1135</t>
  </si>
  <si>
    <t>35-709-6122</t>
  </si>
  <si>
    <t>32-501-1371</t>
  </si>
  <si>
    <t>24-581-5650</t>
  </si>
  <si>
    <t>70-595-0890</t>
  </si>
  <si>
    <t>28-985-8229</t>
  </si>
  <si>
    <t>82-481-4381</t>
  </si>
  <si>
    <t>70-556-4967</t>
  </si>
  <si>
    <t>47-750-5794</t>
  </si>
  <si>
    <t>21-912-7970</t>
  </si>
  <si>
    <t>28-417-4018</t>
  </si>
  <si>
    <t>51-665-7037</t>
  </si>
  <si>
    <t>59-313-3738</t>
  </si>
  <si>
    <t>75-660-2497</t>
  </si>
  <si>
    <t>53-445-6055</t>
  </si>
  <si>
    <t>25-381-9956</t>
  </si>
  <si>
    <t>10-557-3918</t>
  </si>
  <si>
    <t>79-754-8792</t>
  </si>
  <si>
    <t>43-011-4649</t>
  </si>
  <si>
    <t>59-091-0461</t>
  </si>
  <si>
    <t>06-372-1158</t>
  </si>
  <si>
    <t>33-836-9696</t>
  </si>
  <si>
    <t>74-795-3821</t>
  </si>
  <si>
    <t>66-633-3924</t>
  </si>
  <si>
    <t>86-412-3747</t>
  </si>
  <si>
    <t>33-736-7535</t>
  </si>
  <si>
    <t>38-306-1288</t>
  </si>
  <si>
    <t>68-470-2777</t>
  </si>
  <si>
    <t>90-462-8497</t>
  </si>
  <si>
    <t>31-713-7253</t>
  </si>
  <si>
    <t>82-865-1558</t>
  </si>
  <si>
    <t>20-120-0391</t>
  </si>
  <si>
    <t>59-791-0759</t>
  </si>
  <si>
    <t>93-502-1172</t>
  </si>
  <si>
    <t>08-488-1226</t>
  </si>
  <si>
    <t>37-169-8377</t>
  </si>
  <si>
    <t>98-709-0360</t>
  </si>
  <si>
    <t>34-956-5353</t>
  </si>
  <si>
    <t>42-580-1753</t>
  </si>
  <si>
    <t>45-938-2985</t>
  </si>
  <si>
    <t>48-338-9855</t>
  </si>
  <si>
    <t>26-967-0590</t>
  </si>
  <si>
    <t>49-968-3279</t>
  </si>
  <si>
    <t>89-322-5857</t>
  </si>
  <si>
    <t>97-558-6216</t>
  </si>
  <si>
    <t>87-477-0024</t>
  </si>
  <si>
    <t>03-384-7280</t>
  </si>
  <si>
    <t>95-666-5112</t>
  </si>
  <si>
    <t>39-053-1904</t>
  </si>
  <si>
    <t>81-292-2298</t>
  </si>
  <si>
    <t>49-325-1522</t>
  </si>
  <si>
    <t>68-585-7312</t>
  </si>
  <si>
    <t>87-217-5768</t>
  </si>
  <si>
    <t>87-978-3086</t>
  </si>
  <si>
    <t>19-884-6965</t>
  </si>
  <si>
    <t>10-625-6563</t>
  </si>
  <si>
    <t>27-729-4274</t>
  </si>
  <si>
    <t>64-109-0946</t>
  </si>
  <si>
    <t>88-624-0330</t>
  </si>
  <si>
    <t>40-861-4649</t>
  </si>
  <si>
    <t>73-476-0347</t>
  </si>
  <si>
    <t>85-394-6756</t>
  </si>
  <si>
    <t>38-128-1943</t>
  </si>
  <si>
    <t>83-227-0582</t>
  </si>
  <si>
    <t>40-038-7431</t>
  </si>
  <si>
    <t>35-324-5266</t>
  </si>
  <si>
    <t>17-154-5427</t>
  </si>
  <si>
    <t>63-310-9925</t>
  </si>
  <si>
    <t>70-110-4276</t>
  </si>
  <si>
    <t>78-840-7332</t>
  </si>
  <si>
    <t>47-184-0912</t>
  </si>
  <si>
    <t>77-979-8770</t>
  </si>
  <si>
    <t>92-927-1239</t>
  </si>
  <si>
    <t>19-219-9777</t>
  </si>
  <si>
    <t>01-509-8520</t>
  </si>
  <si>
    <t>21-382-1288</t>
  </si>
  <si>
    <t>64-327-5810</t>
  </si>
  <si>
    <t>80-701-8561</t>
  </si>
  <si>
    <t>93-792-0612</t>
  </si>
  <si>
    <t>40-499-2600</t>
  </si>
  <si>
    <t>46-148-5706</t>
  </si>
  <si>
    <t>33-247-7985</t>
  </si>
  <si>
    <t>10-568-3423</t>
  </si>
  <si>
    <t>60-020-3241</t>
  </si>
  <si>
    <t>36-193-8686</t>
  </si>
  <si>
    <t>13-174-7434</t>
  </si>
  <si>
    <t>88-277-7162</t>
  </si>
  <si>
    <t>03-983-2219</t>
  </si>
  <si>
    <t>79-585-2736</t>
  </si>
  <si>
    <t>28-699-2940</t>
  </si>
  <si>
    <t>20-426-6222</t>
  </si>
  <si>
    <t>72-539-3196</t>
  </si>
  <si>
    <t>05-064-8612</t>
  </si>
  <si>
    <t>16-286-1744</t>
  </si>
  <si>
    <t>63-960-0350</t>
  </si>
  <si>
    <t>51-611-7630</t>
  </si>
  <si>
    <t>83-355-8078</t>
  </si>
  <si>
    <t>36-352-5925</t>
  </si>
  <si>
    <t>13-987-8009</t>
  </si>
  <si>
    <t>56-664-0823</t>
  </si>
  <si>
    <t>23-504-6782</t>
  </si>
  <si>
    <t>66-676-1239</t>
  </si>
  <si>
    <t>15-988-7358</t>
  </si>
  <si>
    <t>22-037-0083</t>
  </si>
  <si>
    <t>62-290-6449</t>
  </si>
  <si>
    <t>02-134-6614</t>
  </si>
  <si>
    <t>42-238-5165</t>
  </si>
  <si>
    <t>26-269-8700</t>
  </si>
  <si>
    <t>22-256-3508</t>
  </si>
  <si>
    <t>35-659-5968</t>
  </si>
  <si>
    <t>93-012-3559</t>
  </si>
  <si>
    <t>30-319-1489</t>
  </si>
  <si>
    <t>22-381-7001</t>
  </si>
  <si>
    <t>01-557-2950</t>
  </si>
  <si>
    <t>16-653-7214</t>
  </si>
  <si>
    <t>28-968-7898</t>
  </si>
  <si>
    <t>11-136-1628</t>
  </si>
  <si>
    <t>85-423-5475</t>
  </si>
  <si>
    <t>74-355-9043</t>
  </si>
  <si>
    <t>67-425-0681</t>
  </si>
  <si>
    <t>71-259-0629</t>
  </si>
  <si>
    <t>51-402-1773</t>
  </si>
  <si>
    <t>94-183-0776</t>
  </si>
  <si>
    <t>36-840-3662</t>
  </si>
  <si>
    <t>02-938-7265</t>
  </si>
  <si>
    <t>18-821-3224</t>
  </si>
  <si>
    <t>70-868-6039</t>
  </si>
  <si>
    <t>16-682-6114</t>
  </si>
  <si>
    <t>23-424-0077</t>
  </si>
  <si>
    <t>51-833-4663</t>
  </si>
  <si>
    <t>57-813-9938</t>
  </si>
  <si>
    <t>62-506-8298</t>
  </si>
  <si>
    <t>88-145-2595</t>
  </si>
  <si>
    <t>33-957-5277</t>
  </si>
  <si>
    <t>35-908-4297</t>
  </si>
  <si>
    <t>42-138-7138</t>
  </si>
  <si>
    <t>54-784-3526</t>
  </si>
  <si>
    <t>99-130-7369</t>
  </si>
  <si>
    <t>14-622-9705</t>
  </si>
  <si>
    <t>65-647-3907</t>
  </si>
  <si>
    <t>19-251-7545</t>
  </si>
  <si>
    <t>99-975-2842</t>
  </si>
  <si>
    <t>20-741-0046</t>
  </si>
  <si>
    <t>13-691-7131</t>
  </si>
  <si>
    <t>78-341-0023</t>
  </si>
  <si>
    <t>50-002-2043</t>
  </si>
  <si>
    <t>81-714-6789</t>
  </si>
  <si>
    <t>39-908-7661</t>
  </si>
  <si>
    <t>77-239-2105</t>
  </si>
  <si>
    <t>53-959-3836</t>
  </si>
  <si>
    <t>61-988-6004</t>
  </si>
  <si>
    <t>26-443-1582</t>
  </si>
  <si>
    <t>56-842-1235</t>
  </si>
  <si>
    <t>47-231-0347</t>
  </si>
  <si>
    <t>11-926-6194</t>
  </si>
  <si>
    <t>87-310-9997</t>
  </si>
  <si>
    <t>59-545-5948</t>
  </si>
  <si>
    <t>99-514-4174</t>
  </si>
  <si>
    <t>57-411-3553</t>
  </si>
  <si>
    <t>30-240-4549</t>
  </si>
  <si>
    <t>69-235-7095</t>
  </si>
  <si>
    <t>78-770-6601</t>
  </si>
  <si>
    <t>94-721-5787</t>
  </si>
  <si>
    <t>66-794-9513</t>
  </si>
  <si>
    <t>06-940-7360</t>
  </si>
  <si>
    <t>32-957-1825</t>
  </si>
  <si>
    <t>77-282-8933</t>
  </si>
  <si>
    <t>82-795-7015</t>
  </si>
  <si>
    <t>46-230-2371</t>
  </si>
  <si>
    <t>70-582-3407</t>
  </si>
  <si>
    <t>61-712-4015</t>
  </si>
  <si>
    <t>37-956-0033</t>
  </si>
  <si>
    <t>62-204-3157</t>
  </si>
  <si>
    <t>64-942-7647</t>
  </si>
  <si>
    <t>29-576-8748</t>
  </si>
  <si>
    <t>16-163-5010</t>
  </si>
  <si>
    <t>19-788-4967</t>
  </si>
  <si>
    <t>40-912-1811</t>
  </si>
  <si>
    <t>96-135-1100</t>
  </si>
  <si>
    <t>55-526-3215</t>
  </si>
  <si>
    <t>43-106-3817</t>
  </si>
  <si>
    <t>69-865-3188</t>
  </si>
  <si>
    <t>47-525-0762</t>
  </si>
  <si>
    <t>75-519-9347</t>
  </si>
  <si>
    <t>29-866-3402</t>
  </si>
  <si>
    <t>99-639-1759</t>
  </si>
  <si>
    <t>92-618-3672</t>
  </si>
  <si>
    <t>24-884-8664</t>
  </si>
  <si>
    <t>83-437-8779</t>
  </si>
  <si>
    <t>97-206-8831</t>
  </si>
  <si>
    <t>73-724-2068</t>
  </si>
  <si>
    <t>39-536-4117</t>
  </si>
  <si>
    <t>60-471-4246</t>
  </si>
  <si>
    <t>04-044-5307</t>
  </si>
  <si>
    <t>99-380-3321</t>
  </si>
  <si>
    <t>17-665-1227</t>
  </si>
  <si>
    <t>46-709-7094</t>
  </si>
  <si>
    <t>08-024-9462</t>
  </si>
  <si>
    <t>03-925-0020</t>
  </si>
  <si>
    <t>77-030-5223</t>
  </si>
  <si>
    <t>77-731-2853</t>
  </si>
  <si>
    <t>31-983-9340</t>
  </si>
  <si>
    <t>59-867-6183</t>
  </si>
  <si>
    <t>79-739-2225</t>
  </si>
  <si>
    <t>68-591-0433</t>
  </si>
  <si>
    <t>97-380-9777</t>
  </si>
  <si>
    <t>80-099-0601</t>
  </si>
  <si>
    <t>95-134-5299</t>
  </si>
  <si>
    <t>49-240-5621</t>
  </si>
  <si>
    <t>32-421-4235</t>
  </si>
  <si>
    <t>10-847-7931</t>
  </si>
  <si>
    <t>84-813-2459</t>
  </si>
  <si>
    <t>78-947-1445</t>
  </si>
  <si>
    <t>12-586-4804</t>
  </si>
  <si>
    <t>86-536-0183</t>
  </si>
  <si>
    <t>24-691-3674</t>
  </si>
  <si>
    <t>89-589-9737</t>
  </si>
  <si>
    <t>64-512-9534</t>
  </si>
  <si>
    <t>38-697-2871</t>
  </si>
  <si>
    <t>51-939-5255</t>
  </si>
  <si>
    <t>56-633-5263</t>
  </si>
  <si>
    <t>45-135-2235</t>
  </si>
  <si>
    <t>48-578-3540</t>
  </si>
  <si>
    <t>57-000-5500</t>
  </si>
  <si>
    <t>67-890-8710</t>
  </si>
  <si>
    <t>40-413-6641</t>
  </si>
  <si>
    <t>11-099-7373</t>
  </si>
  <si>
    <t>06-890-3672</t>
  </si>
  <si>
    <t>22-611-1632</t>
  </si>
  <si>
    <t>87-286-8792</t>
  </si>
  <si>
    <t>92-939-7964</t>
  </si>
  <si>
    <t>12-734-1738</t>
  </si>
  <si>
    <t>12-376-3005</t>
  </si>
  <si>
    <t>72-579-7621</t>
  </si>
  <si>
    <t>86-688-3694</t>
  </si>
  <si>
    <t>91-734-5439</t>
  </si>
  <si>
    <t>67-537-5042</t>
  </si>
  <si>
    <t>32-900-1482</t>
  </si>
  <si>
    <t>87-196-7951</t>
  </si>
  <si>
    <t>48-935-1950</t>
  </si>
  <si>
    <t>93-499-3285</t>
  </si>
  <si>
    <t>84-725-5486</t>
  </si>
  <si>
    <t>03-373-1087</t>
  </si>
  <si>
    <t>18-747-2649</t>
  </si>
  <si>
    <t>67-478-0161</t>
  </si>
  <si>
    <t>70-987-5939</t>
  </si>
  <si>
    <t>61-011-3683</t>
  </si>
  <si>
    <t>28-817-7801</t>
  </si>
  <si>
    <t>88-369-9217</t>
  </si>
  <si>
    <t>64-484-1638</t>
  </si>
  <si>
    <t>53-547-3486</t>
  </si>
  <si>
    <t>00-097-5232</t>
  </si>
  <si>
    <t>87-851-0797</t>
  </si>
  <si>
    <t>39-120-5416</t>
  </si>
  <si>
    <t>24-207-2361</t>
  </si>
  <si>
    <t>48-887-5868</t>
  </si>
  <si>
    <t>21-882-2998</t>
  </si>
  <si>
    <t>60-915-9621</t>
  </si>
  <si>
    <t>65-929-5153</t>
  </si>
  <si>
    <t>15-292-4749</t>
  </si>
  <si>
    <t>73-499-5867</t>
  </si>
  <si>
    <t>81-482-3518</t>
  </si>
  <si>
    <t>98-344-1404</t>
  </si>
  <si>
    <t>16-203-6709</t>
  </si>
  <si>
    <t>89-204-1171</t>
  </si>
  <si>
    <t>77-648-4153</t>
  </si>
  <si>
    <t>83-228-7483</t>
  </si>
  <si>
    <t>20-563-0832</t>
  </si>
  <si>
    <t>37-166-2167</t>
  </si>
  <si>
    <t>16-311-8608</t>
  </si>
  <si>
    <t>82-860-9737</t>
  </si>
  <si>
    <t>42-902-5854</t>
  </si>
  <si>
    <t>99-263-1074</t>
  </si>
  <si>
    <t>62-686-1223</t>
  </si>
  <si>
    <t>27-162-6628</t>
  </si>
  <si>
    <t>97-547-6011</t>
  </si>
  <si>
    <t>98-763-0062</t>
  </si>
  <si>
    <t>41-465-5628</t>
  </si>
  <si>
    <t>89-074-5223</t>
  </si>
  <si>
    <t>51-542-6416</t>
  </si>
  <si>
    <t>45-640-4261</t>
  </si>
  <si>
    <t>55-798-3427</t>
  </si>
  <si>
    <t>80-214-3045</t>
  </si>
  <si>
    <t>27-290-1899</t>
  </si>
  <si>
    <t>72-819-4740</t>
  </si>
  <si>
    <t>37-874-9165</t>
  </si>
  <si>
    <t>73-291-2602</t>
  </si>
  <si>
    <t>44-147-0257</t>
  </si>
  <si>
    <t>18-800-0309</t>
  </si>
  <si>
    <t>42-262-1509</t>
  </si>
  <si>
    <t>12-616-5119</t>
  </si>
  <si>
    <t>10-239-7573</t>
  </si>
  <si>
    <t>60-927-4345</t>
  </si>
  <si>
    <t>33-264-6978</t>
  </si>
  <si>
    <t>58-033-0297</t>
  </si>
  <si>
    <t>90-550-4615</t>
  </si>
  <si>
    <t>76-308-6306</t>
  </si>
  <si>
    <t>02-695-1496</t>
  </si>
  <si>
    <t>45-715-3918</t>
  </si>
  <si>
    <t>16-116-3211</t>
  </si>
  <si>
    <t>57-809-8172</t>
  </si>
  <si>
    <t>71-951-9497</t>
  </si>
  <si>
    <t>75-534-2293</t>
  </si>
  <si>
    <t>97-091-7911</t>
  </si>
  <si>
    <t>87-673-1917</t>
  </si>
  <si>
    <t>24-501-3982</t>
  </si>
  <si>
    <t>73-496-8353</t>
  </si>
  <si>
    <t>63-997-5347</t>
  </si>
  <si>
    <t>52-017-8733</t>
  </si>
  <si>
    <t>79-796-8377</t>
  </si>
  <si>
    <t>89-653-4087</t>
  </si>
  <si>
    <t>60-618-6431</t>
  </si>
  <si>
    <t>06-445-4153</t>
  </si>
  <si>
    <t>10-859-3316</t>
  </si>
  <si>
    <t>50-898-4868</t>
  </si>
  <si>
    <t>43-734-1331</t>
  </si>
  <si>
    <t>42-094-2475</t>
  </si>
  <si>
    <t>60-707-1408</t>
  </si>
  <si>
    <t>50-311-0227</t>
  </si>
  <si>
    <t>05-230-4708</t>
  </si>
  <si>
    <t>48-256-7053</t>
  </si>
  <si>
    <t>55-734-0160</t>
  </si>
  <si>
    <t>31-233-6160</t>
  </si>
  <si>
    <t>41-584-8212</t>
  </si>
  <si>
    <t>27-230-3993</t>
  </si>
  <si>
    <t>33-974-8067</t>
  </si>
  <si>
    <t>13-841-8508</t>
  </si>
  <si>
    <t>26-229-5794</t>
  </si>
  <si>
    <t>17-606-5893</t>
  </si>
  <si>
    <t>95-812-2323</t>
  </si>
  <si>
    <t>21-225-6190</t>
  </si>
  <si>
    <t>59-631-9345</t>
  </si>
  <si>
    <t>76-438-7829</t>
  </si>
  <si>
    <t>77-207-2301</t>
  </si>
  <si>
    <t>84-072-1574</t>
  </si>
  <si>
    <t>92-757-8069</t>
  </si>
  <si>
    <t>31-064-8291</t>
  </si>
  <si>
    <t>57-051-4421</t>
  </si>
  <si>
    <t>29-324-8578</t>
  </si>
  <si>
    <t>77-681-7668</t>
  </si>
  <si>
    <t>52-155-4124</t>
  </si>
  <si>
    <t>49-135-3808</t>
  </si>
  <si>
    <t>95-915-1964</t>
  </si>
  <si>
    <t>31-040-7416</t>
  </si>
  <si>
    <t>17-836-8490</t>
  </si>
  <si>
    <t>83-581-0095</t>
  </si>
  <si>
    <t>12-421-5245</t>
  </si>
  <si>
    <t>48-548-8190</t>
  </si>
  <si>
    <t>16-124-3071</t>
  </si>
  <si>
    <t>80-153-5621</t>
  </si>
  <si>
    <t>39-075-9230</t>
  </si>
  <si>
    <t>92-694-7058</t>
  </si>
  <si>
    <t>66-288-6789</t>
  </si>
  <si>
    <t>25-702-2899</t>
  </si>
  <si>
    <t>55-081-0187</t>
  </si>
  <si>
    <t>37-783-0702</t>
  </si>
  <si>
    <t>63-601-8421</t>
  </si>
  <si>
    <t>45-161-3828</t>
  </si>
  <si>
    <t>11-527-1932</t>
  </si>
  <si>
    <t>85-735-6457</t>
  </si>
  <si>
    <t>92-160-4016</t>
  </si>
  <si>
    <t>59-949-6079</t>
  </si>
  <si>
    <t>24-995-6973</t>
  </si>
  <si>
    <t>20-421-8959</t>
  </si>
  <si>
    <t>42-268-2266</t>
  </si>
  <si>
    <t>22-228-6905</t>
  </si>
  <si>
    <t>56-017-2642</t>
  </si>
  <si>
    <t>98-161-6255</t>
  </si>
  <si>
    <t>00-420-0375</t>
  </si>
  <si>
    <t>58-086-5981</t>
  </si>
  <si>
    <t>15-042-9752</t>
  </si>
  <si>
    <t>46-901-3703</t>
  </si>
  <si>
    <t>26-987-2563</t>
  </si>
  <si>
    <t>40-920-1639</t>
  </si>
  <si>
    <t>44-337-5163</t>
  </si>
  <si>
    <t>24-317-1717</t>
  </si>
  <si>
    <t>23-046-2535</t>
  </si>
  <si>
    <t>20-441-0929</t>
  </si>
  <si>
    <t>63-779-3895</t>
  </si>
  <si>
    <t>19-947-4615</t>
  </si>
  <si>
    <t>57-719-8452</t>
  </si>
  <si>
    <t>23-712-9359</t>
  </si>
  <si>
    <t>17-232-0446</t>
  </si>
  <si>
    <t>02-233-2053</t>
  </si>
  <si>
    <t>14-409-5109</t>
  </si>
  <si>
    <t>71-019-3467</t>
  </si>
  <si>
    <t>49-208-3917</t>
  </si>
  <si>
    <t>56-580-5222</t>
  </si>
  <si>
    <t>08-518-8245</t>
  </si>
  <si>
    <t>34-137-8470</t>
  </si>
  <si>
    <t>01-087-4648</t>
  </si>
  <si>
    <t>76-567-7847</t>
  </si>
  <si>
    <t>28-264-1612</t>
  </si>
  <si>
    <t>34-782-8502</t>
  </si>
  <si>
    <t>07-828-3319</t>
  </si>
  <si>
    <t>67-923-7240</t>
  </si>
  <si>
    <t>24-010-7333</t>
  </si>
  <si>
    <t>60-298-2498</t>
  </si>
  <si>
    <t>83-495-2198</t>
  </si>
  <si>
    <t>97-390-1698</t>
  </si>
  <si>
    <t>91-933-2303</t>
  </si>
  <si>
    <t>59-842-3985</t>
  </si>
  <si>
    <t>62-255-7690</t>
  </si>
  <si>
    <t>44-458-0104</t>
  </si>
  <si>
    <t>66-375-5373</t>
  </si>
  <si>
    <t>71-149-5736</t>
  </si>
  <si>
    <t>06-731-1498</t>
  </si>
  <si>
    <t>24-446-8936</t>
  </si>
  <si>
    <t>71-349-6887</t>
  </si>
  <si>
    <t>85-341-4774</t>
  </si>
  <si>
    <t>22-645-4842</t>
  </si>
  <si>
    <t>08-371-1548</t>
  </si>
  <si>
    <t>25-435-5117</t>
  </si>
  <si>
    <t>23-366-8811</t>
  </si>
  <si>
    <t>74-909-2989</t>
  </si>
  <si>
    <t>11-817-9366</t>
  </si>
  <si>
    <t>40-897-2549</t>
  </si>
  <si>
    <t>75-450-8510</t>
  </si>
  <si>
    <t>04-171-7868</t>
  </si>
  <si>
    <t>61-285-8616</t>
  </si>
  <si>
    <t>76-994-1042</t>
  </si>
  <si>
    <t>05-194-7089</t>
  </si>
  <si>
    <t>23-707-9962</t>
  </si>
  <si>
    <t>47-331-5786</t>
  </si>
  <si>
    <t>12-262-0796</t>
  </si>
  <si>
    <t>30-027-7424</t>
  </si>
  <si>
    <t>52-752-4543</t>
  </si>
  <si>
    <t>03-209-1627</t>
  </si>
  <si>
    <t>59-233-3770</t>
  </si>
  <si>
    <t>86-465-4452</t>
  </si>
  <si>
    <t>07-045-6800</t>
  </si>
  <si>
    <t>58-580-0026</t>
  </si>
  <si>
    <t>55-254-5229</t>
  </si>
  <si>
    <t>92-609-5111</t>
  </si>
  <si>
    <t>13-442-8684</t>
  </si>
  <si>
    <t>16-742-2513</t>
  </si>
  <si>
    <t>54-691-7349</t>
  </si>
  <si>
    <t>69-330-8147</t>
  </si>
  <si>
    <t>95-667-4421</t>
  </si>
  <si>
    <t>56-498-5839</t>
  </si>
  <si>
    <t>43-553-4936</t>
  </si>
  <si>
    <t>67-000-3570</t>
  </si>
  <si>
    <t>50-504-6845</t>
  </si>
  <si>
    <t>55-962-9667</t>
  </si>
  <si>
    <t>26-186-4997</t>
  </si>
  <si>
    <t>74-895-6373</t>
  </si>
  <si>
    <t>58-484-2221</t>
  </si>
  <si>
    <t>56-879-0287</t>
  </si>
  <si>
    <t>83-231-3514</t>
  </si>
  <si>
    <t>97-221-0411</t>
  </si>
  <si>
    <t>90-499-9921</t>
  </si>
  <si>
    <t>25-380-3825</t>
  </si>
  <si>
    <t>07-321-8279</t>
  </si>
  <si>
    <t>21-430-3829</t>
  </si>
  <si>
    <t>89-315-5093</t>
  </si>
  <si>
    <t>11-119-3663</t>
  </si>
  <si>
    <t>02-865-1652</t>
  </si>
  <si>
    <t>10-341-1570</t>
  </si>
  <si>
    <t>44-645-4486</t>
  </si>
  <si>
    <t>03-707-3636</t>
  </si>
  <si>
    <t>56-569-6648</t>
  </si>
  <si>
    <t>14-015-5762</t>
  </si>
  <si>
    <t>74-876-7412</t>
  </si>
  <si>
    <t>01-674-4715</t>
  </si>
  <si>
    <t>54-798-0065</t>
  </si>
  <si>
    <t>27-821-3029</t>
  </si>
  <si>
    <t>08-471-9722</t>
  </si>
  <si>
    <t>87-107-1715</t>
  </si>
  <si>
    <t>73-463-9753</t>
  </si>
  <si>
    <t>76-069-4920</t>
  </si>
  <si>
    <t>88-309-4921</t>
  </si>
  <si>
    <t>31-744-4323</t>
  </si>
  <si>
    <t>62-371-6543</t>
  </si>
  <si>
    <t>60-478-4498</t>
  </si>
  <si>
    <t>36-088-4475</t>
  </si>
  <si>
    <t>30-873-3348</t>
  </si>
  <si>
    <t>73-475-7398</t>
  </si>
  <si>
    <t>16-345-7663</t>
  </si>
  <si>
    <t>92-116-2939</t>
  </si>
  <si>
    <t>52-437-5963</t>
  </si>
  <si>
    <t>61-246-4439</t>
  </si>
  <si>
    <t>43-002-7548</t>
  </si>
  <si>
    <t>06-265-8295</t>
  </si>
  <si>
    <t>49-558-7237</t>
  </si>
  <si>
    <t>19-635-4755</t>
  </si>
  <si>
    <t>18-173-2562</t>
  </si>
  <si>
    <t>55-829-3094</t>
  </si>
  <si>
    <t>29-268-7360</t>
  </si>
  <si>
    <t>65-995-5016</t>
  </si>
  <si>
    <t>48-806-0576</t>
  </si>
  <si>
    <t>12-794-4791</t>
  </si>
  <si>
    <t>12-211-5157</t>
  </si>
  <si>
    <t>92-841-8321</t>
  </si>
  <si>
    <t>42-484-7545</t>
  </si>
  <si>
    <t>94-776-8467</t>
  </si>
  <si>
    <t>63-516-9725</t>
  </si>
  <si>
    <t>80-910-3539</t>
  </si>
  <si>
    <t>39-628-4997</t>
  </si>
  <si>
    <t>83-624-0333</t>
  </si>
  <si>
    <t>41-712-1545</t>
  </si>
  <si>
    <t>93-314-7044</t>
  </si>
  <si>
    <t>71-726-8091</t>
  </si>
  <si>
    <t>78-155-4743</t>
  </si>
  <si>
    <t>93-977-5191</t>
  </si>
  <si>
    <t>00-855-3595</t>
  </si>
  <si>
    <t>84-484-4046</t>
  </si>
  <si>
    <t>60-402-1557</t>
  </si>
  <si>
    <t>17-453-8104</t>
  </si>
  <si>
    <t>47-876-4330</t>
  </si>
  <si>
    <t>35-767-9672</t>
  </si>
  <si>
    <t>93-737-1224</t>
  </si>
  <si>
    <t>11-872-1943</t>
  </si>
  <si>
    <t>94-261-2140</t>
  </si>
  <si>
    <t>87-361-3706</t>
  </si>
  <si>
    <t>59-392-3505</t>
  </si>
  <si>
    <t>95-757-2332</t>
  </si>
  <si>
    <t>76-031-4903</t>
  </si>
  <si>
    <t>49-377-4004</t>
  </si>
  <si>
    <t>43-317-2136</t>
  </si>
  <si>
    <t>09-884-9306</t>
  </si>
  <si>
    <t>29-367-8430</t>
  </si>
  <si>
    <t>76-424-0464</t>
  </si>
  <si>
    <t>00-855-5659</t>
  </si>
  <si>
    <t>17-145-6545</t>
  </si>
  <si>
    <t>67-514-8930</t>
  </si>
  <si>
    <t>39-569-9627</t>
  </si>
  <si>
    <t>71-928-5613</t>
  </si>
  <si>
    <t>61-469-6417</t>
  </si>
  <si>
    <t>14-312-4023</t>
  </si>
  <si>
    <t>74-714-4982</t>
  </si>
  <si>
    <t>87-092-7845</t>
  </si>
  <si>
    <t>59-186-5909</t>
  </si>
  <si>
    <t>74-932-1265</t>
  </si>
  <si>
    <t>72-600-2497</t>
  </si>
  <si>
    <t>43-687-2980</t>
  </si>
  <si>
    <t>71-080-9984</t>
  </si>
  <si>
    <t>92-838-8162</t>
  </si>
  <si>
    <t>98-401-6320</t>
  </si>
  <si>
    <t>22-402-4077</t>
  </si>
  <si>
    <t>26-510-0756</t>
  </si>
  <si>
    <t>32-212-1041</t>
  </si>
  <si>
    <t>38-544-9648</t>
  </si>
  <si>
    <t>86-817-5669</t>
  </si>
  <si>
    <t>34-089-2018</t>
  </si>
  <si>
    <t>04-755-5440</t>
  </si>
  <si>
    <t>95-644-0965</t>
  </si>
  <si>
    <t>21-715-7693</t>
  </si>
  <si>
    <t>86-350-1301</t>
  </si>
  <si>
    <t>48-045-2025</t>
  </si>
  <si>
    <t>37-586-0105</t>
  </si>
  <si>
    <t>27-910-0783</t>
  </si>
  <si>
    <t>04-030-1255</t>
  </si>
  <si>
    <t>71-853-2400</t>
  </si>
  <si>
    <t>05-354-8966</t>
  </si>
  <si>
    <t>35-191-2562</t>
  </si>
  <si>
    <t>00-695-9835</t>
  </si>
  <si>
    <t>85-656-0558</t>
  </si>
  <si>
    <t>42-803-6760</t>
  </si>
  <si>
    <t>14-109-1450</t>
  </si>
  <si>
    <t>80-913-6464</t>
  </si>
  <si>
    <t>38-802-1441</t>
  </si>
  <si>
    <t>11-051-5624</t>
  </si>
  <si>
    <t>50-520-7207</t>
  </si>
  <si>
    <t>56-170-8274</t>
  </si>
  <si>
    <t>45-912-2740</t>
  </si>
  <si>
    <t>98-838-3486</t>
  </si>
  <si>
    <t>44-459-6471</t>
  </si>
  <si>
    <t>13-762-5319</t>
  </si>
  <si>
    <t>17-016-7602</t>
  </si>
  <si>
    <t>21-842-4514</t>
  </si>
  <si>
    <t>35-575-6802</t>
  </si>
  <si>
    <t>41-980-2390</t>
  </si>
  <si>
    <t>10-236-7929</t>
  </si>
  <si>
    <t>84-797-9734</t>
  </si>
  <si>
    <t>98-971-5048</t>
  </si>
  <si>
    <t>81-312-1179</t>
  </si>
  <si>
    <t>47-526-6975</t>
  </si>
  <si>
    <t>88-583-7448</t>
  </si>
  <si>
    <t>03-924-2806</t>
  </si>
  <si>
    <t>59-612-5996</t>
  </si>
  <si>
    <t>76-167-1919</t>
  </si>
  <si>
    <t>91-333-7153</t>
  </si>
  <si>
    <t>91-632-9601</t>
  </si>
  <si>
    <t>16-317-8525</t>
  </si>
  <si>
    <t>70-117-1522</t>
  </si>
  <si>
    <t>17-317-9492</t>
  </si>
  <si>
    <t>00-330-4724</t>
  </si>
  <si>
    <t>97-752-9731</t>
  </si>
  <si>
    <t>85-435-7532</t>
  </si>
  <si>
    <t>78-725-2926</t>
  </si>
  <si>
    <t>63-372-2451</t>
  </si>
  <si>
    <t>57-476-1310</t>
  </si>
  <si>
    <t>41-885-9298</t>
  </si>
  <si>
    <t>71-395-3148</t>
  </si>
  <si>
    <t>30-639-7840</t>
  </si>
  <si>
    <t>78-762-1247</t>
  </si>
  <si>
    <t>69-492-4378</t>
  </si>
  <si>
    <t>59-386-3743</t>
  </si>
  <si>
    <t>85-047-7105</t>
  </si>
  <si>
    <t>20-621-2154</t>
  </si>
  <si>
    <t>97-568-7652</t>
  </si>
  <si>
    <t>99-706-8164</t>
  </si>
  <si>
    <t>73-082-0679</t>
  </si>
  <si>
    <t>57-661-3329</t>
  </si>
  <si>
    <t>41-007-9178</t>
  </si>
  <si>
    <t>64-085-0631</t>
  </si>
  <si>
    <t>56-111-4543</t>
  </si>
  <si>
    <t>61-705-3006</t>
  </si>
  <si>
    <t>18-616-2292</t>
  </si>
  <si>
    <t>34-885-9550</t>
  </si>
  <si>
    <t>02-934-6076</t>
  </si>
  <si>
    <t>35-639-8579</t>
  </si>
  <si>
    <t>47-116-7588</t>
  </si>
  <si>
    <t>93-093-1981</t>
  </si>
  <si>
    <t>27-842-5845</t>
  </si>
  <si>
    <t>96-787-6845</t>
  </si>
  <si>
    <t>97-469-7824</t>
  </si>
  <si>
    <t>17-516-8633</t>
  </si>
  <si>
    <t>66-958-7464</t>
  </si>
  <si>
    <t>76-309-6178</t>
  </si>
  <si>
    <t>14-880-5020</t>
  </si>
  <si>
    <t>13-014-5094</t>
  </si>
  <si>
    <t>48-418-0215</t>
  </si>
  <si>
    <t>22-666-8636</t>
  </si>
  <si>
    <t>45-563-2831</t>
  </si>
  <si>
    <t>12-236-4147</t>
  </si>
  <si>
    <t>22-017-5486</t>
  </si>
  <si>
    <t>11-241-2019</t>
  </si>
  <si>
    <t>96-917-3258</t>
  </si>
  <si>
    <t>43-213-6963</t>
  </si>
  <si>
    <t>52-529-1818</t>
  </si>
  <si>
    <t>51-533-7244</t>
  </si>
  <si>
    <t>13-461-7188</t>
  </si>
  <si>
    <t>83-030-8294</t>
  </si>
  <si>
    <t>33-577-2462</t>
  </si>
  <si>
    <t>14-215-7922</t>
  </si>
  <si>
    <t>49-301-9668</t>
  </si>
  <si>
    <t>86-958-3327</t>
  </si>
  <si>
    <t>68-693-4596</t>
  </si>
  <si>
    <t>49-214-8788</t>
  </si>
  <si>
    <t>68-738-2639</t>
  </si>
  <si>
    <t>64-480-7677</t>
  </si>
  <si>
    <t>71-131-6675</t>
  </si>
  <si>
    <t>99-599-8660</t>
  </si>
  <si>
    <t>21-578-4141</t>
  </si>
  <si>
    <t>85-216-4894</t>
  </si>
  <si>
    <t>82-952-4961</t>
  </si>
  <si>
    <t>12-619-9907</t>
  </si>
  <si>
    <t>48-202-8716</t>
  </si>
  <si>
    <t>22-719-6261</t>
  </si>
  <si>
    <t>47-660-1416</t>
  </si>
  <si>
    <t>61-367-8914</t>
  </si>
  <si>
    <t>88-024-0486</t>
  </si>
  <si>
    <t>07-459-8612</t>
  </si>
  <si>
    <t>97-387-5750</t>
  </si>
  <si>
    <t>17-023-8030</t>
  </si>
  <si>
    <t>03-027-5723</t>
  </si>
  <si>
    <t>93-552-3942</t>
  </si>
  <si>
    <t>56-666-4161</t>
  </si>
  <si>
    <t>67-813-3857</t>
  </si>
  <si>
    <t>10-687-0378</t>
  </si>
  <si>
    <t>68-534-3645</t>
  </si>
  <si>
    <t>07-877-2969</t>
  </si>
  <si>
    <t>10-894-8736</t>
  </si>
  <si>
    <t>43-014-3650</t>
  </si>
  <si>
    <t>52-784-7695</t>
  </si>
  <si>
    <t>50-376-4597</t>
  </si>
  <si>
    <t>39-171-3167</t>
  </si>
  <si>
    <t>40-794-7017</t>
  </si>
  <si>
    <t>76-984-3641</t>
  </si>
  <si>
    <t>55-507-8942</t>
  </si>
  <si>
    <t>97-401-6051</t>
  </si>
  <si>
    <t>06-490-3049</t>
  </si>
  <si>
    <t>55-714-2572</t>
  </si>
  <si>
    <t>20-374-7755</t>
  </si>
  <si>
    <t>28-896-2990</t>
  </si>
  <si>
    <t>06-491-6025</t>
  </si>
  <si>
    <t>99-634-7663</t>
  </si>
  <si>
    <t>53-482-8255</t>
  </si>
  <si>
    <t>91-426-3100</t>
  </si>
  <si>
    <t>37-949-0297</t>
  </si>
  <si>
    <t>08-960-7982</t>
  </si>
  <si>
    <t>42-443-4690</t>
  </si>
  <si>
    <t>34-998-4020</t>
  </si>
  <si>
    <t>12-948-3322</t>
  </si>
  <si>
    <t>99-589-1953</t>
  </si>
  <si>
    <t>89-379-2684</t>
  </si>
  <si>
    <t>66-709-0613</t>
  </si>
  <si>
    <t>82-856-8098</t>
  </si>
  <si>
    <t>81-729-4888</t>
  </si>
  <si>
    <t>48-213-6373</t>
  </si>
  <si>
    <t>01-400-0311</t>
  </si>
  <si>
    <t>04-660-7815</t>
  </si>
  <si>
    <t>72-196-7022</t>
  </si>
  <si>
    <t>22-366-8702</t>
  </si>
  <si>
    <t>86-951-9987</t>
  </si>
  <si>
    <t>00-043-9978</t>
  </si>
  <si>
    <t>33-361-1915</t>
  </si>
  <si>
    <t>95-125-2278</t>
  </si>
  <si>
    <t>09-106-0780</t>
  </si>
  <si>
    <t>74-271-9132</t>
  </si>
  <si>
    <t>22-360-3019</t>
  </si>
  <si>
    <t>29-146-6971</t>
  </si>
  <si>
    <t>99-069-0499</t>
  </si>
  <si>
    <t>65-351-2579</t>
  </si>
  <si>
    <t>52-433-8245</t>
  </si>
  <si>
    <t>44-659-6951</t>
  </si>
  <si>
    <t>70-774-0530</t>
  </si>
  <si>
    <t>24-731-3534</t>
  </si>
  <si>
    <t>69-009-7997</t>
  </si>
  <si>
    <t>98-286-0748</t>
  </si>
  <si>
    <t>93-135-7239</t>
  </si>
  <si>
    <t>85-624-8022</t>
  </si>
  <si>
    <t>61-259-9236</t>
  </si>
  <si>
    <t>57-462-7529</t>
  </si>
  <si>
    <t>67-191-0068</t>
  </si>
  <si>
    <t>05-249-1348</t>
  </si>
  <si>
    <t>15-776-5644</t>
  </si>
  <si>
    <t>22-120-7718</t>
  </si>
  <si>
    <t>08-670-9629</t>
  </si>
  <si>
    <t>51-804-3495</t>
  </si>
  <si>
    <t>78-785-9964</t>
  </si>
  <si>
    <t>84-714-5450</t>
  </si>
  <si>
    <t>38-857-7127</t>
  </si>
  <si>
    <t>84-256-3478</t>
  </si>
  <si>
    <t>50-457-2541</t>
  </si>
  <si>
    <t>40-642-7790</t>
  </si>
  <si>
    <t>22-852-8398</t>
  </si>
  <si>
    <t>73-722-1866</t>
  </si>
  <si>
    <t>39-044-8050</t>
  </si>
  <si>
    <t>62-688-9180</t>
  </si>
  <si>
    <t>74-757-1925</t>
  </si>
  <si>
    <t>57-276-9932</t>
  </si>
  <si>
    <t>26-872-8173</t>
  </si>
  <si>
    <t>02-504-5562</t>
  </si>
  <si>
    <t>81-530-7456</t>
  </si>
  <si>
    <t>56-748-2250</t>
  </si>
  <si>
    <t>27-937-3845</t>
  </si>
  <si>
    <t>79-467-3748</t>
  </si>
  <si>
    <t>38-617-7530</t>
  </si>
  <si>
    <t>07-354-0474</t>
  </si>
  <si>
    <t>46-821-0819</t>
  </si>
  <si>
    <t>29-785-4631</t>
  </si>
  <si>
    <t>51-123-1390</t>
  </si>
  <si>
    <t>29-541-9474</t>
  </si>
  <si>
    <t>12-097-5778</t>
  </si>
  <si>
    <t>66-214-1972</t>
  </si>
  <si>
    <t>25-844-0515</t>
  </si>
  <si>
    <t>08-217-2646</t>
  </si>
  <si>
    <t>24-266-5117</t>
  </si>
  <si>
    <t>27-689-3528</t>
  </si>
  <si>
    <t>02-818-2620</t>
  </si>
  <si>
    <t>38-852-3741</t>
  </si>
  <si>
    <t>91-977-1517</t>
  </si>
  <si>
    <t>66-022-1546</t>
  </si>
  <si>
    <t>17-808-4056</t>
  </si>
  <si>
    <t>80-794-5034</t>
  </si>
  <si>
    <t>18-399-1583</t>
  </si>
  <si>
    <t>72-178-8588</t>
  </si>
  <si>
    <t>38-076-8440</t>
  </si>
  <si>
    <t>48-966-1686</t>
  </si>
  <si>
    <t>09-575-4152</t>
  </si>
  <si>
    <t>19-009-5950</t>
  </si>
  <si>
    <t>97-612-2668</t>
  </si>
  <si>
    <t>92-718-4249</t>
  </si>
  <si>
    <t>04-777-6379</t>
  </si>
  <si>
    <t>04-393-7875</t>
  </si>
  <si>
    <t>72-463-5666</t>
  </si>
  <si>
    <t>68-398-3726</t>
  </si>
  <si>
    <t>85-214-5846</t>
  </si>
  <si>
    <t>02-640-2466</t>
  </si>
  <si>
    <t>19-851-9273</t>
  </si>
  <si>
    <t>49-854-3398</t>
  </si>
  <si>
    <t>84-922-7991</t>
  </si>
  <si>
    <t>03-265-0863</t>
  </si>
  <si>
    <t>21-610-0584</t>
  </si>
  <si>
    <t>89-081-5056</t>
  </si>
  <si>
    <t>13-655-4501</t>
  </si>
  <si>
    <t>62-276-2696</t>
  </si>
  <si>
    <t>03-717-4497</t>
  </si>
  <si>
    <t>27-732-7193</t>
  </si>
  <si>
    <t>79-543-8217</t>
  </si>
  <si>
    <t>08-250-0282</t>
  </si>
  <si>
    <t>78-140-0616</t>
  </si>
  <si>
    <t>97-612-4797</t>
  </si>
  <si>
    <t>52-054-8955</t>
  </si>
  <si>
    <t>56-234-1939</t>
  </si>
  <si>
    <t>36-918-8367</t>
  </si>
  <si>
    <t>56-916-4356</t>
  </si>
  <si>
    <t>13-894-7118</t>
  </si>
  <si>
    <t>64-178-0140</t>
  </si>
  <si>
    <t>67-719-5957</t>
  </si>
  <si>
    <t>97-418-7510</t>
  </si>
  <si>
    <t>95-891-8759</t>
  </si>
  <si>
    <t>89-464-2962</t>
  </si>
  <si>
    <t>94-109-9167</t>
  </si>
  <si>
    <t>91-754-6142</t>
  </si>
  <si>
    <t>48-046-3518</t>
  </si>
  <si>
    <t>69-558-1239</t>
  </si>
  <si>
    <t>86-905-7495</t>
  </si>
  <si>
    <t>56-721-2009</t>
  </si>
  <si>
    <t>91-806-2555</t>
  </si>
  <si>
    <t>32-026-5552</t>
  </si>
  <si>
    <t>79-161-7090</t>
  </si>
  <si>
    <t>70-257-1742</t>
  </si>
  <si>
    <t>21-460-2908</t>
  </si>
  <si>
    <t>91-986-6853</t>
  </si>
  <si>
    <t>04-458-9542</t>
  </si>
  <si>
    <t>38-024-7568</t>
  </si>
  <si>
    <t>75-671-7057</t>
  </si>
  <si>
    <t>67-702-4362</t>
  </si>
  <si>
    <t>76-464-7508</t>
  </si>
  <si>
    <t>27-045-2549</t>
  </si>
  <si>
    <t>57-417-9166</t>
  </si>
  <si>
    <t>48-260-6968</t>
  </si>
  <si>
    <t>99-018-6493</t>
  </si>
  <si>
    <t>75-630-8325</t>
  </si>
  <si>
    <t>62-492-0881</t>
  </si>
  <si>
    <t>40-989-4022</t>
  </si>
  <si>
    <t>39-367-4184</t>
  </si>
  <si>
    <t>28-194-7463</t>
  </si>
  <si>
    <t>88-941-3286</t>
  </si>
  <si>
    <t>78-440-0032</t>
  </si>
  <si>
    <t>24-407-8547</t>
  </si>
  <si>
    <t>17-045-9825</t>
  </si>
  <si>
    <t>51-974-1584</t>
  </si>
  <si>
    <t>50-803-8589</t>
  </si>
  <si>
    <t>63-754-0297</t>
  </si>
  <si>
    <t>13-952-6409</t>
  </si>
  <si>
    <t>12-953-7632</t>
  </si>
  <si>
    <t>92-515-9413</t>
  </si>
  <si>
    <t>55-514-7266</t>
  </si>
  <si>
    <t>45-691-1410</t>
  </si>
  <si>
    <t>96-128-6325</t>
  </si>
  <si>
    <t>59-539-8517</t>
  </si>
  <si>
    <t>96-413-1604</t>
  </si>
  <si>
    <t>44-544-6092</t>
  </si>
  <si>
    <t>00-381-8369</t>
  </si>
  <si>
    <t>18-252-6014</t>
  </si>
  <si>
    <t>34-181-1151</t>
  </si>
  <si>
    <t>40-133-1323</t>
  </si>
  <si>
    <t>34-517-4937</t>
  </si>
  <si>
    <t>15-260-3819</t>
  </si>
  <si>
    <t>79-792-5864</t>
  </si>
  <si>
    <t>58-562-1839</t>
  </si>
  <si>
    <t>08-316-6433</t>
  </si>
  <si>
    <t>25-758-5078</t>
  </si>
  <si>
    <t>10-592-3689</t>
  </si>
  <si>
    <t>87-914-3482</t>
  </si>
  <si>
    <t>14-163-9162</t>
  </si>
  <si>
    <t>37-302-3072</t>
  </si>
  <si>
    <t>74-853-6581</t>
  </si>
  <si>
    <t>35-434-8154</t>
  </si>
  <si>
    <t>40-580-5297</t>
  </si>
  <si>
    <t>45-355-7647</t>
  </si>
  <si>
    <t>54-104-0502</t>
  </si>
  <si>
    <t>86-740-6063</t>
  </si>
  <si>
    <t>87-150-9152</t>
  </si>
  <si>
    <t>01-858-6820</t>
  </si>
  <si>
    <t>34-481-3667</t>
  </si>
  <si>
    <t>20-174-8544</t>
  </si>
  <si>
    <t>50-284-7272</t>
  </si>
  <si>
    <t>63-173-1651</t>
  </si>
  <si>
    <t>60-163-6450</t>
  </si>
  <si>
    <t>23-574-2107</t>
  </si>
  <si>
    <t>32-808-5484</t>
  </si>
  <si>
    <t>05-007-6558</t>
  </si>
  <si>
    <t>06-253-8475</t>
  </si>
  <si>
    <t>52-403-6070</t>
  </si>
  <si>
    <t>41-769-8810</t>
  </si>
  <si>
    <t>44-474-9146</t>
  </si>
  <si>
    <t>51-160-2939</t>
  </si>
  <si>
    <t>88-743-7114</t>
  </si>
  <si>
    <t>87-809-6634</t>
  </si>
  <si>
    <t>33-557-6328</t>
  </si>
  <si>
    <t>42-517-9657</t>
  </si>
  <si>
    <t>51-664-1198</t>
  </si>
  <si>
    <t>30-466-6539</t>
  </si>
  <si>
    <t>19-167-5110</t>
  </si>
  <si>
    <t>63-648-7455</t>
  </si>
  <si>
    <t>49-383-3759</t>
  </si>
  <si>
    <t>61-685-8933</t>
  </si>
  <si>
    <t>91-651-6847</t>
  </si>
  <si>
    <t>16-655-7589</t>
  </si>
  <si>
    <t>65-255-7458</t>
  </si>
  <si>
    <t>53-581-3266</t>
  </si>
  <si>
    <t>57-116-0789</t>
  </si>
  <si>
    <t>63-771-5786</t>
  </si>
  <si>
    <t>25-365-1448</t>
  </si>
  <si>
    <t>17-546-5547</t>
  </si>
  <si>
    <t>32-630-7287</t>
  </si>
  <si>
    <t>54-098-7930</t>
  </si>
  <si>
    <t>37-827-3970</t>
  </si>
  <si>
    <t>60-812-0723</t>
  </si>
  <si>
    <t>56-612-8700</t>
  </si>
  <si>
    <t>40-205-4854</t>
  </si>
  <si>
    <t>68-184-0479</t>
  </si>
  <si>
    <t>62-560-1725</t>
  </si>
  <si>
    <t>67-385-1045</t>
  </si>
  <si>
    <t>74-175-1066</t>
  </si>
  <si>
    <t>26-254-2551</t>
  </si>
  <si>
    <t>56-373-2666</t>
  </si>
  <si>
    <t>58-028-2534</t>
  </si>
  <si>
    <t>44-924-8841</t>
  </si>
  <si>
    <t>24-020-3707</t>
  </si>
  <si>
    <t>89-323-7215</t>
  </si>
  <si>
    <t>82-747-3903</t>
  </si>
  <si>
    <t>57-819-5896</t>
  </si>
  <si>
    <t>75-174-3526</t>
  </si>
  <si>
    <t>36-008-8940</t>
  </si>
  <si>
    <t>27-004-2749</t>
  </si>
  <si>
    <t>39-363-6629</t>
  </si>
  <si>
    <t>26-552-3285</t>
  </si>
  <si>
    <t>08-251-2476</t>
  </si>
  <si>
    <t>76-148-7182</t>
  </si>
  <si>
    <t>28-861-3271</t>
  </si>
  <si>
    <t>03-142-8487</t>
  </si>
  <si>
    <t>99-701-1970</t>
  </si>
  <si>
    <t>69-038-3932</t>
  </si>
  <si>
    <t>92-015-7079</t>
  </si>
  <si>
    <t>08-418-0979</t>
  </si>
  <si>
    <t>00-963-5564</t>
  </si>
  <si>
    <t>33-151-3778</t>
  </si>
  <si>
    <t>45-459-8712</t>
  </si>
  <si>
    <t>00-870-2456</t>
  </si>
  <si>
    <t>25-298-8054</t>
  </si>
  <si>
    <t>63-723-7781</t>
  </si>
  <si>
    <t>07-860-4201</t>
  </si>
  <si>
    <t>90-525-4030</t>
  </si>
  <si>
    <t>64-011-0691</t>
  </si>
  <si>
    <t>40-430-9988</t>
  </si>
  <si>
    <t>08-793-5687</t>
  </si>
  <si>
    <t>86-006-1664</t>
  </si>
  <si>
    <t>91-059-4957</t>
  </si>
  <si>
    <t>62-812-6707</t>
  </si>
  <si>
    <t>56-425-6819</t>
  </si>
  <si>
    <t>85-802-1536</t>
  </si>
  <si>
    <t>83-533-8750</t>
  </si>
  <si>
    <t>75-655-8574</t>
  </si>
  <si>
    <t>92-011-0581</t>
  </si>
  <si>
    <t>35-602-8637</t>
  </si>
  <si>
    <t>42-308-1861</t>
  </si>
  <si>
    <t>06-621-8014</t>
  </si>
  <si>
    <t>55-984-9592</t>
  </si>
  <si>
    <t>77-351-4974</t>
  </si>
  <si>
    <t>00-139-8173</t>
  </si>
  <si>
    <t>92-174-2731</t>
  </si>
  <si>
    <t>61-827-5510</t>
  </si>
  <si>
    <t>95-622-3946</t>
  </si>
  <si>
    <t>57-239-4147</t>
  </si>
  <si>
    <t>98-457-1031</t>
  </si>
  <si>
    <t>07-241-0694</t>
  </si>
  <si>
    <t>58-558-5466</t>
  </si>
  <si>
    <t>54-716-5699</t>
  </si>
  <si>
    <t>55-823-8179</t>
  </si>
  <si>
    <t>39-810-2763</t>
  </si>
  <si>
    <t>44-404-2891</t>
  </si>
  <si>
    <t>00-847-3845</t>
  </si>
  <si>
    <t>35-568-1150</t>
  </si>
  <si>
    <t>87-757-1991</t>
  </si>
  <si>
    <t>34-696-1983</t>
  </si>
  <si>
    <t>62-611-4713</t>
  </si>
  <si>
    <t>31-315-0293</t>
  </si>
  <si>
    <t>31-755-4693</t>
  </si>
  <si>
    <t>85-102-9226</t>
  </si>
  <si>
    <t>02-521-5552</t>
  </si>
  <si>
    <t>23-493-7502</t>
  </si>
  <si>
    <t>83-498-4343</t>
  </si>
  <si>
    <t>66-202-0430</t>
  </si>
  <si>
    <t>13-700-8808</t>
  </si>
  <si>
    <t>09-830-7648</t>
  </si>
  <si>
    <t>05-218-1478</t>
  </si>
  <si>
    <t>53-452-9589</t>
  </si>
  <si>
    <t>26-294-4662</t>
  </si>
  <si>
    <t>33-768-9564</t>
  </si>
  <si>
    <t>40-261-7837</t>
  </si>
  <si>
    <t>25-132-6038</t>
  </si>
  <si>
    <t>69-715-0929</t>
  </si>
  <si>
    <t>30-675-7894</t>
  </si>
  <si>
    <t>81-896-4388</t>
  </si>
  <si>
    <t>53-899-9229</t>
  </si>
  <si>
    <t>39-412-6290</t>
  </si>
  <si>
    <t>81-024-4002</t>
  </si>
  <si>
    <t>14-279-0818</t>
  </si>
  <si>
    <t>96-701-1140</t>
  </si>
  <si>
    <t>47-340-1741</t>
  </si>
  <si>
    <t>92-364-8995</t>
  </si>
  <si>
    <t>36-155-1576</t>
  </si>
  <si>
    <t>76-701-1703</t>
  </si>
  <si>
    <t>05-710-1480</t>
  </si>
  <si>
    <t>17-637-9556</t>
  </si>
  <si>
    <t>76-369-4577</t>
  </si>
  <si>
    <t>91-483-5270</t>
  </si>
  <si>
    <t>28-615-1958</t>
  </si>
  <si>
    <t>68-791-0698</t>
  </si>
  <si>
    <t>79-456-8328</t>
  </si>
  <si>
    <t>08-099-6227</t>
  </si>
  <si>
    <t>04-545-5073</t>
  </si>
  <si>
    <t>10-068-3750</t>
  </si>
  <si>
    <t>80-547-6474</t>
  </si>
  <si>
    <t>10-945-0598</t>
  </si>
  <si>
    <t>85-635-5342</t>
  </si>
  <si>
    <t>82-149-1922</t>
  </si>
  <si>
    <t>83-942-8705</t>
  </si>
  <si>
    <t>41-756-0626</t>
  </si>
  <si>
    <t>03-493-6546</t>
  </si>
  <si>
    <t>76-180-6436</t>
  </si>
  <si>
    <t>29-221-8084</t>
  </si>
  <si>
    <t>33-189-0036</t>
  </si>
  <si>
    <t>31-908-2916</t>
  </si>
  <si>
    <t>28-956-8016</t>
  </si>
  <si>
    <t>29-693-4303</t>
  </si>
  <si>
    <t>54-889-8616</t>
  </si>
  <si>
    <t>78-000-9483</t>
  </si>
  <si>
    <t>85-578-7701</t>
  </si>
  <si>
    <t>59-341-4043</t>
  </si>
  <si>
    <t>50-782-1741</t>
  </si>
  <si>
    <t>96-801-7755</t>
  </si>
  <si>
    <t>63-390-6578</t>
  </si>
  <si>
    <t>44-925-9310</t>
  </si>
  <si>
    <t>15-119-1135</t>
  </si>
  <si>
    <t>30-707-2159</t>
  </si>
  <si>
    <t>69-105-3638</t>
  </si>
  <si>
    <t>18-888-2777</t>
  </si>
  <si>
    <t>62-909-8522</t>
  </si>
  <si>
    <t>99-782-2445</t>
  </si>
  <si>
    <t>10-114-3077</t>
  </si>
  <si>
    <t>27-864-2727</t>
  </si>
  <si>
    <t>72-214-5769</t>
  </si>
  <si>
    <t>53-078-9801</t>
  </si>
  <si>
    <t>92-635-2573</t>
  </si>
  <si>
    <t>32-678-8391</t>
  </si>
  <si>
    <t>91-330-1740</t>
  </si>
  <si>
    <t>32-917-7257</t>
  </si>
  <si>
    <t>53-843-9277</t>
  </si>
  <si>
    <t>33-633-1859</t>
  </si>
  <si>
    <t>39-721-1777</t>
  </si>
  <si>
    <t>70-231-7574</t>
  </si>
  <si>
    <t>11-604-0428</t>
  </si>
  <si>
    <t>10-712-4626</t>
  </si>
  <si>
    <t>31-706-7938</t>
  </si>
  <si>
    <t>42-874-8551</t>
  </si>
  <si>
    <t>43-289-9350</t>
  </si>
  <si>
    <t>82-955-0255</t>
  </si>
  <si>
    <t>88-942-3501</t>
  </si>
  <si>
    <t>78-633-5843</t>
  </si>
  <si>
    <t>08-774-4422</t>
  </si>
  <si>
    <t>28-155-1112</t>
  </si>
  <si>
    <t>99-038-5632</t>
  </si>
  <si>
    <t>97-973-3177</t>
  </si>
  <si>
    <t>81-524-4976</t>
  </si>
  <si>
    <t>35-778-6740</t>
  </si>
  <si>
    <t>68-919-4250</t>
  </si>
  <si>
    <t>85-261-6891</t>
  </si>
  <si>
    <t>31-936-9514</t>
  </si>
  <si>
    <t>61-342-3226</t>
  </si>
  <si>
    <t>50-623-9027</t>
  </si>
  <si>
    <t>85-060-7709</t>
  </si>
  <si>
    <t>22-287-8902</t>
  </si>
  <si>
    <t>78-295-4634</t>
  </si>
  <si>
    <t>88-273-6019</t>
  </si>
  <si>
    <t>34-536-0296</t>
  </si>
  <si>
    <t>23-908-1833</t>
  </si>
  <si>
    <t>53-074-0879</t>
  </si>
  <si>
    <t>70-266-7447</t>
  </si>
  <si>
    <t>24-019-5547</t>
  </si>
  <si>
    <t>25-231-6406</t>
  </si>
  <si>
    <t>94-235-5095</t>
  </si>
  <si>
    <t>32-504-3460</t>
  </si>
  <si>
    <t>88-491-5262</t>
  </si>
  <si>
    <t>59-880-6194</t>
  </si>
  <si>
    <t>45-261-0317</t>
  </si>
  <si>
    <t>46-240-1257</t>
  </si>
  <si>
    <t>59-175-4605</t>
  </si>
  <si>
    <t>38-287-2859</t>
  </si>
  <si>
    <t>95-544-3460</t>
  </si>
  <si>
    <t>29-461-8106</t>
  </si>
  <si>
    <t>58-626-5045</t>
  </si>
  <si>
    <t>56-225-3781</t>
  </si>
  <si>
    <t>29-408-7619</t>
  </si>
  <si>
    <t>82-109-1812</t>
  </si>
  <si>
    <t>91-370-1579</t>
  </si>
  <si>
    <t>39-634-0810</t>
  </si>
  <si>
    <t>67-614-2045</t>
  </si>
  <si>
    <t>13-588-1976</t>
  </si>
  <si>
    <t>41-622-5349</t>
  </si>
  <si>
    <t>18-594-4477</t>
  </si>
  <si>
    <t>25-545-0616</t>
  </si>
  <si>
    <t>98-831-2073</t>
  </si>
  <si>
    <t>70-770-8841</t>
  </si>
  <si>
    <t>98-320-2126</t>
  </si>
  <si>
    <t>24-117-8894</t>
  </si>
  <si>
    <t>44-193-0484</t>
  </si>
  <si>
    <t>59-512-3515</t>
  </si>
  <si>
    <t>72-085-6265</t>
  </si>
  <si>
    <t>52-616-7480</t>
  </si>
  <si>
    <t>47-377-8195</t>
  </si>
  <si>
    <t>46-356-0821</t>
  </si>
  <si>
    <t>71-498-4107</t>
  </si>
  <si>
    <t>52-159-8536</t>
  </si>
  <si>
    <t>88-135-7954</t>
  </si>
  <si>
    <t>86-043-7069</t>
  </si>
  <si>
    <t>37-580-4044</t>
  </si>
  <si>
    <t>74-574-4793</t>
  </si>
  <si>
    <t>40-786-3707</t>
  </si>
  <si>
    <t>74-892-1078</t>
  </si>
  <si>
    <t>92-428-7579</t>
  </si>
  <si>
    <t>99-211-2153</t>
  </si>
  <si>
    <t>30-891-2539</t>
  </si>
  <si>
    <t>69-781-1757</t>
  </si>
  <si>
    <t>46-332-7149</t>
  </si>
  <si>
    <t>16-661-4299</t>
  </si>
  <si>
    <t>83-027-6318</t>
  </si>
  <si>
    <t>35-697-2758</t>
  </si>
  <si>
    <t>40-915-6982</t>
  </si>
  <si>
    <t>49-189-1678</t>
  </si>
  <si>
    <t>81-783-4767</t>
  </si>
  <si>
    <t>63-911-3634</t>
  </si>
  <si>
    <t>77-152-4168</t>
  </si>
  <si>
    <t>64-739-3107</t>
  </si>
  <si>
    <t>49-485-0603</t>
  </si>
  <si>
    <t>69-496-2636</t>
  </si>
  <si>
    <t>06-651-1375</t>
  </si>
  <si>
    <t>20-924-6057</t>
  </si>
  <si>
    <t>10-403-6685</t>
  </si>
  <si>
    <t>91-018-5845</t>
  </si>
  <si>
    <t>91-086-2259</t>
  </si>
  <si>
    <t>96-449-4618</t>
  </si>
  <si>
    <t>77-678-5854</t>
  </si>
  <si>
    <t>96-542-2171</t>
  </si>
  <si>
    <t>56-807-3553</t>
  </si>
  <si>
    <t>83-546-2889</t>
  </si>
  <si>
    <t>90-423-2957</t>
  </si>
  <si>
    <t>32-378-9835</t>
  </si>
  <si>
    <t>83-782-5205</t>
  </si>
  <si>
    <t>22-005-5011</t>
  </si>
  <si>
    <t>14-220-0377</t>
  </si>
  <si>
    <t>29-843-9359</t>
  </si>
  <si>
    <t>33-963-5109</t>
  </si>
  <si>
    <t>77-678-9381</t>
  </si>
  <si>
    <t>35-668-1657</t>
  </si>
  <si>
    <t>55-503-7252</t>
  </si>
  <si>
    <t>90-287-4955</t>
  </si>
  <si>
    <t>29-642-6333</t>
  </si>
  <si>
    <t>98-296-7881</t>
  </si>
  <si>
    <t>80-329-6943</t>
  </si>
  <si>
    <t>72-986-8289</t>
  </si>
  <si>
    <t>29-719-4164</t>
  </si>
  <si>
    <t>26-654-2310</t>
  </si>
  <si>
    <t>19-476-1605</t>
  </si>
  <si>
    <t>24-545-7150</t>
  </si>
  <si>
    <t>70-743-2497</t>
  </si>
  <si>
    <t>07-546-6160</t>
  </si>
  <si>
    <t>75-437-2337</t>
  </si>
  <si>
    <t>48-179-3266</t>
  </si>
  <si>
    <t>84-515-2746</t>
  </si>
  <si>
    <t>05-444-5253</t>
  </si>
  <si>
    <t>20-500-6894</t>
  </si>
  <si>
    <t>62-344-0245</t>
  </si>
  <si>
    <t>38-379-1472</t>
  </si>
  <si>
    <t>10-220-2571</t>
  </si>
  <si>
    <t>55-591-7258</t>
  </si>
  <si>
    <t>73-188-1019</t>
  </si>
  <si>
    <t>40-702-1164</t>
  </si>
  <si>
    <t>56-390-2596</t>
  </si>
  <si>
    <t>73-529-6722</t>
  </si>
  <si>
    <t>59-049-3919</t>
  </si>
  <si>
    <t>34-902-1023</t>
  </si>
  <si>
    <t>39-703-1032</t>
  </si>
  <si>
    <t>93-480-1316</t>
  </si>
  <si>
    <t>86-260-0533</t>
  </si>
  <si>
    <t>09-886-6551</t>
  </si>
  <si>
    <t>70-793-6038</t>
  </si>
  <si>
    <t>69-423-1106</t>
  </si>
  <si>
    <t>39-848-6188</t>
  </si>
  <si>
    <t>52-666-2107</t>
  </si>
  <si>
    <t>83-467-5975</t>
  </si>
  <si>
    <t>89-417-2852</t>
  </si>
  <si>
    <t>76-441-4772</t>
  </si>
  <si>
    <t>00-798-2123</t>
  </si>
  <si>
    <t>46-618-2501</t>
  </si>
  <si>
    <t>07-704-3885</t>
  </si>
  <si>
    <t>29-170-3808</t>
  </si>
  <si>
    <t>67-462-0539</t>
  </si>
  <si>
    <t>79-477-0435</t>
  </si>
  <si>
    <t>02-659-1277</t>
  </si>
  <si>
    <t>54-800-6635</t>
  </si>
  <si>
    <t>46-863-1241</t>
  </si>
  <si>
    <t>19-285-7234</t>
  </si>
  <si>
    <t>69-072-4003</t>
  </si>
  <si>
    <t>90-310-1198</t>
  </si>
  <si>
    <t>08-389-8584</t>
  </si>
  <si>
    <t>61-037-6832</t>
  </si>
  <si>
    <t>37-020-9026</t>
  </si>
  <si>
    <t>91-868-4536</t>
  </si>
  <si>
    <t>19-364-5578</t>
  </si>
  <si>
    <t>32-625-8588</t>
  </si>
  <si>
    <t>34-748-6812</t>
  </si>
  <si>
    <t>02-084-2934</t>
  </si>
  <si>
    <t>92-478-9216</t>
  </si>
  <si>
    <t>54-604-7307</t>
  </si>
  <si>
    <t>39-350-4568</t>
  </si>
  <si>
    <t>15-723-8114</t>
  </si>
  <si>
    <t>68-668-6501</t>
  </si>
  <si>
    <t>01-397-2203</t>
  </si>
  <si>
    <t>87-935-0380</t>
  </si>
  <si>
    <t>13-257-1273</t>
  </si>
  <si>
    <t>01-856-4441</t>
  </si>
  <si>
    <t>57-156-0961</t>
  </si>
  <si>
    <t>84-952-8981</t>
  </si>
  <si>
    <t>04-108-1758</t>
  </si>
  <si>
    <t>07-812-9643</t>
  </si>
  <si>
    <t>20-478-5760</t>
  </si>
  <si>
    <t>78-609-6699</t>
  </si>
  <si>
    <t>99-509-7907</t>
  </si>
  <si>
    <t>05-077-7046</t>
  </si>
  <si>
    <t>52-571-9091</t>
  </si>
  <si>
    <t>22-268-6740</t>
  </si>
  <si>
    <t>58-226-5461</t>
  </si>
  <si>
    <t>09-970-0794</t>
  </si>
  <si>
    <t>80-727-3085</t>
  </si>
  <si>
    <t>08-291-7733</t>
  </si>
  <si>
    <t>26-104-1701</t>
  </si>
  <si>
    <t>08-281-8216</t>
  </si>
  <si>
    <t>61-746-1754</t>
  </si>
  <si>
    <t>36-686-3290</t>
  </si>
  <si>
    <t>44-605-1333</t>
  </si>
  <si>
    <t>49-112-5561</t>
  </si>
  <si>
    <t>84-044-4989</t>
  </si>
  <si>
    <t>11-077-1581</t>
  </si>
  <si>
    <t>81-302-3332</t>
  </si>
  <si>
    <t>35-611-7445</t>
  </si>
  <si>
    <t>24-937-9295</t>
  </si>
  <si>
    <t>39-550-4532</t>
  </si>
  <si>
    <t>68-245-3317</t>
  </si>
  <si>
    <t>41-531-1117</t>
  </si>
  <si>
    <t>26-858-0037</t>
  </si>
  <si>
    <t>30-552-9461</t>
  </si>
  <si>
    <t>16-072-2183</t>
  </si>
  <si>
    <t>34-828-7824</t>
  </si>
  <si>
    <t>35-968-2047</t>
  </si>
  <si>
    <t>16-062-7021</t>
  </si>
  <si>
    <t>26-779-2829</t>
  </si>
  <si>
    <t>47-030-7815</t>
  </si>
  <si>
    <t>93-984-0552</t>
  </si>
  <si>
    <t>57-150-3157</t>
  </si>
  <si>
    <t>98-702-4517</t>
  </si>
  <si>
    <t>75-719-1605</t>
  </si>
  <si>
    <t>47-856-3730</t>
  </si>
  <si>
    <t>06-581-4938</t>
  </si>
  <si>
    <t>25-836-8673</t>
  </si>
  <si>
    <t>48-512-4149</t>
  </si>
  <si>
    <t>62-992-0221</t>
  </si>
  <si>
    <t>67-604-5017</t>
  </si>
  <si>
    <t>94-449-8476</t>
  </si>
  <si>
    <t>91-800-2920</t>
  </si>
  <si>
    <t>11-603-3111</t>
  </si>
  <si>
    <t>84-158-4352</t>
  </si>
  <si>
    <t>50-716-5507</t>
  </si>
  <si>
    <t>43-035-0347</t>
  </si>
  <si>
    <t>81-181-8782</t>
  </si>
  <si>
    <t>00-932-3043</t>
  </si>
  <si>
    <t>76-544-5289</t>
  </si>
  <si>
    <t>79-177-5966</t>
  </si>
  <si>
    <t>76-192-3388</t>
  </si>
  <si>
    <t>12-310-6576</t>
  </si>
  <si>
    <t>84-763-7600</t>
  </si>
  <si>
    <t>84-138-8654</t>
  </si>
  <si>
    <t>99-026-0505</t>
  </si>
  <si>
    <t>07-395-1726</t>
  </si>
  <si>
    <t>97-626-2844</t>
  </si>
  <si>
    <t>95-527-6428</t>
  </si>
  <si>
    <t>60-335-0295</t>
  </si>
  <si>
    <t>45-130-7104</t>
  </si>
  <si>
    <t>09-402-5356</t>
  </si>
  <si>
    <t>10-102-6032</t>
  </si>
  <si>
    <t>15-236-0487</t>
  </si>
  <si>
    <t>21-518-5769</t>
  </si>
  <si>
    <t>38-646-7811</t>
  </si>
  <si>
    <t>63-008-0962</t>
  </si>
  <si>
    <t>25-667-0532</t>
  </si>
  <si>
    <t>45-759-9779</t>
  </si>
  <si>
    <t>22-692-0977</t>
  </si>
  <si>
    <t>51-738-6277</t>
  </si>
  <si>
    <t>88-375-2526</t>
  </si>
  <si>
    <t>02-720-2985</t>
  </si>
  <si>
    <t>20-071-4972</t>
  </si>
  <si>
    <t>68-908-4040</t>
  </si>
  <si>
    <t>98-978-7085</t>
  </si>
  <si>
    <t>98-125-7994</t>
  </si>
  <si>
    <t>31-678-0903</t>
  </si>
  <si>
    <t>07-144-0326</t>
  </si>
  <si>
    <t>05-392-1390</t>
  </si>
  <si>
    <t>67-707-4385</t>
  </si>
  <si>
    <t>89-021-0233</t>
  </si>
  <si>
    <t>57-365-4395</t>
  </si>
  <si>
    <t>69-797-0705</t>
  </si>
  <si>
    <t>36-090-6083</t>
  </si>
  <si>
    <t>66-207-3007</t>
  </si>
  <si>
    <t>61-235-4726</t>
  </si>
  <si>
    <t>56-483-6144</t>
  </si>
  <si>
    <t>95-734-1419</t>
  </si>
  <si>
    <t>54-249-1804</t>
  </si>
  <si>
    <t>53-445-1169</t>
  </si>
  <si>
    <t>80-174-3139</t>
  </si>
  <si>
    <t>03-840-8307</t>
  </si>
  <si>
    <t>94-478-9069</t>
  </si>
  <si>
    <t>39-794-5573</t>
  </si>
  <si>
    <t>14-389-8229</t>
  </si>
  <si>
    <t>82-023-6164</t>
  </si>
  <si>
    <t>61-947-3914</t>
  </si>
  <si>
    <t>28-313-5242</t>
  </si>
  <si>
    <t>16-634-5292</t>
  </si>
  <si>
    <t>92-661-9361</t>
  </si>
  <si>
    <t>78-918-1054</t>
  </si>
  <si>
    <t>04-744-4493</t>
  </si>
  <si>
    <t>95-135-1883</t>
  </si>
  <si>
    <t>11-794-2126</t>
  </si>
  <si>
    <t>87-090-2681</t>
  </si>
  <si>
    <t>06-799-4701</t>
  </si>
  <si>
    <t>33-575-4845</t>
  </si>
  <si>
    <t>89-382-0735</t>
  </si>
  <si>
    <t>09-470-7575</t>
  </si>
  <si>
    <t>57-944-3289</t>
  </si>
  <si>
    <t>04-072-0928</t>
  </si>
  <si>
    <t>44-269-6158</t>
  </si>
  <si>
    <t>65-465-1055</t>
  </si>
  <si>
    <t>02-617-1797</t>
  </si>
  <si>
    <t>69-855-8545</t>
  </si>
  <si>
    <t>35-125-9752</t>
  </si>
  <si>
    <t>64-130-7206</t>
  </si>
  <si>
    <t>25-222-0767</t>
  </si>
  <si>
    <t>39-230-2195</t>
  </si>
  <si>
    <t>35-565-3575</t>
  </si>
  <si>
    <t>20-626-5678</t>
  </si>
  <si>
    <t>19-580-2318</t>
  </si>
  <si>
    <t>29-497-3941</t>
  </si>
  <si>
    <t>96-518-0967</t>
  </si>
  <si>
    <t>56-368-0485</t>
  </si>
  <si>
    <t>68-000-2736</t>
  </si>
  <si>
    <t>63-515-4924</t>
  </si>
  <si>
    <t>94-603-6212</t>
  </si>
  <si>
    <t>98-441-5030</t>
  </si>
  <si>
    <t>98-274-4742</t>
  </si>
  <si>
    <t>88-912-8077</t>
  </si>
  <si>
    <t>71-970-7521</t>
  </si>
  <si>
    <t>92-917-9380</t>
  </si>
  <si>
    <t>78-508-5340</t>
  </si>
  <si>
    <t>05-484-7498</t>
  </si>
  <si>
    <t>42-702-3454</t>
  </si>
  <si>
    <t>82-916-5950</t>
  </si>
  <si>
    <t>13-246-6752</t>
  </si>
  <si>
    <t>02-408-5072</t>
  </si>
  <si>
    <t>03-915-5243</t>
  </si>
  <si>
    <t>65-442-1378</t>
  </si>
  <si>
    <t>49-318-0765</t>
  </si>
  <si>
    <t>63-467-9855</t>
  </si>
  <si>
    <t>47-005-2617</t>
  </si>
  <si>
    <t>03-242-5168</t>
  </si>
  <si>
    <t>46-295-2189</t>
  </si>
  <si>
    <t>31-599-1330</t>
  </si>
  <si>
    <t>84-734-7778</t>
  </si>
  <si>
    <t>09-086-3639</t>
  </si>
  <si>
    <t>03-290-5656</t>
  </si>
  <si>
    <t>12-405-6070</t>
  </si>
  <si>
    <t>44-434-4946</t>
  </si>
  <si>
    <t>30-263-9177</t>
  </si>
  <si>
    <t>14-834-0533</t>
  </si>
  <si>
    <t>47-079-1183</t>
  </si>
  <si>
    <t>39-606-9652</t>
  </si>
  <si>
    <t>91-972-6066</t>
  </si>
  <si>
    <t>33-860-8352</t>
  </si>
  <si>
    <t>87-876-7379</t>
  </si>
  <si>
    <t>85-285-3583</t>
  </si>
  <si>
    <t>50-809-8211</t>
  </si>
  <si>
    <t>52-735-1685</t>
  </si>
  <si>
    <t>90-184-1604</t>
  </si>
  <si>
    <t>55-715-6020</t>
  </si>
  <si>
    <t>46-427-7608</t>
  </si>
  <si>
    <t>93-459-4340</t>
  </si>
  <si>
    <t>11-388-8048</t>
  </si>
  <si>
    <t>49-284-6101</t>
  </si>
  <si>
    <t>01-141-8637</t>
  </si>
  <si>
    <t>76-958-5019</t>
  </si>
  <si>
    <t>32-109-7480</t>
  </si>
  <si>
    <t>87-096-2526</t>
  </si>
  <si>
    <t>62-283-0101</t>
  </si>
  <si>
    <t>06-809-2664</t>
  </si>
  <si>
    <t>20-648-4831</t>
  </si>
  <si>
    <t>03-544-6558</t>
  </si>
  <si>
    <t>32-774-5565</t>
  </si>
  <si>
    <t>24-852-7469</t>
  </si>
  <si>
    <t>19-997-9411</t>
  </si>
  <si>
    <t>74-902-6446</t>
  </si>
  <si>
    <t>83-556-3920</t>
  </si>
  <si>
    <t>37-616-5979</t>
  </si>
  <si>
    <t>66-791-4548</t>
  </si>
  <si>
    <t>02-750-9240</t>
  </si>
  <si>
    <t>83-162-1471</t>
  </si>
  <si>
    <t>96-574-5612</t>
  </si>
  <si>
    <t>51-670-7556</t>
  </si>
  <si>
    <t>43-767-3340</t>
  </si>
  <si>
    <t>94-962-1992</t>
  </si>
  <si>
    <t>92-582-4964</t>
  </si>
  <si>
    <t>71-544-7390</t>
  </si>
  <si>
    <t>16-277-2838</t>
  </si>
  <si>
    <t>45-512-7219</t>
  </si>
  <si>
    <t>23-347-7671</t>
  </si>
  <si>
    <t>14-390-1292</t>
  </si>
  <si>
    <t>96-912-3943</t>
  </si>
  <si>
    <t>16-582-2528</t>
  </si>
  <si>
    <t>77-836-4433</t>
  </si>
  <si>
    <t>03-632-7395</t>
  </si>
  <si>
    <t>98-565-3716</t>
  </si>
  <si>
    <t>71-559-9407</t>
  </si>
  <si>
    <t>89-850-2588</t>
  </si>
  <si>
    <t>86-848-3033</t>
  </si>
  <si>
    <t>70-366-8370</t>
  </si>
  <si>
    <t>76-743-5132</t>
  </si>
  <si>
    <t>50-415-8304</t>
  </si>
  <si>
    <t>50-798-3455</t>
  </si>
  <si>
    <t>93-503-0331</t>
  </si>
  <si>
    <t>61-664-6977</t>
  </si>
  <si>
    <t>94-086-0784</t>
  </si>
  <si>
    <t>91-754-7533</t>
  </si>
  <si>
    <t>44-042-7580</t>
  </si>
  <si>
    <t>44-493-0274</t>
  </si>
  <si>
    <t>56-624-8551</t>
  </si>
  <si>
    <t>15-784-6537</t>
  </si>
  <si>
    <t>16-510-2257</t>
  </si>
  <si>
    <t>30-560-5664</t>
  </si>
  <si>
    <t>01-348-9058</t>
  </si>
  <si>
    <t>42-735-3754</t>
  </si>
  <si>
    <t>43-078-5712</t>
  </si>
  <si>
    <t>34-067-7941</t>
  </si>
  <si>
    <t>39-214-7602</t>
  </si>
  <si>
    <t>66-941-5456</t>
  </si>
  <si>
    <t>65-545-0589</t>
  </si>
  <si>
    <t>40-649-2861</t>
  </si>
  <si>
    <t>46-990-1224</t>
  </si>
  <si>
    <t>40-955-5141</t>
  </si>
  <si>
    <t>65-005-2033</t>
  </si>
  <si>
    <t>48-482-1722</t>
  </si>
  <si>
    <t>40-352-3633</t>
  </si>
  <si>
    <t>03-534-5382</t>
  </si>
  <si>
    <t>51-783-1345</t>
  </si>
  <si>
    <t>33-179-4324</t>
  </si>
  <si>
    <t>16-043-5275</t>
  </si>
  <si>
    <t>95-005-8821</t>
  </si>
  <si>
    <t>78-055-9618</t>
  </si>
  <si>
    <t>49-847-8882</t>
  </si>
  <si>
    <t>67-371-8441</t>
  </si>
  <si>
    <t>80-492-2308</t>
  </si>
  <si>
    <t>33-171-1426</t>
  </si>
  <si>
    <t>35-484-7184</t>
  </si>
  <si>
    <t>87-838-1151</t>
  </si>
  <si>
    <t>09-042-9884</t>
  </si>
  <si>
    <t>73-642-0202</t>
  </si>
  <si>
    <t>36-394-0695</t>
  </si>
  <si>
    <t>57-531-3871</t>
  </si>
  <si>
    <t>08-011-9488</t>
  </si>
  <si>
    <t>19-244-0295</t>
  </si>
  <si>
    <t>72-766-1807</t>
  </si>
  <si>
    <t>90-812-2967</t>
  </si>
  <si>
    <t>30-408-4482</t>
  </si>
  <si>
    <t>68-813-0277</t>
  </si>
  <si>
    <t>41-311-1370</t>
  </si>
  <si>
    <t>24-998-7428</t>
  </si>
  <si>
    <t>62-193-5008</t>
  </si>
  <si>
    <t>55-098-4103</t>
  </si>
  <si>
    <t>95-969-9029</t>
  </si>
  <si>
    <t>34-206-3987</t>
  </si>
  <si>
    <t>66-553-4251</t>
  </si>
  <si>
    <t>14-007-7201</t>
  </si>
  <si>
    <t>25-283-0652</t>
  </si>
  <si>
    <t>02-182-8603</t>
  </si>
  <si>
    <t>65-013-2133</t>
  </si>
  <si>
    <t>74-458-8425</t>
  </si>
  <si>
    <t>61-436-0289</t>
  </si>
  <si>
    <t>06-534-8948</t>
  </si>
  <si>
    <t>23-283-7661</t>
  </si>
  <si>
    <t>18-314-5044</t>
  </si>
  <si>
    <t>86-732-5139</t>
  </si>
  <si>
    <t>84-697-7821</t>
  </si>
  <si>
    <t>60-865-0395</t>
  </si>
  <si>
    <t>69-738-9495</t>
  </si>
  <si>
    <t>97-173-4004</t>
  </si>
  <si>
    <t>77-671-3389</t>
  </si>
  <si>
    <t>63-182-8476</t>
  </si>
  <si>
    <t>48-707-3462</t>
  </si>
  <si>
    <t>99-454-9390</t>
  </si>
  <si>
    <t>22-249-2521</t>
  </si>
  <si>
    <t>60-304-2779</t>
  </si>
  <si>
    <t>21-043-3466</t>
  </si>
  <si>
    <t>11-468-5388</t>
  </si>
  <si>
    <t>33-540-0901</t>
  </si>
  <si>
    <t>88-352-4372</t>
  </si>
  <si>
    <t>84-657-6976</t>
  </si>
  <si>
    <t>21-423-4545</t>
  </si>
  <si>
    <t>58-149-0819</t>
  </si>
  <si>
    <t>42-064-3534</t>
  </si>
  <si>
    <t>30-454-0318</t>
  </si>
  <si>
    <t>83-695-2518</t>
  </si>
  <si>
    <t>20-959-3330</t>
  </si>
  <si>
    <t>17-884-0361</t>
  </si>
  <si>
    <t>97-701-1092</t>
  </si>
  <si>
    <t>35-399-3554</t>
  </si>
  <si>
    <t>21-747-0852</t>
  </si>
  <si>
    <t>96-181-1895</t>
  </si>
  <si>
    <t>68-575-5105</t>
  </si>
  <si>
    <t>16-187-9738</t>
  </si>
  <si>
    <t>21-694-2796</t>
  </si>
  <si>
    <t>81-090-4953</t>
  </si>
  <si>
    <t>15-512-1078</t>
  </si>
  <si>
    <t>73-294-7860</t>
  </si>
  <si>
    <t>40-178-6154</t>
  </si>
  <si>
    <t>84-813-5366</t>
  </si>
  <si>
    <t>55-141-9745</t>
  </si>
  <si>
    <t>27-710-5682</t>
  </si>
  <si>
    <t>96-453-6919</t>
  </si>
  <si>
    <t>28-488-2318</t>
  </si>
  <si>
    <t>08-899-7422</t>
  </si>
  <si>
    <t>18-820-5519</t>
  </si>
  <si>
    <t>79-352-8186</t>
  </si>
  <si>
    <t>28-770-2229</t>
  </si>
  <si>
    <t>17-964-9608</t>
  </si>
  <si>
    <t>33-271-3978</t>
  </si>
  <si>
    <t>10-188-9924</t>
  </si>
  <si>
    <t>64-626-9439</t>
  </si>
  <si>
    <t>70-697-9733</t>
  </si>
  <si>
    <t>56-365-2254</t>
  </si>
  <si>
    <t>10-245-0356</t>
  </si>
  <si>
    <t>59-642-0147</t>
  </si>
  <si>
    <t>21-585-8157</t>
  </si>
  <si>
    <t>26-311-6246</t>
  </si>
  <si>
    <t>53-453-5141</t>
  </si>
  <si>
    <t>81-663-8706</t>
  </si>
  <si>
    <t>64-947-5198</t>
  </si>
  <si>
    <t>24-915-6147</t>
  </si>
  <si>
    <t>51-168-4617</t>
  </si>
  <si>
    <t>97-577-1547</t>
  </si>
  <si>
    <t>71-748-6393</t>
  </si>
  <si>
    <t>85-962-2826</t>
  </si>
  <si>
    <t>47-890-7617</t>
  </si>
  <si>
    <t>50-548-5997</t>
  </si>
  <si>
    <t>43-800-1164</t>
  </si>
  <si>
    <t>19-672-3454</t>
  </si>
  <si>
    <t>45-814-6343</t>
  </si>
  <si>
    <t>92-343-7279</t>
  </si>
  <si>
    <t>01-943-7946</t>
  </si>
  <si>
    <t>62-526-0954</t>
  </si>
  <si>
    <t>39-924-9687</t>
  </si>
  <si>
    <t>12-654-3213</t>
  </si>
  <si>
    <t>17-524-0148</t>
  </si>
  <si>
    <t>35-336-0546</t>
  </si>
  <si>
    <t>97-444-5334</t>
  </si>
  <si>
    <t>03-281-3225</t>
  </si>
  <si>
    <t>24-699-7524</t>
  </si>
  <si>
    <t>13-336-1862</t>
  </si>
  <si>
    <t>96-339-6381</t>
  </si>
  <si>
    <t>02-522-8661</t>
  </si>
  <si>
    <t>55-110-0161</t>
  </si>
  <si>
    <t>51-705-2503</t>
  </si>
  <si>
    <t>18-503-3278</t>
  </si>
  <si>
    <t>76-032-1465</t>
  </si>
  <si>
    <t>10-869-7316</t>
  </si>
  <si>
    <t>70-902-7109</t>
  </si>
  <si>
    <t>09-266-4179</t>
  </si>
  <si>
    <t>61-454-3734</t>
  </si>
  <si>
    <t>49-040-7174</t>
  </si>
  <si>
    <t>82-595-1072</t>
  </si>
  <si>
    <t>58-391-0760</t>
  </si>
  <si>
    <t>32-207-2096</t>
  </si>
  <si>
    <t>88-603-8934</t>
  </si>
  <si>
    <t>91-010-5599</t>
  </si>
  <si>
    <t>55-384-2083</t>
  </si>
  <si>
    <t>24-962-6282</t>
  </si>
  <si>
    <t>60-791-4319</t>
  </si>
  <si>
    <t>50-832-8448</t>
  </si>
  <si>
    <t>59-079-2993</t>
  </si>
  <si>
    <t>91-253-5645</t>
  </si>
  <si>
    <t>34-474-0364</t>
  </si>
  <si>
    <t>86-475-5482</t>
  </si>
  <si>
    <t>79-862-0647</t>
  </si>
  <si>
    <t>42-856-2184</t>
  </si>
  <si>
    <t>28-257-7708</t>
  </si>
  <si>
    <t>50-882-4610</t>
  </si>
  <si>
    <t>92-609-0341</t>
  </si>
  <si>
    <t>40-917-6671</t>
  </si>
  <si>
    <t>30-271-0842</t>
  </si>
  <si>
    <t>05-863-7023</t>
  </si>
  <si>
    <t>92-594-0165</t>
  </si>
  <si>
    <t>47-982-0577</t>
  </si>
  <si>
    <t>15-377-1350</t>
  </si>
  <si>
    <t>82-900-8175</t>
  </si>
  <si>
    <t>56-617-4682</t>
  </si>
  <si>
    <t>83-888-2439</t>
  </si>
  <si>
    <t>94-287-8849</t>
  </si>
  <si>
    <t>71-916-5404</t>
  </si>
  <si>
    <t>25-926-4127</t>
  </si>
  <si>
    <t>48-302-1095</t>
  </si>
  <si>
    <t>06-915-8406</t>
  </si>
  <si>
    <t>23-086-1286</t>
  </si>
  <si>
    <t>44-521-6371</t>
  </si>
  <si>
    <t>96-273-3026</t>
  </si>
  <si>
    <t>20-039-4463</t>
  </si>
  <si>
    <t>84-149-9137</t>
  </si>
  <si>
    <t>56-665-8104</t>
  </si>
  <si>
    <t>07-954-0021</t>
  </si>
  <si>
    <t>07-822-2899</t>
  </si>
  <si>
    <t>49-994-6453</t>
  </si>
  <si>
    <t>35-522-6385</t>
  </si>
  <si>
    <t>88-315-2594</t>
  </si>
  <si>
    <t>42-206-4186</t>
  </si>
  <si>
    <t>33-299-3505</t>
  </si>
  <si>
    <t>87-109-7956</t>
  </si>
  <si>
    <t>59-930-5094</t>
  </si>
  <si>
    <t>41-965-7357</t>
  </si>
  <si>
    <t>52-600-3309</t>
  </si>
  <si>
    <t>92-784-1522</t>
  </si>
  <si>
    <t>84-964-3249</t>
  </si>
  <si>
    <t>13-938-6326</t>
  </si>
  <si>
    <t>54-750-0063</t>
  </si>
  <si>
    <t>59-725-6669</t>
  </si>
  <si>
    <t>06-726-5295</t>
  </si>
  <si>
    <t>75-250-1076</t>
  </si>
  <si>
    <t>49-110-9783</t>
  </si>
  <si>
    <t>07-357-5547</t>
  </si>
  <si>
    <t>32-982-3499</t>
  </si>
  <si>
    <t>76-988-2647</t>
  </si>
  <si>
    <t>12-321-3521</t>
  </si>
  <si>
    <t>05-014-3348</t>
  </si>
  <si>
    <t>67-292-3310</t>
  </si>
  <si>
    <t>17-200-6012</t>
  </si>
  <si>
    <t>07-732-1519</t>
  </si>
  <si>
    <t>18-433-2994</t>
  </si>
  <si>
    <t>66-949-8003</t>
  </si>
  <si>
    <t>75-570-6730</t>
  </si>
  <si>
    <t>61-069-3880</t>
  </si>
  <si>
    <t>34-626-1205</t>
  </si>
  <si>
    <t>18-621-4324</t>
  </si>
  <si>
    <t>02-325-7665</t>
  </si>
  <si>
    <t>30-583-1092</t>
  </si>
  <si>
    <t>17-932-3672</t>
  </si>
  <si>
    <t>06-042-9067</t>
  </si>
  <si>
    <t>97-598-2292</t>
  </si>
  <si>
    <t>97-972-7473</t>
  </si>
  <si>
    <t>86-142-5153</t>
  </si>
  <si>
    <t>11-343-2078</t>
  </si>
  <si>
    <t>34-668-1996</t>
  </si>
  <si>
    <t>82-894-2041</t>
  </si>
  <si>
    <t>47-285-1991</t>
  </si>
  <si>
    <t>84-611-8108</t>
  </si>
  <si>
    <t>24-315-4284</t>
  </si>
  <si>
    <t>41-272-1012</t>
  </si>
  <si>
    <t>05-026-9800</t>
  </si>
  <si>
    <t>60-757-4444</t>
  </si>
  <si>
    <t>61-165-9948</t>
  </si>
  <si>
    <t>98-185-6257</t>
  </si>
  <si>
    <t>81-114-8082</t>
  </si>
  <si>
    <t>88-598-9847</t>
  </si>
  <si>
    <t>69-879-4257</t>
  </si>
  <si>
    <t>76-725-2822</t>
  </si>
  <si>
    <t>01-866-4868</t>
  </si>
  <si>
    <t>37-017-1174</t>
  </si>
  <si>
    <t>36-050-3357</t>
  </si>
  <si>
    <t>95-175-0924</t>
  </si>
  <si>
    <t>74-186-5876</t>
  </si>
  <si>
    <t>50-086-6644</t>
  </si>
  <si>
    <t>77-297-8195</t>
  </si>
  <si>
    <t>74-128-4637</t>
  </si>
  <si>
    <t>90-913-2083</t>
  </si>
  <si>
    <t>85-275-9645</t>
  </si>
  <si>
    <t>84-550-9861</t>
  </si>
  <si>
    <t>48-848-8231</t>
  </si>
  <si>
    <t>60-845-5275</t>
  </si>
  <si>
    <t>27-508-3340</t>
  </si>
  <si>
    <t>78-509-2577</t>
  </si>
  <si>
    <t>80-382-8346</t>
  </si>
  <si>
    <t>77-126-3549</t>
  </si>
  <si>
    <t>37-691-0381</t>
  </si>
  <si>
    <t>12-421-5055</t>
  </si>
  <si>
    <t>41-397-2988</t>
  </si>
  <si>
    <t>83-869-6111</t>
  </si>
  <si>
    <t>30-833-7486</t>
  </si>
  <si>
    <t>61-924-6653</t>
  </si>
  <si>
    <t>73-041-9249</t>
  </si>
  <si>
    <t>65-113-4873</t>
  </si>
  <si>
    <t>89-764-2429</t>
  </si>
  <si>
    <t>10-272-0764</t>
  </si>
  <si>
    <t>49-589-5007</t>
  </si>
  <si>
    <t>35-112-1219</t>
  </si>
  <si>
    <t>23-447-4343</t>
  </si>
  <si>
    <t>72-661-6193</t>
  </si>
  <si>
    <t>10-378-1235</t>
  </si>
  <si>
    <t>90-842-1387</t>
  </si>
  <si>
    <t>32-449-5105</t>
  </si>
  <si>
    <t>74-753-2431</t>
  </si>
  <si>
    <t>05-361-7096</t>
  </si>
  <si>
    <t>61-486-5652</t>
  </si>
  <si>
    <t>25-030-9379</t>
  </si>
  <si>
    <t>95-622-7850</t>
  </si>
  <si>
    <t>65-780-2096</t>
  </si>
  <si>
    <t>45-084-5560</t>
  </si>
  <si>
    <t>59-666-6027</t>
  </si>
  <si>
    <t>10-820-2344</t>
  </si>
  <si>
    <t>30-518-1108</t>
  </si>
  <si>
    <t>26-451-1868</t>
  </si>
  <si>
    <t>57-688-4159</t>
  </si>
  <si>
    <t>35-579-3118</t>
  </si>
  <si>
    <t>82-742-3137</t>
  </si>
  <si>
    <t>54-604-3028</t>
  </si>
  <si>
    <t>77-116-4971</t>
  </si>
  <si>
    <t>59-397-8500</t>
  </si>
  <si>
    <t>14-881-0938</t>
  </si>
  <si>
    <t>13-557-3803</t>
  </si>
  <si>
    <t>41-637-2593</t>
  </si>
  <si>
    <t>52-478-1164</t>
  </si>
  <si>
    <t>87-206-4326</t>
  </si>
  <si>
    <t>68-159-3031</t>
  </si>
  <si>
    <t>77-908-6252</t>
  </si>
  <si>
    <t>84-947-9908</t>
  </si>
  <si>
    <t>34-514-7487</t>
  </si>
  <si>
    <t>08-883-2178</t>
  </si>
  <si>
    <t>94-719-5382</t>
  </si>
  <si>
    <t>77-235-7398</t>
  </si>
  <si>
    <t>77-635-3313</t>
  </si>
  <si>
    <t>46-463-1108</t>
  </si>
  <si>
    <t>63-272-9644</t>
  </si>
  <si>
    <t>90-706-9526</t>
  </si>
  <si>
    <t>77-241-2421</t>
  </si>
  <si>
    <t>17-193-2559</t>
  </si>
  <si>
    <t>10-449-6102</t>
  </si>
  <si>
    <t>76-101-7612</t>
  </si>
  <si>
    <t>98-653-4927</t>
  </si>
  <si>
    <t>66-259-6088</t>
  </si>
  <si>
    <t>84-107-1544</t>
  </si>
  <si>
    <t>32-023-6295</t>
  </si>
  <si>
    <t>02-215-5024</t>
  </si>
  <si>
    <t>30-350-3325</t>
  </si>
  <si>
    <t>90-160-6183</t>
  </si>
  <si>
    <t>45-004-4714</t>
  </si>
  <si>
    <t>51-993-2391</t>
  </si>
  <si>
    <t>03-918-1976</t>
  </si>
  <si>
    <t>56-194-7439</t>
  </si>
  <si>
    <t>94-154-5890</t>
  </si>
  <si>
    <t>10-610-8205</t>
  </si>
  <si>
    <t>99-687-9106</t>
  </si>
  <si>
    <t>02-169-1683</t>
  </si>
  <si>
    <t>00-497-6771</t>
  </si>
  <si>
    <t>09-836-2872</t>
  </si>
  <si>
    <t>66-573-6539</t>
  </si>
  <si>
    <t>86-120-6171</t>
  </si>
  <si>
    <t>15-926-3420</t>
  </si>
  <si>
    <t>35-253-4080</t>
  </si>
  <si>
    <t>72-961-4821</t>
  </si>
  <si>
    <t>09-180-3056</t>
  </si>
  <si>
    <t>04-168-3192</t>
  </si>
  <si>
    <t>62-098-3804</t>
  </si>
  <si>
    <t>79-785-3959</t>
  </si>
  <si>
    <t>07-436-7201</t>
  </si>
  <si>
    <t>21-194-3701</t>
  </si>
  <si>
    <t>45-729-7072</t>
  </si>
  <si>
    <t>72-169-0200</t>
  </si>
  <si>
    <t>06-160-2039</t>
  </si>
  <si>
    <t>58-266-2593</t>
  </si>
  <si>
    <t>39-594-3572</t>
  </si>
  <si>
    <t>23-486-6034</t>
  </si>
  <si>
    <t>40-594-1872</t>
  </si>
  <si>
    <t>28-062-2702</t>
  </si>
  <si>
    <t>77-941-2467</t>
  </si>
  <si>
    <t>23-174-2779</t>
  </si>
  <si>
    <t>48-156-4110</t>
  </si>
  <si>
    <t>06-110-2585</t>
  </si>
  <si>
    <t>47-723-4220</t>
  </si>
  <si>
    <t>19-825-7829</t>
  </si>
  <si>
    <t>32-918-6583</t>
  </si>
  <si>
    <t>43-780-1426</t>
  </si>
  <si>
    <t>30-053-4750</t>
  </si>
  <si>
    <t>32-586-0811</t>
  </si>
  <si>
    <t>71-035-6537</t>
  </si>
  <si>
    <t>65-349-1969</t>
  </si>
  <si>
    <t>85-424-2568</t>
  </si>
  <si>
    <t>02-381-1439</t>
  </si>
  <si>
    <t>49-085-7177</t>
  </si>
  <si>
    <t>73-946-2551</t>
  </si>
  <si>
    <t>19-465-1155</t>
  </si>
  <si>
    <t>79-218-6250</t>
  </si>
  <si>
    <t>21-554-6723</t>
  </si>
  <si>
    <t>78-591-9443</t>
  </si>
  <si>
    <t>52-292-5668</t>
  </si>
  <si>
    <t>40-030-7877</t>
  </si>
  <si>
    <t>37-644-7294</t>
  </si>
  <si>
    <t>32-093-5595</t>
  </si>
  <si>
    <t>87-551-3098</t>
  </si>
  <si>
    <t>88-358-9366</t>
  </si>
  <si>
    <t>62-673-4826</t>
  </si>
  <si>
    <t>09-595-7431</t>
  </si>
  <si>
    <t>41-718-1618</t>
  </si>
  <si>
    <t>52-180-5666</t>
  </si>
  <si>
    <t>72-244-0567</t>
  </si>
  <si>
    <t>44-500-8545</t>
  </si>
  <si>
    <t>79-228-1776</t>
  </si>
  <si>
    <t>06-819-0320</t>
  </si>
  <si>
    <t>25-839-1582</t>
  </si>
  <si>
    <t>18-803-3735</t>
  </si>
  <si>
    <t>14-811-1671</t>
  </si>
  <si>
    <t>74-727-2226</t>
  </si>
  <si>
    <t>48-718-3416</t>
  </si>
  <si>
    <t>76-276-6316</t>
  </si>
  <si>
    <t>77-579-7210</t>
  </si>
  <si>
    <t>95-772-2868</t>
  </si>
  <si>
    <t>44-592-5694</t>
  </si>
  <si>
    <t>00-532-5932</t>
  </si>
  <si>
    <t>86-550-8551</t>
  </si>
  <si>
    <t>40-602-9417</t>
  </si>
  <si>
    <t>34-445-0338</t>
  </si>
  <si>
    <t>65-168-5593</t>
  </si>
  <si>
    <t>79-588-7351</t>
  </si>
  <si>
    <t>99-272-4824</t>
  </si>
  <si>
    <t>57-722-6305</t>
  </si>
  <si>
    <t>91-417-7917</t>
  </si>
  <si>
    <t>19-976-4090</t>
  </si>
  <si>
    <t>46-989-6602</t>
  </si>
  <si>
    <t>10-036-0508</t>
  </si>
  <si>
    <t>68-416-6271</t>
  </si>
  <si>
    <t>20-317-3091</t>
  </si>
  <si>
    <t>57-772-0179</t>
  </si>
  <si>
    <t>43-272-1269</t>
  </si>
  <si>
    <t>41-417-6671</t>
  </si>
  <si>
    <t>97-522-0132</t>
  </si>
  <si>
    <t>10-891-2853</t>
  </si>
  <si>
    <t>80-012-6553</t>
  </si>
  <si>
    <t>97-253-1006</t>
  </si>
  <si>
    <t>30-991-2489</t>
  </si>
  <si>
    <t>62-543-6031</t>
  </si>
  <si>
    <t>79-797-1518</t>
  </si>
  <si>
    <t>39-488-0979</t>
  </si>
  <si>
    <t>16-034-3988</t>
  </si>
  <si>
    <t>07-764-5223</t>
  </si>
  <si>
    <t>42-936-8249</t>
  </si>
  <si>
    <t>15-951-6474</t>
  </si>
  <si>
    <t>09-311-3902</t>
  </si>
  <si>
    <t>41-897-8231</t>
  </si>
  <si>
    <t>31-808-1893</t>
  </si>
  <si>
    <t>20-928-3378</t>
  </si>
  <si>
    <t>27-992-7616</t>
  </si>
  <si>
    <t>36-642-0727</t>
  </si>
  <si>
    <t>57-429-7779</t>
  </si>
  <si>
    <t>98-830-3306</t>
  </si>
  <si>
    <t>50-771-3451</t>
  </si>
  <si>
    <t>74-762-0715</t>
  </si>
  <si>
    <t>05-766-6765</t>
  </si>
  <si>
    <t>11-994-4564</t>
  </si>
  <si>
    <t>56-106-2863</t>
  </si>
  <si>
    <t>16-519-5107</t>
  </si>
  <si>
    <t>22-271-8600</t>
  </si>
  <si>
    <t>55-458-2079</t>
  </si>
  <si>
    <t>99-904-7251</t>
  </si>
  <si>
    <t>49-533-9422</t>
  </si>
  <si>
    <t>23-043-1099</t>
  </si>
  <si>
    <t>42-611-7652</t>
  </si>
  <si>
    <t>65-388-4321</t>
  </si>
  <si>
    <t>42-723-6459</t>
  </si>
  <si>
    <t>08-034-2183</t>
  </si>
  <si>
    <t>24-914-3128</t>
  </si>
  <si>
    <t>95-245-8189</t>
  </si>
  <si>
    <t>74-671-6877</t>
  </si>
  <si>
    <t>70-581-6669</t>
  </si>
  <si>
    <t>04-330-4908</t>
  </si>
  <si>
    <t>86-705-6683</t>
  </si>
  <si>
    <t>85-847-4700</t>
  </si>
  <si>
    <t>19-153-0683</t>
  </si>
  <si>
    <t>11-751-8942</t>
  </si>
  <si>
    <t>86-607-0670</t>
  </si>
  <si>
    <t>92-068-1011</t>
  </si>
  <si>
    <t>07-398-4857</t>
  </si>
  <si>
    <t>11-804-9125</t>
  </si>
  <si>
    <t>56-935-0947</t>
  </si>
  <si>
    <t>21-136-9347</t>
  </si>
  <si>
    <t>28-163-2156</t>
  </si>
  <si>
    <t>15-283-9342</t>
  </si>
  <si>
    <t>09-078-9895</t>
  </si>
  <si>
    <t>27-180-3214</t>
  </si>
  <si>
    <t>42-472-1905</t>
  </si>
  <si>
    <t>02-477-4438</t>
  </si>
  <si>
    <t>44-140-8080</t>
  </si>
  <si>
    <t>69-344-2147</t>
  </si>
  <si>
    <t>12-689-5057</t>
  </si>
  <si>
    <t>82-727-1306</t>
  </si>
  <si>
    <t>30-077-3524</t>
  </si>
  <si>
    <t>69-502-1342</t>
  </si>
  <si>
    <t>90-954-5035</t>
  </si>
  <si>
    <t>32-928-3625</t>
  </si>
  <si>
    <t>36-799-5437</t>
  </si>
  <si>
    <t>84-665-0205</t>
  </si>
  <si>
    <t>29-929-8325</t>
  </si>
  <si>
    <t>92-932-7036</t>
  </si>
  <si>
    <t>12-904-6392</t>
  </si>
  <si>
    <t>81-919-2301</t>
  </si>
  <si>
    <t>69-560-6480</t>
  </si>
  <si>
    <t>82-676-0622</t>
  </si>
  <si>
    <t>97-981-8492</t>
  </si>
  <si>
    <t>75-784-7428</t>
  </si>
  <si>
    <t>32-167-2830</t>
  </si>
  <si>
    <t>45-970-1074</t>
  </si>
  <si>
    <t>84-938-0644</t>
  </si>
  <si>
    <t>06-572-3480</t>
  </si>
  <si>
    <t>72-745-1968</t>
  </si>
  <si>
    <t>49-242-6542</t>
  </si>
  <si>
    <t>24-087-7015</t>
  </si>
  <si>
    <t>17-473-2085</t>
  </si>
  <si>
    <t>58-947-3039</t>
  </si>
  <si>
    <t>91-535-8506</t>
  </si>
  <si>
    <t>07-158-9014</t>
  </si>
  <si>
    <t>28-071-9847</t>
  </si>
  <si>
    <t>39-137-0308</t>
  </si>
  <si>
    <t>95-665-2501</t>
  </si>
  <si>
    <t>60-740-1838</t>
  </si>
  <si>
    <t>72-298-3516</t>
  </si>
  <si>
    <t>10-139-9147</t>
  </si>
  <si>
    <t>32-470-6794</t>
  </si>
  <si>
    <t>16-626-0962</t>
  </si>
  <si>
    <t>54-668-8091</t>
  </si>
  <si>
    <t>14-928-0351</t>
  </si>
  <si>
    <t>68-970-3201</t>
  </si>
  <si>
    <t>63-617-9531</t>
  </si>
  <si>
    <t>29-721-7418</t>
  </si>
  <si>
    <t>50-567-5275</t>
  </si>
  <si>
    <t>14-295-7933</t>
  </si>
  <si>
    <t>50-387-1561</t>
  </si>
  <si>
    <t>43-632-6326</t>
  </si>
  <si>
    <t>04-120-4263</t>
  </si>
  <si>
    <t>67-465-3113</t>
  </si>
  <si>
    <t>25-049-3059</t>
  </si>
  <si>
    <t>53-051-3313</t>
  </si>
  <si>
    <t>65-976-1387</t>
  </si>
  <si>
    <t>09-637-3374</t>
  </si>
  <si>
    <t>64-732-1987</t>
  </si>
  <si>
    <t>20-451-9688</t>
  </si>
  <si>
    <t>64-466-6279</t>
  </si>
  <si>
    <t>02-378-1309</t>
  </si>
  <si>
    <t>03-128-3190</t>
  </si>
  <si>
    <t>26-621-2769</t>
  </si>
  <si>
    <t>24-538-7538</t>
  </si>
  <si>
    <t>12-277-2110</t>
  </si>
  <si>
    <t>72-796-7277</t>
  </si>
  <si>
    <t>60-506-2423</t>
  </si>
  <si>
    <t>05-725-4119</t>
  </si>
  <si>
    <t>96-307-9458</t>
  </si>
  <si>
    <t>54-852-0111</t>
  </si>
  <si>
    <t>76-143-5623</t>
  </si>
  <si>
    <t>92-118-9378</t>
  </si>
  <si>
    <t>66-503-3955</t>
  </si>
  <si>
    <t>51-824-9115</t>
  </si>
  <si>
    <t>16-240-8047</t>
  </si>
  <si>
    <t>65-655-0249</t>
  </si>
  <si>
    <t>87-545-8827</t>
  </si>
  <si>
    <t>18-710-1197</t>
  </si>
  <si>
    <t>60-068-2648</t>
  </si>
  <si>
    <t>79-783-2177</t>
  </si>
  <si>
    <t>65-466-8770</t>
  </si>
  <si>
    <t>58-402-0980</t>
  </si>
  <si>
    <t>03-822-4442</t>
  </si>
  <si>
    <t>98-266-5736</t>
  </si>
  <si>
    <t>03-916-8293</t>
  </si>
  <si>
    <t>69-740-4105</t>
  </si>
  <si>
    <t>82-481-9918</t>
  </si>
  <si>
    <t>86-603-8882</t>
  </si>
  <si>
    <t>35-376-7996</t>
  </si>
  <si>
    <t>69-502-0862</t>
  </si>
  <si>
    <t>57-519-2981</t>
  </si>
  <si>
    <t>39-030-6632</t>
  </si>
  <si>
    <t>71-662-8977</t>
  </si>
  <si>
    <t>05-166-7920</t>
  </si>
  <si>
    <t>35-014-5591</t>
  </si>
  <si>
    <t>55-711-7226</t>
  </si>
  <si>
    <t>88-525-9063</t>
  </si>
  <si>
    <t>27-855-6361</t>
  </si>
  <si>
    <t>72-339-0160</t>
  </si>
  <si>
    <t>88-284-7457</t>
  </si>
  <si>
    <t>11-772-3762</t>
  </si>
  <si>
    <t>95-517-8353</t>
  </si>
  <si>
    <t>22-730-4874</t>
  </si>
  <si>
    <t>69-066-8229</t>
  </si>
  <si>
    <t>20-230-3312</t>
  </si>
  <si>
    <t>07-687-4027</t>
  </si>
  <si>
    <t>40-993-9272</t>
  </si>
  <si>
    <t>60-575-6141</t>
  </si>
  <si>
    <t>65-273-0729</t>
  </si>
  <si>
    <t>21-412-4434</t>
  </si>
  <si>
    <t>63-248-0686</t>
  </si>
  <si>
    <t>58-165-6443</t>
  </si>
  <si>
    <t>02-739-0122</t>
  </si>
  <si>
    <t>95-586-6540</t>
  </si>
  <si>
    <t>06-332-4442</t>
  </si>
  <si>
    <t>62-871-8419</t>
  </si>
  <si>
    <t>69-846-4120</t>
  </si>
  <si>
    <t>78-576-3170</t>
  </si>
  <si>
    <t>86-536-0101</t>
  </si>
  <si>
    <t>04-373-2378</t>
  </si>
  <si>
    <t>51-427-5834</t>
  </si>
  <si>
    <t>99-807-8122</t>
  </si>
  <si>
    <t>03-147-1561</t>
  </si>
  <si>
    <t>03-365-3971</t>
  </si>
  <si>
    <t>75-830-1192</t>
  </si>
  <si>
    <t>78-854-3063</t>
  </si>
  <si>
    <t>54-574-1306</t>
  </si>
  <si>
    <t>45-709-8777</t>
  </si>
  <si>
    <t>87-162-1887</t>
  </si>
  <si>
    <t>22-745-4393</t>
  </si>
  <si>
    <t>47-359-4856</t>
  </si>
  <si>
    <t>92-459-7398</t>
  </si>
  <si>
    <t>22-284-4760</t>
  </si>
  <si>
    <t>40-507-6093</t>
  </si>
  <si>
    <t>03-945-4939</t>
  </si>
  <si>
    <t>42-948-6263</t>
  </si>
  <si>
    <t>52-537-8215</t>
  </si>
  <si>
    <t>36-630-7454</t>
  </si>
  <si>
    <t>28-430-8358</t>
  </si>
  <si>
    <t>58-998-1526</t>
  </si>
  <si>
    <t>20-861-7740</t>
  </si>
  <si>
    <t>03-437-0146</t>
  </si>
  <si>
    <t>20-470-7234</t>
  </si>
  <si>
    <t>62-136-5075</t>
  </si>
  <si>
    <t>64-411-3205</t>
  </si>
  <si>
    <t>50-959-1602</t>
  </si>
  <si>
    <t>01-340-3418</t>
  </si>
  <si>
    <t>19-119-1781</t>
  </si>
  <si>
    <t>63-481-1922</t>
  </si>
  <si>
    <t>05-308-8111</t>
  </si>
  <si>
    <t>19-398-3164</t>
  </si>
  <si>
    <t>41-570-6771</t>
  </si>
  <si>
    <t>53-958-4265</t>
  </si>
  <si>
    <t>74-348-2310</t>
  </si>
  <si>
    <t>60-857-7519</t>
  </si>
  <si>
    <t>52-828-5144</t>
  </si>
  <si>
    <t>58-716-4483</t>
  </si>
  <si>
    <t>05-740-2398</t>
  </si>
  <si>
    <t>55-989-4174</t>
  </si>
  <si>
    <t>65-143-5778</t>
  </si>
  <si>
    <t>16-995-2472</t>
  </si>
  <si>
    <t>59-848-2836</t>
  </si>
  <si>
    <t>41-541-0963</t>
  </si>
  <si>
    <t>87-307-2269</t>
  </si>
  <si>
    <t>36-473-8733</t>
  </si>
  <si>
    <t>00-247-1044</t>
  </si>
  <si>
    <t>77-446-9607</t>
  </si>
  <si>
    <t>81-524-8662</t>
  </si>
  <si>
    <t>20-097-3198</t>
  </si>
  <si>
    <t>75-971-2943</t>
  </si>
  <si>
    <t>41-543-1100</t>
  </si>
  <si>
    <t>69-048-5831</t>
  </si>
  <si>
    <t>86-578-2297</t>
  </si>
  <si>
    <t>71-934-9341</t>
  </si>
  <si>
    <t>97-405-0888</t>
  </si>
  <si>
    <t>40-374-8897</t>
  </si>
  <si>
    <t>25-586-8304</t>
  </si>
  <si>
    <t>55-964-6974</t>
  </si>
  <si>
    <t>51-687-8605</t>
  </si>
  <si>
    <t>61-755-6036</t>
  </si>
  <si>
    <t>56-088-4065</t>
  </si>
  <si>
    <t>43-448-3688</t>
  </si>
  <si>
    <t>35-107-9147</t>
  </si>
  <si>
    <t>51-800-0278</t>
  </si>
  <si>
    <t>28-254-9744</t>
  </si>
  <si>
    <t>59-548-5403</t>
  </si>
  <si>
    <t>75-315-5842</t>
  </si>
  <si>
    <t>00-582-9269</t>
  </si>
  <si>
    <t>53-660-5552</t>
  </si>
  <si>
    <t>69-021-7640</t>
  </si>
  <si>
    <t>45-963-2813</t>
  </si>
  <si>
    <t>92-383-2194</t>
  </si>
  <si>
    <t>94-588-0361</t>
  </si>
  <si>
    <t>37-475-2149</t>
  </si>
  <si>
    <t>86-106-1385</t>
  </si>
  <si>
    <t>63-771-4193</t>
  </si>
  <si>
    <t>72-304-5848</t>
  </si>
  <si>
    <t>00-182-3870</t>
  </si>
  <si>
    <t>80-298-7419</t>
  </si>
  <si>
    <t>64-527-8169</t>
  </si>
  <si>
    <t>64-070-5439</t>
  </si>
  <si>
    <t>80-003-4710</t>
  </si>
  <si>
    <t>78-123-7707</t>
  </si>
  <si>
    <t>89-024-2520</t>
  </si>
  <si>
    <t>22-406-2058</t>
  </si>
  <si>
    <t>12-908-5362</t>
  </si>
  <si>
    <t>90-207-4110</t>
  </si>
  <si>
    <t>39-894-0770</t>
  </si>
  <si>
    <t>37-974-9881</t>
  </si>
  <si>
    <t>59-367-7131</t>
  </si>
  <si>
    <t>66-227-6819</t>
  </si>
  <si>
    <t>08-442-3597</t>
  </si>
  <si>
    <t>45-605-8211</t>
  </si>
  <si>
    <t>54-089-8813</t>
  </si>
  <si>
    <t>33-830-6872</t>
  </si>
  <si>
    <t>97-597-1930</t>
  </si>
  <si>
    <t>03-039-4381</t>
  </si>
  <si>
    <t>67-857-5717</t>
  </si>
  <si>
    <t>16-523-7184</t>
  </si>
  <si>
    <t>35-054-4925</t>
  </si>
  <si>
    <t>17-898-3845</t>
  </si>
  <si>
    <t>66-685-0811</t>
  </si>
  <si>
    <t>36-716-0477</t>
  </si>
  <si>
    <t>85-037-5008</t>
  </si>
  <si>
    <t>74-434-6738</t>
  </si>
  <si>
    <t>13-342-0510</t>
  </si>
  <si>
    <t>82-222-9674</t>
  </si>
  <si>
    <t>42-399-1088</t>
  </si>
  <si>
    <t>69-697-3965</t>
  </si>
  <si>
    <t>20-763-5659</t>
  </si>
  <si>
    <t>87-691-6380</t>
  </si>
  <si>
    <t>90-247-2694</t>
  </si>
  <si>
    <t>24-691-5370</t>
  </si>
  <si>
    <t>42-942-5961</t>
  </si>
  <si>
    <t>06-542-3723</t>
  </si>
  <si>
    <t>99-915-5729</t>
  </si>
  <si>
    <t>68-657-0374</t>
  </si>
  <si>
    <t>90-943-1656</t>
  </si>
  <si>
    <t>34-809-0499</t>
  </si>
  <si>
    <t>41-401-7552</t>
  </si>
  <si>
    <t>82-376-3803</t>
  </si>
  <si>
    <t>69-516-5147</t>
  </si>
  <si>
    <t>53-069-2601</t>
  </si>
  <si>
    <t>32-443-7137</t>
  </si>
  <si>
    <t>58-254-1018</t>
  </si>
  <si>
    <t>56-932-3309</t>
  </si>
  <si>
    <t>97-992-0763</t>
  </si>
  <si>
    <t>54-427-1690</t>
  </si>
  <si>
    <t>70-413-2836</t>
  </si>
  <si>
    <t>59-092-2399</t>
  </si>
  <si>
    <t>57-574-7526</t>
  </si>
  <si>
    <t>09-786-0085</t>
  </si>
  <si>
    <t>79-465-3301</t>
  </si>
  <si>
    <t>66-508-9394</t>
  </si>
  <si>
    <t>33-435-3376</t>
  </si>
  <si>
    <t>11-207-9976</t>
  </si>
  <si>
    <t>93-963-7509</t>
  </si>
  <si>
    <t>93-648-7912</t>
  </si>
  <si>
    <t>26-495-9554</t>
  </si>
  <si>
    <t>23-955-6236</t>
  </si>
  <si>
    <t>47-248-1733</t>
  </si>
  <si>
    <t>68-891-6657</t>
  </si>
  <si>
    <t>44-627-0775</t>
  </si>
  <si>
    <t>15-654-1912</t>
  </si>
  <si>
    <t>61-600-0324</t>
  </si>
  <si>
    <t>17-385-1658</t>
  </si>
  <si>
    <t>85-255-8801</t>
  </si>
  <si>
    <t>87-271-6374</t>
  </si>
  <si>
    <t>97-220-6083</t>
  </si>
  <si>
    <t>38-924-4377</t>
  </si>
  <si>
    <t>69-992-3911</t>
  </si>
  <si>
    <t>03-310-0528</t>
  </si>
  <si>
    <t>09-046-9415</t>
  </si>
  <si>
    <t>52-361-8742</t>
  </si>
  <si>
    <t>54-897-2714</t>
  </si>
  <si>
    <t>25-952-6267</t>
  </si>
  <si>
    <t>59-489-1215</t>
  </si>
  <si>
    <t>12-299-7265</t>
  </si>
  <si>
    <t>97-063-0689</t>
  </si>
  <si>
    <t>61-225-4354</t>
  </si>
  <si>
    <t>22-273-0851</t>
  </si>
  <si>
    <t>74-721-5399</t>
  </si>
  <si>
    <t>21-818-6708</t>
  </si>
  <si>
    <t>34-392-7332</t>
  </si>
  <si>
    <t>73-338-1351</t>
  </si>
  <si>
    <t>46-348-8401</t>
  </si>
  <si>
    <t>77-223-4773</t>
  </si>
  <si>
    <t>53-920-4306</t>
  </si>
  <si>
    <t>19-549-2417</t>
  </si>
  <si>
    <t>01-970-7073</t>
  </si>
  <si>
    <t>67-625-6414</t>
  </si>
  <si>
    <t>08-389-3600</t>
  </si>
  <si>
    <t>24-835-0846</t>
  </si>
  <si>
    <t>63-969-3708</t>
  </si>
  <si>
    <t>24-972-0184</t>
  </si>
  <si>
    <t>21-599-9326</t>
  </si>
  <si>
    <t>17-578-9630</t>
  </si>
  <si>
    <t>93-450-8807</t>
  </si>
  <si>
    <t>30-850-4757</t>
  </si>
  <si>
    <t>75-198-7050</t>
  </si>
  <si>
    <t>37-783-1263</t>
  </si>
  <si>
    <t>39-315-4158</t>
  </si>
  <si>
    <t>17-764-6668</t>
  </si>
  <si>
    <t>74-332-6247</t>
  </si>
  <si>
    <t>69-949-7492</t>
  </si>
  <si>
    <t>05-095-1258</t>
  </si>
  <si>
    <t>59-617-2693</t>
  </si>
  <si>
    <t>59-411-5951</t>
  </si>
  <si>
    <t>03-772-2334</t>
  </si>
  <si>
    <t>75-705-5411</t>
  </si>
  <si>
    <t>56-537-4082</t>
  </si>
  <si>
    <t>19-984-0592</t>
  </si>
  <si>
    <t>58-932-7485</t>
  </si>
  <si>
    <t>27-698-5969</t>
  </si>
  <si>
    <t>74-369-5369</t>
  </si>
  <si>
    <t>71-231-6884</t>
  </si>
  <si>
    <t>13-781-4690</t>
  </si>
  <si>
    <t>41-314-3807</t>
  </si>
  <si>
    <t>24-628-2839</t>
  </si>
  <si>
    <t>17-275-9317</t>
  </si>
  <si>
    <t>73-743-0212</t>
  </si>
  <si>
    <t>20-380-0075</t>
  </si>
  <si>
    <t>35-595-4536</t>
  </si>
  <si>
    <t>32-591-6761</t>
  </si>
  <si>
    <t>26-307-4762</t>
  </si>
  <si>
    <t>79-386-9793</t>
  </si>
  <si>
    <t>56-847-4864</t>
  </si>
  <si>
    <t>52-260-4349</t>
  </si>
  <si>
    <t>29-883-1968</t>
  </si>
  <si>
    <t>92-163-6772</t>
  </si>
  <si>
    <t>30-204-8109</t>
  </si>
  <si>
    <t>83-025-8497</t>
  </si>
  <si>
    <t>30-106-0475</t>
  </si>
  <si>
    <t>81-851-0603</t>
  </si>
  <si>
    <t>23-757-6239</t>
  </si>
  <si>
    <t>37-989-9826</t>
  </si>
  <si>
    <t>65-616-7880</t>
  </si>
  <si>
    <t>34-959-8539</t>
  </si>
  <si>
    <t>60-320-4955</t>
  </si>
  <si>
    <t>40-581-1725</t>
  </si>
  <si>
    <t>64-247-5039</t>
  </si>
  <si>
    <t>07-411-5011</t>
  </si>
  <si>
    <t>43-138-5833</t>
  </si>
  <si>
    <t>16-763-1592</t>
  </si>
  <si>
    <t>83-297-8968</t>
  </si>
  <si>
    <t>13-106-0945</t>
  </si>
  <si>
    <t>80-880-0330</t>
  </si>
  <si>
    <t>74-741-4618</t>
  </si>
  <si>
    <t>35-533-7310</t>
  </si>
  <si>
    <t>23-951-8361</t>
  </si>
  <si>
    <t>35-970-2563</t>
  </si>
  <si>
    <t>61-299-0478</t>
  </si>
  <si>
    <t>33-599-3319</t>
  </si>
  <si>
    <t>74-680-7256</t>
  </si>
  <si>
    <t>54-138-6382</t>
  </si>
  <si>
    <t>36-995-8320</t>
  </si>
  <si>
    <t>18-140-5236</t>
  </si>
  <si>
    <t>51-356-2728</t>
  </si>
  <si>
    <t>19-741-9775</t>
  </si>
  <si>
    <t>85-693-3372</t>
  </si>
  <si>
    <t>47-223-0987</t>
  </si>
  <si>
    <t>33-983-8275</t>
  </si>
  <si>
    <t>46-238-9617</t>
  </si>
  <si>
    <t>17-711-9978</t>
  </si>
  <si>
    <t>12-937-4734</t>
  </si>
  <si>
    <t>68-314-7309</t>
  </si>
  <si>
    <t>39-361-8025</t>
  </si>
  <si>
    <t>68-488-6731</t>
  </si>
  <si>
    <t>12-798-4616</t>
  </si>
  <si>
    <t>94-220-6358</t>
  </si>
  <si>
    <t>10-166-5629</t>
  </si>
  <si>
    <t>40-802-4743</t>
  </si>
  <si>
    <t>26-498-2612</t>
  </si>
  <si>
    <t>97-384-5345</t>
  </si>
  <si>
    <t>30-971-1069</t>
  </si>
  <si>
    <t>99-855-0633</t>
  </si>
  <si>
    <t>58-015-8307</t>
  </si>
  <si>
    <t>26-386-9672</t>
  </si>
  <si>
    <t>18-194-3788</t>
  </si>
  <si>
    <t>81-719-3364</t>
  </si>
  <si>
    <t>22-762-7115</t>
  </si>
  <si>
    <t>58-175-8863</t>
  </si>
  <si>
    <t>36-369-4813</t>
  </si>
  <si>
    <t>43-480-0255</t>
  </si>
  <si>
    <t>77-720-6359</t>
  </si>
  <si>
    <t>61-089-8700</t>
  </si>
  <si>
    <t>52-152-8766</t>
  </si>
  <si>
    <t>78-813-1939</t>
  </si>
  <si>
    <t>92-405-7067</t>
  </si>
  <si>
    <t>65-676-4180</t>
  </si>
  <si>
    <t>63-317-7929</t>
  </si>
  <si>
    <t>16-342-9569</t>
  </si>
  <si>
    <t>05-608-6805</t>
  </si>
  <si>
    <t>37-075-8791</t>
  </si>
  <si>
    <t>94-303-9372</t>
  </si>
  <si>
    <t>96-621-0081</t>
  </si>
  <si>
    <t>16-646-6099</t>
  </si>
  <si>
    <t>84-415-4651</t>
  </si>
  <si>
    <t>50-846-5639</t>
  </si>
  <si>
    <t>98-407-5880</t>
  </si>
  <si>
    <t>62-713-2992</t>
  </si>
  <si>
    <t>39-312-0454</t>
  </si>
  <si>
    <t>74-780-7672</t>
  </si>
  <si>
    <t>44-202-9967</t>
  </si>
  <si>
    <t>38-714-3188</t>
  </si>
  <si>
    <t>02-537-0167</t>
  </si>
  <si>
    <t>82-545-5636</t>
  </si>
  <si>
    <t>33-782-4539</t>
  </si>
  <si>
    <t>46-162-4707</t>
  </si>
  <si>
    <t>80-245-6394</t>
  </si>
  <si>
    <t>88-696-2343</t>
  </si>
  <si>
    <t>42-215-4808</t>
  </si>
  <si>
    <t>27-194-1370</t>
  </si>
  <si>
    <t>86-706-2924</t>
  </si>
  <si>
    <t>59-149-5169</t>
  </si>
  <si>
    <t>70-478-8436</t>
  </si>
  <si>
    <t>94-182-1564</t>
  </si>
  <si>
    <t>65-049-4116</t>
  </si>
  <si>
    <t>03-634-0381</t>
  </si>
  <si>
    <t>42-750-9686</t>
  </si>
  <si>
    <t>76-627-0633</t>
  </si>
  <si>
    <t>99-833-4490</t>
  </si>
  <si>
    <t>56-765-8707</t>
  </si>
  <si>
    <t>60-223-8902</t>
  </si>
  <si>
    <t>00-692-9899</t>
  </si>
  <si>
    <t>98-984-5747</t>
  </si>
  <si>
    <t>20-079-1576</t>
  </si>
  <si>
    <t>02-283-8689</t>
  </si>
  <si>
    <t>70-826-8643</t>
  </si>
  <si>
    <t>05-265-5866</t>
  </si>
  <si>
    <t>76-187-1066</t>
  </si>
  <si>
    <t>22-371-9690</t>
  </si>
  <si>
    <t>98-886-3235</t>
  </si>
  <si>
    <t>29-809-1913</t>
  </si>
  <si>
    <t>55-601-9239</t>
  </si>
  <si>
    <t>60-323-1806</t>
  </si>
  <si>
    <t>65-594-2937</t>
  </si>
  <si>
    <t>38-700-2790</t>
  </si>
  <si>
    <t>42-840-4302</t>
  </si>
  <si>
    <t>29-026-8584</t>
  </si>
  <si>
    <t>18-573-5752</t>
  </si>
  <si>
    <t>20-613-1993</t>
  </si>
  <si>
    <t>92-637-0795</t>
  </si>
  <si>
    <t>88-809-2065</t>
  </si>
  <si>
    <t>71-759-0445</t>
  </si>
  <si>
    <t>21-214-1651</t>
  </si>
  <si>
    <t>58-143-0603</t>
  </si>
  <si>
    <t>69-516-4411</t>
  </si>
  <si>
    <t>77-270-3088</t>
  </si>
  <si>
    <t>72-664-8587</t>
  </si>
  <si>
    <t>89-282-9580</t>
  </si>
  <si>
    <t>37-532-3510</t>
  </si>
  <si>
    <t>17-271-2771</t>
  </si>
  <si>
    <t>20-931-2100</t>
  </si>
  <si>
    <t>97-027-5547</t>
  </si>
  <si>
    <t>48-045-6088</t>
  </si>
  <si>
    <t>36-628-3592</t>
  </si>
  <si>
    <t>94-429-6922</t>
  </si>
  <si>
    <t>15-084-4876</t>
  </si>
  <si>
    <t>79-169-0954</t>
  </si>
  <si>
    <t>36-287-2395</t>
  </si>
  <si>
    <t>47-377-0938</t>
  </si>
  <si>
    <t>33-762-2029</t>
  </si>
  <si>
    <t>20-083-3900</t>
  </si>
  <si>
    <t>05-837-9679</t>
  </si>
  <si>
    <t>96-732-6251</t>
  </si>
  <si>
    <t>00-410-3027</t>
  </si>
  <si>
    <t>24-993-3865</t>
  </si>
  <si>
    <t>15-416-7246</t>
  </si>
  <si>
    <t>90-418-2061</t>
  </si>
  <si>
    <t>16-762-6098</t>
  </si>
  <si>
    <t>29-852-3492</t>
  </si>
  <si>
    <t>06-619-4083</t>
  </si>
  <si>
    <t>47-173-4503</t>
  </si>
  <si>
    <t>23-677-7465</t>
  </si>
  <si>
    <t>94-018-9785</t>
  </si>
  <si>
    <t>96-872-4900</t>
  </si>
  <si>
    <t>67-084-6930</t>
  </si>
  <si>
    <t>01-332-2792</t>
  </si>
  <si>
    <t>55-675-8829</t>
  </si>
  <si>
    <t>11-324-4444</t>
  </si>
  <si>
    <t>50-271-9650</t>
  </si>
  <si>
    <t>64-786-8575</t>
  </si>
  <si>
    <t>58-419-4763</t>
  </si>
  <si>
    <t>15-433-9751</t>
  </si>
  <si>
    <t>74-870-4009</t>
  </si>
  <si>
    <t>68-168-2773</t>
  </si>
  <si>
    <t>63-725-5147</t>
  </si>
  <si>
    <t>91-542-6173</t>
  </si>
  <si>
    <t>16-742-3686</t>
  </si>
  <si>
    <t>88-834-5417</t>
  </si>
  <si>
    <t>59-015-4096</t>
  </si>
  <si>
    <t>76-533-0469</t>
  </si>
  <si>
    <t>41-917-2142</t>
  </si>
  <si>
    <t>47-941-2482</t>
  </si>
  <si>
    <t>03-136-2034</t>
  </si>
  <si>
    <t>47-432-1697</t>
  </si>
  <si>
    <t>61-624-6020</t>
  </si>
  <si>
    <t>04-442-5211</t>
  </si>
  <si>
    <t>55-663-5670</t>
  </si>
  <si>
    <t>00-271-9030</t>
  </si>
  <si>
    <t>41-693-7957</t>
  </si>
  <si>
    <t>83-836-0187</t>
  </si>
  <si>
    <t>33-063-4022</t>
  </si>
  <si>
    <t>09-942-4671</t>
  </si>
  <si>
    <t>27-501-2199</t>
  </si>
  <si>
    <t>53-804-3962</t>
  </si>
  <si>
    <t>30-862-8904</t>
  </si>
  <si>
    <t>82-003-1611</t>
  </si>
  <si>
    <t>08-694-8356</t>
  </si>
  <si>
    <t>06-248-1210</t>
  </si>
  <si>
    <t>64-655-1532</t>
  </si>
  <si>
    <t>31-960-3582</t>
  </si>
  <si>
    <t>44-124-3541</t>
  </si>
  <si>
    <t>20-416-4235</t>
  </si>
  <si>
    <t>06-951-5918</t>
  </si>
  <si>
    <t>04-991-4803</t>
  </si>
  <si>
    <t>57-910-6918</t>
  </si>
  <si>
    <t>83-523-7724</t>
  </si>
  <si>
    <t>89-585-6821</t>
  </si>
  <si>
    <t>20-644-8838</t>
  </si>
  <si>
    <t>38-112-0773</t>
  </si>
  <si>
    <t>26-898-0745</t>
  </si>
  <si>
    <t>28-555-2269</t>
  </si>
  <si>
    <t>03-653-8726</t>
  </si>
  <si>
    <t>10-310-6229</t>
  </si>
  <si>
    <t>48-644-1352</t>
  </si>
  <si>
    <t>96-980-1830</t>
  </si>
  <si>
    <t>51-162-8213</t>
  </si>
  <si>
    <t>36-596-1814</t>
  </si>
  <si>
    <t>15-778-9899</t>
  </si>
  <si>
    <t>50-666-9219</t>
  </si>
  <si>
    <t>68-389-7318</t>
  </si>
  <si>
    <t>55-225-5015</t>
  </si>
  <si>
    <t>58-205-3458</t>
  </si>
  <si>
    <t>73-233-6018</t>
  </si>
  <si>
    <t>72-793-8295</t>
  </si>
  <si>
    <t>28-552-8850</t>
  </si>
  <si>
    <t>79-528-6628</t>
  </si>
  <si>
    <t>27-413-0980</t>
  </si>
  <si>
    <t>52-570-6760</t>
  </si>
  <si>
    <t>49-257-3407</t>
  </si>
  <si>
    <t>61-720-3829</t>
  </si>
  <si>
    <t>06-941-3557</t>
  </si>
  <si>
    <t>56-560-8721</t>
  </si>
  <si>
    <t>30-520-3422</t>
  </si>
  <si>
    <t>16-241-4552</t>
  </si>
  <si>
    <t>31-447-0041</t>
  </si>
  <si>
    <t>69-602-5477</t>
  </si>
  <si>
    <t>07-920-4779</t>
  </si>
  <si>
    <t>84-468-2025</t>
  </si>
  <si>
    <t>02-076-1626</t>
  </si>
  <si>
    <t>98-243-6460</t>
  </si>
  <si>
    <t>84-687-2640</t>
  </si>
  <si>
    <t>00-713-8934</t>
  </si>
  <si>
    <t>66-605-8842</t>
  </si>
  <si>
    <t>64-045-1674</t>
  </si>
  <si>
    <t>20-052-3911</t>
  </si>
  <si>
    <t>92-754-5730</t>
  </si>
  <si>
    <t>56-271-1928</t>
  </si>
  <si>
    <t>43-058-5498</t>
  </si>
  <si>
    <t>00-492-7420</t>
  </si>
  <si>
    <t>49-506-0502</t>
  </si>
  <si>
    <t>78-656-5644</t>
  </si>
  <si>
    <t>30-645-3386</t>
  </si>
  <si>
    <t>03-568-0733</t>
  </si>
  <si>
    <t>68-994-0707</t>
  </si>
  <si>
    <t>62-578-2705</t>
  </si>
  <si>
    <t>74-659-6139</t>
  </si>
  <si>
    <t>97-021-6411</t>
  </si>
  <si>
    <t>25-172-6789</t>
  </si>
  <si>
    <t>53-956-5938</t>
  </si>
  <si>
    <t>03-064-4618</t>
  </si>
  <si>
    <t>71-844-6910</t>
  </si>
  <si>
    <t>38-619-8740</t>
  </si>
  <si>
    <t>04-916-5837</t>
  </si>
  <si>
    <t>98-578-5413</t>
  </si>
  <si>
    <t>37-036-1111</t>
  </si>
  <si>
    <t>29-870-4820</t>
  </si>
  <si>
    <t>33-778-0895</t>
  </si>
  <si>
    <t>48-436-1827</t>
  </si>
  <si>
    <t>91-342-0491</t>
  </si>
  <si>
    <t>86-846-1338</t>
  </si>
  <si>
    <t>79-880-1267</t>
  </si>
  <si>
    <t>59-269-1268</t>
  </si>
  <si>
    <t>70-883-2778</t>
  </si>
  <si>
    <t>48-504-3562</t>
  </si>
  <si>
    <t>05-089-2964</t>
  </si>
  <si>
    <t>83-321-3352</t>
  </si>
  <si>
    <t>42-659-5691</t>
  </si>
  <si>
    <t>33-867-2958</t>
  </si>
  <si>
    <t>24-173-5926</t>
  </si>
  <si>
    <t>78-949-1431</t>
  </si>
  <si>
    <t>62-919-2338</t>
  </si>
  <si>
    <t>52-996-7478</t>
  </si>
  <si>
    <t>02-470-1201</t>
  </si>
  <si>
    <t>72-717-5947</t>
  </si>
  <si>
    <t>67-820-4164</t>
  </si>
  <si>
    <t>71-406-4899</t>
  </si>
  <si>
    <t>47-471-3494</t>
  </si>
  <si>
    <t>22-741-4465</t>
  </si>
  <si>
    <t>00-683-2744</t>
  </si>
  <si>
    <t>79-757-9018</t>
  </si>
  <si>
    <t>88-853-1218</t>
  </si>
  <si>
    <t>62-244-1731</t>
  </si>
  <si>
    <t>36-466-3694</t>
  </si>
  <si>
    <t>37-379-8958</t>
  </si>
  <si>
    <t>39-418-8920</t>
  </si>
  <si>
    <t>82-622-2077</t>
  </si>
  <si>
    <t>75-411-8406</t>
  </si>
  <si>
    <t>58-505-4771</t>
  </si>
  <si>
    <t>71-048-6518</t>
  </si>
  <si>
    <t>59-999-1012</t>
  </si>
  <si>
    <t>55-032-1613</t>
  </si>
  <si>
    <t>98-724-7126</t>
  </si>
  <si>
    <t>08-421-0308</t>
  </si>
  <si>
    <t>12-936-4433</t>
  </si>
  <si>
    <t>41-991-5111</t>
  </si>
  <si>
    <t>02-713-3935</t>
  </si>
  <si>
    <t>29-918-6395</t>
  </si>
  <si>
    <t>15-430-2077</t>
  </si>
  <si>
    <t>15-514-5484</t>
  </si>
  <si>
    <t>31-608-5266</t>
  </si>
  <si>
    <t>32-260-0128</t>
  </si>
  <si>
    <t>07-384-7519</t>
  </si>
  <si>
    <t>50-902-8831</t>
  </si>
  <si>
    <t>12-494-7976</t>
  </si>
  <si>
    <t>67-676-9804</t>
  </si>
  <si>
    <t>20-353-5239</t>
  </si>
  <si>
    <t>31-610-9455</t>
  </si>
  <si>
    <t>66-668-3995</t>
  </si>
  <si>
    <t>21-762-8658</t>
  </si>
  <si>
    <t>00-590-9669</t>
  </si>
  <si>
    <t>32-413-8928</t>
  </si>
  <si>
    <t>77-021-0612</t>
  </si>
  <si>
    <t>64-940-3968</t>
  </si>
  <si>
    <t>32-892-0925</t>
  </si>
  <si>
    <t>39-209-7466</t>
  </si>
  <si>
    <t>45-903-7481</t>
  </si>
  <si>
    <t>09-055-8963</t>
  </si>
  <si>
    <t>02-997-0930</t>
  </si>
  <si>
    <t>00-101-0149</t>
  </si>
  <si>
    <t>54-385-7091</t>
  </si>
  <si>
    <t>12-799-2979</t>
  </si>
  <si>
    <t>36-461-3155</t>
  </si>
  <si>
    <t>16-146-2070</t>
  </si>
  <si>
    <t>32-890-0912</t>
  </si>
  <si>
    <t>78-372-7886</t>
  </si>
  <si>
    <t>17-167-7104</t>
  </si>
  <si>
    <t>85-750-6599</t>
  </si>
  <si>
    <t>92-691-5881</t>
  </si>
  <si>
    <t>77-526-8934</t>
  </si>
  <si>
    <t>99-639-3966</t>
  </si>
  <si>
    <t>05-379-4906</t>
  </si>
  <si>
    <t>30-576-9486</t>
  </si>
  <si>
    <t>47-589-9106</t>
  </si>
  <si>
    <t>92-776-5120</t>
  </si>
  <si>
    <t>32-420-7636</t>
  </si>
  <si>
    <t>72-708-3646</t>
  </si>
  <si>
    <t>64-015-6143</t>
  </si>
  <si>
    <t>43-946-8395</t>
  </si>
  <si>
    <t>50-020-6487</t>
  </si>
  <si>
    <t>96-624-5544</t>
  </si>
  <si>
    <t>72-753-7250</t>
  </si>
  <si>
    <t>66-905-3955</t>
  </si>
  <si>
    <t>23-724-3531</t>
  </si>
  <si>
    <t>66-453-0984</t>
  </si>
  <si>
    <t>12-034-0066</t>
  </si>
  <si>
    <t>34-498-3683</t>
  </si>
  <si>
    <t>88-522-8607</t>
  </si>
  <si>
    <t>47-662-1469</t>
  </si>
  <si>
    <t>24-960-0557</t>
  </si>
  <si>
    <t>73-646-7581</t>
  </si>
  <si>
    <t>49-396-8067</t>
  </si>
  <si>
    <t>30-435-1638</t>
  </si>
  <si>
    <t>91-817-5943</t>
  </si>
  <si>
    <t>47-093-5870</t>
  </si>
  <si>
    <t>81-398-4572</t>
  </si>
  <si>
    <t>95-321-0059</t>
  </si>
  <si>
    <t>23-520-4124</t>
  </si>
  <si>
    <t>51-573-4803</t>
  </si>
  <si>
    <t>07-071-9925</t>
  </si>
  <si>
    <t>53-098-5618</t>
  </si>
  <si>
    <t>39-404-1467</t>
  </si>
  <si>
    <t>42-907-0581</t>
  </si>
  <si>
    <t>37-759-2850</t>
  </si>
  <si>
    <t>93-664-7561</t>
  </si>
  <si>
    <t>63-888-5180</t>
  </si>
  <si>
    <t>95-757-4741</t>
  </si>
  <si>
    <t>82-874-3207</t>
  </si>
  <si>
    <t>98-294-4936</t>
  </si>
  <si>
    <t>65-277-9401</t>
  </si>
  <si>
    <t>04-707-4986</t>
  </si>
  <si>
    <t>41-919-8469</t>
  </si>
  <si>
    <t>24-230-1476</t>
  </si>
  <si>
    <t>49-283-6725</t>
  </si>
  <si>
    <t>67-228-9441</t>
  </si>
  <si>
    <t>95-277-2806</t>
  </si>
  <si>
    <t>29-763-3235</t>
  </si>
  <si>
    <t>00-614-0644</t>
  </si>
  <si>
    <t>51-975-9713</t>
  </si>
  <si>
    <t>28-253-9052</t>
  </si>
  <si>
    <t>35-258-0477</t>
  </si>
  <si>
    <t>20-678-1315</t>
  </si>
  <si>
    <t>84-785-6225</t>
  </si>
  <si>
    <t>51-188-9545</t>
  </si>
  <si>
    <t>41-900-5786</t>
  </si>
  <si>
    <t>79-957-6232</t>
  </si>
  <si>
    <t>32-159-3016</t>
  </si>
  <si>
    <t>69-980-9158</t>
  </si>
  <si>
    <t>66-974-5395</t>
  </si>
  <si>
    <t>42-090-6352</t>
  </si>
  <si>
    <t>73-724-8764</t>
  </si>
  <si>
    <t>28-176-2786</t>
  </si>
  <si>
    <t>04-184-3688</t>
  </si>
  <si>
    <t>95-826-1872</t>
  </si>
  <si>
    <t>32-989-3127</t>
  </si>
  <si>
    <t>24-576-8807</t>
  </si>
  <si>
    <t>97-353-7494</t>
  </si>
  <si>
    <t>38-046-7130</t>
  </si>
  <si>
    <t>06-415-1619</t>
  </si>
  <si>
    <t>28-499-8508</t>
  </si>
  <si>
    <t>64-786-4272</t>
  </si>
  <si>
    <t>24-574-3040</t>
  </si>
  <si>
    <t>47-077-8678</t>
  </si>
  <si>
    <t>04-525-0586</t>
  </si>
  <si>
    <t>05-631-1238</t>
  </si>
  <si>
    <t>49-365-0781</t>
  </si>
  <si>
    <t>66-861-9536</t>
  </si>
  <si>
    <t>95-243-2180</t>
  </si>
  <si>
    <t>51-315-2395</t>
  </si>
  <si>
    <t>97-399-4792</t>
  </si>
  <si>
    <t>16-055-0569</t>
  </si>
  <si>
    <t>61-753-5893</t>
  </si>
  <si>
    <t>77-813-5585</t>
  </si>
  <si>
    <t>66-235-0119</t>
  </si>
  <si>
    <t>90-876-0484</t>
  </si>
  <si>
    <t>75-586-5288</t>
  </si>
  <si>
    <t>78-209-6416</t>
  </si>
  <si>
    <t>55-702-5127</t>
  </si>
  <si>
    <t>67-798-3041</t>
  </si>
  <si>
    <t>19-135-6588</t>
  </si>
  <si>
    <t>29-558-4624</t>
  </si>
  <si>
    <t>75-298-7478</t>
  </si>
  <si>
    <t>71-665-7973</t>
  </si>
  <si>
    <t>48-353-5772</t>
  </si>
  <si>
    <t>03-107-7807</t>
  </si>
  <si>
    <t>93-022-2985</t>
  </si>
  <si>
    <t>29-587-4394</t>
  </si>
  <si>
    <t>44-872-5463</t>
  </si>
  <si>
    <t>57-660-8512</t>
  </si>
  <si>
    <t>19-433-5248</t>
  </si>
  <si>
    <t>81-858-7777</t>
  </si>
  <si>
    <t>11-655-0842</t>
  </si>
  <si>
    <t>59-000-9377</t>
  </si>
  <si>
    <t>89-038-3139</t>
  </si>
  <si>
    <t>93-510-2676</t>
  </si>
  <si>
    <t>63-908-9971</t>
  </si>
  <si>
    <t>07-938-3275</t>
  </si>
  <si>
    <t>40-475-5092</t>
  </si>
  <si>
    <t>42-129-2259</t>
  </si>
  <si>
    <t>07-874-2523</t>
  </si>
  <si>
    <t>20-017-9478</t>
  </si>
  <si>
    <t>23-501-5775</t>
  </si>
  <si>
    <t>95-251-3315</t>
  </si>
  <si>
    <t>30-820-5615</t>
  </si>
  <si>
    <t>06-680-3660</t>
  </si>
  <si>
    <t>45-797-6585</t>
  </si>
  <si>
    <t>05-429-2450</t>
  </si>
  <si>
    <t>41-973-6829</t>
  </si>
  <si>
    <t>49-202-6875</t>
  </si>
  <si>
    <t>77-833-5225</t>
  </si>
  <si>
    <t>28-454-4860</t>
  </si>
  <si>
    <t>00-148-1887</t>
  </si>
  <si>
    <t>71-731-1512</t>
  </si>
  <si>
    <t>14-790-8734</t>
  </si>
  <si>
    <t>09-795-2158</t>
  </si>
  <si>
    <t>00-599-5795</t>
  </si>
  <si>
    <t>76-029-8248</t>
  </si>
  <si>
    <t>67-612-4430</t>
  </si>
  <si>
    <t>74-866-3036</t>
  </si>
  <si>
    <t>27-394-4795</t>
  </si>
  <si>
    <t>95-956-7080</t>
  </si>
  <si>
    <t>46-008-5169</t>
  </si>
  <si>
    <t>54-217-8696</t>
  </si>
  <si>
    <t>31-951-9929</t>
  </si>
  <si>
    <t>66-894-0155</t>
  </si>
  <si>
    <t>45-110-8302</t>
  </si>
  <si>
    <t>34-242-7170</t>
  </si>
  <si>
    <t>42-257-6668</t>
  </si>
  <si>
    <t>05-882-1398</t>
  </si>
  <si>
    <t>34-126-1816</t>
  </si>
  <si>
    <t>11-254-1501</t>
  </si>
  <si>
    <t>83-900-5746</t>
  </si>
  <si>
    <t>26-455-5323</t>
  </si>
  <si>
    <t>40-612-3591</t>
  </si>
  <si>
    <t>23-620-2603</t>
  </si>
  <si>
    <t>77-043-7467</t>
  </si>
  <si>
    <t>29-100-8163</t>
  </si>
  <si>
    <t>09-218-6950</t>
  </si>
  <si>
    <t>31-186-0608</t>
  </si>
  <si>
    <t>39-026-3101</t>
  </si>
  <si>
    <t>68-887-6511</t>
  </si>
  <si>
    <t>52-068-2455</t>
  </si>
  <si>
    <t>18-998-2469</t>
  </si>
  <si>
    <t>55-787-6699</t>
  </si>
  <si>
    <t>22-904-7132</t>
  </si>
  <si>
    <t>86-853-6587</t>
  </si>
  <si>
    <t>32-456-1894</t>
  </si>
  <si>
    <t>94-412-9437</t>
  </si>
  <si>
    <t>27-046-4657</t>
  </si>
  <si>
    <t>54-787-8585</t>
  </si>
  <si>
    <t>37-079-5763</t>
  </si>
  <si>
    <t>97-494-5930</t>
  </si>
  <si>
    <t>11-294-3417</t>
  </si>
  <si>
    <t>99-569-6818</t>
  </si>
  <si>
    <t>95-662-6215</t>
  </si>
  <si>
    <t>93-988-0979</t>
  </si>
  <si>
    <t>50-126-2740</t>
  </si>
  <si>
    <t>71-783-1884</t>
  </si>
  <si>
    <t>26-542-2699</t>
  </si>
  <si>
    <t>93-973-5268</t>
  </si>
  <si>
    <t>16-502-7284</t>
  </si>
  <si>
    <t>52-084-8771</t>
  </si>
  <si>
    <t>00-802-6648</t>
  </si>
  <si>
    <t>21-766-1712</t>
  </si>
  <si>
    <t>66-071-6850</t>
  </si>
  <si>
    <t>39-596-7454</t>
  </si>
  <si>
    <t>58-797-7157</t>
  </si>
  <si>
    <t>14-054-5969</t>
  </si>
  <si>
    <t>07-262-8429</t>
  </si>
  <si>
    <t>83-479-6614</t>
  </si>
  <si>
    <t>15-560-1936</t>
  </si>
  <si>
    <t>95-434-1651</t>
  </si>
  <si>
    <t>53-486-4055</t>
  </si>
  <si>
    <t>11-317-4719</t>
  </si>
  <si>
    <t>48-497-0787</t>
  </si>
  <si>
    <t>42-227-0241</t>
  </si>
  <si>
    <t>36-746-6877</t>
  </si>
  <si>
    <t>48-271-9035</t>
  </si>
  <si>
    <t>94-872-6355</t>
  </si>
  <si>
    <t>40-499-6762</t>
  </si>
  <si>
    <t>50-699-9378</t>
  </si>
  <si>
    <t>64-554-0559</t>
  </si>
  <si>
    <t>47-516-4903</t>
  </si>
  <si>
    <t>02-703-9551</t>
  </si>
  <si>
    <t>91-734-3833</t>
  </si>
  <si>
    <t>89-855-6141</t>
  </si>
  <si>
    <t>09-417-7435</t>
  </si>
  <si>
    <t>88-981-5274</t>
  </si>
  <si>
    <t>39-249-1936</t>
  </si>
  <si>
    <t>51-131-0337</t>
  </si>
  <si>
    <t>92-899-7784</t>
  </si>
  <si>
    <t>24-185-8223</t>
  </si>
  <si>
    <t>59-247-9511</t>
  </si>
  <si>
    <t>67-586-1433</t>
  </si>
  <si>
    <t>59-468-1394</t>
  </si>
  <si>
    <t>11-692-7981</t>
  </si>
  <si>
    <t>98-634-0652</t>
  </si>
  <si>
    <t>78-843-1805</t>
  </si>
  <si>
    <t>77-298-5383</t>
  </si>
  <si>
    <t>21-939-1822</t>
  </si>
  <si>
    <t>31-605-3660</t>
  </si>
  <si>
    <t>95-411-9842</t>
  </si>
  <si>
    <t>23-846-5318</t>
  </si>
  <si>
    <t>90-515-1749</t>
  </si>
  <si>
    <t>01-823-0084</t>
  </si>
  <si>
    <t>24-560-9484</t>
  </si>
  <si>
    <t>63-087-7796</t>
  </si>
  <si>
    <t>15-212-1854</t>
  </si>
  <si>
    <t>68-594-6015</t>
  </si>
  <si>
    <t>63-857-5271</t>
  </si>
  <si>
    <t>31-401-8057</t>
  </si>
  <si>
    <t>30-953-7147</t>
  </si>
  <si>
    <t>65-303-3670</t>
  </si>
  <si>
    <t>48-742-3396</t>
  </si>
  <si>
    <t>09-232-6524</t>
  </si>
  <si>
    <t>73-424-3120</t>
  </si>
  <si>
    <t>89-425-8053</t>
  </si>
  <si>
    <t>51-598-7109</t>
  </si>
  <si>
    <t>29-644-8322</t>
  </si>
  <si>
    <t>87-055-1879</t>
  </si>
  <si>
    <t>03-389-1101</t>
  </si>
  <si>
    <t>78-194-1741</t>
  </si>
  <si>
    <t>86-707-4972</t>
  </si>
  <si>
    <t>54-497-2818</t>
  </si>
  <si>
    <t>11-202-3547</t>
  </si>
  <si>
    <t>62-608-3485</t>
  </si>
  <si>
    <t>43-308-1944</t>
  </si>
  <si>
    <t>15-933-4198</t>
  </si>
  <si>
    <t>23-239-7455</t>
  </si>
  <si>
    <t>10-960-6416</t>
  </si>
  <si>
    <t>61-458-7558</t>
  </si>
  <si>
    <t>72-527-4611</t>
  </si>
  <si>
    <t>82-800-0454</t>
  </si>
  <si>
    <t>61-689-9750</t>
  </si>
  <si>
    <t>89-945-9968</t>
  </si>
  <si>
    <t>65-234-3319</t>
  </si>
  <si>
    <t>50-894-6250</t>
  </si>
  <si>
    <t>62-987-9939</t>
  </si>
  <si>
    <t>10-138-2458</t>
  </si>
  <si>
    <t>02-956-7873</t>
  </si>
  <si>
    <t>58-376-1810</t>
  </si>
  <si>
    <t>55-194-2556</t>
  </si>
  <si>
    <t>03-974-7807</t>
  </si>
  <si>
    <t>99-556-6267</t>
  </si>
  <si>
    <t>78-824-6948</t>
  </si>
  <si>
    <t>31-841-7102</t>
  </si>
  <si>
    <t>99-395-8770</t>
  </si>
  <si>
    <t>66-917-3290</t>
  </si>
  <si>
    <t>38-462-5335</t>
  </si>
  <si>
    <t>10-034-9496</t>
  </si>
  <si>
    <t>76-129-8763</t>
  </si>
  <si>
    <t>68-969-6716</t>
  </si>
  <si>
    <t>59-650-3422</t>
  </si>
  <si>
    <t>26-155-7129</t>
  </si>
  <si>
    <t>08-189-3368</t>
  </si>
  <si>
    <t>13-475-6918</t>
  </si>
  <si>
    <t>03-797-8835</t>
  </si>
  <si>
    <t>35-928-7465</t>
  </si>
  <si>
    <t>03-426-3356</t>
  </si>
  <si>
    <t>18-688-6940</t>
  </si>
  <si>
    <t>27-534-4239</t>
  </si>
  <si>
    <t>42-879-7702</t>
  </si>
  <si>
    <t>27-588-3943</t>
  </si>
  <si>
    <t>96-564-5418</t>
  </si>
  <si>
    <t>19-839-0848</t>
  </si>
  <si>
    <t>36-377-3627</t>
  </si>
  <si>
    <t>28-611-2885</t>
  </si>
  <si>
    <t>22-172-0476</t>
  </si>
  <si>
    <t>18-888-6895</t>
  </si>
  <si>
    <t>57-438-1349</t>
  </si>
  <si>
    <t>21-979-4100</t>
  </si>
  <si>
    <t>47-330-5585</t>
  </si>
  <si>
    <t>86-422-0880</t>
  </si>
  <si>
    <t>04-691-3484</t>
  </si>
  <si>
    <t>09-225-3262</t>
  </si>
  <si>
    <t>08-436-6384</t>
  </si>
  <si>
    <t>91-175-2907</t>
  </si>
  <si>
    <t>49-965-6927</t>
  </si>
  <si>
    <t>00-807-4927</t>
  </si>
  <si>
    <t>81-802-9552</t>
  </si>
  <si>
    <t>36-534-9085</t>
  </si>
  <si>
    <t>73-784-2581</t>
  </si>
  <si>
    <t>99-068-8081</t>
  </si>
  <si>
    <t>76-315-6266</t>
  </si>
  <si>
    <t>33-723-8926</t>
  </si>
  <si>
    <t>15-114-1596</t>
  </si>
  <si>
    <t>70-202-7959</t>
  </si>
  <si>
    <t>72-927-7947</t>
  </si>
  <si>
    <t>73-269-3095</t>
  </si>
  <si>
    <t>12-254-2762</t>
  </si>
  <si>
    <t>42-511-2812</t>
  </si>
  <si>
    <t>42-277-8439</t>
  </si>
  <si>
    <t>14-099-2454</t>
  </si>
  <si>
    <t>08-533-2924</t>
  </si>
  <si>
    <t>90-803-1361</t>
  </si>
  <si>
    <t>03-373-2341</t>
  </si>
  <si>
    <t>69-630-7375</t>
  </si>
  <si>
    <t>81-918-8962</t>
  </si>
  <si>
    <t>69-432-8206</t>
  </si>
  <si>
    <t>02-419-0793</t>
  </si>
  <si>
    <t>03-342-7205</t>
  </si>
  <si>
    <t>94-467-0240</t>
  </si>
  <si>
    <t>91-212-9622</t>
  </si>
  <si>
    <t>54-588-1113</t>
  </si>
  <si>
    <t>29-001-3554</t>
  </si>
  <si>
    <t>37-838-0744</t>
  </si>
  <si>
    <t>78-838-6711</t>
  </si>
  <si>
    <t>94-479-5727</t>
  </si>
  <si>
    <t>52-825-2623</t>
  </si>
  <si>
    <t>66-562-9487</t>
  </si>
  <si>
    <t>52-488-0389</t>
  </si>
  <si>
    <t>17-450-6440</t>
  </si>
  <si>
    <t>42-641-4393</t>
  </si>
  <si>
    <t>83-242-5411</t>
  </si>
  <si>
    <t>48-611-8897</t>
  </si>
  <si>
    <t>74-225-8386</t>
  </si>
  <si>
    <t>34-259-9822</t>
  </si>
  <si>
    <t>44-513-5343</t>
  </si>
  <si>
    <t>25-313-6718</t>
  </si>
  <si>
    <t>71-423-5364</t>
  </si>
  <si>
    <t>17-444-7889</t>
  </si>
  <si>
    <t>87-348-4779</t>
  </si>
  <si>
    <t>35-350-8152</t>
  </si>
  <si>
    <t>37-200-0701</t>
  </si>
  <si>
    <t>16-210-9115</t>
  </si>
  <si>
    <t>80-501-5995</t>
  </si>
  <si>
    <t>45-292-4020</t>
  </si>
  <si>
    <t>88-446-3758</t>
  </si>
  <si>
    <t>99-070-0338</t>
  </si>
  <si>
    <t>05-839-2361</t>
  </si>
  <si>
    <t>74-810-4486</t>
  </si>
  <si>
    <t>63-675-4296</t>
  </si>
  <si>
    <t>79-911-7030</t>
  </si>
  <si>
    <t>68-580-0059</t>
  </si>
  <si>
    <t>36-967-6524</t>
  </si>
  <si>
    <t>78-368-8750</t>
  </si>
  <si>
    <t>43-374-7863</t>
  </si>
  <si>
    <t>12-592-4710</t>
  </si>
  <si>
    <t>97-716-1113</t>
  </si>
  <si>
    <t>64-929-8147</t>
  </si>
  <si>
    <t>29-448-4512</t>
  </si>
  <si>
    <t>58-292-1920</t>
  </si>
  <si>
    <t>42-384-6297</t>
  </si>
  <si>
    <t>88-037-8058</t>
  </si>
  <si>
    <t>89-098-1584</t>
  </si>
  <si>
    <t>90-875-3050</t>
  </si>
  <si>
    <t>93-333-1233</t>
  </si>
  <si>
    <t>18-580-4252</t>
  </si>
  <si>
    <t>36-899-5187</t>
  </si>
  <si>
    <t>44-366-0419</t>
  </si>
  <si>
    <t>34-234-3429</t>
  </si>
  <si>
    <t>65-305-2029</t>
  </si>
  <si>
    <t>56-659-3299</t>
  </si>
  <si>
    <t>84-722-9572</t>
  </si>
  <si>
    <t>87-795-6565</t>
  </si>
  <si>
    <t>13-468-9364</t>
  </si>
  <si>
    <t>67-845-5693</t>
  </si>
  <si>
    <t>20-366-1943</t>
  </si>
  <si>
    <t>90-444-9052</t>
  </si>
  <si>
    <t>82-583-1229</t>
  </si>
  <si>
    <t>03-081-6811</t>
  </si>
  <si>
    <t>58-017-4906</t>
  </si>
  <si>
    <t>25-440-0914</t>
  </si>
  <si>
    <t>32-536-0047</t>
  </si>
  <si>
    <t>26-667-4836</t>
  </si>
  <si>
    <t>23-548-7746</t>
  </si>
  <si>
    <t>39-445-9124</t>
  </si>
  <si>
    <t>90-546-0093</t>
  </si>
  <si>
    <t>72-752-9966</t>
  </si>
  <si>
    <t>65-194-1228</t>
  </si>
  <si>
    <t>50-514-6876</t>
  </si>
  <si>
    <t>12-862-2533</t>
  </si>
  <si>
    <t>55-081-1908</t>
  </si>
  <si>
    <t>05-978-2991</t>
  </si>
  <si>
    <t>86-784-0228</t>
  </si>
  <si>
    <t>15-562-7368</t>
  </si>
  <si>
    <t>12-728-1619</t>
  </si>
  <si>
    <t>10-266-1564</t>
  </si>
  <si>
    <t>38-445-7525</t>
  </si>
  <si>
    <t>39-256-1165</t>
  </si>
  <si>
    <t>12-479-1391</t>
  </si>
  <si>
    <t>03-623-6674</t>
  </si>
  <si>
    <t>10-806-4223</t>
  </si>
  <si>
    <t>37-409-7351</t>
  </si>
  <si>
    <t>17-086-2338</t>
  </si>
  <si>
    <t>62-556-2598</t>
  </si>
  <si>
    <t>95-687-3506</t>
  </si>
  <si>
    <t>41-658-8233</t>
  </si>
  <si>
    <t>62-559-9642</t>
  </si>
  <si>
    <t>67-387-1204</t>
  </si>
  <si>
    <t>79-790-7709</t>
  </si>
  <si>
    <t>58-416-4569</t>
  </si>
  <si>
    <t>32-174-1602</t>
  </si>
  <si>
    <t>01-470-6834</t>
  </si>
  <si>
    <t>83-530-0239</t>
  </si>
  <si>
    <t>30-688-4570</t>
  </si>
  <si>
    <t>67-946-1934</t>
  </si>
  <si>
    <t>99-693-8525</t>
  </si>
  <si>
    <t>99-287-0271</t>
  </si>
  <si>
    <t>63-725-3113</t>
  </si>
  <si>
    <t>99-478-7274</t>
  </si>
  <si>
    <t>70-745-8110</t>
  </si>
  <si>
    <t>18-086-4807</t>
  </si>
  <si>
    <t>93-849-4169</t>
  </si>
  <si>
    <t>33-986-9915</t>
  </si>
  <si>
    <t>70-281-9155</t>
  </si>
  <si>
    <t>33-590-1475</t>
  </si>
  <si>
    <t>30-087-4081</t>
  </si>
  <si>
    <t>31-374-4288</t>
  </si>
  <si>
    <t>77-093-6290</t>
  </si>
  <si>
    <t>99-925-2500</t>
  </si>
  <si>
    <t>55-063-3992</t>
  </si>
  <si>
    <t>00-738-1327</t>
  </si>
  <si>
    <t>82-564-5810</t>
  </si>
  <si>
    <t>65-110-9702</t>
  </si>
  <si>
    <t>20-419-3423</t>
  </si>
  <si>
    <t>75-225-8056</t>
  </si>
  <si>
    <t>43-447-6821</t>
  </si>
  <si>
    <t>44-898-7004</t>
  </si>
  <si>
    <t>83-512-7659</t>
  </si>
  <si>
    <t>17-778-1072</t>
  </si>
  <si>
    <t>03-481-8589</t>
  </si>
  <si>
    <t>46-696-0443</t>
  </si>
  <si>
    <t>57-185-8450</t>
  </si>
  <si>
    <t>40-153-8375</t>
  </si>
  <si>
    <t>13-233-2338</t>
  </si>
  <si>
    <t>41-660-2881</t>
  </si>
  <si>
    <t>42-201-1092</t>
  </si>
  <si>
    <t>07-861-1341</t>
  </si>
  <si>
    <t>92-174-9824</t>
  </si>
  <si>
    <t>59-687-0321</t>
  </si>
  <si>
    <t>07-213-3378</t>
  </si>
  <si>
    <t>86-171-6094</t>
  </si>
  <si>
    <t>93-168-7926</t>
  </si>
  <si>
    <t>38-513-2650</t>
  </si>
  <si>
    <t>31-729-0802</t>
  </si>
  <si>
    <t>56-294-6179</t>
  </si>
  <si>
    <t>95-774-8974</t>
  </si>
  <si>
    <t>92-574-0919</t>
  </si>
  <si>
    <t>63-456-5018</t>
  </si>
  <si>
    <t>94-337-8796</t>
  </si>
  <si>
    <t>71-550-8345</t>
  </si>
  <si>
    <t>99-297-0048</t>
  </si>
  <si>
    <t>32-332-0692</t>
  </si>
  <si>
    <t>65-006-8918</t>
  </si>
  <si>
    <t>42-855-8590</t>
  </si>
  <si>
    <t>88-021-8042</t>
  </si>
  <si>
    <t>42-625-0968</t>
  </si>
  <si>
    <t>83-149-5401</t>
  </si>
  <si>
    <t>83-136-8197</t>
  </si>
  <si>
    <t>42-153-5698</t>
  </si>
  <si>
    <t>24-797-9421</t>
  </si>
  <si>
    <t>42-404-5943</t>
  </si>
  <si>
    <t>12-736-9888</t>
  </si>
  <si>
    <t>91-894-7459</t>
  </si>
  <si>
    <t>86-902-4702</t>
  </si>
  <si>
    <t>51-250-9227</t>
  </si>
  <si>
    <t>46-746-6701</t>
  </si>
  <si>
    <t>97-207-8558</t>
  </si>
  <si>
    <t>91-849-0118</t>
  </si>
  <si>
    <t>50-574-9754</t>
  </si>
  <si>
    <t>12-502-1206</t>
  </si>
  <si>
    <t>30-206-6201</t>
  </si>
  <si>
    <t>72-811-5264</t>
  </si>
  <si>
    <t>82-554-1835</t>
  </si>
  <si>
    <t>07-227-1378</t>
  </si>
  <si>
    <t>62-749-5766</t>
  </si>
  <si>
    <t>16-076-5771</t>
  </si>
  <si>
    <t>67-022-1229</t>
  </si>
  <si>
    <t>02-354-4804</t>
  </si>
  <si>
    <t>39-605-4437</t>
  </si>
  <si>
    <t>09-630-3426</t>
  </si>
  <si>
    <t>44-665-0520</t>
  </si>
  <si>
    <t>25-822-5035</t>
  </si>
  <si>
    <t>87-609-4751</t>
  </si>
  <si>
    <t>70-926-7072</t>
  </si>
  <si>
    <t>20-432-1001</t>
  </si>
  <si>
    <t>44-284-9982</t>
  </si>
  <si>
    <t>56-856-1999</t>
  </si>
  <si>
    <t>41-575-3236</t>
  </si>
  <si>
    <t>31-721-8317</t>
  </si>
  <si>
    <t>15-647-7842</t>
  </si>
  <si>
    <t>68-585-3931</t>
  </si>
  <si>
    <t>29-943-1753</t>
  </si>
  <si>
    <t>78-725-3095</t>
  </si>
  <si>
    <t>91-379-0345</t>
  </si>
  <si>
    <t>09-195-6623</t>
  </si>
  <si>
    <t>17-977-7036</t>
  </si>
  <si>
    <t>88-549-2662</t>
  </si>
  <si>
    <t>09-293-6320</t>
  </si>
  <si>
    <t>27-067-4834</t>
  </si>
  <si>
    <t>52-258-7099</t>
  </si>
  <si>
    <t>42-892-0390</t>
  </si>
  <si>
    <t>61-127-6480</t>
  </si>
  <si>
    <t>31-250-8101</t>
  </si>
  <si>
    <t>64-365-8185</t>
  </si>
  <si>
    <t>07-819-6865</t>
  </si>
  <si>
    <t>19-153-4148</t>
  </si>
  <si>
    <t>28-340-2104</t>
  </si>
  <si>
    <t>60-480-1182</t>
  </si>
  <si>
    <t>92-205-6642</t>
  </si>
  <si>
    <t>08-791-2858</t>
  </si>
  <si>
    <t>83-458-7309</t>
  </si>
  <si>
    <t>49-114-2788</t>
  </si>
  <si>
    <t>75-071-7060</t>
  </si>
  <si>
    <t>23-384-2363</t>
  </si>
  <si>
    <t>03-214-3217</t>
  </si>
  <si>
    <t>31-549-9533</t>
  </si>
  <si>
    <t>60-049-3022</t>
  </si>
  <si>
    <t>72-366-5879</t>
  </si>
  <si>
    <t>16-207-4847</t>
  </si>
  <si>
    <t>26-341-2311</t>
  </si>
  <si>
    <t>08-439-0786</t>
  </si>
  <si>
    <t>59-882-6133</t>
  </si>
  <si>
    <t>42-257-3043</t>
  </si>
  <si>
    <t>78-311-3681</t>
  </si>
  <si>
    <t>35-370-0499</t>
  </si>
  <si>
    <t>01-878-3663</t>
  </si>
  <si>
    <t>30-169-8969</t>
  </si>
  <si>
    <t>96-765-0051</t>
  </si>
  <si>
    <t>84-923-7174</t>
  </si>
  <si>
    <t>46-065-8695</t>
  </si>
  <si>
    <t>88-479-8298</t>
  </si>
  <si>
    <t>56-913-0396</t>
  </si>
  <si>
    <t>06-750-2872</t>
  </si>
  <si>
    <t>42-004-7597</t>
  </si>
  <si>
    <t>75-401-1814</t>
  </si>
  <si>
    <t>51-503-6502</t>
  </si>
  <si>
    <t>26-160-4910</t>
  </si>
  <si>
    <t>68-032-3766</t>
  </si>
  <si>
    <t>55-657-7485</t>
  </si>
  <si>
    <t>18-051-9346</t>
  </si>
  <si>
    <t>68-065-2746</t>
  </si>
  <si>
    <t>66-181-0791</t>
  </si>
  <si>
    <t>34-809-3613</t>
  </si>
  <si>
    <t>96-855-1513</t>
  </si>
  <si>
    <t>93-496-9279</t>
  </si>
  <si>
    <t>22-112-5781</t>
  </si>
  <si>
    <t>75-912-0668</t>
  </si>
  <si>
    <t>15-601-1439</t>
  </si>
  <si>
    <t>38-191-8085</t>
  </si>
  <si>
    <t>76-512-5145</t>
  </si>
  <si>
    <t>29-198-2243</t>
  </si>
  <si>
    <t>95-554-9746</t>
  </si>
  <si>
    <t>92-476-7742</t>
  </si>
  <si>
    <t>73-139-1917</t>
  </si>
  <si>
    <t>48-334-3287</t>
  </si>
  <si>
    <t>50-610-9834</t>
  </si>
  <si>
    <t>03-357-6734</t>
  </si>
  <si>
    <t>46-103-1570</t>
  </si>
  <si>
    <t>14-330-5544</t>
  </si>
  <si>
    <t>03-450-0462</t>
  </si>
  <si>
    <t>87-138-4380</t>
  </si>
  <si>
    <t>26-252-7339</t>
  </si>
  <si>
    <t>40-603-4338</t>
  </si>
  <si>
    <t>41-155-2403</t>
  </si>
  <si>
    <t>11-678-6316</t>
  </si>
  <si>
    <t>82-230-0184</t>
  </si>
  <si>
    <t>90-796-6660</t>
  </si>
  <si>
    <t>18-024-5919</t>
  </si>
  <si>
    <t>39-323-7453</t>
  </si>
  <si>
    <t>46-643-4983</t>
  </si>
  <si>
    <t>63-737-8794</t>
  </si>
  <si>
    <t>07-591-0701</t>
  </si>
  <si>
    <t>12-649-9907</t>
  </si>
  <si>
    <t>41-352-8193</t>
  </si>
  <si>
    <t>83-067-8499</t>
  </si>
  <si>
    <t>40-795-6054</t>
  </si>
  <si>
    <t>68-014-5783</t>
  </si>
  <si>
    <t>90-941-7078</t>
  </si>
  <si>
    <t>78-233-6687</t>
  </si>
  <si>
    <t>88-229-2578</t>
  </si>
  <si>
    <t>58-962-2530</t>
  </si>
  <si>
    <t>90-698-4551</t>
  </si>
  <si>
    <t>06-454-3119</t>
  </si>
  <si>
    <t>01-119-5619</t>
  </si>
  <si>
    <t>82-790-9823</t>
  </si>
  <si>
    <t>43-536-3555</t>
  </si>
  <si>
    <t>63-785-8656</t>
  </si>
  <si>
    <t>68-488-6806</t>
  </si>
  <si>
    <t>00-886-4053</t>
  </si>
  <si>
    <t>90-241-6610</t>
  </si>
  <si>
    <t>53-402-6555</t>
  </si>
  <si>
    <t>20-771-1953</t>
  </si>
  <si>
    <t>70-755-3738</t>
  </si>
  <si>
    <t>96-370-2080</t>
  </si>
  <si>
    <t>20-772-9095</t>
  </si>
  <si>
    <t>29-258-8331</t>
  </si>
  <si>
    <t>16-736-0028</t>
  </si>
  <si>
    <t>34-010-0232</t>
  </si>
  <si>
    <t>75-072-9730</t>
  </si>
  <si>
    <t>61-113-0817</t>
  </si>
  <si>
    <t>23-150-9739</t>
  </si>
  <si>
    <t>87-060-1957</t>
  </si>
  <si>
    <t>85-380-5742</t>
  </si>
  <si>
    <t>98-008-0204</t>
  </si>
  <si>
    <t>48-501-8680</t>
  </si>
  <si>
    <t>13-041-7306</t>
  </si>
  <si>
    <t>41-434-5189</t>
  </si>
  <si>
    <t>14-404-5745</t>
  </si>
  <si>
    <t>45-673-6188</t>
  </si>
  <si>
    <t>36-648-9497</t>
  </si>
  <si>
    <t>71-708-1517</t>
  </si>
  <si>
    <t>65-644-4057</t>
  </si>
  <si>
    <t>08-145-5274</t>
  </si>
  <si>
    <t>40-753-7436</t>
  </si>
  <si>
    <t>01-796-8764</t>
  </si>
  <si>
    <t>48-837-9762</t>
  </si>
  <si>
    <t>97-975-5692</t>
  </si>
  <si>
    <t>75-902-4608</t>
  </si>
  <si>
    <t>82-141-7679</t>
  </si>
  <si>
    <t>95-025-3493</t>
  </si>
  <si>
    <t>95-693-4719</t>
  </si>
  <si>
    <t>73-207-4090</t>
  </si>
  <si>
    <t>80-912-3197</t>
  </si>
  <si>
    <t>29-891-1981</t>
  </si>
  <si>
    <t>26-940-8280</t>
  </si>
  <si>
    <t>88-474-8087</t>
  </si>
  <si>
    <t>00-196-6035</t>
  </si>
  <si>
    <t>32-128-8000</t>
  </si>
  <si>
    <t>92-038-1432</t>
  </si>
  <si>
    <t>00-401-9464</t>
  </si>
  <si>
    <t>58-718-9192</t>
  </si>
  <si>
    <t>14-871-2233</t>
  </si>
  <si>
    <t>08-285-7462</t>
  </si>
  <si>
    <t>80-069-9591</t>
  </si>
  <si>
    <t>29-070-1263</t>
  </si>
  <si>
    <t>59-185-5962</t>
  </si>
  <si>
    <t>18-207-2320</t>
  </si>
  <si>
    <t>86-912-2418</t>
  </si>
  <si>
    <t>62-466-0202</t>
  </si>
  <si>
    <t>73-581-6890</t>
  </si>
  <si>
    <t>22-370-0353</t>
  </si>
  <si>
    <t>27-579-3539</t>
  </si>
  <si>
    <t>80-322-5414</t>
  </si>
  <si>
    <t>90-423-9934</t>
  </si>
  <si>
    <t>27-761-5450</t>
  </si>
  <si>
    <t>44-519-9516</t>
  </si>
  <si>
    <t>79-477-1242</t>
  </si>
  <si>
    <t>93-677-3898</t>
  </si>
  <si>
    <t>14-497-8595</t>
  </si>
  <si>
    <t>58-597-2568</t>
  </si>
  <si>
    <t>93-778-6901</t>
  </si>
  <si>
    <t>78-306-3564</t>
  </si>
  <si>
    <t>38-193-2376</t>
  </si>
  <si>
    <t>43-361-0614</t>
  </si>
  <si>
    <t>68-127-2804</t>
  </si>
  <si>
    <t>43-609-8247</t>
  </si>
  <si>
    <t>05-105-0451</t>
  </si>
  <si>
    <t>42-364-2010</t>
  </si>
  <si>
    <t>59-954-0667</t>
  </si>
  <si>
    <t>40-054-5854</t>
  </si>
  <si>
    <t>64-981-1342</t>
  </si>
  <si>
    <t>93-707-3118</t>
  </si>
  <si>
    <t>10-151-1775</t>
  </si>
  <si>
    <t>07-656-6161</t>
  </si>
  <si>
    <t>62-475-8602</t>
  </si>
  <si>
    <t>46-566-0574</t>
  </si>
  <si>
    <t>21-148-7283</t>
  </si>
  <si>
    <t>32-900-3884</t>
  </si>
  <si>
    <t>12-288-9826</t>
  </si>
  <si>
    <t>42-987-9253</t>
  </si>
  <si>
    <t>72-247-8608</t>
  </si>
  <si>
    <t>94-338-4018</t>
  </si>
  <si>
    <t>50-191-4851</t>
  </si>
  <si>
    <t>56-717-0320</t>
  </si>
  <si>
    <t>54-153-3741</t>
  </si>
  <si>
    <t>57-655-6529</t>
  </si>
  <si>
    <t>95-399-9535</t>
  </si>
  <si>
    <t>16-100-7184</t>
  </si>
  <si>
    <t>88-433-1698</t>
  </si>
  <si>
    <t>43-482-4510</t>
  </si>
  <si>
    <t>64-435-4260</t>
  </si>
  <si>
    <t>85-948-4998</t>
  </si>
  <si>
    <t>78-289-1027</t>
  </si>
  <si>
    <t>41-878-7293</t>
  </si>
  <si>
    <t>15-460-7453</t>
  </si>
  <si>
    <t>22-681-8715</t>
  </si>
  <si>
    <t>91-688-6186</t>
  </si>
  <si>
    <t>88-464-0984</t>
  </si>
  <si>
    <t>36-498-0259</t>
  </si>
  <si>
    <t>10-682-7301</t>
  </si>
  <si>
    <t>80-249-7426</t>
  </si>
  <si>
    <t>25-875-3876</t>
  </si>
  <si>
    <t>54-640-3298</t>
  </si>
  <si>
    <t>72-166-1747</t>
  </si>
  <si>
    <t>13-778-2171</t>
  </si>
  <si>
    <t>31-261-7200</t>
  </si>
  <si>
    <t>81-360-2885</t>
  </si>
  <si>
    <t>45-925-7109</t>
  </si>
  <si>
    <t>07-903-9589</t>
  </si>
  <si>
    <t>70-367-9140</t>
  </si>
  <si>
    <t>08-127-0369</t>
  </si>
  <si>
    <t>58-287-7475</t>
  </si>
  <si>
    <t>64-966-3226</t>
  </si>
  <si>
    <t>41-484-7079</t>
  </si>
  <si>
    <t>11-857-5471</t>
  </si>
  <si>
    <t>79-249-9021</t>
  </si>
  <si>
    <t>52-007-7215</t>
  </si>
  <si>
    <t>35-253-5847</t>
  </si>
  <si>
    <t>24-431-3767</t>
  </si>
  <si>
    <t>29-675-7543</t>
  </si>
  <si>
    <t>79-537-4225</t>
  </si>
  <si>
    <t>27-128-1104</t>
  </si>
  <si>
    <t>16-992-6056</t>
  </si>
  <si>
    <t>07-936-4242</t>
  </si>
  <si>
    <t>19-153-9445</t>
  </si>
  <si>
    <t>99-059-8646</t>
  </si>
  <si>
    <t>81-855-3955</t>
  </si>
  <si>
    <t>13-653-0252</t>
  </si>
  <si>
    <t>93-832-9496</t>
  </si>
  <si>
    <t>78-688-3047</t>
  </si>
  <si>
    <t>92-417-5623</t>
  </si>
  <si>
    <t>46-613-6145</t>
  </si>
  <si>
    <t>05-111-3918</t>
  </si>
  <si>
    <t>97-988-1175</t>
  </si>
  <si>
    <t>49-133-8754</t>
  </si>
  <si>
    <t>33-762-7038</t>
  </si>
  <si>
    <t>63-621-8097</t>
  </si>
  <si>
    <t>89-867-9634</t>
  </si>
  <si>
    <t>31-157-6649</t>
  </si>
  <si>
    <t>00-028-2145</t>
  </si>
  <si>
    <t>43-569-9004</t>
  </si>
  <si>
    <t>63-551-2376</t>
  </si>
  <si>
    <t>51-046-1083</t>
  </si>
  <si>
    <t>07-651-4044</t>
  </si>
  <si>
    <t>97-144-8315</t>
  </si>
  <si>
    <t>34-461-6524</t>
  </si>
  <si>
    <t>13-206-2821</t>
  </si>
  <si>
    <t>18-041-8548</t>
  </si>
  <si>
    <t>82-476-0831</t>
  </si>
  <si>
    <t>02-530-4135</t>
  </si>
  <si>
    <t>92-292-9369</t>
  </si>
  <si>
    <t>07-687-1450</t>
  </si>
  <si>
    <t>60-300-6781</t>
  </si>
  <si>
    <t>21-249-7714</t>
  </si>
  <si>
    <t>48-993-1818</t>
  </si>
  <si>
    <t>89-045-9310</t>
  </si>
  <si>
    <t>21-392-6712</t>
  </si>
  <si>
    <t>40-190-5806</t>
  </si>
  <si>
    <t>72-753-2701</t>
  </si>
  <si>
    <t>36-657-7155</t>
  </si>
  <si>
    <t>80-266-1684</t>
  </si>
  <si>
    <t>09-774-7848</t>
  </si>
  <si>
    <t>61-677-0362</t>
  </si>
  <si>
    <t>45-861-6040</t>
  </si>
  <si>
    <t>75-226-2316</t>
  </si>
  <si>
    <t>39-738-5347</t>
  </si>
  <si>
    <t>84-550-2705</t>
  </si>
  <si>
    <t>38-262-3681</t>
  </si>
  <si>
    <t>54-604-3969</t>
  </si>
  <si>
    <t>91-063-7274</t>
  </si>
  <si>
    <t>79-823-6297</t>
  </si>
  <si>
    <t>67-031-9713</t>
  </si>
  <si>
    <t>76-826-5953</t>
  </si>
  <si>
    <t>37-120-3299</t>
  </si>
  <si>
    <t>95-204-5193</t>
  </si>
  <si>
    <t>85-653-8125</t>
  </si>
  <si>
    <t>71-715-4241</t>
  </si>
  <si>
    <t>11-058-6251</t>
  </si>
  <si>
    <t>14-147-3903</t>
  </si>
  <si>
    <t>75-988-8440</t>
  </si>
  <si>
    <t>24-606-5763</t>
  </si>
  <si>
    <t>46-453-1734</t>
  </si>
  <si>
    <t>20-651-5516</t>
  </si>
  <si>
    <t>22-966-5240</t>
  </si>
  <si>
    <t>58-159-6209</t>
  </si>
  <si>
    <t>24-265-6971</t>
  </si>
  <si>
    <t>35-727-3573</t>
  </si>
  <si>
    <t>02-522-6985</t>
  </si>
  <si>
    <t>69-028-1896</t>
  </si>
  <si>
    <t>42-846-4621</t>
  </si>
  <si>
    <t>22-531-9676</t>
  </si>
  <si>
    <t>67-988-0902</t>
  </si>
  <si>
    <t>13-042-8867</t>
  </si>
  <si>
    <t>22-489-7027</t>
  </si>
  <si>
    <t>40-143-7703</t>
  </si>
  <si>
    <t>80-006-0544</t>
  </si>
  <si>
    <t>14-549-3168</t>
  </si>
  <si>
    <t>68-313-0943</t>
  </si>
  <si>
    <t>08-011-8897</t>
  </si>
  <si>
    <t>53-471-4090</t>
  </si>
  <si>
    <t>82-791-5024</t>
  </si>
  <si>
    <t>06-395-7050</t>
  </si>
  <si>
    <t>82-353-4391</t>
  </si>
  <si>
    <t>73-363-4707</t>
  </si>
  <si>
    <t>06-525-2985</t>
  </si>
  <si>
    <t>66-814-8567</t>
  </si>
  <si>
    <t>83-771-5195</t>
  </si>
  <si>
    <t>19-933-1910</t>
  </si>
  <si>
    <t>52-078-6962</t>
  </si>
  <si>
    <t>36-882-3357</t>
  </si>
  <si>
    <t>32-468-1062</t>
  </si>
  <si>
    <t>18-354-1158</t>
  </si>
  <si>
    <t>86-450-9770</t>
  </si>
  <si>
    <t>66-278-9511</t>
  </si>
  <si>
    <t>08-977-0423</t>
  </si>
  <si>
    <t>03-152-6419</t>
  </si>
  <si>
    <t>26-047-3898</t>
  </si>
  <si>
    <t>12-311-3056</t>
  </si>
  <si>
    <t>98-282-0234</t>
  </si>
  <si>
    <t>76-323-7756</t>
  </si>
  <si>
    <t>60-090-8010</t>
  </si>
  <si>
    <t>89-709-8156</t>
  </si>
  <si>
    <t>90-262-4726</t>
  </si>
  <si>
    <t>33-468-2607</t>
  </si>
  <si>
    <t>99-127-4064</t>
  </si>
  <si>
    <t>94-786-2834</t>
  </si>
  <si>
    <t>94-028-7545</t>
  </si>
  <si>
    <t>32-253-0233</t>
  </si>
  <si>
    <t>00-278-5661</t>
  </si>
  <si>
    <t>86-905-9320</t>
  </si>
  <si>
    <t>63-611-9885</t>
  </si>
  <si>
    <t>26-806-3934</t>
  </si>
  <si>
    <t>15-528-9903</t>
  </si>
  <si>
    <t>06-982-0400</t>
  </si>
  <si>
    <t>35-902-6752</t>
  </si>
  <si>
    <t>62-452-7075</t>
  </si>
  <si>
    <t>03-191-7809</t>
  </si>
  <si>
    <t>90-307-7021</t>
  </si>
  <si>
    <t>61-827-2225</t>
  </si>
  <si>
    <t>84-095-3302</t>
  </si>
  <si>
    <t>15-413-8593</t>
  </si>
  <si>
    <t>55-928-4724</t>
  </si>
  <si>
    <t>71-480-8986</t>
  </si>
  <si>
    <t>25-446-8124</t>
  </si>
  <si>
    <t>36-320-7714</t>
  </si>
  <si>
    <t>81-472-3782</t>
  </si>
  <si>
    <t>26-230-8621</t>
  </si>
  <si>
    <t>60-077-4654</t>
  </si>
  <si>
    <t>09-587-1365</t>
  </si>
  <si>
    <t>86-728-2506</t>
  </si>
  <si>
    <t>34-956-9586</t>
  </si>
  <si>
    <t>15-033-3629</t>
  </si>
  <si>
    <t>28-514-7715</t>
  </si>
  <si>
    <t>95-799-2872</t>
  </si>
  <si>
    <t>37-862-0185</t>
  </si>
  <si>
    <t>14-028-1423</t>
  </si>
  <si>
    <t>80-220-1431</t>
  </si>
  <si>
    <t>64-138-2620</t>
  </si>
  <si>
    <t>33-344-4585</t>
  </si>
  <si>
    <t>43-816-4006</t>
  </si>
  <si>
    <t>98-334-6010</t>
  </si>
  <si>
    <t>69-658-4695</t>
  </si>
  <si>
    <t>33-260-1859</t>
  </si>
  <si>
    <t>74-643-9014</t>
  </si>
  <si>
    <t>35-326-6275</t>
  </si>
  <si>
    <t>26-316-1377</t>
  </si>
  <si>
    <t>32-925-6450</t>
  </si>
  <si>
    <t>41-485-1341</t>
  </si>
  <si>
    <t>97-507-0094</t>
  </si>
  <si>
    <t>22-424-2950</t>
  </si>
  <si>
    <t>87-093-4891</t>
  </si>
  <si>
    <t>85-769-2633</t>
  </si>
  <si>
    <t>70-446-1803</t>
  </si>
  <si>
    <t>27-980-0771</t>
  </si>
  <si>
    <t>49-514-2525</t>
  </si>
  <si>
    <t>67-338-5945</t>
  </si>
  <si>
    <t>94-898-9909</t>
  </si>
  <si>
    <t>27-745-6736</t>
  </si>
  <si>
    <t>37-941-7049</t>
  </si>
  <si>
    <t>07-843-3204</t>
  </si>
  <si>
    <t>37-984-2325</t>
  </si>
  <si>
    <t>09-990-4273</t>
  </si>
  <si>
    <t>46-234-5232</t>
  </si>
  <si>
    <t>07-546-0708</t>
  </si>
  <si>
    <t>01-307-2767</t>
  </si>
  <si>
    <t>35-074-7916</t>
  </si>
  <si>
    <t>34-530-7077</t>
  </si>
  <si>
    <t>21-925-8451</t>
  </si>
  <si>
    <t>77-114-8932</t>
  </si>
  <si>
    <t>21-661-8160</t>
  </si>
  <si>
    <t>33-023-7780</t>
  </si>
  <si>
    <t>72-570-8347</t>
  </si>
  <si>
    <t>27-990-8085</t>
  </si>
  <si>
    <t>48-959-4855</t>
  </si>
  <si>
    <t>28-810-6355</t>
  </si>
  <si>
    <t>24-072-2985</t>
  </si>
  <si>
    <t>03-409-6498</t>
  </si>
  <si>
    <t>97-333-0510</t>
  </si>
  <si>
    <t>62-429-4337</t>
  </si>
  <si>
    <t>84-881-0234</t>
  </si>
  <si>
    <t>35-616-6986</t>
  </si>
  <si>
    <t>49-711-9211</t>
  </si>
  <si>
    <t>68-219-6700</t>
  </si>
  <si>
    <t>49-090-1829</t>
  </si>
  <si>
    <t>66-922-9089</t>
  </si>
  <si>
    <t>53-353-2222</t>
  </si>
  <si>
    <t>68-087-7952</t>
  </si>
  <si>
    <t>06-892-2992</t>
  </si>
  <si>
    <t>28-682-0381</t>
  </si>
  <si>
    <t>44-638-8935</t>
  </si>
  <si>
    <t>95-103-5966</t>
  </si>
  <si>
    <t>62-889-0358</t>
  </si>
  <si>
    <t>87-279-7024</t>
  </si>
  <si>
    <t>69-976-6187</t>
  </si>
  <si>
    <t>37-030-6482</t>
  </si>
  <si>
    <t>52-404-1718</t>
  </si>
  <si>
    <t>64-141-8525</t>
  </si>
  <si>
    <t>29-814-0346</t>
  </si>
  <si>
    <t>16-036-7179</t>
  </si>
  <si>
    <t>61-173-6837</t>
  </si>
  <si>
    <t>22-873-4772</t>
  </si>
  <si>
    <t>76-418-2877</t>
  </si>
  <si>
    <t>32-878-4441</t>
  </si>
  <si>
    <t>83-745-9483</t>
  </si>
  <si>
    <t>53-846-7355</t>
  </si>
  <si>
    <t>76-468-7061</t>
  </si>
  <si>
    <t>07-290-4708</t>
  </si>
  <si>
    <t>86-483-1638</t>
  </si>
  <si>
    <t>87-464-4542</t>
  </si>
  <si>
    <t>56-350-8081</t>
  </si>
  <si>
    <t>52-683-0406</t>
  </si>
  <si>
    <t>71-456-4087</t>
  </si>
  <si>
    <t>37-340-1961</t>
  </si>
  <si>
    <t>73-927-2568</t>
  </si>
  <si>
    <t>80-926-9031</t>
  </si>
  <si>
    <t>26-009-0947</t>
  </si>
  <si>
    <t>81-472-3088</t>
  </si>
  <si>
    <t>88-639-7818</t>
  </si>
  <si>
    <t>28-293-4832</t>
  </si>
  <si>
    <t>85-280-3431</t>
  </si>
  <si>
    <t>01-022-4859</t>
  </si>
  <si>
    <t>65-706-6631</t>
  </si>
  <si>
    <t>85-932-6232</t>
  </si>
  <si>
    <t>79-619-6707</t>
  </si>
  <si>
    <t>52-638-3437</t>
  </si>
  <si>
    <t>48-206-5018</t>
  </si>
  <si>
    <t>37-550-9833</t>
  </si>
  <si>
    <t>38-209-8490</t>
  </si>
  <si>
    <t>58-583-8195</t>
  </si>
  <si>
    <t>48-074-4616</t>
  </si>
  <si>
    <t>16-649-7845</t>
  </si>
  <si>
    <t>34-256-6866</t>
  </si>
  <si>
    <t>25-219-0649</t>
  </si>
  <si>
    <t>19-434-2127</t>
  </si>
  <si>
    <t>65-580-6824</t>
  </si>
  <si>
    <t>86-779-1857</t>
  </si>
  <si>
    <t>86-610-1749</t>
  </si>
  <si>
    <t>27-898-3322</t>
  </si>
  <si>
    <t>42-342-0491</t>
  </si>
  <si>
    <t>40-116-3378</t>
  </si>
  <si>
    <t>33-025-8715</t>
  </si>
  <si>
    <t>11-708-5212</t>
  </si>
  <si>
    <t>91-807-4905</t>
  </si>
  <si>
    <t>20-031-4027</t>
  </si>
  <si>
    <t>39-368-8051</t>
  </si>
  <si>
    <t>41-728-5025</t>
  </si>
  <si>
    <t>77-138-2617</t>
  </si>
  <si>
    <t>60-362-3227</t>
  </si>
  <si>
    <t>95-879-2465</t>
  </si>
  <si>
    <t>20-224-0189</t>
  </si>
  <si>
    <t>85-790-2630</t>
  </si>
  <si>
    <t>99-918-5616</t>
  </si>
  <si>
    <t>10-207-6140</t>
  </si>
  <si>
    <t>31-094-0873</t>
  </si>
  <si>
    <t>85-389-4774</t>
  </si>
  <si>
    <t>06-697-5897</t>
  </si>
  <si>
    <t>90-169-6762</t>
  </si>
  <si>
    <t>90-342-4512</t>
  </si>
  <si>
    <t>51-956-5890</t>
  </si>
  <si>
    <t>27-590-1128</t>
  </si>
  <si>
    <t>90-388-2627</t>
  </si>
  <si>
    <t>76-682-9502</t>
  </si>
  <si>
    <t>08-660-8941</t>
  </si>
  <si>
    <t>54-941-7813</t>
  </si>
  <si>
    <t>35-905-4690</t>
  </si>
  <si>
    <t>03-700-5790</t>
  </si>
  <si>
    <t>54-766-6144</t>
  </si>
  <si>
    <t>29-767-0081</t>
  </si>
  <si>
    <t>70-062-7115</t>
  </si>
  <si>
    <t>99-809-0087</t>
  </si>
  <si>
    <t>00-428-8051</t>
  </si>
  <si>
    <t>29-222-7864</t>
  </si>
  <si>
    <t>28-122-7370</t>
  </si>
  <si>
    <t>50-414-0887</t>
  </si>
  <si>
    <t>38-709-3709</t>
  </si>
  <si>
    <t>05-587-7161</t>
  </si>
  <si>
    <t>03-957-2963</t>
  </si>
  <si>
    <t>15-005-2518</t>
  </si>
  <si>
    <t>65-225-2547</t>
  </si>
  <si>
    <t>73-153-2784</t>
  </si>
  <si>
    <t>17-570-5181</t>
  </si>
  <si>
    <t>76-604-8886</t>
  </si>
  <si>
    <t>31-714-6518</t>
  </si>
  <si>
    <t>92-131-1188</t>
  </si>
  <si>
    <t>68-631-4710</t>
  </si>
  <si>
    <t>60-200-0477</t>
  </si>
  <si>
    <t>81-005-9517</t>
  </si>
  <si>
    <t>31-589-1561</t>
  </si>
  <si>
    <t>04-374-6362</t>
  </si>
  <si>
    <t>31-841-8499</t>
  </si>
  <si>
    <t>97-213-7058</t>
  </si>
  <si>
    <t>95-687-4762</t>
  </si>
  <si>
    <t>04-261-1258</t>
  </si>
  <si>
    <t>67-094-0816</t>
  </si>
  <si>
    <t>51-522-1104</t>
  </si>
  <si>
    <t>43-089-0111</t>
  </si>
  <si>
    <t>79-707-8445</t>
  </si>
  <si>
    <t>81-547-5682</t>
  </si>
  <si>
    <t>04-452-0311</t>
  </si>
  <si>
    <t>15-058-8149</t>
  </si>
  <si>
    <t>09-246-7516</t>
  </si>
  <si>
    <t>76-936-1477</t>
  </si>
  <si>
    <t>20-143-2727</t>
  </si>
  <si>
    <t>39-541-6619</t>
  </si>
  <si>
    <t>77-999-2713</t>
  </si>
  <si>
    <t>64-373-6110</t>
  </si>
  <si>
    <t>20-487-1941</t>
  </si>
  <si>
    <t>13-641-3478</t>
  </si>
  <si>
    <t>46-098-2659</t>
  </si>
  <si>
    <t>27-401-1408</t>
  </si>
  <si>
    <t>94-588-6144</t>
  </si>
  <si>
    <t>96-874-8330</t>
  </si>
  <si>
    <t>36-966-2066</t>
  </si>
  <si>
    <t>32-619-5404</t>
  </si>
  <si>
    <t>20-185-9735</t>
  </si>
  <si>
    <t>07-590-2432</t>
  </si>
  <si>
    <t>87-578-0232</t>
  </si>
  <si>
    <t>94-274-6207</t>
  </si>
  <si>
    <t>14-335-0011</t>
  </si>
  <si>
    <t>80-023-2912</t>
  </si>
  <si>
    <t>00-968-9317</t>
  </si>
  <si>
    <t>28-570-2154</t>
  </si>
  <si>
    <t>60-384-0322</t>
  </si>
  <si>
    <t>06-591-8765</t>
  </si>
  <si>
    <t>78-157-9783</t>
  </si>
  <si>
    <t>23-052-3337</t>
  </si>
  <si>
    <t>38-848-6921</t>
  </si>
  <si>
    <t>65-801-4522</t>
  </si>
  <si>
    <t>13-754-3748</t>
  </si>
  <si>
    <t>58-239-1153</t>
  </si>
  <si>
    <t>15-950-7224</t>
  </si>
  <si>
    <t>18-254-7152</t>
  </si>
  <si>
    <t>75-714-6497</t>
  </si>
  <si>
    <t>54-532-1093</t>
  </si>
  <si>
    <t>97-565-1386</t>
  </si>
  <si>
    <t>57-799-8424</t>
  </si>
  <si>
    <t>26-630-8862</t>
  </si>
  <si>
    <t>05-982-4297</t>
  </si>
  <si>
    <t>42-993-1894</t>
  </si>
  <si>
    <t>74-746-7191</t>
  </si>
  <si>
    <t>13-019-6428</t>
  </si>
  <si>
    <t>41-467-4083</t>
  </si>
  <si>
    <t>52-954-6184</t>
  </si>
  <si>
    <t>78-733-9748</t>
  </si>
  <si>
    <t>55-583-6388</t>
  </si>
  <si>
    <t>04-996-7444</t>
  </si>
  <si>
    <t>07-677-6233</t>
  </si>
  <si>
    <t>98-619-9988</t>
  </si>
  <si>
    <t>93-744-3516</t>
  </si>
  <si>
    <t>64-795-1794</t>
  </si>
  <si>
    <t>33-601-2527</t>
  </si>
  <si>
    <t>57-600-1634</t>
  </si>
  <si>
    <t>76-237-9948</t>
  </si>
  <si>
    <t>45-494-7561</t>
  </si>
  <si>
    <t>40-049-5697</t>
  </si>
  <si>
    <t>69-324-9228</t>
  </si>
  <si>
    <t>27-286-3578</t>
  </si>
  <si>
    <t>60-649-9685</t>
  </si>
  <si>
    <t>89-153-7071</t>
  </si>
  <si>
    <t>40-245-4682</t>
  </si>
  <si>
    <t>46-348-3074</t>
  </si>
  <si>
    <t>35-319-2811</t>
  </si>
  <si>
    <t>32-736-0145</t>
  </si>
  <si>
    <t>32-884-3074</t>
  </si>
  <si>
    <t>13-208-0025</t>
  </si>
  <si>
    <t>80-855-8111</t>
  </si>
  <si>
    <t>72-716-6121</t>
  </si>
  <si>
    <t>37-660-9723</t>
  </si>
  <si>
    <t>56-006-2093</t>
  </si>
  <si>
    <t>17-834-2643</t>
  </si>
  <si>
    <t>20-745-3187</t>
  </si>
  <si>
    <t>92-213-6722</t>
  </si>
  <si>
    <t>73-447-3254</t>
  </si>
  <si>
    <t>53-908-1121</t>
  </si>
  <si>
    <t>96-057-5040</t>
  </si>
  <si>
    <t>76-609-9531</t>
  </si>
  <si>
    <t>62-554-8661</t>
  </si>
  <si>
    <t>53-174-8969</t>
  </si>
  <si>
    <t>83-252-6694</t>
  </si>
  <si>
    <t>05-263-5785</t>
  </si>
  <si>
    <t>69-538-3418</t>
  </si>
  <si>
    <t>44-835-5283</t>
  </si>
  <si>
    <t>71-706-6628</t>
  </si>
  <si>
    <t>35-655-5929</t>
  </si>
  <si>
    <t>40-127-3779</t>
  </si>
  <si>
    <t>84-495-4237</t>
  </si>
  <si>
    <t>36-392-8316</t>
  </si>
  <si>
    <t>57-103-8118</t>
  </si>
  <si>
    <t>66-417-3868</t>
  </si>
  <si>
    <t>70-192-7656</t>
  </si>
  <si>
    <t>26-863-1684</t>
  </si>
  <si>
    <t>64-973-5676</t>
  </si>
  <si>
    <t>83-420-8994</t>
  </si>
  <si>
    <t>96-785-1342</t>
  </si>
  <si>
    <t>15-936-5665</t>
  </si>
  <si>
    <t>81-121-7480</t>
  </si>
  <si>
    <t>60-940-2677</t>
  </si>
  <si>
    <t>20-156-0427</t>
  </si>
  <si>
    <t>83-996-7039</t>
  </si>
  <si>
    <t>16-084-2117</t>
  </si>
  <si>
    <t>96-585-7843</t>
  </si>
  <si>
    <t>73-203-5199</t>
  </si>
  <si>
    <t>92-792-6850</t>
  </si>
  <si>
    <t>45-371-3624</t>
  </si>
  <si>
    <t>28-511-8245</t>
  </si>
  <si>
    <t>95-320-9029</t>
  </si>
  <si>
    <t>92-572-8173</t>
  </si>
  <si>
    <t>32-648-4777</t>
  </si>
  <si>
    <t>73-139-4038</t>
  </si>
  <si>
    <t>43-756-7533</t>
  </si>
  <si>
    <t>54-208-0368</t>
  </si>
  <si>
    <t>22-704-4002</t>
  </si>
  <si>
    <t>09-047-7679</t>
  </si>
  <si>
    <t>17-874-7093</t>
  </si>
  <si>
    <t>32-867-2084</t>
  </si>
  <si>
    <t>58-167-6670</t>
  </si>
  <si>
    <t>79-980-7967</t>
  </si>
  <si>
    <t>15-027-1576</t>
  </si>
  <si>
    <t>85-309-3293</t>
  </si>
  <si>
    <t>93-630-9624</t>
  </si>
  <si>
    <t>86-644-0632</t>
  </si>
  <si>
    <t>81-242-7866</t>
  </si>
  <si>
    <t>71-732-1774</t>
  </si>
  <si>
    <t>69-438-8521</t>
  </si>
  <si>
    <t>74-659-4179</t>
  </si>
  <si>
    <t>50-438-9369</t>
  </si>
  <si>
    <t>31-838-0901</t>
  </si>
  <si>
    <t>99-326-2143</t>
  </si>
  <si>
    <t>16-225-4609</t>
  </si>
  <si>
    <t>29-426-2947</t>
  </si>
  <si>
    <t>87-904-5966</t>
  </si>
  <si>
    <t>58-482-1822</t>
  </si>
  <si>
    <t>53-453-4231</t>
  </si>
  <si>
    <t>70-074-1398</t>
  </si>
  <si>
    <t>30-703-0722</t>
  </si>
  <si>
    <t>14-716-0093</t>
  </si>
  <si>
    <t>45-145-5850</t>
  </si>
  <si>
    <t>86-909-4628</t>
  </si>
  <si>
    <t>25-140-2073</t>
  </si>
  <si>
    <t>78-829-6957</t>
  </si>
  <si>
    <t>97-221-2160</t>
  </si>
  <si>
    <t>35-871-5054</t>
  </si>
  <si>
    <t>14-909-2405</t>
  </si>
  <si>
    <t>65-233-3782</t>
  </si>
  <si>
    <t>99-774-4022</t>
  </si>
  <si>
    <t>13-342-0874</t>
  </si>
  <si>
    <t>83-292-4610</t>
  </si>
  <si>
    <t>81-108-9585</t>
  </si>
  <si>
    <t>52-252-5614</t>
  </si>
  <si>
    <t>50-945-4743</t>
  </si>
  <si>
    <t>77-370-7164</t>
  </si>
  <si>
    <t>14-976-8785</t>
  </si>
  <si>
    <t>46-980-9072</t>
  </si>
  <si>
    <t>93-327-8851</t>
  </si>
  <si>
    <t>07-348-8847</t>
  </si>
  <si>
    <t>61-709-2466</t>
  </si>
  <si>
    <t>37-176-1756</t>
  </si>
  <si>
    <t>76-609-5479</t>
  </si>
  <si>
    <t>09-526-4703</t>
  </si>
  <si>
    <t>61-653-6744</t>
  </si>
  <si>
    <t>23-031-9968</t>
  </si>
  <si>
    <t>97-177-7055</t>
  </si>
  <si>
    <t>90-632-6743</t>
  </si>
  <si>
    <t>36-921-7553</t>
  </si>
  <si>
    <t>55-011-7647</t>
  </si>
  <si>
    <t>70-132-8603</t>
  </si>
  <si>
    <t>56-991-9748</t>
  </si>
  <si>
    <t>05-513-0700</t>
  </si>
  <si>
    <t>68-982-0996</t>
  </si>
  <si>
    <t>31-477-8501</t>
  </si>
  <si>
    <t>36-698-8488</t>
  </si>
  <si>
    <t>86-302-4930</t>
  </si>
  <si>
    <t>48-615-3881</t>
  </si>
  <si>
    <t>84-840-5767</t>
  </si>
  <si>
    <t>73-138-4650</t>
  </si>
  <si>
    <t>00-351-7678</t>
  </si>
  <si>
    <t>94-908-3987</t>
  </si>
  <si>
    <t>20-501-2328</t>
  </si>
  <si>
    <t>65-051-7785</t>
  </si>
  <si>
    <t>44-850-7299</t>
  </si>
  <si>
    <t>09-548-6526</t>
  </si>
  <si>
    <t>47-505-3811</t>
  </si>
  <si>
    <t>27-221-2500</t>
  </si>
  <si>
    <t>77-231-3533</t>
  </si>
  <si>
    <t>99-351-2990</t>
  </si>
  <si>
    <t>63-147-2862</t>
  </si>
  <si>
    <t>57-485-8059</t>
  </si>
  <si>
    <t>85-707-1634</t>
  </si>
  <si>
    <t>17-517-3901</t>
  </si>
  <si>
    <t>05-577-0259</t>
  </si>
  <si>
    <t>60-520-4748</t>
  </si>
  <si>
    <t>27-811-2223</t>
  </si>
  <si>
    <t>17-149-9873</t>
  </si>
  <si>
    <t>58-791-5685</t>
  </si>
  <si>
    <t>63-291-0506</t>
  </si>
  <si>
    <t>51-945-1156</t>
  </si>
  <si>
    <t>21-451-0935</t>
  </si>
  <si>
    <t>69-415-0351</t>
  </si>
  <si>
    <t>80-317-7583</t>
  </si>
  <si>
    <t>53-627-9807</t>
  </si>
  <si>
    <t>84-491-3371</t>
  </si>
  <si>
    <t>65-410-5211</t>
  </si>
  <si>
    <t>63-519-4858</t>
  </si>
  <si>
    <t>23-644-3520</t>
  </si>
  <si>
    <t>59-724-3770</t>
  </si>
  <si>
    <t>74-563-9441</t>
  </si>
  <si>
    <t>45-771-2933</t>
  </si>
  <si>
    <t>10-529-6951</t>
  </si>
  <si>
    <t>92-353-0117</t>
  </si>
  <si>
    <t>03-921-8835</t>
  </si>
  <si>
    <t>77-953-1325</t>
  </si>
  <si>
    <t>88-120-2410</t>
  </si>
  <si>
    <t>65-398-8636</t>
  </si>
  <si>
    <t>73-587-8075</t>
  </si>
  <si>
    <t>08-915-3752</t>
  </si>
  <si>
    <t>89-285-9348</t>
  </si>
  <si>
    <t>54-189-9138</t>
  </si>
  <si>
    <t>46-124-2855</t>
  </si>
  <si>
    <t>97-018-9614</t>
  </si>
  <si>
    <t>50-827-3783</t>
  </si>
  <si>
    <t>25-751-4212</t>
  </si>
  <si>
    <t>96-808-1519</t>
  </si>
  <si>
    <t>06-240-5780</t>
  </si>
  <si>
    <t>48-090-5968</t>
  </si>
  <si>
    <t>70-650-4707</t>
  </si>
  <si>
    <t>52-978-5077</t>
  </si>
  <si>
    <t>43-427-1355</t>
  </si>
  <si>
    <t>17-140-8010</t>
  </si>
  <si>
    <t>75-377-8115</t>
  </si>
  <si>
    <t>78-005-2088</t>
  </si>
  <si>
    <t>39-843-6786</t>
  </si>
  <si>
    <t>89-258-8678</t>
  </si>
  <si>
    <t>81-406-0889</t>
  </si>
  <si>
    <t>75-011-8337</t>
  </si>
  <si>
    <t>67-240-3553</t>
  </si>
  <si>
    <t>03-551-3626</t>
  </si>
  <si>
    <t>08-928-3924</t>
  </si>
  <si>
    <t>40-938-1625</t>
  </si>
  <si>
    <t>35-809-1698</t>
  </si>
  <si>
    <t>12-909-7884</t>
  </si>
  <si>
    <t>81-040-1659</t>
  </si>
  <si>
    <t>51-840-0517</t>
  </si>
  <si>
    <t>20-942-8398</t>
  </si>
  <si>
    <t>55-297-5972</t>
  </si>
  <si>
    <t>14-286-3530</t>
  </si>
  <si>
    <t>72-901-4036</t>
  </si>
  <si>
    <t>67-681-1212</t>
  </si>
  <si>
    <t>99-824-8369</t>
  </si>
  <si>
    <t>89-008-1583</t>
  </si>
  <si>
    <t>50-441-6790</t>
  </si>
  <si>
    <t>68-119-6768</t>
  </si>
  <si>
    <t>73-116-3886</t>
  </si>
  <si>
    <t>63-369-9944</t>
  </si>
  <si>
    <t>74-356-8778</t>
  </si>
  <si>
    <t>44-987-9082</t>
  </si>
  <si>
    <t>41-073-5059</t>
  </si>
  <si>
    <t>85-413-6704</t>
  </si>
  <si>
    <t>19-991-7109</t>
  </si>
  <si>
    <t>53-011-5120</t>
  </si>
  <si>
    <t>29-532-3968</t>
  </si>
  <si>
    <t>36-197-0030</t>
  </si>
  <si>
    <t>06-038-1324</t>
  </si>
  <si>
    <t>84-743-7787</t>
  </si>
  <si>
    <t>29-671-0082</t>
  </si>
  <si>
    <t>37-260-7521</t>
  </si>
  <si>
    <t>64-325-3209</t>
  </si>
  <si>
    <t>28-675-0366</t>
  </si>
  <si>
    <t>74-314-5338</t>
  </si>
  <si>
    <t>54-420-9887</t>
  </si>
  <si>
    <t>24-599-2981</t>
  </si>
  <si>
    <t>43-173-2007</t>
  </si>
  <si>
    <t>74-893-0614</t>
  </si>
  <si>
    <t>17-362-9342</t>
  </si>
  <si>
    <t>47-150-1091</t>
  </si>
  <si>
    <t>59-262-7421</t>
  </si>
  <si>
    <t>69-835-1851</t>
  </si>
  <si>
    <t>84-195-5097</t>
  </si>
  <si>
    <t>89-464-0436</t>
  </si>
  <si>
    <t>45-825-1202</t>
  </si>
  <si>
    <t>05-828-5014</t>
  </si>
  <si>
    <t>43-699-5051</t>
  </si>
  <si>
    <t>46-771-6355</t>
  </si>
  <si>
    <t>89-352-2062</t>
  </si>
  <si>
    <t>55-241-3569</t>
  </si>
  <si>
    <t>32-458-9682</t>
  </si>
  <si>
    <t>50-476-5277</t>
  </si>
  <si>
    <t>84-166-4289</t>
  </si>
  <si>
    <t>64-305-0055</t>
  </si>
  <si>
    <t>51-173-2531</t>
  </si>
  <si>
    <t>94-162-0306</t>
  </si>
  <si>
    <t>19-681-4137</t>
  </si>
  <si>
    <t>38-518-4316</t>
  </si>
  <si>
    <t>87-292-5385</t>
  </si>
  <si>
    <t>32-379-2428</t>
  </si>
  <si>
    <t>05-332-4992</t>
  </si>
  <si>
    <t>10-076-6942</t>
  </si>
  <si>
    <t>51-525-6439</t>
  </si>
  <si>
    <t>89-309-2547</t>
  </si>
  <si>
    <t>77-333-6467</t>
  </si>
  <si>
    <t>23-076-6960</t>
  </si>
  <si>
    <t>32-988-4464</t>
  </si>
  <si>
    <t>24-584-6431</t>
  </si>
  <si>
    <t>28-978-9982</t>
  </si>
  <si>
    <t>45-538-6388</t>
  </si>
  <si>
    <t>78-679-4164</t>
  </si>
  <si>
    <t>04-405-6187</t>
  </si>
  <si>
    <t>89-360-3921</t>
  </si>
  <si>
    <t>52-024-6368</t>
  </si>
  <si>
    <t>48-230-4665</t>
  </si>
  <si>
    <t>51-743-6472</t>
  </si>
  <si>
    <t>76-365-8251</t>
  </si>
  <si>
    <t>87-711-5047</t>
  </si>
  <si>
    <t>92-765-9980</t>
  </si>
  <si>
    <t>55-701-7832</t>
  </si>
  <si>
    <t>61-107-3257</t>
  </si>
  <si>
    <t>38-101-6613</t>
  </si>
  <si>
    <t>00-277-8063</t>
  </si>
  <si>
    <t>09-431-0097</t>
  </si>
  <si>
    <t>82-137-0866</t>
  </si>
  <si>
    <t>48-479-8226</t>
  </si>
  <si>
    <t>49-278-0932</t>
  </si>
  <si>
    <t>99-268-9858</t>
  </si>
  <si>
    <t>83-306-2868</t>
  </si>
  <si>
    <t>33-974-1916</t>
  </si>
  <si>
    <t>56-697-5172</t>
  </si>
  <si>
    <t>96-206-6193</t>
  </si>
  <si>
    <t>84-219-6452</t>
  </si>
  <si>
    <t>03-685-7833</t>
  </si>
  <si>
    <t>52-465-9138</t>
  </si>
  <si>
    <t>67-976-4930</t>
  </si>
  <si>
    <t>72-395-6663</t>
  </si>
  <si>
    <t>90-467-7445</t>
  </si>
  <si>
    <t>11-741-6996</t>
  </si>
  <si>
    <t>24-150-1033</t>
  </si>
  <si>
    <t>01-133-9817</t>
  </si>
  <si>
    <t>95-745-5466</t>
  </si>
  <si>
    <t>14-086-1066</t>
  </si>
  <si>
    <t>98-654-6671</t>
  </si>
  <si>
    <t>56-852-2604</t>
  </si>
  <si>
    <t>20-123-0830</t>
  </si>
  <si>
    <t>24-370-1574</t>
  </si>
  <si>
    <t>35-699-4239</t>
  </si>
  <si>
    <t>46-572-6245</t>
  </si>
  <si>
    <t>64-969-0069</t>
  </si>
  <si>
    <t>52-338-1151</t>
  </si>
  <si>
    <t>16-935-5331</t>
  </si>
  <si>
    <t>41-104-2498</t>
  </si>
  <si>
    <t>21-490-5924</t>
  </si>
  <si>
    <t>14-318-8304</t>
  </si>
  <si>
    <t>55-347-6932</t>
  </si>
  <si>
    <t>55-912-1005</t>
  </si>
  <si>
    <t>70-615-3383</t>
  </si>
  <si>
    <t>01-045-5347</t>
  </si>
  <si>
    <t>12-110-0578</t>
  </si>
  <si>
    <t>69-001-7057</t>
  </si>
  <si>
    <t>19-847-8292</t>
  </si>
  <si>
    <t>66-728-5522</t>
  </si>
  <si>
    <t>50-624-1857</t>
  </si>
  <si>
    <t>04-460-2106</t>
  </si>
  <si>
    <t>34-271-6470</t>
  </si>
  <si>
    <t>97-710-1298</t>
  </si>
  <si>
    <t>35-183-6775</t>
  </si>
  <si>
    <t>66-085-1958</t>
  </si>
  <si>
    <t>82-672-4213</t>
  </si>
  <si>
    <t>51-707-6370</t>
  </si>
  <si>
    <t>13-773-8079</t>
  </si>
  <si>
    <t>77-271-9701</t>
  </si>
  <si>
    <t>20-209-5684</t>
  </si>
  <si>
    <t>07-255-4913</t>
  </si>
  <si>
    <t>62-195-4185</t>
  </si>
  <si>
    <t>04-258-7780</t>
  </si>
  <si>
    <t>51-465-0955</t>
  </si>
  <si>
    <t>61-110-4863</t>
  </si>
  <si>
    <t>62-828-0454</t>
  </si>
  <si>
    <t>07-970-8348</t>
  </si>
  <si>
    <t>40-997-5893</t>
  </si>
  <si>
    <t>44-397-7599</t>
  </si>
  <si>
    <t>51-485-7452</t>
  </si>
  <si>
    <t>62-447-2732</t>
  </si>
  <si>
    <t>13-740-7542</t>
  </si>
  <si>
    <t>03-381-5484</t>
  </si>
  <si>
    <t>07-707-3567</t>
  </si>
  <si>
    <t>74-018-5225</t>
  </si>
  <si>
    <t>65-890-9233</t>
  </si>
  <si>
    <t>81-879-4238</t>
  </si>
  <si>
    <t>38-571-7218</t>
  </si>
  <si>
    <t>19-570-5698</t>
  </si>
  <si>
    <t>43-296-1191</t>
  </si>
  <si>
    <t>29-151-9929</t>
  </si>
  <si>
    <t>46-449-9676</t>
  </si>
  <si>
    <t>53-909-5845</t>
  </si>
  <si>
    <t>57-400-7654</t>
  </si>
  <si>
    <t>27-613-0956</t>
  </si>
  <si>
    <t>01-164-3651</t>
  </si>
  <si>
    <t>31-710-7526</t>
  </si>
  <si>
    <t>91-911-9680</t>
  </si>
  <si>
    <t>95-501-0935</t>
  </si>
  <si>
    <t>00-096-0923</t>
  </si>
  <si>
    <t>00-802-9721</t>
  </si>
  <si>
    <t>58-773-1292</t>
  </si>
  <si>
    <t>47-829-7928</t>
  </si>
  <si>
    <t>70-232-5066</t>
  </si>
  <si>
    <t>94-853-6707</t>
  </si>
  <si>
    <t>06-321-1010</t>
  </si>
  <si>
    <t>32-858-0083</t>
  </si>
  <si>
    <t>35-204-0258</t>
  </si>
  <si>
    <t>67-732-5014</t>
  </si>
  <si>
    <t>84-386-3065</t>
  </si>
  <si>
    <t>82-245-6453</t>
  </si>
  <si>
    <t>53-212-6621</t>
  </si>
  <si>
    <t>92-573-8554</t>
  </si>
  <si>
    <t>77-818-3549</t>
  </si>
  <si>
    <t>27-614-7673</t>
  </si>
  <si>
    <t>13-809-5445</t>
  </si>
  <si>
    <t>56-299-2929</t>
  </si>
  <si>
    <t>27-241-2101</t>
  </si>
  <si>
    <t>10-059-9181</t>
  </si>
  <si>
    <t>49-347-4213</t>
  </si>
  <si>
    <t>27-105-2894</t>
  </si>
  <si>
    <t>58-189-7820</t>
  </si>
  <si>
    <t>75-863-3322</t>
  </si>
  <si>
    <t>41-213-3958</t>
  </si>
  <si>
    <t>82-952-8101</t>
  </si>
  <si>
    <t>99-351-5175</t>
  </si>
  <si>
    <t>03-155-8163</t>
  </si>
  <si>
    <t>56-683-0290</t>
  </si>
  <si>
    <t>51-561-7510</t>
  </si>
  <si>
    <t>40-052-4773</t>
  </si>
  <si>
    <t>97-853-7972</t>
  </si>
  <si>
    <t>22-830-3061</t>
  </si>
  <si>
    <t>56-346-5413</t>
  </si>
  <si>
    <t>55-307-2064</t>
  </si>
  <si>
    <t>44-086-7279</t>
  </si>
  <si>
    <t>20-831-4356</t>
  </si>
  <si>
    <t>98-698-1407</t>
  </si>
  <si>
    <t>83-150-0743</t>
  </si>
  <si>
    <t>54-767-8331</t>
  </si>
  <si>
    <t>61-483-4332</t>
  </si>
  <si>
    <t>72-212-0363</t>
  </si>
  <si>
    <t>07-847-7206</t>
  </si>
  <si>
    <t>42-905-4857</t>
  </si>
  <si>
    <t>32-355-6363</t>
  </si>
  <si>
    <t>29-004-2095</t>
  </si>
  <si>
    <t>02-623-3565</t>
  </si>
  <si>
    <t>02-911-5422</t>
  </si>
  <si>
    <t>89-249-7608</t>
  </si>
  <si>
    <t>16-947-6950</t>
  </si>
  <si>
    <t>88-255-4426</t>
  </si>
  <si>
    <t>68-786-1138</t>
  </si>
  <si>
    <t>29-335-6832</t>
  </si>
  <si>
    <t>17-550-2972</t>
  </si>
  <si>
    <t>10-481-8041</t>
  </si>
  <si>
    <t>86-597-7845</t>
  </si>
  <si>
    <t>77-482-3702</t>
  </si>
  <si>
    <t>59-977-1787</t>
  </si>
  <si>
    <t>61-507-6860</t>
  </si>
  <si>
    <t>81-690-2447</t>
  </si>
  <si>
    <t>53-570-1674</t>
  </si>
  <si>
    <t>23-896-8879</t>
  </si>
  <si>
    <t>71-380-0646</t>
  </si>
  <si>
    <t>23-289-8432</t>
  </si>
  <si>
    <t>77-152-6443</t>
  </si>
  <si>
    <t>51-676-8299</t>
  </si>
  <si>
    <t>11-981-3140</t>
  </si>
  <si>
    <t>12-194-2420</t>
  </si>
  <si>
    <t>60-940-1640</t>
  </si>
  <si>
    <t>93-569-7772</t>
  </si>
  <si>
    <t>61-820-4921</t>
  </si>
  <si>
    <t>80-979-7428</t>
  </si>
  <si>
    <t>54-889-4445</t>
  </si>
  <si>
    <t>38-318-6959</t>
  </si>
  <si>
    <t>42-532-8463</t>
  </si>
  <si>
    <t>77-087-6398</t>
  </si>
  <si>
    <t>24-328-3529</t>
  </si>
  <si>
    <t>63-833-0084</t>
  </si>
  <si>
    <t>59-349-5835</t>
  </si>
  <si>
    <t>87-866-1757</t>
  </si>
  <si>
    <t>25-558-3228</t>
  </si>
  <si>
    <t>55-681-7719</t>
  </si>
  <si>
    <t>89-105-5086</t>
  </si>
  <si>
    <t>52-305-5638</t>
  </si>
  <si>
    <t>63-224-5702</t>
  </si>
  <si>
    <t>67-791-0791</t>
  </si>
  <si>
    <t>18-963-3558</t>
  </si>
  <si>
    <t>55-782-0032</t>
  </si>
  <si>
    <t>61-137-6076</t>
  </si>
  <si>
    <t>21-002-3126</t>
  </si>
  <si>
    <t>49-404-2500</t>
  </si>
  <si>
    <t>88-289-8719</t>
  </si>
  <si>
    <t>42-960-2908</t>
  </si>
  <si>
    <t>06-909-9847</t>
  </si>
  <si>
    <t>27-264-8176</t>
  </si>
  <si>
    <t>72-605-2254</t>
  </si>
  <si>
    <t>82-345-8128</t>
  </si>
  <si>
    <t>74-255-4465</t>
  </si>
  <si>
    <t>41-820-7189</t>
  </si>
  <si>
    <t>28-205-1081</t>
  </si>
  <si>
    <t>08-793-3151</t>
  </si>
  <si>
    <t>99-953-9469</t>
  </si>
  <si>
    <t>61-708-6771</t>
  </si>
  <si>
    <t>72-775-4862</t>
  </si>
  <si>
    <t>38-210-9762</t>
  </si>
  <si>
    <t>54-760-0968</t>
  </si>
  <si>
    <t>82-882-2701</t>
  </si>
  <si>
    <t>89-753-6167</t>
  </si>
  <si>
    <t>23-171-0690</t>
  </si>
  <si>
    <t>15-568-8166</t>
  </si>
  <si>
    <t>90-565-0729</t>
  </si>
  <si>
    <t>56-763-3652</t>
  </si>
  <si>
    <t>91-163-2932</t>
  </si>
  <si>
    <t>86-305-1708</t>
  </si>
  <si>
    <t>86-575-8667</t>
  </si>
  <si>
    <t>94-990-1139</t>
  </si>
  <si>
    <t>42-080-3305</t>
  </si>
  <si>
    <t>50-309-3158</t>
  </si>
  <si>
    <t>00-178-9983</t>
  </si>
  <si>
    <t>67-684-5613</t>
  </si>
  <si>
    <t>81-179-1595</t>
  </si>
  <si>
    <t>67-012-1875</t>
  </si>
  <si>
    <t>83-069-2126</t>
  </si>
  <si>
    <t>78-092-5175</t>
  </si>
  <si>
    <t>21-386-3622</t>
  </si>
  <si>
    <t>53-852-9009</t>
  </si>
  <si>
    <t>61-204-6860</t>
  </si>
  <si>
    <t>40-682-0892</t>
  </si>
  <si>
    <t>25-187-9004</t>
  </si>
  <si>
    <t>11-913-1648</t>
  </si>
  <si>
    <t>29-854-7501</t>
  </si>
  <si>
    <t>86-118-5187</t>
  </si>
  <si>
    <t>53-671-1124</t>
  </si>
  <si>
    <t>86-177-9248</t>
  </si>
  <si>
    <t>50-559-5383</t>
  </si>
  <si>
    <t>23-998-8868</t>
  </si>
  <si>
    <t>99-676-0398</t>
  </si>
  <si>
    <t>67-801-7169</t>
  </si>
  <si>
    <t>47-855-1150</t>
  </si>
  <si>
    <t>35-392-9687</t>
  </si>
  <si>
    <t>34-654-7523</t>
  </si>
  <si>
    <t>58-093-5365</t>
  </si>
  <si>
    <t>47-731-9145</t>
  </si>
  <si>
    <t>37-389-8263</t>
  </si>
  <si>
    <t>27-530-0087</t>
  </si>
  <si>
    <t>69-755-4160</t>
  </si>
  <si>
    <t>60-715-3237</t>
  </si>
  <si>
    <t>10-004-0198</t>
  </si>
  <si>
    <t>59-663-1848</t>
  </si>
  <si>
    <t>02-909-2511</t>
  </si>
  <si>
    <t>18-692-5406</t>
  </si>
  <si>
    <t>69-201-4806</t>
  </si>
  <si>
    <t>70-419-6207</t>
  </si>
  <si>
    <t>40-422-2740</t>
  </si>
  <si>
    <t>52-173-6713</t>
  </si>
  <si>
    <t>72-862-7842</t>
  </si>
  <si>
    <t>84-304-5345</t>
  </si>
  <si>
    <t>23-565-2272</t>
  </si>
  <si>
    <t>95-275-4641</t>
  </si>
  <si>
    <t>02-171-6276</t>
  </si>
  <si>
    <t>45-258-6625</t>
  </si>
  <si>
    <t>51-484-2530</t>
  </si>
  <si>
    <t>68-913-6836</t>
  </si>
  <si>
    <t>84-831-9439</t>
  </si>
  <si>
    <t>01-275-8601</t>
  </si>
  <si>
    <t>15-127-6712</t>
  </si>
  <si>
    <t>30-007-6552</t>
  </si>
  <si>
    <t>87-016-9393</t>
  </si>
  <si>
    <t>19-734-3216</t>
  </si>
  <si>
    <t>86-879-7346</t>
  </si>
  <si>
    <t>37-873-3886</t>
  </si>
  <si>
    <t>39-939-7320</t>
  </si>
  <si>
    <t>60-914-8172</t>
  </si>
  <si>
    <t>13-859-1451</t>
  </si>
  <si>
    <t>84-896-6897</t>
  </si>
  <si>
    <t>66-779-5883</t>
  </si>
  <si>
    <t>55-681-4772</t>
  </si>
  <si>
    <t>14-383-0250</t>
  </si>
  <si>
    <t>40-705-5913</t>
  </si>
  <si>
    <t>22-724-5741</t>
  </si>
  <si>
    <t>56-483-5342</t>
  </si>
  <si>
    <t>18-905-9380</t>
  </si>
  <si>
    <t>37-065-4584</t>
  </si>
  <si>
    <t>16-761-0381</t>
  </si>
  <si>
    <t>78-507-5383</t>
  </si>
  <si>
    <t>09-460-6537</t>
  </si>
  <si>
    <t>72-073-7695</t>
  </si>
  <si>
    <t>45-691-5183</t>
  </si>
  <si>
    <t>27-840-2359</t>
  </si>
  <si>
    <t>91-790-0820</t>
  </si>
  <si>
    <t>81-043-0459</t>
  </si>
  <si>
    <t>52-732-1302</t>
  </si>
  <si>
    <t>93-149-7197</t>
  </si>
  <si>
    <t>31-270-4295</t>
  </si>
  <si>
    <t>83-763-2440</t>
  </si>
  <si>
    <t>85-027-5897</t>
  </si>
  <si>
    <t>15-183-3196</t>
  </si>
  <si>
    <t>41-229-7170</t>
  </si>
  <si>
    <t>48-752-0229</t>
  </si>
  <si>
    <t>49-638-6610</t>
  </si>
  <si>
    <t>70-477-4393</t>
  </si>
  <si>
    <t>74-731-3252</t>
  </si>
  <si>
    <t>19-061-6893</t>
  </si>
  <si>
    <t>23-384-0460</t>
  </si>
  <si>
    <t>24-433-3139</t>
  </si>
  <si>
    <t>25-877-6702</t>
  </si>
  <si>
    <t>93-013-0354</t>
  </si>
  <si>
    <t>44-146-2303</t>
  </si>
  <si>
    <t>61-285-8526</t>
  </si>
  <si>
    <t>81-595-5907</t>
  </si>
  <si>
    <t>28-695-8654</t>
  </si>
  <si>
    <t>28-218-2081</t>
  </si>
  <si>
    <t>51-265-6659</t>
  </si>
  <si>
    <t>64-700-1457</t>
  </si>
  <si>
    <t>75-533-3798</t>
  </si>
  <si>
    <t>97-453-6127</t>
  </si>
  <si>
    <t>14-231-4187</t>
  </si>
  <si>
    <t>07-674-4813</t>
  </si>
  <si>
    <t>30-515-2218</t>
  </si>
  <si>
    <t>68-782-0357</t>
  </si>
  <si>
    <t>07-711-2286</t>
  </si>
  <si>
    <t>51-391-2080</t>
  </si>
  <si>
    <t>69-782-5914</t>
  </si>
  <si>
    <t>75-119-1384</t>
  </si>
  <si>
    <t>37-291-0085</t>
  </si>
  <si>
    <t>71-434-6204</t>
  </si>
  <si>
    <t>92-415-3072</t>
  </si>
  <si>
    <t>79-741-9428</t>
  </si>
  <si>
    <t>06-864-8530</t>
  </si>
  <si>
    <t>23-318-9699</t>
  </si>
  <si>
    <t>05-557-2872</t>
  </si>
  <si>
    <t>81-839-4149</t>
  </si>
  <si>
    <t>72-779-8626</t>
  </si>
  <si>
    <t>79-400-0519</t>
  </si>
  <si>
    <t>54-026-4964</t>
  </si>
  <si>
    <t>95-936-7274</t>
  </si>
  <si>
    <t>61-018-5261</t>
  </si>
  <si>
    <t>90-437-8035</t>
  </si>
  <si>
    <t>97-893-7577</t>
  </si>
  <si>
    <t>97-453-0987</t>
  </si>
  <si>
    <t>73-145-6418</t>
  </si>
  <si>
    <t>84-543-3963</t>
  </si>
  <si>
    <t>03-681-4197</t>
  </si>
  <si>
    <t>42-284-8501</t>
  </si>
  <si>
    <t>47-235-4798</t>
  </si>
  <si>
    <t>31-659-7830</t>
  </si>
  <si>
    <t>86-337-9485</t>
  </si>
  <si>
    <t>55-023-8340</t>
  </si>
  <si>
    <t>36-756-3957</t>
  </si>
  <si>
    <t>61-261-0824</t>
  </si>
  <si>
    <t>80-020-9632</t>
  </si>
  <si>
    <t>24-651-7815</t>
  </si>
  <si>
    <t>66-495-1750</t>
  </si>
  <si>
    <t>92-857-5466</t>
  </si>
  <si>
    <t>85-431-6152</t>
  </si>
  <si>
    <t>67-243-5909</t>
  </si>
  <si>
    <t>91-987-4596</t>
  </si>
  <si>
    <t>27-588-4778</t>
  </si>
  <si>
    <t>88-959-6193</t>
  </si>
  <si>
    <t>89-797-1117</t>
  </si>
  <si>
    <t>96-552-7439</t>
  </si>
  <si>
    <t>63-196-8699</t>
  </si>
  <si>
    <t>70-770-3825</t>
  </si>
  <si>
    <t>18-912-4029</t>
  </si>
  <si>
    <t>08-810-3684</t>
  </si>
  <si>
    <t>72-457-9781</t>
  </si>
  <si>
    <t>14-442-9830</t>
  </si>
  <si>
    <t>38-573-2098</t>
  </si>
  <si>
    <t>41-160-2643</t>
  </si>
  <si>
    <t>76-714-3393</t>
  </si>
  <si>
    <t>81-818-3035</t>
  </si>
  <si>
    <t>55-864-5161</t>
  </si>
  <si>
    <t>56-324-6162</t>
  </si>
  <si>
    <t>63-204-9045</t>
  </si>
  <si>
    <t>79-811-2236</t>
  </si>
  <si>
    <t>82-260-8836</t>
  </si>
  <si>
    <t>84-355-5420</t>
  </si>
  <si>
    <t>28-465-8781</t>
  </si>
  <si>
    <t>73-190-8606</t>
  </si>
  <si>
    <t>17-346-8909</t>
  </si>
  <si>
    <t>25-606-4102</t>
  </si>
  <si>
    <t>75-697-4323</t>
  </si>
  <si>
    <t>92-879-3173</t>
  </si>
  <si>
    <t>88-156-0355</t>
  </si>
  <si>
    <t>41-218-2098</t>
  </si>
  <si>
    <t>69-800-1547</t>
  </si>
  <si>
    <t>83-816-0054</t>
  </si>
  <si>
    <t>29-050-9174</t>
  </si>
  <si>
    <t>04-126-0686</t>
  </si>
  <si>
    <t>82-887-6052</t>
  </si>
  <si>
    <t>00-095-2955</t>
  </si>
  <si>
    <t>14-119-4040</t>
  </si>
  <si>
    <t>97-726-3047</t>
  </si>
  <si>
    <t>62-757-4805</t>
  </si>
  <si>
    <t>33-417-8915</t>
  </si>
  <si>
    <t>52-929-1539</t>
  </si>
  <si>
    <t>53-231-2517</t>
  </si>
  <si>
    <t>18-569-8527</t>
  </si>
  <si>
    <t>03-166-6935</t>
  </si>
  <si>
    <t>78-671-7766</t>
  </si>
  <si>
    <t>13-359-2928</t>
  </si>
  <si>
    <t>46-761-6889</t>
  </si>
  <si>
    <t>87-366-3762</t>
  </si>
  <si>
    <t>26-145-9085</t>
  </si>
  <si>
    <t>22-909-5522</t>
  </si>
  <si>
    <t>58-751-4039</t>
  </si>
  <si>
    <t>46-468-7213</t>
  </si>
  <si>
    <t>79-473-6449</t>
  </si>
  <si>
    <t>70-136-5110</t>
  </si>
  <si>
    <t>66-102-0554</t>
  </si>
  <si>
    <t>52-402-1541</t>
  </si>
  <si>
    <t>51-664-6829</t>
  </si>
  <si>
    <t>63-098-1109</t>
  </si>
  <si>
    <t>53-104-9375</t>
  </si>
  <si>
    <t>30-146-4195</t>
  </si>
  <si>
    <t>08-026-5780</t>
  </si>
  <si>
    <t>65-850-3507</t>
  </si>
  <si>
    <t>52-510-9938</t>
  </si>
  <si>
    <t>37-255-2500</t>
  </si>
  <si>
    <t>81-438-0839</t>
  </si>
  <si>
    <t>25-899-2099</t>
  </si>
  <si>
    <t>46-268-8078</t>
  </si>
  <si>
    <t>80-806-2949</t>
  </si>
  <si>
    <t>48-205-1360</t>
  </si>
  <si>
    <t>20-459-5551</t>
  </si>
  <si>
    <t>20-578-9286</t>
  </si>
  <si>
    <t>27-123-1554</t>
  </si>
  <si>
    <t>29-841-0764</t>
  </si>
  <si>
    <t>76-770-8117</t>
  </si>
  <si>
    <t>31-177-5638</t>
  </si>
  <si>
    <t>66-797-8985</t>
  </si>
  <si>
    <t>85-343-0779</t>
  </si>
  <si>
    <t>15-092-6106</t>
  </si>
  <si>
    <t>08-951-7263</t>
  </si>
  <si>
    <t>77-462-5823</t>
  </si>
  <si>
    <t>63-853-4685</t>
  </si>
  <si>
    <t>30-801-1961</t>
  </si>
  <si>
    <t>53-521-6207</t>
  </si>
  <si>
    <t>78-386-2655</t>
  </si>
  <si>
    <t>24-622-5225</t>
  </si>
  <si>
    <t>95-743-6639</t>
  </si>
  <si>
    <t>07-552-2155</t>
  </si>
  <si>
    <t>23-936-6235</t>
  </si>
  <si>
    <t>66-402-9222</t>
  </si>
  <si>
    <t>23-086-7505</t>
  </si>
  <si>
    <t>20-083-8911</t>
  </si>
  <si>
    <t>69-233-8124</t>
  </si>
  <si>
    <t>28-846-3537</t>
  </si>
  <si>
    <t>92-129-2269</t>
  </si>
  <si>
    <t>00-469-8218</t>
  </si>
  <si>
    <t>46-844-4126</t>
  </si>
  <si>
    <t>25-696-7636</t>
  </si>
  <si>
    <t>42-571-4145</t>
  </si>
  <si>
    <t>69-808-6663</t>
  </si>
  <si>
    <t>30-322-0187</t>
  </si>
  <si>
    <t>88-175-6216</t>
  </si>
  <si>
    <t>16-756-8911</t>
  </si>
  <si>
    <t>42-580-6279</t>
  </si>
  <si>
    <t>99-238-6635</t>
  </si>
  <si>
    <t>30-941-7637</t>
  </si>
  <si>
    <t>30-906-3678</t>
  </si>
  <si>
    <t>45-415-0581</t>
  </si>
  <si>
    <t>85-835-6265</t>
  </si>
  <si>
    <t>84-093-4470</t>
  </si>
  <si>
    <t>27-378-1779</t>
  </si>
  <si>
    <t>00-665-5377</t>
  </si>
  <si>
    <t>86-086-2845</t>
  </si>
  <si>
    <t>36-440-1039</t>
  </si>
  <si>
    <t>42-540-5898</t>
  </si>
  <si>
    <t>82-735-9311</t>
  </si>
  <si>
    <t>86-581-3551</t>
  </si>
  <si>
    <t>56-456-8551</t>
  </si>
  <si>
    <t>20-858-8023</t>
  </si>
  <si>
    <t>61-816-5417</t>
  </si>
  <si>
    <t>38-277-7939</t>
  </si>
  <si>
    <t>47-912-5181</t>
  </si>
  <si>
    <t>02-603-1891</t>
  </si>
  <si>
    <t>73-579-1581</t>
  </si>
  <si>
    <t>00-259-2417</t>
  </si>
  <si>
    <t>49-182-6999</t>
  </si>
  <si>
    <t>59-828-4463</t>
  </si>
  <si>
    <t>42-150-8880</t>
  </si>
  <si>
    <t>55-528-0463</t>
  </si>
  <si>
    <t>14-924-9841</t>
  </si>
  <si>
    <t>93-541-1595</t>
  </si>
  <si>
    <t>05-212-0714</t>
  </si>
  <si>
    <t>78-386-5049</t>
  </si>
  <si>
    <t>17-251-0758</t>
  </si>
  <si>
    <t>83-649-4079</t>
  </si>
  <si>
    <t>21-095-5577</t>
  </si>
  <si>
    <t>44-180-4405</t>
  </si>
  <si>
    <t>81-535-5450</t>
  </si>
  <si>
    <t>62-527-7235</t>
  </si>
  <si>
    <t>52-126-5039</t>
  </si>
  <si>
    <t>58-356-1456</t>
  </si>
  <si>
    <t>06-252-9596</t>
  </si>
  <si>
    <t>89-642-6084</t>
  </si>
  <si>
    <t>63-165-3463</t>
  </si>
  <si>
    <t>40-353-5532</t>
  </si>
  <si>
    <t>56-831-2280</t>
  </si>
  <si>
    <t>43-774-6233</t>
  </si>
  <si>
    <t>36-861-9878</t>
  </si>
  <si>
    <t>05-894-8904</t>
  </si>
  <si>
    <t>95-547-7938</t>
  </si>
  <si>
    <t>88-072-7940</t>
  </si>
  <si>
    <t>14-602-9126</t>
  </si>
  <si>
    <t>82-221-7925</t>
  </si>
  <si>
    <t>69-753-4074</t>
  </si>
  <si>
    <t>27-851-3088</t>
  </si>
  <si>
    <t>30-361-0634</t>
  </si>
  <si>
    <t>00-879-2352</t>
  </si>
  <si>
    <t>37-266-8580</t>
  </si>
  <si>
    <t>15-834-3837</t>
  </si>
  <si>
    <t>73-079-1156</t>
  </si>
  <si>
    <t>51-324-4723</t>
  </si>
  <si>
    <t>32-398-6044</t>
  </si>
  <si>
    <t>07-669-2006</t>
  </si>
  <si>
    <t>33-774-7260</t>
  </si>
  <si>
    <t>60-857-1579</t>
  </si>
  <si>
    <t>87-300-1256</t>
  </si>
  <si>
    <t>34-359-4946</t>
  </si>
  <si>
    <t>38-634-9732</t>
  </si>
  <si>
    <t>25-415-8892</t>
  </si>
  <si>
    <t>15-220-1406</t>
  </si>
  <si>
    <t>18-424-0070</t>
  </si>
  <si>
    <t>68-598-1690</t>
  </si>
  <si>
    <t>23-671-1401</t>
  </si>
  <si>
    <t>33-422-5421</t>
  </si>
  <si>
    <t>45-364-3453</t>
  </si>
  <si>
    <t>76-871-1421</t>
  </si>
  <si>
    <t>33-808-8871</t>
  </si>
  <si>
    <t>09-292-4001</t>
  </si>
  <si>
    <t>05-461-2202</t>
  </si>
  <si>
    <t>95-614-5678</t>
  </si>
  <si>
    <t>08-587-3535</t>
  </si>
  <si>
    <t>80-535-6519</t>
  </si>
  <si>
    <t>69-824-5256</t>
  </si>
  <si>
    <t>46-120-2258</t>
  </si>
  <si>
    <t>84-680-3871</t>
  </si>
  <si>
    <t>95-176-5682</t>
  </si>
  <si>
    <t>32-826-0651</t>
  </si>
  <si>
    <t>88-850-3021</t>
  </si>
  <si>
    <t>19-142-1012</t>
  </si>
  <si>
    <t>89-419-7496</t>
  </si>
  <si>
    <t>69-661-3313</t>
  </si>
  <si>
    <t>33-973-1353</t>
  </si>
  <si>
    <t>93-964-4354</t>
  </si>
  <si>
    <t>38-648-9689</t>
  </si>
  <si>
    <t>69-339-7374</t>
  </si>
  <si>
    <t>14-588-5247</t>
  </si>
  <si>
    <t>38-557-2667</t>
  </si>
  <si>
    <t>89-640-7039</t>
  </si>
  <si>
    <t>89-143-0331</t>
  </si>
  <si>
    <t>19-805-6537</t>
  </si>
  <si>
    <t>28-221-8662</t>
  </si>
  <si>
    <t>01-951-1417</t>
  </si>
  <si>
    <t>58-767-1048</t>
  </si>
  <si>
    <t>53-429-2629</t>
  </si>
  <si>
    <t>93-750-3877</t>
  </si>
  <si>
    <t>70-108-7481</t>
  </si>
  <si>
    <t>09-961-4921</t>
  </si>
  <si>
    <t>60-794-3491</t>
  </si>
  <si>
    <t>48-306-5451</t>
  </si>
  <si>
    <t>25-076-5596</t>
  </si>
  <si>
    <t>40-498-3180</t>
  </si>
  <si>
    <t>88-668-3395</t>
  </si>
  <si>
    <t>20-537-6744</t>
  </si>
  <si>
    <t>09-237-9202</t>
  </si>
  <si>
    <t>75-263-4114</t>
  </si>
  <si>
    <t>38-443-2251</t>
  </si>
  <si>
    <t>01-908-3592</t>
  </si>
  <si>
    <t>32-230-1483</t>
  </si>
  <si>
    <t>31-646-6717</t>
  </si>
  <si>
    <t>58-803-3361</t>
  </si>
  <si>
    <t>65-482-1935</t>
  </si>
  <si>
    <t>53-035-1734</t>
  </si>
  <si>
    <t>26-274-9839</t>
  </si>
  <si>
    <t>06-059-3515</t>
  </si>
  <si>
    <t>75-624-5821</t>
  </si>
  <si>
    <t>05-732-3163</t>
  </si>
  <si>
    <t>41-076-9604</t>
  </si>
  <si>
    <t>04-086-7845</t>
  </si>
  <si>
    <t>08-476-1114</t>
  </si>
  <si>
    <t>71-525-7027</t>
  </si>
  <si>
    <t>58-851-2784</t>
  </si>
  <si>
    <t>62-576-9378</t>
  </si>
  <si>
    <t>35-527-9473</t>
  </si>
  <si>
    <t>42-842-2170</t>
  </si>
  <si>
    <t>51-374-1103</t>
  </si>
  <si>
    <t>42-041-1296</t>
  </si>
  <si>
    <t>75-754-2620</t>
  </si>
  <si>
    <t>98-346-8039</t>
  </si>
  <si>
    <t>75-239-4486</t>
  </si>
  <si>
    <t>23-992-2684</t>
  </si>
  <si>
    <t>05-855-7361</t>
  </si>
  <si>
    <t>10-310-6672</t>
  </si>
  <si>
    <t>39-243-8289</t>
  </si>
  <si>
    <t>72-126-7773</t>
  </si>
  <si>
    <t>51-604-1996</t>
  </si>
  <si>
    <t>97-404-3057</t>
  </si>
  <si>
    <t>19-841-1615</t>
  </si>
  <si>
    <t>58-939-0639</t>
  </si>
  <si>
    <t>78-426-3342</t>
  </si>
  <si>
    <t>39-720-4124</t>
  </si>
  <si>
    <t>17-662-0571</t>
  </si>
  <si>
    <t>86-035-2248</t>
  </si>
  <si>
    <t>42-144-7826</t>
  </si>
  <si>
    <t>29-633-8835</t>
  </si>
  <si>
    <t>91-680-9021</t>
  </si>
  <si>
    <t>78-430-7588</t>
  </si>
  <si>
    <t>77-010-2376</t>
  </si>
  <si>
    <t>37-058-5125</t>
  </si>
  <si>
    <t>97-962-0277</t>
  </si>
  <si>
    <t>08-358-5100</t>
  </si>
  <si>
    <t>04-890-4243</t>
  </si>
  <si>
    <t>22-072-7278</t>
  </si>
  <si>
    <t>95-060-0329</t>
  </si>
  <si>
    <t>97-747-4679</t>
  </si>
  <si>
    <t>01-491-5285</t>
  </si>
  <si>
    <t>27-981-8645</t>
  </si>
  <si>
    <t>23-931-1075</t>
  </si>
  <si>
    <t>92-696-2291</t>
  </si>
  <si>
    <t>40-235-3933</t>
  </si>
  <si>
    <t>59-757-0284</t>
  </si>
  <si>
    <t>89-386-2663</t>
  </si>
  <si>
    <t>57-701-6774</t>
  </si>
  <si>
    <t>08-130-6750</t>
  </si>
  <si>
    <t>55-093-5871</t>
  </si>
  <si>
    <t>00-745-9056</t>
  </si>
  <si>
    <t>02-929-5841</t>
  </si>
  <si>
    <t>79-658-7071</t>
  </si>
  <si>
    <t>23-274-9950</t>
  </si>
  <si>
    <t>64-868-6889</t>
  </si>
  <si>
    <t>79-582-3009</t>
  </si>
  <si>
    <t>30-139-6409</t>
  </si>
  <si>
    <t>29-448-1987</t>
  </si>
  <si>
    <t>87-149-8943</t>
  </si>
  <si>
    <t>53-910-7780</t>
  </si>
  <si>
    <t>41-566-6066</t>
  </si>
  <si>
    <t>83-940-8947</t>
  </si>
  <si>
    <t>80-340-3555</t>
  </si>
  <si>
    <t>26-706-9282</t>
  </si>
  <si>
    <t>82-885-6081</t>
  </si>
  <si>
    <t>19-500-3997</t>
  </si>
  <si>
    <t>61-630-7143</t>
  </si>
  <si>
    <t>85-741-1840</t>
  </si>
  <si>
    <t>61-964-2010</t>
  </si>
  <si>
    <t>19-442-2632</t>
  </si>
  <si>
    <t>75-910-2697</t>
  </si>
  <si>
    <t>93-688-7041</t>
  </si>
  <si>
    <t>48-500-6971</t>
  </si>
  <si>
    <t>09-700-5703</t>
  </si>
  <si>
    <t>41-141-0375</t>
  </si>
  <si>
    <t>00-563-7987</t>
  </si>
  <si>
    <t>16-718-9922</t>
  </si>
  <si>
    <t>74-345-3603</t>
  </si>
  <si>
    <t>13-950-7129</t>
  </si>
  <si>
    <t>72-225-6862</t>
  </si>
  <si>
    <t>83-913-9698</t>
  </si>
  <si>
    <t>15-884-5972</t>
  </si>
  <si>
    <t>70-996-7342</t>
  </si>
  <si>
    <t>49-999-1439</t>
  </si>
  <si>
    <t>28-406-6623</t>
  </si>
  <si>
    <t>89-403-0480</t>
  </si>
  <si>
    <t>93-586-7128</t>
  </si>
  <si>
    <t>02-910-6827</t>
  </si>
  <si>
    <t>66-484-7519</t>
  </si>
  <si>
    <t>65-548-1168</t>
  </si>
  <si>
    <t>30-650-4924</t>
  </si>
  <si>
    <t>68-477-9128</t>
  </si>
  <si>
    <t>68-642-7830</t>
  </si>
  <si>
    <t>70-301-6680</t>
  </si>
  <si>
    <t>45-119-9823</t>
  </si>
  <si>
    <t>44-670-7335</t>
  </si>
  <si>
    <t>16-117-3919</t>
  </si>
  <si>
    <t>47-612-9319</t>
  </si>
  <si>
    <t>59-880-1005</t>
  </si>
  <si>
    <t>00-839-4377</t>
  </si>
  <si>
    <t>56-274-4870</t>
  </si>
  <si>
    <t>44-642-7716</t>
  </si>
  <si>
    <t>22-496-2319</t>
  </si>
  <si>
    <t>67-151-3637</t>
  </si>
  <si>
    <t>43-786-7472</t>
  </si>
  <si>
    <t>49-019-7993</t>
  </si>
  <si>
    <t>44-895-7326</t>
  </si>
  <si>
    <t>69-765-5237</t>
  </si>
  <si>
    <t>18-477-8774</t>
  </si>
  <si>
    <t>84-174-1682</t>
  </si>
  <si>
    <t>87-714-5979</t>
  </si>
  <si>
    <t>34-839-7567</t>
  </si>
  <si>
    <t>89-314-1208</t>
  </si>
  <si>
    <t>54-699-9006</t>
  </si>
  <si>
    <t>64-125-3822</t>
  </si>
  <si>
    <t>63-016-8344</t>
  </si>
  <si>
    <t>74-052-5725</t>
  </si>
  <si>
    <t>93-731-5664</t>
  </si>
  <si>
    <t>10-234-6428</t>
  </si>
  <si>
    <t>35-458-2985</t>
  </si>
  <si>
    <t>84-197-6112</t>
  </si>
  <si>
    <t>83-132-1399</t>
  </si>
  <si>
    <t>88-433-5787</t>
  </si>
  <si>
    <t>15-778-2520</t>
  </si>
  <si>
    <t>80-362-7957</t>
  </si>
  <si>
    <t>59-788-9850</t>
  </si>
  <si>
    <t>74-643-1108</t>
  </si>
  <si>
    <t>68-012-9805</t>
  </si>
  <si>
    <t>38-018-4269</t>
  </si>
  <si>
    <t>57-482-1643</t>
  </si>
  <si>
    <t>79-800-4206</t>
  </si>
  <si>
    <t>83-063-9797</t>
  </si>
  <si>
    <t>75-808-3307</t>
  </si>
  <si>
    <t>29-380-1954</t>
  </si>
  <si>
    <t>43-534-1057</t>
  </si>
  <si>
    <t>21-368-7875</t>
  </si>
  <si>
    <t>17-268-8173</t>
  </si>
  <si>
    <t>19-398-4941</t>
  </si>
  <si>
    <t>05-669-5120</t>
  </si>
  <si>
    <t>97-588-1115</t>
  </si>
  <si>
    <t>95-072-0599</t>
  </si>
  <si>
    <t>99-760-2974</t>
  </si>
  <si>
    <t>95-121-8460</t>
  </si>
  <si>
    <t>35-442-8250</t>
  </si>
  <si>
    <t>83-993-7247</t>
  </si>
  <si>
    <t>50-475-1172</t>
  </si>
  <si>
    <t>13-434-3001</t>
  </si>
  <si>
    <t>83-840-9386</t>
  </si>
  <si>
    <t>11-603-1266</t>
  </si>
  <si>
    <t>66-254-7422</t>
  </si>
  <si>
    <t>62-604-3380</t>
  </si>
  <si>
    <t>85-412-3617</t>
  </si>
  <si>
    <t>22-860-5393</t>
  </si>
  <si>
    <t>87-190-8861</t>
  </si>
  <si>
    <t>61-027-3805</t>
  </si>
  <si>
    <t>88-644-0260</t>
  </si>
  <si>
    <t>42-727-3161</t>
  </si>
  <si>
    <t>10-727-6968</t>
  </si>
  <si>
    <t>32-035-5713</t>
  </si>
  <si>
    <t>34-865-4182</t>
  </si>
  <si>
    <t>17-837-7568</t>
  </si>
  <si>
    <t>38-790-3371</t>
  </si>
  <si>
    <t>61-561-2359</t>
  </si>
  <si>
    <t>61-002-5841</t>
  </si>
  <si>
    <t>14-717-7983</t>
  </si>
  <si>
    <t>42-390-3766</t>
  </si>
  <si>
    <t>90-491-9234</t>
  </si>
  <si>
    <t>29-516-1052</t>
  </si>
  <si>
    <t>80-122-8141</t>
  </si>
  <si>
    <t>81-800-2387</t>
  </si>
  <si>
    <t>92-542-8566</t>
  </si>
  <si>
    <t>64-011-3453</t>
  </si>
  <si>
    <t>80-231-7432</t>
  </si>
  <si>
    <t>18-052-3741</t>
  </si>
  <si>
    <t>76-937-9393</t>
  </si>
  <si>
    <t>03-056-1178</t>
  </si>
  <si>
    <t>78-722-7593</t>
  </si>
  <si>
    <t>00-656-7216</t>
  </si>
  <si>
    <t>52-431-5056</t>
  </si>
  <si>
    <t>90-673-4268</t>
  </si>
  <si>
    <t>77-295-0594</t>
  </si>
  <si>
    <t>78-303-4408</t>
  </si>
  <si>
    <t>40-214-1918</t>
  </si>
  <si>
    <t>31-672-6415</t>
  </si>
  <si>
    <t>83-178-4196</t>
  </si>
  <si>
    <t>24-111-6964</t>
  </si>
  <si>
    <t>57-920-9423</t>
  </si>
  <si>
    <t>32-589-0285</t>
  </si>
  <si>
    <t>10-017-1737</t>
  </si>
  <si>
    <t>99-160-3532</t>
  </si>
  <si>
    <t>00-152-0922</t>
  </si>
  <si>
    <t>74-125-1614</t>
  </si>
  <si>
    <t>71-562-3192</t>
  </si>
  <si>
    <t>65-375-0911</t>
  </si>
  <si>
    <t>78-394-0743</t>
  </si>
  <si>
    <t>04-375-2298</t>
  </si>
  <si>
    <t>48-556-0951</t>
  </si>
  <si>
    <t>84-489-1270</t>
  </si>
  <si>
    <t>62-020-5172</t>
  </si>
  <si>
    <t>85-474-9500</t>
  </si>
  <si>
    <t>04-642-5336</t>
  </si>
  <si>
    <t>99-160-4823</t>
  </si>
  <si>
    <t>50-042-1358</t>
  </si>
  <si>
    <t>92-630-6272</t>
  </si>
  <si>
    <t>39-528-2437</t>
  </si>
  <si>
    <t>35-719-1937</t>
  </si>
  <si>
    <t>58-367-0667</t>
  </si>
  <si>
    <t>46-763-0428</t>
  </si>
  <si>
    <t>18-006-9402</t>
  </si>
  <si>
    <t>48-191-8250</t>
  </si>
  <si>
    <t>05-042-3498</t>
  </si>
  <si>
    <t>94-885-8366</t>
  </si>
  <si>
    <t>16-019-5537</t>
  </si>
  <si>
    <t>36-487-7041</t>
  </si>
  <si>
    <t>89-734-8095</t>
  </si>
  <si>
    <t>70-013-5567</t>
  </si>
  <si>
    <t>45-759-5705</t>
  </si>
  <si>
    <t>71-401-8060</t>
  </si>
  <si>
    <t>73-151-9009</t>
  </si>
  <si>
    <t>21-727-7025</t>
  </si>
  <si>
    <t>35-927-3308</t>
  </si>
  <si>
    <t>71-374-9507</t>
  </si>
  <si>
    <t>45-760-5875</t>
  </si>
  <si>
    <t>07-565-1131</t>
  </si>
  <si>
    <t>80-052-8341</t>
  </si>
  <si>
    <t>61-668-2399</t>
  </si>
  <si>
    <t>38-900-2585</t>
  </si>
  <si>
    <t>62-502-0451</t>
  </si>
  <si>
    <t>98-844-0925</t>
  </si>
  <si>
    <t>64-191-3286</t>
  </si>
  <si>
    <t>84-334-0403</t>
  </si>
  <si>
    <t>76-721-8247</t>
  </si>
  <si>
    <t>24-417-9265</t>
  </si>
  <si>
    <t>16-790-4454</t>
  </si>
  <si>
    <t>87-063-7904</t>
  </si>
  <si>
    <t>68-362-5871</t>
  </si>
  <si>
    <t>73-572-0899</t>
  </si>
  <si>
    <t>40-155-9336</t>
  </si>
  <si>
    <t>97-386-1844</t>
  </si>
  <si>
    <t>53-584-4334</t>
  </si>
  <si>
    <t>44-535-8724</t>
  </si>
  <si>
    <t>87-404-5913</t>
  </si>
  <si>
    <t>40-907-3569</t>
  </si>
  <si>
    <t>02-410-9953</t>
  </si>
  <si>
    <t>23-347-5204</t>
  </si>
  <si>
    <t>39-425-0616</t>
  </si>
  <si>
    <t>56-189-7564</t>
  </si>
  <si>
    <t>25-045-6834</t>
  </si>
  <si>
    <t>54-684-3510</t>
  </si>
  <si>
    <t>14-925-7198</t>
  </si>
  <si>
    <t>98-710-3239</t>
  </si>
  <si>
    <t>26-132-5167</t>
  </si>
  <si>
    <t>88-439-9404</t>
  </si>
  <si>
    <t>13-646-8366</t>
  </si>
  <si>
    <t>18-531-5272</t>
  </si>
  <si>
    <t>40-260-5975</t>
  </si>
  <si>
    <t>15-795-1984</t>
  </si>
  <si>
    <t>38-070-9899</t>
  </si>
  <si>
    <t>47-428-9711</t>
  </si>
  <si>
    <t>88-880-9709</t>
  </si>
  <si>
    <t>26-124-6308</t>
  </si>
  <si>
    <t>99-600-3900</t>
  </si>
  <si>
    <t>59-295-1333</t>
  </si>
  <si>
    <t>93-163-4942</t>
  </si>
  <si>
    <t>48-349-4127</t>
  </si>
  <si>
    <t>92-521-3236</t>
  </si>
  <si>
    <t>98-642-8146</t>
  </si>
  <si>
    <t>63-304-6118</t>
  </si>
  <si>
    <t>73-397-4301</t>
  </si>
  <si>
    <t>89-807-1650</t>
  </si>
  <si>
    <t>75-442-2645</t>
  </si>
  <si>
    <t>55-763-8933</t>
  </si>
  <si>
    <t>60-818-1781</t>
  </si>
  <si>
    <t>34-327-1319</t>
  </si>
  <si>
    <t>03-752-3861</t>
  </si>
  <si>
    <t>87-248-0318</t>
  </si>
  <si>
    <t>83-465-7247</t>
  </si>
  <si>
    <t>63-372-4553</t>
  </si>
  <si>
    <t>40-711-2241</t>
  </si>
  <si>
    <t>19-588-5387</t>
  </si>
  <si>
    <t>01-002-1141</t>
  </si>
  <si>
    <t>75-242-6624</t>
  </si>
  <si>
    <t>06-072-2907</t>
  </si>
  <si>
    <t>10-782-9003</t>
  </si>
  <si>
    <t>25-954-2609</t>
  </si>
  <si>
    <t>36-983-6144</t>
  </si>
  <si>
    <t>01-938-1518</t>
  </si>
  <si>
    <t>16-968-2964</t>
  </si>
  <si>
    <t>10-658-9276</t>
  </si>
  <si>
    <t>45-630-7687</t>
  </si>
  <si>
    <t>25-818-2730</t>
  </si>
  <si>
    <t>78-994-2296</t>
  </si>
  <si>
    <t>57-837-9531</t>
  </si>
  <si>
    <t>66-969-2082</t>
  </si>
  <si>
    <t>86-559-4914</t>
  </si>
  <si>
    <t>47-747-6136</t>
  </si>
  <si>
    <t>18-438-1126</t>
  </si>
  <si>
    <t>72-628-1603</t>
  </si>
  <si>
    <t>56-175-0967</t>
  </si>
  <si>
    <t>69-798-1889</t>
  </si>
  <si>
    <t>21-042-8627</t>
  </si>
  <si>
    <t>43-850-4100</t>
  </si>
  <si>
    <t>87-042-9014</t>
  </si>
  <si>
    <t>73-189-7454</t>
  </si>
  <si>
    <t>40-085-9561</t>
  </si>
  <si>
    <t>86-646-9244</t>
  </si>
  <si>
    <t>41-445-8514</t>
  </si>
  <si>
    <t>08-496-9069</t>
  </si>
  <si>
    <t>22-925-8732</t>
  </si>
  <si>
    <t>94-864-2926</t>
  </si>
  <si>
    <t>16-425-9412</t>
  </si>
  <si>
    <t>08-995-6435</t>
  </si>
  <si>
    <t>19-314-3742</t>
  </si>
  <si>
    <t>46-238-9473</t>
  </si>
  <si>
    <t>99-867-2964</t>
  </si>
  <si>
    <t>36-885-0590</t>
  </si>
  <si>
    <t>36-656-2854</t>
  </si>
  <si>
    <t>17-298-4967</t>
  </si>
  <si>
    <t>35-266-7010</t>
  </si>
  <si>
    <t>58-319-1405</t>
  </si>
  <si>
    <t>98-520-7283</t>
  </si>
  <si>
    <t>15-580-2830</t>
  </si>
  <si>
    <t>86-909-3049</t>
  </si>
  <si>
    <t>03-391-6529</t>
  </si>
  <si>
    <t>17-718-3545</t>
  </si>
  <si>
    <t>12-590-3062</t>
  </si>
  <si>
    <t>35-939-3336</t>
  </si>
  <si>
    <t>90-320-3850</t>
  </si>
  <si>
    <t>62-327-1069</t>
  </si>
  <si>
    <t>44-710-7479</t>
  </si>
  <si>
    <t>91-428-2269</t>
  </si>
  <si>
    <t>37-890-8438</t>
  </si>
  <si>
    <t>66-502-7185</t>
  </si>
  <si>
    <t>69-950-7047</t>
  </si>
  <si>
    <t>41-874-0279</t>
  </si>
  <si>
    <t>58-883-4945</t>
  </si>
  <si>
    <t>39-639-2911</t>
  </si>
  <si>
    <t>54-885-3476</t>
  </si>
  <si>
    <t>13-279-4058</t>
  </si>
  <si>
    <t>50-524-4993</t>
  </si>
  <si>
    <t>06-238-7195</t>
  </si>
  <si>
    <t>31-022-8634</t>
  </si>
  <si>
    <t>96-380-5569</t>
  </si>
  <si>
    <t>38-530-9785</t>
  </si>
  <si>
    <t>32-903-8307</t>
  </si>
  <si>
    <t>34-284-2136</t>
  </si>
  <si>
    <t>03-618-0639</t>
  </si>
  <si>
    <t>89-393-7632</t>
  </si>
  <si>
    <t>37-641-9404</t>
  </si>
  <si>
    <t>23-691-5130</t>
  </si>
  <si>
    <t>04-333-2973</t>
  </si>
  <si>
    <t>62-318-4947</t>
  </si>
  <si>
    <t>29-704-2560</t>
  </si>
  <si>
    <t>05-645-1489</t>
  </si>
  <si>
    <t>55-748-0759</t>
  </si>
  <si>
    <t>37-724-6056</t>
  </si>
  <si>
    <t>92-183-5272</t>
  </si>
  <si>
    <t>72-558-3377</t>
  </si>
  <si>
    <t>44-151-0196</t>
  </si>
  <si>
    <t>83-851-4511</t>
  </si>
  <si>
    <t>38-402-0399</t>
  </si>
  <si>
    <t>09-403-0811</t>
  </si>
  <si>
    <t>32-086-7977</t>
  </si>
  <si>
    <t>39-410-8774</t>
  </si>
  <si>
    <t>94-306-8365</t>
  </si>
  <si>
    <t>78-172-8440</t>
  </si>
  <si>
    <t>99-119-4418</t>
  </si>
  <si>
    <t>71-132-9004</t>
  </si>
  <si>
    <t>17-943-2328</t>
  </si>
  <si>
    <t>78-376-0208</t>
  </si>
  <si>
    <t>92-916-7071</t>
  </si>
  <si>
    <t>86-794-3112</t>
  </si>
  <si>
    <t>86-328-0447</t>
  </si>
  <si>
    <t>91-787-7826</t>
  </si>
  <si>
    <t>96-394-4377</t>
  </si>
  <si>
    <t>04-340-3026</t>
  </si>
  <si>
    <t>69-765-4640</t>
  </si>
  <si>
    <t>42-201-3887</t>
  </si>
  <si>
    <t>65-902-4496</t>
  </si>
  <si>
    <t>32-766-1367</t>
  </si>
  <si>
    <t>61-060-9019</t>
  </si>
  <si>
    <t>18-475-6944</t>
  </si>
  <si>
    <t>69-795-9510</t>
  </si>
  <si>
    <t>50-781-4453</t>
  </si>
  <si>
    <t>35-827-4859</t>
  </si>
  <si>
    <t>72-901-8059</t>
  </si>
  <si>
    <t>00-319-1583</t>
  </si>
  <si>
    <t>36-744-1138</t>
  </si>
  <si>
    <t>33-761-8405</t>
  </si>
  <si>
    <t>53-483-6629</t>
  </si>
  <si>
    <t>08-613-8584</t>
  </si>
  <si>
    <t>49-218-7908</t>
  </si>
  <si>
    <t>89-780-3852</t>
  </si>
  <si>
    <t>07-090-0982</t>
  </si>
  <si>
    <t>80-177-9106</t>
  </si>
  <si>
    <t>40-608-0420</t>
  </si>
  <si>
    <t>61-336-5330</t>
  </si>
  <si>
    <t>25-490-0742</t>
  </si>
  <si>
    <t>89-671-9778</t>
  </si>
  <si>
    <t>45-061-8756</t>
  </si>
  <si>
    <t>58-200-5484</t>
  </si>
  <si>
    <t>27-512-8416</t>
  </si>
  <si>
    <t>38-235-6877</t>
  </si>
  <si>
    <t>51-555-0218</t>
  </si>
  <si>
    <t>93-483-1267</t>
  </si>
  <si>
    <t>27-378-8620</t>
  </si>
  <si>
    <t>45-594-0239</t>
  </si>
  <si>
    <t>40-830-5057</t>
  </si>
  <si>
    <t>66-471-7289</t>
  </si>
  <si>
    <t>49-987-0653</t>
  </si>
  <si>
    <t>83-564-9419</t>
  </si>
  <si>
    <t>60-937-7201</t>
  </si>
  <si>
    <t>11-372-4466</t>
  </si>
  <si>
    <t>22-627-4951</t>
  </si>
  <si>
    <t>01-314-1233</t>
  </si>
  <si>
    <t>26-939-7531</t>
  </si>
  <si>
    <t>23-228-5234</t>
  </si>
  <si>
    <t>15-150-2084</t>
  </si>
  <si>
    <t>25-229-0107</t>
  </si>
  <si>
    <t>70-606-9037</t>
  </si>
  <si>
    <t>52-291-8627</t>
  </si>
  <si>
    <t>31-581-0448</t>
  </si>
  <si>
    <t>24-211-2827</t>
  </si>
  <si>
    <t>32-613-8587</t>
  </si>
  <si>
    <t>67-895-2287</t>
  </si>
  <si>
    <t>44-734-1083</t>
  </si>
  <si>
    <t>56-390-3270</t>
  </si>
  <si>
    <t>81-009-9492</t>
  </si>
  <si>
    <t>04-543-7239</t>
  </si>
  <si>
    <t>60-329-3266</t>
  </si>
  <si>
    <t>55-736-1170</t>
  </si>
  <si>
    <t>66-422-1627</t>
  </si>
  <si>
    <t>87-329-4416</t>
  </si>
  <si>
    <t>82-824-4914</t>
  </si>
  <si>
    <t>38-258-8990</t>
  </si>
  <si>
    <t>90-697-9284</t>
  </si>
  <si>
    <t>48-871-5927</t>
  </si>
  <si>
    <t>22-235-6989</t>
  </si>
  <si>
    <t>16-721-7952</t>
  </si>
  <si>
    <t>18-074-1786</t>
  </si>
  <si>
    <t>69-123-3739</t>
  </si>
  <si>
    <t>46-960-5284</t>
  </si>
  <si>
    <t>71-005-9744</t>
  </si>
  <si>
    <t>65-332-2791</t>
  </si>
  <si>
    <t>79-784-5609</t>
  </si>
  <si>
    <t>33-283-5751</t>
  </si>
  <si>
    <t>72-709-7885</t>
  </si>
  <si>
    <t>00-420-7259</t>
  </si>
  <si>
    <t>16-361-7445</t>
  </si>
  <si>
    <t>00-611-4865</t>
  </si>
  <si>
    <t>88-616-4127</t>
  </si>
  <si>
    <t>24-418-4171</t>
  </si>
  <si>
    <t>75-536-4612</t>
  </si>
  <si>
    <t>65-838-0595</t>
  </si>
  <si>
    <t>65-789-6185</t>
  </si>
  <si>
    <t>68-751-3681</t>
  </si>
  <si>
    <t>77-001-7326</t>
  </si>
  <si>
    <t>55-852-6689</t>
  </si>
  <si>
    <t>27-155-9968</t>
  </si>
  <si>
    <t>61-815-9075</t>
  </si>
  <si>
    <t>95-603-4557</t>
  </si>
  <si>
    <t>13-378-6553</t>
  </si>
  <si>
    <t>35-273-6471</t>
  </si>
  <si>
    <t>72-872-0961</t>
  </si>
  <si>
    <t>25-882-1311</t>
  </si>
  <si>
    <t>40-273-8808</t>
  </si>
  <si>
    <t>53-946-2643</t>
  </si>
  <si>
    <t>71-689-3865</t>
  </si>
  <si>
    <t>68-448-1610</t>
  </si>
  <si>
    <t>75-505-4808</t>
  </si>
  <si>
    <t>81-967-7074</t>
  </si>
  <si>
    <t>23-021-6683</t>
  </si>
  <si>
    <t>34-746-3684</t>
  </si>
  <si>
    <t>23-520-8261</t>
  </si>
  <si>
    <t>54-955-8176</t>
  </si>
  <si>
    <t>53-420-4425</t>
  </si>
  <si>
    <t>10-334-6532</t>
  </si>
  <si>
    <t>78-039-7257</t>
  </si>
  <si>
    <t>37-782-1062</t>
  </si>
  <si>
    <t>03-310-4060</t>
  </si>
  <si>
    <t>18-099-3652</t>
  </si>
  <si>
    <t>15-055-0262</t>
  </si>
  <si>
    <t>11-770-1146</t>
  </si>
  <si>
    <t>07-783-1825</t>
  </si>
  <si>
    <t>22-558-9408</t>
  </si>
  <si>
    <t>07-575-0687</t>
  </si>
  <si>
    <t>76-649-3874</t>
  </si>
  <si>
    <t>67-569-8287</t>
  </si>
  <si>
    <t>70-130-3738</t>
  </si>
  <si>
    <t>17-982-8369</t>
  </si>
  <si>
    <t>35-455-1923</t>
  </si>
  <si>
    <t>49-022-5203</t>
  </si>
  <si>
    <t>44-303-4789</t>
  </si>
  <si>
    <t>02-689-3399</t>
  </si>
  <si>
    <t>10-587-3059</t>
  </si>
  <si>
    <t>47-465-6185</t>
  </si>
  <si>
    <t>49-597-5891</t>
  </si>
  <si>
    <t>92-881-2730</t>
  </si>
  <si>
    <t>76-679-6636</t>
  </si>
  <si>
    <t>65-078-1837</t>
  </si>
  <si>
    <t>76-451-4781</t>
  </si>
  <si>
    <t>05-750-1360</t>
  </si>
  <si>
    <t>62-292-7473</t>
  </si>
  <si>
    <t>58-888-6186</t>
  </si>
  <si>
    <t>71-120-4552</t>
  </si>
  <si>
    <t>00-167-4597</t>
  </si>
  <si>
    <t>93-100-2302</t>
  </si>
  <si>
    <t>52-171-9665</t>
  </si>
  <si>
    <t>39-494-4412</t>
  </si>
  <si>
    <t>11-775-6001</t>
  </si>
  <si>
    <t>70-062-7247</t>
  </si>
  <si>
    <t>41-474-8263</t>
  </si>
  <si>
    <t>44-541-4469</t>
  </si>
  <si>
    <t>19-863-4133</t>
  </si>
  <si>
    <t>12-841-4998</t>
  </si>
  <si>
    <t>54-551-1516</t>
  </si>
  <si>
    <t>05-660-5923</t>
  </si>
  <si>
    <t>61-438-6373</t>
  </si>
  <si>
    <t>45-956-9041</t>
  </si>
  <si>
    <t>44-907-8666</t>
  </si>
  <si>
    <t>28-827-0583</t>
  </si>
  <si>
    <t>80-761-4144</t>
  </si>
  <si>
    <t>10-793-5364</t>
  </si>
  <si>
    <t>92-941-8800</t>
  </si>
  <si>
    <t>82-954-6761</t>
  </si>
  <si>
    <t>18-427-9926</t>
  </si>
  <si>
    <t>91-245-4628</t>
  </si>
  <si>
    <t>19-514-1053</t>
  </si>
  <si>
    <t>40-354-0022</t>
  </si>
  <si>
    <t>42-402-1766</t>
  </si>
  <si>
    <t>17-622-8775</t>
  </si>
  <si>
    <t>24-706-4618</t>
  </si>
  <si>
    <t>80-727-7549</t>
  </si>
  <si>
    <t>30-486-7695</t>
  </si>
  <si>
    <t>80-008-7675</t>
  </si>
  <si>
    <t>95-139-6227</t>
  </si>
  <si>
    <t>07-982-1565</t>
  </si>
  <si>
    <t>51-105-4223</t>
  </si>
  <si>
    <t>95-938-2633</t>
  </si>
  <si>
    <t>04-942-4230</t>
  </si>
  <si>
    <t>45-937-9534</t>
  </si>
  <si>
    <t>22-106-2287</t>
  </si>
  <si>
    <t>50-046-2008</t>
  </si>
  <si>
    <t>37-088-3520</t>
  </si>
  <si>
    <t>78-983-1217</t>
  </si>
  <si>
    <t>48-456-6814</t>
  </si>
  <si>
    <t>51-636-1604</t>
  </si>
  <si>
    <t>97-237-1700</t>
  </si>
  <si>
    <t>64-753-8545</t>
  </si>
  <si>
    <t>76-388-0993</t>
  </si>
  <si>
    <t>40-146-6283</t>
  </si>
  <si>
    <t>56-196-8885</t>
  </si>
  <si>
    <t>22-535-5969</t>
  </si>
  <si>
    <t>86-388-0224</t>
  </si>
  <si>
    <t>97-212-7164</t>
  </si>
  <si>
    <t>25-693-1898</t>
  </si>
  <si>
    <t>83-333-4457</t>
  </si>
  <si>
    <t>14-789-4468</t>
  </si>
  <si>
    <t>24-890-0571</t>
  </si>
  <si>
    <t>60-650-3907</t>
  </si>
  <si>
    <t>54-189-7680</t>
  </si>
  <si>
    <t>04-919-8556</t>
  </si>
  <si>
    <t>64-090-9447</t>
  </si>
  <si>
    <t>00-743-8845</t>
  </si>
  <si>
    <t>82-599-3968</t>
  </si>
  <si>
    <t>15-287-9118</t>
  </si>
  <si>
    <t>09-593-6191</t>
  </si>
  <si>
    <t>58-913-3976</t>
  </si>
  <si>
    <t>91-954-4118</t>
  </si>
  <si>
    <t>36-754-7606</t>
  </si>
  <si>
    <t>00-410-3167</t>
  </si>
  <si>
    <t>51-326-2673</t>
  </si>
  <si>
    <t>27-636-6998</t>
  </si>
  <si>
    <t>41-238-0909</t>
  </si>
  <si>
    <t>22-015-1891</t>
  </si>
  <si>
    <t>62-805-4577</t>
  </si>
  <si>
    <t>90-773-0472</t>
  </si>
  <si>
    <t>27-932-9483</t>
  </si>
  <si>
    <t>55-669-4565</t>
  </si>
  <si>
    <t>70-942-4745</t>
  </si>
  <si>
    <t>17-950-8826</t>
  </si>
  <si>
    <t>37-780-9485</t>
  </si>
  <si>
    <t>59-637-0972</t>
  </si>
  <si>
    <t>35-565-8249</t>
  </si>
  <si>
    <t>33-584-8825</t>
  </si>
  <si>
    <t>80-291-2457</t>
  </si>
  <si>
    <t>95-790-7886</t>
  </si>
  <si>
    <t>38-924-5509</t>
  </si>
  <si>
    <t>40-788-1770</t>
  </si>
  <si>
    <t>67-269-8521</t>
  </si>
  <si>
    <t>81-256-1080</t>
  </si>
  <si>
    <t>59-278-6834</t>
  </si>
  <si>
    <t>72-818-0249</t>
  </si>
  <si>
    <t>55-151-7455</t>
  </si>
  <si>
    <t>72-305-6093</t>
  </si>
  <si>
    <t>28-459-3924</t>
  </si>
  <si>
    <t>67-875-6531</t>
  </si>
  <si>
    <t>39-330-8152</t>
  </si>
  <si>
    <t>50-498-4204</t>
  </si>
  <si>
    <t>09-540-1990</t>
  </si>
  <si>
    <t>17-616-7729</t>
  </si>
  <si>
    <t>67-936-6621</t>
  </si>
  <si>
    <t>26-796-2344</t>
  </si>
  <si>
    <t>37-330-1236</t>
  </si>
  <si>
    <t>47-925-9090</t>
  </si>
  <si>
    <t>17-053-7118</t>
  </si>
  <si>
    <t>55-195-7396</t>
  </si>
  <si>
    <t>82-475-7821</t>
  </si>
  <si>
    <t>80-488-4298</t>
  </si>
  <si>
    <t>22-344-8007</t>
  </si>
  <si>
    <t>14-746-7826</t>
  </si>
  <si>
    <t>15-890-9060</t>
  </si>
  <si>
    <t>43-976-7298</t>
  </si>
  <si>
    <t>91-748-5191</t>
  </si>
  <si>
    <t>54-150-2498</t>
  </si>
  <si>
    <t>60-897-9095</t>
  </si>
  <si>
    <t>96-655-1873</t>
  </si>
  <si>
    <t>14-344-9211</t>
  </si>
  <si>
    <t>85-842-3636</t>
  </si>
  <si>
    <t>59-724-9526</t>
  </si>
  <si>
    <t>71-563-7061</t>
  </si>
  <si>
    <t>41-404-5557</t>
  </si>
  <si>
    <t>09-970-4569</t>
  </si>
  <si>
    <t>43-286-7315</t>
  </si>
  <si>
    <t>69-224-3720</t>
  </si>
  <si>
    <t>47-836-1534</t>
  </si>
  <si>
    <t>61-776-0729</t>
  </si>
  <si>
    <t>89-056-5337</t>
  </si>
  <si>
    <t>79-379-8987</t>
  </si>
  <si>
    <t>72-279-3100</t>
  </si>
  <si>
    <t>41-804-8560</t>
  </si>
  <si>
    <t>46-233-7308</t>
  </si>
  <si>
    <t>17-503-4630</t>
  </si>
  <si>
    <t>22-180-8099</t>
  </si>
  <si>
    <t>77-229-7205</t>
  </si>
  <si>
    <t>71-651-5874</t>
  </si>
  <si>
    <t>62-642-7216</t>
  </si>
  <si>
    <t>40-527-3257</t>
  </si>
  <si>
    <t>03-516-9885</t>
  </si>
  <si>
    <t>64-339-3283</t>
  </si>
  <si>
    <t>09-076-0824</t>
  </si>
  <si>
    <t>02-099-8478</t>
  </si>
  <si>
    <t>25-592-7911</t>
  </si>
  <si>
    <t>70-331-8988</t>
  </si>
  <si>
    <t>66-022-5456</t>
  </si>
  <si>
    <t>43-149-1043</t>
  </si>
  <si>
    <t>51-564-1534</t>
  </si>
  <si>
    <t>83-723-5885</t>
  </si>
  <si>
    <t>03-717-3495</t>
  </si>
  <si>
    <t>59-883-9316</t>
  </si>
  <si>
    <t>09-948-8515</t>
  </si>
  <si>
    <t>86-076-2020</t>
  </si>
  <si>
    <t>57-111-3680</t>
  </si>
  <si>
    <t>77-217-3152</t>
  </si>
  <si>
    <t>96-292-7989</t>
  </si>
  <si>
    <t>26-174-4355</t>
  </si>
  <si>
    <t>48-825-9316</t>
  </si>
  <si>
    <t>83-125-8373</t>
  </si>
  <si>
    <t>93-551-3943</t>
  </si>
  <si>
    <t>36-826-7398</t>
  </si>
  <si>
    <t>19-733-3030</t>
  </si>
  <si>
    <t>85-930-6686</t>
  </si>
  <si>
    <t>43-824-1448</t>
  </si>
  <si>
    <t>02-754-7409</t>
  </si>
  <si>
    <t>40-410-7478</t>
  </si>
  <si>
    <t>98-680-4864</t>
  </si>
  <si>
    <t>00-620-4115</t>
  </si>
  <si>
    <t>22-374-7004</t>
  </si>
  <si>
    <t>16-794-1442</t>
  </si>
  <si>
    <t>24-138-0264</t>
  </si>
  <si>
    <t>13-351-3489</t>
  </si>
  <si>
    <t>82-303-7393</t>
  </si>
  <si>
    <t>33-268-3199</t>
  </si>
  <si>
    <t>67-938-0417</t>
  </si>
  <si>
    <t>13-947-1660</t>
  </si>
  <si>
    <t>00-109-2447</t>
  </si>
  <si>
    <t>61-502-9188</t>
  </si>
  <si>
    <t>44-579-2351</t>
  </si>
  <si>
    <t>82-844-9496</t>
  </si>
  <si>
    <t>01-555-5168</t>
  </si>
  <si>
    <t>98-484-6847</t>
  </si>
  <si>
    <t>49-629-2265</t>
  </si>
  <si>
    <t>40-252-7114</t>
  </si>
  <si>
    <t>21-101-8453</t>
  </si>
  <si>
    <t>83-308-4024</t>
  </si>
  <si>
    <t>89-272-2556</t>
  </si>
  <si>
    <t>53-539-7154</t>
  </si>
  <si>
    <t>13-553-5086</t>
  </si>
  <si>
    <t>91-596-0421</t>
  </si>
  <si>
    <t>16-275-1160</t>
  </si>
  <si>
    <t>28-940-2202</t>
  </si>
  <si>
    <t>44-537-1975</t>
  </si>
  <si>
    <t>42-694-3789</t>
  </si>
  <si>
    <t>74-307-3325</t>
  </si>
  <si>
    <t>47-618-8796</t>
  </si>
  <si>
    <t>09-331-6240</t>
  </si>
  <si>
    <t>38-786-2144</t>
  </si>
  <si>
    <t>70-501-9085</t>
  </si>
  <si>
    <t>47-415-7040</t>
  </si>
  <si>
    <t>17-808-2434</t>
  </si>
  <si>
    <t>04-226-1311</t>
  </si>
  <si>
    <t>13-059-3777</t>
  </si>
  <si>
    <t>83-859-9835</t>
  </si>
  <si>
    <t>73-285-9420</t>
  </si>
  <si>
    <t>43-710-1821</t>
  </si>
  <si>
    <t>83-965-8116</t>
  </si>
  <si>
    <t>94-620-3886</t>
  </si>
  <si>
    <t>72-805-3644</t>
  </si>
  <si>
    <t>66-367-1819</t>
  </si>
  <si>
    <t>93-132-0003</t>
  </si>
  <si>
    <t>40-156-4635</t>
  </si>
  <si>
    <t>54-847-5724</t>
  </si>
  <si>
    <t>24-498-6180</t>
  </si>
  <si>
    <t>72-062-9205</t>
  </si>
  <si>
    <t>06-022-7954</t>
  </si>
  <si>
    <t>68-337-5038</t>
  </si>
  <si>
    <t>21-731-9721</t>
  </si>
  <si>
    <t>32-114-4376</t>
  </si>
  <si>
    <t>32-844-0372</t>
  </si>
  <si>
    <t>67-747-3325</t>
  </si>
  <si>
    <t>71-201-1100</t>
  </si>
  <si>
    <t>71-893-2457</t>
  </si>
  <si>
    <t>50-085-8658</t>
  </si>
  <si>
    <t>71-705-3441</t>
  </si>
  <si>
    <t>63-463-8177</t>
  </si>
  <si>
    <t>88-762-4001</t>
  </si>
  <si>
    <t>24-000-7989</t>
  </si>
  <si>
    <t>11-453-9298</t>
  </si>
  <si>
    <t>22-257-5502</t>
  </si>
  <si>
    <t>01-008-6367</t>
  </si>
  <si>
    <t>69-981-4185</t>
  </si>
  <si>
    <t>76-525-4657</t>
  </si>
  <si>
    <t>62-509-6888</t>
  </si>
  <si>
    <t>67-068-4690</t>
  </si>
  <si>
    <t>04-093-7992</t>
  </si>
  <si>
    <t>17-153-7305</t>
  </si>
  <si>
    <t>85-883-9695</t>
  </si>
  <si>
    <t>26-665-3564</t>
  </si>
  <si>
    <t>25-425-1608</t>
  </si>
  <si>
    <t>68-583-9434</t>
  </si>
  <si>
    <t>48-424-5800</t>
  </si>
  <si>
    <t>68-639-6950</t>
  </si>
  <si>
    <t>45-346-5422</t>
  </si>
  <si>
    <t>75-914-3324</t>
  </si>
  <si>
    <t>75-296-0274</t>
  </si>
  <si>
    <t>97-254-3318</t>
  </si>
  <si>
    <t>55-201-9381</t>
  </si>
  <si>
    <t>21-082-8535</t>
  </si>
  <si>
    <t>19-337-5198</t>
  </si>
  <si>
    <t>87-417-0771</t>
  </si>
  <si>
    <t>82-716-2041</t>
  </si>
  <si>
    <t>51-210-3186</t>
  </si>
  <si>
    <t>35-088-3330</t>
  </si>
  <si>
    <t>86-166-4144</t>
  </si>
  <si>
    <t>47-353-1522</t>
  </si>
  <si>
    <t>20-884-7851</t>
  </si>
  <si>
    <t>02-442-5704</t>
  </si>
  <si>
    <t>48-260-2960</t>
  </si>
  <si>
    <t>85-609-7778</t>
  </si>
  <si>
    <t>33-890-8151</t>
  </si>
  <si>
    <t>97-249-4698</t>
  </si>
  <si>
    <t>76-529-1313</t>
  </si>
  <si>
    <t>13-833-2146</t>
  </si>
  <si>
    <t>57-476-8176</t>
  </si>
  <si>
    <t>36-945-8872</t>
  </si>
  <si>
    <t>25-166-2753</t>
  </si>
  <si>
    <t>71-458-6226</t>
  </si>
  <si>
    <t>62-373-7429</t>
  </si>
  <si>
    <t>99-694-4199</t>
  </si>
  <si>
    <t>43-656-0050</t>
  </si>
  <si>
    <t>91-951-7407</t>
  </si>
  <si>
    <t>51-037-2484</t>
  </si>
  <si>
    <t>75-292-4047</t>
  </si>
  <si>
    <t>93-232-8415</t>
  </si>
  <si>
    <t>51-320-5562</t>
  </si>
  <si>
    <t>09-959-3213</t>
  </si>
  <si>
    <t>08-934-6926</t>
  </si>
  <si>
    <t>23-497-7498</t>
  </si>
  <si>
    <t>32-032-8950</t>
  </si>
  <si>
    <t>93-856-2386</t>
  </si>
  <si>
    <t>09-633-4203</t>
  </si>
  <si>
    <t>38-569-5352</t>
  </si>
  <si>
    <t>72-828-9762</t>
  </si>
  <si>
    <t>05-330-4264</t>
  </si>
  <si>
    <t>91-732-7070</t>
  </si>
  <si>
    <t>91-132-7766</t>
  </si>
  <si>
    <t>89-821-5034</t>
  </si>
  <si>
    <t>51-381-1814</t>
  </si>
  <si>
    <t>56-808-0312</t>
  </si>
  <si>
    <t>19-575-9055</t>
  </si>
  <si>
    <t>74-404-3186</t>
  </si>
  <si>
    <t>93-108-3230</t>
  </si>
  <si>
    <t>28-385-6308</t>
  </si>
  <si>
    <t>19-293-5341</t>
  </si>
  <si>
    <t>69-941-5649</t>
  </si>
  <si>
    <t>39-031-3886</t>
  </si>
  <si>
    <t>53-031-1160</t>
  </si>
  <si>
    <t>32-999-2581</t>
  </si>
  <si>
    <t>64-530-1924</t>
  </si>
  <si>
    <t>31-791-7572</t>
  </si>
  <si>
    <t>30-636-9879</t>
  </si>
  <si>
    <t>62-679-8008</t>
  </si>
  <si>
    <t>14-746-0095</t>
  </si>
  <si>
    <t>58-233-8106</t>
  </si>
  <si>
    <t>57-242-0715</t>
  </si>
  <si>
    <t>52-122-5605</t>
  </si>
  <si>
    <t>65-774-5836</t>
  </si>
  <si>
    <t>63-204-7977</t>
  </si>
  <si>
    <t>62-360-9944</t>
  </si>
  <si>
    <t>44-602-8064</t>
  </si>
  <si>
    <t>34-187-0743</t>
  </si>
  <si>
    <t>19-064-7985</t>
  </si>
  <si>
    <t>83-752-3264</t>
  </si>
  <si>
    <t>46-011-5387</t>
  </si>
  <si>
    <t>44-002-1662</t>
  </si>
  <si>
    <t>32-054-9880</t>
  </si>
  <si>
    <t>90-915-4503</t>
  </si>
  <si>
    <t>83-822-7407</t>
  </si>
  <si>
    <t>96-964-3735</t>
  </si>
  <si>
    <t>18-870-9895</t>
  </si>
  <si>
    <t>98-397-0544</t>
  </si>
  <si>
    <t>74-259-7163</t>
  </si>
  <si>
    <t>64-421-9996</t>
  </si>
  <si>
    <t>28-330-7468</t>
  </si>
  <si>
    <t>18-433-7654</t>
  </si>
  <si>
    <t>56-246-2507</t>
  </si>
  <si>
    <t>78-080-7112</t>
  </si>
  <si>
    <t>33-279-1275</t>
  </si>
  <si>
    <t>58-350-0625</t>
  </si>
  <si>
    <t>89-644-7799</t>
  </si>
  <si>
    <t>99-101-8086</t>
  </si>
  <si>
    <t>01-278-2021</t>
  </si>
  <si>
    <t>85-630-2432</t>
  </si>
  <si>
    <t>55-993-5703</t>
  </si>
  <si>
    <t>60-253-8459</t>
  </si>
  <si>
    <t>93-633-0935</t>
  </si>
  <si>
    <t>04-054-4096</t>
  </si>
  <si>
    <t>00-152-5272</t>
  </si>
  <si>
    <t>19-120-0630</t>
  </si>
  <si>
    <t>53-627-7287</t>
  </si>
  <si>
    <t>81-445-1178</t>
  </si>
  <si>
    <t>76-951-3729</t>
  </si>
  <si>
    <t>93-074-6085</t>
  </si>
  <si>
    <t>36-228-6965</t>
  </si>
  <si>
    <t>56-995-6963</t>
  </si>
  <si>
    <t>81-463-6980</t>
  </si>
  <si>
    <t>28-280-6571</t>
  </si>
  <si>
    <t>63-562-6296</t>
  </si>
  <si>
    <t>34-139-1193</t>
  </si>
  <si>
    <t>61-806-9730</t>
  </si>
  <si>
    <t>72-370-1326</t>
  </si>
  <si>
    <t>38-657-9454</t>
  </si>
  <si>
    <t>14-186-2176</t>
  </si>
  <si>
    <t>69-167-9327</t>
  </si>
  <si>
    <t>55-814-4900</t>
  </si>
  <si>
    <t>99-774-6277</t>
  </si>
  <si>
    <t>73-510-0863</t>
  </si>
  <si>
    <t>81-588-0404</t>
  </si>
  <si>
    <t>67-736-3448</t>
  </si>
  <si>
    <t>75-888-4246</t>
  </si>
  <si>
    <t>99-805-1454</t>
  </si>
  <si>
    <t>09-681-0431</t>
  </si>
  <si>
    <t>65-676-5205</t>
  </si>
  <si>
    <t>84-581-7181</t>
  </si>
  <si>
    <t>43-682-0013</t>
  </si>
  <si>
    <t>91-054-6161</t>
  </si>
  <si>
    <t>45-398-6199</t>
  </si>
  <si>
    <t>20-773-5842</t>
  </si>
  <si>
    <t>17-396-3852</t>
  </si>
  <si>
    <t>91-001-9919</t>
  </si>
  <si>
    <t>45-639-2340</t>
  </si>
  <si>
    <t>87-837-1709</t>
  </si>
  <si>
    <t>36-761-1029</t>
  </si>
  <si>
    <t>53-890-4517</t>
  </si>
  <si>
    <t>04-823-4503</t>
  </si>
  <si>
    <t>09-130-5493</t>
  </si>
  <si>
    <t>30-395-1377</t>
  </si>
  <si>
    <t>88-276-8158</t>
  </si>
  <si>
    <t>47-059-6541</t>
  </si>
  <si>
    <t>51-495-1223</t>
  </si>
  <si>
    <t>05-960-7844</t>
  </si>
  <si>
    <t>69-609-7979</t>
  </si>
  <si>
    <t>67-954-7661</t>
  </si>
  <si>
    <t>54-407-7815</t>
  </si>
  <si>
    <t>36-946-3886</t>
  </si>
  <si>
    <t>83-937-5206</t>
  </si>
  <si>
    <t>97-896-5350</t>
  </si>
  <si>
    <t>70-520-5616</t>
  </si>
  <si>
    <t>90-504-2359</t>
  </si>
  <si>
    <t>69-867-1390</t>
  </si>
  <si>
    <t>32-508-4502</t>
  </si>
  <si>
    <t>90-125-2106</t>
  </si>
  <si>
    <t>03-644-7240</t>
  </si>
  <si>
    <t>45-721-9682</t>
  </si>
  <si>
    <t>49-310-3950</t>
  </si>
  <si>
    <t>73-127-9825</t>
  </si>
  <si>
    <t>47-169-9364</t>
  </si>
  <si>
    <t>81-933-7453</t>
  </si>
  <si>
    <t>04-176-6263</t>
  </si>
  <si>
    <t>78-893-4868</t>
  </si>
  <si>
    <t>36-178-9159</t>
  </si>
  <si>
    <t>35-231-8866</t>
  </si>
  <si>
    <t>12-600-9827</t>
  </si>
  <si>
    <t>36-628-7266</t>
  </si>
  <si>
    <t>91-134-9551</t>
  </si>
  <si>
    <t>88-267-8591</t>
  </si>
  <si>
    <t>26-995-8675</t>
  </si>
  <si>
    <t>93-886-4077</t>
  </si>
  <si>
    <t>42-606-2253</t>
  </si>
  <si>
    <t>87-298-1353</t>
  </si>
  <si>
    <t>06-708-6382</t>
  </si>
  <si>
    <t>87-292-5658</t>
  </si>
  <si>
    <t>83-237-3390</t>
  </si>
  <si>
    <t>44-886-4367</t>
  </si>
  <si>
    <t>23-258-3872</t>
  </si>
  <si>
    <t>80-345-2237</t>
  </si>
  <si>
    <t>37-213-5369</t>
  </si>
  <si>
    <t>29-611-4877</t>
  </si>
  <si>
    <t>55-251-8240</t>
  </si>
  <si>
    <t>38-291-4077</t>
  </si>
  <si>
    <t>98-661-4242</t>
  </si>
  <si>
    <t>04-265-2356</t>
  </si>
  <si>
    <t>84-274-6903</t>
  </si>
  <si>
    <t>93-375-5660</t>
  </si>
  <si>
    <t>65-969-1910</t>
  </si>
  <si>
    <t>61-614-0615</t>
  </si>
  <si>
    <t>63-539-8691</t>
  </si>
  <si>
    <t>33-399-6764</t>
  </si>
  <si>
    <t>97-446-3864</t>
  </si>
  <si>
    <t>43-881-2271</t>
  </si>
  <si>
    <t>62-545-7055</t>
  </si>
  <si>
    <t>99-934-0514</t>
  </si>
  <si>
    <t>75-274-9332</t>
  </si>
  <si>
    <t>08-464-1084</t>
  </si>
  <si>
    <t>09-584-9113</t>
  </si>
  <si>
    <t>36-976-1775</t>
  </si>
  <si>
    <t>75-795-7652</t>
  </si>
  <si>
    <t>77-496-7310</t>
  </si>
  <si>
    <t>83-426-1728</t>
  </si>
  <si>
    <t>44-032-0371</t>
  </si>
  <si>
    <t>75-197-6217</t>
  </si>
  <si>
    <t>99-190-8245</t>
  </si>
  <si>
    <t>59-932-6648</t>
  </si>
  <si>
    <t>73-130-9678</t>
  </si>
  <si>
    <t>50-827-7790</t>
  </si>
  <si>
    <t>76-822-3179</t>
  </si>
  <si>
    <t>64-275-4623</t>
  </si>
  <si>
    <t>61-313-9737</t>
  </si>
  <si>
    <t>39-802-5260</t>
  </si>
  <si>
    <t>35-864-3835</t>
  </si>
  <si>
    <t>46-508-4545</t>
  </si>
  <si>
    <t>26-108-1192</t>
  </si>
  <si>
    <t>81-635-8969</t>
  </si>
  <si>
    <t>51-412-1788</t>
  </si>
  <si>
    <t>13-973-1121</t>
  </si>
  <si>
    <t>68-774-9746</t>
  </si>
  <si>
    <t>27-040-2115</t>
  </si>
  <si>
    <t>58-107-2101</t>
  </si>
  <si>
    <t>28-313-7509</t>
  </si>
  <si>
    <t>06-788-2569</t>
  </si>
  <si>
    <t>88-071-8843</t>
  </si>
  <si>
    <t>82-967-0454</t>
  </si>
  <si>
    <t>93-648-5576</t>
  </si>
  <si>
    <t>40-667-5092</t>
  </si>
  <si>
    <t>41-584-0445</t>
  </si>
  <si>
    <t>84-140-6097</t>
  </si>
  <si>
    <t>32-634-9906</t>
  </si>
  <si>
    <t>60-365-8117</t>
  </si>
  <si>
    <t>15-751-8969</t>
  </si>
  <si>
    <t>90-405-5040</t>
  </si>
  <si>
    <t>58-903-0986</t>
  </si>
  <si>
    <t>49-035-9407</t>
  </si>
  <si>
    <t>68-736-6488</t>
  </si>
  <si>
    <t>86-816-9843</t>
  </si>
  <si>
    <t>04-978-3259</t>
  </si>
  <si>
    <t>22-089-1749</t>
  </si>
  <si>
    <t>67-391-9724</t>
  </si>
  <si>
    <t>96-339-4124</t>
  </si>
  <si>
    <t>68-691-7536</t>
  </si>
  <si>
    <t>55-627-0442</t>
  </si>
  <si>
    <t>66-523-5229</t>
  </si>
  <si>
    <t>95-118-7379</t>
  </si>
  <si>
    <t>23-669-8340</t>
  </si>
  <si>
    <t>26-284-8858</t>
  </si>
  <si>
    <t>26-194-8910</t>
  </si>
  <si>
    <t>29-718-2168</t>
  </si>
  <si>
    <t>71-511-1976</t>
  </si>
  <si>
    <t>21-239-3599</t>
  </si>
  <si>
    <t>14-994-9879</t>
  </si>
  <si>
    <t>25-218-2245</t>
  </si>
  <si>
    <t>40-366-4001</t>
  </si>
  <si>
    <t>77-018-4890</t>
  </si>
  <si>
    <t>31-616-5133</t>
  </si>
  <si>
    <t>90-976-8954</t>
  </si>
  <si>
    <t>55-865-9920</t>
  </si>
  <si>
    <t>07-727-5408</t>
  </si>
  <si>
    <t>86-706-0737</t>
  </si>
  <si>
    <t>74-097-6004</t>
  </si>
  <si>
    <t>04-735-4991</t>
  </si>
  <si>
    <t>09-731-5956</t>
  </si>
  <si>
    <t>09-919-4229</t>
  </si>
  <si>
    <t>27-276-5273</t>
  </si>
  <si>
    <t>84-590-5771</t>
  </si>
  <si>
    <t>80-273-1386</t>
  </si>
  <si>
    <t>30-037-4622</t>
  </si>
  <si>
    <t>22-230-6296</t>
  </si>
  <si>
    <t>68-416-6555</t>
  </si>
  <si>
    <t>99-545-6484</t>
  </si>
  <si>
    <t>00-186-1083</t>
  </si>
  <si>
    <t>75-270-8155</t>
  </si>
  <si>
    <t>01-603-5385</t>
  </si>
  <si>
    <t>95-948-5096</t>
  </si>
  <si>
    <t>47-233-2846</t>
  </si>
  <si>
    <t>64-041-3958</t>
  </si>
  <si>
    <t>44-667-4573</t>
  </si>
  <si>
    <t>05-458-5011</t>
  </si>
  <si>
    <t>20-031-3309</t>
  </si>
  <si>
    <t>95-671-5529</t>
  </si>
  <si>
    <t>68-452-6342</t>
  </si>
  <si>
    <t>15-039-5655</t>
  </si>
  <si>
    <t>75-213-6771</t>
  </si>
  <si>
    <t>70-154-1000</t>
  </si>
  <si>
    <t>90-522-3823</t>
  </si>
  <si>
    <t>99-357-9918</t>
  </si>
  <si>
    <t>11-800-8335</t>
  </si>
  <si>
    <t>97-864-0117</t>
  </si>
  <si>
    <t>69-921-8360</t>
  </si>
  <si>
    <t>51-266-4834</t>
  </si>
  <si>
    <t>40-350-7335</t>
  </si>
  <si>
    <t>96-410-4791</t>
  </si>
  <si>
    <t>21-897-5245</t>
  </si>
  <si>
    <t>67-245-2901</t>
  </si>
  <si>
    <t>95-904-2688</t>
  </si>
  <si>
    <t>15-592-6408</t>
  </si>
  <si>
    <t>48-945-1209</t>
  </si>
  <si>
    <t>34-749-4864</t>
  </si>
  <si>
    <t>13-492-0302</t>
  </si>
  <si>
    <t>96-090-6231</t>
  </si>
  <si>
    <t>86-074-9283</t>
  </si>
  <si>
    <t>32-104-4018</t>
  </si>
  <si>
    <t>89-550-4912</t>
  </si>
  <si>
    <t>24-045-4837</t>
  </si>
  <si>
    <t>96-228-3211</t>
  </si>
  <si>
    <t>27-868-6988</t>
  </si>
  <si>
    <t>48-515-7415</t>
  </si>
  <si>
    <t>96-736-6190</t>
  </si>
  <si>
    <t>02-551-6391</t>
  </si>
  <si>
    <t>34-881-7589</t>
  </si>
  <si>
    <t>11-705-9762</t>
  </si>
  <si>
    <t>40-170-9773</t>
  </si>
  <si>
    <t>08-865-6233</t>
  </si>
  <si>
    <t>15-347-7848</t>
  </si>
  <si>
    <t>25-920-9535</t>
  </si>
  <si>
    <t>08-808-5681</t>
  </si>
  <si>
    <t>71-556-8510</t>
  </si>
  <si>
    <t>72-314-5907</t>
  </si>
  <si>
    <t>75-863-9785</t>
  </si>
  <si>
    <t>64-260-5049</t>
  </si>
  <si>
    <t>51-275-3426</t>
  </si>
  <si>
    <t>52-612-3250</t>
  </si>
  <si>
    <t>25-284-3270</t>
  </si>
  <si>
    <t>05-681-9492</t>
  </si>
  <si>
    <t>23-772-0688</t>
  </si>
  <si>
    <t>18-190-9998</t>
  </si>
  <si>
    <t>32-720-5541</t>
  </si>
  <si>
    <t>99-689-4219</t>
  </si>
  <si>
    <t>53-526-3534</t>
  </si>
  <si>
    <t>27-720-5924</t>
  </si>
  <si>
    <t>72-040-0703</t>
  </si>
  <si>
    <t>72-938-6919</t>
  </si>
  <si>
    <t>11-578-9304</t>
  </si>
  <si>
    <t>62-452-8338</t>
  </si>
  <si>
    <t>81-781-3450</t>
  </si>
  <si>
    <t>54-142-5628</t>
  </si>
  <si>
    <t>35-056-5668</t>
  </si>
  <si>
    <t>02-008-0155</t>
  </si>
  <si>
    <t>72-282-6668</t>
  </si>
  <si>
    <t>09-532-3798</t>
  </si>
  <si>
    <t>83-269-5769</t>
  </si>
  <si>
    <t>15-295-4888</t>
  </si>
  <si>
    <t>47-195-5678</t>
  </si>
  <si>
    <t>87-794-8284</t>
  </si>
  <si>
    <t>97-351-3254</t>
  </si>
  <si>
    <t>72-231-1516</t>
  </si>
  <si>
    <t>60-972-9832</t>
  </si>
  <si>
    <t>70-882-5359</t>
  </si>
  <si>
    <t>89-186-1140</t>
  </si>
  <si>
    <t>86-422-0292</t>
  </si>
  <si>
    <t>70-050-5482</t>
  </si>
  <si>
    <t>74-427-0611</t>
  </si>
  <si>
    <t>37-474-6175</t>
  </si>
  <si>
    <t>56-243-5818</t>
  </si>
  <si>
    <t>82-440-1517</t>
  </si>
  <si>
    <t>72-091-9827</t>
  </si>
  <si>
    <t>46-554-7984</t>
  </si>
  <si>
    <t>77-384-3802</t>
  </si>
  <si>
    <t>85-305-4057</t>
  </si>
  <si>
    <t>61-451-5708</t>
  </si>
  <si>
    <t>27-647-9104</t>
  </si>
  <si>
    <t>08-097-3234</t>
  </si>
  <si>
    <t>76-208-6480</t>
  </si>
  <si>
    <t>53-654-2230</t>
  </si>
  <si>
    <t>94-001-8509</t>
  </si>
  <si>
    <t>10-970-9743</t>
  </si>
  <si>
    <t>89-450-4228</t>
  </si>
  <si>
    <t>96-042-2665</t>
  </si>
  <si>
    <t>45-894-4601</t>
  </si>
  <si>
    <t>57-162-5809</t>
  </si>
  <si>
    <t>17-586-3964</t>
  </si>
  <si>
    <t>58-553-6594</t>
  </si>
  <si>
    <t>82-875-3906</t>
  </si>
  <si>
    <t>49-957-1332</t>
  </si>
  <si>
    <t>87-896-8909</t>
  </si>
  <si>
    <t>35-484-2234</t>
  </si>
  <si>
    <t>96-129-1194</t>
  </si>
  <si>
    <t>39-300-7687</t>
  </si>
  <si>
    <t>97-057-8217</t>
  </si>
  <si>
    <t>24-505-9856</t>
  </si>
  <si>
    <t>35-285-5893</t>
  </si>
  <si>
    <t>82-185-0222</t>
  </si>
  <si>
    <t>47-101-6516</t>
  </si>
  <si>
    <t>70-576-3666</t>
  </si>
  <si>
    <t>10-863-3489</t>
  </si>
  <si>
    <t>11-804-1386</t>
  </si>
  <si>
    <t>76-441-8267</t>
  </si>
  <si>
    <t>68-352-3542</t>
  </si>
  <si>
    <t>48-072-9190</t>
  </si>
  <si>
    <t>68-144-1012</t>
  </si>
  <si>
    <t>59-725-6650</t>
  </si>
  <si>
    <t>62-279-4842</t>
  </si>
  <si>
    <t>57-166-5487</t>
  </si>
  <si>
    <t>22-042-8665</t>
  </si>
  <si>
    <t>29-612-6022</t>
  </si>
  <si>
    <t>72-006-2024</t>
  </si>
  <si>
    <t>62-503-7438</t>
  </si>
  <si>
    <t>82-459-8840</t>
  </si>
  <si>
    <t>78-116-7098</t>
  </si>
  <si>
    <t>63-814-7309</t>
  </si>
  <si>
    <t>20-331-6279</t>
  </si>
  <si>
    <t>59-057-4914</t>
  </si>
  <si>
    <t>13-299-7652</t>
  </si>
  <si>
    <t>93-061-3816</t>
  </si>
  <si>
    <t>82-581-9193</t>
  </si>
  <si>
    <t>06-247-2561</t>
  </si>
  <si>
    <t>03-463-9469</t>
  </si>
  <si>
    <t>71-250-8984</t>
  </si>
  <si>
    <t>86-214-3337</t>
  </si>
  <si>
    <t>55-615-9359</t>
  </si>
  <si>
    <t>53-379-6605</t>
  </si>
  <si>
    <t>44-609-2590</t>
  </si>
  <si>
    <t>67-730-4472</t>
  </si>
  <si>
    <t>38-408-9219</t>
  </si>
  <si>
    <t>64-810-5305</t>
  </si>
  <si>
    <t>50-013-8464</t>
  </si>
  <si>
    <t>92-951-3785</t>
  </si>
  <si>
    <t>54-047-5560</t>
  </si>
  <si>
    <t>36-604-6236</t>
  </si>
  <si>
    <t>17-477-1451</t>
  </si>
  <si>
    <t>71-337-9796</t>
  </si>
  <si>
    <t>60-934-3564</t>
  </si>
  <si>
    <t>05-426-9511</t>
  </si>
  <si>
    <t>18-934-5287</t>
  </si>
  <si>
    <t>92-063-2806</t>
  </si>
  <si>
    <t>31-570-9437</t>
  </si>
  <si>
    <t>97-532-6135</t>
  </si>
  <si>
    <t>93-785-6201</t>
  </si>
  <si>
    <t>97-969-0340</t>
  </si>
  <si>
    <t>04-760-6405</t>
  </si>
  <si>
    <t>58-082-6410</t>
  </si>
  <si>
    <t>93-294-5019</t>
  </si>
  <si>
    <t>50-554-3666</t>
  </si>
  <si>
    <t>01-511-2518</t>
  </si>
  <si>
    <t>05-011-2794</t>
  </si>
  <si>
    <t>23-565-3299</t>
  </si>
  <si>
    <t>96-365-7667</t>
  </si>
  <si>
    <t>36-599-7215</t>
  </si>
  <si>
    <t>27-130-4570</t>
  </si>
  <si>
    <t>02-576-4142</t>
  </si>
  <si>
    <t>04-025-2385</t>
  </si>
  <si>
    <t>56-471-0191</t>
  </si>
  <si>
    <t>21-926-1895</t>
  </si>
  <si>
    <t>96-400-6913</t>
  </si>
  <si>
    <t>42-683-1968</t>
  </si>
  <si>
    <t>12-840-8415</t>
  </si>
  <si>
    <t>83-084-6832</t>
  </si>
  <si>
    <t>36-442-5284</t>
  </si>
  <si>
    <t>84-222-8386</t>
  </si>
  <si>
    <t>67-462-5121</t>
  </si>
  <si>
    <t>79-196-4150</t>
  </si>
  <si>
    <t>28-696-8220</t>
  </si>
  <si>
    <t>72-136-3922</t>
  </si>
  <si>
    <t>33-773-9491</t>
  </si>
  <si>
    <t>33-889-9474</t>
  </si>
  <si>
    <t>96-974-8073</t>
  </si>
  <si>
    <t>05-860-8237</t>
  </si>
  <si>
    <t>55-525-8098</t>
  </si>
  <si>
    <t>83-414-7434</t>
  </si>
  <si>
    <t>48-846-6484</t>
  </si>
  <si>
    <t>08-469-2156</t>
  </si>
  <si>
    <t>99-041-4762</t>
  </si>
  <si>
    <t>61-550-4840</t>
  </si>
  <si>
    <t>30-254-7296</t>
  </si>
  <si>
    <t>01-439-7279</t>
  </si>
  <si>
    <t>32-340-5280</t>
  </si>
  <si>
    <t>91-607-5321</t>
  </si>
  <si>
    <t>74-750-8355</t>
  </si>
  <si>
    <t>65-082-1606</t>
  </si>
  <si>
    <t>51-236-5960</t>
  </si>
  <si>
    <t>67-313-5452</t>
  </si>
  <si>
    <t>13-941-3067</t>
  </si>
  <si>
    <t>15-641-2620</t>
  </si>
  <si>
    <t>20-553-0663</t>
  </si>
  <si>
    <t>87-582-7522</t>
  </si>
  <si>
    <t>78-745-2465</t>
  </si>
  <si>
    <t>39-313-4797</t>
  </si>
  <si>
    <t>31-917-2462</t>
  </si>
  <si>
    <t>07-304-4409</t>
  </si>
  <si>
    <t>15-171-0084</t>
  </si>
  <si>
    <t>79-377-2032</t>
  </si>
  <si>
    <t>82-752-8520</t>
  </si>
  <si>
    <t>43-344-4723</t>
  </si>
  <si>
    <t>06-028-8826</t>
  </si>
  <si>
    <t>48-823-0395</t>
  </si>
  <si>
    <t>92-493-7916</t>
  </si>
  <si>
    <t>95-832-0478</t>
  </si>
  <si>
    <t>69-202-6851</t>
  </si>
  <si>
    <t>59-936-2976</t>
  </si>
  <si>
    <t>30-464-1457</t>
  </si>
  <si>
    <t>00-006-7695</t>
  </si>
  <si>
    <t>95-261-0115</t>
  </si>
  <si>
    <t>70-784-3344</t>
  </si>
  <si>
    <t>47-471-9286</t>
  </si>
  <si>
    <t>25-288-6730</t>
  </si>
  <si>
    <t>19-654-5723</t>
  </si>
  <si>
    <t>53-570-8984</t>
  </si>
  <si>
    <t>81-863-7475</t>
  </si>
  <si>
    <t>07-954-4130</t>
  </si>
  <si>
    <t>37-938-3030</t>
  </si>
  <si>
    <t>29-699-8736</t>
  </si>
  <si>
    <t>81-040-4687</t>
  </si>
  <si>
    <t>51-992-2089</t>
  </si>
  <si>
    <t>09-349-6198</t>
  </si>
  <si>
    <t>67-948-9815</t>
  </si>
  <si>
    <t>34-514-2682</t>
  </si>
  <si>
    <t>80-603-3139</t>
  </si>
  <si>
    <t>48-791-0018</t>
  </si>
  <si>
    <t>04-881-1336</t>
  </si>
  <si>
    <t>22-779-2813</t>
  </si>
  <si>
    <t>65-508-9346</t>
  </si>
  <si>
    <t>58-562-8844</t>
  </si>
  <si>
    <t>67-723-9476</t>
  </si>
  <si>
    <t>17-938-5498</t>
  </si>
  <si>
    <t>72-096-0283</t>
  </si>
  <si>
    <t>78-081-3350</t>
  </si>
  <si>
    <t>70-018-2967</t>
  </si>
  <si>
    <t>26-643-0326</t>
  </si>
  <si>
    <t>93-003-0109</t>
  </si>
  <si>
    <t>61-740-1328</t>
  </si>
  <si>
    <t>84-668-9835</t>
  </si>
  <si>
    <t>24-728-6594</t>
  </si>
  <si>
    <t>39-564-4571</t>
  </si>
  <si>
    <t>64-111-4553</t>
  </si>
  <si>
    <t>70-700-0735</t>
  </si>
  <si>
    <t>70-863-1407</t>
  </si>
  <si>
    <t>88-640-0271</t>
  </si>
  <si>
    <t>92-568-4749</t>
  </si>
  <si>
    <t>95-809-1283</t>
  </si>
  <si>
    <t>34-438-6660</t>
  </si>
  <si>
    <t>17-393-8351</t>
  </si>
  <si>
    <t>63-525-5246</t>
  </si>
  <si>
    <t>56-876-0481</t>
  </si>
  <si>
    <t>02-623-1149</t>
  </si>
  <si>
    <t>67-781-6290</t>
  </si>
  <si>
    <t>49-722-9523</t>
  </si>
  <si>
    <t>75-713-1764</t>
  </si>
  <si>
    <t>14-826-6786</t>
  </si>
  <si>
    <t>41-972-1514</t>
  </si>
  <si>
    <t>91-624-6530</t>
  </si>
  <si>
    <t>96-037-0061</t>
  </si>
  <si>
    <t>91-375-7662</t>
  </si>
  <si>
    <t>99-615-1208</t>
  </si>
  <si>
    <t>73-853-7600</t>
  </si>
  <si>
    <t>27-202-1178</t>
  </si>
  <si>
    <t>62-506-2402</t>
  </si>
  <si>
    <t>38-932-6667</t>
  </si>
  <si>
    <t>18-497-4535</t>
  </si>
  <si>
    <t>83-967-5411</t>
  </si>
  <si>
    <t>94-681-1969</t>
  </si>
  <si>
    <t>62-487-7967</t>
  </si>
  <si>
    <t>87-063-6825</t>
  </si>
  <si>
    <t>68-313-9927</t>
  </si>
  <si>
    <t>43-609-9537</t>
  </si>
  <si>
    <t>09-592-0701</t>
  </si>
  <si>
    <t>23-783-8972</t>
  </si>
  <si>
    <t>90-027-8043</t>
  </si>
  <si>
    <t>88-528-7036</t>
  </si>
  <si>
    <t>54-789-7374</t>
  </si>
  <si>
    <t>64-456-5778</t>
  </si>
  <si>
    <t>43-400-9435</t>
  </si>
  <si>
    <t>12-926-3455</t>
  </si>
  <si>
    <t>71-628-3033</t>
  </si>
  <si>
    <t>72-096-6486</t>
  </si>
  <si>
    <t>91-970-2040</t>
  </si>
  <si>
    <t>78-170-6832</t>
  </si>
  <si>
    <t>72-126-4940</t>
  </si>
  <si>
    <t>28-780-8859</t>
  </si>
  <si>
    <t>20-276-6968</t>
  </si>
  <si>
    <t>27-171-4597</t>
  </si>
  <si>
    <t>72-946-6650</t>
  </si>
  <si>
    <t>94-962-0546</t>
  </si>
  <si>
    <t>40-182-1759</t>
  </si>
  <si>
    <t>28-666-5641</t>
  </si>
  <si>
    <t>17-043-0601</t>
  </si>
  <si>
    <t>32-898-8918</t>
  </si>
  <si>
    <t>23-542-9205</t>
  </si>
  <si>
    <t>60-287-5930</t>
  </si>
  <si>
    <t>28-685-7918</t>
  </si>
  <si>
    <t>81-170-8571</t>
  </si>
  <si>
    <t>85-940-0846</t>
  </si>
  <si>
    <t>29-691-4882</t>
  </si>
  <si>
    <t>02-457-4736</t>
  </si>
  <si>
    <t>11-123-1558</t>
  </si>
  <si>
    <t>47-866-0873</t>
  </si>
  <si>
    <t>36-693-4673</t>
  </si>
  <si>
    <t>29-750-3110</t>
  </si>
  <si>
    <t>62-512-3714</t>
  </si>
  <si>
    <t>34-381-1916</t>
  </si>
  <si>
    <t>56-002-3571</t>
  </si>
  <si>
    <t>82-772-2362</t>
  </si>
  <si>
    <t>42-108-1063</t>
  </si>
  <si>
    <t>80-515-8076</t>
  </si>
  <si>
    <t>38-828-4362</t>
  </si>
  <si>
    <t>94-474-0908</t>
  </si>
  <si>
    <t>26-480-4573</t>
  </si>
  <si>
    <t>32-224-2738</t>
  </si>
  <si>
    <t>82-116-3157</t>
  </si>
  <si>
    <t>61-996-4334</t>
  </si>
  <si>
    <t>70-771-3480</t>
  </si>
  <si>
    <t>37-428-7630</t>
  </si>
  <si>
    <t>27-029-7131</t>
  </si>
  <si>
    <t>74-749-2635</t>
  </si>
  <si>
    <t>14-169-6214</t>
  </si>
  <si>
    <t>06-225-2696</t>
  </si>
  <si>
    <t>83-196-3774</t>
  </si>
  <si>
    <t>92-300-8366</t>
  </si>
  <si>
    <t>58-698-3633</t>
  </si>
  <si>
    <t>12-558-8364</t>
  </si>
  <si>
    <t>78-761-3824</t>
  </si>
  <si>
    <t>30-435-6548</t>
  </si>
  <si>
    <t>04-347-3106</t>
  </si>
  <si>
    <t>70-114-2020</t>
  </si>
  <si>
    <t>23-804-7903</t>
  </si>
  <si>
    <t>09-617-5645</t>
  </si>
  <si>
    <t>86-535-0999</t>
  </si>
  <si>
    <t>92-421-9052</t>
  </si>
  <si>
    <t>04-043-3141</t>
  </si>
  <si>
    <t>31-123-8917</t>
  </si>
  <si>
    <t>41-847-7027</t>
  </si>
  <si>
    <t>04-752-3950</t>
  </si>
  <si>
    <t>35-119-7420</t>
  </si>
  <si>
    <t>44-470-4342</t>
  </si>
  <si>
    <t>38-803-4572</t>
  </si>
  <si>
    <t>42-324-7764</t>
  </si>
  <si>
    <t>74-828-6769</t>
  </si>
  <si>
    <t>29-634-9557</t>
  </si>
  <si>
    <t>62-289-6717</t>
  </si>
  <si>
    <t>10-260-5145</t>
  </si>
  <si>
    <t>41-221-7289</t>
  </si>
  <si>
    <t>16-194-8695</t>
  </si>
  <si>
    <t>54-614-1503</t>
  </si>
  <si>
    <t>99-798-8209</t>
  </si>
  <si>
    <t>50-383-7708</t>
  </si>
  <si>
    <t>66-372-7082</t>
  </si>
  <si>
    <t>74-181-2772</t>
  </si>
  <si>
    <t>42-277-6869</t>
  </si>
  <si>
    <t>31-770-0874</t>
  </si>
  <si>
    <t>63-796-0399</t>
  </si>
  <si>
    <t>42-722-0901</t>
  </si>
  <si>
    <t>67-217-8043</t>
  </si>
  <si>
    <t>96-346-3998</t>
  </si>
  <si>
    <t>89-630-8982</t>
  </si>
  <si>
    <t>06-426-2407</t>
  </si>
  <si>
    <t>66-707-4202</t>
  </si>
  <si>
    <t>26-808-9497</t>
  </si>
  <si>
    <t>64-903-5860</t>
  </si>
  <si>
    <t>37-998-6193</t>
  </si>
  <si>
    <t>83-830-4615</t>
  </si>
  <si>
    <t>27-831-2636</t>
  </si>
  <si>
    <t>70-743-1847</t>
  </si>
  <si>
    <t>21-938-9387</t>
  </si>
  <si>
    <t>89-392-6926</t>
  </si>
  <si>
    <t>71-901-7320</t>
  </si>
  <si>
    <t>48-346-4628</t>
  </si>
  <si>
    <t>65-128-9668</t>
  </si>
  <si>
    <t>48-580-2122</t>
  </si>
  <si>
    <t>35-525-7274</t>
  </si>
  <si>
    <t>11-970-2021</t>
  </si>
  <si>
    <t>16-364-0968</t>
  </si>
  <si>
    <t>61-380-5084</t>
  </si>
  <si>
    <t>81-084-2744</t>
  </si>
  <si>
    <t>59-627-7390</t>
  </si>
  <si>
    <t>26-083-3301</t>
  </si>
  <si>
    <t>47-994-1855</t>
  </si>
  <si>
    <t>18-339-2586</t>
  </si>
  <si>
    <t>08-360-8594</t>
  </si>
  <si>
    <t>45-819-0297</t>
  </si>
  <si>
    <t>11-008-7389</t>
  </si>
  <si>
    <t>52-825-8584</t>
  </si>
  <si>
    <t>79-479-8800</t>
  </si>
  <si>
    <t>39-781-9524</t>
  </si>
  <si>
    <t>70-578-0094</t>
  </si>
  <si>
    <t>79-529-3039</t>
  </si>
  <si>
    <t>28-851-9576</t>
  </si>
  <si>
    <t>44-354-5911</t>
  </si>
  <si>
    <t>96-756-7351</t>
  </si>
  <si>
    <t>39-316-4644</t>
  </si>
  <si>
    <t>64-769-0956</t>
  </si>
  <si>
    <t>78-685-4351</t>
  </si>
  <si>
    <t>74-402-7899</t>
  </si>
  <si>
    <t>64-121-1192</t>
  </si>
  <si>
    <t>21-131-7696</t>
  </si>
  <si>
    <t>77-429-0959</t>
  </si>
  <si>
    <t>31-264-2164</t>
  </si>
  <si>
    <t>43-539-7027</t>
  </si>
  <si>
    <t>54-548-0227</t>
  </si>
  <si>
    <t>57-241-7334</t>
  </si>
  <si>
    <t>09-993-0800</t>
  </si>
  <si>
    <t>93-759-2161</t>
  </si>
  <si>
    <t>80-533-2529</t>
  </si>
  <si>
    <t>21-163-3147</t>
  </si>
  <si>
    <t>21-774-9158</t>
  </si>
  <si>
    <t>77-582-9515</t>
  </si>
  <si>
    <t>44-215-4226</t>
  </si>
  <si>
    <t>26-138-4801</t>
  </si>
  <si>
    <t>11-632-5755</t>
  </si>
  <si>
    <t>60-414-5805</t>
  </si>
  <si>
    <t>94-411-9276</t>
  </si>
  <si>
    <t>96-553-0394</t>
  </si>
  <si>
    <t>54-452-9303</t>
  </si>
  <si>
    <t>94-792-4711</t>
  </si>
  <si>
    <t>63-353-4275</t>
  </si>
  <si>
    <t>51-230-5931</t>
  </si>
  <si>
    <t>63-219-1032</t>
  </si>
  <si>
    <t>94-203-1815</t>
  </si>
  <si>
    <t>03-112-9322</t>
  </si>
  <si>
    <t>08-323-6097</t>
  </si>
  <si>
    <t>16-446-9519</t>
  </si>
  <si>
    <t>87-063-7455</t>
  </si>
  <si>
    <t>34-203-7285</t>
  </si>
  <si>
    <t>47-223-4300</t>
  </si>
  <si>
    <t>08-534-3710</t>
  </si>
  <si>
    <t>80-563-6141</t>
  </si>
  <si>
    <t>91-932-1164</t>
  </si>
  <si>
    <t>45-264-0266</t>
  </si>
  <si>
    <t>63-469-1823</t>
  </si>
  <si>
    <t>64-803-8590</t>
  </si>
  <si>
    <t>21-699-3429</t>
  </si>
  <si>
    <t>96-932-1276</t>
  </si>
  <si>
    <t>94-317-7793</t>
  </si>
  <si>
    <t>32-311-8494</t>
  </si>
  <si>
    <t>12-389-2270</t>
  </si>
  <si>
    <t>26-122-6113</t>
  </si>
  <si>
    <t>85-591-4369</t>
  </si>
  <si>
    <t>55-167-9704</t>
  </si>
  <si>
    <t>63-409-6863</t>
  </si>
  <si>
    <t>16-449-3531</t>
  </si>
  <si>
    <t>04-472-1693</t>
  </si>
  <si>
    <t>99-916-4955</t>
  </si>
  <si>
    <t>39-283-5084</t>
  </si>
  <si>
    <t>35-620-6078</t>
  </si>
  <si>
    <t>18-187-4546</t>
  </si>
  <si>
    <t>43-479-4172</t>
  </si>
  <si>
    <t>28-508-9117</t>
  </si>
  <si>
    <t>38-100-4274</t>
  </si>
  <si>
    <t>46-782-9727</t>
  </si>
  <si>
    <t>25-713-7952</t>
  </si>
  <si>
    <t>60-585-0639</t>
  </si>
  <si>
    <t>12-230-7942</t>
  </si>
  <si>
    <t>19-087-5648</t>
  </si>
  <si>
    <t>04-599-6711</t>
  </si>
  <si>
    <t>00-266-4775</t>
  </si>
  <si>
    <t>94-673-7862</t>
  </si>
  <si>
    <t>27-674-5236</t>
  </si>
  <si>
    <t>76-458-4400</t>
  </si>
  <si>
    <t>23-112-2470</t>
  </si>
  <si>
    <t>46-543-0874</t>
  </si>
  <si>
    <t>17-133-0655</t>
  </si>
  <si>
    <t>52-335-3892</t>
  </si>
  <si>
    <t>52-475-4043</t>
  </si>
  <si>
    <t>11-348-0284</t>
  </si>
  <si>
    <t>85-223-4929</t>
  </si>
  <si>
    <t>47-561-3472</t>
  </si>
  <si>
    <t>16-537-7877</t>
  </si>
  <si>
    <t>00-914-7320</t>
  </si>
  <si>
    <t>28-468-3916</t>
  </si>
  <si>
    <t>70-442-9259</t>
  </si>
  <si>
    <t>27-139-5121</t>
  </si>
  <si>
    <t>34-370-9881</t>
  </si>
  <si>
    <t>11-333-8181</t>
  </si>
  <si>
    <t>66-161-2985</t>
  </si>
  <si>
    <t>82-002-6222</t>
  </si>
  <si>
    <t>88-332-2380</t>
  </si>
  <si>
    <t>40-997-3712</t>
  </si>
  <si>
    <t>39-676-2274</t>
  </si>
  <si>
    <t>05-207-4321</t>
  </si>
  <si>
    <t>88-126-2949</t>
  </si>
  <si>
    <t>17-142-3752</t>
  </si>
  <si>
    <t>37-662-3257</t>
  </si>
  <si>
    <t>05-185-3656</t>
  </si>
  <si>
    <t>35-943-7244</t>
  </si>
  <si>
    <t>85-178-2140</t>
  </si>
  <si>
    <t>74-444-9565</t>
  </si>
  <si>
    <t>47-043-4692</t>
  </si>
  <si>
    <t>96-670-8779</t>
  </si>
  <si>
    <t>41-922-0369</t>
  </si>
  <si>
    <t>30-646-3834</t>
  </si>
  <si>
    <t>41-982-7974</t>
  </si>
  <si>
    <t>94-903-4081</t>
  </si>
  <si>
    <t>80-887-7774</t>
  </si>
  <si>
    <t>44-029-3773</t>
  </si>
  <si>
    <t>87-133-7208</t>
  </si>
  <si>
    <t>28-412-4409</t>
  </si>
  <si>
    <t>72-069-1305</t>
  </si>
  <si>
    <t>47-622-2340</t>
  </si>
  <si>
    <t>43-732-7723</t>
  </si>
  <si>
    <t>28-766-9661</t>
  </si>
  <si>
    <t>80-031-7370</t>
  </si>
  <si>
    <t>27-460-6712</t>
  </si>
  <si>
    <t>79-959-5269</t>
  </si>
  <si>
    <t>60-636-4736</t>
  </si>
  <si>
    <t>18-320-9065</t>
  </si>
  <si>
    <t>54-097-6665</t>
  </si>
  <si>
    <t>76-965-8273</t>
  </si>
  <si>
    <t>75-364-5290</t>
  </si>
  <si>
    <t>38-148-8335</t>
  </si>
  <si>
    <t>67-152-3292</t>
  </si>
  <si>
    <t>40-296-0179</t>
  </si>
  <si>
    <t>30-712-6382</t>
  </si>
  <si>
    <t>35-915-6310</t>
  </si>
  <si>
    <t>14-472-0367</t>
  </si>
  <si>
    <t>52-184-5273</t>
  </si>
  <si>
    <t>42-573-4026</t>
  </si>
  <si>
    <t>04-075-1834</t>
  </si>
  <si>
    <t>35-022-6555</t>
  </si>
  <si>
    <t>79-707-9024</t>
  </si>
  <si>
    <t>28-106-5701</t>
  </si>
  <si>
    <t>72-856-6704</t>
  </si>
  <si>
    <t>17-500-2432</t>
  </si>
  <si>
    <t>18-696-7423</t>
  </si>
  <si>
    <t>20-585-9536</t>
  </si>
  <si>
    <t>81-011-0083</t>
  </si>
  <si>
    <t>50-181-6577</t>
  </si>
  <si>
    <t>38-532-8712</t>
  </si>
  <si>
    <t>62-142-3810</t>
  </si>
  <si>
    <t>25-420-5733</t>
  </si>
  <si>
    <t>95-742-9480</t>
  </si>
  <si>
    <t>09-457-5319</t>
  </si>
  <si>
    <t>26-726-4845</t>
  </si>
  <si>
    <t>01-449-8597</t>
  </si>
  <si>
    <t>74-933-7688</t>
  </si>
  <si>
    <t>17-007-2413</t>
  </si>
  <si>
    <t>48-966-0907</t>
  </si>
  <si>
    <t>01-001-4197</t>
  </si>
  <si>
    <t>82-153-4556</t>
  </si>
  <si>
    <t>63-463-5612</t>
  </si>
  <si>
    <t>57-060-7274</t>
  </si>
  <si>
    <t>88-628-6571</t>
  </si>
  <si>
    <t>04-038-0738</t>
  </si>
  <si>
    <t>47-721-3042</t>
  </si>
  <si>
    <t>21-367-5041</t>
  </si>
  <si>
    <t>45-320-9339</t>
  </si>
  <si>
    <t>54-634-6041</t>
  </si>
  <si>
    <t>78-026-5885</t>
  </si>
  <si>
    <t>88-076-4204</t>
  </si>
  <si>
    <t>24-524-1859</t>
  </si>
  <si>
    <t>44-658-3510</t>
  </si>
  <si>
    <t>46-095-7007</t>
  </si>
  <si>
    <t>72-195-9792</t>
  </si>
  <si>
    <t>37-803-7531</t>
  </si>
  <si>
    <t>26-105-7377</t>
  </si>
  <si>
    <t>10-094-4152</t>
  </si>
  <si>
    <t>91-995-2721</t>
  </si>
  <si>
    <t>40-829-1925</t>
  </si>
  <si>
    <t>44-805-2070</t>
  </si>
  <si>
    <t>92-497-1189</t>
  </si>
  <si>
    <t>71-442-4737</t>
  </si>
  <si>
    <t>51-265-3809</t>
  </si>
  <si>
    <t>23-562-0838</t>
  </si>
  <si>
    <t>48-402-4457</t>
  </si>
  <si>
    <t>66-211-8397</t>
  </si>
  <si>
    <t>96-243-4324</t>
  </si>
  <si>
    <t>75-264-4499</t>
  </si>
  <si>
    <t>13-812-4454</t>
  </si>
  <si>
    <t>06-915-8979</t>
  </si>
  <si>
    <t>04-453-0421</t>
  </si>
  <si>
    <t>46-479-8106</t>
  </si>
  <si>
    <t>13-006-4942</t>
  </si>
  <si>
    <t>17-627-2101</t>
  </si>
  <si>
    <t>96-724-6857</t>
  </si>
  <si>
    <t>55-306-1248</t>
  </si>
  <si>
    <t>46-858-9042</t>
  </si>
  <si>
    <t>04-821-4435</t>
  </si>
  <si>
    <t>76-030-6022</t>
  </si>
  <si>
    <t>70-858-3023</t>
  </si>
  <si>
    <t>63-636-9862</t>
  </si>
  <si>
    <t>72-004-1654</t>
  </si>
  <si>
    <t>41-638-0796</t>
  </si>
  <si>
    <t>44-931-3560</t>
  </si>
  <si>
    <t>85-998-7549</t>
  </si>
  <si>
    <t>67-992-5024</t>
  </si>
  <si>
    <t>34-721-2633</t>
  </si>
  <si>
    <t>31-540-9124</t>
  </si>
  <si>
    <t>26-940-7215</t>
  </si>
  <si>
    <t>46-204-4009</t>
  </si>
  <si>
    <t>36-426-1053</t>
  </si>
  <si>
    <t>97-778-9604</t>
  </si>
  <si>
    <t>49-328-3240</t>
  </si>
  <si>
    <t>07-574-7765</t>
  </si>
  <si>
    <t>70-715-1483</t>
  </si>
  <si>
    <t>67-000-8308</t>
  </si>
  <si>
    <t>83-913-2863</t>
  </si>
  <si>
    <t>68-016-8845</t>
  </si>
  <si>
    <t>22-402-0503</t>
  </si>
  <si>
    <t>82-812-7639</t>
  </si>
  <si>
    <t>00-193-3189</t>
  </si>
  <si>
    <t>99-675-3983</t>
  </si>
  <si>
    <t>64-078-4372</t>
  </si>
  <si>
    <t>52-000-9483</t>
  </si>
  <si>
    <t>71-940-4617</t>
  </si>
  <si>
    <t>94-131-1631</t>
  </si>
  <si>
    <t>49-202-9068</t>
  </si>
  <si>
    <t>60-729-9553</t>
  </si>
  <si>
    <t>89-800-6754</t>
  </si>
  <si>
    <t>96-207-9476</t>
  </si>
  <si>
    <t>11-100-0752</t>
  </si>
  <si>
    <t>22-836-3477</t>
  </si>
  <si>
    <t>20-290-5388</t>
  </si>
  <si>
    <t>27-979-8004</t>
  </si>
  <si>
    <t>92-603-0059</t>
  </si>
  <si>
    <t>89-848-0116</t>
  </si>
  <si>
    <t>23-996-5806</t>
  </si>
  <si>
    <t>10-894-9874</t>
  </si>
  <si>
    <t>73-601-7602</t>
  </si>
  <si>
    <t>71-386-1932</t>
  </si>
  <si>
    <t>69-808-0988</t>
  </si>
  <si>
    <t>21-317-5737</t>
  </si>
  <si>
    <t>59-232-8945</t>
  </si>
  <si>
    <t>73-415-2831</t>
  </si>
  <si>
    <t>23-292-9820</t>
  </si>
  <si>
    <t>78-173-2073</t>
  </si>
  <si>
    <t>78-269-5634</t>
  </si>
  <si>
    <t>02-334-1621</t>
  </si>
  <si>
    <t>35-104-6309</t>
  </si>
  <si>
    <t>90-437-1181</t>
  </si>
  <si>
    <t>73-611-6377</t>
  </si>
  <si>
    <t>12-167-5454</t>
  </si>
  <si>
    <t>98-233-7486</t>
  </si>
  <si>
    <t>06-165-2873</t>
  </si>
  <si>
    <t>73-838-5832</t>
  </si>
  <si>
    <t>46-855-5874</t>
  </si>
  <si>
    <t>57-238-8151</t>
  </si>
  <si>
    <t>24-116-1598</t>
  </si>
  <si>
    <t>35-691-0395</t>
  </si>
  <si>
    <t>54-866-2001</t>
  </si>
  <si>
    <t>62-437-5611</t>
  </si>
  <si>
    <t>64-527-4156</t>
  </si>
  <si>
    <t>54-426-8951</t>
  </si>
  <si>
    <t>03-839-7207</t>
  </si>
  <si>
    <t>12-653-6245</t>
  </si>
  <si>
    <t>91-851-3355</t>
  </si>
  <si>
    <t>69-813-5583</t>
  </si>
  <si>
    <t>33-790-4888</t>
  </si>
  <si>
    <t>04-442-6642</t>
  </si>
  <si>
    <t>44-130-5548</t>
  </si>
  <si>
    <t>06-075-8857</t>
  </si>
  <si>
    <t>15-701-8819</t>
  </si>
  <si>
    <t>34-530-8977</t>
  </si>
  <si>
    <t>01-853-0410</t>
  </si>
  <si>
    <t>82-801-5775</t>
  </si>
  <si>
    <t>02-410-2063</t>
  </si>
  <si>
    <t>55-226-3748</t>
  </si>
  <si>
    <t>29-275-8118</t>
  </si>
  <si>
    <t>38-872-9772</t>
  </si>
  <si>
    <t>90-897-4355</t>
  </si>
  <si>
    <t>18-923-2961</t>
  </si>
  <si>
    <t>77-240-4223</t>
  </si>
  <si>
    <t>46-510-1346</t>
  </si>
  <si>
    <t>74-510-5958</t>
  </si>
  <si>
    <t>48-037-5886</t>
  </si>
  <si>
    <t>55-782-7063</t>
  </si>
  <si>
    <t>21-326-5929</t>
  </si>
  <si>
    <t>64-917-6354</t>
  </si>
  <si>
    <t>39-715-6561</t>
  </si>
  <si>
    <t>15-801-3517</t>
  </si>
  <si>
    <t>49-071-6478</t>
  </si>
  <si>
    <t>81-150-0692</t>
  </si>
  <si>
    <t>79-139-5667</t>
  </si>
  <si>
    <t>08-958-3214</t>
  </si>
  <si>
    <t>60-997-4373</t>
  </si>
  <si>
    <t>31-054-5990</t>
  </si>
  <si>
    <t>43-807-4722</t>
  </si>
  <si>
    <t>26-770-7854</t>
  </si>
  <si>
    <t>30-614-9635</t>
  </si>
  <si>
    <t>03-431-0125</t>
  </si>
  <si>
    <t>05-634-6019</t>
  </si>
  <si>
    <t>41-163-2200</t>
  </si>
  <si>
    <t>22-209-6366</t>
  </si>
  <si>
    <t>96-726-3086</t>
  </si>
  <si>
    <t>00-482-5991</t>
  </si>
  <si>
    <t>21-205-2326</t>
  </si>
  <si>
    <t>71-707-1781</t>
  </si>
  <si>
    <t>42-214-1851</t>
  </si>
  <si>
    <t>05-057-8066</t>
  </si>
  <si>
    <t>70-364-6896</t>
  </si>
  <si>
    <t>95-386-3276</t>
  </si>
  <si>
    <t>88-212-8799</t>
  </si>
  <si>
    <t>05-192-2217</t>
  </si>
  <si>
    <t>21-433-3749</t>
  </si>
  <si>
    <t>08-199-3666</t>
  </si>
  <si>
    <t>01-726-1081</t>
  </si>
  <si>
    <t>07-157-0851</t>
  </si>
  <si>
    <t>00-350-7260</t>
  </si>
  <si>
    <t>69-488-3146</t>
  </si>
  <si>
    <t>45-324-9085</t>
  </si>
  <si>
    <t>63-605-9447</t>
  </si>
  <si>
    <t>89-585-2316</t>
  </si>
  <si>
    <t>40-267-1044</t>
  </si>
  <si>
    <t>80-414-2802</t>
  </si>
  <si>
    <t>81-996-5427</t>
  </si>
  <si>
    <t>98-815-9394</t>
  </si>
  <si>
    <t>92-400-3768</t>
  </si>
  <si>
    <t>72-169-6157</t>
  </si>
  <si>
    <t>66-751-2721</t>
  </si>
  <si>
    <t>31-593-6959</t>
  </si>
  <si>
    <t>73-982-1949</t>
  </si>
  <si>
    <t>48-922-9262</t>
  </si>
  <si>
    <t>94-810-2950</t>
  </si>
  <si>
    <t>06-415-0141</t>
  </si>
  <si>
    <t>18-769-0355</t>
  </si>
  <si>
    <t>71-699-8634</t>
  </si>
  <si>
    <t>48-978-5246</t>
  </si>
  <si>
    <t>78-797-2923</t>
  </si>
  <si>
    <t>98-412-7725</t>
  </si>
  <si>
    <t>40-796-0215</t>
  </si>
  <si>
    <t>79-663-9804</t>
  </si>
  <si>
    <t>97-445-7384</t>
  </si>
  <si>
    <t>56-689-1117</t>
  </si>
  <si>
    <t>18-070-6326</t>
  </si>
  <si>
    <t>84-799-3104</t>
  </si>
  <si>
    <t>04-647-9987</t>
  </si>
  <si>
    <t>61-985-0634</t>
  </si>
  <si>
    <t>50-959-5771</t>
  </si>
  <si>
    <t>14-756-3816</t>
  </si>
  <si>
    <t>28-170-1202</t>
  </si>
  <si>
    <t>35-521-8450</t>
  </si>
  <si>
    <t>29-620-4495</t>
  </si>
  <si>
    <t>07-418-1581</t>
  </si>
  <si>
    <t>40-149-9309</t>
  </si>
  <si>
    <t>85-784-4203</t>
  </si>
  <si>
    <t>78-821-5032</t>
  </si>
  <si>
    <t>72-268-3617</t>
  </si>
  <si>
    <t>91-151-4201</t>
  </si>
  <si>
    <t>14-901-1444</t>
  </si>
  <si>
    <t>53-088-7101</t>
  </si>
  <si>
    <t>70-868-1720</t>
  </si>
  <si>
    <t>36-259-3715</t>
  </si>
  <si>
    <t>57-551-7518</t>
  </si>
  <si>
    <t>54-406-5570</t>
  </si>
  <si>
    <t>27-968-8799</t>
  </si>
  <si>
    <t>48-973-7570</t>
  </si>
  <si>
    <t>01-235-4173</t>
  </si>
  <si>
    <t>99-697-9899</t>
  </si>
  <si>
    <t>58-692-8540</t>
  </si>
  <si>
    <t>73-676-9373</t>
  </si>
  <si>
    <t>10-878-3595</t>
  </si>
  <si>
    <t>88-247-9892</t>
  </si>
  <si>
    <t>46-321-5177</t>
  </si>
  <si>
    <t>45-668-0871</t>
  </si>
  <si>
    <t>25-817-2250</t>
  </si>
  <si>
    <t>18-318-1127</t>
  </si>
  <si>
    <t>18-907-3384</t>
  </si>
  <si>
    <t>22-721-0645</t>
  </si>
  <si>
    <t>75-820-8653</t>
  </si>
  <si>
    <t>64-650-5509</t>
  </si>
  <si>
    <t>01-203-3460</t>
  </si>
  <si>
    <t>70-116-7264</t>
  </si>
  <si>
    <t>41-368-5328</t>
  </si>
  <si>
    <t>18-900-5060</t>
  </si>
  <si>
    <t>09-674-0233</t>
  </si>
  <si>
    <t>82-937-0817</t>
  </si>
  <si>
    <t>50-617-1124</t>
  </si>
  <si>
    <t>35-381-9315</t>
  </si>
  <si>
    <t>76-818-9731</t>
  </si>
  <si>
    <t>38-493-3695</t>
  </si>
  <si>
    <t>70-561-5730</t>
  </si>
  <si>
    <t>45-992-6318</t>
  </si>
  <si>
    <t>79-167-4718</t>
  </si>
  <si>
    <t>90-924-1808</t>
  </si>
  <si>
    <t>46-663-0673</t>
  </si>
  <si>
    <t>64-194-6406</t>
  </si>
  <si>
    <t>75-028-3806</t>
  </si>
  <si>
    <t>27-273-7428</t>
  </si>
  <si>
    <t>50-319-8439</t>
  </si>
  <si>
    <t>55-054-1270</t>
  </si>
  <si>
    <t>54-817-8249</t>
  </si>
  <si>
    <t>90-785-8304</t>
  </si>
  <si>
    <t>81-425-7006</t>
  </si>
  <si>
    <t>22-680-9259</t>
  </si>
  <si>
    <t>25-427-3523</t>
  </si>
  <si>
    <t>52-413-7593</t>
  </si>
  <si>
    <t>49-033-2665</t>
  </si>
  <si>
    <t>59-375-0640</t>
  </si>
  <si>
    <t>20-305-0072</t>
  </si>
  <si>
    <t>81-968-2852</t>
  </si>
  <si>
    <t>56-556-5463</t>
  </si>
  <si>
    <t>25-026-3859</t>
  </si>
  <si>
    <t>91-274-2985</t>
  </si>
  <si>
    <t>49-232-7405</t>
  </si>
  <si>
    <t>55-177-5530</t>
  </si>
  <si>
    <t>01-031-8586</t>
  </si>
  <si>
    <t>97-496-6535</t>
  </si>
  <si>
    <t>70-789-4067</t>
  </si>
  <si>
    <t>22-510-2066</t>
  </si>
  <si>
    <t>06-340-9905</t>
  </si>
  <si>
    <t>87-553-6232</t>
  </si>
  <si>
    <t>93-127-2089</t>
  </si>
  <si>
    <t>72-679-0266</t>
  </si>
  <si>
    <t>32-451-8900</t>
  </si>
  <si>
    <t>76-037-3400</t>
  </si>
  <si>
    <t>73-564-1256</t>
  </si>
  <si>
    <t>68-676-2312</t>
  </si>
  <si>
    <t>66-729-1915</t>
  </si>
  <si>
    <t>04-469-3688</t>
  </si>
  <si>
    <t>33-442-4163</t>
  </si>
  <si>
    <t>55-207-9771</t>
  </si>
  <si>
    <t>26-856-0375</t>
  </si>
  <si>
    <t>49-364-9217</t>
  </si>
  <si>
    <t>14-015-6922</t>
  </si>
  <si>
    <t>74-394-2438</t>
  </si>
  <si>
    <t>73-655-2476</t>
  </si>
  <si>
    <t>74-870-7716</t>
  </si>
  <si>
    <t>68-841-0205</t>
  </si>
  <si>
    <t>39-301-3477</t>
  </si>
  <si>
    <t>34-140-2516</t>
  </si>
  <si>
    <t>43-717-8289</t>
  </si>
  <si>
    <t>20-138-0536</t>
  </si>
  <si>
    <t>34-867-8791</t>
  </si>
  <si>
    <t>17-524-2655</t>
  </si>
  <si>
    <t>50-378-6308</t>
  </si>
  <si>
    <t>88-445-0275</t>
  </si>
  <si>
    <t>63-322-3807</t>
  </si>
  <si>
    <t>41-137-9375</t>
  </si>
  <si>
    <t>19-150-5508</t>
  </si>
  <si>
    <t>79-859-3844</t>
  </si>
  <si>
    <t>47-043-3409</t>
  </si>
  <si>
    <t>09-553-1493</t>
  </si>
  <si>
    <t>35-338-4611</t>
  </si>
  <si>
    <t>05-728-5897</t>
  </si>
  <si>
    <t>26-188-0761</t>
  </si>
  <si>
    <t>39-504-2292</t>
  </si>
  <si>
    <t>49-016-2054</t>
  </si>
  <si>
    <t>27-039-9830</t>
  </si>
  <si>
    <t>53-220-2535</t>
  </si>
  <si>
    <t>09-243-7379</t>
  </si>
  <si>
    <t>97-182-7287</t>
  </si>
  <si>
    <t>58-582-2558</t>
  </si>
  <si>
    <t>52-518-4553</t>
  </si>
  <si>
    <t>59-621-2417</t>
  </si>
  <si>
    <t>54-738-6464</t>
  </si>
  <si>
    <t>55-126-7013</t>
  </si>
  <si>
    <t>03-235-5739</t>
  </si>
  <si>
    <t>72-635-7748</t>
  </si>
  <si>
    <t>76-671-6318</t>
  </si>
  <si>
    <t>00-860-7221</t>
  </si>
  <si>
    <t>59-223-2784</t>
  </si>
  <si>
    <t>64-942-3849</t>
  </si>
  <si>
    <t>94-473-6461</t>
  </si>
  <si>
    <t>05-040-8242</t>
  </si>
  <si>
    <t>40-864-4737</t>
  </si>
  <si>
    <t>73-049-3444</t>
  </si>
  <si>
    <t>84-786-1880</t>
  </si>
  <si>
    <t>01-069-8441</t>
  </si>
  <si>
    <t>40-225-0336</t>
  </si>
  <si>
    <t>68-383-9510</t>
  </si>
  <si>
    <t>09-778-8151</t>
  </si>
  <si>
    <t>06-492-4363</t>
  </si>
  <si>
    <t>51-466-0557</t>
  </si>
  <si>
    <t>66-106-3527</t>
  </si>
  <si>
    <t>01-594-8642</t>
  </si>
  <si>
    <t>73-652-2469</t>
  </si>
  <si>
    <t>13-547-0816</t>
  </si>
  <si>
    <t>89-933-2144</t>
  </si>
  <si>
    <t>25-847-5909</t>
  </si>
  <si>
    <t>20-943-7245</t>
  </si>
  <si>
    <t>43-064-9851</t>
  </si>
  <si>
    <t>82-063-6830</t>
  </si>
  <si>
    <t>80-023-1923</t>
  </si>
  <si>
    <t>58-187-0935</t>
  </si>
  <si>
    <t>46-823-5681</t>
  </si>
  <si>
    <t>62-277-1658</t>
  </si>
  <si>
    <t>24-775-5027</t>
  </si>
  <si>
    <t>15-129-7995</t>
  </si>
  <si>
    <t>50-025-4989</t>
  </si>
  <si>
    <t>55-732-9910</t>
  </si>
  <si>
    <t>49-257-3225</t>
  </si>
  <si>
    <t>23-879-7214</t>
  </si>
  <si>
    <t>13-879-3250</t>
  </si>
  <si>
    <t>33-297-9873</t>
  </si>
  <si>
    <t>76-458-0890</t>
  </si>
  <si>
    <t>93-504-0920</t>
  </si>
  <si>
    <t>44-612-6253</t>
  </si>
  <si>
    <t>01-195-1391</t>
  </si>
  <si>
    <t>85-018-1670</t>
  </si>
  <si>
    <t>25-212-3398</t>
  </si>
  <si>
    <t>37-902-4850</t>
  </si>
  <si>
    <t>94-988-2170</t>
  </si>
  <si>
    <t>52-060-6463</t>
  </si>
  <si>
    <t>70-433-3264</t>
  </si>
  <si>
    <t>63-329-8133</t>
  </si>
  <si>
    <t>88-177-7440</t>
  </si>
  <si>
    <t>02-186-9506</t>
  </si>
  <si>
    <t>43-028-2818</t>
  </si>
  <si>
    <t>33-993-5740</t>
  </si>
  <si>
    <t>12-320-8514</t>
  </si>
  <si>
    <t>64-644-5242</t>
  </si>
  <si>
    <t>06-129-5370</t>
  </si>
  <si>
    <t>97-058-4056</t>
  </si>
  <si>
    <t>06-939-0216</t>
  </si>
  <si>
    <t>25-987-5444</t>
  </si>
  <si>
    <t>11-363-8384</t>
  </si>
  <si>
    <t>27-293-5381</t>
  </si>
  <si>
    <t>46-467-3441</t>
  </si>
  <si>
    <t>89-772-3713</t>
  </si>
  <si>
    <t>06-936-1428</t>
  </si>
  <si>
    <t>48-991-8454</t>
  </si>
  <si>
    <t>53-172-7469</t>
  </si>
  <si>
    <t>41-021-1838</t>
  </si>
  <si>
    <t>48-594-5030</t>
  </si>
  <si>
    <t>56-017-4939</t>
  </si>
  <si>
    <t>19-073-7312</t>
  </si>
  <si>
    <t>19-328-6324</t>
  </si>
  <si>
    <t>68-740-6138</t>
  </si>
  <si>
    <t>75-893-5344</t>
  </si>
  <si>
    <t>16-689-9938</t>
  </si>
  <si>
    <t>87-539-0781</t>
  </si>
  <si>
    <t>09-040-0230</t>
  </si>
  <si>
    <t>16-938-1411</t>
  </si>
  <si>
    <t>07-149-0021</t>
  </si>
  <si>
    <t>44-674-0295</t>
  </si>
  <si>
    <t>10-420-5862</t>
  </si>
  <si>
    <t>29-855-4695</t>
  </si>
  <si>
    <t>87-999-2317</t>
  </si>
  <si>
    <t>19-962-2871</t>
  </si>
  <si>
    <t>50-159-3102</t>
  </si>
  <si>
    <t>98-351-5060</t>
  </si>
  <si>
    <t>51-450-2833</t>
  </si>
  <si>
    <t>33-826-0650</t>
  </si>
  <si>
    <t>67-211-5278</t>
  </si>
  <si>
    <t>36-321-4990</t>
  </si>
  <si>
    <t>62-063-9126</t>
  </si>
  <si>
    <t>99-680-9364</t>
  </si>
  <si>
    <t>15-645-5231</t>
  </si>
  <si>
    <t>94-865-8988</t>
  </si>
  <si>
    <t>13-737-0110</t>
  </si>
  <si>
    <t>89-987-3674</t>
  </si>
  <si>
    <t>29-779-2858</t>
  </si>
  <si>
    <t>46-153-2033</t>
  </si>
  <si>
    <t>57-420-9246</t>
  </si>
  <si>
    <t>78-082-4276</t>
  </si>
  <si>
    <t>42-542-1676</t>
  </si>
  <si>
    <t>67-403-2934</t>
  </si>
  <si>
    <t>32-060-5077</t>
  </si>
  <si>
    <t>79-633-4083</t>
  </si>
  <si>
    <t>00-286-1076</t>
  </si>
  <si>
    <t>68-461-0706</t>
  </si>
  <si>
    <t>75-940-7081</t>
  </si>
  <si>
    <t>73-572-5001</t>
  </si>
  <si>
    <t>14-141-6263</t>
  </si>
  <si>
    <t>32-268-2511</t>
  </si>
  <si>
    <t>47-746-7090</t>
  </si>
  <si>
    <t>24-802-5368</t>
  </si>
  <si>
    <t>31-712-6702</t>
  </si>
  <si>
    <t>88-643-9608</t>
  </si>
  <si>
    <t>13-215-3911</t>
  </si>
  <si>
    <t>71-526-7153</t>
  </si>
  <si>
    <t>22-221-1299</t>
  </si>
  <si>
    <t>52-655-2388</t>
  </si>
  <si>
    <t>14-400-6141</t>
  </si>
  <si>
    <t>93-456-1237</t>
  </si>
  <si>
    <t>38-018-3449</t>
  </si>
  <si>
    <t>49-407-4499</t>
  </si>
  <si>
    <t>42-844-5754</t>
  </si>
  <si>
    <t>28-945-2277</t>
  </si>
  <si>
    <t>61-058-2201</t>
  </si>
  <si>
    <t>53-281-9598</t>
  </si>
  <si>
    <t>73-773-0979</t>
  </si>
  <si>
    <t>14-840-6159</t>
  </si>
  <si>
    <t>37-281-0368</t>
  </si>
  <si>
    <t>07-983-7719</t>
  </si>
  <si>
    <t>01-119-9921</t>
  </si>
  <si>
    <t>26-536-4911</t>
  </si>
  <si>
    <t>70-069-3402</t>
  </si>
  <si>
    <t>35-145-9609</t>
  </si>
  <si>
    <t>56-283-9819</t>
  </si>
  <si>
    <t>22-990-7260</t>
  </si>
  <si>
    <t>93-952-7000</t>
  </si>
  <si>
    <t>12-179-1259</t>
  </si>
  <si>
    <t>30-499-0204</t>
  </si>
  <si>
    <t>72-352-9265</t>
  </si>
  <si>
    <t>26-704-0694</t>
  </si>
  <si>
    <t>19-406-2564</t>
  </si>
  <si>
    <t>87-690-2303</t>
  </si>
  <si>
    <t>84-005-0732</t>
  </si>
  <si>
    <t>80-013-1443</t>
  </si>
  <si>
    <t>96-125-8339</t>
  </si>
  <si>
    <t>31-929-1845</t>
  </si>
  <si>
    <t>57-359-2956</t>
  </si>
  <si>
    <t>15-409-3123</t>
  </si>
  <si>
    <t>70-340-4617</t>
  </si>
  <si>
    <t>33-896-5272</t>
  </si>
  <si>
    <t>96-859-5409</t>
  </si>
  <si>
    <t>31-006-5160</t>
  </si>
  <si>
    <t>58-419-6080</t>
  </si>
  <si>
    <t>64-636-1392</t>
  </si>
  <si>
    <t>24-573-7580</t>
  </si>
  <si>
    <t>67-066-1026</t>
  </si>
  <si>
    <t>35-098-7690</t>
  </si>
  <si>
    <t>29-747-8525</t>
  </si>
  <si>
    <t>16-028-7068</t>
  </si>
  <si>
    <t>45-263-7008</t>
  </si>
  <si>
    <t>74-350-7673</t>
  </si>
  <si>
    <t>25-284-0410</t>
  </si>
  <si>
    <t>29-770-0932</t>
  </si>
  <si>
    <t>61-691-1992</t>
  </si>
  <si>
    <t>76-459-4239</t>
  </si>
  <si>
    <t>62-582-1798</t>
  </si>
  <si>
    <t>11-145-3875</t>
  </si>
  <si>
    <t>73-017-7989</t>
  </si>
  <si>
    <t>91-153-1212</t>
  </si>
  <si>
    <t>68-835-6925</t>
  </si>
  <si>
    <t>08-721-9301</t>
  </si>
  <si>
    <t>76-876-1525</t>
  </si>
  <si>
    <t>85-064-3536</t>
  </si>
  <si>
    <t>12-412-2325</t>
  </si>
  <si>
    <t>35-321-6540</t>
  </si>
  <si>
    <t>29-584-1839</t>
  </si>
  <si>
    <t>58-308-4649</t>
  </si>
  <si>
    <t>29-226-2760</t>
  </si>
  <si>
    <t>17-421-5460</t>
  </si>
  <si>
    <t>89-029-9563</t>
  </si>
  <si>
    <t>87-961-9064</t>
  </si>
  <si>
    <t>08-724-7256</t>
  </si>
  <si>
    <t>24-905-1320</t>
  </si>
  <si>
    <t>93-395-7262</t>
  </si>
  <si>
    <t>59-956-0851</t>
  </si>
  <si>
    <t>54-156-1640</t>
  </si>
  <si>
    <t>87-819-5472</t>
  </si>
  <si>
    <t>83-557-7367</t>
  </si>
  <si>
    <t>20-385-3922</t>
  </si>
  <si>
    <t>85-247-7615</t>
  </si>
  <si>
    <t>60-301-5076</t>
  </si>
  <si>
    <t>66-033-2770</t>
  </si>
  <si>
    <t>74-322-6762</t>
  </si>
  <si>
    <t>68-693-7778</t>
  </si>
  <si>
    <t>27-952-6097</t>
  </si>
  <si>
    <t>12-230-9699</t>
  </si>
  <si>
    <t>23-273-2337</t>
  </si>
  <si>
    <t>03-697-8710</t>
  </si>
  <si>
    <t>43-609-6279</t>
  </si>
  <si>
    <t>40-876-2475</t>
  </si>
  <si>
    <t>72-151-5276</t>
  </si>
  <si>
    <t>54-897-9122</t>
  </si>
  <si>
    <t>77-575-7519</t>
  </si>
  <si>
    <t>12-955-7721</t>
  </si>
  <si>
    <t>52-796-1142</t>
  </si>
  <si>
    <t>78-508-0359</t>
  </si>
  <si>
    <t>17-875-3437</t>
  </si>
  <si>
    <t>43-105-4683</t>
  </si>
  <si>
    <t>48-450-3279</t>
  </si>
  <si>
    <t>46-058-5371</t>
  </si>
  <si>
    <t>86-281-0192</t>
  </si>
  <si>
    <t>45-733-4926</t>
  </si>
  <si>
    <t>17-913-6490</t>
  </si>
  <si>
    <t>24-334-9140</t>
  </si>
  <si>
    <t>62-856-7142</t>
  </si>
  <si>
    <t>70-585-5853</t>
  </si>
  <si>
    <t>67-229-4544</t>
  </si>
  <si>
    <t>32-615-3383</t>
  </si>
  <si>
    <t>09-825-9196</t>
  </si>
  <si>
    <t>22-681-3400</t>
  </si>
  <si>
    <t>32-486-9605</t>
  </si>
  <si>
    <t>16-994-1638</t>
  </si>
  <si>
    <t>53-878-0790</t>
  </si>
  <si>
    <t>06-882-0172</t>
  </si>
  <si>
    <t>71-029-4899</t>
  </si>
  <si>
    <t>57-046-8711</t>
  </si>
  <si>
    <t>66-164-5097</t>
  </si>
  <si>
    <t>14-641-7485</t>
  </si>
  <si>
    <t>62-910-5453</t>
  </si>
  <si>
    <t>22-822-6292</t>
  </si>
  <si>
    <t>44-454-2922</t>
  </si>
  <si>
    <t>27-617-5115</t>
  </si>
  <si>
    <t>64-225-1243</t>
  </si>
  <si>
    <t>58-934-7254</t>
  </si>
  <si>
    <t>31-894-6468</t>
  </si>
  <si>
    <t>53-235-7658</t>
  </si>
  <si>
    <t>22-719-3638</t>
  </si>
  <si>
    <t>56-916-1543</t>
  </si>
  <si>
    <t>84-009-0495</t>
  </si>
  <si>
    <t>55-879-5122</t>
  </si>
  <si>
    <t>40-808-3698</t>
  </si>
  <si>
    <t>98-574-1999</t>
  </si>
  <si>
    <t>63-429-9053</t>
  </si>
  <si>
    <t>02-523-1133</t>
  </si>
  <si>
    <t>19-264-0166</t>
  </si>
  <si>
    <t>53-953-3965</t>
  </si>
  <si>
    <t>69-951-4381</t>
  </si>
  <si>
    <t>62-275-2952</t>
  </si>
  <si>
    <t>90-008-7693</t>
  </si>
  <si>
    <t>95-354-5083</t>
  </si>
  <si>
    <t>19-183-1612</t>
  </si>
  <si>
    <t>87-429-5474</t>
  </si>
  <si>
    <t>19-998-1459</t>
  </si>
  <si>
    <t>74-410-1839</t>
  </si>
  <si>
    <t>11-468-4027</t>
  </si>
  <si>
    <t>05-558-3981</t>
  </si>
  <si>
    <t>70-149-6056</t>
  </si>
  <si>
    <t>08-940-9131</t>
  </si>
  <si>
    <t>93-245-4437</t>
  </si>
  <si>
    <t>31-527-4028</t>
  </si>
  <si>
    <t>00-971-1980</t>
  </si>
  <si>
    <t>57-036-2279</t>
  </si>
  <si>
    <t>00-452-0357</t>
  </si>
  <si>
    <t>84-283-8585</t>
  </si>
  <si>
    <t>43-022-7083</t>
  </si>
  <si>
    <t>74-759-6979</t>
  </si>
  <si>
    <t>21-608-1097</t>
  </si>
  <si>
    <t>82-149-5518</t>
  </si>
  <si>
    <t>39-956-8010</t>
  </si>
  <si>
    <t>38-834-3557</t>
  </si>
  <si>
    <t>14-892-4976</t>
  </si>
  <si>
    <t>75-950-8186</t>
  </si>
  <si>
    <t>18-313-5653</t>
  </si>
  <si>
    <t>05-415-7241</t>
  </si>
  <si>
    <t>63-766-3432</t>
  </si>
  <si>
    <t>06-085-6673</t>
  </si>
  <si>
    <t>11-119-6462</t>
  </si>
  <si>
    <t>62-637-2623</t>
  </si>
  <si>
    <t>10-050-1584</t>
  </si>
  <si>
    <t>99-544-1234</t>
  </si>
  <si>
    <t>42-205-1579</t>
  </si>
  <si>
    <t>14-543-5805</t>
  </si>
  <si>
    <t>55-164-3578</t>
  </si>
  <si>
    <t>87-485-8655</t>
  </si>
  <si>
    <t>62-258-6329</t>
  </si>
  <si>
    <t>01-567-1772</t>
  </si>
  <si>
    <t>40-166-0676</t>
  </si>
  <si>
    <t>33-959-8390</t>
  </si>
  <si>
    <t>69-813-4827</t>
  </si>
  <si>
    <t>76-253-4990</t>
  </si>
  <si>
    <t>82-030-9998</t>
  </si>
  <si>
    <t>80-056-4010</t>
  </si>
  <si>
    <t>83-352-2595</t>
  </si>
  <si>
    <t>32-888-9889</t>
  </si>
  <si>
    <t>66-403-7807</t>
  </si>
  <si>
    <t>03-714-4197</t>
  </si>
  <si>
    <t>84-475-1656</t>
  </si>
  <si>
    <t>82-263-1746</t>
  </si>
  <si>
    <t>48-703-6628</t>
  </si>
  <si>
    <t>29-502-8737</t>
  </si>
  <si>
    <t>46-588-0117</t>
  </si>
  <si>
    <t>59-005-9481</t>
  </si>
  <si>
    <t>27-709-2098</t>
  </si>
  <si>
    <t>94-155-7378</t>
  </si>
  <si>
    <t>95-676-1872</t>
  </si>
  <si>
    <t>30-823-0059</t>
  </si>
  <si>
    <t>42-452-7312</t>
  </si>
  <si>
    <t>72-826-4324</t>
  </si>
  <si>
    <t>49-889-8077</t>
  </si>
  <si>
    <t>42-686-8314</t>
  </si>
  <si>
    <t>98-675-4944</t>
  </si>
  <si>
    <t>46-628-9078</t>
  </si>
  <si>
    <t>57-016-1996</t>
  </si>
  <si>
    <t>00-729-9491</t>
  </si>
  <si>
    <t>50-683-7872</t>
  </si>
  <si>
    <t>69-285-4193</t>
  </si>
  <si>
    <t>10-998-1704</t>
  </si>
  <si>
    <t>92-388-0994</t>
  </si>
  <si>
    <t>78-038-8127</t>
  </si>
  <si>
    <t>84-586-4423</t>
  </si>
  <si>
    <t>78-055-1469</t>
  </si>
  <si>
    <t>20-365-2093</t>
  </si>
  <si>
    <t>41-581-9157</t>
  </si>
  <si>
    <t>07-759-4851</t>
  </si>
  <si>
    <t>14-832-3137</t>
  </si>
  <si>
    <t>10-947-3925</t>
  </si>
  <si>
    <t>18-111-7572</t>
  </si>
  <si>
    <t>60-967-2498</t>
  </si>
  <si>
    <t>29-116-5556</t>
  </si>
  <si>
    <t>11-736-4929</t>
  </si>
  <si>
    <t>88-135-5778</t>
  </si>
  <si>
    <t>92-132-4440</t>
  </si>
  <si>
    <t>72-555-1437</t>
  </si>
  <si>
    <t>46-901-9958</t>
  </si>
  <si>
    <t>45-618-0738</t>
  </si>
  <si>
    <t>24-694-9921</t>
  </si>
  <si>
    <t>37-705-5258</t>
  </si>
  <si>
    <t>56-109-2126</t>
  </si>
  <si>
    <t>27-988-1456</t>
  </si>
  <si>
    <t>63-967-3575</t>
  </si>
  <si>
    <t>78-334-2892</t>
  </si>
  <si>
    <t>22-092-0968</t>
  </si>
  <si>
    <t>48-771-6853</t>
  </si>
  <si>
    <t>89-578-9850</t>
  </si>
  <si>
    <t>69-541-7556</t>
  </si>
  <si>
    <t>01-667-7967</t>
  </si>
  <si>
    <t>38-834-5853</t>
  </si>
  <si>
    <t>96-184-2161</t>
  </si>
  <si>
    <t>26-208-0310</t>
  </si>
  <si>
    <t>77-104-8301</t>
  </si>
  <si>
    <t>05-366-0866</t>
  </si>
  <si>
    <t>28-538-5253</t>
  </si>
  <si>
    <t>01-201-8722</t>
  </si>
  <si>
    <t>72-234-1212</t>
  </si>
  <si>
    <t>73-150-0500</t>
  </si>
  <si>
    <t>15-391-9099</t>
  </si>
  <si>
    <t>44-145-9711</t>
  </si>
  <si>
    <t>85-105-2504</t>
  </si>
  <si>
    <t>26-520-7302</t>
  </si>
  <si>
    <t>89-197-0277</t>
  </si>
  <si>
    <t>59-363-2166</t>
  </si>
  <si>
    <t>57-371-7519</t>
  </si>
  <si>
    <t>98-189-0772</t>
  </si>
  <si>
    <t>50-272-5475</t>
  </si>
  <si>
    <t>12-555-6420</t>
  </si>
  <si>
    <t>19-394-2774</t>
  </si>
  <si>
    <t>58-069-7022</t>
  </si>
  <si>
    <t>38-181-3921</t>
  </si>
  <si>
    <t>76-425-1852</t>
  </si>
  <si>
    <t>80-415-7665</t>
  </si>
  <si>
    <t>87-369-0063</t>
  </si>
  <si>
    <t>30-817-4293</t>
  </si>
  <si>
    <t>89-254-2378</t>
  </si>
  <si>
    <t>83-221-7053</t>
  </si>
  <si>
    <t>62-675-4560</t>
  </si>
  <si>
    <t>27-258-2694</t>
  </si>
  <si>
    <t>65-033-9988</t>
  </si>
  <si>
    <t>38-023-9336</t>
  </si>
  <si>
    <t>43-007-6168</t>
  </si>
  <si>
    <t>96-381-9533</t>
  </si>
  <si>
    <t>96-934-1424</t>
  </si>
  <si>
    <t>78-687-4104</t>
  </si>
  <si>
    <t>07-761-8169</t>
  </si>
  <si>
    <t>90-640-0257</t>
  </si>
  <si>
    <t>19-848-8198</t>
  </si>
  <si>
    <t>92-920-4029</t>
  </si>
  <si>
    <t>49-098-5381</t>
  </si>
  <si>
    <t>04-197-2501</t>
  </si>
  <si>
    <t>24-993-4807</t>
  </si>
  <si>
    <t>89-468-1412</t>
  </si>
  <si>
    <t>42-218-2733</t>
  </si>
  <si>
    <t>77-815-3120</t>
  </si>
  <si>
    <t>30-601-7104</t>
  </si>
  <si>
    <t>02-052-8888</t>
  </si>
  <si>
    <t>07-429-8036</t>
  </si>
  <si>
    <t>74-253-4893</t>
  </si>
  <si>
    <t>64-417-6126</t>
  </si>
  <si>
    <t>10-661-3669</t>
  </si>
  <si>
    <t>78-768-6845</t>
  </si>
  <si>
    <t>23-946-4706</t>
  </si>
  <si>
    <t>99-748-6170</t>
  </si>
  <si>
    <t>69-795-7530</t>
  </si>
  <si>
    <t>50-918-5008</t>
  </si>
  <si>
    <t>15-741-4785</t>
  </si>
  <si>
    <t>23-742-0660</t>
  </si>
  <si>
    <t>89-850-7140</t>
  </si>
  <si>
    <t>05-424-7307</t>
  </si>
  <si>
    <t>68-751-2613</t>
  </si>
  <si>
    <t>65-620-0323</t>
  </si>
  <si>
    <t>19-893-2872</t>
  </si>
  <si>
    <t>83-258-5042</t>
  </si>
  <si>
    <t>73-550-2300</t>
  </si>
  <si>
    <t>15-523-1679</t>
  </si>
  <si>
    <t>57-858-5202</t>
  </si>
  <si>
    <t>74-051-1497</t>
  </si>
  <si>
    <t>83-047-2561</t>
  </si>
  <si>
    <t>94-081-1516</t>
  </si>
  <si>
    <t>71-726-7375</t>
  </si>
  <si>
    <t>74-086-4695</t>
  </si>
  <si>
    <t>82-243-5109</t>
  </si>
  <si>
    <t>42-172-6508</t>
  </si>
  <si>
    <t>83-481-9869</t>
  </si>
  <si>
    <t>06-624-0063</t>
  </si>
  <si>
    <t>02-915-5747</t>
  </si>
  <si>
    <t>53-108-4245</t>
  </si>
  <si>
    <t>05-572-9296</t>
  </si>
  <si>
    <t>29-247-3211</t>
  </si>
  <si>
    <t>87-587-8660</t>
  </si>
  <si>
    <t>78-193-6223</t>
  </si>
  <si>
    <t>23-481-2666</t>
  </si>
  <si>
    <t>82-164-7122</t>
  </si>
  <si>
    <t>45-270-2996</t>
  </si>
  <si>
    <t>44-569-1320</t>
  </si>
  <si>
    <t>15-374-7394</t>
  </si>
  <si>
    <t>88-560-2351</t>
  </si>
  <si>
    <t>86-789-5628</t>
  </si>
  <si>
    <t>86-361-5678</t>
  </si>
  <si>
    <t>71-444-9049</t>
  </si>
  <si>
    <t>90-310-0987</t>
  </si>
  <si>
    <t>05-730-5413</t>
  </si>
  <si>
    <t>42-070-1926</t>
  </si>
  <si>
    <t>47-349-6138</t>
  </si>
  <si>
    <t>17-748-1416</t>
  </si>
  <si>
    <t>66-320-2792</t>
  </si>
  <si>
    <t>49-364-6963</t>
  </si>
  <si>
    <t>43-792-6936</t>
  </si>
  <si>
    <t>38-787-0601</t>
  </si>
  <si>
    <t>81-852-6545</t>
  </si>
  <si>
    <t>38-114-5003</t>
  </si>
  <si>
    <t>91-089-5557</t>
  </si>
  <si>
    <t>81-682-7452</t>
  </si>
  <si>
    <t>33-006-8610</t>
  </si>
  <si>
    <t>13-231-5107</t>
  </si>
  <si>
    <t>67-853-1826</t>
  </si>
  <si>
    <t>13-081-3019</t>
  </si>
  <si>
    <t>46-864-0968</t>
  </si>
  <si>
    <t>36-186-0389</t>
  </si>
  <si>
    <t>28-783-1419</t>
  </si>
  <si>
    <t>57-439-0353</t>
  </si>
  <si>
    <t>27-688-9749</t>
  </si>
  <si>
    <t>07-315-8519</t>
  </si>
  <si>
    <t>61-335-9652</t>
  </si>
  <si>
    <t>10-151-9874</t>
  </si>
  <si>
    <t>06-303-0636</t>
  </si>
  <si>
    <t>39-948-7453</t>
  </si>
  <si>
    <t>40-350-0788</t>
  </si>
  <si>
    <t>26-339-9473</t>
  </si>
  <si>
    <t>97-893-6535</t>
  </si>
  <si>
    <t>81-483-0080</t>
  </si>
  <si>
    <t>29-646-2669</t>
  </si>
  <si>
    <t>51-777-4852</t>
  </si>
  <si>
    <t>07-129-2584</t>
  </si>
  <si>
    <t>64-941-2979</t>
  </si>
  <si>
    <t>33-523-6437</t>
  </si>
  <si>
    <t>95-762-4976</t>
  </si>
  <si>
    <t>68-432-3695</t>
  </si>
  <si>
    <t>93-411-1487</t>
  </si>
  <si>
    <t>86-120-1736</t>
  </si>
  <si>
    <t>71-901-3705</t>
  </si>
  <si>
    <t>26-524-4572</t>
  </si>
  <si>
    <t>12-050-4384</t>
  </si>
  <si>
    <t>70-241-7369</t>
  </si>
  <si>
    <t>23-672-2464</t>
  </si>
  <si>
    <t>84-102-4140</t>
  </si>
  <si>
    <t>12-555-0069</t>
  </si>
  <si>
    <t>52-979-7494</t>
  </si>
  <si>
    <t>84-876-5101</t>
  </si>
  <si>
    <t>91-007-7338</t>
  </si>
  <si>
    <t>46-149-4366</t>
  </si>
  <si>
    <t>77-500-7894</t>
  </si>
  <si>
    <t>47-440-3599</t>
  </si>
  <si>
    <t>54-812-1922</t>
  </si>
  <si>
    <t>39-706-7007</t>
  </si>
  <si>
    <t>31-441-5197</t>
  </si>
  <si>
    <t>47-517-7968</t>
  </si>
  <si>
    <t>78-361-6369</t>
  </si>
  <si>
    <t>39-871-3408</t>
  </si>
  <si>
    <t>45-003-1179</t>
  </si>
  <si>
    <t>25-421-1274</t>
  </si>
  <si>
    <t>71-433-2059</t>
  </si>
  <si>
    <t>48-004-1240</t>
  </si>
  <si>
    <t>29-306-4960</t>
  </si>
  <si>
    <t>10-832-9688</t>
  </si>
  <si>
    <t>19-697-4995</t>
  </si>
  <si>
    <t>38-987-0776</t>
  </si>
  <si>
    <t>56-869-9819</t>
  </si>
  <si>
    <t>35-545-4638</t>
  </si>
  <si>
    <t>51-620-9621</t>
  </si>
  <si>
    <t>71-007-4670</t>
  </si>
  <si>
    <t>05-523-1192</t>
  </si>
  <si>
    <t>97-831-5955</t>
  </si>
  <si>
    <t>18-113-6705</t>
  </si>
  <si>
    <t>29-301-4650</t>
  </si>
  <si>
    <t>81-997-8230</t>
  </si>
  <si>
    <t>45-943-9866</t>
  </si>
  <si>
    <t>51-780-2262</t>
  </si>
  <si>
    <t>54-978-4618</t>
  </si>
  <si>
    <t>31-132-3270</t>
  </si>
  <si>
    <t>33-905-7174</t>
  </si>
  <si>
    <t>15-566-6092</t>
  </si>
  <si>
    <t>77-400-8904</t>
  </si>
  <si>
    <t>45-852-9032</t>
  </si>
  <si>
    <t>06-525-4985</t>
  </si>
  <si>
    <t>99-599-1323</t>
  </si>
  <si>
    <t>81-701-3089</t>
  </si>
  <si>
    <t>81-760-3410</t>
  </si>
  <si>
    <t>70-104-9313</t>
  </si>
  <si>
    <t>96-867-9613</t>
  </si>
  <si>
    <t>42-969-9230</t>
  </si>
  <si>
    <t>98-250-8237</t>
  </si>
  <si>
    <t>34-260-2804</t>
  </si>
  <si>
    <t>81-169-5586</t>
  </si>
  <si>
    <t>32-251-6681</t>
  </si>
  <si>
    <t>52-600-4656</t>
  </si>
  <si>
    <t>47-342-8202</t>
  </si>
  <si>
    <t>60-711-8004</t>
  </si>
  <si>
    <t>54-234-1173</t>
  </si>
  <si>
    <t>40-467-8737</t>
  </si>
  <si>
    <t>89-869-3627</t>
  </si>
  <si>
    <t>29-387-0541</t>
  </si>
  <si>
    <t>39-902-1896</t>
  </si>
  <si>
    <t>59-225-9287</t>
  </si>
  <si>
    <t>45-799-9325</t>
  </si>
  <si>
    <t>14-234-3409</t>
  </si>
  <si>
    <t>61-937-3542</t>
  </si>
  <si>
    <t>91-259-4633</t>
  </si>
  <si>
    <t>57-111-2317</t>
  </si>
  <si>
    <t>34-603-0886</t>
  </si>
  <si>
    <t>61-561-6232</t>
  </si>
  <si>
    <t>29-875-0254</t>
  </si>
  <si>
    <t>53-999-7608</t>
  </si>
  <si>
    <t>47-657-3866</t>
  </si>
  <si>
    <t>91-544-0021</t>
  </si>
  <si>
    <t>20-433-2772</t>
  </si>
  <si>
    <t>29-370-6031</t>
  </si>
  <si>
    <t>37-199-1006</t>
  </si>
  <si>
    <t>25-323-7486</t>
  </si>
  <si>
    <t>83-126-5614</t>
  </si>
  <si>
    <t>82-753-0233</t>
  </si>
  <si>
    <t>05-579-5704</t>
  </si>
  <si>
    <t>76-916-6084</t>
  </si>
  <si>
    <t>16-706-7194</t>
  </si>
  <si>
    <t>95-821-9910</t>
  </si>
  <si>
    <t>95-293-6902</t>
  </si>
  <si>
    <t>34-871-9743</t>
  </si>
  <si>
    <t>00-147-6356</t>
  </si>
  <si>
    <t>90-145-0603</t>
  </si>
  <si>
    <t>00-679-4756</t>
  </si>
  <si>
    <t>37-047-1518</t>
  </si>
  <si>
    <t>66-341-1511</t>
  </si>
  <si>
    <t>25-792-8288</t>
  </si>
  <si>
    <t>31-677-4305</t>
  </si>
  <si>
    <t>06-479-9995</t>
  </si>
  <si>
    <t>64-079-5711</t>
  </si>
  <si>
    <t>24-460-0470</t>
  </si>
  <si>
    <t>60-336-9768</t>
  </si>
  <si>
    <t>63-886-1041</t>
  </si>
  <si>
    <t>30-579-9485</t>
  </si>
  <si>
    <t>43-237-1485</t>
  </si>
  <si>
    <t>25-221-2830</t>
  </si>
  <si>
    <t>32-045-3763</t>
  </si>
  <si>
    <t>38-526-2430</t>
  </si>
  <si>
    <t>97-920-2994</t>
  </si>
  <si>
    <t>79-754-0250</t>
  </si>
  <si>
    <t>05-803-6247</t>
  </si>
  <si>
    <t>28-454-0028</t>
  </si>
  <si>
    <t>81-484-6250</t>
  </si>
  <si>
    <t>98-611-4170</t>
  </si>
  <si>
    <t>72-622-2994</t>
  </si>
  <si>
    <t>78-462-3460</t>
  </si>
  <si>
    <t>83-256-5984</t>
  </si>
  <si>
    <t>40-948-4106</t>
  </si>
  <si>
    <t>26-897-6072</t>
  </si>
  <si>
    <t>83-868-0425</t>
  </si>
  <si>
    <t>02-636-6528</t>
  </si>
  <si>
    <t>42-579-5458</t>
  </si>
  <si>
    <t>35-038-9527</t>
  </si>
  <si>
    <t>39-546-0904</t>
  </si>
  <si>
    <t>31-850-9401</t>
  </si>
  <si>
    <t>20-634-7795</t>
  </si>
  <si>
    <t>78-312-1811</t>
  </si>
  <si>
    <t>53-402-2077</t>
  </si>
  <si>
    <t>72-941-8501</t>
  </si>
  <si>
    <t>65-022-9382</t>
  </si>
  <si>
    <t>47-351-6188</t>
  </si>
  <si>
    <t>34-318-5389</t>
  </si>
  <si>
    <t>57-864-7865</t>
  </si>
  <si>
    <t>03-406-2598</t>
  </si>
  <si>
    <t>58-110-0077</t>
  </si>
  <si>
    <t>26-543-1675</t>
  </si>
  <si>
    <t>78-741-0975</t>
  </si>
  <si>
    <t>47-008-8289</t>
  </si>
  <si>
    <t>35-025-6842</t>
  </si>
  <si>
    <t>65-776-5062</t>
  </si>
  <si>
    <t>54-987-1921</t>
  </si>
  <si>
    <t>62-596-9416</t>
  </si>
  <si>
    <t>09-205-6261</t>
  </si>
  <si>
    <t>20-395-9229</t>
  </si>
  <si>
    <t>23-203-2798</t>
  </si>
  <si>
    <t>80-061-7723</t>
  </si>
  <si>
    <t>13-189-2667</t>
  </si>
  <si>
    <t>24-731-7413</t>
  </si>
  <si>
    <t>22-135-2266</t>
  </si>
  <si>
    <t>73-134-0617</t>
  </si>
  <si>
    <t>58-108-1543</t>
  </si>
  <si>
    <t>64-913-5581</t>
  </si>
  <si>
    <t>96-400-7101</t>
  </si>
  <si>
    <t>80-975-8366</t>
  </si>
  <si>
    <t>53-430-8098</t>
  </si>
  <si>
    <t>25-272-0442</t>
  </si>
  <si>
    <t>35-679-7059</t>
  </si>
  <si>
    <t>74-969-1529</t>
  </si>
  <si>
    <t>91-883-5322</t>
  </si>
  <si>
    <t>10-413-0057</t>
  </si>
  <si>
    <t>56-790-0040</t>
  </si>
  <si>
    <t>78-648-4277</t>
  </si>
  <si>
    <t>72-231-8541</t>
  </si>
  <si>
    <t>26-060-8986</t>
  </si>
  <si>
    <t>19-522-8794</t>
  </si>
  <si>
    <t>25-633-0343</t>
  </si>
  <si>
    <t>52-504-7713</t>
  </si>
  <si>
    <t>48-844-4273</t>
  </si>
  <si>
    <t>91-633-8668</t>
  </si>
  <si>
    <t>90-719-1412</t>
  </si>
  <si>
    <t>29-395-6753</t>
  </si>
  <si>
    <t>50-283-8990</t>
  </si>
  <si>
    <t>18-066-6492</t>
  </si>
  <si>
    <t>16-014-8800</t>
  </si>
  <si>
    <t>01-637-2904</t>
  </si>
  <si>
    <t>72-687-0731</t>
  </si>
  <si>
    <t>16-768-2253</t>
  </si>
  <si>
    <t>56-090-7791</t>
  </si>
  <si>
    <t>07-766-1262</t>
  </si>
  <si>
    <t>98-228-3487</t>
  </si>
  <si>
    <t>50-214-5326</t>
  </si>
  <si>
    <t>47-127-7006</t>
  </si>
  <si>
    <t>97-482-9728</t>
  </si>
  <si>
    <t>32-017-0500</t>
  </si>
  <si>
    <t>78-221-3805</t>
  </si>
  <si>
    <t>42-066-1878</t>
  </si>
  <si>
    <t>20-394-0228</t>
  </si>
  <si>
    <t>94-660-7416</t>
  </si>
  <si>
    <t>64-920-3856</t>
  </si>
  <si>
    <t>14-769-9285</t>
  </si>
  <si>
    <t>03-571-7213</t>
  </si>
  <si>
    <t>19-376-1210</t>
  </si>
  <si>
    <t>21-143-9767</t>
  </si>
  <si>
    <t>29-315-2236</t>
  </si>
  <si>
    <t>43-494-9843</t>
  </si>
  <si>
    <t>21-365-8075</t>
  </si>
  <si>
    <t>03-829-4912</t>
  </si>
  <si>
    <t>64-363-0131</t>
  </si>
  <si>
    <t>16-684-2165</t>
  </si>
  <si>
    <t>07-846-3568</t>
  </si>
  <si>
    <t>85-514-6463</t>
  </si>
  <si>
    <t>12-258-1954</t>
  </si>
  <si>
    <t>62-239-0349</t>
  </si>
  <si>
    <t>42-168-4345</t>
  </si>
  <si>
    <t>31-721-2649</t>
  </si>
  <si>
    <t>66-329-4704</t>
  </si>
  <si>
    <t>60-464-6027</t>
  </si>
  <si>
    <t>32-929-5225</t>
  </si>
  <si>
    <t>97-536-3453</t>
  </si>
  <si>
    <t>19-198-9243</t>
  </si>
  <si>
    <t>27-242-7201</t>
  </si>
  <si>
    <t>32-712-7997</t>
  </si>
  <si>
    <t>32-704-1371</t>
  </si>
  <si>
    <t>82-802-0493</t>
  </si>
  <si>
    <t>86-413-9192</t>
  </si>
  <si>
    <t>74-076-0600</t>
  </si>
  <si>
    <t>36-543-3511</t>
  </si>
  <si>
    <t>44-198-0209</t>
  </si>
  <si>
    <t>05-156-1909</t>
  </si>
  <si>
    <t>71-000-6262</t>
  </si>
  <si>
    <t>49-349-2039</t>
  </si>
  <si>
    <t>32-583-1348</t>
  </si>
  <si>
    <t>62-594-9021</t>
  </si>
  <si>
    <t>51-578-6473</t>
  </si>
  <si>
    <t>81-235-9643</t>
  </si>
  <si>
    <t>46-059-6606</t>
  </si>
  <si>
    <t>99-704-4475</t>
  </si>
  <si>
    <t>69-082-7576</t>
  </si>
  <si>
    <t>79-999-2150</t>
  </si>
  <si>
    <t>63-420-1516</t>
  </si>
  <si>
    <t>45-796-5713</t>
  </si>
  <si>
    <t>67-284-6148</t>
  </si>
  <si>
    <t>99-527-9678</t>
  </si>
  <si>
    <t>86-541-0568</t>
  </si>
  <si>
    <t>95-745-6585</t>
  </si>
  <si>
    <t>08-821-2956</t>
  </si>
  <si>
    <t>16-795-9518</t>
  </si>
  <si>
    <t>42-071-7174</t>
  </si>
  <si>
    <t>05-690-3931</t>
  </si>
  <si>
    <t>22-665-5266</t>
  </si>
  <si>
    <t>75-587-2410</t>
  </si>
  <si>
    <t>01-216-8746</t>
  </si>
  <si>
    <t>88-870-7254</t>
  </si>
  <si>
    <t>77-485-9573</t>
  </si>
  <si>
    <t>95-561-6883</t>
  </si>
  <si>
    <t>62-142-8605</t>
  </si>
  <si>
    <t>32-182-8659</t>
  </si>
  <si>
    <t>08-330-8606</t>
  </si>
  <si>
    <t>75-602-3655</t>
  </si>
  <si>
    <t>02-366-9752</t>
  </si>
  <si>
    <t>97-350-8061</t>
  </si>
  <si>
    <t>36-559-3471</t>
  </si>
  <si>
    <t>06-142-1724</t>
  </si>
  <si>
    <t>69-479-1899</t>
  </si>
  <si>
    <t>34-573-3358</t>
  </si>
  <si>
    <t>89-646-6370</t>
  </si>
  <si>
    <t>71-737-7023</t>
  </si>
  <si>
    <t>67-881-8387</t>
  </si>
  <si>
    <t>92-687-3287</t>
  </si>
  <si>
    <t>43-930-1344</t>
  </si>
  <si>
    <t>44-652-1720</t>
  </si>
  <si>
    <t>15-401-3220</t>
  </si>
  <si>
    <t>94-918-2795</t>
  </si>
  <si>
    <t>67-573-1960</t>
  </si>
  <si>
    <t>30-646-9010</t>
  </si>
  <si>
    <t>29-441-6500</t>
  </si>
  <si>
    <t>32-269-9288</t>
  </si>
  <si>
    <t>23-977-2269</t>
  </si>
  <si>
    <t>50-649-6227</t>
  </si>
  <si>
    <t>85-223-1124</t>
  </si>
  <si>
    <t>43-684-6163</t>
  </si>
  <si>
    <t>21-411-0944</t>
  </si>
  <si>
    <t>88-267-2359</t>
  </si>
  <si>
    <t>80-372-2292</t>
  </si>
  <si>
    <t>62-728-7745</t>
  </si>
  <si>
    <t>30-108-1963</t>
  </si>
  <si>
    <t>23-414-0338</t>
  </si>
  <si>
    <t>66-267-4325</t>
  </si>
  <si>
    <t>31-284-9401</t>
  </si>
  <si>
    <t>45-886-5997</t>
  </si>
  <si>
    <t>14-541-6130</t>
  </si>
  <si>
    <t>34-599-6716</t>
  </si>
  <si>
    <t>61-890-4294</t>
  </si>
  <si>
    <t>96-268-6873</t>
  </si>
  <si>
    <t>33-770-4241</t>
  </si>
  <si>
    <t>09-493-8377</t>
  </si>
  <si>
    <t>20-023-8723</t>
  </si>
  <si>
    <t>60-859-5439</t>
  </si>
  <si>
    <t>16-727-4977</t>
  </si>
  <si>
    <t>98-034-1287</t>
  </si>
  <si>
    <t>52-143-2539</t>
  </si>
  <si>
    <t>34-095-9210</t>
  </si>
  <si>
    <t>31-252-2872</t>
  </si>
  <si>
    <t>86-739-5353</t>
  </si>
  <si>
    <t>96-724-0813</t>
  </si>
  <si>
    <t>88-733-7800</t>
  </si>
  <si>
    <t>20-975-3717</t>
  </si>
  <si>
    <t>67-089-9597</t>
  </si>
  <si>
    <t>82-327-1392</t>
  </si>
  <si>
    <t>95-340-3340</t>
  </si>
  <si>
    <t>69-075-8053</t>
  </si>
  <si>
    <t>41-415-9529</t>
  </si>
  <si>
    <t>75-401-2033</t>
  </si>
  <si>
    <t>07-278-9481</t>
  </si>
  <si>
    <t>37-579-7983</t>
  </si>
  <si>
    <t>97-492-3760</t>
  </si>
  <si>
    <t>84-323-9294</t>
  </si>
  <si>
    <t>89-769-2229</t>
  </si>
  <si>
    <t>54-237-4726</t>
  </si>
  <si>
    <t>63-183-6545</t>
  </si>
  <si>
    <t>17-755-8493</t>
  </si>
  <si>
    <t>34-000-5856</t>
  </si>
  <si>
    <t>25-182-7824</t>
  </si>
  <si>
    <t>62-086-8399</t>
  </si>
  <si>
    <t>34-938-5863</t>
  </si>
  <si>
    <t>33-743-4568</t>
  </si>
  <si>
    <t>19-725-6855</t>
  </si>
  <si>
    <t>22-708-1553</t>
  </si>
  <si>
    <t>07-032-7305</t>
  </si>
  <si>
    <t>10-344-4679</t>
  </si>
  <si>
    <t>07-507-2744</t>
  </si>
  <si>
    <t>71-765-6531</t>
  </si>
  <si>
    <t>67-093-7389</t>
  </si>
  <si>
    <t>20-422-1120</t>
  </si>
  <si>
    <t>83-965-2054</t>
  </si>
  <si>
    <t>29-221-6413</t>
  </si>
  <si>
    <t>55-728-1230</t>
  </si>
  <si>
    <t>30-193-0250</t>
  </si>
  <si>
    <t>59-761-7264</t>
  </si>
  <si>
    <t>62-375-2675</t>
  </si>
  <si>
    <t>73-173-2301</t>
  </si>
  <si>
    <t>72-624-7091</t>
  </si>
  <si>
    <t>48-883-2670</t>
  </si>
  <si>
    <t>95-385-3501</t>
  </si>
  <si>
    <t>20-588-7773</t>
  </si>
  <si>
    <t>31-976-5849</t>
  </si>
  <si>
    <t>56-842-7982</t>
  </si>
  <si>
    <t>22-363-5125</t>
  </si>
  <si>
    <t>83-986-1431</t>
  </si>
  <si>
    <t>54-738-6264</t>
  </si>
  <si>
    <t>47-356-9640</t>
  </si>
  <si>
    <t>57-538-4288</t>
  </si>
  <si>
    <t>02-865-8598</t>
  </si>
  <si>
    <t>13-540-9632</t>
  </si>
  <si>
    <t>63-931-0456</t>
  </si>
  <si>
    <t>56-229-2635</t>
  </si>
  <si>
    <t>60-046-2760</t>
  </si>
  <si>
    <t>81-974-6667</t>
  </si>
  <si>
    <t>74-371-7763</t>
  </si>
  <si>
    <t>87-491-8073</t>
  </si>
  <si>
    <t>42-710-3557</t>
  </si>
  <si>
    <t>95-550-3577</t>
  </si>
  <si>
    <t>80-840-2205</t>
  </si>
  <si>
    <t>89-193-2141</t>
  </si>
  <si>
    <t>72-083-1962</t>
  </si>
  <si>
    <t>27-805-9199</t>
  </si>
  <si>
    <t>56-518-2438</t>
  </si>
  <si>
    <t>90-654-5311</t>
  </si>
  <si>
    <t>08-778-4033</t>
  </si>
  <si>
    <t>05-675-6568</t>
  </si>
  <si>
    <t>76-966-4849</t>
  </si>
  <si>
    <t>93-982-2681</t>
  </si>
  <si>
    <t>71-715-2400</t>
  </si>
  <si>
    <t>55-281-2478</t>
  </si>
  <si>
    <t>71-350-2226</t>
  </si>
  <si>
    <t>34-299-5389</t>
  </si>
  <si>
    <t>34-991-4561</t>
  </si>
  <si>
    <t>08-173-5771</t>
  </si>
  <si>
    <t>69-342-1218</t>
  </si>
  <si>
    <t>60-098-9305</t>
  </si>
  <si>
    <t>17-816-7723</t>
  </si>
  <si>
    <t>78-375-8234</t>
  </si>
  <si>
    <t>13-862-4097</t>
  </si>
  <si>
    <t>12-978-0036</t>
  </si>
  <si>
    <t>73-251-8686</t>
  </si>
  <si>
    <t>26-578-1055</t>
  </si>
  <si>
    <t>32-921-8960</t>
  </si>
  <si>
    <t>63-517-3097</t>
  </si>
  <si>
    <t>72-828-3215</t>
  </si>
  <si>
    <t>56-906-6934</t>
  </si>
  <si>
    <t>32-888-6418</t>
  </si>
  <si>
    <t>58-485-6660</t>
  </si>
  <si>
    <t>86-149-6386</t>
  </si>
  <si>
    <t>95-013-8475</t>
  </si>
  <si>
    <t>43-940-3863</t>
  </si>
  <si>
    <t>65-294-9506</t>
  </si>
  <si>
    <t>60-217-0495</t>
  </si>
  <si>
    <t>64-324-2504</t>
  </si>
  <si>
    <t>02-127-9688</t>
  </si>
  <si>
    <t>60-631-3800</t>
  </si>
  <si>
    <t>97-464-4531</t>
  </si>
  <si>
    <t>84-585-6970</t>
  </si>
  <si>
    <t>49-009-4628</t>
  </si>
  <si>
    <t>59-550-0716</t>
  </si>
  <si>
    <t>69-041-2638</t>
  </si>
  <si>
    <t>20-177-6435</t>
  </si>
  <si>
    <t>46-577-3362</t>
  </si>
  <si>
    <t>77-510-5058</t>
  </si>
  <si>
    <t>71-178-2245</t>
  </si>
  <si>
    <t>75-979-3720</t>
  </si>
  <si>
    <t>07-220-2214</t>
  </si>
  <si>
    <t>83-068-2187</t>
  </si>
  <si>
    <t>25-874-1288</t>
  </si>
  <si>
    <t>98-065-4007</t>
  </si>
  <si>
    <t>74-363-0850</t>
  </si>
  <si>
    <t>27-824-3854</t>
  </si>
  <si>
    <t>06-008-8903</t>
  </si>
  <si>
    <t>89-816-6985</t>
  </si>
  <si>
    <t>01-781-1539</t>
  </si>
  <si>
    <t>93-207-6703</t>
  </si>
  <si>
    <t>17-479-6524</t>
  </si>
  <si>
    <t>71-124-5368</t>
  </si>
  <si>
    <t>25-320-3848</t>
  </si>
  <si>
    <t>63-964-1445</t>
  </si>
  <si>
    <t>63-988-4570</t>
  </si>
  <si>
    <t>78-918-1415</t>
  </si>
  <si>
    <t>61-241-8613</t>
  </si>
  <si>
    <t>79-954-1476</t>
  </si>
  <si>
    <t>17-862-4770</t>
  </si>
  <si>
    <t>45-861-8545</t>
  </si>
  <si>
    <t>72-555-1510</t>
  </si>
  <si>
    <t>10-168-0346</t>
  </si>
  <si>
    <t>34-080-3389</t>
  </si>
  <si>
    <t>64-122-6629</t>
  </si>
  <si>
    <t>82-575-2604</t>
  </si>
  <si>
    <t>62-404-8765</t>
  </si>
  <si>
    <t>63-712-2144</t>
  </si>
  <si>
    <t>93-383-3881</t>
  </si>
  <si>
    <t>14-238-6109</t>
  </si>
  <si>
    <t>39-893-8671</t>
  </si>
  <si>
    <t>92-537-5990</t>
  </si>
  <si>
    <t>70-343-2614</t>
  </si>
  <si>
    <t>02-667-0405</t>
  </si>
  <si>
    <t>10-109-9875</t>
  </si>
  <si>
    <t>49-989-7015</t>
  </si>
  <si>
    <t>35-717-5465</t>
  </si>
  <si>
    <t>75-642-3000</t>
  </si>
  <si>
    <t>23-509-0218</t>
  </si>
  <si>
    <t>44-980-7066</t>
  </si>
  <si>
    <t>74-326-6323</t>
  </si>
  <si>
    <t>43-948-2864</t>
  </si>
  <si>
    <t>99-954-5655</t>
  </si>
  <si>
    <t>76-436-2508</t>
  </si>
  <si>
    <t>78-940-5518</t>
  </si>
  <si>
    <t>96-680-9679</t>
  </si>
  <si>
    <t>06-883-4158</t>
  </si>
  <si>
    <t>79-293-0226</t>
  </si>
  <si>
    <t>66-279-9536</t>
  </si>
  <si>
    <t>95-655-5810</t>
  </si>
  <si>
    <t>89-210-9112</t>
  </si>
  <si>
    <t>35-167-5967</t>
  </si>
  <si>
    <t>09-000-8638</t>
  </si>
  <si>
    <t>48-167-9647</t>
  </si>
  <si>
    <t>58-323-8944</t>
  </si>
  <si>
    <t>10-610-0740</t>
  </si>
  <si>
    <t>84-992-0040</t>
  </si>
  <si>
    <t>39-348-6679</t>
  </si>
  <si>
    <t>71-464-3075</t>
  </si>
  <si>
    <t>76-410-3332</t>
  </si>
  <si>
    <t>62-269-2606</t>
  </si>
  <si>
    <t>77-849-6620</t>
  </si>
  <si>
    <t>50-292-9240</t>
  </si>
  <si>
    <t>26-985-6111</t>
  </si>
  <si>
    <t>20-032-4530</t>
  </si>
  <si>
    <t>34-856-4366</t>
  </si>
  <si>
    <t>86-139-5748</t>
  </si>
  <si>
    <t>39-692-9234</t>
  </si>
  <si>
    <t>16-395-1900</t>
  </si>
  <si>
    <t>70-799-3116</t>
  </si>
  <si>
    <t>03-404-0575</t>
  </si>
  <si>
    <t>11-142-8322</t>
  </si>
  <si>
    <t>61-941-9455</t>
  </si>
  <si>
    <t>05-356-1490</t>
  </si>
  <si>
    <t>20-194-7217</t>
  </si>
  <si>
    <t>91-221-5531</t>
  </si>
  <si>
    <t>44-736-8650</t>
  </si>
  <si>
    <t>38-317-7912</t>
  </si>
  <si>
    <t>46-153-3094</t>
  </si>
  <si>
    <t>42-107-0160</t>
  </si>
  <si>
    <t>82-764-7492</t>
  </si>
  <si>
    <t>14-942-3257</t>
  </si>
  <si>
    <t>39-938-1945</t>
  </si>
  <si>
    <t>14-116-1464</t>
  </si>
  <si>
    <t>77-517-4384</t>
  </si>
  <si>
    <t>64-628-4052</t>
  </si>
  <si>
    <t>42-570-3866</t>
  </si>
  <si>
    <t>88-192-1544</t>
  </si>
  <si>
    <t>40-281-3248</t>
  </si>
  <si>
    <t>74-504-1325</t>
  </si>
  <si>
    <t>24-702-1521</t>
  </si>
  <si>
    <t>54-026-9527</t>
  </si>
  <si>
    <t>66-356-4049</t>
  </si>
  <si>
    <t>65-818-3612</t>
  </si>
  <si>
    <t>83-215-5287</t>
  </si>
  <si>
    <t>29-803-7368</t>
  </si>
  <si>
    <t>02-063-2030</t>
  </si>
  <si>
    <t>85-164-8573</t>
  </si>
  <si>
    <t>08-184-9488</t>
  </si>
  <si>
    <t>92-869-0532</t>
  </si>
  <si>
    <t>09-913-3504</t>
  </si>
  <si>
    <t>78-452-4167</t>
  </si>
  <si>
    <t>49-608-3391</t>
  </si>
  <si>
    <t>19-115-0342</t>
  </si>
  <si>
    <t>04-988-2530</t>
  </si>
  <si>
    <t>88-965-0377</t>
  </si>
  <si>
    <t>50-990-8049</t>
  </si>
  <si>
    <t>65-082-2755</t>
  </si>
  <si>
    <t>79-349-9906</t>
  </si>
  <si>
    <t>44-018-4744</t>
  </si>
  <si>
    <t>80-366-8364</t>
  </si>
  <si>
    <t>75-304-6614</t>
  </si>
  <si>
    <t>68-826-2655</t>
  </si>
  <si>
    <t>92-785-5886</t>
  </si>
  <si>
    <t>39-120-2381</t>
  </si>
  <si>
    <t>16-440-9202</t>
  </si>
  <si>
    <t>19-473-5323</t>
  </si>
  <si>
    <t>91-381-2967</t>
  </si>
  <si>
    <t>37-805-5052</t>
  </si>
  <si>
    <t>86-686-6970</t>
  </si>
  <si>
    <t>01-162-5888</t>
  </si>
  <si>
    <t>94-679-3768</t>
  </si>
  <si>
    <t>15-806-9332</t>
  </si>
  <si>
    <t>00-582-5145</t>
  </si>
  <si>
    <t>17-177-8049</t>
  </si>
  <si>
    <t>89-371-2392</t>
  </si>
  <si>
    <t>50-697-7492</t>
  </si>
  <si>
    <t>61-523-1807</t>
  </si>
  <si>
    <t>99-065-5000</t>
  </si>
  <si>
    <t>26-298-1594</t>
  </si>
  <si>
    <t>52-048-9165</t>
  </si>
  <si>
    <t>78-833-0074</t>
  </si>
  <si>
    <t>42-425-8619</t>
  </si>
  <si>
    <t>55-439-1273</t>
  </si>
  <si>
    <t>50-632-5264</t>
  </si>
  <si>
    <t>04-816-6290</t>
  </si>
  <si>
    <t>89-500-8250</t>
  </si>
  <si>
    <t>38-823-6069</t>
  </si>
  <si>
    <t>43-462-3478</t>
  </si>
  <si>
    <t>07-126-6199</t>
  </si>
  <si>
    <t>27-811-6098</t>
  </si>
  <si>
    <t>35-628-7875</t>
  </si>
  <si>
    <t>93-458-9943</t>
  </si>
  <si>
    <t>84-252-9868</t>
  </si>
  <si>
    <t>38-620-2944</t>
  </si>
  <si>
    <t>23-011-0866</t>
  </si>
  <si>
    <t>08-230-1722</t>
  </si>
  <si>
    <t>49-857-4254</t>
  </si>
  <si>
    <t>30-336-8091</t>
  </si>
  <si>
    <t>88-115-0408</t>
  </si>
  <si>
    <t>82-688-0027</t>
  </si>
  <si>
    <t>02-348-0637</t>
  </si>
  <si>
    <t>71-211-9796</t>
  </si>
  <si>
    <t>34-776-4846</t>
  </si>
  <si>
    <t>16-251-2831</t>
  </si>
  <si>
    <t>16-606-3703</t>
  </si>
  <si>
    <t>50-634-6168</t>
  </si>
  <si>
    <t>14-229-0957</t>
  </si>
  <si>
    <t>71-785-9457</t>
  </si>
  <si>
    <t>74-404-1245</t>
  </si>
  <si>
    <t>67-019-3752</t>
  </si>
  <si>
    <t>43-350-3251</t>
  </si>
  <si>
    <t>39-693-3855</t>
  </si>
  <si>
    <t>86-001-8149</t>
  </si>
  <si>
    <t>88-916-1596</t>
  </si>
  <si>
    <t>03-303-8642</t>
  </si>
  <si>
    <t>93-192-1484</t>
  </si>
  <si>
    <t>58-070-8371</t>
  </si>
  <si>
    <t>57-056-8659</t>
  </si>
  <si>
    <t>23-738-1325</t>
  </si>
  <si>
    <t>46-682-3012</t>
  </si>
  <si>
    <t>98-376-4759</t>
  </si>
  <si>
    <t>63-296-7723</t>
  </si>
  <si>
    <t>82-733-2220</t>
  </si>
  <si>
    <t>21-895-9214</t>
  </si>
  <si>
    <t>65-322-4316</t>
  </si>
  <si>
    <t>94-323-4222</t>
  </si>
  <si>
    <t>84-304-6509</t>
  </si>
  <si>
    <t>80-845-2977</t>
  </si>
  <si>
    <t>16-591-5151</t>
  </si>
  <si>
    <t>60-705-5021</t>
  </si>
  <si>
    <t>87-604-3704</t>
  </si>
  <si>
    <t>57-222-6891</t>
  </si>
  <si>
    <t>33-470-1955</t>
  </si>
  <si>
    <t>83-378-1429</t>
  </si>
  <si>
    <t>45-826-1844</t>
  </si>
  <si>
    <t>82-341-6812</t>
  </si>
  <si>
    <t>65-093-4630</t>
  </si>
  <si>
    <t>17-718-7120</t>
  </si>
  <si>
    <t>71-059-6140</t>
  </si>
  <si>
    <t>93-950-6214</t>
  </si>
  <si>
    <t>83-057-4179</t>
  </si>
  <si>
    <t>71-896-6989</t>
  </si>
  <si>
    <t>83-904-4395</t>
  </si>
  <si>
    <t>14-117-6004</t>
  </si>
  <si>
    <t>45-384-6433</t>
  </si>
  <si>
    <t>61-904-7458</t>
  </si>
  <si>
    <t>72-074-0843</t>
  </si>
  <si>
    <t>24-280-7317</t>
  </si>
  <si>
    <t>36-732-0064</t>
  </si>
  <si>
    <t>90-795-0695</t>
  </si>
  <si>
    <t>44-584-9699</t>
  </si>
  <si>
    <t>62-597-8665</t>
  </si>
  <si>
    <t>82-461-5532</t>
  </si>
  <si>
    <t>00-433-0793</t>
  </si>
  <si>
    <t>99-498-5473</t>
  </si>
  <si>
    <t>26-151-3495</t>
  </si>
  <si>
    <t>93-795-5462</t>
  </si>
  <si>
    <t>02-796-2638</t>
  </si>
  <si>
    <t>16-831-6549</t>
  </si>
  <si>
    <t>87-457-0830</t>
  </si>
  <si>
    <t>38-707-5358</t>
  </si>
  <si>
    <t>25-722-2515</t>
  </si>
  <si>
    <t>63-419-0981</t>
  </si>
  <si>
    <t>58-594-1710</t>
  </si>
  <si>
    <t>45-399-7596</t>
  </si>
  <si>
    <t>64-459-0383</t>
  </si>
  <si>
    <t>51-534-9453</t>
  </si>
  <si>
    <t>89-177-0935</t>
  </si>
  <si>
    <t>39-824-1143</t>
  </si>
  <si>
    <t>59-625-7945</t>
  </si>
  <si>
    <t>85-031-7534</t>
  </si>
  <si>
    <t>98-346-0122</t>
  </si>
  <si>
    <t>96-508-3089</t>
  </si>
  <si>
    <t>48-247-8672</t>
  </si>
  <si>
    <t>58-371-1673</t>
  </si>
  <si>
    <t>78-527-8205</t>
  </si>
  <si>
    <t>20-629-9514</t>
  </si>
  <si>
    <t>59-619-7995</t>
  </si>
  <si>
    <t>26-183-7425</t>
  </si>
  <si>
    <t>88-183-0418</t>
  </si>
  <si>
    <t>74-658-7427</t>
  </si>
  <si>
    <t>70-625-7127</t>
  </si>
  <si>
    <t>56-020-6311</t>
  </si>
  <si>
    <t>62-312-1256</t>
  </si>
  <si>
    <t>85-004-1029</t>
  </si>
  <si>
    <t>48-309-2625</t>
  </si>
  <si>
    <t>37-165-0724</t>
  </si>
  <si>
    <t>25-415-2761</t>
  </si>
  <si>
    <t>93-820-8359</t>
  </si>
  <si>
    <t>26-175-7797</t>
  </si>
  <si>
    <t>32-215-5836</t>
  </si>
  <si>
    <t>35-145-1309</t>
  </si>
  <si>
    <t>07-050-1963</t>
  </si>
  <si>
    <t>24-542-4215</t>
  </si>
  <si>
    <t>75-107-3140</t>
  </si>
  <si>
    <t>99-320-9799</t>
  </si>
  <si>
    <t>18-434-0017</t>
  </si>
  <si>
    <t>37-374-3847</t>
  </si>
  <si>
    <t>42-633-9986</t>
  </si>
  <si>
    <t>00-325-0932</t>
  </si>
  <si>
    <t>48-926-3618</t>
  </si>
  <si>
    <t>85-840-1555</t>
  </si>
  <si>
    <t>61-443-1128</t>
  </si>
  <si>
    <t>73-665-2300</t>
  </si>
  <si>
    <t>85-491-4508</t>
  </si>
  <si>
    <t>85-137-8367</t>
  </si>
  <si>
    <t>55-992-3143</t>
  </si>
  <si>
    <t>59-566-0039</t>
  </si>
  <si>
    <t>30-092-0451</t>
  </si>
  <si>
    <t>49-077-2899</t>
  </si>
  <si>
    <t>26-217-2860</t>
  </si>
  <si>
    <t>98-930-7562</t>
  </si>
  <si>
    <t>21-487-9013</t>
  </si>
  <si>
    <t>49-022-8033</t>
  </si>
  <si>
    <t>91-712-2013</t>
  </si>
  <si>
    <t>27-884-6519</t>
  </si>
  <si>
    <t>85-995-5883</t>
  </si>
  <si>
    <t>86-747-5072</t>
  </si>
  <si>
    <t>99-575-6739</t>
  </si>
  <si>
    <t>24-673-6622</t>
  </si>
  <si>
    <t>28-718-7395</t>
  </si>
  <si>
    <t>98-376-8812</t>
  </si>
  <si>
    <t>07-038-0866</t>
  </si>
  <si>
    <t>16-030-5176</t>
  </si>
  <si>
    <t>49-178-3780</t>
  </si>
  <si>
    <t>23-860-8584</t>
  </si>
  <si>
    <t>77-086-2320</t>
  </si>
  <si>
    <t>72-190-4982</t>
  </si>
  <si>
    <t>69-021-8001</t>
  </si>
  <si>
    <t>19-181-0530</t>
  </si>
  <si>
    <t>86-310-1618</t>
  </si>
  <si>
    <t>63-600-1820</t>
  </si>
  <si>
    <t>50-847-2755</t>
  </si>
  <si>
    <t>62-765-3604</t>
  </si>
  <si>
    <t>82-263-6376</t>
  </si>
  <si>
    <t>53-497-6519</t>
  </si>
  <si>
    <t>78-302-0617</t>
  </si>
  <si>
    <t>76-134-7046</t>
  </si>
  <si>
    <t>11-953-1390</t>
  </si>
  <si>
    <t>47-954-7408</t>
  </si>
  <si>
    <t>68-272-8742</t>
  </si>
  <si>
    <t>68-736-2460</t>
  </si>
  <si>
    <t>02-415-9660</t>
  </si>
  <si>
    <t>71-695-5207</t>
  </si>
  <si>
    <t>28-002-0635</t>
  </si>
  <si>
    <t>09-174-3304</t>
  </si>
  <si>
    <t>61-093-4511</t>
  </si>
  <si>
    <t>40-913-6061</t>
  </si>
  <si>
    <t>98-204-6392</t>
  </si>
  <si>
    <t>16-772-4035</t>
  </si>
  <si>
    <t>92-460-5698</t>
  </si>
  <si>
    <t>10-537-9586</t>
  </si>
  <si>
    <t>27-686-5463</t>
  </si>
  <si>
    <t>03-851-9055</t>
  </si>
  <si>
    <t>35-218-6029</t>
  </si>
  <si>
    <t>17-112-5732</t>
  </si>
  <si>
    <t>43-968-8252</t>
  </si>
  <si>
    <t>65-309-6365</t>
  </si>
  <si>
    <t>08-878-4863</t>
  </si>
  <si>
    <t>41-328-4346</t>
  </si>
  <si>
    <t>25-925-5329</t>
  </si>
  <si>
    <t>14-162-1094</t>
  </si>
  <si>
    <t>37-126-9236</t>
  </si>
  <si>
    <t>87-167-2453</t>
  </si>
  <si>
    <t>39-783-8839</t>
  </si>
  <si>
    <t>24-225-3071</t>
  </si>
  <si>
    <t>61-535-0619</t>
  </si>
  <si>
    <t>88-360-9880</t>
  </si>
  <si>
    <t>75-106-8525</t>
  </si>
  <si>
    <t>50-693-6749</t>
  </si>
  <si>
    <t>12-545-1470</t>
  </si>
  <si>
    <t>65-086-0221</t>
  </si>
  <si>
    <t>38-309-4379</t>
  </si>
  <si>
    <t>80-935-3508</t>
  </si>
  <si>
    <t>09-379-4599</t>
  </si>
  <si>
    <t>87-103-1238</t>
  </si>
  <si>
    <t>23-929-2192</t>
  </si>
  <si>
    <t>06-454-4288</t>
  </si>
  <si>
    <t>90-033-8007</t>
  </si>
  <si>
    <t>66-533-8133</t>
  </si>
  <si>
    <t>71-771-2366</t>
  </si>
  <si>
    <t>51-242-8848</t>
  </si>
  <si>
    <t>21-357-6299</t>
  </si>
  <si>
    <t>51-477-1487</t>
  </si>
  <si>
    <t>61-260-3523</t>
  </si>
  <si>
    <t>74-068-2920</t>
  </si>
  <si>
    <t>14-805-2633</t>
  </si>
  <si>
    <t>14-927-6148</t>
  </si>
  <si>
    <t>89-706-9418</t>
  </si>
  <si>
    <t>86-570-8648</t>
  </si>
  <si>
    <t>09-994-0849</t>
  </si>
  <si>
    <t>25-544-3482</t>
  </si>
  <si>
    <t>75-978-5039</t>
  </si>
  <si>
    <t>65-900-6857</t>
  </si>
  <si>
    <t>25-186-6243</t>
  </si>
  <si>
    <t>44-897-4438</t>
  </si>
  <si>
    <t>76-133-3825</t>
  </si>
  <si>
    <t>03-526-6425</t>
  </si>
  <si>
    <t>07-472-0849</t>
  </si>
  <si>
    <t>88-928-2878</t>
  </si>
  <si>
    <t>48-293-3350</t>
  </si>
  <si>
    <t>62-496-9716</t>
  </si>
  <si>
    <t>93-853-9405</t>
  </si>
  <si>
    <t>12-606-9790</t>
  </si>
  <si>
    <t>62-011-5877</t>
  </si>
  <si>
    <t>71-725-6634</t>
  </si>
  <si>
    <t>35-720-4455</t>
  </si>
  <si>
    <t>70-670-0833</t>
  </si>
  <si>
    <t>90-739-6162</t>
  </si>
  <si>
    <t>58-632-5151</t>
  </si>
  <si>
    <t>40-662-1369</t>
  </si>
  <si>
    <t>50-367-1964</t>
  </si>
  <si>
    <t>98-853-2687</t>
  </si>
  <si>
    <t>49-446-1180</t>
  </si>
  <si>
    <t>22-580-2470</t>
  </si>
  <si>
    <t>70-808-8369</t>
  </si>
  <si>
    <t>47-898-4819</t>
  </si>
  <si>
    <t>83-053-6148</t>
  </si>
  <si>
    <t>76-215-1448</t>
  </si>
  <si>
    <t>58-167-4882</t>
  </si>
  <si>
    <t>38-063-4249</t>
  </si>
  <si>
    <t>22-939-5508</t>
  </si>
  <si>
    <t>75-259-5483</t>
  </si>
  <si>
    <t>29-712-6390</t>
  </si>
  <si>
    <t>79-634-0263</t>
  </si>
  <si>
    <t>90-440-2095</t>
  </si>
  <si>
    <t>12-750-0814</t>
  </si>
  <si>
    <t>30-881-6768</t>
  </si>
  <si>
    <t>90-621-1298</t>
  </si>
  <si>
    <t>78-613-1429</t>
  </si>
  <si>
    <t>87-909-7428</t>
  </si>
  <si>
    <t>49-430-3468</t>
  </si>
  <si>
    <t>65-730-1978</t>
  </si>
  <si>
    <t>15-926-5951</t>
  </si>
  <si>
    <t>60-066-1132</t>
  </si>
  <si>
    <t>58-423-4722</t>
  </si>
  <si>
    <t>63-672-4141</t>
  </si>
  <si>
    <t>62-944-8036</t>
  </si>
  <si>
    <t>82-968-1574</t>
  </si>
  <si>
    <t>80-237-3292</t>
  </si>
  <si>
    <t>12-550-2132</t>
  </si>
  <si>
    <t>19-638-2725</t>
  </si>
  <si>
    <t>19-725-8792</t>
  </si>
  <si>
    <t>50-131-1717</t>
  </si>
  <si>
    <t>41-874-8550</t>
  </si>
  <si>
    <t>97-043-5549</t>
  </si>
  <si>
    <t>84-928-2721</t>
  </si>
  <si>
    <t>06-109-5932</t>
  </si>
  <si>
    <t>90-650-5736</t>
  </si>
  <si>
    <t>86-376-1621</t>
  </si>
  <si>
    <t>62-291-1564</t>
  </si>
  <si>
    <t>98-320-6319</t>
  </si>
  <si>
    <t>10-379-2218</t>
  </si>
  <si>
    <t>93-131-7959</t>
  </si>
  <si>
    <t>07-128-8839</t>
  </si>
  <si>
    <t>02-695-6258</t>
  </si>
  <si>
    <t>69-714-1346</t>
  </si>
  <si>
    <t>14-457-7577</t>
  </si>
  <si>
    <t>72-713-9478</t>
  </si>
  <si>
    <t>23-277-6856</t>
  </si>
  <si>
    <t>36-553-8356</t>
  </si>
  <si>
    <t>04-813-3376</t>
  </si>
  <si>
    <t>84-493-8975</t>
  </si>
  <si>
    <t>05-627-9380</t>
  </si>
  <si>
    <t>95-021-0758</t>
  </si>
  <si>
    <t>37-168-9740</t>
  </si>
  <si>
    <t>07-313-5049</t>
  </si>
  <si>
    <t>21-815-9959</t>
  </si>
  <si>
    <t>21-471-3100</t>
  </si>
  <si>
    <t>73-334-7541</t>
  </si>
  <si>
    <t>37-432-1952</t>
  </si>
  <si>
    <t>00-595-7391</t>
  </si>
  <si>
    <t>63-609-8564</t>
  </si>
  <si>
    <t>14-501-1260</t>
  </si>
  <si>
    <t>56-306-9870</t>
  </si>
  <si>
    <t>65-833-7731</t>
  </si>
  <si>
    <t>32-220-5633</t>
  </si>
  <si>
    <t>16-455-6444</t>
  </si>
  <si>
    <t>72-365-2052</t>
  </si>
  <si>
    <t>60-865-5430</t>
  </si>
  <si>
    <t>75-010-2047</t>
  </si>
  <si>
    <t>08-034-3505</t>
  </si>
  <si>
    <t>93-899-1186</t>
  </si>
  <si>
    <t>70-269-1925</t>
  </si>
  <si>
    <t>58-453-5376</t>
  </si>
  <si>
    <t>66-558-7458</t>
  </si>
  <si>
    <t>61-079-1668</t>
  </si>
  <si>
    <t>15-136-5349</t>
  </si>
  <si>
    <t>32-961-9664</t>
  </si>
  <si>
    <t>63-531-6087</t>
  </si>
  <si>
    <t>06-097-5272</t>
  </si>
  <si>
    <t>22-520-2139</t>
  </si>
  <si>
    <t>53-161-6896</t>
  </si>
  <si>
    <t>04-748-4019</t>
  </si>
  <si>
    <t>48-147-7723</t>
  </si>
  <si>
    <t>27-526-1887</t>
  </si>
  <si>
    <t>85-562-7750</t>
  </si>
  <si>
    <t>24-069-2076</t>
  </si>
  <si>
    <t>50-138-6160</t>
  </si>
  <si>
    <t>36-912-5746</t>
  </si>
  <si>
    <t>80-911-1564</t>
  </si>
  <si>
    <t>42-855-2149</t>
  </si>
  <si>
    <t>38-755-3682</t>
  </si>
  <si>
    <t>85-326-9278</t>
  </si>
  <si>
    <t>18-165-5122</t>
  </si>
  <si>
    <t>79-938-1827</t>
  </si>
  <si>
    <t>49-524-4573</t>
  </si>
  <si>
    <t>23-031-7873</t>
  </si>
  <si>
    <t>91-653-4585</t>
  </si>
  <si>
    <t>25-348-9515</t>
  </si>
  <si>
    <t>65-920-9168</t>
  </si>
  <si>
    <t>42-491-1423</t>
  </si>
  <si>
    <t>53-253-2640</t>
  </si>
  <si>
    <t>32-075-2433</t>
  </si>
  <si>
    <t>60-064-9383</t>
  </si>
  <si>
    <t>15-772-2825</t>
  </si>
  <si>
    <t>54-469-8790</t>
  </si>
  <si>
    <t>45-829-3759</t>
  </si>
  <si>
    <t>00-595-3280</t>
  </si>
  <si>
    <t>45-406-8311</t>
  </si>
  <si>
    <t>15-946-7590</t>
  </si>
  <si>
    <t>55-847-1818</t>
  </si>
  <si>
    <t>37-050-1185</t>
  </si>
  <si>
    <t>56-891-4501</t>
  </si>
  <si>
    <t>51-570-3307</t>
  </si>
  <si>
    <t>82-175-8047</t>
  </si>
  <si>
    <t>74-028-7042</t>
  </si>
  <si>
    <t>64-647-7355</t>
  </si>
  <si>
    <t>27-655-8401</t>
  </si>
  <si>
    <t>38-017-7825</t>
  </si>
  <si>
    <t>79-690-2289</t>
  </si>
  <si>
    <t>04-963-2816</t>
  </si>
  <si>
    <t>58-735-3031</t>
  </si>
  <si>
    <t>62-007-5032</t>
  </si>
  <si>
    <t>22-585-2373</t>
  </si>
  <si>
    <t>93-350-4811</t>
  </si>
  <si>
    <t>19-834-3685</t>
  </si>
  <si>
    <t>58-142-7987</t>
  </si>
  <si>
    <t>67-130-0159</t>
  </si>
  <si>
    <t>80-821-9611</t>
  </si>
  <si>
    <t>12-363-1019</t>
  </si>
  <si>
    <t>95-147-0580</t>
  </si>
  <si>
    <t>19-470-1505</t>
  </si>
  <si>
    <t>86-545-5279</t>
  </si>
  <si>
    <t>40-690-7679</t>
  </si>
  <si>
    <t>03-380-5730</t>
  </si>
  <si>
    <t>02-569-2313</t>
  </si>
  <si>
    <t>56-974-8286</t>
  </si>
  <si>
    <t>89-148-9851</t>
  </si>
  <si>
    <t>47-844-3567</t>
  </si>
  <si>
    <t>60-449-2958</t>
  </si>
  <si>
    <t>09-101-2905</t>
  </si>
  <si>
    <t>53-586-4021</t>
  </si>
  <si>
    <t>04-668-4937</t>
  </si>
  <si>
    <t>06-605-7207</t>
  </si>
  <si>
    <t>04-522-2944</t>
  </si>
  <si>
    <t>06-413-0835</t>
  </si>
  <si>
    <t>28-114-8037</t>
  </si>
  <si>
    <t>62-104-8342</t>
  </si>
  <si>
    <t>97-552-1910</t>
  </si>
  <si>
    <t>47-784-2425</t>
  </si>
  <si>
    <t>35-440-9393</t>
  </si>
  <si>
    <t>33-310-0651</t>
  </si>
  <si>
    <t>24-742-8229</t>
  </si>
  <si>
    <t>80-975-2660</t>
  </si>
  <si>
    <t>04-638-7936</t>
  </si>
  <si>
    <t>76-453-5251</t>
  </si>
  <si>
    <t>85-312-1195</t>
  </si>
  <si>
    <t>96-847-2290</t>
  </si>
  <si>
    <t>51-747-7893</t>
  </si>
  <si>
    <t>26-297-1625</t>
  </si>
  <si>
    <t>82-331-2956</t>
  </si>
  <si>
    <t>54-517-1161</t>
  </si>
  <si>
    <t>26-067-7817</t>
  </si>
  <si>
    <t>79-136-8543</t>
  </si>
  <si>
    <t>26-061-0400</t>
  </si>
  <si>
    <t>73-536-9547</t>
  </si>
  <si>
    <t>38-889-3123</t>
  </si>
  <si>
    <t>17-090-8751</t>
  </si>
  <si>
    <t>31-087-5371</t>
  </si>
  <si>
    <t>26-982-0668</t>
  </si>
  <si>
    <t>83-739-5364</t>
  </si>
  <si>
    <t>13-865-7735</t>
  </si>
  <si>
    <t>23-298-4342</t>
  </si>
  <si>
    <t>55-707-5076</t>
  </si>
  <si>
    <t>39-398-9903</t>
  </si>
  <si>
    <t>30-279-7190</t>
  </si>
  <si>
    <t>30-717-8641</t>
  </si>
  <si>
    <t>57-414-1700</t>
  </si>
  <si>
    <t>38-614-7800</t>
  </si>
  <si>
    <t>50-613-3474</t>
  </si>
  <si>
    <t>18-791-9122</t>
  </si>
  <si>
    <t>64-727-5992</t>
  </si>
  <si>
    <t>20-512-6178</t>
  </si>
  <si>
    <t>55-330-1685</t>
  </si>
  <si>
    <t>03-753-6489</t>
  </si>
  <si>
    <t>06-092-9641</t>
  </si>
  <si>
    <t>83-227-2028</t>
  </si>
  <si>
    <t>63-659-0268</t>
  </si>
  <si>
    <t>94-469-3918</t>
  </si>
  <si>
    <t>05-446-8790</t>
  </si>
  <si>
    <t>13-569-8645</t>
  </si>
  <si>
    <t>23-189-5438</t>
  </si>
  <si>
    <t>28-577-3669</t>
  </si>
  <si>
    <t>23-235-2919</t>
  </si>
  <si>
    <t>28-018-4830</t>
  </si>
  <si>
    <t>04-951-6252</t>
  </si>
  <si>
    <t>33-668-5640</t>
  </si>
  <si>
    <t>94-879-5380</t>
  </si>
  <si>
    <t>09-469-4746</t>
  </si>
  <si>
    <t>57-277-4854</t>
  </si>
  <si>
    <t>68-503-2291</t>
  </si>
  <si>
    <t>87-459-3849</t>
  </si>
  <si>
    <t>43-491-2451</t>
  </si>
  <si>
    <t>73-122-3455</t>
  </si>
  <si>
    <t>53-801-2086</t>
  </si>
  <si>
    <t>57-835-0026</t>
  </si>
  <si>
    <t>62-357-6094</t>
  </si>
  <si>
    <t>36-460-2047</t>
  </si>
  <si>
    <t>47-896-2506</t>
  </si>
  <si>
    <t>40-809-6112</t>
  </si>
  <si>
    <t>43-698-5438</t>
  </si>
  <si>
    <t>75-266-4692</t>
  </si>
  <si>
    <t>13-497-6609</t>
  </si>
  <si>
    <t>17-224-0545</t>
  </si>
  <si>
    <t>71-566-5206</t>
  </si>
  <si>
    <t>96-693-9953</t>
  </si>
  <si>
    <t>80-412-7274</t>
  </si>
  <si>
    <t>91-367-5339</t>
  </si>
  <si>
    <t>79-727-0526</t>
  </si>
  <si>
    <t>38-536-7401</t>
  </si>
  <si>
    <t>55-644-4436</t>
  </si>
  <si>
    <t>59-799-3195</t>
  </si>
  <si>
    <t>60-302-7872</t>
  </si>
  <si>
    <t>87-587-3367</t>
  </si>
  <si>
    <t>33-451-0564</t>
  </si>
  <si>
    <t>86-690-8154</t>
  </si>
  <si>
    <t>29-054-6714</t>
  </si>
  <si>
    <t>58-388-5384</t>
  </si>
  <si>
    <t>75-297-8116</t>
  </si>
  <si>
    <t>49-903-7132</t>
  </si>
  <si>
    <t>35-251-4673</t>
  </si>
  <si>
    <t>77-800-9464</t>
  </si>
  <si>
    <t>62-332-2633</t>
  </si>
  <si>
    <t>58-299-0167</t>
  </si>
  <si>
    <t>83-959-5510</t>
  </si>
  <si>
    <t>43-358-3581</t>
  </si>
  <si>
    <t>58-966-1987</t>
  </si>
  <si>
    <t>44-379-9473</t>
  </si>
  <si>
    <t>69-298-4922</t>
  </si>
  <si>
    <t>84-481-6567</t>
  </si>
  <si>
    <t>95-028-2225</t>
  </si>
  <si>
    <t>34-032-1858</t>
  </si>
  <si>
    <t>88-195-0116</t>
  </si>
  <si>
    <t>68-049-3356</t>
  </si>
  <si>
    <t>66-206-4422</t>
  </si>
  <si>
    <t>79-809-8834</t>
  </si>
  <si>
    <t>37-112-3059</t>
  </si>
  <si>
    <t>63-217-5877</t>
  </si>
  <si>
    <t>85-993-3692</t>
  </si>
  <si>
    <t>96-900-4925</t>
  </si>
  <si>
    <t>25-808-6918</t>
  </si>
  <si>
    <t>23-815-8716</t>
  </si>
  <si>
    <t>46-851-1813</t>
  </si>
  <si>
    <t>87-816-5671</t>
  </si>
  <si>
    <t>12-049-0905</t>
  </si>
  <si>
    <t>44-415-6076</t>
  </si>
  <si>
    <t>07-952-4212</t>
  </si>
  <si>
    <t>44-314-1215</t>
  </si>
  <si>
    <t>25-906-9233</t>
  </si>
  <si>
    <t>22-763-0732</t>
  </si>
  <si>
    <t>10-461-7391</t>
  </si>
  <si>
    <t>18-687-2395</t>
  </si>
  <si>
    <t>77-072-3554</t>
  </si>
  <si>
    <t>68-180-2274</t>
  </si>
  <si>
    <t>98-905-3487</t>
  </si>
  <si>
    <t>25-364-6734</t>
  </si>
  <si>
    <t>56-046-0969</t>
  </si>
  <si>
    <t>02-990-0346</t>
  </si>
  <si>
    <t>29-129-7822</t>
  </si>
  <si>
    <t>24-502-8279</t>
  </si>
  <si>
    <t>68-234-1794</t>
  </si>
  <si>
    <t>56-510-7117</t>
  </si>
  <si>
    <t>96-528-1032</t>
  </si>
  <si>
    <t>40-443-3984</t>
  </si>
  <si>
    <t>58-735-4652</t>
  </si>
  <si>
    <t>55-433-2653</t>
  </si>
  <si>
    <t>29-249-6021</t>
  </si>
  <si>
    <t>15-228-9620</t>
  </si>
  <si>
    <t>75-784-7326</t>
  </si>
  <si>
    <t>78-748-4305</t>
  </si>
  <si>
    <t>29-811-3621</t>
  </si>
  <si>
    <t>21-057-2583</t>
  </si>
  <si>
    <t>90-509-5917</t>
  </si>
  <si>
    <t>47-926-8553</t>
  </si>
  <si>
    <t>62-887-2756</t>
  </si>
  <si>
    <t>97-598-2088</t>
  </si>
  <si>
    <t>32-304-4256</t>
  </si>
  <si>
    <t>57-812-8067</t>
  </si>
  <si>
    <t>96-671-5091</t>
  </si>
  <si>
    <t>70-895-3441</t>
  </si>
  <si>
    <t>72-809-7014</t>
  </si>
  <si>
    <t>60-789-3395</t>
  </si>
  <si>
    <t>25-769-0978</t>
  </si>
  <si>
    <t>64-526-0729</t>
  </si>
  <si>
    <t>82-643-7976</t>
  </si>
  <si>
    <t>57-841-3954</t>
  </si>
  <si>
    <t>11-766-0367</t>
  </si>
  <si>
    <t>39-837-3029</t>
  </si>
  <si>
    <t>08-743-7233</t>
  </si>
  <si>
    <t>50-126-9851</t>
  </si>
  <si>
    <t>45-801-0930</t>
  </si>
  <si>
    <t>19-810-2905</t>
  </si>
  <si>
    <t>22-270-9316</t>
  </si>
  <si>
    <t>34-723-7771</t>
  </si>
  <si>
    <t>36-999-0002</t>
  </si>
  <si>
    <t>53-544-1008</t>
  </si>
  <si>
    <t>44-982-3062</t>
  </si>
  <si>
    <t>34-697-8947</t>
  </si>
  <si>
    <t>76-684-8318</t>
  </si>
  <si>
    <t>85-410-0677</t>
  </si>
  <si>
    <t>32-039-7872</t>
  </si>
  <si>
    <t>74-376-6319</t>
  </si>
  <si>
    <t>35-809-6028</t>
  </si>
  <si>
    <t>80-731-6040</t>
  </si>
  <si>
    <t>79-689-4873</t>
  </si>
  <si>
    <t>26-271-4671</t>
  </si>
  <si>
    <t>55-631-0015</t>
  </si>
  <si>
    <t>88-913-1839</t>
  </si>
  <si>
    <t>42-363-1845</t>
  </si>
  <si>
    <t>53-984-6800</t>
  </si>
  <si>
    <t>21-772-2253</t>
  </si>
  <si>
    <t>67-062-3955</t>
  </si>
  <si>
    <t>97-644-9342</t>
  </si>
  <si>
    <t>11-511-0346</t>
  </si>
  <si>
    <t>48-277-4981</t>
  </si>
  <si>
    <t>99-737-5279</t>
  </si>
  <si>
    <t>90-810-4838</t>
  </si>
  <si>
    <t>25-864-8107</t>
  </si>
  <si>
    <t>19-294-5825</t>
  </si>
  <si>
    <t>73-775-1018</t>
  </si>
  <si>
    <t>56-049-5143</t>
  </si>
  <si>
    <t>96-826-3529</t>
  </si>
  <si>
    <t>62-203-1803</t>
  </si>
  <si>
    <t>84-931-9692</t>
  </si>
  <si>
    <t>33-594-8501</t>
  </si>
  <si>
    <t>49-171-9270</t>
  </si>
  <si>
    <t>26-843-9015</t>
  </si>
  <si>
    <t>54-994-3898</t>
  </si>
  <si>
    <t>36-448-6980</t>
  </si>
  <si>
    <t>01-549-7733</t>
  </si>
  <si>
    <t>07-435-9113</t>
  </si>
  <si>
    <t>83-678-2116</t>
  </si>
  <si>
    <t>59-204-3375</t>
  </si>
  <si>
    <t>35-759-7763</t>
  </si>
  <si>
    <t>00-950-4199</t>
  </si>
  <si>
    <t>13-566-0123</t>
  </si>
  <si>
    <t>41-823-2655</t>
  </si>
  <si>
    <t>34-769-7763</t>
  </si>
  <si>
    <t>88-814-9888</t>
  </si>
  <si>
    <t>77-056-2790</t>
  </si>
  <si>
    <t>75-462-2830</t>
  </si>
  <si>
    <t>26-768-6350</t>
  </si>
  <si>
    <t>16-584-6448</t>
  </si>
  <si>
    <t>25-901-7089</t>
  </si>
  <si>
    <t>00-962-6842</t>
  </si>
  <si>
    <t>68-399-6550</t>
  </si>
  <si>
    <t>04-144-6809</t>
  </si>
  <si>
    <t>03-975-7983</t>
  </si>
  <si>
    <t>88-392-0343</t>
  </si>
  <si>
    <t>86-343-7384</t>
  </si>
  <si>
    <t>49-167-1890</t>
  </si>
  <si>
    <t>84-998-3385</t>
  </si>
  <si>
    <t>29-842-4642</t>
  </si>
  <si>
    <t>13-204-0557</t>
  </si>
  <si>
    <t>80-678-1344</t>
  </si>
  <si>
    <t>28-091-1402</t>
  </si>
  <si>
    <t>00-767-9234</t>
  </si>
  <si>
    <t>25-703-4379</t>
  </si>
  <si>
    <t>12-337-2156</t>
  </si>
  <si>
    <t>62-241-2232</t>
  </si>
  <si>
    <t>20-501-8411</t>
  </si>
  <si>
    <t>52-615-0985</t>
  </si>
  <si>
    <t>24-310-0600</t>
  </si>
  <si>
    <t>48-616-5914</t>
  </si>
  <si>
    <t>05-801-4463</t>
  </si>
  <si>
    <t>36-765-3822</t>
  </si>
  <si>
    <t>42-688-3234</t>
  </si>
  <si>
    <t>55-547-2935</t>
  </si>
  <si>
    <t>49-183-4310</t>
  </si>
  <si>
    <t>24-412-5930</t>
  </si>
  <si>
    <t>10-658-4959</t>
  </si>
  <si>
    <t>07-817-3313</t>
  </si>
  <si>
    <t>19-642-1168</t>
  </si>
  <si>
    <t>28-736-0894</t>
  </si>
  <si>
    <t>26-158-5944</t>
  </si>
  <si>
    <t>62-075-8771</t>
  </si>
  <si>
    <t>97-984-7620</t>
  </si>
  <si>
    <t>07-544-1239</t>
  </si>
  <si>
    <t>18-427-7665</t>
  </si>
  <si>
    <t>19-850-1969</t>
  </si>
  <si>
    <t>52-211-6560</t>
  </si>
  <si>
    <t>22-208-1936</t>
  </si>
  <si>
    <t>37-656-4691</t>
  </si>
  <si>
    <t>44-199-7503</t>
  </si>
  <si>
    <t>90-056-4080</t>
  </si>
  <si>
    <t>87-473-8806</t>
  </si>
  <si>
    <t>57-596-3996</t>
  </si>
  <si>
    <t>45-744-7490</t>
  </si>
  <si>
    <t>47-722-6496</t>
  </si>
  <si>
    <t>32-278-3022</t>
  </si>
  <si>
    <t>28-490-9320</t>
  </si>
  <si>
    <t>23-796-6643</t>
  </si>
  <si>
    <t>55-401-3262</t>
  </si>
  <si>
    <t>84-593-8578</t>
  </si>
  <si>
    <t>57-153-2307</t>
  </si>
  <si>
    <t>55-068-6291</t>
  </si>
  <si>
    <t>67-646-2907</t>
  </si>
  <si>
    <t>31-353-5659</t>
  </si>
  <si>
    <t>66-133-9879</t>
  </si>
  <si>
    <t>23-031-1658</t>
  </si>
  <si>
    <t>08-627-0143</t>
  </si>
  <si>
    <t>05-788-8489</t>
  </si>
  <si>
    <t>23-260-2736</t>
  </si>
  <si>
    <t>20-807-4574</t>
  </si>
  <si>
    <t>55-354-3031</t>
  </si>
  <si>
    <t>09-904-9275</t>
  </si>
  <si>
    <t>53-073-8663</t>
  </si>
  <si>
    <t>78-251-3522</t>
  </si>
  <si>
    <t>18-285-2283</t>
  </si>
  <si>
    <t>75-648-0352</t>
  </si>
  <si>
    <t>04-879-1144</t>
  </si>
  <si>
    <t>67-693-4373</t>
  </si>
  <si>
    <t>99-795-8744</t>
  </si>
  <si>
    <t>87-365-6336</t>
  </si>
  <si>
    <t>59-715-4125</t>
  </si>
  <si>
    <t>75-322-4886</t>
  </si>
  <si>
    <t>23-656-0861</t>
  </si>
  <si>
    <t>69-710-1132</t>
  </si>
  <si>
    <t>94-407-7398</t>
  </si>
  <si>
    <t>18-326-3770</t>
  </si>
  <si>
    <t>57-498-5831</t>
  </si>
  <si>
    <t>93-291-2584</t>
  </si>
  <si>
    <t>00-852-0538</t>
  </si>
  <si>
    <t>67-472-6980</t>
  </si>
  <si>
    <t>57-632-9906</t>
  </si>
  <si>
    <t>78-602-6327</t>
  </si>
  <si>
    <t>02-869-1576</t>
  </si>
  <si>
    <t>90-361-2506</t>
  </si>
  <si>
    <t>23-643-1785</t>
  </si>
  <si>
    <t>87-604-2528</t>
  </si>
  <si>
    <t>45-100-5835</t>
  </si>
  <si>
    <t>06-286-6634</t>
  </si>
  <si>
    <t>24-425-0220</t>
  </si>
  <si>
    <t>13-940-8585</t>
  </si>
  <si>
    <t>16-936-1979</t>
  </si>
  <si>
    <t>28-487-2896</t>
  </si>
  <si>
    <t>71-595-7813</t>
  </si>
  <si>
    <t>63-901-9145</t>
  </si>
  <si>
    <t>96-204-0299</t>
  </si>
  <si>
    <t>77-611-2765</t>
  </si>
  <si>
    <t>58-474-5857</t>
  </si>
  <si>
    <t>21-347-1633</t>
  </si>
  <si>
    <t>07-063-2351</t>
  </si>
  <si>
    <t>40-427-5976</t>
  </si>
  <si>
    <t>84-887-6612</t>
  </si>
  <si>
    <t>68-968-5923</t>
  </si>
  <si>
    <t>28-135-5813</t>
  </si>
  <si>
    <t>95-244-4144</t>
  </si>
  <si>
    <t>58-138-8296</t>
  </si>
  <si>
    <t>43-557-4394</t>
  </si>
  <si>
    <t>71-594-0693</t>
  </si>
  <si>
    <t>11-145-2549</t>
  </si>
  <si>
    <t>33-470-0959</t>
  </si>
  <si>
    <t>16-804-6289</t>
  </si>
  <si>
    <t>92-811-5976</t>
  </si>
  <si>
    <t>62-374-2566</t>
  </si>
  <si>
    <t>25-465-0397</t>
  </si>
  <si>
    <t>92-291-1685</t>
  </si>
  <si>
    <t>73-079-1076</t>
  </si>
  <si>
    <t>23-384-6107</t>
  </si>
  <si>
    <t>55-875-8843</t>
  </si>
  <si>
    <t>95-878-0143</t>
  </si>
  <si>
    <t>21-736-6880</t>
  </si>
  <si>
    <t>69-375-9086</t>
  </si>
  <si>
    <t>29-962-5844</t>
  </si>
  <si>
    <t>53-468-3377</t>
  </si>
  <si>
    <t>10-639-5322</t>
  </si>
  <si>
    <t>76-823-4318</t>
  </si>
  <si>
    <t>67-040-7174</t>
  </si>
  <si>
    <t>63-713-0207</t>
  </si>
  <si>
    <t>14-786-4011</t>
  </si>
  <si>
    <t>93-575-4777</t>
  </si>
  <si>
    <t>43-278-5912</t>
  </si>
  <si>
    <t>88-168-8587</t>
  </si>
  <si>
    <t>44-658-1177</t>
  </si>
  <si>
    <t>63-465-3111</t>
  </si>
  <si>
    <t>48-352-6339</t>
  </si>
  <si>
    <t>31-471-1656</t>
  </si>
  <si>
    <t>57-057-2292</t>
  </si>
  <si>
    <t>87-949-6003</t>
  </si>
  <si>
    <t>39-447-2145</t>
  </si>
  <si>
    <t>87-003-8598</t>
  </si>
  <si>
    <t>01-818-6098</t>
  </si>
  <si>
    <t>53-104-3791</t>
  </si>
  <si>
    <t>98-968-0151</t>
  </si>
  <si>
    <t>98-534-5998</t>
  </si>
  <si>
    <t>84-495-3804</t>
  </si>
  <si>
    <t>84-833-1990</t>
  </si>
  <si>
    <t>38-822-2735</t>
  </si>
  <si>
    <t>53-152-8791</t>
  </si>
  <si>
    <t>79-438-7815</t>
  </si>
  <si>
    <t>06-148-2159</t>
  </si>
  <si>
    <t>36-891-0364</t>
  </si>
  <si>
    <t>69-555-1673</t>
  </si>
  <si>
    <t>84-827-0127</t>
  </si>
  <si>
    <t>40-983-5804</t>
  </si>
  <si>
    <t>52-970-8511</t>
  </si>
  <si>
    <t>00-846-2799</t>
  </si>
  <si>
    <t>77-294-3072</t>
  </si>
  <si>
    <t>40-011-2280</t>
  </si>
  <si>
    <t>91-563-0754</t>
  </si>
  <si>
    <t>00-315-1461</t>
  </si>
  <si>
    <t>98-895-2564</t>
  </si>
  <si>
    <t>73-055-2049</t>
  </si>
  <si>
    <t>10-444-1330</t>
  </si>
  <si>
    <t>39-168-4793</t>
  </si>
  <si>
    <t>74-750-3377</t>
  </si>
  <si>
    <t>20-990-6083</t>
  </si>
  <si>
    <t>21-316-0138</t>
  </si>
  <si>
    <t>39-416-2532</t>
  </si>
  <si>
    <t>90-866-7246</t>
  </si>
  <si>
    <t>41-906-4526</t>
  </si>
  <si>
    <t>31-422-8650</t>
  </si>
  <si>
    <t>26-198-0023</t>
  </si>
  <si>
    <t>28-750-3645</t>
  </si>
  <si>
    <t>58-400-0243</t>
  </si>
  <si>
    <t>09-122-9883</t>
  </si>
  <si>
    <t>78-281-8445</t>
  </si>
  <si>
    <t>59-732-4060</t>
  </si>
  <si>
    <t>07-666-7963</t>
  </si>
  <si>
    <t>56-522-3730</t>
  </si>
  <si>
    <t>86-474-3319</t>
  </si>
  <si>
    <t>54-717-7328</t>
  </si>
  <si>
    <t>55-555-3403</t>
  </si>
  <si>
    <t>20-999-9943</t>
  </si>
  <si>
    <t>49-135-4772</t>
  </si>
  <si>
    <t>54-913-3801</t>
  </si>
  <si>
    <t>30-448-0746</t>
  </si>
  <si>
    <t>84-333-7338</t>
  </si>
  <si>
    <t>95-517-8725</t>
  </si>
  <si>
    <t>88-337-1048</t>
  </si>
  <si>
    <t>40-215-9132</t>
  </si>
  <si>
    <t>23-567-0189</t>
  </si>
  <si>
    <t>76-807-4964</t>
  </si>
  <si>
    <t>29-086-1815</t>
  </si>
  <si>
    <t>73-287-9014</t>
  </si>
  <si>
    <t>95-242-1579</t>
  </si>
  <si>
    <t>35-990-3711</t>
  </si>
  <si>
    <t>25-113-7933</t>
  </si>
  <si>
    <t>99-994-8430</t>
  </si>
  <si>
    <t>08-722-5099</t>
  </si>
  <si>
    <t>87-418-3516</t>
  </si>
  <si>
    <t>60-727-0128</t>
  </si>
  <si>
    <t>87-609-9577</t>
  </si>
  <si>
    <t>93-160-3995</t>
  </si>
  <si>
    <t>68-487-3164</t>
  </si>
  <si>
    <t>99-477-8426</t>
  </si>
  <si>
    <t>16-635-4119</t>
  </si>
  <si>
    <t>33-393-8362</t>
  </si>
  <si>
    <t>88-897-4565</t>
  </si>
  <si>
    <t>50-115-0449</t>
  </si>
  <si>
    <t>67-115-2034</t>
  </si>
  <si>
    <t>51-779-6123</t>
  </si>
  <si>
    <t>47-057-5532</t>
  </si>
  <si>
    <t>36-243-0915</t>
  </si>
  <si>
    <t>99-148-7469</t>
  </si>
  <si>
    <t>63-112-1885</t>
  </si>
  <si>
    <t>75-321-4203</t>
  </si>
  <si>
    <t>64-725-8495</t>
  </si>
  <si>
    <t>96-463-0994</t>
  </si>
  <si>
    <t>54-299-2442</t>
  </si>
  <si>
    <t>41-502-4605</t>
  </si>
  <si>
    <t>74-657-5993</t>
  </si>
  <si>
    <t>46-292-1672</t>
  </si>
  <si>
    <t>28-661-9497</t>
  </si>
  <si>
    <t>89-161-0531</t>
  </si>
  <si>
    <t>95-620-1442</t>
  </si>
  <si>
    <t>60-027-2814</t>
  </si>
  <si>
    <t>91-246-5606</t>
  </si>
  <si>
    <t>89-814-3568</t>
  </si>
  <si>
    <t>19-631-3131</t>
  </si>
  <si>
    <t>74-768-7320</t>
  </si>
  <si>
    <t>03-695-2559</t>
  </si>
  <si>
    <t>68-886-3014</t>
  </si>
  <si>
    <t>95-030-1460</t>
  </si>
  <si>
    <t>21-123-6061</t>
  </si>
  <si>
    <t>69-865-7220</t>
  </si>
  <si>
    <t>49-221-6513</t>
  </si>
  <si>
    <t>13-732-3349</t>
  </si>
  <si>
    <t>66-269-2011</t>
  </si>
  <si>
    <t>94-974-0214</t>
  </si>
  <si>
    <t>07-511-1749</t>
  </si>
  <si>
    <t>15-339-4886</t>
  </si>
  <si>
    <t>86-252-0581</t>
  </si>
  <si>
    <t>41-594-6806</t>
  </si>
  <si>
    <t>36-907-3390</t>
  </si>
  <si>
    <t>17-489-8765</t>
  </si>
  <si>
    <t>20-936-5434</t>
  </si>
  <si>
    <t>48-418-3794</t>
  </si>
  <si>
    <t>48-596-4046</t>
  </si>
  <si>
    <t>43-568-3630</t>
  </si>
  <si>
    <t>08-015-2338</t>
  </si>
  <si>
    <t>46-273-9671</t>
  </si>
  <si>
    <t>95-241-0478</t>
  </si>
  <si>
    <t>06-474-4127</t>
  </si>
  <si>
    <t>81-154-8649</t>
  </si>
  <si>
    <t>28-555-4981</t>
  </si>
  <si>
    <t>66-473-3984</t>
  </si>
  <si>
    <t>03-286-4085</t>
  </si>
  <si>
    <t>51-418-6348</t>
  </si>
  <si>
    <t>93-803-0207</t>
  </si>
  <si>
    <t>24-297-2838</t>
  </si>
  <si>
    <t>59-854-7848</t>
  </si>
  <si>
    <t>98-877-5419</t>
  </si>
  <si>
    <t>51-270-9475</t>
  </si>
  <si>
    <t>26-333-2915</t>
  </si>
  <si>
    <t>13-209-1016</t>
  </si>
  <si>
    <t>04-025-0232</t>
  </si>
  <si>
    <t>00-753-6462</t>
  </si>
  <si>
    <t>14-511-9390</t>
  </si>
  <si>
    <t>05-089-5646</t>
  </si>
  <si>
    <t>93-420-6084</t>
  </si>
  <si>
    <t>63-997-3426</t>
  </si>
  <si>
    <t>19-605-2415</t>
  </si>
  <si>
    <t>04-842-8199</t>
  </si>
  <si>
    <t>67-351-1676</t>
  </si>
  <si>
    <t>97-280-4650</t>
  </si>
  <si>
    <t>58-009-6542</t>
  </si>
  <si>
    <t>98-984-6745</t>
  </si>
  <si>
    <t>30-263-2420</t>
  </si>
  <si>
    <t>35-244-5490</t>
  </si>
  <si>
    <t>95-351-4172</t>
  </si>
  <si>
    <t>79-177-7333</t>
  </si>
  <si>
    <t>33-640-7692</t>
  </si>
  <si>
    <t>84-973-7359</t>
  </si>
  <si>
    <t>09-116-2997</t>
  </si>
  <si>
    <t>24-330-0768</t>
  </si>
  <si>
    <t>18-655-6960</t>
  </si>
  <si>
    <t>32-570-7169</t>
  </si>
  <si>
    <t>50-093-9118</t>
  </si>
  <si>
    <t>69-735-1396</t>
  </si>
  <si>
    <t>32-153-7317</t>
  </si>
  <si>
    <t>52-307-7073</t>
  </si>
  <si>
    <t>17-527-4738</t>
  </si>
  <si>
    <t>60-964-4012</t>
  </si>
  <si>
    <t>23-255-2443</t>
  </si>
  <si>
    <t>79-822-3864</t>
  </si>
  <si>
    <t>72-053-3034</t>
  </si>
  <si>
    <t>48-536-7473</t>
  </si>
  <si>
    <t>51-947-4635</t>
  </si>
  <si>
    <t>86-189-8755</t>
  </si>
  <si>
    <t>22-020-8902</t>
  </si>
  <si>
    <t>38-301-4121</t>
  </si>
  <si>
    <t>32-943-2804</t>
  </si>
  <si>
    <t>75-995-6708</t>
  </si>
  <si>
    <t>68-653-1379</t>
  </si>
  <si>
    <t>83-740-6897</t>
  </si>
  <si>
    <t>44-902-3326</t>
  </si>
  <si>
    <t>03-828-8928</t>
  </si>
  <si>
    <t>09-161-8125</t>
  </si>
  <si>
    <t>62-142-2605</t>
  </si>
  <si>
    <t>35-447-1812</t>
  </si>
  <si>
    <t>81-675-5821</t>
  </si>
  <si>
    <t>40-374-3753</t>
  </si>
  <si>
    <t>96-374-2738</t>
  </si>
  <si>
    <t>61-484-5574</t>
  </si>
  <si>
    <t>72-830-1514</t>
  </si>
  <si>
    <t>88-352-8740</t>
  </si>
  <si>
    <t>40-185-7901</t>
  </si>
  <si>
    <t>68-769-3480</t>
  </si>
  <si>
    <t>67-852-7875</t>
  </si>
  <si>
    <t>08-583-5738</t>
  </si>
  <si>
    <t>01-667-8345</t>
  </si>
  <si>
    <t>31-554-7516</t>
  </si>
  <si>
    <t>21-423-2953</t>
  </si>
  <si>
    <t>18-688-0620</t>
  </si>
  <si>
    <t>79-080-7313</t>
  </si>
  <si>
    <t>65-687-0575</t>
  </si>
  <si>
    <t>20-554-0848</t>
  </si>
  <si>
    <t>29-400-4427</t>
  </si>
  <si>
    <t>18-115-5315</t>
  </si>
  <si>
    <t>05-936-4576</t>
  </si>
  <si>
    <t>77-621-6902</t>
  </si>
  <si>
    <t>70-112-6276</t>
  </si>
  <si>
    <t>19-037-1791</t>
  </si>
  <si>
    <t>56-105-4751</t>
  </si>
  <si>
    <t>63-894-9542</t>
  </si>
  <si>
    <t>92-976-4071</t>
  </si>
  <si>
    <t>61-525-5356</t>
  </si>
  <si>
    <t>70-776-2766</t>
  </si>
  <si>
    <t>34-606-5229</t>
  </si>
  <si>
    <t>01-420-5301</t>
  </si>
  <si>
    <t>16-380-4610</t>
  </si>
  <si>
    <t>25-985-6564</t>
  </si>
  <si>
    <t>21-530-3253</t>
  </si>
  <si>
    <t>57-344-4026</t>
  </si>
  <si>
    <t>12-665-3504</t>
  </si>
  <si>
    <t>26-524-9250</t>
  </si>
  <si>
    <t>01-376-4479</t>
  </si>
  <si>
    <t>54-075-1381</t>
  </si>
  <si>
    <t>42-326-8185</t>
  </si>
  <si>
    <t>14-200-1578</t>
  </si>
  <si>
    <t>03-557-6678</t>
  </si>
  <si>
    <t>92-503-3913</t>
  </si>
  <si>
    <t>13-842-5603</t>
  </si>
  <si>
    <t>63-958-6130</t>
  </si>
  <si>
    <t>28-987-4391</t>
  </si>
  <si>
    <t>45-267-0654</t>
  </si>
  <si>
    <t>18-344-1993</t>
  </si>
  <si>
    <t>71-007-7878</t>
  </si>
  <si>
    <t>76-113-4124</t>
  </si>
  <si>
    <t>57-202-4362</t>
  </si>
  <si>
    <t>12-545-6682</t>
  </si>
  <si>
    <t>19-380-9636</t>
  </si>
  <si>
    <t>29-123-7839</t>
  </si>
  <si>
    <t>35-313-1270</t>
  </si>
  <si>
    <t>10-149-6258</t>
  </si>
  <si>
    <t>84-272-2421</t>
  </si>
  <si>
    <t>84-928-5320</t>
  </si>
  <si>
    <t>65-390-1506</t>
  </si>
  <si>
    <t>33-560-0851</t>
  </si>
  <si>
    <t>67-687-8157</t>
  </si>
  <si>
    <t>69-590-7423</t>
  </si>
  <si>
    <t>18-170-3882</t>
  </si>
  <si>
    <t>59-029-9233</t>
  </si>
  <si>
    <t>97-131-6049</t>
  </si>
  <si>
    <t>15-385-4097</t>
  </si>
  <si>
    <t>55-790-0356</t>
  </si>
  <si>
    <t>25-207-5333</t>
  </si>
  <si>
    <t>71-475-9215</t>
  </si>
  <si>
    <t>90-656-7297</t>
  </si>
  <si>
    <t>35-338-4974</t>
  </si>
  <si>
    <t>24-925-5108</t>
  </si>
  <si>
    <t>20-792-4057</t>
  </si>
  <si>
    <t>03-247-3870</t>
  </si>
  <si>
    <t>14-482-7030</t>
  </si>
  <si>
    <t>07-425-0688</t>
  </si>
  <si>
    <t>52-578-2923</t>
  </si>
  <si>
    <t>33-669-4500</t>
  </si>
  <si>
    <t>82-874-1883</t>
  </si>
  <si>
    <t>08-088-7618</t>
  </si>
  <si>
    <t>52-261-6499</t>
  </si>
  <si>
    <t>11-678-3416</t>
  </si>
  <si>
    <t>12-633-6671</t>
  </si>
  <si>
    <t>00-838-1594</t>
  </si>
  <si>
    <t>67-351-7572</t>
  </si>
  <si>
    <t>46-069-9852</t>
  </si>
  <si>
    <t>65-970-3621</t>
  </si>
  <si>
    <t>90-915-9952</t>
  </si>
  <si>
    <t>43-434-8294</t>
  </si>
  <si>
    <t>98-844-5614</t>
  </si>
  <si>
    <t>69-949-6218</t>
  </si>
  <si>
    <t>45-338-0393</t>
  </si>
  <si>
    <t>56-009-5804</t>
  </si>
  <si>
    <t>12-475-5807</t>
  </si>
  <si>
    <t>70-104-8522</t>
  </si>
  <si>
    <t>50-984-9876</t>
  </si>
  <si>
    <t>25-462-2648</t>
  </si>
  <si>
    <t>13-749-9259</t>
  </si>
  <si>
    <t>23-360-3078</t>
  </si>
  <si>
    <t>03-238-6597</t>
  </si>
  <si>
    <t>21-658-6841</t>
  </si>
  <si>
    <t>42-969-8890</t>
  </si>
  <si>
    <t>43-591-5880</t>
  </si>
  <si>
    <t>05-898-6159</t>
  </si>
  <si>
    <t>01-759-4604</t>
  </si>
  <si>
    <t>73-943-1096</t>
  </si>
  <si>
    <t>29-545-4895</t>
  </si>
  <si>
    <t>45-469-8686</t>
  </si>
  <si>
    <t>65-329-5397</t>
  </si>
  <si>
    <t>48-245-1485</t>
  </si>
  <si>
    <t>82-119-8059</t>
  </si>
  <si>
    <t>35-963-9270</t>
  </si>
  <si>
    <t>93-984-5856</t>
  </si>
  <si>
    <t>44-946-4350</t>
  </si>
  <si>
    <t>89-022-1061</t>
  </si>
  <si>
    <t>51-622-3116</t>
  </si>
  <si>
    <t>95-989-5313</t>
  </si>
  <si>
    <t>89-071-2216</t>
  </si>
  <si>
    <t>36-757-6079</t>
  </si>
  <si>
    <t>52-621-3632</t>
  </si>
  <si>
    <t>06-900-8960</t>
  </si>
  <si>
    <t>63-945-1466</t>
  </si>
  <si>
    <t>44-054-2337</t>
  </si>
  <si>
    <t>51-558-7413</t>
  </si>
  <si>
    <t>45-566-2947</t>
  </si>
  <si>
    <t>97-594-5396</t>
  </si>
  <si>
    <t>34-326-4169</t>
  </si>
  <si>
    <t>71-780-2997</t>
  </si>
  <si>
    <t>71-858-9957</t>
  </si>
  <si>
    <t>78-699-8639</t>
  </si>
  <si>
    <t>69-637-8877</t>
  </si>
  <si>
    <t>19-002-7441</t>
  </si>
  <si>
    <t>79-503-1685</t>
  </si>
  <si>
    <t>38-257-0305</t>
  </si>
  <si>
    <t>01-564-4595</t>
  </si>
  <si>
    <t>32-146-5306</t>
  </si>
  <si>
    <t>53-764-4340</t>
  </si>
  <si>
    <t>37-796-3066</t>
  </si>
  <si>
    <t>46-569-7640</t>
  </si>
  <si>
    <t>98-039-6849</t>
  </si>
  <si>
    <t>43-450-0965</t>
  </si>
  <si>
    <t>86-638-0992</t>
  </si>
  <si>
    <t>69-259-7164</t>
  </si>
  <si>
    <t>34-052-3824</t>
  </si>
  <si>
    <t>74-256-5986</t>
  </si>
  <si>
    <t>47-915-8870</t>
  </si>
  <si>
    <t>46-142-6521</t>
  </si>
  <si>
    <t>59-210-0429</t>
  </si>
  <si>
    <t>14-260-2292</t>
  </si>
  <si>
    <t>38-848-2458</t>
  </si>
  <si>
    <t>31-128-1162</t>
  </si>
  <si>
    <t>70-156-6862</t>
  </si>
  <si>
    <t>55-097-3917</t>
  </si>
  <si>
    <t>90-494-2783</t>
  </si>
  <si>
    <t>48-366-8808</t>
  </si>
  <si>
    <t>71-732-9803</t>
  </si>
  <si>
    <t>25-316-3315</t>
  </si>
  <si>
    <t>37-311-0930</t>
  </si>
  <si>
    <t>05-635-2741</t>
  </si>
  <si>
    <t>25-037-4926</t>
  </si>
  <si>
    <t>37-434-3938</t>
  </si>
  <si>
    <t>90-970-0089</t>
  </si>
  <si>
    <t>80-876-0772</t>
  </si>
  <si>
    <t>89-616-0754</t>
  </si>
  <si>
    <t>50-131-8959</t>
  </si>
  <si>
    <t>09-519-8742</t>
  </si>
  <si>
    <t>54-757-4692</t>
  </si>
  <si>
    <t>10-252-9833</t>
  </si>
  <si>
    <t>61-873-8485</t>
  </si>
  <si>
    <t>39-413-6409</t>
  </si>
  <si>
    <t>72-945-4381</t>
  </si>
  <si>
    <t>96-517-4741</t>
  </si>
  <si>
    <t>01-770-2506</t>
  </si>
  <si>
    <t>18-895-4190</t>
  </si>
  <si>
    <t>38-171-8179</t>
  </si>
  <si>
    <t>61-289-9384</t>
  </si>
  <si>
    <t>12-126-2087</t>
  </si>
  <si>
    <t>54-535-3270</t>
  </si>
  <si>
    <t>51-361-9267</t>
  </si>
  <si>
    <t>85-266-8297</t>
  </si>
  <si>
    <t>94-580-5497</t>
  </si>
  <si>
    <t>54-401-7166</t>
  </si>
  <si>
    <t>96-230-5618</t>
  </si>
  <si>
    <t>45-043-1645</t>
  </si>
  <si>
    <t>72-034-4879</t>
  </si>
  <si>
    <t>31-001-2165</t>
  </si>
  <si>
    <t>27-639-5336</t>
  </si>
  <si>
    <t>52-459-9540</t>
  </si>
  <si>
    <t>93-690-4065</t>
  </si>
  <si>
    <t>69-131-2866</t>
  </si>
  <si>
    <t>91-296-4312</t>
  </si>
  <si>
    <t>53-005-8126</t>
  </si>
  <si>
    <t>09-464-6282</t>
  </si>
  <si>
    <t>05-289-7787</t>
  </si>
  <si>
    <t>43-017-5042</t>
  </si>
  <si>
    <t>04-207-0843</t>
  </si>
  <si>
    <t>65-919-4205</t>
  </si>
  <si>
    <t>92-997-4345</t>
  </si>
  <si>
    <t>25-667-1117</t>
  </si>
  <si>
    <t>24-913-0568</t>
  </si>
  <si>
    <t>10-904-0900</t>
  </si>
  <si>
    <t>75-446-9517</t>
  </si>
  <si>
    <t>18-035-3049</t>
  </si>
  <si>
    <t>13-715-4058</t>
  </si>
  <si>
    <t>73-939-8159</t>
  </si>
  <si>
    <t>36-659-7110</t>
  </si>
  <si>
    <t>52-885-3796</t>
  </si>
  <si>
    <t>59-310-6111</t>
  </si>
  <si>
    <t>82-197-9034</t>
  </si>
  <si>
    <t>78-416-7083</t>
  </si>
  <si>
    <t>74-834-0452</t>
  </si>
  <si>
    <t>64-662-9384</t>
  </si>
  <si>
    <t>00-824-1629</t>
  </si>
  <si>
    <t>94-424-0983</t>
  </si>
  <si>
    <t>77-757-7715</t>
  </si>
  <si>
    <t>65-459-6330</t>
  </si>
  <si>
    <t>26-190-4338</t>
  </si>
  <si>
    <t>50-859-2211</t>
  </si>
  <si>
    <t>84-517-3181</t>
  </si>
  <si>
    <t>91-588-2888</t>
  </si>
  <si>
    <t>82-359-0694</t>
  </si>
  <si>
    <t>42-342-0046</t>
  </si>
  <si>
    <t>94-303-1478</t>
  </si>
  <si>
    <t>22-652-1993</t>
  </si>
  <si>
    <t>20-281-1364</t>
  </si>
  <si>
    <t>24-706-6596</t>
  </si>
  <si>
    <t>55-675-8462</t>
  </si>
  <si>
    <t>97-669-7525</t>
  </si>
  <si>
    <t>50-709-6078</t>
  </si>
  <si>
    <t>02-237-0502</t>
  </si>
  <si>
    <t>55-624-7461</t>
  </si>
  <si>
    <t>98-689-4710</t>
  </si>
  <si>
    <t>40-504-4548</t>
  </si>
  <si>
    <t>32-225-3016</t>
  </si>
  <si>
    <t>04-925-2803</t>
  </si>
  <si>
    <t>84-721-5861</t>
  </si>
  <si>
    <t>13-845-9735</t>
  </si>
  <si>
    <t>68-728-2140</t>
  </si>
  <si>
    <t>68-067-8574</t>
  </si>
  <si>
    <t>20-968-6915</t>
  </si>
  <si>
    <t>94-115-6641</t>
  </si>
  <si>
    <t>49-326-3048</t>
  </si>
  <si>
    <t>91-156-3317</t>
  </si>
  <si>
    <t>69-183-8403</t>
  </si>
  <si>
    <t>70-392-7062</t>
  </si>
  <si>
    <t>32-866-3290</t>
  </si>
  <si>
    <t>42-655-8041</t>
  </si>
  <si>
    <t>04-761-3689</t>
  </si>
  <si>
    <t>94-297-3684</t>
  </si>
  <si>
    <t>00-238-7683</t>
  </si>
  <si>
    <t>17-421-3006</t>
  </si>
  <si>
    <t>13-121-7309</t>
  </si>
  <si>
    <t>45-765-7548</t>
  </si>
  <si>
    <t>27-867-2787</t>
  </si>
  <si>
    <t>55-481-8949</t>
  </si>
  <si>
    <t>71-015-8299</t>
  </si>
  <si>
    <t>53-311-3294</t>
  </si>
  <si>
    <t>07-983-1471</t>
  </si>
  <si>
    <t>17-404-2490</t>
  </si>
  <si>
    <t>37-811-7523</t>
  </si>
  <si>
    <t>75-607-4177</t>
  </si>
  <si>
    <t>56-714-5042</t>
  </si>
  <si>
    <t>51-122-6547</t>
  </si>
  <si>
    <t>51-254-2958</t>
  </si>
  <si>
    <t>18-695-6695</t>
  </si>
  <si>
    <t>98-489-0766</t>
  </si>
  <si>
    <t>05-759-2245</t>
  </si>
  <si>
    <t>84-885-0920</t>
  </si>
  <si>
    <t>88-833-3749</t>
  </si>
  <si>
    <t>04-633-3113</t>
  </si>
  <si>
    <t>19-203-8930</t>
  </si>
  <si>
    <t>28-024-6653</t>
  </si>
  <si>
    <t>50-355-0363</t>
  </si>
  <si>
    <t>58-591-3017</t>
  </si>
  <si>
    <t>67-695-1226</t>
  </si>
  <si>
    <t>81-147-5573</t>
  </si>
  <si>
    <t>13-416-2575</t>
  </si>
  <si>
    <t>89-163-8002</t>
  </si>
  <si>
    <t>47-971-4977</t>
  </si>
  <si>
    <t>50-135-8164</t>
  </si>
  <si>
    <t>60-861-0117</t>
  </si>
  <si>
    <t>96-655-8723</t>
  </si>
  <si>
    <t>74-710-0906</t>
  </si>
  <si>
    <t>45-630-5614</t>
  </si>
  <si>
    <t>83-847-2369</t>
  </si>
  <si>
    <t>40-752-1395</t>
  </si>
  <si>
    <t>22-727-7816</t>
  </si>
  <si>
    <t>58-153-7102</t>
  </si>
  <si>
    <t>90-896-9971</t>
  </si>
  <si>
    <t>97-839-2618</t>
  </si>
  <si>
    <t>32-083-3134</t>
  </si>
  <si>
    <t>70-047-0796</t>
  </si>
  <si>
    <t>99-146-8109</t>
  </si>
  <si>
    <t>40-002-0766</t>
  </si>
  <si>
    <t>82-774-7298</t>
  </si>
  <si>
    <t>29-504-2703</t>
  </si>
  <si>
    <t>64-045-9326</t>
  </si>
  <si>
    <t>77-654-2930</t>
  </si>
  <si>
    <t>80-879-5826</t>
  </si>
  <si>
    <t>90-192-0669</t>
  </si>
  <si>
    <t>82-199-3638</t>
  </si>
  <si>
    <t>28-499-7305</t>
  </si>
  <si>
    <t>50-627-8883</t>
  </si>
  <si>
    <t>04-167-3808</t>
  </si>
  <si>
    <t>19-473-0544</t>
  </si>
  <si>
    <t>98-041-5852</t>
  </si>
  <si>
    <t>10-184-5786</t>
  </si>
  <si>
    <t>95-834-1801</t>
  </si>
  <si>
    <t>28-768-7489</t>
  </si>
  <si>
    <t>65-607-5743</t>
  </si>
  <si>
    <t>52-194-5763</t>
  </si>
  <si>
    <t>78-034-5477</t>
  </si>
  <si>
    <t>14-617-6452</t>
  </si>
  <si>
    <t>97-003-8811</t>
  </si>
  <si>
    <t>65-872-1339</t>
  </si>
  <si>
    <t>19-325-5401</t>
  </si>
  <si>
    <t>62-264-9963</t>
  </si>
  <si>
    <t>70-212-5607</t>
  </si>
  <si>
    <t>28-125-3063</t>
  </si>
  <si>
    <t>69-153-5472</t>
  </si>
  <si>
    <t>93-122-3897</t>
  </si>
  <si>
    <t>50-817-6428</t>
  </si>
  <si>
    <t>20-711-4341</t>
  </si>
  <si>
    <t>15-235-0071</t>
  </si>
  <si>
    <t>71-009-8854</t>
  </si>
  <si>
    <t>87-267-5106</t>
  </si>
  <si>
    <t>34-709-5030</t>
  </si>
  <si>
    <t>99-259-3389</t>
  </si>
  <si>
    <t>74-701-7581</t>
  </si>
  <si>
    <t>20-845-4551</t>
  </si>
  <si>
    <t>82-528-2196</t>
  </si>
  <si>
    <t>11-670-5467</t>
  </si>
  <si>
    <t>28-066-6919</t>
  </si>
  <si>
    <t>92-842-0888</t>
  </si>
  <si>
    <t>64-205-9469</t>
  </si>
  <si>
    <t>75-872-6534</t>
  </si>
  <si>
    <t>01-933-5578</t>
  </si>
  <si>
    <t>15-734-9198</t>
  </si>
  <si>
    <t>84-193-5540</t>
  </si>
  <si>
    <t>75-315-2807</t>
  </si>
  <si>
    <t>22-529-1833</t>
  </si>
  <si>
    <t>00-380-5597</t>
  </si>
  <si>
    <t>65-355-0741</t>
  </si>
  <si>
    <t>81-062-6440</t>
  </si>
  <si>
    <t>48-341-8762</t>
  </si>
  <si>
    <t>29-189-1225</t>
  </si>
  <si>
    <t>33-726-4687</t>
  </si>
  <si>
    <t>39-531-0178</t>
  </si>
  <si>
    <t>27-717-8396</t>
  </si>
  <si>
    <t>28-164-5842</t>
  </si>
  <si>
    <t>73-777-3033</t>
  </si>
  <si>
    <t>55-252-9683</t>
  </si>
  <si>
    <t>06-026-9723</t>
  </si>
  <si>
    <t>69-443-9128</t>
  </si>
  <si>
    <t>76-868-3607</t>
  </si>
  <si>
    <t>34-013-1786</t>
  </si>
  <si>
    <t>46-758-1757</t>
  </si>
  <si>
    <t>93-659-0771</t>
  </si>
  <si>
    <t>33-733-6582</t>
  </si>
  <si>
    <t>14-073-7177</t>
  </si>
  <si>
    <t>94-749-0671</t>
  </si>
  <si>
    <t>80-740-7408</t>
  </si>
  <si>
    <t>28-814-0441</t>
  </si>
  <si>
    <t>05-152-6628</t>
  </si>
  <si>
    <t>90-279-1160</t>
  </si>
  <si>
    <t>63-785-4245</t>
  </si>
  <si>
    <t>50-296-9054</t>
  </si>
  <si>
    <t>28-249-8693</t>
  </si>
  <si>
    <t>84-683-5016</t>
  </si>
  <si>
    <t>47-870-2587</t>
  </si>
  <si>
    <t>36-420-0381</t>
  </si>
  <si>
    <t>38-057-4823</t>
  </si>
  <si>
    <t>20-265-8085</t>
  </si>
  <si>
    <t>84-565-4336</t>
  </si>
  <si>
    <t>36-659-2000</t>
  </si>
  <si>
    <t>79-396-0191</t>
  </si>
  <si>
    <t>42-958-9143</t>
  </si>
  <si>
    <t>63-715-3665</t>
  </si>
  <si>
    <t>81-341-7783</t>
  </si>
  <si>
    <t>27-634-8162</t>
  </si>
  <si>
    <t>69-039-0112</t>
  </si>
  <si>
    <t>31-790-1538</t>
  </si>
  <si>
    <t>90-378-2392</t>
  </si>
  <si>
    <t>02-943-9664</t>
  </si>
  <si>
    <t>40-644-0382</t>
  </si>
  <si>
    <t>62-454-9836</t>
  </si>
  <si>
    <t>74-964-2364</t>
  </si>
  <si>
    <t>56-782-7962</t>
  </si>
  <si>
    <t>67-247-3877</t>
  </si>
  <si>
    <t>89-076-0632</t>
  </si>
  <si>
    <t>71-344-9419</t>
  </si>
  <si>
    <t>63-581-6183</t>
  </si>
  <si>
    <t>46-769-3153</t>
  </si>
  <si>
    <t>44-754-7895</t>
  </si>
  <si>
    <t>17-888-8188</t>
  </si>
  <si>
    <t>61-892-3053</t>
  </si>
  <si>
    <t>44-106-8612</t>
  </si>
  <si>
    <t>74-083-8591</t>
  </si>
  <si>
    <t>97-887-4489</t>
  </si>
  <si>
    <t>78-070-0045</t>
  </si>
  <si>
    <t>32-567-2582</t>
  </si>
  <si>
    <t>Title</t>
  </si>
  <si>
    <t>Base Minimum</t>
  </si>
  <si>
    <t>Base Maximum</t>
  </si>
  <si>
    <t>0-100%</t>
  </si>
  <si>
    <t>100-125%</t>
  </si>
  <si>
    <t>125-150%</t>
  </si>
  <si>
    <t>150-200%</t>
  </si>
  <si>
    <t>&gt;200%</t>
  </si>
  <si>
    <t>Quota</t>
  </si>
  <si>
    <t>Benchmark Base</t>
  </si>
  <si>
    <t>Benchmark Commission</t>
  </si>
  <si>
    <t>Benchmark Total Pay</t>
  </si>
  <si>
    <t xml:space="preserve"> Title</t>
  </si>
  <si>
    <t xml:space="preserve">Step 1 </t>
  </si>
  <si>
    <t>Copy base_salary</t>
  </si>
  <si>
    <t xml:space="preserve">Step 2 </t>
  </si>
  <si>
    <t>Rename base_salary (2) to calculations</t>
  </si>
  <si>
    <t>Step 3</t>
  </si>
  <si>
    <t>Use background fill to shade the raw data variables (shade headers light blue)</t>
  </si>
  <si>
    <t>Step 4</t>
  </si>
  <si>
    <t>Add number of accounts by employee</t>
  </si>
  <si>
    <t>number_of_accounts</t>
  </si>
  <si>
    <t>revenue</t>
  </si>
  <si>
    <t>quota</t>
  </si>
  <si>
    <t>COUNTIF(deals_closed!D:D,base_salary!A2)</t>
  </si>
  <si>
    <t>Step 5</t>
  </si>
  <si>
    <t>Add total revenue by employee</t>
  </si>
  <si>
    <t>SUMIF(deals_closed!D:D,calculations!A2,deals_closed!C:C)</t>
  </si>
  <si>
    <t>Step 6</t>
  </si>
  <si>
    <t>Add quota by employee</t>
  </si>
  <si>
    <t>VLOOKUP(D2,'2018_commission_structure'!$A$1:$I$4,9,FALSE)</t>
  </si>
  <si>
    <t>%_to_quota</t>
  </si>
  <si>
    <t xml:space="preserve">Step 7 </t>
  </si>
  <si>
    <t>Add %_to_quota</t>
  </si>
  <si>
    <t>G2/H2</t>
  </si>
  <si>
    <t>125%_of_quota</t>
  </si>
  <si>
    <t>Step 8</t>
  </si>
  <si>
    <t>Add 125%_of_quota</t>
  </si>
  <si>
    <t>H2*1.25</t>
  </si>
  <si>
    <t>150%_of_quota</t>
  </si>
  <si>
    <t>H2*1.5</t>
  </si>
  <si>
    <t>Add 150%_of_quota</t>
  </si>
  <si>
    <t>Step 9</t>
  </si>
  <si>
    <t>Add 200%_of_quota</t>
  </si>
  <si>
    <t>200%_of_quota</t>
  </si>
  <si>
    <t>Step 10</t>
  </si>
  <si>
    <t>max_tier</t>
  </si>
  <si>
    <t>Add max_tier</t>
  </si>
  <si>
    <t>IF(I2&lt;=1,"0-100%",IF(I2&lt;=1.25,"100-125%",IF(I2&lt;=1.5,"125-150%",IF(I2&lt;=2,"150-200%","&gt;200%"))))</t>
  </si>
  <si>
    <t>MIN(H2,G2)*INDEX('2018_commission_structure'!$A$1:$I$4,MATCH(calculations!$D2,'2018_commission_structure'!$A$1:$A$4,0),MATCH(calculations!N$1,'2018_commission_structure'!$A$1:$I$1,0))</t>
  </si>
  <si>
    <t>Step 11</t>
  </si>
  <si>
    <t>0-100% commission amount</t>
  </si>
  <si>
    <t>Step 12</t>
  </si>
  <si>
    <t>100-125% commission amount</t>
  </si>
  <si>
    <t>IF($G2&gt;H2,MIN($G2-H2,I2-H2)*INDEX('2018_commission_structure'!$A$1:$I$4,MATCH(calculations!$D2,'2018_commission_structure'!$A$1:$A$4,0),MATCH(calculations!O$1,'2018_commission_structure'!$A$1:$I$1,0)),0)</t>
  </si>
  <si>
    <t>Step 13</t>
  </si>
  <si>
    <t>125-150% commission amount</t>
  </si>
  <si>
    <t>IF($G2&gt;I2,MIN($G2-I2,J2-I2)*INDEX('2018_commission_structure'!$A$1:$I$4,MATCH(calculations!$D2,'2018_commission_structure'!$A$1:$A$4,0),MATCH(calculations!P$1,'2018_commission_structure'!$A$1:$I$1,0)),0)</t>
  </si>
  <si>
    <t>total_commission</t>
  </si>
  <si>
    <t>total_pay</t>
  </si>
  <si>
    <t>Step 14</t>
  </si>
  <si>
    <t>150-200% commission amount</t>
  </si>
  <si>
    <t>IF($G2&gt;J2,MIN($G2-J2,K2-J2)*INDEX('2018_commission_structure'!$A$1:$I$4,MATCH(calculations!$D2,'2018_commission_structure'!$A$1:$A$4,0),MATCH(calculations!Q$1,'2018_commission_structure'!$A$1:$I$1,0)),0)</t>
  </si>
  <si>
    <t>Step 15</t>
  </si>
  <si>
    <t>&gt;200% commission amount</t>
  </si>
  <si>
    <t>Step 16</t>
  </si>
  <si>
    <t>Total Commission</t>
  </si>
  <si>
    <t>SUM(N2:R2)</t>
  </si>
  <si>
    <t>Step 17</t>
  </si>
  <si>
    <t>Total_pay</t>
  </si>
  <si>
    <t>S2+E2</t>
  </si>
  <si>
    <t>Gross Revenue</t>
  </si>
  <si>
    <t>Target Gross Revenue</t>
  </si>
  <si>
    <t>% to Target</t>
  </si>
  <si>
    <t>Number of Accounts Closed</t>
  </si>
  <si>
    <t>Avg Gross Revenue Per Account</t>
  </si>
  <si>
    <t>Avg Gross Revenue Per Employee</t>
  </si>
  <si>
    <t>Base Pay</t>
  </si>
  <si>
    <t>Commission</t>
  </si>
  <si>
    <t>Commission Per Account</t>
  </si>
  <si>
    <t>Total Compensation</t>
  </si>
  <si>
    <t>Net Revenue</t>
  </si>
  <si>
    <t>Avg Net Revenue Per Employee</t>
  </si>
  <si>
    <t>Number of Employees</t>
  </si>
  <si>
    <t>quota_tier</t>
  </si>
  <si>
    <t>Count of employee_id</t>
  </si>
  <si>
    <t>Sum of revenue</t>
  </si>
  <si>
    <t>Sum of quota</t>
  </si>
  <si>
    <t>Sum of number_of_accounts</t>
  </si>
  <si>
    <t>Sum of total_commission</t>
  </si>
  <si>
    <t>Sum of total_pay</t>
  </si>
  <si>
    <t>Sum of base</t>
  </si>
  <si>
    <t>% To Target</t>
  </si>
  <si>
    <t>Base Assumptions</t>
  </si>
  <si>
    <t>New Assumptions</t>
  </si>
  <si>
    <t>Growth Rate</t>
  </si>
  <si>
    <t>Annual Raise</t>
  </si>
  <si>
    <t>Headcount</t>
  </si>
  <si>
    <t>FY 2019 Workforce Planning</t>
  </si>
  <si>
    <t>The purpose of this model is to optimize workforce planning to be in line with the $1B revenue goal of the company</t>
  </si>
  <si>
    <r>
      <t>Strategy 1:</t>
    </r>
    <r>
      <rPr>
        <sz val="12"/>
        <color theme="1"/>
        <rFont val="Calibri"/>
        <family val="2"/>
        <scheme val="minor"/>
      </rPr>
      <t xml:space="preserve"> Assume consistent compensation structure and no growth in headcount.  Optimize by assuming company grows its book of business.</t>
    </r>
  </si>
  <si>
    <r>
      <t xml:space="preserve">Strategy 2: </t>
    </r>
    <r>
      <rPr>
        <sz val="12"/>
        <color theme="1"/>
        <rFont val="Calibri"/>
        <family val="2"/>
        <scheme val="minor"/>
      </rPr>
      <t>Modify the pay structure to boost incentives for employees &amp; maximize net revenue.</t>
    </r>
  </si>
  <si>
    <r>
      <t xml:space="preserve">Strategy 3: </t>
    </r>
    <r>
      <rPr>
        <sz val="12"/>
        <color theme="1"/>
        <rFont val="Calibri"/>
        <family val="2"/>
        <scheme val="minor"/>
      </rPr>
      <t>Increase the headcount </t>
    </r>
  </si>
  <si>
    <t>Main Goal: Combine 3 strategies (modifying quotas, growth, headcount, and commission structure to optimize forecasted revenue for 2019</t>
  </si>
  <si>
    <t>Strategy 1</t>
  </si>
  <si>
    <t>Strategy 2</t>
  </si>
  <si>
    <t>Strategy 3</t>
  </si>
  <si>
    <t>Strategy (Combined)</t>
  </si>
  <si>
    <t>Employee Name</t>
  </si>
  <si>
    <t>Employee Full Name</t>
  </si>
  <si>
    <t>Bertie Turpey</t>
  </si>
  <si>
    <t>Job Title</t>
  </si>
  <si>
    <t>2018 Base Salary</t>
  </si>
  <si>
    <t>2018 Commission</t>
  </si>
  <si>
    <t>2018 Total Pay</t>
  </si>
  <si>
    <t>Benchmark Base Salary</t>
  </si>
  <si>
    <t>Compensation Information</t>
  </si>
  <si>
    <t>Benchmark Data</t>
  </si>
  <si>
    <t>Employee Information</t>
  </si>
  <si>
    <t>100% of Quota</t>
  </si>
  <si>
    <t>125% of Quota</t>
  </si>
  <si>
    <t>150% of Quota</t>
  </si>
  <si>
    <t>200% of Quota</t>
  </si>
  <si>
    <t>Number of accounts closed</t>
  </si>
  <si>
    <t>Number of employees</t>
  </si>
  <si>
    <t>Total Revenue</t>
  </si>
  <si>
    <t>Average % to Quota</t>
  </si>
  <si>
    <t>Quota tier</t>
  </si>
  <si>
    <t>Avg. 0-100%</t>
  </si>
  <si>
    <t>Avg. 100-125%</t>
  </si>
  <si>
    <t>Avg. 125-150%</t>
  </si>
  <si>
    <t>Avg.150-200%</t>
  </si>
  <si>
    <t>Avg. &gt;200%</t>
  </si>
  <si>
    <t>Job Information</t>
  </si>
  <si>
    <t>Average 2018 Total Base</t>
  </si>
  <si>
    <t>2018 Total Base</t>
  </si>
  <si>
    <t>2018 Total Commission</t>
  </si>
  <si>
    <t>Average 2018 Commission</t>
  </si>
  <si>
    <t>Average 2018 Total Pay</t>
  </si>
  <si>
    <t>Average Quota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</si>
</sst>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_);_(&quot;$&quot;* \(#,##0\);_(&quot;$&quot;* &quot;-&quot;?_);_(@_)"/>
    <numFmt numFmtId="167" formatCode="0.0%"/>
    <numFmt numFmtId="175" formatCode="&quot;$&quot;#,##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Fill="1"/>
    <xf numFmtId="164" fontId="0" fillId="0" borderId="0" xfId="2" applyNumberFormat="1" applyFont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164" fontId="0" fillId="0" borderId="0" xfId="0" applyNumberFormat="1"/>
    <xf numFmtId="165" fontId="0" fillId="0" borderId="0" xfId="1" applyNumberFormat="1" applyFont="1"/>
    <xf numFmtId="9" fontId="0" fillId="0" borderId="0" xfId="3" applyFont="1"/>
    <xf numFmtId="166" fontId="0" fillId="0" borderId="0" xfId="0" applyNumberFormat="1"/>
    <xf numFmtId="0" fontId="0" fillId="0" borderId="0" xfId="0" applyFill="1" applyBorder="1"/>
    <xf numFmtId="0" fontId="0" fillId="0" borderId="0" xfId="0" applyFont="1" applyFill="1" applyBorder="1"/>
    <xf numFmtId="167" fontId="0" fillId="0" borderId="0" xfId="3" applyNumberFormat="1" applyFont="1"/>
    <xf numFmtId="0" fontId="2" fillId="0" borderId="0" xfId="0" applyFont="1"/>
    <xf numFmtId="44" fontId="0" fillId="0" borderId="0" xfId="2" applyFont="1"/>
    <xf numFmtId="164" fontId="0" fillId="3" borderId="0" xfId="0" applyNumberFormat="1" applyFill="1"/>
    <xf numFmtId="0" fontId="0" fillId="0" borderId="0" xfId="0" applyNumberFormat="1"/>
    <xf numFmtId="44" fontId="0" fillId="0" borderId="0" xfId="0" applyNumberFormat="1"/>
    <xf numFmtId="165" fontId="0" fillId="4" borderId="1" xfId="1" applyNumberFormat="1" applyFont="1" applyFill="1" applyBorder="1"/>
    <xf numFmtId="164" fontId="0" fillId="4" borderId="1" xfId="2" applyNumberFormat="1" applyFont="1" applyFill="1" applyBorder="1"/>
    <xf numFmtId="167" fontId="0" fillId="4" borderId="1" xfId="3" applyNumberFormat="1" applyFont="1" applyFill="1" applyBorder="1"/>
    <xf numFmtId="164" fontId="0" fillId="4" borderId="1" xfId="0" applyNumberFormat="1" applyFill="1" applyBorder="1"/>
    <xf numFmtId="164" fontId="0" fillId="3" borderId="1" xfId="2" applyNumberFormat="1" applyFont="1" applyFill="1" applyBorder="1"/>
    <xf numFmtId="9" fontId="0" fillId="3" borderId="1" xfId="3" applyFont="1" applyFill="1" applyBorder="1"/>
    <xf numFmtId="9" fontId="0" fillId="4" borderId="1" xfId="3" applyFont="1" applyFill="1" applyBorder="1"/>
    <xf numFmtId="165" fontId="0" fillId="3" borderId="1" xfId="1" applyNumberFormat="1" applyFont="1" applyFill="1" applyBorder="1"/>
    <xf numFmtId="164" fontId="0" fillId="5" borderId="0" xfId="0" applyNumberFormat="1" applyFill="1"/>
    <xf numFmtId="0" fontId="0" fillId="6" borderId="1" xfId="0" applyFill="1" applyBorder="1"/>
    <xf numFmtId="0" fontId="0" fillId="6" borderId="0" xfId="0" applyFill="1"/>
    <xf numFmtId="165" fontId="0" fillId="6" borderId="1" xfId="1" applyNumberFormat="1" applyFont="1" applyFill="1" applyBorder="1"/>
    <xf numFmtId="164" fontId="0" fillId="6" borderId="1" xfId="2" applyNumberFormat="1" applyFont="1" applyFill="1" applyBorder="1"/>
    <xf numFmtId="167" fontId="0" fillId="6" borderId="1" xfId="3" applyNumberFormat="1" applyFont="1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4" xfId="0" applyFill="1" applyBorder="1"/>
    <xf numFmtId="164" fontId="0" fillId="6" borderId="0" xfId="2" applyNumberFormat="1" applyFont="1" applyFill="1" applyBorder="1"/>
    <xf numFmtId="9" fontId="0" fillId="6" borderId="0" xfId="3" applyFont="1" applyFill="1" applyBorder="1"/>
    <xf numFmtId="165" fontId="0" fillId="6" borderId="0" xfId="1" applyNumberFormat="1" applyFont="1" applyFill="1" applyBorder="1"/>
    <xf numFmtId="164" fontId="0" fillId="6" borderId="1" xfId="0" applyNumberForma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3" fillId="6" borderId="0" xfId="0" applyFont="1" applyFill="1"/>
    <xf numFmtId="0" fontId="0" fillId="6" borderId="1" xfId="0" applyFill="1" applyBorder="1" applyAlignment="1">
      <alignment horizontal="center"/>
    </xf>
    <xf numFmtId="0" fontId="2" fillId="6" borderId="0" xfId="0" applyFont="1" applyFill="1" applyBorder="1"/>
    <xf numFmtId="164" fontId="0" fillId="6" borderId="0" xfId="0" applyNumberFormat="1" applyFill="1"/>
    <xf numFmtId="165" fontId="0" fillId="6" borderId="1" xfId="0" applyNumberFormat="1" applyFill="1" applyBorder="1"/>
    <xf numFmtId="165" fontId="0" fillId="6" borderId="0" xfId="0" applyNumberFormat="1" applyFill="1" applyBorder="1"/>
    <xf numFmtId="164" fontId="0" fillId="6" borderId="0" xfId="0" applyNumberFormat="1" applyFill="1" applyBorder="1"/>
    <xf numFmtId="167" fontId="0" fillId="6" borderId="0" xfId="3" applyNumberFormat="1" applyFont="1" applyFill="1" applyBorder="1"/>
    <xf numFmtId="164" fontId="2" fillId="6" borderId="0" xfId="0" applyNumberFormat="1" applyFont="1" applyFill="1" applyBorder="1"/>
    <xf numFmtId="0" fontId="3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2" fillId="0" borderId="0" xfId="0" applyFont="1" applyProtection="1">
      <protection locked="0"/>
    </xf>
    <xf numFmtId="0" fontId="2" fillId="6" borderId="0" xfId="0" applyFont="1" applyFill="1" applyBorder="1" applyProtection="1">
      <protection locked="0"/>
    </xf>
    <xf numFmtId="0" fontId="2" fillId="6" borderId="0" xfId="0" applyFont="1" applyFill="1" applyProtection="1">
      <protection locked="0"/>
    </xf>
    <xf numFmtId="0" fontId="0" fillId="6" borderId="1" xfId="0" applyFill="1" applyBorder="1" applyProtection="1">
      <protection locked="0"/>
    </xf>
    <xf numFmtId="9" fontId="0" fillId="3" borderId="1" xfId="3" applyFont="1" applyFill="1" applyBorder="1" applyProtection="1">
      <protection locked="0"/>
    </xf>
    <xf numFmtId="0" fontId="2" fillId="6" borderId="0" xfId="0" applyFont="1" applyFill="1" applyAlignment="1" applyProtection="1">
      <alignment horizontal="center"/>
      <protection locked="0"/>
    </xf>
    <xf numFmtId="165" fontId="0" fillId="4" borderId="1" xfId="1" applyNumberFormat="1" applyFont="1" applyFill="1" applyBorder="1" applyProtection="1">
      <protection locked="0"/>
    </xf>
    <xf numFmtId="165" fontId="0" fillId="6" borderId="0" xfId="0" applyNumberFormat="1" applyFill="1" applyProtection="1">
      <protection locked="0"/>
    </xf>
    <xf numFmtId="164" fontId="0" fillId="4" borderId="1" xfId="2" applyNumberFormat="1" applyFont="1" applyFill="1" applyBorder="1" applyProtection="1">
      <protection locked="0"/>
    </xf>
    <xf numFmtId="164" fontId="0" fillId="3" borderId="1" xfId="2" applyNumberFormat="1" applyFont="1" applyFill="1" applyBorder="1" applyProtection="1">
      <protection locked="0"/>
    </xf>
    <xf numFmtId="165" fontId="0" fillId="3" borderId="1" xfId="1" applyNumberFormat="1" applyFont="1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9" fontId="0" fillId="4" borderId="1" xfId="3" applyFont="1" applyFill="1" applyBorder="1" applyProtection="1">
      <protection locked="0"/>
    </xf>
    <xf numFmtId="165" fontId="0" fillId="4" borderId="1" xfId="1" applyNumberFormat="1" applyFont="1" applyFill="1" applyBorder="1" applyProtection="1"/>
    <xf numFmtId="165" fontId="0" fillId="6" borderId="1" xfId="0" applyNumberFormat="1" applyFill="1" applyBorder="1" applyProtection="1"/>
    <xf numFmtId="0" fontId="0" fillId="6" borderId="0" xfId="0" applyFill="1" applyProtection="1"/>
    <xf numFmtId="164" fontId="0" fillId="4" borderId="1" xfId="2" applyNumberFormat="1" applyFont="1" applyFill="1" applyBorder="1" applyProtection="1"/>
    <xf numFmtId="164" fontId="0" fillId="6" borderId="1" xfId="2" applyNumberFormat="1" applyFont="1" applyFill="1" applyBorder="1" applyProtection="1"/>
    <xf numFmtId="164" fontId="0" fillId="6" borderId="1" xfId="0" applyNumberFormat="1" applyFill="1" applyBorder="1" applyProtection="1"/>
    <xf numFmtId="167" fontId="0" fillId="4" borderId="1" xfId="3" applyNumberFormat="1" applyFont="1" applyFill="1" applyBorder="1" applyProtection="1"/>
    <xf numFmtId="167" fontId="0" fillId="6" borderId="1" xfId="3" applyNumberFormat="1" applyFont="1" applyFill="1" applyBorder="1" applyProtection="1"/>
    <xf numFmtId="165" fontId="0" fillId="6" borderId="1" xfId="1" applyNumberFormat="1" applyFont="1" applyFill="1" applyBorder="1" applyProtection="1"/>
    <xf numFmtId="164" fontId="0" fillId="4" borderId="1" xfId="0" applyNumberFormat="1" applyFill="1" applyBorder="1" applyProtection="1"/>
    <xf numFmtId="164" fontId="0" fillId="6" borderId="0" xfId="0" applyNumberFormat="1" applyFill="1" applyProtection="1"/>
    <xf numFmtId="164" fontId="2" fillId="6" borderId="0" xfId="0" applyNumberFormat="1" applyFont="1" applyFill="1" applyProtection="1"/>
    <xf numFmtId="0" fontId="3" fillId="6" borderId="0" xfId="0" applyFont="1" applyFill="1" applyProtection="1"/>
    <xf numFmtId="0" fontId="2" fillId="0" borderId="0" xfId="0" applyFont="1" applyProtection="1"/>
    <xf numFmtId="0" fontId="2" fillId="6" borderId="0" xfId="0" applyFont="1" applyFill="1" applyBorder="1" applyProtection="1"/>
    <xf numFmtId="0" fontId="2" fillId="6" borderId="0" xfId="0" applyFont="1" applyFill="1" applyProtection="1"/>
    <xf numFmtId="0" fontId="0" fillId="6" borderId="1" xfId="0" applyFill="1" applyBorder="1" applyProtection="1"/>
    <xf numFmtId="9" fontId="0" fillId="3" borderId="1" xfId="3" applyFont="1" applyFill="1" applyBorder="1" applyProtection="1"/>
    <xf numFmtId="0" fontId="2" fillId="6" borderId="0" xfId="0" applyFont="1" applyFill="1" applyAlignment="1" applyProtection="1">
      <alignment horizontal="center"/>
    </xf>
    <xf numFmtId="165" fontId="0" fillId="6" borderId="0" xfId="0" applyNumberFormat="1" applyFill="1" applyProtection="1"/>
    <xf numFmtId="164" fontId="0" fillId="3" borderId="1" xfId="2" applyNumberFormat="1" applyFont="1" applyFill="1" applyBorder="1" applyProtection="1"/>
    <xf numFmtId="165" fontId="0" fillId="3" borderId="1" xfId="1" applyNumberFormat="1" applyFont="1" applyFill="1" applyBorder="1" applyProtection="1"/>
    <xf numFmtId="0" fontId="0" fillId="6" borderId="1" xfId="0" applyFill="1" applyBorder="1" applyAlignment="1" applyProtection="1">
      <alignment horizontal="center"/>
    </xf>
    <xf numFmtId="9" fontId="0" fillId="4" borderId="1" xfId="3" applyFont="1" applyFill="1" applyBorder="1" applyProtection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164" fontId="0" fillId="0" borderId="1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5" fontId="0" fillId="0" borderId="1" xfId="0" applyNumberFormat="1" applyBorder="1"/>
    <xf numFmtId="9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Salary</a:t>
            </a:r>
            <a:r>
              <a:rPr lang="en-US" baseline="0"/>
              <a:t> Compared to Benchmark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2F-4A81-B1D6-A9FF235B68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('Job-title Dashboard'!$C$9,'Job-title Dashboard'!$C$20)</c:f>
              <c:strCache>
                <c:ptCount val="2"/>
                <c:pt idx="0">
                  <c:v>Benchmark Base</c:v>
                </c:pt>
                <c:pt idx="1">
                  <c:v>Average 2018 Total Base</c:v>
                </c:pt>
              </c:strCache>
            </c:strRef>
          </c:cat>
          <c:val>
            <c:numRef>
              <c:f>('Job-title Dashboard'!$D$9,'Job-title Dashboard'!$D$20)</c:f>
              <c:numCache>
                <c:formatCode>_("$"* #,##0_);_("$"* \(#,##0\);_("$"* "-"??_);_(@_)</c:formatCode>
                <c:ptCount val="2"/>
                <c:pt idx="0">
                  <c:v>50000</c:v>
                </c:pt>
                <c:pt idx="1">
                  <c:v>47025.909677419353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F-4A81-B1D6-A9FF235B68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02920"/>
        <c:axId val="594300624"/>
      </c:barChart>
      <c:catAx>
        <c:axId val="59430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00624"/>
        <c:crosses val="autoZero"/>
        <c:auto val="1"/>
        <c:lblAlgn val="ctr"/>
        <c:lblOffset val="100"/>
        <c:noMultiLvlLbl val="0"/>
      </c:catAx>
      <c:valAx>
        <c:axId val="5943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0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 Compared to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33-4C1E-9FFB-61EF89A03A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('Job-title Dashboard'!$C$10,'Job-title Dashboard'!$C$22)</c:f>
              <c:strCache>
                <c:ptCount val="2"/>
                <c:pt idx="0">
                  <c:v>Benchmark Commission</c:v>
                </c:pt>
                <c:pt idx="1">
                  <c:v>Average 2018 Commission</c:v>
                </c:pt>
              </c:strCache>
            </c:strRef>
          </c:cat>
          <c:val>
            <c:numRef>
              <c:f>('Job-title Dashboard'!$D$10,'Job-title Dashboard'!$D$22)</c:f>
              <c:numCache>
                <c:formatCode>_("$"* #,##0_);_("$"* \(#,##0\);_("$"* "-"??_);_(@_)</c:formatCode>
                <c:ptCount val="2"/>
                <c:pt idx="0">
                  <c:v>75000</c:v>
                </c:pt>
                <c:pt idx="1">
                  <c:v>81426.744000000006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3-4C1E-9FFB-61EF89A0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9288"/>
        <c:axId val="97196336"/>
      </c:barChart>
      <c:catAx>
        <c:axId val="971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6336"/>
        <c:crosses val="autoZero"/>
        <c:auto val="1"/>
        <c:lblAlgn val="ctr"/>
        <c:lblOffset val="100"/>
        <c:noMultiLvlLbl val="0"/>
      </c:catAx>
      <c:valAx>
        <c:axId val="971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Pay Compared to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CA-4E89-9144-FA3A713FF2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('Job-title Dashboard'!$C$11,'Job-title Dashboard'!$C$24)</c:f>
              <c:strCache>
                <c:ptCount val="2"/>
                <c:pt idx="0">
                  <c:v>Benchmark Total Pay</c:v>
                </c:pt>
                <c:pt idx="1">
                  <c:v>Average 2018 Total Pay</c:v>
                </c:pt>
              </c:strCache>
            </c:strRef>
          </c:cat>
          <c:val>
            <c:numRef>
              <c:f>('Job-title Dashboard'!$D$11,'Job-title Dashboard'!$D$24)</c:f>
              <c:numCache>
                <c:formatCode>_("$"* #,##0_);_("$"* \(#,##0\);_("$"* "-"??_);_(@_)</c:formatCode>
                <c:ptCount val="2"/>
                <c:pt idx="0">
                  <c:v>125000</c:v>
                </c:pt>
                <c:pt idx="1">
                  <c:v>128452.65367741934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A-4E89-9144-FA3A713FF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994480"/>
        <c:axId val="700997432"/>
      </c:barChart>
      <c:catAx>
        <c:axId val="7009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97432"/>
        <c:crosses val="autoZero"/>
        <c:auto val="1"/>
        <c:lblAlgn val="ctr"/>
        <c:lblOffset val="100"/>
        <c:noMultiLvlLbl val="0"/>
      </c:catAx>
      <c:valAx>
        <c:axId val="7009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Salary Compared to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3-4F81-B8ED-B70E310B0F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3-4F81-B8ED-B70E310B0F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('Employee Dashboard-Finish'!$C$5,'Employee Dashboard-Finish'!$C$9)</c:f>
              <c:strCache>
                <c:ptCount val="2"/>
                <c:pt idx="0">
                  <c:v>2018 Base Salary</c:v>
                </c:pt>
                <c:pt idx="1">
                  <c:v>Benchmark Base Salary</c:v>
                </c:pt>
              </c:strCache>
            </c:strRef>
          </c:cat>
          <c:val>
            <c:numRef>
              <c:f>('Employee Dashboard-Finish'!$D$5,'Employee Dashboard-Finish'!$D$9)</c:f>
              <c:numCache>
                <c:formatCode>_("$"* #,##0_);_("$"* \(#,##0\);_("$"* "-"??_);_(@_)</c:formatCode>
                <c:ptCount val="2"/>
                <c:pt idx="0">
                  <c:v>80760</c:v>
                </c:pt>
                <c:pt idx="1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2-9349-A43C-7C7FBA01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358880"/>
        <c:axId val="682360560"/>
      </c:barChart>
      <c:catAx>
        <c:axId val="6823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0560"/>
        <c:crosses val="autoZero"/>
        <c:auto val="1"/>
        <c:lblAlgn val="ctr"/>
        <c:lblOffset val="100"/>
        <c:noMultiLvlLbl val="0"/>
      </c:catAx>
      <c:valAx>
        <c:axId val="6823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 Compared to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97-F242-8C8E-3BCFFFB437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97-F242-8C8E-3BCFFFB43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('Employee Dashboard-Finish'!$C$6,'Employee Dashboard-Finish'!$C$10)</c:f>
              <c:strCache>
                <c:ptCount val="2"/>
                <c:pt idx="0">
                  <c:v>2018 Commission</c:v>
                </c:pt>
                <c:pt idx="1">
                  <c:v>Benchmark Commission</c:v>
                </c:pt>
              </c:strCache>
            </c:strRef>
          </c:cat>
          <c:val>
            <c:numRef>
              <c:f>('Employee Dashboard-Finish'!$D$6,'Employee Dashboard-Finish'!$D$10)</c:f>
              <c:numCache>
                <c:formatCode>_("$"* #,##0_);_("$"* \(#,##0\);_("$"* "-"??_);_(@_)</c:formatCode>
                <c:ptCount val="2"/>
                <c:pt idx="0">
                  <c:v>146565.66999999998</c:v>
                </c:pt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7-F242-8C8E-3BCFFFB4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358880"/>
        <c:axId val="682360560"/>
      </c:barChart>
      <c:catAx>
        <c:axId val="6823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0560"/>
        <c:crosses val="autoZero"/>
        <c:auto val="1"/>
        <c:lblAlgn val="ctr"/>
        <c:lblOffset val="100"/>
        <c:noMultiLvlLbl val="0"/>
      </c:catAx>
      <c:valAx>
        <c:axId val="6823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Pay</a:t>
            </a:r>
            <a:r>
              <a:rPr lang="en-US"/>
              <a:t> Compared to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C8-6F49-80F3-B328A78B55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C8-6F49-80F3-B328A78B55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('Employee Dashboard-Finish'!$C$7,'Employee Dashboard-Finish'!$C$11)</c:f>
              <c:strCache>
                <c:ptCount val="2"/>
                <c:pt idx="0">
                  <c:v>2018 Total Pay</c:v>
                </c:pt>
                <c:pt idx="1">
                  <c:v>Benchmark Total Pay</c:v>
                </c:pt>
              </c:strCache>
            </c:strRef>
          </c:cat>
          <c:val>
            <c:numRef>
              <c:f>('Employee Dashboard-Finish'!$D$7,'Employee Dashboard-Finish'!$D$11)</c:f>
              <c:numCache>
                <c:formatCode>_("$"* #,##0_);_("$"* \(#,##0\);_("$"* "-"??_);_(@_)</c:formatCode>
                <c:ptCount val="2"/>
                <c:pt idx="0">
                  <c:v>227325.66999999998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C8-6F49-80F3-B328A78B5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358880"/>
        <c:axId val="682360560"/>
      </c:barChart>
      <c:catAx>
        <c:axId val="6823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0560"/>
        <c:crosses val="autoZero"/>
        <c:auto val="1"/>
        <c:lblAlgn val="ctr"/>
        <c:lblOffset val="100"/>
        <c:noMultiLvlLbl val="0"/>
      </c:catAx>
      <c:valAx>
        <c:axId val="6823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2637</xdr:colOff>
      <xdr:row>38</xdr:row>
      <xdr:rowOff>185518</xdr:rowOff>
    </xdr:from>
    <xdr:to>
      <xdr:col>3</xdr:col>
      <xdr:colOff>926523</xdr:colOff>
      <xdr:row>56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4D6B3-CCC2-4D1E-A55F-8D8B6ED1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1290205</xdr:colOff>
      <xdr:row>38</xdr:row>
      <xdr:rowOff>185518</xdr:rowOff>
    </xdr:from>
    <xdr:to>
      <xdr:col>10</xdr:col>
      <xdr:colOff>517094</xdr:colOff>
      <xdr:row>56</xdr:row>
      <xdr:rowOff>121227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F2FA76-1401-4B19-A752-4C8C5DB55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216478</xdr:colOff>
      <xdr:row>38</xdr:row>
      <xdr:rowOff>185519</xdr:rowOff>
    </xdr:from>
    <xdr:to>
      <xdr:col>18</xdr:col>
      <xdr:colOff>104628</xdr:colOff>
      <xdr:row>56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856E1-D6E5-4DC5-917C-15DAF8379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15</xdr:row>
      <xdr:rowOff>107950</xdr:rowOff>
    </xdr:from>
    <xdr:to>
      <xdr:col>5</xdr:col>
      <xdr:colOff>228600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15</xdr:row>
      <xdr:rowOff>114300</xdr:rowOff>
    </xdr:from>
    <xdr:to>
      <xdr:col>11</xdr:col>
      <xdr:colOff>704850</xdr:colOff>
      <xdr:row>35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15</xdr:row>
      <xdr:rowOff>114300</xdr:rowOff>
    </xdr:from>
    <xdr:to>
      <xdr:col>18</xdr:col>
      <xdr:colOff>527050</xdr:colOff>
      <xdr:row>35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Eddings" refreshedDate="43430.525352430559" createdVersion="6" refreshedVersion="6" minRefreshableVersion="3" recordCount="1000" xr:uid="{00000000-000A-0000-FFFF-FFFF02000000}">
  <cacheSource type="worksheet">
    <worksheetSource ref="B1:U1001" sheet="Calculations"/>
  </cacheSource>
  <cacheFields count="20">
    <cacheField name="employee_id" numFmtId="0">
      <sharedItems containsSemiMixedTypes="0" containsString="0" containsNumber="1" containsInteger="1" minValue="17898579" maxValue="9984023702"/>
    </cacheField>
    <cacheField name="first_name" numFmtId="0">
      <sharedItems/>
    </cacheField>
    <cacheField name="last_name" numFmtId="0">
      <sharedItems/>
    </cacheField>
    <cacheField name="job_title" numFmtId="0">
      <sharedItems/>
    </cacheField>
    <cacheField name="base" numFmtId="0">
      <sharedItems containsSemiMixedTypes="0" containsString="0" containsNumber="1" containsInteger="1" minValue="30113" maxValue="124928" count="992">
        <n v="54928"/>
        <n v="80760"/>
        <n v="113453"/>
        <n v="105621"/>
        <n v="81431"/>
        <n v="110155"/>
        <n v="63106"/>
        <n v="93727"/>
        <n v="110817"/>
        <n v="119728"/>
        <n v="59822"/>
        <n v="96592"/>
        <n v="75882"/>
        <n v="38104"/>
        <n v="99988"/>
        <n v="47147"/>
        <n v="119624"/>
        <n v="50638"/>
        <n v="54632"/>
        <n v="59184"/>
        <n v="84090"/>
        <n v="119330"/>
        <n v="64839"/>
        <n v="83514"/>
        <n v="40716"/>
        <n v="94464"/>
        <n v="53277"/>
        <n v="67739"/>
        <n v="75679"/>
        <n v="38904"/>
        <n v="45353"/>
        <n v="69710"/>
        <n v="76111"/>
        <n v="98182"/>
        <n v="106013"/>
        <n v="74676"/>
        <n v="51804"/>
        <n v="64311"/>
        <n v="77249"/>
        <n v="99023"/>
        <n v="79755"/>
        <n v="64144"/>
        <n v="74110"/>
        <n v="78253"/>
        <n v="47103"/>
        <n v="64047"/>
        <n v="46352"/>
        <n v="45164"/>
        <n v="62323"/>
        <n v="66730"/>
        <n v="47140"/>
        <n v="50141"/>
        <n v="52665"/>
        <n v="34438"/>
        <n v="45337"/>
        <n v="72309"/>
        <n v="104547"/>
        <n v="63850"/>
        <n v="37411"/>
        <n v="95999"/>
        <n v="41088"/>
        <n v="47043"/>
        <n v="73192"/>
        <n v="67908"/>
        <n v="71416"/>
        <n v="57801"/>
        <n v="116881"/>
        <n v="59859"/>
        <n v="55807"/>
        <n v="121579"/>
        <n v="89494"/>
        <n v="42742"/>
        <n v="40376"/>
        <n v="57548"/>
        <n v="45866"/>
        <n v="94317"/>
        <n v="42683"/>
        <n v="64858"/>
        <n v="62375"/>
        <n v="124700"/>
        <n v="114184"/>
        <n v="90630"/>
        <n v="75878"/>
        <n v="51875"/>
        <n v="52111"/>
        <n v="55601"/>
        <n v="42322"/>
        <n v="37046"/>
        <n v="44845"/>
        <n v="77783"/>
        <n v="55542"/>
        <n v="110711"/>
        <n v="120683"/>
        <n v="43872"/>
        <n v="93357"/>
        <n v="62151"/>
        <n v="56655"/>
        <n v="56213"/>
        <n v="97594"/>
        <n v="45592"/>
        <n v="47083"/>
        <n v="43162"/>
        <n v="46338"/>
        <n v="57033"/>
        <n v="114511"/>
        <n v="80762"/>
        <n v="55345"/>
        <n v="34861"/>
        <n v="101808"/>
        <n v="48405"/>
        <n v="91225"/>
        <n v="67024"/>
        <n v="113526"/>
        <n v="59443"/>
        <n v="72749"/>
        <n v="109778"/>
        <n v="113658"/>
        <n v="49825"/>
        <n v="95348"/>
        <n v="62403"/>
        <n v="96381"/>
        <n v="79938"/>
        <n v="33116"/>
        <n v="41802"/>
        <n v="79672"/>
        <n v="64506"/>
        <n v="76999"/>
        <n v="57755"/>
        <n v="104472"/>
        <n v="79834"/>
        <n v="53063"/>
        <n v="62869"/>
        <n v="123127"/>
        <n v="89591"/>
        <n v="86830"/>
        <n v="121384"/>
        <n v="76509"/>
        <n v="121954"/>
        <n v="117391"/>
        <n v="122626"/>
        <n v="52489"/>
        <n v="64849"/>
        <n v="124815"/>
        <n v="102601"/>
        <n v="44355"/>
        <n v="109917"/>
        <n v="32485"/>
        <n v="70306"/>
        <n v="124928"/>
        <n v="114572"/>
        <n v="118063"/>
        <n v="111852"/>
        <n v="44360"/>
        <n v="92573"/>
        <n v="108360"/>
        <n v="31483"/>
        <n v="50931"/>
        <n v="64631"/>
        <n v="46473"/>
        <n v="69480"/>
        <n v="39500"/>
        <n v="55660"/>
        <n v="106881"/>
        <n v="63812"/>
        <n v="62282"/>
        <n v="75707"/>
        <n v="49959"/>
        <n v="57201"/>
        <n v="61705"/>
        <n v="70198"/>
        <n v="77962"/>
        <n v="93512"/>
        <n v="46470"/>
        <n v="82805"/>
        <n v="89492"/>
        <n v="38331"/>
        <n v="114348"/>
        <n v="89034"/>
        <n v="84575"/>
        <n v="59679"/>
        <n v="55569"/>
        <n v="50699"/>
        <n v="44442"/>
        <n v="101824"/>
        <n v="57415"/>
        <n v="47531"/>
        <n v="41342"/>
        <n v="58087"/>
        <n v="102711"/>
        <n v="78771"/>
        <n v="110414"/>
        <n v="45512"/>
        <n v="66896"/>
        <n v="80043"/>
        <n v="74505"/>
        <n v="77473"/>
        <n v="50840"/>
        <n v="52584"/>
        <n v="55915"/>
        <n v="37671"/>
        <n v="97468"/>
        <n v="119934"/>
        <n v="54058"/>
        <n v="54302"/>
        <n v="35661"/>
        <n v="38918"/>
        <n v="72605"/>
        <n v="69764"/>
        <n v="77407"/>
        <n v="68190"/>
        <n v="84051"/>
        <n v="105465"/>
        <n v="59662"/>
        <n v="54226"/>
        <n v="54722"/>
        <n v="73542"/>
        <n v="55320"/>
        <n v="74626"/>
        <n v="46268"/>
        <n v="43173"/>
        <n v="89522"/>
        <n v="59840"/>
        <n v="122368"/>
        <n v="55264"/>
        <n v="64077"/>
        <n v="121981"/>
        <n v="58051"/>
        <n v="95894"/>
        <n v="96841"/>
        <n v="114723"/>
        <n v="63754"/>
        <n v="61679"/>
        <n v="73372"/>
        <n v="113062"/>
        <n v="102178"/>
        <n v="78688"/>
        <n v="84060"/>
        <n v="57398"/>
        <n v="99005"/>
        <n v="54445"/>
        <n v="65149"/>
        <n v="30640"/>
        <n v="47873"/>
        <n v="68799"/>
        <n v="63897"/>
        <n v="50762"/>
        <n v="71798"/>
        <n v="120896"/>
        <n v="58074"/>
        <n v="112707"/>
        <n v="60653"/>
        <n v="32108"/>
        <n v="62855"/>
        <n v="52419"/>
        <n v="113739"/>
        <n v="124372"/>
        <n v="76155"/>
        <n v="55438"/>
        <n v="35089"/>
        <n v="51631"/>
        <n v="60956"/>
        <n v="124023"/>
        <n v="75197"/>
        <n v="73996"/>
        <n v="46160"/>
        <n v="55779"/>
        <n v="72987"/>
        <n v="57811"/>
        <n v="50682"/>
        <n v="56725"/>
        <n v="65035"/>
        <n v="61060"/>
        <n v="77185"/>
        <n v="71661"/>
        <n v="61944"/>
        <n v="71613"/>
        <n v="111017"/>
        <n v="50108"/>
        <n v="72533"/>
        <n v="83497"/>
        <n v="32561"/>
        <n v="53401"/>
        <n v="93722"/>
        <n v="32408"/>
        <n v="53124"/>
        <n v="63015"/>
        <n v="61475"/>
        <n v="76433"/>
        <n v="58319"/>
        <n v="54966"/>
        <n v="117844"/>
        <n v="79502"/>
        <n v="54689"/>
        <n v="95121"/>
        <n v="56368"/>
        <n v="102823"/>
        <n v="30158"/>
        <n v="50051"/>
        <n v="53391"/>
        <n v="36222"/>
        <n v="74711"/>
        <n v="71286"/>
        <n v="122759"/>
        <n v="73567"/>
        <n v="121308"/>
        <n v="51559"/>
        <n v="37175"/>
        <n v="95857"/>
        <n v="53204"/>
        <n v="32187"/>
        <n v="47584"/>
        <n v="93001"/>
        <n v="83229"/>
        <n v="75997"/>
        <n v="72359"/>
        <n v="69082"/>
        <n v="80298"/>
        <n v="55343"/>
        <n v="63741"/>
        <n v="74551"/>
        <n v="39503"/>
        <n v="121781"/>
        <n v="59500"/>
        <n v="77465"/>
        <n v="59667"/>
        <n v="109550"/>
        <n v="50467"/>
        <n v="62190"/>
        <n v="101533"/>
        <n v="108166"/>
        <n v="49695"/>
        <n v="81730"/>
        <n v="63500"/>
        <n v="53058"/>
        <n v="85588"/>
        <n v="73193"/>
        <n v="77596"/>
        <n v="51501"/>
        <n v="56065"/>
        <n v="51000"/>
        <n v="54119"/>
        <n v="98780"/>
        <n v="50003"/>
        <n v="58609"/>
        <n v="48869"/>
        <n v="49870"/>
        <n v="75430"/>
        <n v="87484"/>
        <n v="89634"/>
        <n v="72427"/>
        <n v="63652"/>
        <n v="112300"/>
        <n v="57267"/>
        <n v="79142"/>
        <n v="51063"/>
        <n v="75032"/>
        <n v="66242"/>
        <n v="89295"/>
        <n v="32317"/>
        <n v="51861"/>
        <n v="82655"/>
        <n v="72698"/>
        <n v="118836"/>
        <n v="79201"/>
        <n v="41580"/>
        <n v="30311"/>
        <n v="51706"/>
        <n v="57704"/>
        <n v="64256"/>
        <n v="88725"/>
        <n v="37040"/>
        <n v="71890"/>
        <n v="120364"/>
        <n v="75594"/>
        <n v="33308"/>
        <n v="75174"/>
        <n v="56888"/>
        <n v="81228"/>
        <n v="91423"/>
        <n v="113851"/>
        <n v="123658"/>
        <n v="78796"/>
        <n v="114550"/>
        <n v="91521"/>
        <n v="79023"/>
        <n v="92800"/>
        <n v="86438"/>
        <n v="77174"/>
        <n v="78019"/>
        <n v="48212"/>
        <n v="38807"/>
        <n v="52312"/>
        <n v="64025"/>
        <n v="49505"/>
        <n v="60498"/>
        <n v="54346"/>
        <n v="64732"/>
        <n v="73164"/>
        <n v="53354"/>
        <n v="105993"/>
        <n v="114163"/>
        <n v="67081"/>
        <n v="80719"/>
        <n v="55018"/>
        <n v="69026"/>
        <n v="32554"/>
        <n v="108981"/>
        <n v="122434"/>
        <n v="53945"/>
        <n v="78799"/>
        <n v="88523"/>
        <n v="98894"/>
        <n v="75423"/>
        <n v="31747"/>
        <n v="97537"/>
        <n v="70471"/>
        <n v="77029"/>
        <n v="77826"/>
        <n v="42780"/>
        <n v="64402"/>
        <n v="78714"/>
        <n v="106511"/>
        <n v="83208"/>
        <n v="55737"/>
        <n v="51545"/>
        <n v="42673"/>
        <n v="55487"/>
        <n v="74933"/>
        <n v="91174"/>
        <n v="79036"/>
        <n v="35506"/>
        <n v="113819"/>
        <n v="122479"/>
        <n v="90615"/>
        <n v="43669"/>
        <n v="90828"/>
        <n v="33901"/>
        <n v="55407"/>
        <n v="58874"/>
        <n v="78989"/>
        <n v="76534"/>
        <n v="41563"/>
        <n v="37047"/>
        <n v="64134"/>
        <n v="107581"/>
        <n v="114884"/>
        <n v="63701"/>
        <n v="101019"/>
        <n v="56956"/>
        <n v="54699"/>
        <n v="87223"/>
        <n v="73508"/>
        <n v="59055"/>
        <n v="48566"/>
        <n v="96928"/>
        <n v="47831"/>
        <n v="75324"/>
        <n v="97130"/>
        <n v="77365"/>
        <n v="51201"/>
        <n v="86155"/>
        <n v="72117"/>
        <n v="61385"/>
        <n v="57666"/>
        <n v="55803"/>
        <n v="74012"/>
        <n v="49250"/>
        <n v="54878"/>
        <n v="53598"/>
        <n v="63324"/>
        <n v="65852"/>
        <n v="40780"/>
        <n v="89640"/>
        <n v="61805"/>
        <n v="50810"/>
        <n v="71164"/>
        <n v="110949"/>
        <n v="114671"/>
        <n v="50457"/>
        <n v="35359"/>
        <n v="62260"/>
        <n v="71686"/>
        <n v="30113"/>
        <n v="110731"/>
        <n v="110384"/>
        <n v="112873"/>
        <n v="87419"/>
        <n v="108380"/>
        <n v="31307"/>
        <n v="107750"/>
        <n v="49051"/>
        <n v="87403"/>
        <n v="31856"/>
        <n v="97827"/>
        <n v="51565"/>
        <n v="105645"/>
        <n v="51437"/>
        <n v="39511"/>
        <n v="73941"/>
        <n v="63693"/>
        <n v="86367"/>
        <n v="119400"/>
        <n v="58448"/>
        <n v="109896"/>
        <n v="62798"/>
        <n v="86703"/>
        <n v="50377"/>
        <n v="118977"/>
        <n v="95027"/>
        <n v="59438"/>
        <n v="111530"/>
        <n v="51223"/>
        <n v="65782"/>
        <n v="37869"/>
        <n v="79013"/>
        <n v="63493"/>
        <n v="56008"/>
        <n v="49456"/>
        <n v="40857"/>
        <n v="77872"/>
        <n v="102308"/>
        <n v="79134"/>
        <n v="64013"/>
        <n v="55355"/>
        <n v="109301"/>
        <n v="59920"/>
        <n v="36923"/>
        <n v="33272"/>
        <n v="57050"/>
        <n v="101542"/>
        <n v="92315"/>
        <n v="77547"/>
        <n v="60549"/>
        <n v="81538"/>
        <n v="106547"/>
        <n v="57158"/>
        <n v="112098"/>
        <n v="69272"/>
        <n v="45564"/>
        <n v="87295"/>
        <n v="100058"/>
        <n v="107802"/>
        <n v="124518"/>
        <n v="98734"/>
        <n v="77743"/>
        <n v="34691"/>
        <n v="94733"/>
        <n v="91656"/>
        <n v="73093"/>
        <n v="63908"/>
        <n v="48616"/>
        <n v="49539"/>
        <n v="76803"/>
        <n v="47086"/>
        <n v="89013"/>
        <n v="63518"/>
        <n v="33576"/>
        <n v="80442"/>
        <n v="41863"/>
        <n v="76727"/>
        <n v="44821"/>
        <n v="45096"/>
        <n v="77087"/>
        <n v="57024"/>
        <n v="78612"/>
        <n v="61001"/>
        <n v="66504"/>
        <n v="121022"/>
        <n v="40510"/>
        <n v="117483"/>
        <n v="63935"/>
        <n v="60056"/>
        <n v="80591"/>
        <n v="110424"/>
        <n v="86868"/>
        <n v="52553"/>
        <n v="34150"/>
        <n v="40035"/>
        <n v="53868"/>
        <n v="35149"/>
        <n v="52134"/>
        <n v="57958"/>
        <n v="42063"/>
        <n v="65588"/>
        <n v="111549"/>
        <n v="121420"/>
        <n v="61730"/>
        <n v="118446"/>
        <n v="108445"/>
        <n v="79758"/>
        <n v="79983"/>
        <n v="43950"/>
        <n v="115318"/>
        <n v="112137"/>
        <n v="38701"/>
        <n v="122180"/>
        <n v="66367"/>
        <n v="80045"/>
        <n v="114758"/>
        <n v="62574"/>
        <n v="71127"/>
        <n v="83247"/>
        <n v="116809"/>
        <n v="83815"/>
        <n v="100859"/>
        <n v="52669"/>
        <n v="48015"/>
        <n v="113680"/>
        <n v="74438"/>
        <n v="120373"/>
        <n v="54392"/>
        <n v="89873"/>
        <n v="48646"/>
        <n v="65836"/>
        <n v="79120"/>
        <n v="69051"/>
        <n v="114463"/>
        <n v="89176"/>
        <n v="56095"/>
        <n v="61708"/>
        <n v="62126"/>
        <n v="76262"/>
        <n v="41928"/>
        <n v="73150"/>
        <n v="48251"/>
        <n v="62832"/>
        <n v="57634"/>
        <n v="63611"/>
        <n v="42284"/>
        <n v="36801"/>
        <n v="35593"/>
        <n v="36362"/>
        <n v="99346"/>
        <n v="42146"/>
        <n v="99554"/>
        <n v="116388"/>
        <n v="98117"/>
        <n v="75955"/>
        <n v="72725"/>
        <n v="67464"/>
        <n v="65646"/>
        <n v="43527"/>
        <n v="58630"/>
        <n v="117196"/>
        <n v="69724"/>
        <n v="120820"/>
        <n v="78338"/>
        <n v="122851"/>
        <n v="44924"/>
        <n v="62143"/>
        <n v="47678"/>
        <n v="44350"/>
        <n v="66956"/>
        <n v="56533"/>
        <n v="68841"/>
        <n v="88012"/>
        <n v="62721"/>
        <n v="38588"/>
        <n v="66990"/>
        <n v="62983"/>
        <n v="94605"/>
        <n v="56397"/>
        <n v="97912"/>
        <n v="57147"/>
        <n v="30231"/>
        <n v="113407"/>
        <n v="107049"/>
        <n v="85270"/>
        <n v="42251"/>
        <n v="49548"/>
        <n v="123195"/>
        <n v="70609"/>
        <n v="60364"/>
        <n v="117781"/>
        <n v="54277"/>
        <n v="85616"/>
        <n v="30256"/>
        <n v="52637"/>
        <n v="107921"/>
        <n v="52880"/>
        <n v="57979"/>
        <n v="75155"/>
        <n v="121772"/>
        <n v="36618"/>
        <n v="53096"/>
        <n v="76647"/>
        <n v="54843"/>
        <n v="78106"/>
        <n v="80883"/>
        <n v="56729"/>
        <n v="60884"/>
        <n v="94545"/>
        <n v="54482"/>
        <n v="78802"/>
        <n v="63069"/>
        <n v="73519"/>
        <n v="54602"/>
        <n v="70011"/>
        <n v="41890"/>
        <n v="46915"/>
        <n v="37423"/>
        <n v="35803"/>
        <n v="58957"/>
        <n v="55330"/>
        <n v="120422"/>
        <n v="123875"/>
        <n v="57930"/>
        <n v="75333"/>
        <n v="44582"/>
        <n v="98920"/>
        <n v="59083"/>
        <n v="63201"/>
        <n v="88836"/>
        <n v="66318"/>
        <n v="114845"/>
        <n v="101118"/>
        <n v="47985"/>
        <n v="39956"/>
        <n v="35505"/>
        <n v="85407"/>
        <n v="66623"/>
        <n v="89443"/>
        <n v="48216"/>
        <n v="77795"/>
        <n v="65570"/>
        <n v="57960"/>
        <n v="68286"/>
        <n v="36170"/>
        <n v="77030"/>
        <n v="103201"/>
        <n v="49504"/>
        <n v="79018"/>
        <n v="59349"/>
        <n v="79043"/>
        <n v="35607"/>
        <n v="47688"/>
        <n v="37016"/>
        <n v="65032"/>
        <n v="87823"/>
        <n v="65275"/>
        <n v="74925"/>
        <n v="73967"/>
        <n v="94163"/>
        <n v="60633"/>
        <n v="105532"/>
        <n v="55461"/>
        <n v="103988"/>
        <n v="30622"/>
        <n v="116350"/>
        <n v="108483"/>
        <n v="58452"/>
        <n v="85993"/>
        <n v="43293"/>
        <n v="53594"/>
        <n v="33660"/>
        <n v="32505"/>
        <n v="30769"/>
        <n v="72064"/>
        <n v="59321"/>
        <n v="61293"/>
        <n v="64683"/>
        <n v="32384"/>
        <n v="50337"/>
        <n v="100924"/>
        <n v="116738"/>
        <n v="90997"/>
        <n v="49600"/>
        <n v="89245"/>
        <n v="74967"/>
        <n v="71243"/>
        <n v="39926"/>
        <n v="38736"/>
        <n v="50688"/>
        <n v="58261"/>
        <n v="74649"/>
        <n v="32787"/>
        <n v="60837"/>
        <n v="106058"/>
        <n v="117912"/>
        <n v="80670"/>
        <n v="95373"/>
        <n v="112138"/>
        <n v="62435"/>
        <n v="57499"/>
        <n v="65975"/>
        <n v="41307"/>
        <n v="122090"/>
        <n v="57123"/>
        <n v="62792"/>
        <n v="99848"/>
        <n v="99622"/>
        <n v="77224"/>
        <n v="53655"/>
        <n v="32171"/>
        <n v="56016"/>
        <n v="90234"/>
        <n v="90585"/>
        <n v="89664"/>
        <n v="35362"/>
        <n v="123100"/>
        <n v="78142"/>
        <n v="91978"/>
        <n v="69316"/>
        <n v="73783"/>
        <n v="59253"/>
        <n v="102765"/>
        <n v="62604"/>
        <n v="89937"/>
        <n v="52037"/>
        <n v="50537"/>
        <n v="91957"/>
        <n v="57781"/>
        <n v="91764"/>
        <n v="116313"/>
        <n v="76714"/>
        <n v="73006"/>
        <n v="61463"/>
        <n v="67150"/>
        <n v="51532"/>
        <n v="78393"/>
        <n v="58232"/>
        <n v="118003"/>
        <n v="60233"/>
        <n v="57195"/>
        <n v="118195"/>
        <n v="124085"/>
        <n v="61019"/>
        <n v="92591"/>
        <n v="77474"/>
        <n v="60165"/>
        <n v="121088"/>
        <n v="63471"/>
        <n v="83667"/>
        <n v="45261"/>
        <n v="78794"/>
        <n v="89772"/>
        <n v="40895"/>
        <n v="49598"/>
        <n v="96492"/>
        <n v="48352"/>
        <n v="45185"/>
        <n v="39616"/>
        <n v="102948"/>
        <n v="35279"/>
        <n v="50269"/>
        <n v="37224"/>
        <n v="77458"/>
        <n v="71506"/>
        <n v="41287"/>
        <n v="86014"/>
        <n v="37472"/>
        <n v="36021"/>
        <n v="71120"/>
        <n v="48774"/>
        <n v="117035"/>
        <n v="112888"/>
        <n v="104902"/>
        <n v="101235"/>
        <n v="48929"/>
        <n v="75057"/>
        <n v="78580"/>
        <n v="31487"/>
        <n v="119583"/>
        <n v="43860"/>
        <n v="56237"/>
        <n v="60380"/>
        <n v="56787"/>
        <n v="79469"/>
        <n v="78823"/>
        <n v="90419"/>
        <n v="77067"/>
        <n v="60161"/>
        <n v="100348"/>
        <n v="57276"/>
        <n v="58990"/>
        <n v="58109"/>
        <n v="53899"/>
        <n v="115098"/>
        <n v="84921"/>
        <n v="42256"/>
        <n v="38828"/>
        <n v="90375"/>
        <n v="109848"/>
        <n v="85383"/>
        <n v="42095"/>
        <n v="118429"/>
        <n v="77267"/>
        <n v="53456"/>
        <n v="71238"/>
        <n v="43870"/>
        <n v="92754"/>
        <n v="118207"/>
        <n v="40631"/>
        <n v="71687"/>
        <n v="77211"/>
        <n v="64753"/>
        <n v="109300"/>
        <n v="58138"/>
        <n v="114343"/>
        <n v="73223"/>
        <n v="58343"/>
        <n v="50348"/>
        <n v="65536"/>
        <n v="55136"/>
        <n v="90591"/>
        <n v="96464"/>
        <n v="86963"/>
        <n v="70125"/>
        <n v="64685"/>
        <n v="88682"/>
        <n v="82153"/>
        <n v="56461"/>
        <n v="104981"/>
        <n v="67203"/>
        <n v="93300"/>
        <n v="77207"/>
        <n v="52885"/>
        <n v="32665"/>
        <n v="121894"/>
        <n v="113364"/>
        <n v="72341"/>
        <n v="103276"/>
        <n v="70723"/>
        <n v="57718"/>
        <n v="54491"/>
        <n v="92475"/>
        <n v="46292"/>
        <n v="99389"/>
        <n v="52481"/>
        <n v="52116"/>
        <n v="65220"/>
        <n v="59588"/>
        <n v="72028"/>
        <n v="87491"/>
        <n v="99084"/>
        <n v="95210"/>
        <n v="44015"/>
        <n v="51029"/>
        <n v="71656"/>
        <n v="119316"/>
        <n v="83466"/>
        <n v="72962"/>
        <n v="65490"/>
        <n v="61998"/>
        <n v="47191"/>
        <n v="51314"/>
        <n v="50836"/>
        <n v="69476"/>
        <n v="79473"/>
        <n v="49920"/>
        <n v="34863"/>
        <n v="36196"/>
        <n v="36594"/>
        <n v="66387"/>
        <n v="93493"/>
        <n v="35017"/>
        <n v="52759"/>
        <n v="115135"/>
        <n v="103112"/>
        <n v="79767"/>
        <n v="34761"/>
        <n v="67585"/>
        <n v="57651"/>
        <n v="66363"/>
        <n v="91279"/>
        <n v="69644"/>
        <n v="77055"/>
        <n v="109614"/>
        <n v="33035"/>
        <n v="119743"/>
        <n v="113337"/>
        <n v="100553"/>
        <n v="54395"/>
        <n v="34010"/>
        <n v="66953"/>
        <n v="61002"/>
        <n v="55828"/>
        <n v="114711"/>
        <n v="63815"/>
        <n v="58778"/>
        <n v="59415"/>
        <n v="75616"/>
        <n v="37393"/>
        <n v="116569"/>
        <n v="96589"/>
        <n v="113321"/>
        <n v="38259"/>
        <n v="68355"/>
        <n v="84611"/>
        <n v="102862"/>
        <n v="117349"/>
        <n v="50715"/>
      </sharedItems>
    </cacheField>
    <cacheField name="number_of_accounts" numFmtId="0">
      <sharedItems containsSemiMixedTypes="0" containsString="0" containsNumber="1" containsInteger="1" minValue="7" maxValue="35" count="28">
        <n v="19"/>
        <n v="27"/>
        <n v="20"/>
        <n v="22"/>
        <n v="13"/>
        <n v="17"/>
        <n v="23"/>
        <n v="21"/>
        <n v="14"/>
        <n v="16"/>
        <n v="28"/>
        <n v="12"/>
        <n v="24"/>
        <n v="30"/>
        <n v="18"/>
        <n v="15"/>
        <n v="25"/>
        <n v="26"/>
        <n v="9"/>
        <n v="11"/>
        <n v="29"/>
        <n v="35"/>
        <n v="31"/>
        <n v="32"/>
        <n v="10"/>
        <n v="33"/>
        <n v="7"/>
        <n v="8"/>
      </sharedItems>
    </cacheField>
    <cacheField name="revenue" numFmtId="164">
      <sharedItems containsSemiMixedTypes="0" containsString="0" containsNumber="1" containsInteger="1" minValue="219869" maxValue="1369014" count="1000">
        <n v="690078"/>
        <n v="929293"/>
        <n v="737684"/>
        <n v="757866"/>
        <n v="764531"/>
        <n v="529764"/>
        <n v="703757"/>
        <n v="777660"/>
        <n v="713679"/>
        <n v="714914"/>
        <n v="871918"/>
        <n v="785055"/>
        <n v="734144"/>
        <n v="665862"/>
        <n v="661373"/>
        <n v="760710"/>
        <n v="474138"/>
        <n v="472412"/>
        <n v="941481"/>
        <n v="762746"/>
        <n v="592375"/>
        <n v="770020"/>
        <n v="329383"/>
        <n v="841603"/>
        <n v="543853"/>
        <n v="425190"/>
        <n v="543827"/>
        <n v="602144"/>
        <n v="1143449"/>
        <n v="794444"/>
        <n v="852910"/>
        <n v="624543"/>
        <n v="523769"/>
        <n v="540083"/>
        <n v="860270"/>
        <n v="470117"/>
        <n v="573666"/>
        <n v="793311"/>
        <n v="734340"/>
        <n v="774576"/>
        <n v="573607"/>
        <n v="610909"/>
        <n v="580579"/>
        <n v="993865"/>
        <n v="909806"/>
        <n v="1002125"/>
        <n v="935138"/>
        <n v="637085"/>
        <n v="625171"/>
        <n v="723173"/>
        <n v="968216"/>
        <n v="1019541"/>
        <n v="561559"/>
        <n v="915219"/>
        <n v="574785"/>
        <n v="804790"/>
        <n v="610321"/>
        <n v="743904"/>
        <n v="644872"/>
        <n v="827180"/>
        <n v="699928"/>
        <n v="758395"/>
        <n v="911285"/>
        <n v="866306"/>
        <n v="492390"/>
        <n v="277209"/>
        <n v="825812"/>
        <n v="623497"/>
        <n v="1006770"/>
        <n v="557797"/>
        <n v="625859"/>
        <n v="765283"/>
        <n v="281806"/>
        <n v="531790"/>
        <n v="660630"/>
        <n v="997332"/>
        <n v="762516"/>
        <n v="380502"/>
        <n v="844242"/>
        <n v="588818"/>
        <n v="709663"/>
        <n v="614970"/>
        <n v="971092"/>
        <n v="632643"/>
        <n v="1001970"/>
        <n v="428438"/>
        <n v="807637"/>
        <n v="599671"/>
        <n v="1230202"/>
        <n v="417788"/>
        <n v="774805"/>
        <n v="760918"/>
        <n v="742017"/>
        <n v="952586"/>
        <n v="596012"/>
        <n v="951272"/>
        <n v="662396"/>
        <n v="551017"/>
        <n v="727563"/>
        <n v="584140"/>
        <n v="720615"/>
        <n v="729900"/>
        <n v="608630"/>
        <n v="621858"/>
        <n v="551370"/>
        <n v="672476"/>
        <n v="879851"/>
        <n v="697052"/>
        <n v="1153023"/>
        <n v="583650"/>
        <n v="870237"/>
        <n v="809800"/>
        <n v="660983"/>
        <n v="914251"/>
        <n v="683114"/>
        <n v="616018"/>
        <n v="393982"/>
        <n v="721356"/>
        <n v="1096136"/>
        <n v="778958"/>
        <n v="963557"/>
        <n v="876505"/>
        <n v="543471"/>
        <n v="919261"/>
        <n v="609192"/>
        <n v="637475"/>
        <n v="876325"/>
        <n v="944716"/>
        <n v="638646"/>
        <n v="1128878"/>
        <n v="613556"/>
        <n v="551295"/>
        <n v="1082264"/>
        <n v="983343"/>
        <n v="654001"/>
        <n v="529473"/>
        <n v="666454"/>
        <n v="517010"/>
        <n v="537360"/>
        <n v="788532"/>
        <n v="974290"/>
        <n v="718775"/>
        <n v="945309"/>
        <n v="499816"/>
        <n v="644768"/>
        <n v="577152"/>
        <n v="823922"/>
        <n v="518120"/>
        <n v="582051"/>
        <n v="921122"/>
        <n v="745121"/>
        <n v="605464"/>
        <n v="703216"/>
        <n v="488220"/>
        <n v="721111"/>
        <n v="854322"/>
        <n v="741013"/>
        <n v="724036"/>
        <n v="714034"/>
        <n v="722942"/>
        <n v="906546"/>
        <n v="847352"/>
        <n v="692731"/>
        <n v="730595"/>
        <n v="758216"/>
        <n v="781397"/>
        <n v="854570"/>
        <n v="735952"/>
        <n v="397375"/>
        <n v="554263"/>
        <n v="762296"/>
        <n v="400606"/>
        <n v="725008"/>
        <n v="924403"/>
        <n v="826224"/>
        <n v="665283"/>
        <n v="767904"/>
        <n v="851032"/>
        <n v="540953"/>
        <n v="908049"/>
        <n v="336646"/>
        <n v="677823"/>
        <n v="1100641"/>
        <n v="995076"/>
        <n v="895634"/>
        <n v="543496"/>
        <n v="625865"/>
        <n v="795625"/>
        <n v="659526"/>
        <n v="506627"/>
        <n v="777563"/>
        <n v="750884"/>
        <n v="550598"/>
        <n v="776116"/>
        <n v="808131"/>
        <n v="704311"/>
        <n v="895817"/>
        <n v="596801"/>
        <n v="868613"/>
        <n v="810883"/>
        <n v="1116037"/>
        <n v="511004"/>
        <n v="577150"/>
        <n v="1012954"/>
        <n v="751994"/>
        <n v="898865"/>
        <n v="433083"/>
        <n v="878309"/>
        <n v="783210"/>
        <n v="329258"/>
        <n v="698195"/>
        <n v="707829"/>
        <n v="692993"/>
        <n v="834584"/>
        <n v="618982"/>
        <n v="588509"/>
        <n v="693049"/>
        <n v="563960"/>
        <n v="456453"/>
        <n v="640512"/>
        <n v="600732"/>
        <n v="700830"/>
        <n v="673714"/>
        <n v="416902"/>
        <n v="735042"/>
        <n v="625052"/>
        <n v="704699"/>
        <n v="747840"/>
        <n v="945909"/>
        <n v="705078"/>
        <n v="637396"/>
        <n v="702109"/>
        <n v="372405"/>
        <n v="440900"/>
        <n v="637004"/>
        <n v="751367"/>
        <n v="852493"/>
        <n v="540162"/>
        <n v="834572"/>
        <n v="462920"/>
        <n v="756055"/>
        <n v="503488"/>
        <n v="615212"/>
        <n v="647076"/>
        <n v="659415"/>
        <n v="746728"/>
        <n v="481035"/>
        <n v="693757"/>
        <n v="686292"/>
        <n v="592368"/>
        <n v="873913"/>
        <n v="499440"/>
        <n v="551513"/>
        <n v="787783"/>
        <n v="646430"/>
        <n v="789000"/>
        <n v="633465"/>
        <n v="483274"/>
        <n v="792386"/>
        <n v="428435"/>
        <n v="475552"/>
        <n v="826675"/>
        <n v="619467"/>
        <n v="673446"/>
        <n v="573111"/>
        <n v="634351"/>
        <n v="823572"/>
        <n v="1369014"/>
        <n v="414266"/>
        <n v="644436"/>
        <n v="689888"/>
        <n v="892426"/>
        <n v="601444"/>
        <n v="1259829"/>
        <n v="462339"/>
        <n v="458541"/>
        <n v="1026059"/>
        <n v="609653"/>
        <n v="752931"/>
        <n v="766017"/>
        <n v="1065238"/>
        <n v="599656"/>
        <n v="445363"/>
        <n v="574225"/>
        <n v="851536"/>
        <n v="595273"/>
        <n v="603952"/>
        <n v="450892"/>
        <n v="771024"/>
        <n v="560614"/>
        <n v="714330"/>
        <n v="512176"/>
        <n v="438197"/>
        <n v="913755"/>
        <n v="775092"/>
        <n v="516401"/>
        <n v="621231"/>
        <n v="544437"/>
        <n v="647443"/>
        <n v="717326"/>
        <n v="785622"/>
        <n v="655607"/>
        <n v="711521"/>
        <n v="815097"/>
        <n v="716671"/>
        <n v="948935"/>
        <n v="673026"/>
        <n v="1056123"/>
        <n v="1074426"/>
        <n v="946209"/>
        <n v="722087"/>
        <n v="711786"/>
        <n v="773542"/>
        <n v="717332"/>
        <n v="855810"/>
        <n v="575546"/>
        <n v="831460"/>
        <n v="553683"/>
        <n v="772322"/>
        <n v="743782"/>
        <n v="464896"/>
        <n v="1004176"/>
        <n v="567972"/>
        <n v="476791"/>
        <n v="1055102"/>
        <n v="867952"/>
        <n v="968439"/>
        <n v="431484"/>
        <n v="763688"/>
        <n v="497009"/>
        <n v="700449"/>
        <n v="580253"/>
        <n v="539738"/>
        <n v="613625"/>
        <n v="853386"/>
        <n v="1280079"/>
        <n v="520405"/>
        <n v="463959"/>
        <n v="656820"/>
        <n v="937239"/>
        <n v="495156"/>
        <n v="550691"/>
        <n v="789567"/>
        <n v="503681"/>
        <n v="734546"/>
        <n v="493637"/>
        <n v="664445"/>
        <n v="457979"/>
        <n v="699440"/>
        <n v="436501"/>
        <n v="780782"/>
        <n v="719544"/>
        <n v="780989"/>
        <n v="778322"/>
        <n v="932920"/>
        <n v="642284"/>
        <n v="736143"/>
        <n v="551148"/>
        <n v="669220"/>
        <n v="830753"/>
        <n v="475694"/>
        <n v="456999"/>
        <n v="806749"/>
        <n v="549569"/>
        <n v="1092533"/>
        <n v="641225"/>
        <n v="656054"/>
        <n v="568483"/>
        <n v="487994"/>
        <n v="570251"/>
        <n v="767064"/>
        <n v="671936"/>
        <n v="725779"/>
        <n v="648927"/>
        <n v="661330"/>
        <n v="806664"/>
        <n v="640951"/>
        <n v="528218"/>
        <n v="510949"/>
        <n v="546387"/>
        <n v="668997"/>
        <n v="413366"/>
        <n v="787765"/>
        <n v="489050"/>
        <n v="584366"/>
        <n v="906215"/>
        <n v="694951"/>
        <n v="630239"/>
        <n v="593443"/>
        <n v="785519"/>
        <n v="696630"/>
        <n v="739737"/>
        <n v="631490"/>
        <n v="347519"/>
        <n v="373695"/>
        <n v="868569"/>
        <n v="499847"/>
        <n v="608913"/>
        <n v="256286"/>
        <n v="833825"/>
        <n v="488228"/>
        <n v="955328"/>
        <n v="816810"/>
        <n v="891412"/>
        <n v="540781"/>
        <n v="515945"/>
        <n v="846165"/>
        <n v="298334"/>
        <n v="449442"/>
        <n v="516313"/>
        <n v="756417"/>
        <n v="622486"/>
        <n v="516813"/>
        <n v="704891"/>
        <n v="719283"/>
        <n v="661132"/>
        <n v="710072"/>
        <n v="878279"/>
        <n v="608507"/>
        <n v="995314"/>
        <n v="715285"/>
        <n v="624821"/>
        <n v="543953"/>
        <n v="668998"/>
        <n v="753098"/>
        <n v="1127142"/>
        <n v="691612"/>
        <n v="594947"/>
        <n v="878793"/>
        <n v="642536"/>
        <n v="948638"/>
        <n v="774827"/>
        <n v="590606"/>
        <n v="865380"/>
        <n v="520983"/>
        <n v="690784"/>
        <n v="505908"/>
        <n v="806073"/>
        <n v="501329"/>
        <n v="621576"/>
        <n v="409689"/>
        <n v="831331"/>
        <n v="667421"/>
        <n v="734794"/>
        <n v="559337"/>
        <n v="602312"/>
        <n v="973466"/>
        <n v="633620"/>
        <n v="607358"/>
        <n v="455822"/>
        <n v="820679"/>
        <n v="550688"/>
        <n v="486361"/>
        <n v="746779"/>
        <n v="834217"/>
        <n v="726495"/>
        <n v="938038"/>
        <n v="818109"/>
        <n v="403196"/>
        <n v="638419"/>
        <n v="605319"/>
        <n v="727326"/>
        <n v="635919"/>
        <n v="795153"/>
        <n v="691543"/>
        <n v="846426"/>
        <n v="831538"/>
        <n v="613323"/>
        <n v="414450"/>
        <n v="578752"/>
        <n v="397145"/>
        <n v="219869"/>
        <n v="558872"/>
        <n v="693280"/>
        <n v="831136"/>
        <n v="679482"/>
        <n v="614002"/>
        <n v="985355"/>
        <n v="439307"/>
        <n v="954130"/>
        <n v="526014"/>
        <n v="430049"/>
        <n v="674298"/>
        <n v="769447"/>
        <n v="542057"/>
        <n v="664135"/>
        <n v="633741"/>
        <n v="743306"/>
        <n v="617946"/>
        <n v="814416"/>
        <n v="1086845"/>
        <n v="707519"/>
        <n v="586374"/>
        <n v="959690"/>
        <n v="948183"/>
        <n v="988078"/>
        <n v="400289"/>
        <n v="773302"/>
        <n v="838801"/>
        <n v="358744"/>
        <n v="662952"/>
        <n v="793388"/>
        <n v="593430"/>
        <n v="620798"/>
        <n v="805390"/>
        <n v="545501"/>
        <n v="619591"/>
        <n v="621016"/>
        <n v="900340"/>
        <n v="718836"/>
        <n v="842895"/>
        <n v="720527"/>
        <n v="1196909"/>
        <n v="303175"/>
        <n v="662174"/>
        <n v="711633"/>
        <n v="788945"/>
        <n v="597842"/>
        <n v="531435"/>
        <n v="665204"/>
        <n v="711184"/>
        <n v="479942"/>
        <n v="522770"/>
        <n v="681893"/>
        <n v="755828"/>
        <n v="788832"/>
        <n v="794819"/>
        <n v="729594"/>
        <n v="607215"/>
        <n v="838575"/>
        <n v="417717"/>
        <n v="604575"/>
        <n v="676232"/>
        <n v="1039370"/>
        <n v="616122"/>
        <n v="451004"/>
        <n v="535073"/>
        <n v="634582"/>
        <n v="676061"/>
        <n v="430513"/>
        <n v="793429"/>
        <n v="782719"/>
        <n v="471173"/>
        <n v="445257"/>
        <n v="699976"/>
        <n v="665332"/>
        <n v="893891"/>
        <n v="704901"/>
        <n v="764254"/>
        <n v="637072"/>
        <n v="596790"/>
        <n v="454708"/>
        <n v="800141"/>
        <n v="695501"/>
        <n v="937273"/>
        <n v="712930"/>
        <n v="480741"/>
        <n v="445836"/>
        <n v="381274"/>
        <n v="820444"/>
        <n v="729765"/>
        <n v="850684"/>
        <n v="775801"/>
        <n v="746897"/>
        <n v="671362"/>
        <n v="607396"/>
        <n v="805766"/>
        <n v="654637"/>
        <n v="825594"/>
        <n v="695781"/>
        <n v="966079"/>
        <n v="858349"/>
        <n v="330864"/>
        <n v="885649"/>
        <n v="624674"/>
        <n v="655776"/>
        <n v="762760"/>
        <n v="478308"/>
        <n v="317530"/>
        <n v="702700"/>
        <n v="898061"/>
        <n v="635564"/>
        <n v="382630"/>
        <n v="563706"/>
        <n v="648709"/>
        <n v="328657"/>
        <n v="283269"/>
        <n v="721970"/>
        <n v="796327"/>
        <n v="880318"/>
        <n v="939740"/>
        <n v="640400"/>
        <n v="745518"/>
        <n v="694245"/>
        <n v="760550"/>
        <n v="542971"/>
        <n v="961682"/>
        <n v="861253"/>
        <n v="589906"/>
        <n v="833615"/>
        <n v="1005303"/>
        <n v="626420"/>
        <n v="500816"/>
        <n v="416927"/>
        <n v="653236"/>
        <n v="731557"/>
        <n v="563423"/>
        <n v="739687"/>
        <n v="580833"/>
        <n v="599910"/>
        <n v="492886"/>
        <n v="648303"/>
        <n v="605237"/>
        <n v="733491"/>
        <n v="601807"/>
        <n v="982350"/>
        <n v="713140"/>
        <n v="762478"/>
        <n v="680087"/>
        <n v="749434"/>
        <n v="819368"/>
        <n v="817155"/>
        <n v="739115"/>
        <n v="585405"/>
        <n v="907833"/>
        <n v="854317"/>
        <n v="638085"/>
        <n v="772208"/>
        <n v="436976"/>
        <n v="798230"/>
        <n v="689635"/>
        <n v="780733"/>
        <n v="685708"/>
        <n v="555207"/>
        <n v="818243"/>
        <n v="789839"/>
        <n v="633853"/>
        <n v="505122"/>
        <n v="899816"/>
        <n v="869554"/>
        <n v="699755"/>
        <n v="760093"/>
        <n v="580079"/>
        <n v="941410"/>
        <n v="687722"/>
        <n v="635587"/>
        <n v="629139"/>
        <n v="595107"/>
        <n v="839903"/>
        <n v="956782"/>
        <n v="732828"/>
        <n v="854591"/>
        <n v="588871"/>
        <n v="981577"/>
        <n v="835659"/>
        <n v="722389"/>
        <n v="676097"/>
        <n v="751419"/>
        <n v="585898"/>
        <n v="432502"/>
        <n v="695864"/>
        <n v="805047"/>
        <n v="800249"/>
        <n v="689066"/>
        <n v="732680"/>
        <n v="749195"/>
        <n v="961796"/>
        <n v="1005142"/>
        <n v="577677"/>
        <n v="471697"/>
        <n v="711984"/>
        <n v="909707"/>
        <n v="579015"/>
        <n v="778272"/>
        <n v="808246"/>
        <n v="1023789"/>
        <n v="313642"/>
        <n v="544027"/>
        <n v="732653"/>
        <n v="503861"/>
        <n v="742123"/>
        <n v="229221"/>
        <n v="825058"/>
        <n v="716416"/>
        <n v="730353"/>
        <n v="474301"/>
        <n v="747655"/>
        <n v="733725"/>
        <n v="588834"/>
        <n v="334109"/>
        <n v="676256"/>
        <n v="638311"/>
        <n v="622265"/>
        <n v="862767"/>
        <n v="634931"/>
        <n v="769342"/>
        <n v="623150"/>
        <n v="885458"/>
        <n v="742207"/>
        <n v="830970"/>
        <n v="1057474"/>
        <n v="1010499"/>
        <n v="645183"/>
        <n v="482137"/>
        <n v="668595"/>
        <n v="741656"/>
        <n v="627760"/>
        <n v="458353"/>
        <n v="819130"/>
        <n v="858970"/>
        <n v="721837"/>
        <n v="914088"/>
        <n v="605849"/>
        <n v="1078035"/>
        <n v="696346"/>
        <n v="521382"/>
        <n v="843239"/>
        <n v="600509"/>
        <n v="947743"/>
        <n v="721672"/>
        <n v="631287"/>
        <n v="630390"/>
        <n v="792341"/>
        <n v="290823"/>
        <n v="691255"/>
        <n v="833601"/>
        <n v="857724"/>
        <n v="606785"/>
        <n v="450041"/>
        <n v="690813"/>
        <n v="826017"/>
        <n v="594518"/>
        <n v="567584"/>
        <n v="612398"/>
        <n v="795363"/>
        <n v="543073"/>
        <n v="737282"/>
        <n v="599501"/>
        <n v="601796"/>
        <n v="516004"/>
        <n v="649888"/>
        <n v="860163"/>
        <n v="841032"/>
        <n v="791364"/>
        <n v="787252"/>
        <n v="921203"/>
        <n v="694093"/>
        <n v="664872"/>
        <n v="496536"/>
        <n v="570118"/>
        <n v="864121"/>
        <n v="374529"/>
        <n v="372686"/>
        <n v="893148"/>
        <n v="573420"/>
        <n v="619204"/>
        <n v="598593"/>
        <n v="848660"/>
        <n v="687708"/>
        <n v="848914"/>
        <n v="683641"/>
        <n v="683280"/>
        <n v="869443"/>
        <n v="677458"/>
        <n v="781150"/>
        <n v="569297"/>
        <n v="822894"/>
        <n v="458838"/>
        <n v="535986"/>
        <n v="728077"/>
        <n v="826741"/>
        <n v="585356"/>
        <n v="552282"/>
        <n v="596808"/>
        <n v="523072"/>
        <n v="681071"/>
        <n v="745980"/>
        <n v="650341"/>
        <n v="855507"/>
        <n v="921445"/>
        <n v="646149"/>
        <n v="700912"/>
        <n v="564088"/>
        <n v="716444"/>
        <n v="724454"/>
        <n v="744781"/>
        <n v="1143315"/>
        <n v="697983"/>
        <n v="637937"/>
        <n v="942255"/>
        <n v="920165"/>
        <n v="822111"/>
        <n v="1063967"/>
        <n v="662269"/>
        <n v="435921"/>
        <n v="722703"/>
        <n v="550672"/>
        <n v="936364"/>
        <n v="788197"/>
        <n v="682856"/>
        <n v="724529"/>
        <n v="664840"/>
        <n v="437303"/>
        <n v="421213"/>
        <n v="681211"/>
        <n v="549442"/>
        <n v="951577"/>
        <n v="635633"/>
        <n v="528737"/>
        <n v="561077"/>
        <n v="990045"/>
        <n v="833134"/>
        <n v="659813"/>
        <n v="632661"/>
        <n v="924749"/>
        <n v="596017"/>
        <n v="817460"/>
        <n v="659507"/>
        <n v="779353"/>
        <n v="827946"/>
        <n v="614133"/>
        <n v="528881"/>
        <n v="413843"/>
        <n v="662484"/>
        <n v="740914"/>
        <n v="351514"/>
        <n v="976706"/>
        <n v="787996"/>
        <n v="799312"/>
        <n v="601920"/>
        <n v="457093"/>
        <n v="751155"/>
        <n v="637903"/>
        <n v="610003"/>
        <n v="454991"/>
        <n v="766349"/>
        <n v="696032"/>
        <n v="652900"/>
        <n v="743886"/>
        <n v="970661"/>
        <n v="982174"/>
        <n v="773763"/>
        <n v="802034"/>
        <n v="518485"/>
        <n v="675470"/>
        <n v="408387"/>
        <n v="886977"/>
        <n v="641056"/>
        <n v="805015"/>
        <n v="639491"/>
        <n v="831018"/>
        <n v="652389"/>
        <n v="620204"/>
        <n v="642239"/>
        <n v="937682"/>
        <n v="916522"/>
        <n v="651320"/>
        <n v="650996"/>
        <n v="737953"/>
        <n v="724029"/>
        <n v="893432"/>
        <n v="930106"/>
        <n v="688820"/>
        <n v="653912"/>
        <n v="814665"/>
        <n v="691420"/>
        <n v="680191"/>
        <n v="837529"/>
        <n v="561478"/>
        <n v="519595"/>
        <n v="762004"/>
        <n v="658453"/>
        <n v="848509"/>
        <n v="646367"/>
        <n v="950987"/>
        <n v="525024"/>
        <n v="575085"/>
        <n v="991891"/>
        <n v="789211"/>
        <n v="473689"/>
        <n v="575747"/>
        <n v="754953"/>
        <n v="701835"/>
        <n v="895664"/>
        <n v="493164"/>
        <n v="717908"/>
        <n v="863714"/>
        <n v="698575"/>
        <n v="875408"/>
        <n v="681974"/>
        <n v="646520"/>
        <n v="916079"/>
        <n v="475164"/>
        <n v="876577"/>
        <n v="713761"/>
        <n v="439483"/>
        <n v="916479"/>
        <n v="739933"/>
        <n v="371993"/>
        <n v="551413"/>
        <n v="835084"/>
        <n v="852715"/>
        <n v="459709"/>
        <n v="607881"/>
        <n v="680870"/>
        <n v="750849"/>
        <n v="644947"/>
        <n v="342782"/>
        <n v="551500"/>
        <n v="771161"/>
        <n v="696628"/>
        <n v="1039232"/>
        <n v="548004"/>
        <n v="747967"/>
        <n v="925114"/>
        <n v="777666"/>
        <n v="662428"/>
        <n v="774746"/>
        <n v="961540"/>
        <n v="923269"/>
        <n v="664319"/>
        <n v="658709"/>
        <n v="860242"/>
        <n v="593010"/>
        <n v="684528"/>
        <n v="765238"/>
        <n v="818193"/>
        <n v="792767"/>
        <n v="930406"/>
        <n v="875887"/>
        <n v="581268"/>
        <n v="722680"/>
        <n v="610839"/>
        <n v="674452"/>
        <n v="896729"/>
        <n v="1214099"/>
        <n v="807853"/>
        <n v="660133"/>
        <n v="894395"/>
        <n v="624725"/>
        <n v="538916"/>
        <n v="890240"/>
        <n v="618954"/>
        <n v="788591"/>
        <n v="847244"/>
        <n v="780877"/>
        <n v="801961"/>
        <n v="471986"/>
        <n v="784517"/>
        <n v="534301"/>
        <n v="679511"/>
        <n v="501339"/>
        <n v="895549"/>
        <n v="645529"/>
        <n v="480183"/>
        <n v="808753"/>
        <n v="459113"/>
        <n v="483097"/>
        <n v="301335"/>
        <n v="922938"/>
        <n v="621994"/>
        <n v="768592"/>
        <n v="529642"/>
        <n v="229737"/>
        <n v="1172724"/>
        <n v="638133"/>
        <n v="933223"/>
        <n v="468615"/>
        <n v="732905"/>
        <n v="474985"/>
        <n v="862004"/>
        <n v="437601"/>
        <n v="412896"/>
        <n v="360151"/>
        <n v="671623"/>
        <n v="973243"/>
        <n v="423642"/>
        <n v="745490"/>
        <n v="1194738"/>
        <n v="615075"/>
        <n v="838502"/>
        <n v="1064286"/>
        <n v="864106"/>
        <n v="924420"/>
        <n v="495757"/>
        <n v="828299"/>
        <n v="1025894"/>
        <n v="704698"/>
        <n v="708390"/>
        <n v="478069"/>
        <n v="1029294"/>
        <n v="1224207"/>
        <n v="634736"/>
        <n v="489227"/>
        <n v="518943"/>
        <n v="877959"/>
        <n v="677142"/>
        <n v="976276"/>
        <n v="685881"/>
        <n v="679046"/>
      </sharedItems>
    </cacheField>
    <cacheField name="quota" numFmtId="164">
      <sharedItems containsSemiMixedTypes="0" containsString="0" containsNumber="1" containsInteger="1" minValue="500000" maxValue="750000" count="3">
        <n v="500000"/>
        <n v="750000"/>
        <n v="600000"/>
      </sharedItems>
    </cacheField>
    <cacheField name="125%_of_quota" numFmtId="164">
      <sharedItems containsSemiMixedTypes="0" containsString="0" containsNumber="1" containsInteger="1" minValue="625000" maxValue="937500"/>
    </cacheField>
    <cacheField name="150%_of_quota" numFmtId="164">
      <sharedItems containsSemiMixedTypes="0" containsString="0" containsNumber="1" containsInteger="1" minValue="750000" maxValue="1125000"/>
    </cacheField>
    <cacheField name="200%_of_quota" numFmtId="164">
      <sharedItems containsSemiMixedTypes="0" containsString="0" containsNumber="1" containsInteger="1" minValue="1000000" maxValue="1500000"/>
    </cacheField>
    <cacheField name="%_to_quota" numFmtId="167">
      <sharedItems containsSemiMixedTypes="0" containsString="0" containsNumber="1" minValue="0.38203500000000001" maxValue="2.460404"/>
    </cacheField>
    <cacheField name="quota_tier" numFmtId="0">
      <sharedItems/>
    </cacheField>
    <cacheField name="0-100%" numFmtId="164">
      <sharedItems containsSemiMixedTypes="0" containsString="0" containsNumber="1" minValue="21986.9" maxValue="112500"/>
    </cacheField>
    <cacheField name="100-125%" numFmtId="164">
      <sharedItems containsSemiMixedTypes="0" containsString="0" containsNumber="1" minValue="0" maxValue="35625"/>
    </cacheField>
    <cacheField name="125-150%" numFmtId="164">
      <sharedItems containsSemiMixedTypes="0" containsString="0" containsNumber="1" minValue="0" maxValue="43125"/>
    </cacheField>
    <cacheField name="150-200%" numFmtId="164">
      <sharedItems containsSemiMixedTypes="0" containsString="0" containsNumber="1" minValue="0" maxValue="78000"/>
    </cacheField>
    <cacheField name="&gt;200%" numFmtId="164">
      <sharedItems containsSemiMixedTypes="0" containsString="0" containsNumber="1" minValue="0" maxValue="23020.2"/>
    </cacheField>
    <cacheField name="total_commission" numFmtId="164">
      <sharedItems containsSemiMixedTypes="0" containsString="0" containsNumber="1" minValue="21986.9" maxValue="237773.7" count="1000">
        <n v="80464.039999999994"/>
        <n v="146565.66999999998"/>
        <n v="110652.59999999999"/>
        <n v="113994.54"/>
        <n v="115260.89"/>
        <n v="79464.599999999991"/>
        <n v="82926.259999999995"/>
        <n v="117755.4"/>
        <n v="107051.84999999999"/>
        <n v="107237.09999999999"/>
        <n v="129102.78"/>
        <n v="119160.45"/>
        <n v="110121.59999999999"/>
        <n v="76105.16"/>
        <n v="99205.95"/>
        <n v="93606.2"/>
        <n v="71120.7"/>
        <n v="47241.200000000004"/>
        <n v="133375.82"/>
        <n v="94054.12"/>
        <n v="88856.25"/>
        <n v="116303.8"/>
        <n v="42819.79"/>
        <n v="129904.57"/>
        <n v="56577.95"/>
        <n v="63778.5"/>
        <n v="70697.510000000009"/>
        <n v="78364.479999999996"/>
        <n v="196784.7"/>
        <n v="101027.68"/>
        <n v="113890.2"/>
        <n v="82172.31"/>
        <n v="68089.97"/>
        <n v="81012.45"/>
        <n v="133451.29999999999"/>
        <n v="61115.21"/>
        <n v="74576.58"/>
        <n v="112595.31"/>
        <n v="100837.8"/>
        <n v="117169.44"/>
        <n v="86041.05"/>
        <n v="66636.350000000006"/>
        <n v="75475.27"/>
        <n v="159404.9"/>
        <n v="126407.32"/>
        <n v="161552.5"/>
        <n v="131980.35999999999"/>
        <n v="70925.3"/>
        <n v="68780.78"/>
        <n v="98939.41"/>
        <n v="139257.51999999999"/>
        <n v="166080.66"/>
        <n v="59233.85"/>
        <n v="127598.18"/>
        <n v="61217.75"/>
        <n v="115005.9"/>
        <n v="91548.15"/>
        <n v="102463.67999999999"/>
        <n v="72326.960000000006"/>
        <n v="127164.2"/>
        <n v="82237.039999999994"/>
        <n v="93096.9"/>
        <n v="137934.1"/>
        <n v="127924.26"/>
        <n v="64010.700000000004"/>
        <n v="36037.17"/>
        <n v="126904.28"/>
        <n v="81994.490000000005"/>
        <n v="162760.20000000001"/>
        <n v="83669.55"/>
        <n v="93878.849999999991"/>
        <n v="94612.26"/>
        <n v="28180.600000000002"/>
        <n v="54768.5"/>
        <n v="75163.399999999994"/>
        <n v="161886.35999999999"/>
        <n v="94003.520000000004"/>
        <n v="38050.200000000004"/>
        <n v="123290.82"/>
        <n v="88322.7"/>
        <n v="106449.45"/>
        <n v="92245.5"/>
        <n v="153483.92000000001"/>
        <n v="70125.740000000005"/>
        <n v="146447"/>
        <n v="55696.94"/>
        <n v="103930.14"/>
        <n v="64950.65"/>
        <n v="169270.2"/>
        <n v="62668.2"/>
        <n v="108709.05"/>
        <n v="114574.42"/>
        <n v="111302.55"/>
        <n v="135818.91999999998"/>
        <n v="89401.8"/>
        <n v="135529.84"/>
        <n v="88607.32"/>
        <n v="71632.210000000006"/>
        <n v="109134.45"/>
        <n v="62621"/>
        <n v="85960.7"/>
        <n v="87632"/>
        <n v="66294.5"/>
        <n v="81715.86"/>
        <n v="82705.5"/>
        <n v="100871.4"/>
        <n v="130768.70999999999"/>
        <n v="81719.360000000001"/>
        <n v="199656.9"/>
        <n v="62547.5"/>
        <n v="135345.03"/>
        <n v="116058"/>
        <n v="99147.45"/>
        <n v="127385.22"/>
        <n v="92129.38"/>
        <n v="92402.7"/>
        <n v="59097.299999999996"/>
        <n v="86094.080000000002"/>
        <n v="184611.28"/>
        <n v="109581.18"/>
        <n v="154118.10999999999"/>
        <n v="130066.05"/>
        <n v="56520.65"/>
        <n v="128487.42"/>
        <n v="91378.8"/>
        <n v="84370.75"/>
        <n v="130028.25"/>
        <n v="146626.16"/>
        <n v="95796.9"/>
        <n v="194508.28"/>
        <n v="67033.399999999994"/>
        <n v="57694.25"/>
        <n v="181420.72"/>
        <n v="158668.89000000001"/>
        <n v="98100.15"/>
        <n v="79420.95"/>
        <n v="89297.18"/>
        <n v="77551.5"/>
        <n v="80604"/>
        <n v="119821.08"/>
        <n v="140593.79999999999"/>
        <n v="85629.5"/>
        <n v="149921.07"/>
        <n v="74972.399999999994"/>
        <n v="72308.240000000005"/>
        <n v="86572.800000000003"/>
        <n v="107512.84"/>
        <n v="67355.600000000006"/>
        <n v="87307.65"/>
        <n v="145013.18"/>
        <n v="111768.15"/>
        <n v="90819.599999999991"/>
        <n v="82828.88"/>
        <n v="73233"/>
        <n v="108166.65"/>
        <n v="114200.84"/>
        <n v="101972.21"/>
        <n v="99086.12"/>
        <n v="84776.12"/>
        <n v="98900.14"/>
        <n v="125690.12"/>
        <n v="123943.92"/>
        <n v="103909.65"/>
        <n v="87757.1"/>
        <n v="93057.52"/>
        <n v="118465.43"/>
        <n v="114255.4"/>
        <n v="101111.84"/>
        <n v="51658.75"/>
        <n v="72054.19"/>
        <n v="106082.16"/>
        <n v="60090.899999999994"/>
        <n v="86751.44"/>
        <n v="145636.57"/>
        <n v="126982.56"/>
        <n v="76000.94"/>
        <n v="115901.75999999999"/>
        <n v="131696.08000000002"/>
        <n v="81142.95"/>
        <n v="137092.74"/>
        <n v="43763.98"/>
        <n v="91229.91"/>
        <n v="156314.1"/>
        <n v="161367.48000000001"/>
        <n v="134083.14000000001"/>
        <n v="56524.4"/>
        <n v="68905.7"/>
        <n v="101287.5"/>
        <n v="98928.9"/>
        <n v="75994.05"/>
        <n v="117736.97"/>
        <n v="91444.479999999996"/>
        <n v="71577.740000000005"/>
        <n v="117462.04"/>
        <n v="115707.51"/>
        <n v="95732.87"/>
        <n v="123329.74"/>
        <n v="64520.15"/>
        <n v="128408.73"/>
        <n v="104644.26"/>
        <n v="189188.51"/>
        <n v="76650.599999999991"/>
        <n v="61572.5"/>
        <n v="164368.04"/>
        <n v="103918.74"/>
        <n v="124000.3"/>
        <n v="43308.3"/>
        <n v="130444.89"/>
        <n v="110474.1"/>
        <n v="42803.54"/>
        <n v="94693.15"/>
        <n v="106174.34999999999"/>
        <n v="103948.95"/>
        <n v="109858.48"/>
        <n v="81226.94"/>
        <n v="76506.17"/>
        <n v="93818.33"/>
        <n v="59594"/>
        <n v="59338.89"/>
        <n v="71542.16"/>
        <n v="65109.8"/>
        <n v="105124.5"/>
        <n v="90531.38"/>
        <n v="62535.299999999996"/>
        <n v="100957.14"/>
        <n v="82258.84"/>
        <n v="105704.84999999999"/>
        <n v="90861.2"/>
        <n v="150059.07"/>
        <n v="105761.7"/>
        <n v="95609.4"/>
        <n v="95358.53"/>
        <n v="37240.5"/>
        <n v="57317"/>
        <n v="95550.599999999991"/>
        <n v="112759.73"/>
        <n v="125023.53"/>
        <n v="81024.3"/>
        <n v="121260.12"/>
        <n v="69438"/>
        <n v="92582.1"/>
        <n v="65453.440000000002"/>
        <n v="67281.8"/>
        <n v="72723.679999999993"/>
        <n v="88100.55"/>
        <n v="102943.76000000001"/>
        <n v="62534.55"/>
        <n v="93938.69"/>
        <n v="102943.8"/>
        <n v="63855.199999999997"/>
        <n v="136043.47"/>
        <n v="64927.200000000004"/>
        <n v="57726.95"/>
        <n v="111434.43"/>
        <n v="72607.399999999994"/>
        <n v="119910"/>
        <n v="95019.75"/>
        <n v="72491.099999999991"/>
        <n v="100574.92"/>
        <n v="42843.5"/>
        <n v="61821.760000000002"/>
        <n v="119601.75"/>
        <n v="92920.05"/>
        <n v="90485.82"/>
        <n v="74504.430000000008"/>
        <n v="70433.179999999993"/>
        <n v="118950.12"/>
        <n v="234971.82"/>
        <n v="41426.600000000006"/>
        <n v="72248.479999999996"/>
        <n v="80429.84"/>
        <n v="133409.46"/>
        <n v="78245.48"/>
        <n v="220777.77"/>
        <n v="60104.07"/>
        <n v="45854.100000000006"/>
        <n v="167775.34"/>
        <n v="91447.95"/>
        <n v="104115.51"/>
        <n v="106863.57"/>
        <n v="177504.74"/>
        <n v="64948.4"/>
        <n v="44536.3"/>
        <n v="86133.75"/>
        <n v="113587.92"/>
        <n v="77385.490000000005"/>
        <n v="65592.800000000003"/>
        <n v="58615.96"/>
        <n v="107915.04"/>
        <n v="72879.820000000007"/>
        <n v="97436.1"/>
        <n v="76826.399999999994"/>
        <n v="56965.61"/>
        <n v="138576.29999999999"/>
        <n v="117267.48"/>
        <n v="52460.15"/>
        <n v="93184.65"/>
        <n v="56665.55"/>
        <n v="86065.31"/>
        <n v="97945.42"/>
        <n v="99086.84"/>
        <n v="87453.19"/>
        <n v="96958.57"/>
        <n v="124868.43"/>
        <n v="97834.07"/>
        <n v="150755.04999999999"/>
        <n v="77394.679999999993"/>
        <n v="151862.29999999999"/>
        <n v="179617.98"/>
        <n v="147014.34"/>
        <n v="86225.66"/>
        <n v="84371.48"/>
        <n v="116972.98"/>
        <n v="107599.8"/>
        <n v="132603.9"/>
        <n v="74820.98"/>
        <n v="120606.6"/>
        <n v="83052.45"/>
        <n v="108187.62"/>
        <n v="102442.94"/>
        <n v="60436.480000000003"/>
        <n v="146667.6"/>
        <n v="85195.8"/>
        <n v="61982.83"/>
        <n v="175326.52000000002"/>
        <n v="128269.92"/>
        <n v="155240.97"/>
        <n v="56092.920000000006"/>
        <n v="94261.36"/>
        <n v="74551.349999999991"/>
        <n v="105067.34999999999"/>
        <n v="62037.95"/>
        <n v="80960.7"/>
        <n v="80316.25"/>
        <n v="125211.06"/>
        <n v="237773.7"/>
        <n v="67652.650000000009"/>
        <n v="69593.849999999991"/>
        <n v="74477.600000000006"/>
        <n v="144682.14000000001"/>
        <n v="64370.28"/>
        <n v="57603.65"/>
        <n v="120017.73"/>
        <n v="65478.53"/>
        <n v="100872.82"/>
        <n v="49363.700000000004"/>
        <n v="75850.100000000006"/>
        <n v="59537.270000000004"/>
        <n v="104916"/>
        <n v="65475.149999999994"/>
        <n v="109964.22"/>
        <n v="98322.48000000001"/>
        <n v="118387.91"/>
        <n v="109447.62"/>
        <n v="143559.20000000001"/>
        <n v="85188.28"/>
        <n v="101144.31"/>
        <n v="71649.240000000005"/>
        <n v="100383"/>
        <n v="109015.66"/>
        <n v="47569.4"/>
        <n v="68549.849999999991"/>
        <n v="115417.29"/>
        <n v="82435.349999999991"/>
        <n v="185058.58000000002"/>
        <n v="71670.5"/>
        <n v="74339.72"/>
        <n v="73902.790000000008"/>
        <n v="63439.22"/>
        <n v="74132.63"/>
        <n v="115742.16"/>
        <n v="77198.48"/>
        <n v="99382.43"/>
        <n v="97339.05"/>
        <n v="99199.5"/>
        <n v="103716.08"/>
        <n v="84961.67"/>
        <n v="54232.7"/>
        <n v="76642.349999999991"/>
        <n v="81958.05"/>
        <n v="100349.55"/>
        <n v="62004.899999999994"/>
        <n v="111430.65"/>
        <n v="73357.5"/>
        <n v="87654.9"/>
        <n v="136615.9"/>
        <n v="104242.65"/>
        <n v="94535.849999999991"/>
        <n v="77147.59"/>
        <n v="119248.61"/>
        <n v="81643.399999999994"/>
        <n v="89402.66"/>
        <n v="69918.2"/>
        <n v="45177.47"/>
        <n v="37369.5"/>
        <n v="117335.18"/>
        <n v="64980.11"/>
        <n v="79515.210000000006"/>
        <n v="33317.18"/>
        <n v="121103.25"/>
        <n v="63469.64"/>
        <n v="152225.44"/>
        <n v="125193.9"/>
        <n v="133196.51999999999"/>
        <n v="81117.149999999994"/>
        <n v="67072.850000000006"/>
        <n v="123694.65"/>
        <n v="29833.4"/>
        <n v="67416.3"/>
        <n v="77446.95"/>
        <n v="104847.57"/>
        <n v="81822.62"/>
        <n v="77521.95"/>
        <n v="105733.65"/>
        <n v="107892.45"/>
        <n v="75253.759999999995"/>
        <n v="106510.8"/>
        <n v="130438.59"/>
        <n v="91276.05"/>
        <n v="159781.64000000001"/>
        <n v="85001.3"/>
        <n v="68723.149999999994"/>
        <n v="81592.95"/>
        <n v="100349.7"/>
        <n v="113088.62"/>
        <n v="194056.92"/>
        <n v="80740.160000000003"/>
        <n v="64242.05"/>
        <n v="130546.53"/>
        <n v="85231.12"/>
        <n v="150686.74"/>
        <n v="117217.13"/>
        <n v="63590.9"/>
        <n v="134422.20000000001"/>
        <n v="78147.45"/>
        <n v="103617.59999999999"/>
        <n v="50886.2"/>
        <n v="123153.87"/>
        <n v="50199.35"/>
        <n v="81667.92"/>
        <n v="40968.9"/>
        <n v="120579.51"/>
        <n v="100113.15"/>
        <n v="88512.92"/>
        <n v="58900.55"/>
        <n v="78393.039999999994"/>
        <n v="156397.18"/>
        <n v="95043"/>
        <n v="79250.86"/>
        <n v="68373.3"/>
        <n v="106799.38"/>
        <n v="57603.199999999997"/>
        <n v="72954.149999999994"/>
        <n v="102952.43"/>
        <n v="109777.74"/>
        <n v="87019.1"/>
        <n v="148248.74"/>
        <n v="106233.98"/>
        <n v="60479.399999999994"/>
        <n v="95762.849999999991"/>
        <n v="78904.23"/>
        <n v="87168.68"/>
        <n v="95387.849999999991"/>
        <n v="112982.13"/>
        <n v="93562.31"/>
        <n v="112463.72"/>
        <n v="120622.98"/>
        <n v="80264.91"/>
        <n v="41445"/>
        <n v="61812.800000000003"/>
        <n v="39714.5"/>
        <n v="21986.9"/>
        <n v="72653.36"/>
        <n v="81040.399999999994"/>
        <n v="127915.84"/>
        <n v="91511.94"/>
        <n v="67100.3"/>
        <n v="157192.29999999999"/>
        <n v="65896.05"/>
        <n v="151949.9"/>
        <n v="53902.1"/>
        <n v="43004.9"/>
        <n v="90630.66"/>
        <n v="95528.34"/>
        <n v="70467.41"/>
        <n v="75794.3"/>
        <n v="95061.15"/>
        <n v="111495.9"/>
        <n v="92691.9"/>
        <n v="124739.04000000001"/>
        <n v="182474.35"/>
        <n v="83603.42"/>
        <n v="87956.099999999991"/>
        <n v="137381.79999999999"/>
        <n v="150582.09"/>
        <n v="143627.16"/>
        <n v="60043.35"/>
        <n v="108393.42"/>
        <n v="129372.19"/>
        <n v="35874.400000000001"/>
        <n v="75581.36"/>
        <n v="112611.48"/>
        <n v="77145.900000000009"/>
        <n v="93119.7"/>
        <n v="123024.1"/>
        <n v="56825.15"/>
        <n v="92938.65"/>
        <n v="81572.72"/>
        <n v="141064.6"/>
        <n v="98202.12"/>
        <n v="130150.05"/>
        <n v="108079.05"/>
        <n v="165940.9"/>
        <n v="45476.25"/>
        <n v="88569.58"/>
        <n v="96977.61"/>
        <n v="99817.9"/>
        <n v="89676.3"/>
        <n v="69086.55"/>
        <n v="75986.720000000001"/>
        <n v="84263.12"/>
        <n v="47994.200000000004"/>
        <n v="67960.100000000006"/>
        <n v="102283.95"/>
        <n v="104723.88"/>
        <n v="99793.040000000008"/>
        <n v="112911.99"/>
        <n v="109439.09999999999"/>
        <n v="79226.55"/>
        <n v="110736.5"/>
        <n v="41771.700000000004"/>
        <n v="78777.75"/>
        <n v="101434.8"/>
        <n v="171555.1"/>
        <n v="92418.3"/>
        <n v="45100.4"/>
        <n v="80260.95"/>
        <n v="95187.3"/>
        <n v="77940.98"/>
        <n v="64576.95"/>
        <n v="112620.09"/>
        <n v="110370.99"/>
        <n v="47117.3"/>
        <n v="66788.55"/>
        <n v="104996.4"/>
        <n v="99799.8"/>
        <n v="139839.29"/>
        <n v="105735.15"/>
        <n v="115208.26"/>
        <n v="70922.960000000006"/>
        <n v="89518.5"/>
        <n v="68206.2"/>
        <n v="114029.61"/>
        <n v="81440.179999999993"/>
        <n v="132450.06"/>
        <n v="84577.4"/>
        <n v="62496.33"/>
        <n v="44583.600000000006"/>
        <n v="57191.1"/>
        <n v="118293.24"/>
        <n v="87607.7"/>
        <n v="131629.96"/>
        <n v="96926.22"/>
        <n v="102972.49"/>
        <n v="77095.16"/>
        <n v="66109.399999999994"/>
        <n v="115210.86"/>
        <n v="74084.66"/>
        <n v="126862.86"/>
        <n v="94282.77"/>
        <n v="152180.54"/>
        <n v="133086.31"/>
        <n v="33086.400000000001"/>
        <n v="138273.31"/>
        <n v="68701.100000000006"/>
        <n v="74289.679999999993"/>
        <n v="114924.4"/>
        <n v="71746.2"/>
        <n v="47629.5"/>
        <n v="82736"/>
        <n v="123823.42"/>
        <n v="70651.520000000004"/>
        <n v="49741.9"/>
        <n v="59555.9"/>
        <n v="86280.53"/>
        <n v="32865.700000000004"/>
        <n v="28326.9"/>
        <n v="98734.9"/>
        <n v="121302.13"/>
        <n v="137260.42000000001"/>
        <n v="132992.79999999999"/>
        <n v="96060"/>
        <n v="111827.7"/>
        <n v="94021.65"/>
        <n v="105715.5"/>
        <n v="56445.65"/>
        <n v="153686.85999999999"/>
        <n v="133638.07"/>
        <n v="63485.9"/>
        <n v="128386.85"/>
        <n v="162378.78"/>
        <n v="93963"/>
        <n v="75122.399999999994"/>
        <n v="41692.700000000004"/>
        <n v="87050.12"/>
        <n v="109733.55"/>
        <n v="84513.45"/>
        <n v="110953.05"/>
        <n v="87124.95"/>
        <n v="64986.5"/>
        <n v="49288.600000000006"/>
        <n v="97245.45"/>
        <n v="78890.289999999994"/>
        <n v="110023.65"/>
        <n v="78307.19"/>
        <n v="158440.5"/>
        <n v="84615.2"/>
        <n v="106120.38"/>
        <n v="91614.790000000008"/>
        <n v="103403.78"/>
        <n v="125679.92"/>
        <n v="125259.45"/>
        <n v="101649.55"/>
        <n v="62810.75"/>
        <n v="137036.57999999999"/>
        <n v="125406.57"/>
        <n v="71105.3"/>
        <n v="108163.68"/>
        <n v="43697.600000000006"/>
        <n v="101860.6"/>
        <n v="93237.95"/>
        <n v="109953.93"/>
        <n v="79677.440000000002"/>
        <n v="58281.05"/>
        <n v="106263.46"/>
        <n v="100014.58"/>
        <n v="95077.95"/>
        <n v="50768.3"/>
        <n v="140965.04"/>
        <n v="135215.26"/>
        <n v="104963.25"/>
        <n v="105619.53"/>
        <n v="75410.27"/>
        <n v="145766.6"/>
        <n v="92912.74"/>
        <n v="70655.66"/>
        <n v="82953.63"/>
        <n v="89266.05"/>
        <n v="122379.63"/>
        <n v="152559.85999999999"/>
        <n v="100580.76000000001"/>
        <n v="132372.29"/>
        <n v="63330.65"/>
        <n v="156210.01999999999"/>
        <n v="110094.98"/>
        <n v="86280.02"/>
        <n v="90936.49"/>
        <n v="91562.18"/>
        <n v="76166.740000000005"/>
        <n v="64875.299999999996"/>
        <n v="94296.88"/>
        <n v="103360.34"/>
        <n v="114052.29"/>
        <n v="93141.22"/>
        <n v="109902"/>
        <n v="91105.1"/>
        <n v="153713.07999999999"/>
        <n v="162336.92000000001"/>
        <n v="61651.55"/>
        <n v="70754.55"/>
        <n v="106797.59999999999"/>
        <n v="142844.33000000002"/>
        <n v="61852.25"/>
        <n v="97469.84"/>
        <n v="123566.74"/>
        <n v="167185.14000000001"/>
        <n v="31364.2"/>
        <n v="81604.05"/>
        <n v="88127.540000000008"/>
        <n v="75579.149999999994"/>
        <n v="89832.14"/>
        <n v="29798.73"/>
        <n v="126761.02"/>
        <n v="85204.88"/>
        <n v="87713.540000000008"/>
        <n v="71145.149999999994"/>
        <n v="112148.25"/>
        <n v="88320.5"/>
        <n v="76548.42"/>
        <n v="43434.17"/>
        <n v="77976.08"/>
        <n v="84512.87"/>
        <n v="93339.75"/>
        <n v="127181.07"/>
        <n v="83938.27"/>
        <n v="116174.98"/>
        <n v="81935.5"/>
        <n v="131946.18"/>
        <n v="89847.26"/>
        <n v="120503.7"/>
        <n v="175943.24"/>
        <n v="163729.74"/>
        <n v="72382.94"/>
        <n v="48213.700000000004"/>
        <n v="76597.100000000006"/>
        <n v="89748.08"/>
        <n v="69246.8"/>
        <n v="59585.89"/>
        <n v="125634.7"/>
        <n v="133204.29999999999"/>
        <n v="86180.66"/>
        <n v="138662.88"/>
        <n v="65877.350000000006"/>
        <n v="180448.05"/>
        <n v="81592.28"/>
        <n v="67779.66"/>
        <n v="130215.41"/>
        <n v="78086.53"/>
        <n v="150480.89000000001"/>
        <n v="108250.8"/>
        <n v="69881.66"/>
        <n v="69720.2"/>
        <n v="100565.02"/>
        <n v="43623.45"/>
        <n v="103688.25"/>
        <n v="121056.20999999999"/>
        <n v="132967.56"/>
        <n v="66017.75"/>
        <n v="67506.149999999994"/>
        <n v="93438.21"/>
        <n v="107973.74"/>
        <n v="77287.34"/>
        <n v="60137.599999999999"/>
        <n v="80107.66"/>
        <n v="121118.97"/>
        <n v="56460.95"/>
        <n v="101337.94"/>
        <n v="77935.13"/>
        <n v="78305.320000000007"/>
        <n v="52400.6"/>
        <n v="73229.84"/>
        <n v="115485.86"/>
        <n v="122616.72"/>
        <n v="120359.16"/>
        <n v="111322.92"/>
        <n v="140512.78"/>
        <n v="93995.81"/>
        <n v="99730.8"/>
        <n v="49653.600000000006"/>
        <n v="60517.7"/>
        <n v="134182.99"/>
        <n v="48688.770000000004"/>
        <n v="55902.9"/>
        <n v="122742.56"/>
        <n v="86013"/>
        <n v="92880.599999999991"/>
        <n v="77817.09"/>
        <n v="131245.4"/>
        <n v="80037.440000000002"/>
        <n v="124271.94"/>
        <n v="79305.38"/>
        <n v="79240.399999999994"/>
        <n v="117527.45999999999"/>
        <n v="91167.86"/>
        <n v="110041.5"/>
        <n v="74008.61"/>
        <n v="118807.74"/>
        <n v="45883.8"/>
        <n v="69678.180000000008"/>
        <n v="109211.55"/>
        <n v="127080.79000000001"/>
        <n v="87803.4"/>
        <n v="57842.3"/>
        <n v="89521.2"/>
        <n v="67999.360000000001"/>
        <n v="91782.07"/>
        <n v="90526.399999999994"/>
        <n v="73311.38"/>
        <n v="125656.47"/>
        <n v="128967.9"/>
        <n v="85845.33"/>
        <n v="82414.16"/>
        <n v="73331.44"/>
        <n v="107466.59999999999"/>
        <n v="108668.09999999999"/>
        <n v="111717.15"/>
        <n v="196744.5"/>
        <n v="104697.45"/>
        <n v="71078.66"/>
        <n v="133546.1"/>
        <n v="140242.9"/>
        <n v="107114.42"/>
        <n v="177212.41"/>
        <n v="88585.73"/>
        <n v="56669.73"/>
        <n v="108405.45"/>
        <n v="82600.800000000003"/>
        <n v="144454.64000000001"/>
        <n v="111521.37"/>
        <n v="79164.08"/>
        <n v="99169.93"/>
        <n v="99726"/>
        <n v="65595.45"/>
        <n v="63181.95"/>
        <n v="78867.98"/>
        <n v="82416.3"/>
        <n v="148410.01999999999"/>
        <n v="95344.95"/>
        <n v="68735.81"/>
        <n v="72940.010000000009"/>
        <n v="158411.70000000001"/>
        <n v="128295.46"/>
        <n v="88168.21"/>
        <n v="94899.15"/>
        <n v="141434.74"/>
        <n v="64402.55"/>
        <n v="125317.4"/>
        <n v="88116.19"/>
        <n v="118077.07"/>
        <n v="127309.74"/>
        <n v="80402.61"/>
        <n v="68754.53"/>
        <n v="41384.300000000003"/>
        <n v="88622.28"/>
        <n v="101955.38"/>
        <n v="52727.1"/>
        <n v="154943.56"/>
        <n v="119719.24"/>
        <n v="113855.52"/>
        <n v="65288"/>
        <n v="68563.95"/>
        <n v="112719.45"/>
        <n v="71072.539999999994"/>
        <n v="91500.45"/>
        <n v="59148.83"/>
        <n v="106933.29"/>
        <n v="104404.8"/>
        <n v="86993"/>
        <n v="111582.9"/>
        <n v="139795.41999999998"/>
        <n v="158400.01999999999"/>
        <n v="117014.97"/>
        <n v="102697.48"/>
        <n v="52772.75"/>
        <n v="101320.5"/>
        <n v="40838.700000000004"/>
        <n v="121384.94"/>
        <n v="71640.08"/>
        <n v="122952.85"/>
        <n v="71358.38"/>
        <n v="109073.95999999999"/>
        <n v="73680.02"/>
        <n v="81434.679999999993"/>
        <n v="85180.63"/>
        <n v="132540.04"/>
        <n v="144139.18"/>
        <n v="73487.600000000006"/>
        <n v="73429.279999999999"/>
        <n v="101452.01000000001"/>
        <n v="86575.22"/>
        <n v="139752.08000000002"/>
        <n v="146720.14000000001"/>
        <n v="103323"/>
        <n v="98086.8"/>
        <n v="105476.3"/>
        <n v="103713"/>
        <n v="91632.47"/>
        <n v="110506.38"/>
        <n v="84221.7"/>
        <n v="52939.25"/>
        <n v="93890.880000000005"/>
        <n v="87937.01"/>
        <n v="112921.98"/>
        <n v="85882.39"/>
        <n v="148256.62"/>
        <n v="78753.599999999991"/>
        <n v="74761.05"/>
        <n v="158891.66"/>
        <n v="119950.09"/>
        <n v="61579.57"/>
        <n v="74847.11"/>
        <n v="104540.13"/>
        <n v="95311.95"/>
        <n v="140176.16"/>
        <n v="73974.599999999991"/>
        <n v="85473.44"/>
        <n v="116267.08"/>
        <n v="104786.25"/>
        <n v="136327.51999999999"/>
        <n v="102296.09999999999"/>
        <n v="72623.600000000006"/>
        <n v="144055.01"/>
        <n v="61771.32"/>
        <n v="119096.94"/>
        <n v="97339.37"/>
        <n v="43948.3"/>
        <n v="144131.01"/>
        <n v="110989.95"/>
        <n v="37199.300000000003"/>
        <n v="71683.69"/>
        <n v="121367.64"/>
        <n v="113847.3"/>
        <n v="68956.349999999991"/>
        <n v="79339.77"/>
        <n v="102130.5"/>
        <n v="103678.29"/>
        <n v="85640.99"/>
        <n v="44561.66"/>
        <n v="71695"/>
        <n v="107943.81"/>
        <n v="104494.2"/>
        <n v="171523.36"/>
        <n v="82200.599999999991"/>
        <n v="103154.39"/>
        <n v="129775.08"/>
        <n v="117756.54"/>
        <n v="99364.2"/>
        <n v="108696.66"/>
        <n v="153654.20000000001"/>
        <n v="141049.94"/>
        <n v="99647.849999999991"/>
        <n v="87980.53"/>
        <n v="115503.24"/>
        <n v="77091.3"/>
        <n v="79465.039999999994"/>
        <n v="115395.22"/>
        <n v="125456.67"/>
        <n v="112481.07"/>
        <n v="146777.14000000001"/>
        <n v="129936.27"/>
        <n v="62190.2"/>
        <n v="98855.6"/>
        <n v="91625.849999999991"/>
        <n v="77651.360000000001"/>
        <n v="140378.51"/>
        <n v="214832.87"/>
        <n v="103977.66"/>
        <n v="88222.61"/>
        <n v="123016.9"/>
        <n v="82203.25"/>
        <n v="80837.399999999994"/>
        <n v="139145.60000000001"/>
        <n v="92843.099999999991"/>
        <n v="99740.02"/>
        <n v="123921.23999999999"/>
        <n v="109984.17"/>
        <n v="122372.59"/>
        <n v="70797.899999999994"/>
        <n v="110748.57"/>
        <n v="69459.13"/>
        <n v="91516.87"/>
        <n v="50200.85"/>
        <n v="123270.78"/>
        <n v="85739.93"/>
        <n v="62423.79"/>
        <n v="115838.13"/>
        <n v="45911.3"/>
        <n v="48309.700000000004"/>
        <n v="30133.5"/>
        <n v="129296.36"/>
        <n v="81738.98"/>
        <n v="116032.48"/>
        <n v="54446.3"/>
        <n v="29865.81"/>
        <n v="205567.2"/>
        <n v="95719.95"/>
        <n v="143637.98000000001"/>
        <n v="46861.5"/>
        <n v="100593.85"/>
        <n v="47498.5"/>
        <n v="127020.84"/>
        <n v="65640.149999999994"/>
        <n v="53676.480000000003"/>
        <n v="46819.630000000005"/>
        <n v="90175.91"/>
        <n v="156345.89000000001"/>
        <n v="42364.200000000004"/>
        <n v="111823.5"/>
        <n v="212171.4"/>
        <n v="92261.25"/>
        <n v="110720.44"/>
        <n v="152678.6"/>
        <n v="127462.26"/>
        <n v="129622.39999999999"/>
        <n v="49575.700000000004"/>
        <n v="127376.81"/>
        <n v="148839.4"/>
        <n v="95798.66"/>
        <n v="83760.2"/>
        <n v="62148.97"/>
        <n v="149179.4"/>
        <n v="221012.1"/>
        <n v="95210.4"/>
        <n v="73384.05"/>
        <n v="52841.45"/>
        <n v="130371.39"/>
        <n v="101571.3"/>
        <n v="157043.48000000001"/>
        <n v="102882.15"/>
        <n v="91437.82"/>
      </sharedItems>
    </cacheField>
    <cacheField name="total_pay" numFmtId="164">
      <sharedItems containsSemiMixedTypes="0" containsString="0" containsNumber="1" minValue="62387.4" maxValue="337581.1" count="1000">
        <n v="135392.03999999998"/>
        <n v="227325.66999999998"/>
        <n v="224105.59999999998"/>
        <n v="219615.53999999998"/>
        <n v="196691.89"/>
        <n v="189619.59999999998"/>
        <n v="146032.26"/>
        <n v="211482.4"/>
        <n v="217868.84999999998"/>
        <n v="226965.09999999998"/>
        <n v="188924.78"/>
        <n v="215752.45"/>
        <n v="186003.59999999998"/>
        <n v="114209.16"/>
        <n v="199193.95"/>
        <n v="140753.20000000001"/>
        <n v="190744.7"/>
        <n v="97879.200000000012"/>
        <n v="188007.82"/>
        <n v="153238.12"/>
        <n v="172946.25"/>
        <n v="235633.8"/>
        <n v="107658.79000000001"/>
        <n v="213418.57"/>
        <n v="97293.95"/>
        <n v="158242.5"/>
        <n v="123974.51000000001"/>
        <n v="146103.47999999998"/>
        <n v="272463.7"/>
        <n v="139931.68"/>
        <n v="159243.20000000001"/>
        <n v="151882.31"/>
        <n v="144200.97"/>
        <n v="179194.45"/>
        <n v="239464.3"/>
        <n v="135791.21"/>
        <n v="126380.58"/>
        <n v="176906.31"/>
        <n v="178086.8"/>
        <n v="216192.44"/>
        <n v="165796.04999999999"/>
        <n v="130780.35"/>
        <n v="149585.27000000002"/>
        <n v="237657.9"/>
        <n v="173510.32"/>
        <n v="225599.5"/>
        <n v="178332.36"/>
        <n v="116089.3"/>
        <n v="131103.78"/>
        <n v="165669.41"/>
        <n v="186397.52"/>
        <n v="216221.66"/>
        <n v="111898.85"/>
        <n v="162036.18"/>
        <n v="106554.75"/>
        <n v="187314.9"/>
        <n v="196095.15"/>
        <n v="166313.68"/>
        <n v="109737.96"/>
        <n v="223163.2"/>
        <n v="123325.04"/>
        <n v="140139.9"/>
        <n v="211126.1"/>
        <n v="195832.26"/>
        <n v="135426.70000000001"/>
        <n v="93838.17"/>
        <n v="243785.28"/>
        <n v="141853.49"/>
        <n v="218567.2"/>
        <n v="205248.55"/>
        <n v="183372.84999999998"/>
        <n v="137354.26"/>
        <n v="68556.600000000006"/>
        <n v="112316.5"/>
        <n v="121029.4"/>
        <n v="256203.36"/>
        <n v="136686.52000000002"/>
        <n v="102908.20000000001"/>
        <n v="185665.82"/>
        <n v="213022.7"/>
        <n v="220633.45"/>
        <n v="182875.5"/>
        <n v="229361.92000000001"/>
        <n v="122000.74"/>
        <n v="198558"/>
        <n v="111297.94"/>
        <n v="146252.14000000001"/>
        <n v="101996.65"/>
        <n v="214115.20000000001"/>
        <n v="140451.20000000001"/>
        <n v="164251.04999999999"/>
        <n v="225285.41999999998"/>
        <n v="231985.55"/>
        <n v="179690.91999999998"/>
        <n v="182758.8"/>
        <n v="197680.84"/>
        <n v="145262.32"/>
        <n v="127845.21"/>
        <n v="206728.45"/>
        <n v="108213"/>
        <n v="133043.70000000001"/>
        <n v="130794"/>
        <n v="112632.5"/>
        <n v="138748.85999999999"/>
        <n v="197216.5"/>
        <n v="181633.4"/>
        <n v="186113.71"/>
        <n v="116580.36"/>
        <n v="301464.90000000002"/>
        <n v="110952.5"/>
        <n v="226570.03"/>
        <n v="183082"/>
        <n v="212673.45"/>
        <n v="186828.22"/>
        <n v="164878.38"/>
        <n v="202180.7"/>
        <n v="172755.3"/>
        <n v="135919.08000000002"/>
        <n v="279959.28000000003"/>
        <n v="171984.18"/>
        <n v="250499.11"/>
        <n v="210004.05"/>
        <n v="89636.65"/>
        <n v="170289.41999999998"/>
        <n v="171050.8"/>
        <n v="148876.75"/>
        <n v="207027.25"/>
        <n v="204381.16"/>
        <n v="200268.9"/>
        <n v="274342.28000000003"/>
        <n v="120096.4"/>
        <n v="120563.25"/>
        <n v="304547.71999999997"/>
        <n v="248259.89"/>
        <n v="184930.15"/>
        <n v="200804.95"/>
        <n v="165806.18"/>
        <n v="199505.5"/>
        <n v="197995"/>
        <n v="242447.08000000002"/>
        <n v="193082.8"/>
        <n v="150478.5"/>
        <n v="274736.07"/>
        <n v="177573.4"/>
        <n v="116663.24"/>
        <n v="196489.8"/>
        <n v="139997.84"/>
        <n v="137661.6"/>
        <n v="212235.65"/>
        <n v="259585.18"/>
        <n v="229831.15"/>
        <n v="202671.59999999998"/>
        <n v="127188.88"/>
        <n v="165806"/>
        <n v="216526.65"/>
        <n v="145683.84"/>
        <n v="152903.21000000002"/>
        <n v="163717.12"/>
        <n v="131249.12"/>
        <n v="168380.14"/>
        <n v="165190.12"/>
        <n v="179603.91999999998"/>
        <n v="210790.65"/>
        <n v="151569.1"/>
        <n v="155339.52000000002"/>
        <n v="194172.43"/>
        <n v="164214.39999999999"/>
        <n v="158312.84"/>
        <n v="113363.75"/>
        <n v="142252.19"/>
        <n v="184044.16"/>
        <n v="153602.9"/>
        <n v="133221.44"/>
        <n v="228441.57"/>
        <n v="216474.56"/>
        <n v="114331.94"/>
        <n v="230249.76"/>
        <n v="220730.08000000002"/>
        <n v="165717.95000000001"/>
        <n v="196771.74"/>
        <n v="99332.98000000001"/>
        <n v="141928.91"/>
        <n v="200756.1"/>
        <n v="263191.48"/>
        <n v="191498.14"/>
        <n v="104055.4"/>
        <n v="110247.7"/>
        <n v="159374.5"/>
        <n v="201639.9"/>
        <n v="154765.04999999999"/>
        <n v="228150.97"/>
        <n v="136956.47999999998"/>
        <n v="138473.74"/>
        <n v="197505.03999999998"/>
        <n v="190212.51"/>
        <n v="173205.87"/>
        <n v="174169.74"/>
        <n v="117104.15"/>
        <n v="184323.72999999998"/>
        <n v="142315.26"/>
        <n v="286656.51"/>
        <n v="196584.59999999998"/>
        <n v="126203.5"/>
        <n v="218426.04"/>
        <n v="158220.74"/>
        <n v="159661.29999999999"/>
        <n v="82226.3"/>
        <n v="203049.89"/>
        <n v="180238.1"/>
        <n v="120210.54000000001"/>
        <n v="162883.15"/>
        <n v="190225.34999999998"/>
        <n v="209413.95"/>
        <n v="169520.47999999998"/>
        <n v="135452.94"/>
        <n v="131228.16999999998"/>
        <n v="167360.33000000002"/>
        <n v="114914"/>
        <n v="133964.89000000001"/>
        <n v="117810.16"/>
        <n v="108282.8"/>
        <n v="194646.5"/>
        <n v="150371.38"/>
        <n v="184903.3"/>
        <n v="156221.14000000001"/>
        <n v="146335.84"/>
        <n v="227685.84999999998"/>
        <n v="148912.20000000001"/>
        <n v="245953.07"/>
        <n v="202602.7"/>
        <n v="210332.4"/>
        <n v="159112.53"/>
        <n v="98919.5"/>
        <n v="130689"/>
        <n v="208612.59999999998"/>
        <n v="214937.72999999998"/>
        <n v="203711.53"/>
        <n v="165084.29999999999"/>
        <n v="178658.12"/>
        <n v="168443"/>
        <n v="147027.1"/>
        <n v="130602.44"/>
        <n v="97921.8"/>
        <n v="120596.68"/>
        <n v="156899.54999999999"/>
        <n v="166840.76"/>
        <n v="113296.55"/>
        <n v="165736.69"/>
        <n v="223839.8"/>
        <n v="121929.2"/>
        <n v="248750.47"/>
        <n v="125580.20000000001"/>
        <n v="89834.95"/>
        <n v="174289.43"/>
        <n v="125026.4"/>
        <n v="233649"/>
        <n v="219391.75"/>
        <n v="148646.09999999998"/>
        <n v="156012.91999999998"/>
        <n v="77932.5"/>
        <n v="113452.76000000001"/>
        <n v="180557.75"/>
        <n v="216943.05"/>
        <n v="165682.82"/>
        <n v="148500.43"/>
        <n v="116593.18"/>
        <n v="174729.12"/>
        <n v="307958.82"/>
        <n v="99237.6"/>
        <n v="122930.48"/>
        <n v="137154.84"/>
        <n v="198444.46"/>
        <n v="139305.47999999998"/>
        <n v="297962.77"/>
        <n v="131765.07"/>
        <n v="107798.1"/>
        <n v="239388.34"/>
        <n v="202464.95"/>
        <n v="154223.51"/>
        <n v="179396.57"/>
        <n v="261001.74"/>
        <n v="97509.4"/>
        <n v="97937.3"/>
        <n v="179855.75"/>
        <n v="145995.91999999998"/>
        <n v="130509.49"/>
        <n v="128607.8"/>
        <n v="120090.95999999999"/>
        <n v="184348.03999999998"/>
        <n v="131198.82"/>
        <n v="152402.1"/>
        <n v="194670.4"/>
        <n v="136467.60999999999"/>
        <n v="193265.3"/>
        <n v="212388.47999999998"/>
        <n v="108828.15"/>
        <n v="196007.65"/>
        <n v="86823.55"/>
        <n v="136116.31"/>
        <n v="151336.41999999998"/>
        <n v="135308.84"/>
        <n v="162164.19"/>
        <n v="168244.57"/>
        <n v="247627.43"/>
        <n v="171401.07"/>
        <n v="272063.05"/>
        <n v="128953.68"/>
        <n v="189037.3"/>
        <n v="275474.98"/>
        <n v="200218.34"/>
        <n v="118412.66"/>
        <n v="131955.47999999998"/>
        <n v="209973.97999999998"/>
        <n v="190828.79999999999"/>
        <n v="208600.9"/>
        <n v="147179.97999999998"/>
        <n v="189688.6"/>
        <n v="163350.45000000001"/>
        <n v="163530.62"/>
        <n v="166183.94"/>
        <n v="134987.48000000001"/>
        <n v="186170.6"/>
        <n v="206976.8"/>
        <n v="121482.83"/>
        <n v="252791.52000000002"/>
        <n v="187936.91999999998"/>
        <n v="264790.96999999997"/>
        <n v="106559.92000000001"/>
        <n v="156451.35999999999"/>
        <n v="176084.34999999998"/>
        <n v="213233.34999999998"/>
        <n v="111732.95"/>
        <n v="162690.70000000001"/>
        <n v="143816.25"/>
        <n v="178269.06"/>
        <n v="323361.7"/>
        <n v="140845.65000000002"/>
        <n v="147189.84999999998"/>
        <n v="125978.6"/>
        <n v="200747.14"/>
        <n v="115370.28"/>
        <n v="111722.65"/>
        <n v="218797.72999999998"/>
        <n v="115481.53"/>
        <n v="159481.82"/>
        <n v="98232.700000000012"/>
        <n v="125720.1"/>
        <n v="134967.27000000002"/>
        <n v="192400"/>
        <n v="155109.15"/>
        <n v="182391.22"/>
        <n v="161974.48000000001"/>
        <n v="230687.91"/>
        <n v="166714.62"/>
        <n v="222701.2"/>
        <n v="136251.28"/>
        <n v="176176.31"/>
        <n v="137891.24"/>
        <n v="189678"/>
        <n v="141332.66"/>
        <n v="99430.399999999994"/>
        <n v="151204.84999999998"/>
        <n v="188115.28999999998"/>
        <n v="201271.34999999998"/>
        <n v="264259.58"/>
        <n v="113250.5"/>
        <n v="104650.72"/>
        <n v="125608.79000000001"/>
        <n v="121143.22"/>
        <n v="138388.63"/>
        <n v="204467.16"/>
        <n v="114238.48"/>
        <n v="171272.43"/>
        <n v="217703.05"/>
        <n v="174793.5"/>
        <n v="137024.08000000002"/>
        <n v="160135.66999999998"/>
        <n v="111120.7"/>
        <n v="157870.34999999998"/>
        <n v="173381.05"/>
        <n v="214200.55"/>
        <n v="185662.9"/>
        <n v="190226.65"/>
        <n v="187907.5"/>
        <n v="179175.9"/>
        <n v="215638.9"/>
        <n v="197042.65"/>
        <n v="180973.84999999998"/>
        <n v="154321.59"/>
        <n v="197267.61"/>
        <n v="129855.4"/>
        <n v="128209.66"/>
        <n v="122230.2"/>
        <n v="109433.47"/>
        <n v="101394.5"/>
        <n v="166840.18"/>
        <n v="125478.11"/>
        <n v="133861.21000000002"/>
        <n v="98049.18"/>
        <n v="194267.25"/>
        <n v="116823.64"/>
        <n v="258218.44"/>
        <n v="239356.9"/>
        <n v="200277.52"/>
        <n v="161836.15"/>
        <n v="122090.85"/>
        <n v="192720.65"/>
        <n v="62387.4"/>
        <n v="176397.3"/>
        <n v="199880.95"/>
        <n v="158792.57"/>
        <n v="160621.62"/>
        <n v="166044.95000000001"/>
        <n v="204627.65"/>
        <n v="183315.45"/>
        <n v="107000.76"/>
        <n v="204047.8"/>
        <n v="200909.59"/>
        <n v="168305.05"/>
        <n v="237607.64"/>
        <n v="127781.3"/>
        <n v="133125.15"/>
        <n v="160306.95000000001"/>
        <n v="206860.7"/>
        <n v="196296.62"/>
        <n v="249793.92000000001"/>
        <n v="132285.16"/>
        <n v="106915.05"/>
        <n v="186033.53"/>
        <n v="160164.12"/>
        <n v="241860.74"/>
        <n v="196253.13"/>
        <n v="99096.9"/>
        <n v="248241.2"/>
        <n v="200626.45"/>
        <n v="194232.59999999998"/>
        <n v="94555.199999999997"/>
        <n v="213981.87"/>
        <n v="84100.35"/>
        <n v="137074.91999999998"/>
        <n v="99842.9"/>
        <n v="199568.51"/>
        <n v="176647.15"/>
        <n v="130075.92"/>
        <n v="95947.55"/>
        <n v="142527.03999999998"/>
        <n v="263978.18"/>
        <n v="209927"/>
        <n v="142951.85999999999"/>
        <n v="169392.3"/>
        <n v="163755.38"/>
        <n v="112302.2"/>
        <n v="160177.15"/>
        <n v="176460.43"/>
        <n v="168832.74"/>
        <n v="135585.1"/>
        <n v="245176.74"/>
        <n v="154064.97999999998"/>
        <n v="135803.4"/>
        <n v="192892.84999999998"/>
        <n v="156269.22999999998"/>
        <n v="138369.68"/>
        <n v="181542.84999999998"/>
        <n v="185099.13"/>
        <n v="154947.31"/>
        <n v="170129.72"/>
        <n v="176425.97999999998"/>
        <n v="154276.91"/>
        <n v="90695"/>
        <n v="116690.8"/>
        <n v="93312.5"/>
        <n v="85310.9"/>
        <n v="138505.35999999999"/>
        <n v="121820.4"/>
        <n v="217555.84"/>
        <n v="153316.94"/>
        <n v="117910.3"/>
        <n v="228356.3"/>
        <n v="176845.05"/>
        <n v="266620.90000000002"/>
        <n v="104359.1"/>
        <n v="78363.899999999994"/>
        <n v="152890.66"/>
        <n v="136244.34"/>
        <n v="142153.41"/>
        <n v="105907.3"/>
        <n v="205792.15"/>
        <n v="221879.9"/>
        <n v="205564.9"/>
        <n v="212158.04"/>
        <n v="290854.34999999998"/>
        <n v="114910.42"/>
        <n v="195706.09999999998"/>
        <n v="186432.8"/>
        <n v="237985.09"/>
        <n v="175483.16"/>
        <n v="157870.35"/>
        <n v="159958.41999999998"/>
        <n v="235017.19"/>
        <n v="87311.4"/>
        <n v="115092.36"/>
        <n v="186552.47999999998"/>
        <n v="140838.90000000002"/>
        <n v="179486.7"/>
        <n v="242424.1"/>
        <n v="115273.15"/>
        <n v="202834.65"/>
        <n v="144370.72"/>
        <n v="227767.6"/>
        <n v="148579.12"/>
        <n v="249127.05"/>
        <n v="203106.05"/>
        <n v="225378.9"/>
        <n v="157006.25"/>
        <n v="139792.58000000002"/>
        <n v="162759.60999999999"/>
        <n v="137686.9"/>
        <n v="168689.3"/>
        <n v="132579.54999999999"/>
        <n v="131994.72"/>
        <n v="133719.12"/>
        <n v="88851.200000000012"/>
        <n v="145832.1"/>
        <n v="204591.95"/>
        <n v="183857.88"/>
        <n v="163806.04"/>
        <n v="168266.99"/>
        <n v="218740.09999999998"/>
        <n v="139146.54999999999"/>
        <n v="147659.5"/>
        <n v="75043.700000000012"/>
        <n v="135827.75"/>
        <n v="202976.8"/>
        <n v="263870.09999999998"/>
        <n v="169965.3"/>
        <n v="105649.4"/>
        <n v="161798.95000000001"/>
        <n v="201734.3"/>
        <n v="135098.97999999998"/>
        <n v="176674.95"/>
        <n v="181892.09"/>
        <n v="182679.99"/>
        <n v="92681.3"/>
        <n v="154083.54999999999"/>
        <n v="205054.4"/>
        <n v="207601.8"/>
        <n v="264357.29000000004"/>
        <n v="204469.15"/>
        <n v="192951.26"/>
        <n v="105613.96"/>
        <n v="184251.5"/>
        <n v="159862.20000000001"/>
        <n v="187122.61"/>
        <n v="145348.18"/>
        <n v="181066.06"/>
        <n v="134116.4"/>
        <n v="139299.33000000002"/>
        <n v="91669.6"/>
        <n v="146204.1"/>
        <n v="181811.24"/>
        <n v="121183.7"/>
        <n v="212071.96"/>
        <n v="138789.22"/>
        <n v="179699.49"/>
        <n v="121916.16"/>
        <n v="111205.4"/>
        <n v="192297.86"/>
        <n v="131108.66"/>
        <n v="205474.86"/>
        <n v="155283.77000000002"/>
        <n v="218684.54"/>
        <n v="254108.31"/>
        <n v="73596.399999999994"/>
        <n v="255756.31"/>
        <n v="132636.1"/>
        <n v="134345.68"/>
        <n v="195515.4"/>
        <n v="182170.2"/>
        <n v="134497.5"/>
        <n v="135289"/>
        <n v="157973.41999999998"/>
        <n v="110686.52"/>
        <n v="103609.9"/>
        <n v="94704.9"/>
        <n v="138414.53"/>
        <n v="90823.700000000012"/>
        <n v="70389.899999999994"/>
        <n v="164322.9"/>
        <n v="232851.13"/>
        <n v="258680.42"/>
        <n v="194722.8"/>
        <n v="214506"/>
        <n v="220272.7"/>
        <n v="173779.65"/>
        <n v="185698.5"/>
        <n v="100395.65"/>
        <n v="269004.86"/>
        <n v="245775.07"/>
        <n v="102186.9"/>
        <n v="250566.85"/>
        <n v="228745.78"/>
        <n v="174008"/>
        <n v="189880.4"/>
        <n v="104266.70000000001"/>
        <n v="158177.12"/>
        <n v="192980.55"/>
        <n v="201322.45"/>
        <n v="194768.05"/>
        <n v="187983.95"/>
        <n v="117655.5"/>
        <n v="97303.6"/>
        <n v="210925.45"/>
        <n v="153328.28999999998"/>
        <n v="230396.65"/>
        <n v="132699.19"/>
        <n v="248313.5"/>
        <n v="133261.20000000001"/>
        <n v="171956.38"/>
        <n v="170734.79"/>
        <n v="172454.78"/>
        <n v="240142.91999999998"/>
        <n v="214435.45"/>
        <n v="157744.54999999999"/>
        <n v="124518.75"/>
        <n v="199162.58"/>
        <n v="201668.57"/>
        <n v="113033.3"/>
        <n v="181313.68"/>
        <n v="91948.6"/>
        <n v="164692.6"/>
        <n v="150871.95000000001"/>
        <n v="173564.93"/>
        <n v="121961.44"/>
        <n v="95082.05"/>
        <n v="141856.46000000002"/>
        <n v="136376.58000000002"/>
        <n v="194423.95"/>
        <n v="92914.3"/>
        <n v="240519.04000000001"/>
        <n v="251603.26"/>
        <n v="203080.25"/>
        <n v="181574.53"/>
        <n v="148135.27000000002"/>
        <n v="213230.6"/>
        <n v="158558.74"/>
        <n v="114182.66"/>
        <n v="141583.63"/>
        <n v="206462.05"/>
        <n v="192103.63"/>
        <n v="273379.86"/>
        <n v="178918.76"/>
        <n v="255223.29"/>
        <n v="108254.65"/>
        <n v="218353.02"/>
        <n v="157772.97999999998"/>
        <n v="130630.02"/>
        <n v="157892.49"/>
        <n v="148095.18"/>
        <n v="145007.74"/>
        <n v="152887.29999999999"/>
        <n v="157017.88"/>
        <n v="141948.34"/>
        <n v="181042.28999999998"/>
        <n v="156124.22"/>
        <n v="204507"/>
        <n v="147502.1"/>
        <n v="251625.08"/>
        <n v="219483.92"/>
        <n v="91882.55"/>
        <n v="184161.55"/>
        <n v="213846.59999999998"/>
        <n v="228114.33000000002"/>
        <n v="104103.25"/>
        <n v="147017.84"/>
        <n v="246761.74"/>
        <n v="237794.14"/>
        <n v="91728.2"/>
        <n v="199385.05"/>
        <n v="142404.54"/>
        <n v="161195.15"/>
        <n v="120088.14"/>
        <n v="82435.73"/>
        <n v="234682.02000000002"/>
        <n v="138084.88"/>
        <n v="145692.54"/>
        <n v="146300.15"/>
        <n v="233920.25"/>
        <n v="124938.5"/>
        <n v="129644.42"/>
        <n v="120081.17"/>
        <n v="132819.08000000002"/>
        <n v="162618.87"/>
        <n v="174222.75"/>
        <n v="183910.07"/>
        <n v="144822.27000000002"/>
        <n v="210719.97999999998"/>
        <n v="136417.5"/>
        <n v="210748.18"/>
        <n v="152916.26"/>
        <n v="194022.7"/>
        <n v="230545.24"/>
        <n v="233740.74"/>
        <n v="114272.94"/>
        <n v="95128.700000000012"/>
        <n v="114020.1"/>
        <n v="125551.08"/>
        <n v="128203.8"/>
        <n v="114915.89"/>
        <n v="246056.7"/>
        <n v="257079.3"/>
        <n v="144110.66"/>
        <n v="213995.88"/>
        <n v="110459.35"/>
        <n v="279368.05"/>
        <n v="140675.28"/>
        <n v="130980.66"/>
        <n v="219051.41"/>
        <n v="144404.53"/>
        <n v="265325.89"/>
        <n v="209368.8"/>
        <n v="117866.66"/>
        <n v="109676.2"/>
        <n v="136070.02000000002"/>
        <n v="129030.45"/>
        <n v="202582.25"/>
        <n v="187679.21"/>
        <n v="222410.56"/>
        <n v="114233.75"/>
        <n v="145301.15"/>
        <n v="159008.21000000002"/>
        <n v="165933.74"/>
        <n v="145573.34"/>
        <n v="96307.6"/>
        <n v="157137.66"/>
        <n v="224319.97"/>
        <n v="105964.95"/>
        <n v="180355.94"/>
        <n v="137284.13"/>
        <n v="157348.32"/>
        <n v="88007.6"/>
        <n v="120917.84"/>
        <n v="152501.85999999999"/>
        <n v="187648.72"/>
        <n v="208182.16"/>
        <n v="176597.91999999998"/>
        <n v="215437.78"/>
        <n v="167962.81"/>
        <n v="193893.8"/>
        <n v="110286.6"/>
        <n v="124828.7"/>
        <n v="239714.99"/>
        <n v="104149.77"/>
        <n v="159890.9"/>
        <n v="153364.56"/>
        <n v="202363"/>
        <n v="201363.59999999998"/>
        <n v="136269.09"/>
        <n v="217238.39999999999"/>
        <n v="123330.44"/>
        <n v="177865.94"/>
        <n v="112965.38"/>
        <n v="111745.4"/>
        <n v="148296.46"/>
        <n v="163231.85999999999"/>
        <n v="169362.5"/>
        <n v="135301.60999999999"/>
        <n v="183490.74"/>
        <n v="78267.8"/>
        <n v="120015.18000000001"/>
        <n v="210135.55"/>
        <n v="243818.79"/>
        <n v="178800.4"/>
        <n v="107442.3"/>
        <n v="178766.2"/>
        <n v="142966.35999999999"/>
        <n v="163025.07"/>
        <n v="130452.4"/>
        <n v="112047.38"/>
        <n v="176344.47"/>
        <n v="187228.9"/>
        <n v="160494.33000000002"/>
        <n v="115201.16"/>
        <n v="134168.44"/>
        <n v="213524.59999999998"/>
        <n v="226580.09999999998"/>
        <n v="192387.15"/>
        <n v="292117.5"/>
        <n v="216835.45"/>
        <n v="133513.66"/>
        <n v="191045.1"/>
        <n v="206217.9"/>
        <n v="148421.41999999998"/>
        <n v="299302.41000000003"/>
        <n v="145708.72999999998"/>
        <n v="119461.73000000001"/>
        <n v="208253.45"/>
        <n v="182222.8"/>
        <n v="221678.64"/>
        <n v="165176.37"/>
        <n v="111335.08"/>
        <n v="155185.93"/>
        <n v="189960"/>
        <n v="156180.45000000001"/>
        <n v="152845.95000000001"/>
        <n v="114229.98"/>
        <n v="205516.3"/>
        <n v="226552.02"/>
        <n v="187322.95"/>
        <n v="138051.81"/>
        <n v="146723.01"/>
        <n v="217664.7"/>
        <n v="231060.46000000002"/>
        <n v="150772.21000000002"/>
        <n v="184836.15"/>
        <n v="193471.74"/>
        <n v="114939.55"/>
        <n v="217274.4"/>
        <n v="145897.19"/>
        <n v="209841.07"/>
        <n v="243622.74"/>
        <n v="157116.60999999999"/>
        <n v="141760.53"/>
        <n v="102847.3"/>
        <n v="155772.28"/>
        <n v="153487.38"/>
        <n v="131120.1"/>
        <n v="213175.56"/>
        <n v="237722.23999999999"/>
        <n v="174088.52000000002"/>
        <n v="122483"/>
        <n v="186758.95"/>
        <n v="236804.45"/>
        <n v="132091.53999999998"/>
        <n v="184091.45"/>
        <n v="136622.83000000002"/>
        <n v="167098.28999999998"/>
        <n v="225492.8"/>
        <n v="150464"/>
        <n v="195249.9"/>
        <n v="185056.41999999998"/>
        <n v="237194.02"/>
        <n v="206786.97"/>
        <n v="143592.47999999998"/>
        <n v="102370.75"/>
        <n v="197812.5"/>
        <n v="89190.700000000012"/>
        <n v="166569.94"/>
        <n v="111256.08"/>
        <n v="225900.85"/>
        <n v="106637.38"/>
        <n v="159342.96"/>
        <n v="110904.02"/>
        <n v="158892.68"/>
        <n v="156686.63"/>
        <n v="173827.04"/>
        <n v="230153.18"/>
        <n v="110959.6"/>
        <n v="109450.28"/>
        <n v="172572.01"/>
        <n v="135349.22"/>
        <n v="256787.08000000002"/>
        <n v="259608.14"/>
        <n v="208225"/>
        <n v="199321.8"/>
        <n v="154405.29999999999"/>
        <n v="178770"/>
        <n v="170212.47"/>
        <n v="141993.38"/>
        <n v="203804.7"/>
        <n v="96799.25"/>
        <n v="150127.88"/>
        <n v="148317.01"/>
        <n v="169708.97999999998"/>
        <n v="165351.39000000001"/>
        <n v="227079.62"/>
        <n v="169172.59999999998"/>
        <n v="151828.04999999999"/>
        <n v="219052.66"/>
        <n v="220298.09"/>
        <n v="118855.57"/>
        <n v="133837.10999999999"/>
        <n v="162649.13"/>
        <n v="149210.95000000001"/>
        <n v="255274.16"/>
        <n v="158895.59999999998"/>
        <n v="127729.44"/>
        <n v="155095.08000000002"/>
        <n v="195161.25"/>
        <n v="246175.52"/>
        <n v="187679.09999999998"/>
        <n v="114718.6"/>
        <n v="262484.01"/>
        <n v="139038.32"/>
        <n v="172552.94"/>
        <n v="168577.37"/>
        <n v="87818.3"/>
        <n v="236885.01"/>
        <n v="229196.95"/>
        <n v="77830.3"/>
        <n v="143370.69"/>
        <n v="198578.64"/>
        <n v="178600.3"/>
        <n v="178256.34999999998"/>
        <n v="137477.77000000002"/>
        <n v="216473.5"/>
        <n v="176901.28999999998"/>
        <n v="143983.99"/>
        <n v="94909.66"/>
        <n v="137231"/>
        <n v="163079.81"/>
        <n v="195085.2"/>
        <n v="267987.36"/>
        <n v="169163.59999999998"/>
        <n v="173279.39"/>
        <n v="194460.08000000002"/>
        <n v="206438.53999999998"/>
        <n v="181517.2"/>
        <n v="165157.66"/>
        <n v="258635.2"/>
        <n v="208252.94"/>
        <n v="192947.84999999998"/>
        <n v="165187.53"/>
        <n v="168388.24"/>
        <n v="139946.29999999999"/>
        <n v="112130.04"/>
        <n v="237289.22"/>
        <n v="238820.66999999998"/>
        <n v="184822.07"/>
        <n v="250053.14"/>
        <n v="200659.27000000002"/>
        <n v="119908.2"/>
        <n v="153346.6"/>
        <n v="184100.84999999998"/>
        <n v="123943.36"/>
        <n v="239767.51"/>
        <n v="267313.87"/>
        <n v="156093.66"/>
        <n v="153442.60999999999"/>
        <n v="182604.9"/>
        <n v="154231.25"/>
        <n v="168328.4"/>
        <n v="238229.6"/>
        <n v="188053.09999999998"/>
        <n v="143755.02000000002"/>
        <n v="174950.24"/>
        <n v="181640.16999999998"/>
        <n v="241688.59"/>
        <n v="154263.9"/>
        <n v="183710.57"/>
        <n v="134949.13"/>
        <n v="153514.87"/>
        <n v="97391.85"/>
        <n v="174584.78"/>
        <n v="136575.93"/>
        <n v="131899.79"/>
        <n v="195311.13"/>
        <n v="95831.3"/>
        <n v="83172.700000000012"/>
        <n v="66329.5"/>
        <n v="165890.35999999999"/>
        <n v="148125.97999999998"/>
        <n v="209525.47999999998"/>
        <n v="89463.3"/>
        <n v="82624.81"/>
        <n v="320702.2"/>
        <n v="198831.95"/>
        <n v="223404.98"/>
        <n v="81622.5"/>
        <n v="168178.85"/>
        <n v="105149.5"/>
        <n v="193383.84"/>
        <n v="156919.15"/>
        <n v="110726.48000000001"/>
        <n v="116463.63"/>
        <n v="167230.91"/>
        <n v="265959.89"/>
        <n v="75399.200000000012"/>
        <n v="231566.5"/>
        <n v="325508.40000000002"/>
        <n v="192814.25"/>
        <n v="165115.44"/>
        <n v="186688.6"/>
        <n v="194415.26"/>
        <n v="190624.4"/>
        <n v="105403.70000000001"/>
        <n v="242087.81"/>
        <n v="212654.4"/>
        <n v="154576.66"/>
        <n v="143175.20000000001"/>
        <n v="137764.97"/>
        <n v="186572.4"/>
        <n v="337581.1"/>
        <n v="191799.4"/>
        <n v="186705.05"/>
        <n v="91100.45"/>
        <n v="198726.39"/>
        <n v="186182.3"/>
        <n v="259905.48"/>
        <n v="220231.15"/>
        <n v="142152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734537986"/>
    <s v="Elva"/>
    <s v="Hamsher"/>
    <s v="Account Executive I"/>
    <x v="0"/>
    <x v="0"/>
    <x v="0"/>
    <x v="0"/>
    <n v="625000"/>
    <n v="750000"/>
    <n v="1000000"/>
    <n v="1.3801559999999999"/>
    <s v="125-150%"/>
    <n v="50000"/>
    <n v="18750"/>
    <n v="11714.039999999999"/>
    <n v="0"/>
    <n v="0"/>
    <x v="0"/>
    <x v="0"/>
  </r>
  <r>
    <n v="2480515559"/>
    <s v="Bertie"/>
    <s v="Turpey"/>
    <s v="Account Executive III"/>
    <x v="1"/>
    <x v="1"/>
    <x v="1"/>
    <x v="1"/>
    <n v="937500"/>
    <n v="1125000"/>
    <n v="1500000"/>
    <n v="1.2390573333333332"/>
    <s v="100-125%"/>
    <n v="112500"/>
    <n v="34065.67"/>
    <n v="0"/>
    <n v="0"/>
    <n v="0"/>
    <x v="1"/>
    <x v="1"/>
  </r>
  <r>
    <n v="515647594"/>
    <s v="Belita"/>
    <s v="Kroll"/>
    <s v="Account Executive III"/>
    <x v="2"/>
    <x v="2"/>
    <x v="2"/>
    <x v="1"/>
    <n v="937500"/>
    <n v="1125000"/>
    <n v="1500000"/>
    <n v="0.98357866666666671"/>
    <s v="0-100%"/>
    <n v="110652.59999999999"/>
    <n v="0"/>
    <n v="0"/>
    <n v="0"/>
    <n v="0"/>
    <x v="2"/>
    <x v="2"/>
  </r>
  <r>
    <n v="5153694038"/>
    <s v="Gothart"/>
    <s v="Alven"/>
    <s v="Account Executive III"/>
    <x v="3"/>
    <x v="2"/>
    <x v="3"/>
    <x v="1"/>
    <n v="937500"/>
    <n v="1125000"/>
    <n v="1500000"/>
    <n v="1.0104880000000001"/>
    <s v="100-125%"/>
    <n v="112500"/>
    <n v="1494.54"/>
    <n v="0"/>
    <n v="0"/>
    <n v="0"/>
    <x v="3"/>
    <x v="3"/>
  </r>
  <r>
    <n v="3824197065"/>
    <s v="Orland"/>
    <s v="Gommery"/>
    <s v="Account Executive III"/>
    <x v="4"/>
    <x v="3"/>
    <x v="4"/>
    <x v="1"/>
    <n v="937500"/>
    <n v="1125000"/>
    <n v="1500000"/>
    <n v="1.0193746666666668"/>
    <s v="100-125%"/>
    <n v="112500"/>
    <n v="2760.89"/>
    <n v="0"/>
    <n v="0"/>
    <n v="0"/>
    <x v="4"/>
    <x v="4"/>
  </r>
  <r>
    <n v="4475496373"/>
    <s v="Tobe"/>
    <s v="Standen"/>
    <s v="Account Executive III"/>
    <x v="5"/>
    <x v="4"/>
    <x v="5"/>
    <x v="1"/>
    <n v="937500"/>
    <n v="1125000"/>
    <n v="1500000"/>
    <n v="0.70635199999999998"/>
    <s v="0-100%"/>
    <n v="79464.599999999991"/>
    <n v="0"/>
    <n v="0"/>
    <n v="0"/>
    <n v="0"/>
    <x v="5"/>
    <x v="5"/>
  </r>
  <r>
    <n v="101658508"/>
    <s v="Foster"/>
    <s v="Smith"/>
    <s v="Account Executive I"/>
    <x v="6"/>
    <x v="3"/>
    <x v="6"/>
    <x v="0"/>
    <n v="625000"/>
    <n v="750000"/>
    <n v="1000000"/>
    <n v="1.4075139999999999"/>
    <s v="125-150%"/>
    <n v="50000"/>
    <n v="18750"/>
    <n v="14176.26"/>
    <n v="0"/>
    <n v="0"/>
    <x v="6"/>
    <x v="6"/>
  </r>
  <r>
    <n v="7178607831"/>
    <s v="Salomi"/>
    <s v="Rosenhaus"/>
    <s v="Account Executive III"/>
    <x v="7"/>
    <x v="3"/>
    <x v="7"/>
    <x v="1"/>
    <n v="937500"/>
    <n v="1125000"/>
    <n v="1500000"/>
    <n v="1.03688"/>
    <s v="100-125%"/>
    <n v="112500"/>
    <n v="5255.4"/>
    <n v="0"/>
    <n v="0"/>
    <n v="0"/>
    <x v="7"/>
    <x v="7"/>
  </r>
  <r>
    <n v="4783377790"/>
    <s v="Andria"/>
    <s v="Zimmermanns"/>
    <s v="Account Executive III"/>
    <x v="8"/>
    <x v="0"/>
    <x v="8"/>
    <x v="1"/>
    <n v="937500"/>
    <n v="1125000"/>
    <n v="1500000"/>
    <n v="0.95157199999999997"/>
    <s v="0-100%"/>
    <n v="107051.84999999999"/>
    <n v="0"/>
    <n v="0"/>
    <n v="0"/>
    <n v="0"/>
    <x v="8"/>
    <x v="8"/>
  </r>
  <r>
    <n v="9023313240"/>
    <s v="Caddric"/>
    <s v="Armytage"/>
    <s v="Account Executive III"/>
    <x v="9"/>
    <x v="5"/>
    <x v="9"/>
    <x v="1"/>
    <n v="937500"/>
    <n v="1125000"/>
    <n v="1500000"/>
    <n v="0.95321866666666666"/>
    <s v="0-100%"/>
    <n v="107237.09999999999"/>
    <n v="0"/>
    <n v="0"/>
    <n v="0"/>
    <n v="0"/>
    <x v="9"/>
    <x v="9"/>
  </r>
  <r>
    <n v="2659144249"/>
    <s v="Baird"/>
    <s v="Hayhow"/>
    <s v="Account Executive II"/>
    <x v="10"/>
    <x v="6"/>
    <x v="10"/>
    <x v="2"/>
    <n v="750000"/>
    <n v="900000"/>
    <n v="1200000"/>
    <n v="1.4531966666666667"/>
    <s v="125-150%"/>
    <n v="78000"/>
    <n v="25500.000000000004"/>
    <n v="25602.78"/>
    <n v="0"/>
    <n v="0"/>
    <x v="10"/>
    <x v="10"/>
  </r>
  <r>
    <n v="9892583027"/>
    <s v="Granger"/>
    <s v="Norsworthy"/>
    <s v="Account Executive III"/>
    <x v="11"/>
    <x v="7"/>
    <x v="11"/>
    <x v="1"/>
    <n v="937500"/>
    <n v="1125000"/>
    <n v="1500000"/>
    <n v="1.04674"/>
    <s v="100-125%"/>
    <n v="112500"/>
    <n v="6660.45"/>
    <n v="0"/>
    <n v="0"/>
    <n v="0"/>
    <x v="11"/>
    <x v="11"/>
  </r>
  <r>
    <n v="3381164996"/>
    <s v="Doralynne"/>
    <s v="Lexa"/>
    <s v="Account Executive III"/>
    <x v="12"/>
    <x v="3"/>
    <x v="12"/>
    <x v="1"/>
    <n v="937500"/>
    <n v="1125000"/>
    <n v="1500000"/>
    <n v="0.97885866666666665"/>
    <s v="0-100%"/>
    <n v="110121.59999999999"/>
    <n v="0"/>
    <n v="0"/>
    <n v="0"/>
    <n v="0"/>
    <x v="12"/>
    <x v="12"/>
  </r>
  <r>
    <n v="3469413983"/>
    <s v="Danit"/>
    <s v="Fosserd"/>
    <s v="Account Executive I"/>
    <x v="13"/>
    <x v="2"/>
    <x v="13"/>
    <x v="0"/>
    <n v="625000"/>
    <n v="750000"/>
    <n v="1000000"/>
    <n v="1.3317239999999999"/>
    <s v="125-150%"/>
    <n v="50000"/>
    <n v="18750"/>
    <n v="7355.16"/>
    <n v="0"/>
    <n v="0"/>
    <x v="13"/>
    <x v="13"/>
  </r>
  <r>
    <n v="1263903657"/>
    <s v="Court"/>
    <s v="Brightwell"/>
    <s v="Account Executive III"/>
    <x v="14"/>
    <x v="5"/>
    <x v="14"/>
    <x v="1"/>
    <n v="937500"/>
    <n v="1125000"/>
    <n v="1500000"/>
    <n v="0.88183066666666665"/>
    <s v="0-100%"/>
    <n v="99205.95"/>
    <n v="0"/>
    <n v="0"/>
    <n v="0"/>
    <n v="0"/>
    <x v="14"/>
    <x v="14"/>
  </r>
  <r>
    <n v="8173067724"/>
    <s v="Sandor"/>
    <s v="D'Ambrogi"/>
    <s v="Account Executive I"/>
    <x v="15"/>
    <x v="7"/>
    <x v="15"/>
    <x v="0"/>
    <n v="625000"/>
    <n v="750000"/>
    <n v="1000000"/>
    <n v="1.52142"/>
    <s v="150-200%"/>
    <n v="50000"/>
    <n v="18750"/>
    <n v="22500"/>
    <n v="2356.1999999999998"/>
    <n v="0"/>
    <x v="15"/>
    <x v="15"/>
  </r>
  <r>
    <n v="5149710571"/>
    <s v="Read"/>
    <s v="Muxworthy"/>
    <s v="Account Executive III"/>
    <x v="16"/>
    <x v="8"/>
    <x v="16"/>
    <x v="1"/>
    <n v="937500"/>
    <n v="1125000"/>
    <n v="1500000"/>
    <n v="0.63218399999999997"/>
    <s v="0-100%"/>
    <n v="71120.7"/>
    <n v="0"/>
    <n v="0"/>
    <n v="0"/>
    <n v="0"/>
    <x v="16"/>
    <x v="16"/>
  </r>
  <r>
    <n v="2739934548"/>
    <s v="Brantley"/>
    <s v="Cristofolini"/>
    <s v="Account Executive I"/>
    <x v="17"/>
    <x v="9"/>
    <x v="17"/>
    <x v="0"/>
    <n v="625000"/>
    <n v="750000"/>
    <n v="1000000"/>
    <n v="0.944824"/>
    <s v="0-100%"/>
    <n v="47241.200000000004"/>
    <n v="0"/>
    <n v="0"/>
    <n v="0"/>
    <n v="0"/>
    <x v="17"/>
    <x v="17"/>
  </r>
  <r>
    <n v="2259282237"/>
    <s v="Rodrigo"/>
    <s v="Rourke"/>
    <s v="Account Executive I"/>
    <x v="18"/>
    <x v="10"/>
    <x v="18"/>
    <x v="0"/>
    <n v="625000"/>
    <n v="750000"/>
    <n v="1000000"/>
    <n v="1.882962"/>
    <s v="150-200%"/>
    <n v="50000"/>
    <n v="18750"/>
    <n v="22500"/>
    <n v="42125.82"/>
    <n v="0"/>
    <x v="18"/>
    <x v="18"/>
  </r>
  <r>
    <n v="2314136845"/>
    <s v="Giles"/>
    <s v="Fardy"/>
    <s v="Account Executive I"/>
    <x v="19"/>
    <x v="2"/>
    <x v="19"/>
    <x v="0"/>
    <n v="625000"/>
    <n v="750000"/>
    <n v="1000000"/>
    <n v="1.5254920000000001"/>
    <s v="150-200%"/>
    <n v="50000"/>
    <n v="18750"/>
    <n v="22500"/>
    <n v="2804.12"/>
    <n v="0"/>
    <x v="19"/>
    <x v="19"/>
  </r>
  <r>
    <n v="1074899180"/>
    <s v="Agretha"/>
    <s v="Pevreal"/>
    <s v="Account Executive III"/>
    <x v="20"/>
    <x v="0"/>
    <x v="20"/>
    <x v="1"/>
    <n v="937500"/>
    <n v="1125000"/>
    <n v="1500000"/>
    <n v="0.78983333333333339"/>
    <s v="0-100%"/>
    <n v="88856.25"/>
    <n v="0"/>
    <n v="0"/>
    <n v="0"/>
    <n v="0"/>
    <x v="20"/>
    <x v="20"/>
  </r>
  <r>
    <n v="8128449354"/>
    <s v="Adelice"/>
    <s v="Baudinet"/>
    <s v="Account Executive III"/>
    <x v="21"/>
    <x v="2"/>
    <x v="21"/>
    <x v="1"/>
    <n v="937500"/>
    <n v="1125000"/>
    <n v="1500000"/>
    <n v="1.0266933333333332"/>
    <s v="100-125%"/>
    <n v="112500"/>
    <n v="3803.8"/>
    <n v="0"/>
    <n v="0"/>
    <n v="0"/>
    <x v="21"/>
    <x v="21"/>
  </r>
  <r>
    <n v="1266227768"/>
    <s v="Latrina"/>
    <s v="Shropsheir"/>
    <s v="Account Executive II"/>
    <x v="22"/>
    <x v="11"/>
    <x v="22"/>
    <x v="2"/>
    <n v="750000"/>
    <n v="900000"/>
    <n v="1200000"/>
    <n v="0.54897166666666664"/>
    <s v="0-100%"/>
    <n v="42819.79"/>
    <n v="0"/>
    <n v="0"/>
    <n v="0"/>
    <n v="0"/>
    <x v="22"/>
    <x v="22"/>
  </r>
  <r>
    <n v="7273123196"/>
    <s v="Pet"/>
    <s v="Tellenbrook"/>
    <s v="Account Executive III"/>
    <x v="23"/>
    <x v="12"/>
    <x v="23"/>
    <x v="1"/>
    <n v="937500"/>
    <n v="1125000"/>
    <n v="1500000"/>
    <n v="1.1221373333333333"/>
    <s v="100-125%"/>
    <n v="112500"/>
    <n v="17404.57"/>
    <n v="0"/>
    <n v="0"/>
    <n v="0"/>
    <x v="23"/>
    <x v="23"/>
  </r>
  <r>
    <n v="1841759848"/>
    <s v="Rory"/>
    <s v="Hadwick"/>
    <s v="Account Executive I"/>
    <x v="24"/>
    <x v="4"/>
    <x v="24"/>
    <x v="0"/>
    <n v="625000"/>
    <n v="750000"/>
    <n v="1000000"/>
    <n v="1.0877060000000001"/>
    <s v="100-125%"/>
    <n v="50000"/>
    <n v="6577.95"/>
    <n v="0"/>
    <n v="0"/>
    <n v="0"/>
    <x v="24"/>
    <x v="24"/>
  </r>
  <r>
    <n v="7560031153"/>
    <s v="Gabriela"/>
    <s v="McVicker"/>
    <s v="Account Executive III"/>
    <x v="25"/>
    <x v="8"/>
    <x v="25"/>
    <x v="1"/>
    <n v="937500"/>
    <n v="1125000"/>
    <n v="1500000"/>
    <n v="0.56691999999999998"/>
    <s v="0-100%"/>
    <n v="63778.5"/>
    <n v="0"/>
    <n v="0"/>
    <n v="0"/>
    <n v="0"/>
    <x v="25"/>
    <x v="25"/>
  </r>
  <r>
    <n v="2022565827"/>
    <s v="Tracey"/>
    <s v="Phelip"/>
    <s v="Account Executive II"/>
    <x v="26"/>
    <x v="4"/>
    <x v="26"/>
    <x v="2"/>
    <n v="750000"/>
    <n v="900000"/>
    <n v="1200000"/>
    <n v="0.90637833333333329"/>
    <s v="0-100%"/>
    <n v="70697.510000000009"/>
    <n v="0"/>
    <n v="0"/>
    <n v="0"/>
    <n v="0"/>
    <x v="26"/>
    <x v="26"/>
  </r>
  <r>
    <n v="8977805007"/>
    <s v="Birdie"/>
    <s v="Jesper"/>
    <s v="Account Executive II"/>
    <x v="27"/>
    <x v="5"/>
    <x v="27"/>
    <x v="2"/>
    <n v="750000"/>
    <n v="900000"/>
    <n v="1200000"/>
    <n v="1.0035733333333334"/>
    <s v="100-125%"/>
    <n v="78000"/>
    <n v="364.48"/>
    <n v="0"/>
    <n v="0"/>
    <n v="0"/>
    <x v="27"/>
    <x v="27"/>
  </r>
  <r>
    <n v="1598957961"/>
    <s v="Mil"/>
    <s v="Tichelaar"/>
    <s v="Account Executive III"/>
    <x v="28"/>
    <x v="13"/>
    <x v="28"/>
    <x v="1"/>
    <n v="937500"/>
    <n v="1125000"/>
    <n v="1500000"/>
    <n v="1.5245986666666667"/>
    <s v="150-200%"/>
    <n v="112500"/>
    <n v="35625"/>
    <n v="43125"/>
    <n v="5534.7"/>
    <n v="0"/>
    <x v="28"/>
    <x v="28"/>
  </r>
  <r>
    <n v="3516592710"/>
    <s v="Harlan"/>
    <s v="Mein"/>
    <s v="Account Executive I"/>
    <x v="29"/>
    <x v="3"/>
    <x v="29"/>
    <x v="0"/>
    <n v="625000"/>
    <n v="750000"/>
    <n v="1000000"/>
    <n v="1.5888880000000001"/>
    <s v="150-200%"/>
    <n v="50000"/>
    <n v="18750"/>
    <n v="22500"/>
    <n v="9777.68"/>
    <n v="0"/>
    <x v="29"/>
    <x v="29"/>
  </r>
  <r>
    <n v="3379645060"/>
    <s v="Rasla"/>
    <s v="Shutte"/>
    <s v="Account Executive I"/>
    <x v="30"/>
    <x v="6"/>
    <x v="30"/>
    <x v="0"/>
    <n v="625000"/>
    <n v="750000"/>
    <n v="1000000"/>
    <n v="1.7058199999999999"/>
    <s v="150-200%"/>
    <n v="50000"/>
    <n v="18750"/>
    <n v="22500"/>
    <n v="22640.2"/>
    <n v="0"/>
    <x v="30"/>
    <x v="30"/>
  </r>
  <r>
    <n v="85304042"/>
    <s v="Garrot"/>
    <s v="Redrup"/>
    <s v="Account Executive II"/>
    <x v="31"/>
    <x v="14"/>
    <x v="31"/>
    <x v="2"/>
    <n v="750000"/>
    <n v="900000"/>
    <n v="1200000"/>
    <n v="1.040905"/>
    <s v="100-125%"/>
    <n v="78000"/>
    <n v="4172.3100000000004"/>
    <n v="0"/>
    <n v="0"/>
    <n v="0"/>
    <x v="31"/>
    <x v="31"/>
  </r>
  <r>
    <n v="2130919499"/>
    <s v="Odell"/>
    <s v="Matterdace"/>
    <s v="Account Executive II"/>
    <x v="32"/>
    <x v="4"/>
    <x v="32"/>
    <x v="2"/>
    <n v="750000"/>
    <n v="900000"/>
    <n v="1200000"/>
    <n v="0.87294833333333333"/>
    <s v="0-100%"/>
    <n v="68089.97"/>
    <n v="0"/>
    <n v="0"/>
    <n v="0"/>
    <n v="0"/>
    <x v="32"/>
    <x v="32"/>
  </r>
  <r>
    <n v="7074056774"/>
    <s v="Arlette"/>
    <s v="Blinder"/>
    <s v="Account Executive III"/>
    <x v="33"/>
    <x v="15"/>
    <x v="33"/>
    <x v="1"/>
    <n v="937500"/>
    <n v="1125000"/>
    <n v="1500000"/>
    <n v="0.72011066666666668"/>
    <s v="0-100%"/>
    <n v="81012.45"/>
    <n v="0"/>
    <n v="0"/>
    <n v="0"/>
    <n v="0"/>
    <x v="33"/>
    <x v="33"/>
  </r>
  <r>
    <n v="2450711406"/>
    <s v="Dorothea"/>
    <s v="Gheeraert"/>
    <s v="Account Executive III"/>
    <x v="34"/>
    <x v="12"/>
    <x v="34"/>
    <x v="1"/>
    <n v="937500"/>
    <n v="1125000"/>
    <n v="1500000"/>
    <n v="1.1470266666666666"/>
    <s v="100-125%"/>
    <n v="112500"/>
    <n v="20951.3"/>
    <n v="0"/>
    <n v="0"/>
    <n v="0"/>
    <x v="34"/>
    <x v="34"/>
  </r>
  <r>
    <n v="2294342399"/>
    <s v="Chancey"/>
    <s v="Yarrell"/>
    <s v="Account Executive II"/>
    <x v="35"/>
    <x v="9"/>
    <x v="35"/>
    <x v="2"/>
    <n v="750000"/>
    <n v="900000"/>
    <n v="1200000"/>
    <n v="0.78352833333333338"/>
    <s v="0-100%"/>
    <n v="61115.21"/>
    <n v="0"/>
    <n v="0"/>
    <n v="0"/>
    <n v="0"/>
    <x v="35"/>
    <x v="35"/>
  </r>
  <r>
    <n v="5280433926"/>
    <s v="Elva"/>
    <s v="Delepine"/>
    <s v="Account Executive II"/>
    <x v="36"/>
    <x v="9"/>
    <x v="36"/>
    <x v="2"/>
    <n v="750000"/>
    <n v="900000"/>
    <n v="1200000"/>
    <n v="0.95611000000000002"/>
    <s v="0-100%"/>
    <n v="74576.58"/>
    <n v="0"/>
    <n v="0"/>
    <n v="0"/>
    <n v="0"/>
    <x v="36"/>
    <x v="36"/>
  </r>
  <r>
    <n v="4037854406"/>
    <s v="Eddy"/>
    <s v="Van Arsdale"/>
    <s v="Account Executive II"/>
    <x v="37"/>
    <x v="6"/>
    <x v="37"/>
    <x v="2"/>
    <n v="750000"/>
    <n v="900000"/>
    <n v="1200000"/>
    <n v="1.3221849999999999"/>
    <s v="125-150%"/>
    <n v="78000"/>
    <n v="25500.000000000004"/>
    <n v="9095.31"/>
    <n v="0"/>
    <n v="0"/>
    <x v="37"/>
    <x v="37"/>
  </r>
  <r>
    <n v="9958099322"/>
    <s v="Robinette"/>
    <s v="Speller"/>
    <s v="Account Executive II"/>
    <x v="38"/>
    <x v="7"/>
    <x v="38"/>
    <x v="2"/>
    <n v="750000"/>
    <n v="900000"/>
    <n v="1200000"/>
    <n v="1.2239"/>
    <s v="100-125%"/>
    <n v="78000"/>
    <n v="22837.800000000003"/>
    <n v="0"/>
    <n v="0"/>
    <n v="0"/>
    <x v="38"/>
    <x v="38"/>
  </r>
  <r>
    <n v="2402470968"/>
    <s v="Aluino"/>
    <s v="Sheerin"/>
    <s v="Account Executive III"/>
    <x v="39"/>
    <x v="3"/>
    <x v="39"/>
    <x v="1"/>
    <n v="937500"/>
    <n v="1125000"/>
    <n v="1500000"/>
    <n v="1.0327679999999999"/>
    <s v="100-125%"/>
    <n v="112500"/>
    <n v="4669.4400000000005"/>
    <n v="0"/>
    <n v="0"/>
    <n v="0"/>
    <x v="39"/>
    <x v="39"/>
  </r>
  <r>
    <n v="9686840923"/>
    <s v="Hermina"/>
    <s v="Bowditch"/>
    <s v="Account Executive III"/>
    <x v="40"/>
    <x v="15"/>
    <x v="40"/>
    <x v="1"/>
    <n v="937500"/>
    <n v="1125000"/>
    <n v="1500000"/>
    <n v="0.76480933333333334"/>
    <s v="0-100%"/>
    <n v="86041.05"/>
    <n v="0"/>
    <n v="0"/>
    <n v="0"/>
    <n v="0"/>
    <x v="40"/>
    <x v="40"/>
  </r>
  <r>
    <n v="8093156364"/>
    <s v="Danny"/>
    <s v="Snoddin"/>
    <s v="Account Executive I"/>
    <x v="41"/>
    <x v="15"/>
    <x v="41"/>
    <x v="0"/>
    <n v="625000"/>
    <n v="750000"/>
    <n v="1000000"/>
    <n v="1.2218180000000001"/>
    <s v="100-125%"/>
    <n v="50000"/>
    <n v="16636.349999999999"/>
    <n v="0"/>
    <n v="0"/>
    <n v="0"/>
    <x v="41"/>
    <x v="41"/>
  </r>
  <r>
    <n v="6733929554"/>
    <s v="Benedikt"/>
    <s v="Leisk"/>
    <s v="Account Executive II"/>
    <x v="42"/>
    <x v="5"/>
    <x v="42"/>
    <x v="2"/>
    <n v="750000"/>
    <n v="900000"/>
    <n v="1200000"/>
    <n v="0.96763166666666667"/>
    <s v="0-100%"/>
    <n v="75475.27"/>
    <n v="0"/>
    <n v="0"/>
    <n v="0"/>
    <n v="0"/>
    <x v="42"/>
    <x v="42"/>
  </r>
  <r>
    <n v="7892446737"/>
    <s v="Arden"/>
    <s v="Lackner"/>
    <s v="Account Executive II"/>
    <x v="43"/>
    <x v="1"/>
    <x v="43"/>
    <x v="2"/>
    <n v="750000"/>
    <n v="900000"/>
    <n v="1200000"/>
    <n v="1.6564416666666666"/>
    <s v="150-200%"/>
    <n v="78000"/>
    <n v="25500.000000000004"/>
    <n v="31500"/>
    <n v="24404.9"/>
    <n v="0"/>
    <x v="43"/>
    <x v="43"/>
  </r>
  <r>
    <n v="9803956825"/>
    <s v="Murielle"/>
    <s v="Jorez"/>
    <s v="Account Executive I"/>
    <x v="44"/>
    <x v="6"/>
    <x v="44"/>
    <x v="0"/>
    <n v="625000"/>
    <n v="750000"/>
    <n v="1000000"/>
    <n v="1.819612"/>
    <s v="150-200%"/>
    <n v="50000"/>
    <n v="18750"/>
    <n v="22500"/>
    <n v="35157.32"/>
    <n v="0"/>
    <x v="44"/>
    <x v="44"/>
  </r>
  <r>
    <n v="4085082426"/>
    <s v="Clarke"/>
    <s v="Hemphall"/>
    <s v="Account Executive II"/>
    <x v="45"/>
    <x v="10"/>
    <x v="45"/>
    <x v="2"/>
    <n v="750000"/>
    <n v="900000"/>
    <n v="1200000"/>
    <n v="1.6702083333333333"/>
    <s v="150-200%"/>
    <n v="78000"/>
    <n v="25500.000000000004"/>
    <n v="31500"/>
    <n v="26552.5"/>
    <n v="0"/>
    <x v="45"/>
    <x v="45"/>
  </r>
  <r>
    <n v="2565093969"/>
    <s v="Nelly"/>
    <s v="Prando"/>
    <s v="Account Executive I"/>
    <x v="46"/>
    <x v="16"/>
    <x v="46"/>
    <x v="0"/>
    <n v="625000"/>
    <n v="750000"/>
    <n v="1000000"/>
    <n v="1.870276"/>
    <s v="150-200%"/>
    <n v="50000"/>
    <n v="18750"/>
    <n v="22500"/>
    <n v="40730.36"/>
    <n v="0"/>
    <x v="46"/>
    <x v="46"/>
  </r>
  <r>
    <n v="6973806759"/>
    <s v="Baudoin"/>
    <s v="Normanville"/>
    <s v="Account Executive I"/>
    <x v="47"/>
    <x v="0"/>
    <x v="47"/>
    <x v="0"/>
    <n v="625000"/>
    <n v="750000"/>
    <n v="1000000"/>
    <n v="1.27417"/>
    <s v="125-150%"/>
    <n v="50000"/>
    <n v="18750"/>
    <n v="2175.2999999999997"/>
    <n v="0"/>
    <n v="0"/>
    <x v="47"/>
    <x v="47"/>
  </r>
  <r>
    <n v="4823073274"/>
    <s v="Shanan"/>
    <s v="St Clair"/>
    <s v="Account Executive I"/>
    <x v="48"/>
    <x v="9"/>
    <x v="48"/>
    <x v="0"/>
    <n v="625000"/>
    <n v="750000"/>
    <n v="1000000"/>
    <n v="1.2503420000000001"/>
    <s v="125-150%"/>
    <n v="50000"/>
    <n v="18750"/>
    <n v="30.779999999999998"/>
    <n v="0"/>
    <n v="0"/>
    <x v="48"/>
    <x v="48"/>
  </r>
  <r>
    <n v="8858733592"/>
    <s v="Ashli"/>
    <s v="Clynter"/>
    <s v="Account Executive II"/>
    <x v="49"/>
    <x v="7"/>
    <x v="49"/>
    <x v="2"/>
    <n v="750000"/>
    <n v="900000"/>
    <n v="1200000"/>
    <n v="1.2052883333333333"/>
    <s v="100-125%"/>
    <n v="78000"/>
    <n v="20939.41"/>
    <n v="0"/>
    <n v="0"/>
    <n v="0"/>
    <x v="49"/>
    <x v="49"/>
  </r>
  <r>
    <n v="4786629839"/>
    <s v="Carmen"/>
    <s v="Ferrick"/>
    <s v="Account Executive I"/>
    <x v="50"/>
    <x v="17"/>
    <x v="50"/>
    <x v="0"/>
    <n v="625000"/>
    <n v="750000"/>
    <n v="1000000"/>
    <n v="1.9364319999999999"/>
    <s v="150-200%"/>
    <n v="50000"/>
    <n v="18750"/>
    <n v="22500"/>
    <n v="48007.519999999997"/>
    <n v="0"/>
    <x v="50"/>
    <x v="50"/>
  </r>
  <r>
    <n v="9151658844"/>
    <s v="Derry"/>
    <s v="Staniforth"/>
    <s v="Account Executive II"/>
    <x v="51"/>
    <x v="16"/>
    <x v="51"/>
    <x v="2"/>
    <n v="750000"/>
    <n v="900000"/>
    <n v="1200000"/>
    <n v="1.6992350000000001"/>
    <s v="150-200%"/>
    <n v="78000"/>
    <n v="25500.000000000004"/>
    <n v="31500"/>
    <n v="31080.66"/>
    <n v="0"/>
    <x v="51"/>
    <x v="51"/>
  </r>
  <r>
    <n v="7132417177"/>
    <s v="Manya"/>
    <s v="Orbell"/>
    <s v="Account Executive I"/>
    <x v="52"/>
    <x v="14"/>
    <x v="52"/>
    <x v="0"/>
    <n v="625000"/>
    <n v="750000"/>
    <n v="1000000"/>
    <n v="1.1231180000000001"/>
    <s v="100-125%"/>
    <n v="50000"/>
    <n v="9233.85"/>
    <n v="0"/>
    <n v="0"/>
    <n v="0"/>
    <x v="52"/>
    <x v="52"/>
  </r>
  <r>
    <n v="6596440737"/>
    <s v="Bryn"/>
    <s v="Tomas"/>
    <s v="Account Executive I"/>
    <x v="53"/>
    <x v="1"/>
    <x v="53"/>
    <x v="0"/>
    <n v="625000"/>
    <n v="750000"/>
    <n v="1000000"/>
    <n v="1.830438"/>
    <s v="150-200%"/>
    <n v="50000"/>
    <n v="18750"/>
    <n v="22500"/>
    <n v="36348.18"/>
    <n v="0"/>
    <x v="53"/>
    <x v="53"/>
  </r>
  <r>
    <n v="4504361140"/>
    <s v="Genni"/>
    <s v="Glader"/>
    <s v="Account Executive I"/>
    <x v="54"/>
    <x v="5"/>
    <x v="54"/>
    <x v="0"/>
    <n v="625000"/>
    <n v="750000"/>
    <n v="1000000"/>
    <n v="1.14957"/>
    <s v="100-125%"/>
    <n v="50000"/>
    <n v="11217.75"/>
    <n v="0"/>
    <n v="0"/>
    <n v="0"/>
    <x v="54"/>
    <x v="54"/>
  </r>
  <r>
    <n v="4986200380"/>
    <s v="Becki"/>
    <s v="Grigorini"/>
    <s v="Account Executive II"/>
    <x v="55"/>
    <x v="6"/>
    <x v="55"/>
    <x v="2"/>
    <n v="750000"/>
    <n v="900000"/>
    <n v="1200000"/>
    <n v="1.3413166666666667"/>
    <s v="125-150%"/>
    <n v="78000"/>
    <n v="25500.000000000004"/>
    <n v="11505.9"/>
    <n v="0"/>
    <n v="0"/>
    <x v="55"/>
    <x v="55"/>
  </r>
  <r>
    <n v="2804488179"/>
    <s v="Golda"/>
    <s v="Devigne"/>
    <s v="Account Executive III"/>
    <x v="56"/>
    <x v="2"/>
    <x v="56"/>
    <x v="1"/>
    <n v="937500"/>
    <n v="1125000"/>
    <n v="1500000"/>
    <n v="0.81376133333333334"/>
    <s v="0-100%"/>
    <n v="91548.15"/>
    <n v="0"/>
    <n v="0"/>
    <n v="0"/>
    <n v="0"/>
    <x v="56"/>
    <x v="56"/>
  </r>
  <r>
    <n v="6214787945"/>
    <s v="Ruthi"/>
    <s v="Torrance"/>
    <s v="Account Executive II"/>
    <x v="57"/>
    <x v="0"/>
    <x v="57"/>
    <x v="2"/>
    <n v="750000"/>
    <n v="900000"/>
    <n v="1200000"/>
    <n v="1.2398400000000001"/>
    <s v="100-125%"/>
    <n v="78000"/>
    <n v="24463.68"/>
    <n v="0"/>
    <n v="0"/>
    <n v="0"/>
    <x v="57"/>
    <x v="57"/>
  </r>
  <r>
    <n v="8346855079"/>
    <s v="Georgiana"/>
    <s v="Nutten"/>
    <s v="Account Executive I"/>
    <x v="58"/>
    <x v="6"/>
    <x v="58"/>
    <x v="0"/>
    <n v="625000"/>
    <n v="750000"/>
    <n v="1000000"/>
    <n v="1.289744"/>
    <s v="125-150%"/>
    <n v="50000"/>
    <n v="18750"/>
    <n v="3576.96"/>
    <n v="0"/>
    <n v="0"/>
    <x v="58"/>
    <x v="58"/>
  </r>
  <r>
    <n v="8644362151"/>
    <s v="Diane"/>
    <s v="Corben"/>
    <s v="Account Executive III"/>
    <x v="59"/>
    <x v="2"/>
    <x v="59"/>
    <x v="1"/>
    <n v="937500"/>
    <n v="1125000"/>
    <n v="1500000"/>
    <n v="1.1029066666666667"/>
    <s v="100-125%"/>
    <n v="112500"/>
    <n v="14664.2"/>
    <n v="0"/>
    <n v="0"/>
    <n v="0"/>
    <x v="59"/>
    <x v="59"/>
  </r>
  <r>
    <n v="5948190226"/>
    <s v="Joletta"/>
    <s v="Lounds"/>
    <s v="Account Executive I"/>
    <x v="60"/>
    <x v="3"/>
    <x v="60"/>
    <x v="0"/>
    <n v="625000"/>
    <n v="750000"/>
    <n v="1000000"/>
    <n v="1.399856"/>
    <s v="125-150%"/>
    <n v="50000"/>
    <n v="18750"/>
    <n v="13487.039999999999"/>
    <n v="0"/>
    <n v="0"/>
    <x v="60"/>
    <x v="60"/>
  </r>
  <r>
    <n v="7367438190"/>
    <s v="Rochella"/>
    <s v="Galland"/>
    <s v="Account Executive I"/>
    <x v="61"/>
    <x v="12"/>
    <x v="61"/>
    <x v="0"/>
    <n v="625000"/>
    <n v="750000"/>
    <n v="1000000"/>
    <n v="1.5167900000000001"/>
    <s v="150-200%"/>
    <n v="50000"/>
    <n v="18750"/>
    <n v="22500"/>
    <n v="1846.9"/>
    <n v="0"/>
    <x v="61"/>
    <x v="61"/>
  </r>
  <r>
    <n v="9624054975"/>
    <s v="Timmie"/>
    <s v="Howis"/>
    <s v="Account Executive II"/>
    <x v="62"/>
    <x v="12"/>
    <x v="62"/>
    <x v="2"/>
    <n v="750000"/>
    <n v="900000"/>
    <n v="1200000"/>
    <n v="1.5188083333333333"/>
    <s v="150-200%"/>
    <n v="78000"/>
    <n v="25500.000000000004"/>
    <n v="31500"/>
    <n v="2934.1"/>
    <n v="0"/>
    <x v="62"/>
    <x v="62"/>
  </r>
  <r>
    <n v="6084639828"/>
    <s v="Yolanthe"/>
    <s v="Ingrey"/>
    <s v="Account Executive II"/>
    <x v="63"/>
    <x v="12"/>
    <x v="63"/>
    <x v="2"/>
    <n v="750000"/>
    <n v="900000"/>
    <n v="1200000"/>
    <n v="1.4438433333333334"/>
    <s v="125-150%"/>
    <n v="78000"/>
    <n v="25500.000000000004"/>
    <n v="24424.26"/>
    <n v="0"/>
    <n v="0"/>
    <x v="63"/>
    <x v="63"/>
  </r>
  <r>
    <n v="2547511673"/>
    <s v="Beatrice"/>
    <s v="Watkin"/>
    <s v="Account Executive II"/>
    <x v="64"/>
    <x v="8"/>
    <x v="64"/>
    <x v="2"/>
    <n v="750000"/>
    <n v="900000"/>
    <n v="1200000"/>
    <n v="0.82064999999999999"/>
    <s v="0-100%"/>
    <n v="64010.700000000004"/>
    <n v="0"/>
    <n v="0"/>
    <n v="0"/>
    <n v="0"/>
    <x v="64"/>
    <x v="64"/>
  </r>
  <r>
    <n v="7033916019"/>
    <s v="Jaquenetta"/>
    <s v="Gorelli"/>
    <s v="Account Executive II"/>
    <x v="65"/>
    <x v="18"/>
    <x v="65"/>
    <x v="2"/>
    <n v="750000"/>
    <n v="900000"/>
    <n v="1200000"/>
    <n v="0.46201500000000001"/>
    <s v="0-100%"/>
    <n v="36037.17"/>
    <n v="0"/>
    <n v="0"/>
    <n v="0"/>
    <n v="0"/>
    <x v="65"/>
    <x v="65"/>
  </r>
  <r>
    <n v="7160109333"/>
    <s v="Titus"/>
    <s v="Murray"/>
    <s v="Account Executive III"/>
    <x v="66"/>
    <x v="16"/>
    <x v="66"/>
    <x v="1"/>
    <n v="937500"/>
    <n v="1125000"/>
    <n v="1500000"/>
    <n v="1.1010826666666667"/>
    <s v="100-125%"/>
    <n v="112500"/>
    <n v="14404.28"/>
    <n v="0"/>
    <n v="0"/>
    <n v="0"/>
    <x v="66"/>
    <x v="66"/>
  </r>
  <r>
    <n v="6852060985"/>
    <s v="Konstance"/>
    <s v="Iacovelli"/>
    <s v="Account Executive II"/>
    <x v="67"/>
    <x v="5"/>
    <x v="67"/>
    <x v="2"/>
    <n v="750000"/>
    <n v="900000"/>
    <n v="1200000"/>
    <n v="1.0391616666666668"/>
    <s v="100-125%"/>
    <n v="78000"/>
    <n v="3994.4900000000002"/>
    <n v="0"/>
    <n v="0"/>
    <n v="0"/>
    <x v="67"/>
    <x v="67"/>
  </r>
  <r>
    <n v="3219601650"/>
    <s v="Culley"/>
    <s v="Bernardotti"/>
    <s v="Account Executive II"/>
    <x v="68"/>
    <x v="10"/>
    <x v="68"/>
    <x v="2"/>
    <n v="750000"/>
    <n v="900000"/>
    <n v="1200000"/>
    <n v="1.6779500000000001"/>
    <s v="150-200%"/>
    <n v="78000"/>
    <n v="25500.000000000004"/>
    <n v="31500"/>
    <n v="27760.2"/>
    <n v="0"/>
    <x v="68"/>
    <x v="68"/>
  </r>
  <r>
    <n v="9966428720"/>
    <s v="Vladamir"/>
    <s v="Van Castele"/>
    <s v="Account Executive III"/>
    <x v="69"/>
    <x v="14"/>
    <x v="69"/>
    <x v="1"/>
    <n v="937500"/>
    <n v="1125000"/>
    <n v="1500000"/>
    <n v="0.74372933333333335"/>
    <s v="0-100%"/>
    <n v="83669.55"/>
    <n v="0"/>
    <n v="0"/>
    <n v="0"/>
    <n v="0"/>
    <x v="69"/>
    <x v="69"/>
  </r>
  <r>
    <n v="5002048994"/>
    <s v="Katya"/>
    <s v="Sheaf"/>
    <s v="Account Executive III"/>
    <x v="70"/>
    <x v="5"/>
    <x v="70"/>
    <x v="1"/>
    <n v="937500"/>
    <n v="1125000"/>
    <n v="1500000"/>
    <n v="0.8344786666666667"/>
    <s v="0-100%"/>
    <n v="93878.849999999991"/>
    <n v="0"/>
    <n v="0"/>
    <n v="0"/>
    <n v="0"/>
    <x v="70"/>
    <x v="70"/>
  </r>
  <r>
    <n v="4482855448"/>
    <s v="Kristal"/>
    <s v="Guitonneau"/>
    <s v="Account Executive I"/>
    <x v="71"/>
    <x v="0"/>
    <x v="71"/>
    <x v="0"/>
    <n v="625000"/>
    <n v="750000"/>
    <n v="1000000"/>
    <n v="1.5305660000000001"/>
    <s v="150-200%"/>
    <n v="50000"/>
    <n v="18750"/>
    <n v="22500"/>
    <n v="3362.26"/>
    <n v="0"/>
    <x v="71"/>
    <x v="71"/>
  </r>
  <r>
    <n v="9072843924"/>
    <s v="Drake"/>
    <s v="Rawlison"/>
    <s v="Account Executive I"/>
    <x v="72"/>
    <x v="19"/>
    <x v="72"/>
    <x v="0"/>
    <n v="625000"/>
    <n v="750000"/>
    <n v="1000000"/>
    <n v="0.563612"/>
    <s v="0-100%"/>
    <n v="28180.600000000002"/>
    <n v="0"/>
    <n v="0"/>
    <n v="0"/>
    <n v="0"/>
    <x v="72"/>
    <x v="72"/>
  </r>
  <r>
    <n v="6801140183"/>
    <s v="Denney"/>
    <s v="Whetland"/>
    <s v="Account Executive I"/>
    <x v="73"/>
    <x v="15"/>
    <x v="73"/>
    <x v="0"/>
    <n v="625000"/>
    <n v="750000"/>
    <n v="1000000"/>
    <n v="1.06358"/>
    <s v="100-125%"/>
    <n v="50000"/>
    <n v="4768.5"/>
    <n v="0"/>
    <n v="0"/>
    <n v="0"/>
    <x v="73"/>
    <x v="73"/>
  </r>
  <r>
    <n v="6510701464"/>
    <s v="Zachariah"/>
    <s v="Lared"/>
    <s v="Account Executive I"/>
    <x v="74"/>
    <x v="0"/>
    <x v="74"/>
    <x v="0"/>
    <n v="625000"/>
    <n v="750000"/>
    <n v="1000000"/>
    <n v="1.3212600000000001"/>
    <s v="125-150%"/>
    <n v="50000"/>
    <n v="18750"/>
    <n v="6413.4"/>
    <n v="0"/>
    <n v="0"/>
    <x v="74"/>
    <x v="74"/>
  </r>
  <r>
    <n v="3996818513"/>
    <s v="Neil"/>
    <s v="Doctor"/>
    <s v="Account Executive III"/>
    <x v="75"/>
    <x v="20"/>
    <x v="75"/>
    <x v="1"/>
    <n v="937500"/>
    <n v="1125000"/>
    <n v="1500000"/>
    <n v="1.3297760000000001"/>
    <s v="125-150%"/>
    <n v="112500"/>
    <n v="35625"/>
    <n v="13761.36"/>
    <n v="0"/>
    <n v="0"/>
    <x v="75"/>
    <x v="75"/>
  </r>
  <r>
    <n v="5372344725"/>
    <s v="Brewer"/>
    <s v="Torres"/>
    <s v="Account Executive I"/>
    <x v="76"/>
    <x v="0"/>
    <x v="76"/>
    <x v="0"/>
    <n v="625000"/>
    <n v="750000"/>
    <n v="1000000"/>
    <n v="1.5250319999999999"/>
    <s v="150-200%"/>
    <n v="50000"/>
    <n v="18750"/>
    <n v="22500"/>
    <n v="2753.52"/>
    <n v="0"/>
    <x v="76"/>
    <x v="76"/>
  </r>
  <r>
    <n v="1839046880"/>
    <s v="Leticia"/>
    <s v="Szymanzyk"/>
    <s v="Account Executive I"/>
    <x v="77"/>
    <x v="8"/>
    <x v="77"/>
    <x v="0"/>
    <n v="625000"/>
    <n v="750000"/>
    <n v="1000000"/>
    <n v="0.76100400000000001"/>
    <s v="0-100%"/>
    <n v="38050.200000000004"/>
    <n v="0"/>
    <n v="0"/>
    <n v="0"/>
    <n v="0"/>
    <x v="77"/>
    <x v="77"/>
  </r>
  <r>
    <n v="5074304008"/>
    <s v="Constantin"/>
    <s v="Laurisch"/>
    <s v="Account Executive II"/>
    <x v="78"/>
    <x v="2"/>
    <x v="78"/>
    <x v="2"/>
    <n v="750000"/>
    <n v="900000"/>
    <n v="1200000"/>
    <n v="1.40707"/>
    <s v="125-150%"/>
    <n v="78000"/>
    <n v="25500.000000000004"/>
    <n v="19790.82"/>
    <n v="0"/>
    <n v="0"/>
    <x v="78"/>
    <x v="78"/>
  </r>
  <r>
    <n v="2423731264"/>
    <s v="Bonny"/>
    <s v="Oxteby"/>
    <s v="Account Executive III"/>
    <x v="79"/>
    <x v="15"/>
    <x v="79"/>
    <x v="1"/>
    <n v="937500"/>
    <n v="1125000"/>
    <n v="1500000"/>
    <n v="0.78509066666666671"/>
    <s v="0-100%"/>
    <n v="88322.7"/>
    <n v="0"/>
    <n v="0"/>
    <n v="0"/>
    <n v="0"/>
    <x v="79"/>
    <x v="79"/>
  </r>
  <r>
    <n v="4159390110"/>
    <s v="Newton"/>
    <s v="Shillabear"/>
    <s v="Account Executive III"/>
    <x v="80"/>
    <x v="7"/>
    <x v="80"/>
    <x v="1"/>
    <n v="937500"/>
    <n v="1125000"/>
    <n v="1500000"/>
    <n v="0.94621733333333335"/>
    <s v="0-100%"/>
    <n v="106449.45"/>
    <n v="0"/>
    <n v="0"/>
    <n v="0"/>
    <n v="0"/>
    <x v="80"/>
    <x v="80"/>
  </r>
  <r>
    <n v="25254650"/>
    <s v="Dyane"/>
    <s v="Rival"/>
    <s v="Account Executive III"/>
    <x v="81"/>
    <x v="14"/>
    <x v="81"/>
    <x v="1"/>
    <n v="937500"/>
    <n v="1125000"/>
    <n v="1500000"/>
    <n v="0.81996000000000002"/>
    <s v="0-100%"/>
    <n v="92245.5"/>
    <n v="0"/>
    <n v="0"/>
    <n v="0"/>
    <n v="0"/>
    <x v="81"/>
    <x v="81"/>
  </r>
  <r>
    <n v="4192443678"/>
    <s v="Cindy"/>
    <s v="Pentecost"/>
    <s v="Account Executive II"/>
    <x v="82"/>
    <x v="12"/>
    <x v="82"/>
    <x v="2"/>
    <n v="750000"/>
    <n v="900000"/>
    <n v="1200000"/>
    <n v="1.6184866666666666"/>
    <s v="150-200%"/>
    <n v="78000"/>
    <n v="25500.000000000004"/>
    <n v="31500"/>
    <n v="18483.920000000002"/>
    <n v="0"/>
    <x v="82"/>
    <x v="82"/>
  </r>
  <r>
    <n v="4076701275"/>
    <s v="Arlene"/>
    <s v="Charlin"/>
    <s v="Account Executive I"/>
    <x v="83"/>
    <x v="0"/>
    <x v="83"/>
    <x v="0"/>
    <n v="625000"/>
    <n v="750000"/>
    <n v="1000000"/>
    <n v="1.2652859999999999"/>
    <s v="125-150%"/>
    <n v="50000"/>
    <n v="18750"/>
    <n v="1375.74"/>
    <n v="0"/>
    <n v="0"/>
    <x v="83"/>
    <x v="83"/>
  </r>
  <r>
    <n v="4185019157"/>
    <s v="Loree"/>
    <s v="Bertelet"/>
    <s v="Account Executive I"/>
    <x v="84"/>
    <x v="17"/>
    <x v="84"/>
    <x v="0"/>
    <n v="625000"/>
    <n v="750000"/>
    <n v="1000000"/>
    <n v="2.0039400000000001"/>
    <s v="&gt;200%"/>
    <n v="50000"/>
    <n v="18750"/>
    <n v="22500"/>
    <n v="55000"/>
    <n v="197"/>
    <x v="84"/>
    <x v="84"/>
  </r>
  <r>
    <n v="713650656"/>
    <s v="Pepillo"/>
    <s v="Keaysell"/>
    <s v="Account Executive II"/>
    <x v="85"/>
    <x v="15"/>
    <x v="85"/>
    <x v="2"/>
    <n v="750000"/>
    <n v="900000"/>
    <n v="1200000"/>
    <n v="0.71406333333333338"/>
    <s v="0-100%"/>
    <n v="55696.94"/>
    <n v="0"/>
    <n v="0"/>
    <n v="0"/>
    <n v="0"/>
    <x v="85"/>
    <x v="85"/>
  </r>
  <r>
    <n v="8322342209"/>
    <s v="Giordano"/>
    <s v="Rubie"/>
    <s v="Account Executive I"/>
    <x v="86"/>
    <x v="7"/>
    <x v="86"/>
    <x v="0"/>
    <n v="625000"/>
    <n v="750000"/>
    <n v="1000000"/>
    <n v="1.6152740000000001"/>
    <s v="150-200%"/>
    <n v="50000"/>
    <n v="18750"/>
    <n v="22500"/>
    <n v="12680.14"/>
    <n v="0"/>
    <x v="86"/>
    <x v="86"/>
  </r>
  <r>
    <n v="5764917026"/>
    <s v="Trisha"/>
    <s v="Hinchshaw"/>
    <s v="Account Executive I"/>
    <x v="87"/>
    <x v="7"/>
    <x v="87"/>
    <x v="0"/>
    <n v="625000"/>
    <n v="750000"/>
    <n v="1000000"/>
    <n v="1.1993419999999999"/>
    <s v="100-125%"/>
    <n v="50000"/>
    <n v="14950.65"/>
    <n v="0"/>
    <n v="0"/>
    <n v="0"/>
    <x v="87"/>
    <x v="87"/>
  </r>
  <r>
    <n v="3935718624"/>
    <s v="Nathalie"/>
    <s v="Bowerbank"/>
    <s v="Account Executive I"/>
    <x v="88"/>
    <x v="21"/>
    <x v="88"/>
    <x v="0"/>
    <n v="625000"/>
    <n v="750000"/>
    <n v="1000000"/>
    <n v="2.460404"/>
    <s v="&gt;200%"/>
    <n v="50000"/>
    <n v="18750"/>
    <n v="22500"/>
    <n v="55000"/>
    <n v="23020.2"/>
    <x v="88"/>
    <x v="88"/>
  </r>
  <r>
    <n v="2976436541"/>
    <s v="Carlin"/>
    <s v="Vivash"/>
    <s v="Account Executive III"/>
    <x v="89"/>
    <x v="11"/>
    <x v="89"/>
    <x v="1"/>
    <n v="937500"/>
    <n v="1125000"/>
    <n v="1500000"/>
    <n v="0.55705066666666669"/>
    <s v="0-100%"/>
    <n v="62668.2"/>
    <n v="0"/>
    <n v="0"/>
    <n v="0"/>
    <n v="0"/>
    <x v="89"/>
    <x v="89"/>
  </r>
  <r>
    <n v="6718456802"/>
    <s v="Duane"/>
    <s v="Geoghegan"/>
    <s v="Account Executive II"/>
    <x v="90"/>
    <x v="2"/>
    <x v="90"/>
    <x v="2"/>
    <n v="750000"/>
    <n v="900000"/>
    <n v="1200000"/>
    <n v="1.2913416666666666"/>
    <s v="125-150%"/>
    <n v="78000"/>
    <n v="25500.000000000004"/>
    <n v="5209.05"/>
    <n v="0"/>
    <n v="0"/>
    <x v="90"/>
    <x v="90"/>
  </r>
  <r>
    <n v="6789690301"/>
    <s v="Carey"/>
    <s v="Bennellick"/>
    <s v="Account Executive III"/>
    <x v="91"/>
    <x v="7"/>
    <x v="91"/>
    <x v="1"/>
    <n v="937500"/>
    <n v="1125000"/>
    <n v="1500000"/>
    <n v="1.0145573333333333"/>
    <s v="100-125%"/>
    <n v="112500"/>
    <n v="2074.42"/>
    <n v="0"/>
    <n v="0"/>
    <n v="0"/>
    <x v="91"/>
    <x v="91"/>
  </r>
  <r>
    <n v="8044612831"/>
    <s v="Bobine"/>
    <s v="Congrave"/>
    <s v="Account Executive III"/>
    <x v="92"/>
    <x v="7"/>
    <x v="92"/>
    <x v="1"/>
    <n v="937500"/>
    <n v="1125000"/>
    <n v="1500000"/>
    <n v="0.98935600000000001"/>
    <s v="0-100%"/>
    <n v="111302.55"/>
    <n v="0"/>
    <n v="0"/>
    <n v="0"/>
    <n v="0"/>
    <x v="92"/>
    <x v="92"/>
  </r>
  <r>
    <n v="7888574610"/>
    <s v="Arvy"/>
    <s v="Phittiplace"/>
    <s v="Account Executive I"/>
    <x v="93"/>
    <x v="1"/>
    <x v="93"/>
    <x v="0"/>
    <n v="625000"/>
    <n v="750000"/>
    <n v="1000000"/>
    <n v="1.9051720000000001"/>
    <s v="150-200%"/>
    <n v="50000"/>
    <n v="18750"/>
    <n v="22500"/>
    <n v="44568.92"/>
    <n v="0"/>
    <x v="93"/>
    <x v="93"/>
  </r>
  <r>
    <n v="3569619966"/>
    <s v="Beatrice"/>
    <s v="MacRorie"/>
    <s v="Account Executive III"/>
    <x v="94"/>
    <x v="14"/>
    <x v="94"/>
    <x v="1"/>
    <n v="937500"/>
    <n v="1125000"/>
    <n v="1500000"/>
    <n v="0.79468266666666665"/>
    <s v="0-100%"/>
    <n v="89401.8"/>
    <n v="0"/>
    <n v="0"/>
    <n v="0"/>
    <n v="0"/>
    <x v="94"/>
    <x v="94"/>
  </r>
  <r>
    <n v="549857826"/>
    <s v="Thoma"/>
    <s v="Worcester"/>
    <s v="Account Executive I"/>
    <x v="95"/>
    <x v="17"/>
    <x v="95"/>
    <x v="0"/>
    <n v="625000"/>
    <n v="750000"/>
    <n v="1000000"/>
    <n v="1.902544"/>
    <s v="150-200%"/>
    <n v="50000"/>
    <n v="18750"/>
    <n v="22500"/>
    <n v="44279.840000000004"/>
    <n v="0"/>
    <x v="95"/>
    <x v="95"/>
  </r>
  <r>
    <n v="5561472151"/>
    <s v="Tessie"/>
    <s v="Farre"/>
    <s v="Account Executive II"/>
    <x v="96"/>
    <x v="0"/>
    <x v="96"/>
    <x v="2"/>
    <n v="750000"/>
    <n v="900000"/>
    <n v="1200000"/>
    <n v="1.1039933333333334"/>
    <s v="100-125%"/>
    <n v="78000"/>
    <n v="10607.320000000002"/>
    <n v="0"/>
    <n v="0"/>
    <n v="0"/>
    <x v="96"/>
    <x v="96"/>
  </r>
  <r>
    <n v="1085075834"/>
    <s v="Stanislas"/>
    <s v="Colleer"/>
    <s v="Account Executive II"/>
    <x v="97"/>
    <x v="9"/>
    <x v="97"/>
    <x v="2"/>
    <n v="750000"/>
    <n v="900000"/>
    <n v="1200000"/>
    <n v="0.91836166666666663"/>
    <s v="0-100%"/>
    <n v="71632.210000000006"/>
    <n v="0"/>
    <n v="0"/>
    <n v="0"/>
    <n v="0"/>
    <x v="97"/>
    <x v="97"/>
  </r>
  <r>
    <n v="9782845590"/>
    <s v="Berk"/>
    <s v="Remnant"/>
    <s v="Account Executive III"/>
    <x v="98"/>
    <x v="14"/>
    <x v="98"/>
    <x v="1"/>
    <n v="937500"/>
    <n v="1125000"/>
    <n v="1500000"/>
    <n v="0.97008399999999995"/>
    <s v="0-100%"/>
    <n v="109134.45"/>
    <n v="0"/>
    <n v="0"/>
    <n v="0"/>
    <n v="0"/>
    <x v="98"/>
    <x v="98"/>
  </r>
  <r>
    <n v="115757341"/>
    <s v="Yehudit"/>
    <s v="Dawdary"/>
    <s v="Account Executive I"/>
    <x v="99"/>
    <x v="5"/>
    <x v="99"/>
    <x v="0"/>
    <n v="625000"/>
    <n v="750000"/>
    <n v="1000000"/>
    <n v="1.16828"/>
    <s v="100-125%"/>
    <n v="50000"/>
    <n v="12621"/>
    <n v="0"/>
    <n v="0"/>
    <n v="0"/>
    <x v="99"/>
    <x v="99"/>
  </r>
  <r>
    <n v="1755716656"/>
    <s v="Melina"/>
    <s v="Shapter"/>
    <s v="Account Executive I"/>
    <x v="100"/>
    <x v="2"/>
    <x v="100"/>
    <x v="0"/>
    <n v="625000"/>
    <n v="750000"/>
    <n v="1000000"/>
    <n v="1.44123"/>
    <s v="125-150%"/>
    <n v="50000"/>
    <n v="18750"/>
    <n v="17210.7"/>
    <n v="0"/>
    <n v="0"/>
    <x v="100"/>
    <x v="100"/>
  </r>
  <r>
    <n v="3145039288"/>
    <s v="Jaimie"/>
    <s v="Lisimore"/>
    <s v="Account Executive I"/>
    <x v="101"/>
    <x v="7"/>
    <x v="101"/>
    <x v="0"/>
    <n v="625000"/>
    <n v="750000"/>
    <n v="1000000"/>
    <n v="1.4598"/>
    <s v="125-150%"/>
    <n v="50000"/>
    <n v="18750"/>
    <n v="18882"/>
    <n v="0"/>
    <n v="0"/>
    <x v="101"/>
    <x v="101"/>
  </r>
  <r>
    <n v="8047841793"/>
    <s v="Cymbre"/>
    <s v="Giampietro"/>
    <s v="Account Executive I"/>
    <x v="102"/>
    <x v="14"/>
    <x v="102"/>
    <x v="0"/>
    <n v="625000"/>
    <n v="750000"/>
    <n v="1000000"/>
    <n v="1.21726"/>
    <s v="100-125%"/>
    <n v="50000"/>
    <n v="16294.5"/>
    <n v="0"/>
    <n v="0"/>
    <n v="0"/>
    <x v="102"/>
    <x v="102"/>
  </r>
  <r>
    <n v="9617190826"/>
    <s v="Hunt"/>
    <s v="Bachura"/>
    <s v="Account Executive II"/>
    <x v="103"/>
    <x v="9"/>
    <x v="103"/>
    <x v="2"/>
    <n v="750000"/>
    <n v="900000"/>
    <n v="1200000"/>
    <n v="1.03643"/>
    <s v="100-125%"/>
    <n v="78000"/>
    <n v="3715.86"/>
    <n v="0"/>
    <n v="0"/>
    <n v="0"/>
    <x v="103"/>
    <x v="103"/>
  </r>
  <r>
    <n v="8658719154"/>
    <s v="Jae"/>
    <s v="Reihm"/>
    <s v="Account Executive III"/>
    <x v="104"/>
    <x v="15"/>
    <x v="104"/>
    <x v="1"/>
    <n v="937500"/>
    <n v="1125000"/>
    <n v="1500000"/>
    <n v="0.73516000000000004"/>
    <s v="0-100%"/>
    <n v="82705.5"/>
    <n v="0"/>
    <n v="0"/>
    <n v="0"/>
    <n v="0"/>
    <x v="104"/>
    <x v="104"/>
  </r>
  <r>
    <n v="8482007106"/>
    <s v="Obadiah"/>
    <s v="Swinnard"/>
    <s v="Account Executive III"/>
    <x v="105"/>
    <x v="0"/>
    <x v="105"/>
    <x v="1"/>
    <n v="937500"/>
    <n v="1125000"/>
    <n v="1500000"/>
    <n v="0.89663466666666669"/>
    <s v="0-100%"/>
    <n v="100871.4"/>
    <n v="0"/>
    <n v="0"/>
    <n v="0"/>
    <n v="0"/>
    <x v="105"/>
    <x v="105"/>
  </r>
  <r>
    <n v="9516781780"/>
    <s v="Meredith"/>
    <s v="Samudio"/>
    <s v="Account Executive II"/>
    <x v="106"/>
    <x v="3"/>
    <x v="106"/>
    <x v="2"/>
    <n v="750000"/>
    <n v="900000"/>
    <n v="1200000"/>
    <n v="1.4664183333333334"/>
    <s v="125-150%"/>
    <n v="78000"/>
    <n v="25500.000000000004"/>
    <n v="27268.71"/>
    <n v="0"/>
    <n v="0"/>
    <x v="106"/>
    <x v="106"/>
  </r>
  <r>
    <n v="7180536660"/>
    <s v="Rudolfo"/>
    <s v="Yanyushkin"/>
    <s v="Account Executive I"/>
    <x v="107"/>
    <x v="2"/>
    <x v="107"/>
    <x v="0"/>
    <n v="625000"/>
    <n v="750000"/>
    <n v="1000000"/>
    <n v="1.394104"/>
    <s v="125-150%"/>
    <n v="50000"/>
    <n v="18750"/>
    <n v="12969.359999999999"/>
    <n v="0"/>
    <n v="0"/>
    <x v="107"/>
    <x v="107"/>
  </r>
  <r>
    <n v="3597778305"/>
    <s v="Emanuele"/>
    <s v="Garfitt"/>
    <s v="Account Executive III"/>
    <x v="108"/>
    <x v="20"/>
    <x v="108"/>
    <x v="1"/>
    <n v="937500"/>
    <n v="1125000"/>
    <n v="1500000"/>
    <n v="1.537364"/>
    <s v="150-200%"/>
    <n v="112500"/>
    <n v="35625"/>
    <n v="43125"/>
    <n v="8406.9"/>
    <n v="0"/>
    <x v="108"/>
    <x v="108"/>
  </r>
  <r>
    <n v="9293760045"/>
    <s v="Clem"/>
    <s v="Girth"/>
    <s v="Account Executive I"/>
    <x v="109"/>
    <x v="14"/>
    <x v="109"/>
    <x v="0"/>
    <n v="625000"/>
    <n v="750000"/>
    <n v="1000000"/>
    <n v="1.1673"/>
    <s v="100-125%"/>
    <n v="50000"/>
    <n v="12547.5"/>
    <n v="0"/>
    <n v="0"/>
    <n v="0"/>
    <x v="109"/>
    <x v="109"/>
  </r>
  <r>
    <n v="5064247826"/>
    <s v="Yuri"/>
    <s v="Tampin"/>
    <s v="Account Executive III"/>
    <x v="110"/>
    <x v="3"/>
    <x v="110"/>
    <x v="1"/>
    <n v="937500"/>
    <n v="1125000"/>
    <n v="1500000"/>
    <n v="1.1603159999999999"/>
    <s v="100-125%"/>
    <n v="112500"/>
    <n v="22845.03"/>
    <n v="0"/>
    <n v="0"/>
    <n v="0"/>
    <x v="110"/>
    <x v="110"/>
  </r>
  <r>
    <n v="7769010411"/>
    <s v="Robbyn"/>
    <s v="Didball"/>
    <s v="Account Executive II"/>
    <x v="111"/>
    <x v="7"/>
    <x v="111"/>
    <x v="2"/>
    <n v="750000"/>
    <n v="900000"/>
    <n v="1200000"/>
    <n v="1.3496666666666666"/>
    <s v="125-150%"/>
    <n v="78000"/>
    <n v="25500.000000000004"/>
    <n v="12558"/>
    <n v="0"/>
    <n v="0"/>
    <x v="111"/>
    <x v="111"/>
  </r>
  <r>
    <n v="5764488419"/>
    <s v="Kelsey"/>
    <s v="Hassur"/>
    <s v="Account Executive III"/>
    <x v="112"/>
    <x v="3"/>
    <x v="112"/>
    <x v="1"/>
    <n v="937500"/>
    <n v="1125000"/>
    <n v="1500000"/>
    <n v="0.88131066666666669"/>
    <s v="0-100%"/>
    <n v="99147.45"/>
    <n v="0"/>
    <n v="0"/>
    <n v="0"/>
    <n v="0"/>
    <x v="112"/>
    <x v="112"/>
  </r>
  <r>
    <n v="1053331541"/>
    <s v="Celine"/>
    <s v="Ennew"/>
    <s v="Account Executive I"/>
    <x v="113"/>
    <x v="16"/>
    <x v="113"/>
    <x v="0"/>
    <n v="625000"/>
    <n v="750000"/>
    <n v="1000000"/>
    <n v="1.8285020000000001"/>
    <s v="150-200%"/>
    <n v="50000"/>
    <n v="18750"/>
    <n v="22500"/>
    <n v="36135.22"/>
    <n v="0"/>
    <x v="113"/>
    <x v="113"/>
  </r>
  <r>
    <n v="4406664351"/>
    <s v="Vally"/>
    <s v="Pinel"/>
    <s v="Account Executive II"/>
    <x v="114"/>
    <x v="0"/>
    <x v="114"/>
    <x v="2"/>
    <n v="750000"/>
    <n v="900000"/>
    <n v="1200000"/>
    <n v="1.1385233333333333"/>
    <s v="100-125%"/>
    <n v="78000"/>
    <n v="14129.380000000001"/>
    <n v="0"/>
    <n v="0"/>
    <n v="0"/>
    <x v="114"/>
    <x v="114"/>
  </r>
  <r>
    <n v="589071254"/>
    <s v="Alleen"/>
    <s v="Pymar"/>
    <s v="Account Executive III"/>
    <x v="115"/>
    <x v="9"/>
    <x v="115"/>
    <x v="1"/>
    <n v="937500"/>
    <n v="1125000"/>
    <n v="1500000"/>
    <n v="0.82135733333333338"/>
    <s v="0-100%"/>
    <n v="92402.7"/>
    <n v="0"/>
    <n v="0"/>
    <n v="0"/>
    <n v="0"/>
    <x v="115"/>
    <x v="115"/>
  </r>
  <r>
    <n v="7325246862"/>
    <s v="Rickert"/>
    <s v="Fairley"/>
    <s v="Account Executive III"/>
    <x v="116"/>
    <x v="19"/>
    <x v="116"/>
    <x v="1"/>
    <n v="937500"/>
    <n v="1125000"/>
    <n v="1500000"/>
    <n v="0.52530933333333329"/>
    <s v="0-100%"/>
    <n v="59097.299999999996"/>
    <n v="0"/>
    <n v="0"/>
    <n v="0"/>
    <n v="0"/>
    <x v="116"/>
    <x v="116"/>
  </r>
  <r>
    <n v="8733080267"/>
    <s v="Lavinia"/>
    <s v="Chasier"/>
    <s v="Account Executive I"/>
    <x v="117"/>
    <x v="14"/>
    <x v="117"/>
    <x v="0"/>
    <n v="625000"/>
    <n v="750000"/>
    <n v="1000000"/>
    <n v="1.442712"/>
    <s v="125-150%"/>
    <n v="50000"/>
    <n v="18750"/>
    <n v="17344.079999999998"/>
    <n v="0"/>
    <n v="0"/>
    <x v="117"/>
    <x v="117"/>
  </r>
  <r>
    <n v="4162153728"/>
    <s v="Aristotle"/>
    <s v="Vibert"/>
    <s v="Account Executive III"/>
    <x v="118"/>
    <x v="13"/>
    <x v="118"/>
    <x v="1"/>
    <n v="937500"/>
    <n v="1125000"/>
    <n v="1500000"/>
    <n v="1.4615146666666667"/>
    <s v="125-150%"/>
    <n v="112500"/>
    <n v="35625"/>
    <n v="36486.28"/>
    <n v="0"/>
    <n v="0"/>
    <x v="118"/>
    <x v="118"/>
  </r>
  <r>
    <n v="2493113470"/>
    <s v="Baxter"/>
    <s v="Toulamain"/>
    <s v="Account Executive II"/>
    <x v="119"/>
    <x v="6"/>
    <x v="119"/>
    <x v="2"/>
    <n v="750000"/>
    <n v="900000"/>
    <n v="1200000"/>
    <n v="1.2982633333333333"/>
    <s v="125-150%"/>
    <n v="78000"/>
    <n v="25500.000000000004"/>
    <n v="6081.1799999999994"/>
    <n v="0"/>
    <n v="0"/>
    <x v="119"/>
    <x v="119"/>
  </r>
  <r>
    <n v="9153408497"/>
    <s v="Shelly"/>
    <s v="Dabs"/>
    <s v="Account Executive III"/>
    <x v="120"/>
    <x v="13"/>
    <x v="120"/>
    <x v="1"/>
    <n v="937500"/>
    <n v="1125000"/>
    <n v="1500000"/>
    <n v="1.2847426666666666"/>
    <s v="125-150%"/>
    <n v="112500"/>
    <n v="35625"/>
    <n v="5993.1100000000006"/>
    <n v="0"/>
    <n v="0"/>
    <x v="120"/>
    <x v="120"/>
  </r>
  <r>
    <n v="274599287"/>
    <s v="Osmond"/>
    <s v="Bayfield"/>
    <s v="Account Executive II"/>
    <x v="121"/>
    <x v="3"/>
    <x v="121"/>
    <x v="2"/>
    <n v="750000"/>
    <n v="900000"/>
    <n v="1200000"/>
    <n v="1.4608416666666666"/>
    <s v="125-150%"/>
    <n v="78000"/>
    <n v="25500.000000000004"/>
    <n v="26566.05"/>
    <n v="0"/>
    <n v="0"/>
    <x v="121"/>
    <x v="121"/>
  </r>
  <r>
    <n v="9317454674"/>
    <s v="Prentiss"/>
    <s v="Lockery"/>
    <s v="Account Executive I"/>
    <x v="122"/>
    <x v="15"/>
    <x v="122"/>
    <x v="0"/>
    <n v="625000"/>
    <n v="750000"/>
    <n v="1000000"/>
    <n v="1.0869420000000001"/>
    <s v="100-125%"/>
    <n v="50000"/>
    <n v="6520.65"/>
    <n v="0"/>
    <n v="0"/>
    <n v="0"/>
    <x v="122"/>
    <x v="122"/>
  </r>
  <r>
    <n v="5779075530"/>
    <s v="Bobette"/>
    <s v="Advani"/>
    <s v="Account Executive I"/>
    <x v="123"/>
    <x v="16"/>
    <x v="123"/>
    <x v="0"/>
    <n v="625000"/>
    <n v="750000"/>
    <n v="1000000"/>
    <n v="1.838522"/>
    <s v="150-200%"/>
    <n v="50000"/>
    <n v="18750"/>
    <n v="22500"/>
    <n v="37237.42"/>
    <n v="0"/>
    <x v="123"/>
    <x v="123"/>
  </r>
  <r>
    <n v="4472356473"/>
    <s v="Gradey"/>
    <s v="Frazier"/>
    <s v="Account Executive III"/>
    <x v="124"/>
    <x v="5"/>
    <x v="124"/>
    <x v="1"/>
    <n v="937500"/>
    <n v="1125000"/>
    <n v="1500000"/>
    <n v="0.81225599999999998"/>
    <s v="0-100%"/>
    <n v="91378.8"/>
    <n v="0"/>
    <n v="0"/>
    <n v="0"/>
    <n v="0"/>
    <x v="124"/>
    <x v="124"/>
  </r>
  <r>
    <n v="9963057691"/>
    <s v="Marty"/>
    <s v="Denson"/>
    <s v="Account Executive II"/>
    <x v="125"/>
    <x v="5"/>
    <x v="125"/>
    <x v="2"/>
    <n v="750000"/>
    <n v="900000"/>
    <n v="1200000"/>
    <n v="1.0624583333333333"/>
    <s v="100-125%"/>
    <n v="78000"/>
    <n v="6370.7500000000009"/>
    <n v="0"/>
    <n v="0"/>
    <n v="0"/>
    <x v="125"/>
    <x v="125"/>
  </r>
  <r>
    <n v="6041314951"/>
    <s v="Lucita"/>
    <s v="Edington"/>
    <s v="Account Executive II"/>
    <x v="126"/>
    <x v="6"/>
    <x v="126"/>
    <x v="2"/>
    <n v="750000"/>
    <n v="900000"/>
    <n v="1200000"/>
    <n v="1.4605416666666666"/>
    <s v="125-150%"/>
    <n v="78000"/>
    <n v="25500.000000000004"/>
    <n v="26528.25"/>
    <n v="0"/>
    <n v="0"/>
    <x v="126"/>
    <x v="126"/>
  </r>
  <r>
    <n v="228985188"/>
    <s v="Klement"/>
    <s v="Garrison"/>
    <s v="Account Executive II"/>
    <x v="127"/>
    <x v="16"/>
    <x v="127"/>
    <x v="2"/>
    <n v="750000"/>
    <n v="900000"/>
    <n v="1200000"/>
    <n v="1.5745266666666666"/>
    <s v="150-200%"/>
    <n v="78000"/>
    <n v="25500.000000000004"/>
    <n v="31500"/>
    <n v="11626.16"/>
    <n v="0"/>
    <x v="127"/>
    <x v="127"/>
  </r>
  <r>
    <n v="4445486779"/>
    <s v="Helen"/>
    <s v="Delwater"/>
    <s v="Account Executive III"/>
    <x v="128"/>
    <x v="0"/>
    <x v="128"/>
    <x v="1"/>
    <n v="937500"/>
    <n v="1125000"/>
    <n v="1500000"/>
    <n v="0.85152799999999995"/>
    <s v="0-100%"/>
    <n v="95796.9"/>
    <n v="0"/>
    <n v="0"/>
    <n v="0"/>
    <n v="0"/>
    <x v="128"/>
    <x v="128"/>
  </r>
  <r>
    <n v="6279928705"/>
    <s v="Caroline"/>
    <s v="Glidden"/>
    <s v="Account Executive II"/>
    <x v="129"/>
    <x v="22"/>
    <x v="129"/>
    <x v="2"/>
    <n v="750000"/>
    <n v="900000"/>
    <n v="1200000"/>
    <n v="1.8814633333333333"/>
    <s v="150-200%"/>
    <n v="78000"/>
    <n v="25500.000000000004"/>
    <n v="31500"/>
    <n v="59508.28"/>
    <n v="0"/>
    <x v="129"/>
    <x v="129"/>
  </r>
  <r>
    <n v="4499766028"/>
    <s v="Augustine"/>
    <s v="Layne"/>
    <s v="Account Executive I"/>
    <x v="130"/>
    <x v="5"/>
    <x v="130"/>
    <x v="0"/>
    <n v="625000"/>
    <n v="750000"/>
    <n v="1000000"/>
    <n v="1.227112"/>
    <s v="100-125%"/>
    <n v="50000"/>
    <n v="17033.399999999998"/>
    <n v="0"/>
    <n v="0"/>
    <n v="0"/>
    <x v="130"/>
    <x v="130"/>
  </r>
  <r>
    <n v="4656574848"/>
    <s v="Kathrine"/>
    <s v="McDougald"/>
    <s v="Account Executive I"/>
    <x v="131"/>
    <x v="5"/>
    <x v="131"/>
    <x v="0"/>
    <n v="625000"/>
    <n v="750000"/>
    <n v="1000000"/>
    <n v="1.10259"/>
    <s v="100-125%"/>
    <n v="50000"/>
    <n v="7694.25"/>
    <n v="0"/>
    <n v="0"/>
    <n v="0"/>
    <x v="131"/>
    <x v="131"/>
  </r>
  <r>
    <n v="5209112160"/>
    <s v="Keefer"/>
    <s v="Edmonson"/>
    <s v="Account Executive III"/>
    <x v="132"/>
    <x v="20"/>
    <x v="132"/>
    <x v="1"/>
    <n v="937500"/>
    <n v="1125000"/>
    <n v="1500000"/>
    <n v="1.4430186666666667"/>
    <s v="125-150%"/>
    <n v="112500"/>
    <n v="35625"/>
    <n v="33295.72"/>
    <n v="0"/>
    <n v="0"/>
    <x v="132"/>
    <x v="132"/>
  </r>
  <r>
    <n v="325547246"/>
    <s v="Murdock"/>
    <s v="Gorton"/>
    <s v="Account Executive III"/>
    <x v="133"/>
    <x v="16"/>
    <x v="133"/>
    <x v="1"/>
    <n v="937500"/>
    <n v="1125000"/>
    <n v="1500000"/>
    <n v="1.311124"/>
    <s v="125-150%"/>
    <n v="112500"/>
    <n v="35625"/>
    <n v="10543.890000000001"/>
    <n v="0"/>
    <n v="0"/>
    <x v="133"/>
    <x v="133"/>
  </r>
  <r>
    <n v="3271497702"/>
    <s v="Lammond"/>
    <s v="Tangye"/>
    <s v="Account Executive III"/>
    <x v="134"/>
    <x v="14"/>
    <x v="134"/>
    <x v="1"/>
    <n v="937500"/>
    <n v="1125000"/>
    <n v="1500000"/>
    <n v="0.87200133333333329"/>
    <s v="0-100%"/>
    <n v="98100.15"/>
    <n v="0"/>
    <n v="0"/>
    <n v="0"/>
    <n v="0"/>
    <x v="134"/>
    <x v="134"/>
  </r>
  <r>
    <n v="6275593709"/>
    <s v="Rodina"/>
    <s v="Minchin"/>
    <s v="Account Executive III"/>
    <x v="135"/>
    <x v="8"/>
    <x v="135"/>
    <x v="1"/>
    <n v="937500"/>
    <n v="1125000"/>
    <n v="1500000"/>
    <n v="0.70596400000000004"/>
    <s v="0-100%"/>
    <n v="79420.95"/>
    <n v="0"/>
    <n v="0"/>
    <n v="0"/>
    <n v="0"/>
    <x v="135"/>
    <x v="135"/>
  </r>
  <r>
    <n v="9766606919"/>
    <s v="Bernhard"/>
    <s v="Hannan"/>
    <s v="Account Executive II"/>
    <x v="136"/>
    <x v="0"/>
    <x v="136"/>
    <x v="2"/>
    <n v="750000"/>
    <n v="900000"/>
    <n v="1200000"/>
    <n v="1.1107566666666666"/>
    <s v="100-125%"/>
    <n v="78000"/>
    <n v="11297.18"/>
    <n v="0"/>
    <n v="0"/>
    <n v="0"/>
    <x v="136"/>
    <x v="136"/>
  </r>
  <r>
    <n v="9381484503"/>
    <s v="Titos"/>
    <s v="Collaton"/>
    <s v="Account Executive III"/>
    <x v="137"/>
    <x v="14"/>
    <x v="137"/>
    <x v="1"/>
    <n v="937500"/>
    <n v="1125000"/>
    <n v="1500000"/>
    <n v="0.68934666666666666"/>
    <s v="0-100%"/>
    <n v="77551.5"/>
    <n v="0"/>
    <n v="0"/>
    <n v="0"/>
    <n v="0"/>
    <x v="137"/>
    <x v="137"/>
  </r>
  <r>
    <n v="146065492"/>
    <s v="Maximilianus"/>
    <s v="Hamlington"/>
    <s v="Account Executive III"/>
    <x v="138"/>
    <x v="8"/>
    <x v="138"/>
    <x v="1"/>
    <n v="937500"/>
    <n v="1125000"/>
    <n v="1500000"/>
    <n v="0.71648000000000001"/>
    <s v="0-100%"/>
    <n v="80604"/>
    <n v="0"/>
    <n v="0"/>
    <n v="0"/>
    <n v="0"/>
    <x v="138"/>
    <x v="138"/>
  </r>
  <r>
    <n v="6408517315"/>
    <s v="Tait"/>
    <s v="Brewitt"/>
    <s v="Account Executive III"/>
    <x v="139"/>
    <x v="7"/>
    <x v="139"/>
    <x v="1"/>
    <n v="937500"/>
    <n v="1125000"/>
    <n v="1500000"/>
    <n v="1.0513760000000001"/>
    <s v="100-125%"/>
    <n v="112500"/>
    <n v="7321.08"/>
    <n v="0"/>
    <n v="0"/>
    <n v="0"/>
    <x v="139"/>
    <x v="139"/>
  </r>
  <r>
    <n v="5837501576"/>
    <s v="Camila"/>
    <s v="MacGillespie"/>
    <s v="Account Executive I"/>
    <x v="140"/>
    <x v="20"/>
    <x v="140"/>
    <x v="0"/>
    <n v="625000"/>
    <n v="750000"/>
    <n v="1000000"/>
    <n v="1.94858"/>
    <s v="150-200%"/>
    <n v="50000"/>
    <n v="18750"/>
    <n v="22500"/>
    <n v="49343.8"/>
    <n v="0"/>
    <x v="140"/>
    <x v="140"/>
  </r>
  <r>
    <n v="3738218785"/>
    <s v="Cull"/>
    <s v="Slott"/>
    <s v="Account Executive I"/>
    <x v="141"/>
    <x v="14"/>
    <x v="141"/>
    <x v="0"/>
    <n v="625000"/>
    <n v="750000"/>
    <n v="1000000"/>
    <n v="1.4375500000000001"/>
    <s v="125-150%"/>
    <n v="50000"/>
    <n v="18750"/>
    <n v="16879.5"/>
    <n v="0"/>
    <n v="0"/>
    <x v="141"/>
    <x v="141"/>
  </r>
  <r>
    <n v="8971738782"/>
    <s v="Jolee"/>
    <s v="Gladyer"/>
    <s v="Account Executive III"/>
    <x v="142"/>
    <x v="16"/>
    <x v="142"/>
    <x v="1"/>
    <n v="937500"/>
    <n v="1125000"/>
    <n v="1500000"/>
    <n v="1.2604120000000001"/>
    <s v="125-150%"/>
    <n v="112500"/>
    <n v="35625"/>
    <n v="1796.0700000000002"/>
    <n v="0"/>
    <n v="0"/>
    <x v="142"/>
    <x v="142"/>
  </r>
  <r>
    <n v="3288836432"/>
    <s v="Glenn"/>
    <s v="O'Murtagh"/>
    <s v="Account Executive III"/>
    <x v="143"/>
    <x v="4"/>
    <x v="143"/>
    <x v="1"/>
    <n v="937500"/>
    <n v="1125000"/>
    <n v="1500000"/>
    <n v="0.66642133333333331"/>
    <s v="0-100%"/>
    <n v="74972.399999999994"/>
    <n v="0"/>
    <n v="0"/>
    <n v="0"/>
    <n v="0"/>
    <x v="143"/>
    <x v="143"/>
  </r>
  <r>
    <n v="4730395069"/>
    <s v="Jermain"/>
    <s v="Ruthven"/>
    <s v="Account Executive I"/>
    <x v="144"/>
    <x v="14"/>
    <x v="144"/>
    <x v="0"/>
    <n v="625000"/>
    <n v="750000"/>
    <n v="1000000"/>
    <n v="1.289536"/>
    <s v="125-150%"/>
    <n v="50000"/>
    <n v="18750"/>
    <n v="3558.24"/>
    <n v="0"/>
    <n v="0"/>
    <x v="144"/>
    <x v="144"/>
  </r>
  <r>
    <n v="7670936274"/>
    <s v="Zita"/>
    <s v="Crossgrove"/>
    <s v="Account Executive III"/>
    <x v="145"/>
    <x v="5"/>
    <x v="145"/>
    <x v="1"/>
    <n v="937500"/>
    <n v="1125000"/>
    <n v="1500000"/>
    <n v="0.769536"/>
    <s v="0-100%"/>
    <n v="86572.800000000003"/>
    <n v="0"/>
    <n v="0"/>
    <n v="0"/>
    <n v="0"/>
    <x v="145"/>
    <x v="145"/>
  </r>
  <r>
    <n v="826490107"/>
    <s v="Esra"/>
    <s v="Snibson"/>
    <s v="Account Executive I"/>
    <x v="146"/>
    <x v="3"/>
    <x v="146"/>
    <x v="0"/>
    <n v="625000"/>
    <n v="750000"/>
    <n v="1000000"/>
    <n v="1.6478440000000001"/>
    <s v="150-200%"/>
    <n v="50000"/>
    <n v="18750"/>
    <n v="22500"/>
    <n v="16262.84"/>
    <n v="0"/>
    <x v="146"/>
    <x v="146"/>
  </r>
  <r>
    <n v="9089601147"/>
    <s v="Barbabra"/>
    <s v="Cramond"/>
    <s v="Account Executive II"/>
    <x v="147"/>
    <x v="5"/>
    <x v="147"/>
    <x v="2"/>
    <n v="750000"/>
    <n v="900000"/>
    <n v="1200000"/>
    <n v="0.86353333333333337"/>
    <s v="0-100%"/>
    <n v="67355.600000000006"/>
    <n v="0"/>
    <n v="0"/>
    <n v="0"/>
    <n v="0"/>
    <x v="147"/>
    <x v="147"/>
  </r>
  <r>
    <n v="6173504774"/>
    <s v="Meredith"/>
    <s v="Giraudot"/>
    <s v="Account Executive III"/>
    <x v="148"/>
    <x v="3"/>
    <x v="148"/>
    <x v="1"/>
    <n v="937500"/>
    <n v="1125000"/>
    <n v="1500000"/>
    <n v="0.77606799999999998"/>
    <s v="0-100%"/>
    <n v="87307.65"/>
    <n v="0"/>
    <n v="0"/>
    <n v="0"/>
    <n v="0"/>
    <x v="148"/>
    <x v="148"/>
  </r>
  <r>
    <n v="4009257075"/>
    <s v="Nial"/>
    <s v="Antonazzi"/>
    <s v="Account Executive III"/>
    <x v="149"/>
    <x v="16"/>
    <x v="149"/>
    <x v="1"/>
    <n v="937500"/>
    <n v="1125000"/>
    <n v="1500000"/>
    <n v="1.2281626666666667"/>
    <s v="100-125%"/>
    <n v="112500"/>
    <n v="32513.18"/>
    <n v="0"/>
    <n v="0"/>
    <n v="0"/>
    <x v="149"/>
    <x v="149"/>
  </r>
  <r>
    <n v="3746690722"/>
    <s v="Denni"/>
    <s v="Sadd"/>
    <s v="Account Executive III"/>
    <x v="150"/>
    <x v="2"/>
    <x v="150"/>
    <x v="1"/>
    <n v="937500"/>
    <n v="1125000"/>
    <n v="1500000"/>
    <n v="0.99349466666666664"/>
    <s v="0-100%"/>
    <n v="111768.15"/>
    <n v="0"/>
    <n v="0"/>
    <n v="0"/>
    <n v="0"/>
    <x v="150"/>
    <x v="150"/>
  </r>
  <r>
    <n v="1923178164"/>
    <s v="Erroll"/>
    <s v="Tirkin"/>
    <s v="Account Executive III"/>
    <x v="151"/>
    <x v="14"/>
    <x v="151"/>
    <x v="1"/>
    <n v="937500"/>
    <n v="1125000"/>
    <n v="1500000"/>
    <n v="0.8072853333333333"/>
    <s v="0-100%"/>
    <n v="90819.599999999991"/>
    <n v="0"/>
    <n v="0"/>
    <n v="0"/>
    <n v="0"/>
    <x v="151"/>
    <x v="151"/>
  </r>
  <r>
    <n v="879297433"/>
    <s v="Kevon"/>
    <s v="Perl"/>
    <s v="Account Executive I"/>
    <x v="152"/>
    <x v="0"/>
    <x v="152"/>
    <x v="0"/>
    <n v="625000"/>
    <n v="750000"/>
    <n v="1000000"/>
    <n v="1.4064319999999999"/>
    <s v="125-150%"/>
    <n v="50000"/>
    <n v="18750"/>
    <n v="14078.88"/>
    <n v="0"/>
    <n v="0"/>
    <x v="152"/>
    <x v="152"/>
  </r>
  <r>
    <n v="6978367184"/>
    <s v="Amberly"/>
    <s v="Pillman"/>
    <s v="Account Executive III"/>
    <x v="153"/>
    <x v="8"/>
    <x v="153"/>
    <x v="1"/>
    <n v="937500"/>
    <n v="1125000"/>
    <n v="1500000"/>
    <n v="0.65095999999999998"/>
    <s v="0-100%"/>
    <n v="73233"/>
    <n v="0"/>
    <n v="0"/>
    <n v="0"/>
    <n v="0"/>
    <x v="153"/>
    <x v="153"/>
  </r>
  <r>
    <n v="6815475379"/>
    <s v="Darcy"/>
    <s v="Crosier"/>
    <s v="Account Executive III"/>
    <x v="154"/>
    <x v="3"/>
    <x v="154"/>
    <x v="1"/>
    <n v="937500"/>
    <n v="1125000"/>
    <n v="1500000"/>
    <n v="0.9614813333333333"/>
    <s v="0-100%"/>
    <n v="108166.65"/>
    <n v="0"/>
    <n v="0"/>
    <n v="0"/>
    <n v="0"/>
    <x v="154"/>
    <x v="154"/>
  </r>
  <r>
    <n v="3545427749"/>
    <s v="De"/>
    <s v="Devereux"/>
    <s v="Account Executive I"/>
    <x v="155"/>
    <x v="6"/>
    <x v="155"/>
    <x v="0"/>
    <n v="625000"/>
    <n v="750000"/>
    <n v="1000000"/>
    <n v="1.7086440000000001"/>
    <s v="150-200%"/>
    <n v="50000"/>
    <n v="18750"/>
    <n v="22500"/>
    <n v="22950.84"/>
    <n v="0"/>
    <x v="155"/>
    <x v="155"/>
  </r>
  <r>
    <n v="2117567142"/>
    <s v="Jami"/>
    <s v="Swinbourne"/>
    <s v="Account Executive II"/>
    <x v="156"/>
    <x v="7"/>
    <x v="156"/>
    <x v="2"/>
    <n v="750000"/>
    <n v="900000"/>
    <n v="1200000"/>
    <n v="1.2350216666666667"/>
    <s v="100-125%"/>
    <n v="78000"/>
    <n v="23972.210000000003"/>
    <n v="0"/>
    <n v="0"/>
    <n v="0"/>
    <x v="156"/>
    <x v="156"/>
  </r>
  <r>
    <n v="3843300291"/>
    <s v="Bridgette"/>
    <s v="Stivers"/>
    <s v="Account Executive II"/>
    <x v="157"/>
    <x v="3"/>
    <x v="157"/>
    <x v="2"/>
    <n v="750000"/>
    <n v="900000"/>
    <n v="1200000"/>
    <n v="1.2067266666666667"/>
    <s v="100-125%"/>
    <n v="78000"/>
    <n v="21086.120000000003"/>
    <n v="0"/>
    <n v="0"/>
    <n v="0"/>
    <x v="157"/>
    <x v="157"/>
  </r>
  <r>
    <n v="4849214614"/>
    <s v="Westley"/>
    <s v="Affleck"/>
    <s v="Account Executive I"/>
    <x v="158"/>
    <x v="14"/>
    <x v="158"/>
    <x v="0"/>
    <n v="625000"/>
    <n v="750000"/>
    <n v="1000000"/>
    <n v="1.4280679999999999"/>
    <s v="125-150%"/>
    <n v="50000"/>
    <n v="18750"/>
    <n v="16026.119999999999"/>
    <n v="0"/>
    <n v="0"/>
    <x v="158"/>
    <x v="158"/>
  </r>
  <r>
    <n v="2510440322"/>
    <s v="Tabbatha"/>
    <s v="Battaille"/>
    <s v="Account Executive II"/>
    <x v="159"/>
    <x v="2"/>
    <x v="159"/>
    <x v="2"/>
    <n v="750000"/>
    <n v="900000"/>
    <n v="1200000"/>
    <n v="1.2049033333333334"/>
    <s v="100-125%"/>
    <n v="78000"/>
    <n v="20900.140000000003"/>
    <n v="0"/>
    <n v="0"/>
    <n v="0"/>
    <x v="159"/>
    <x v="159"/>
  </r>
  <r>
    <n v="495702854"/>
    <s v="Gennifer"/>
    <s v="Gaythwaite"/>
    <s v="Account Executive I"/>
    <x v="160"/>
    <x v="6"/>
    <x v="160"/>
    <x v="0"/>
    <n v="625000"/>
    <n v="750000"/>
    <n v="1000000"/>
    <n v="1.8130919999999999"/>
    <s v="150-200%"/>
    <n v="50000"/>
    <n v="18750"/>
    <n v="22500"/>
    <n v="34440.120000000003"/>
    <n v="0"/>
    <x v="160"/>
    <x v="160"/>
  </r>
  <r>
    <n v="8895721314"/>
    <s v="Noami"/>
    <s v="Pauletti"/>
    <s v="Account Executive II"/>
    <x v="161"/>
    <x v="6"/>
    <x v="161"/>
    <x v="2"/>
    <n v="750000"/>
    <n v="900000"/>
    <n v="1200000"/>
    <n v="1.4122533333333334"/>
    <s v="125-150%"/>
    <n v="78000"/>
    <n v="25500.000000000004"/>
    <n v="20443.919999999998"/>
    <n v="0"/>
    <n v="0"/>
    <x v="161"/>
    <x v="161"/>
  </r>
  <r>
    <n v="9238967105"/>
    <s v="Chalmers"/>
    <s v="Durrad"/>
    <s v="Account Executive III"/>
    <x v="162"/>
    <x v="2"/>
    <x v="162"/>
    <x v="1"/>
    <n v="937500"/>
    <n v="1125000"/>
    <n v="1500000"/>
    <n v="0.92364133333333331"/>
    <s v="0-100%"/>
    <n v="103909.65"/>
    <n v="0"/>
    <n v="0"/>
    <n v="0"/>
    <n v="0"/>
    <x v="162"/>
    <x v="162"/>
  </r>
  <r>
    <n v="2083520173"/>
    <s v="Andres"/>
    <s v="Sackett"/>
    <s v="Account Executive I"/>
    <x v="163"/>
    <x v="2"/>
    <x v="163"/>
    <x v="0"/>
    <n v="625000"/>
    <n v="750000"/>
    <n v="1000000"/>
    <n v="1.46119"/>
    <s v="125-150%"/>
    <n v="50000"/>
    <n v="18750"/>
    <n v="19007.099999999999"/>
    <n v="0"/>
    <n v="0"/>
    <x v="163"/>
    <x v="163"/>
  </r>
  <r>
    <n v="8377113392"/>
    <s v="Teriann"/>
    <s v="Portress"/>
    <s v="Account Executive I"/>
    <x v="164"/>
    <x v="7"/>
    <x v="164"/>
    <x v="0"/>
    <n v="625000"/>
    <n v="750000"/>
    <n v="1000000"/>
    <n v="1.516432"/>
    <s v="150-200%"/>
    <n v="50000"/>
    <n v="18750"/>
    <n v="22500"/>
    <n v="1807.52"/>
    <n v="0"/>
    <x v="164"/>
    <x v="164"/>
  </r>
  <r>
    <n v="8617243198"/>
    <s v="Hobie"/>
    <s v="Munnis"/>
    <s v="Account Executive III"/>
    <x v="165"/>
    <x v="7"/>
    <x v="165"/>
    <x v="1"/>
    <n v="937500"/>
    <n v="1125000"/>
    <n v="1500000"/>
    <n v="1.0418626666666666"/>
    <s v="100-125%"/>
    <n v="112500"/>
    <n v="5965.43"/>
    <n v="0"/>
    <n v="0"/>
    <n v="0"/>
    <x v="165"/>
    <x v="165"/>
  </r>
  <r>
    <n v="244523738"/>
    <s v="Katlin"/>
    <s v="Garthland"/>
    <s v="Account Executive I"/>
    <x v="166"/>
    <x v="6"/>
    <x v="166"/>
    <x v="0"/>
    <n v="625000"/>
    <n v="750000"/>
    <n v="1000000"/>
    <n v="1.7091400000000001"/>
    <s v="150-200%"/>
    <n v="50000"/>
    <n v="18750"/>
    <n v="22500"/>
    <n v="23005.4"/>
    <n v="0"/>
    <x v="166"/>
    <x v="166"/>
  </r>
  <r>
    <n v="7493076952"/>
    <s v="Jo ann"/>
    <s v="Laurand"/>
    <s v="Account Executive II"/>
    <x v="167"/>
    <x v="3"/>
    <x v="167"/>
    <x v="2"/>
    <n v="750000"/>
    <n v="900000"/>
    <n v="1200000"/>
    <n v="1.2265866666666667"/>
    <s v="100-125%"/>
    <n v="78000"/>
    <n v="23111.84"/>
    <n v="0"/>
    <n v="0"/>
    <n v="0"/>
    <x v="167"/>
    <x v="167"/>
  </r>
  <r>
    <n v="3513651333"/>
    <s v="Estele"/>
    <s v="Murcott"/>
    <s v="Account Executive II"/>
    <x v="168"/>
    <x v="4"/>
    <x v="168"/>
    <x v="2"/>
    <n v="750000"/>
    <n v="900000"/>
    <n v="1200000"/>
    <n v="0.66229166666666661"/>
    <s v="0-100%"/>
    <n v="51658.75"/>
    <n v="0"/>
    <n v="0"/>
    <n v="0"/>
    <n v="0"/>
    <x v="168"/>
    <x v="168"/>
  </r>
  <r>
    <n v="4039266773"/>
    <s v="Keven"/>
    <s v="Chatters"/>
    <s v="Account Executive II"/>
    <x v="169"/>
    <x v="14"/>
    <x v="169"/>
    <x v="2"/>
    <n v="750000"/>
    <n v="900000"/>
    <n v="1200000"/>
    <n v="0.92377166666666666"/>
    <s v="0-100%"/>
    <n v="72054.19"/>
    <n v="0"/>
    <n v="0"/>
    <n v="0"/>
    <n v="0"/>
    <x v="169"/>
    <x v="169"/>
  </r>
  <r>
    <n v="6271204627"/>
    <s v="Brien"/>
    <s v="Prate"/>
    <s v="Account Executive II"/>
    <x v="170"/>
    <x v="6"/>
    <x v="170"/>
    <x v="2"/>
    <n v="750000"/>
    <n v="900000"/>
    <n v="1200000"/>
    <n v="1.2704933333333333"/>
    <s v="125-150%"/>
    <n v="78000"/>
    <n v="25500.000000000004"/>
    <n v="2582.16"/>
    <n v="0"/>
    <n v="0"/>
    <x v="170"/>
    <x v="170"/>
  </r>
  <r>
    <n v="7263964236"/>
    <s v="Chev"/>
    <s v="McConnal"/>
    <s v="Account Executive III"/>
    <x v="171"/>
    <x v="15"/>
    <x v="171"/>
    <x v="1"/>
    <n v="937500"/>
    <n v="1125000"/>
    <n v="1500000"/>
    <n v="0.53414133333333336"/>
    <s v="0-100%"/>
    <n v="60090.899999999994"/>
    <n v="0"/>
    <n v="0"/>
    <n v="0"/>
    <n v="0"/>
    <x v="171"/>
    <x v="171"/>
  </r>
  <r>
    <n v="7000350199"/>
    <s v="Clemmie"/>
    <s v="Harrap"/>
    <s v="Account Executive I"/>
    <x v="172"/>
    <x v="0"/>
    <x v="172"/>
    <x v="0"/>
    <n v="625000"/>
    <n v="750000"/>
    <n v="1000000"/>
    <n v="1.450016"/>
    <s v="125-150%"/>
    <n v="50000"/>
    <n v="18750"/>
    <n v="18001.439999999999"/>
    <n v="0"/>
    <n v="0"/>
    <x v="172"/>
    <x v="172"/>
  </r>
  <r>
    <n v="1469328364"/>
    <s v="Shelley"/>
    <s v="Schuh"/>
    <s v="Account Executive III"/>
    <x v="173"/>
    <x v="6"/>
    <x v="173"/>
    <x v="1"/>
    <n v="937500"/>
    <n v="1125000"/>
    <n v="1500000"/>
    <n v="1.2325373333333334"/>
    <s v="100-125%"/>
    <n v="112500"/>
    <n v="33136.57"/>
    <n v="0"/>
    <n v="0"/>
    <n v="0"/>
    <x v="173"/>
    <x v="173"/>
  </r>
  <r>
    <n v="6988089128"/>
    <s v="Leilah"/>
    <s v="Elsy"/>
    <s v="Account Executive III"/>
    <x v="174"/>
    <x v="3"/>
    <x v="174"/>
    <x v="1"/>
    <n v="937500"/>
    <n v="1125000"/>
    <n v="1500000"/>
    <n v="1.1016319999999999"/>
    <s v="100-125%"/>
    <n v="112500"/>
    <n v="14482.56"/>
    <n v="0"/>
    <n v="0"/>
    <n v="0"/>
    <x v="174"/>
    <x v="174"/>
  </r>
  <r>
    <n v="3219526055"/>
    <s v="Raviv"/>
    <s v="Jandel"/>
    <s v="Account Executive I"/>
    <x v="175"/>
    <x v="7"/>
    <x v="175"/>
    <x v="0"/>
    <n v="625000"/>
    <n v="750000"/>
    <n v="1000000"/>
    <n v="1.3305659999999999"/>
    <s v="125-150%"/>
    <n v="50000"/>
    <n v="18750"/>
    <n v="7250.94"/>
    <n v="0"/>
    <n v="0"/>
    <x v="175"/>
    <x v="175"/>
  </r>
  <r>
    <n v="8694120054"/>
    <s v="Filmore"/>
    <s v="Kinvig"/>
    <s v="Account Executive III"/>
    <x v="176"/>
    <x v="3"/>
    <x v="176"/>
    <x v="1"/>
    <n v="937500"/>
    <n v="1125000"/>
    <n v="1500000"/>
    <n v="1.0238719999999999"/>
    <s v="100-125%"/>
    <n v="112500"/>
    <n v="3401.76"/>
    <n v="0"/>
    <n v="0"/>
    <n v="0"/>
    <x v="176"/>
    <x v="176"/>
  </r>
  <r>
    <n v="2702941109"/>
    <s v="Inger"/>
    <s v="Chatenet"/>
    <s v="Account Executive III"/>
    <x v="177"/>
    <x v="16"/>
    <x v="177"/>
    <x v="1"/>
    <n v="937500"/>
    <n v="1125000"/>
    <n v="1500000"/>
    <n v="1.1347093333333333"/>
    <s v="100-125%"/>
    <n v="112500"/>
    <n v="19196.080000000002"/>
    <n v="0"/>
    <n v="0"/>
    <n v="0"/>
    <x v="177"/>
    <x v="177"/>
  </r>
  <r>
    <n v="481875921"/>
    <s v="Coleman"/>
    <s v="Blunderfield"/>
    <s v="Account Executive III"/>
    <x v="178"/>
    <x v="9"/>
    <x v="178"/>
    <x v="1"/>
    <n v="937500"/>
    <n v="1125000"/>
    <n v="1500000"/>
    <n v="0.72127066666666662"/>
    <s v="0-100%"/>
    <n v="81142.95"/>
    <n v="0"/>
    <n v="0"/>
    <n v="0"/>
    <n v="0"/>
    <x v="178"/>
    <x v="178"/>
  </r>
  <r>
    <n v="3986480021"/>
    <s v="Cate"/>
    <s v="Devall"/>
    <s v="Account Executive II"/>
    <x v="179"/>
    <x v="6"/>
    <x v="179"/>
    <x v="2"/>
    <n v="750000"/>
    <n v="900000"/>
    <n v="1200000"/>
    <n v="1.513415"/>
    <s v="150-200%"/>
    <n v="78000"/>
    <n v="25500.000000000004"/>
    <n v="31500"/>
    <n v="2092.7400000000002"/>
    <n v="0"/>
    <x v="179"/>
    <x v="179"/>
  </r>
  <r>
    <n v="1829869566"/>
    <s v="Mathew"/>
    <s v="Russ"/>
    <s v="Account Executive II"/>
    <x v="180"/>
    <x v="11"/>
    <x v="180"/>
    <x v="2"/>
    <n v="750000"/>
    <n v="900000"/>
    <n v="1200000"/>
    <n v="0.56107666666666667"/>
    <s v="0-100%"/>
    <n v="43763.98"/>
    <n v="0"/>
    <n v="0"/>
    <n v="0"/>
    <n v="0"/>
    <x v="180"/>
    <x v="180"/>
  </r>
  <r>
    <n v="3273288531"/>
    <s v="Marlon"/>
    <s v="Rhodus"/>
    <s v="Account Executive II"/>
    <x v="181"/>
    <x v="0"/>
    <x v="181"/>
    <x v="2"/>
    <n v="750000"/>
    <n v="900000"/>
    <n v="1200000"/>
    <n v="1.129705"/>
    <s v="100-125%"/>
    <n v="78000"/>
    <n v="13229.910000000002"/>
    <n v="0"/>
    <n v="0"/>
    <n v="0"/>
    <x v="181"/>
    <x v="181"/>
  </r>
  <r>
    <n v="9412192312"/>
    <s v="Mattias"/>
    <s v="Cheers"/>
    <s v="Account Executive I"/>
    <x v="182"/>
    <x v="17"/>
    <x v="182"/>
    <x v="0"/>
    <n v="625000"/>
    <n v="750000"/>
    <n v="1000000"/>
    <n v="2.201282"/>
    <s v="&gt;200%"/>
    <n v="50000"/>
    <n v="18750"/>
    <n v="22500"/>
    <n v="55000"/>
    <n v="10064.1"/>
    <x v="182"/>
    <x v="182"/>
  </r>
  <r>
    <n v="1062607929"/>
    <s v="Ranice"/>
    <s v="Exton"/>
    <s v="Account Executive III"/>
    <x v="183"/>
    <x v="20"/>
    <x v="183"/>
    <x v="1"/>
    <n v="937500"/>
    <n v="1125000"/>
    <n v="1500000"/>
    <n v="1.3267679999999999"/>
    <s v="125-150%"/>
    <n v="112500"/>
    <n v="35625"/>
    <n v="13242.480000000001"/>
    <n v="0"/>
    <n v="0"/>
    <x v="183"/>
    <x v="183"/>
  </r>
  <r>
    <n v="2279888742"/>
    <s v="Beverlie"/>
    <s v="Viccary"/>
    <s v="Account Executive II"/>
    <x v="184"/>
    <x v="3"/>
    <x v="184"/>
    <x v="2"/>
    <n v="750000"/>
    <n v="900000"/>
    <n v="1200000"/>
    <n v="1.4927233333333334"/>
    <s v="125-150%"/>
    <n v="78000"/>
    <n v="25500.000000000004"/>
    <n v="30583.14"/>
    <n v="0"/>
    <n v="0"/>
    <x v="184"/>
    <x v="184"/>
  </r>
  <r>
    <n v="583595162"/>
    <s v="Jana"/>
    <s v="Polding"/>
    <s v="Account Executive I"/>
    <x v="185"/>
    <x v="0"/>
    <x v="185"/>
    <x v="0"/>
    <n v="625000"/>
    <n v="750000"/>
    <n v="1000000"/>
    <n v="1.086992"/>
    <s v="100-125%"/>
    <n v="50000"/>
    <n v="6524.4"/>
    <n v="0"/>
    <n v="0"/>
    <n v="0"/>
    <x v="185"/>
    <x v="185"/>
  </r>
  <r>
    <n v="9984023702"/>
    <s v="Durant"/>
    <s v="Poag"/>
    <s v="Account Executive I"/>
    <x v="186"/>
    <x v="2"/>
    <x v="186"/>
    <x v="0"/>
    <n v="625000"/>
    <n v="750000"/>
    <n v="1000000"/>
    <n v="1.25173"/>
    <s v="125-150%"/>
    <n v="50000"/>
    <n v="18750"/>
    <n v="155.69999999999999"/>
    <n v="0"/>
    <n v="0"/>
    <x v="186"/>
    <x v="186"/>
  </r>
  <r>
    <n v="9267164694"/>
    <s v="Vanni"/>
    <s v="Cheston"/>
    <s v="Account Executive I"/>
    <x v="187"/>
    <x v="6"/>
    <x v="187"/>
    <x v="0"/>
    <n v="625000"/>
    <n v="750000"/>
    <n v="1000000"/>
    <n v="1.5912500000000001"/>
    <s v="150-200%"/>
    <n v="50000"/>
    <n v="18750"/>
    <n v="22500"/>
    <n v="10037.5"/>
    <n v="0"/>
    <x v="187"/>
    <x v="187"/>
  </r>
  <r>
    <n v="1855604000"/>
    <s v="Massimiliano"/>
    <s v="McIver"/>
    <s v="Account Executive III"/>
    <x v="188"/>
    <x v="14"/>
    <x v="188"/>
    <x v="1"/>
    <n v="937500"/>
    <n v="1125000"/>
    <n v="1500000"/>
    <n v="0.87936800000000004"/>
    <s v="0-100%"/>
    <n v="98928.9"/>
    <n v="0"/>
    <n v="0"/>
    <n v="0"/>
    <n v="0"/>
    <x v="188"/>
    <x v="188"/>
  </r>
  <r>
    <n v="9855833406"/>
    <s v="Giffer"/>
    <s v="Toke"/>
    <s v="Account Executive III"/>
    <x v="189"/>
    <x v="8"/>
    <x v="189"/>
    <x v="1"/>
    <n v="937500"/>
    <n v="1125000"/>
    <n v="1500000"/>
    <n v="0.6755026666666667"/>
    <s v="0-100%"/>
    <n v="75994.05"/>
    <n v="0"/>
    <n v="0"/>
    <n v="0"/>
    <n v="0"/>
    <x v="189"/>
    <x v="189"/>
  </r>
  <r>
    <n v="1895483948"/>
    <s v="Raquel"/>
    <s v="Beelby"/>
    <s v="Account Executive III"/>
    <x v="190"/>
    <x v="7"/>
    <x v="190"/>
    <x v="1"/>
    <n v="937500"/>
    <n v="1125000"/>
    <n v="1500000"/>
    <n v="1.0367506666666666"/>
    <s v="100-125%"/>
    <n v="112500"/>
    <n v="5236.97"/>
    <n v="0"/>
    <n v="0"/>
    <n v="0"/>
    <x v="190"/>
    <x v="190"/>
  </r>
  <r>
    <n v="357531329"/>
    <s v="Leyla"/>
    <s v="MacAree"/>
    <s v="Account Executive I"/>
    <x v="191"/>
    <x v="7"/>
    <x v="191"/>
    <x v="0"/>
    <n v="625000"/>
    <n v="750000"/>
    <n v="1000000"/>
    <n v="1.501768"/>
    <s v="150-200%"/>
    <n v="50000"/>
    <n v="18750"/>
    <n v="22500"/>
    <n v="194.48"/>
    <n v="0"/>
    <x v="191"/>
    <x v="191"/>
  </r>
  <r>
    <n v="3292353998"/>
    <s v="Denys"/>
    <s v="Siggers"/>
    <s v="Account Executive II"/>
    <x v="192"/>
    <x v="9"/>
    <x v="192"/>
    <x v="2"/>
    <n v="750000"/>
    <n v="900000"/>
    <n v="1200000"/>
    <n v="0.91766333333333339"/>
    <s v="0-100%"/>
    <n v="71577.740000000005"/>
    <n v="0"/>
    <n v="0"/>
    <n v="0"/>
    <n v="0"/>
    <x v="192"/>
    <x v="192"/>
  </r>
  <r>
    <n v="5353923685"/>
    <s v="Carmelia"/>
    <s v="Quainton"/>
    <s v="Account Executive III"/>
    <x v="193"/>
    <x v="3"/>
    <x v="193"/>
    <x v="1"/>
    <n v="937500"/>
    <n v="1125000"/>
    <n v="1500000"/>
    <n v="1.0348213333333334"/>
    <s v="100-125%"/>
    <n v="112500"/>
    <n v="4962.04"/>
    <n v="0"/>
    <n v="0"/>
    <n v="0"/>
    <x v="193"/>
    <x v="193"/>
  </r>
  <r>
    <n v="4795089876"/>
    <s v="Vale"/>
    <s v="Lesek"/>
    <s v="Account Executive II"/>
    <x v="194"/>
    <x v="7"/>
    <x v="194"/>
    <x v="2"/>
    <n v="750000"/>
    <n v="900000"/>
    <n v="1200000"/>
    <n v="1.3468850000000001"/>
    <s v="125-150%"/>
    <n v="78000"/>
    <n v="25500.000000000004"/>
    <n v="12207.51"/>
    <n v="0"/>
    <n v="0"/>
    <x v="194"/>
    <x v="194"/>
  </r>
  <r>
    <n v="4029727026"/>
    <s v="Gonzalo"/>
    <s v="Dudson"/>
    <s v="Account Executive II"/>
    <x v="195"/>
    <x v="7"/>
    <x v="195"/>
    <x v="2"/>
    <n v="750000"/>
    <n v="900000"/>
    <n v="1200000"/>
    <n v="1.1738516666666667"/>
    <s v="100-125%"/>
    <n v="78000"/>
    <n v="17732.870000000003"/>
    <n v="0"/>
    <n v="0"/>
    <n v="0"/>
    <x v="195"/>
    <x v="195"/>
  </r>
  <r>
    <n v="2670196322"/>
    <s v="Glenn"/>
    <s v="Gillespie"/>
    <s v="Account Executive I"/>
    <x v="196"/>
    <x v="12"/>
    <x v="196"/>
    <x v="0"/>
    <n v="625000"/>
    <n v="750000"/>
    <n v="1000000"/>
    <n v="1.7916339999999999"/>
    <s v="150-200%"/>
    <n v="50000"/>
    <n v="18750"/>
    <n v="22500"/>
    <n v="32079.74"/>
    <n v="0"/>
    <x v="196"/>
    <x v="196"/>
  </r>
  <r>
    <n v="2297168497"/>
    <s v="Gris"/>
    <s v="Dewsnap"/>
    <s v="Account Executive I"/>
    <x v="197"/>
    <x v="5"/>
    <x v="197"/>
    <x v="0"/>
    <n v="625000"/>
    <n v="750000"/>
    <n v="1000000"/>
    <n v="1.1936020000000001"/>
    <s v="100-125%"/>
    <n v="50000"/>
    <n v="14520.15"/>
    <n v="0"/>
    <n v="0"/>
    <n v="0"/>
    <x v="197"/>
    <x v="197"/>
  </r>
  <r>
    <n v="2012142672"/>
    <s v="Izak"/>
    <s v="Newbigging"/>
    <s v="Account Executive II"/>
    <x v="198"/>
    <x v="6"/>
    <x v="198"/>
    <x v="2"/>
    <n v="750000"/>
    <n v="900000"/>
    <n v="1200000"/>
    <n v="1.4476883333333332"/>
    <s v="125-150%"/>
    <n v="78000"/>
    <n v="25500.000000000004"/>
    <n v="24908.73"/>
    <n v="0"/>
    <n v="0"/>
    <x v="198"/>
    <x v="198"/>
  </r>
  <r>
    <n v="6410530811"/>
    <s v="Elsey"/>
    <s v="Sanchez"/>
    <s v="Account Executive I"/>
    <x v="199"/>
    <x v="3"/>
    <x v="199"/>
    <x v="0"/>
    <n v="625000"/>
    <n v="750000"/>
    <n v="1000000"/>
    <n v="1.621766"/>
    <s v="150-200%"/>
    <n v="50000"/>
    <n v="18750"/>
    <n v="22500"/>
    <n v="13394.26"/>
    <n v="0"/>
    <x v="199"/>
    <x v="199"/>
  </r>
  <r>
    <n v="6183510505"/>
    <s v="Rafaela"/>
    <s v="Neagle"/>
    <s v="Account Executive III"/>
    <x v="200"/>
    <x v="23"/>
    <x v="200"/>
    <x v="1"/>
    <n v="937500"/>
    <n v="1125000"/>
    <n v="1500000"/>
    <n v="1.4880493333333333"/>
    <s v="125-150%"/>
    <n v="112500"/>
    <n v="35625"/>
    <n v="41063.51"/>
    <n v="0"/>
    <n v="0"/>
    <x v="200"/>
    <x v="200"/>
  </r>
  <r>
    <n v="7707009371"/>
    <s v="Orel"/>
    <s v="Henrie"/>
    <s v="Account Executive III"/>
    <x v="201"/>
    <x v="9"/>
    <x v="201"/>
    <x v="1"/>
    <n v="937500"/>
    <n v="1125000"/>
    <n v="1500000"/>
    <n v="0.68133866666666665"/>
    <s v="0-100%"/>
    <n v="76650.599999999991"/>
    <n v="0"/>
    <n v="0"/>
    <n v="0"/>
    <n v="0"/>
    <x v="201"/>
    <x v="201"/>
  </r>
  <r>
    <n v="7865341539"/>
    <s v="Farand"/>
    <s v="Okie"/>
    <s v="Account Executive I"/>
    <x v="157"/>
    <x v="4"/>
    <x v="202"/>
    <x v="0"/>
    <n v="625000"/>
    <n v="750000"/>
    <n v="1000000"/>
    <n v="1.1543000000000001"/>
    <s v="100-125%"/>
    <n v="50000"/>
    <n v="11572.5"/>
    <n v="0"/>
    <n v="0"/>
    <n v="0"/>
    <x v="202"/>
    <x v="202"/>
  </r>
  <r>
    <n v="8750494546"/>
    <s v="Pietrek"/>
    <s v="Eborn"/>
    <s v="Account Executive II"/>
    <x v="202"/>
    <x v="23"/>
    <x v="203"/>
    <x v="2"/>
    <n v="750000"/>
    <n v="900000"/>
    <n v="1200000"/>
    <n v="1.6882566666666667"/>
    <s v="150-200%"/>
    <n v="78000"/>
    <n v="25500.000000000004"/>
    <n v="31500"/>
    <n v="29368.04"/>
    <n v="0"/>
    <x v="203"/>
    <x v="203"/>
  </r>
  <r>
    <n v="4718207207"/>
    <s v="Lefty"/>
    <s v="Tatteshall"/>
    <s v="Account Executive II"/>
    <x v="203"/>
    <x v="3"/>
    <x v="204"/>
    <x v="2"/>
    <n v="750000"/>
    <n v="900000"/>
    <n v="1200000"/>
    <n v="1.2533233333333333"/>
    <s v="125-150%"/>
    <n v="78000"/>
    <n v="25500.000000000004"/>
    <n v="418.74"/>
    <n v="0"/>
    <n v="0"/>
    <x v="204"/>
    <x v="204"/>
  </r>
  <r>
    <n v="6235447353"/>
    <s v="Horton"/>
    <s v="Stretton"/>
    <s v="Account Executive I"/>
    <x v="204"/>
    <x v="12"/>
    <x v="205"/>
    <x v="0"/>
    <n v="625000"/>
    <n v="750000"/>
    <n v="1000000"/>
    <n v="1.7977300000000001"/>
    <s v="150-200%"/>
    <n v="50000"/>
    <n v="18750"/>
    <n v="22500"/>
    <n v="32750.3"/>
    <n v="0"/>
    <x v="205"/>
    <x v="205"/>
  </r>
  <r>
    <n v="6436551115"/>
    <s v="Gale"/>
    <s v="Batchelder"/>
    <s v="Account Executive I"/>
    <x v="205"/>
    <x v="8"/>
    <x v="206"/>
    <x v="0"/>
    <n v="625000"/>
    <n v="750000"/>
    <n v="1000000"/>
    <n v="0.86616599999999999"/>
    <s v="0-100%"/>
    <n v="43308.3"/>
    <n v="0"/>
    <n v="0"/>
    <n v="0"/>
    <n v="0"/>
    <x v="206"/>
    <x v="206"/>
  </r>
  <r>
    <n v="1472093461"/>
    <s v="Hynda"/>
    <s v="Smee"/>
    <s v="Account Executive II"/>
    <x v="206"/>
    <x v="16"/>
    <x v="207"/>
    <x v="2"/>
    <n v="750000"/>
    <n v="900000"/>
    <n v="1200000"/>
    <n v="1.4638483333333334"/>
    <s v="125-150%"/>
    <n v="78000"/>
    <n v="25500.000000000004"/>
    <n v="26944.89"/>
    <n v="0"/>
    <n v="0"/>
    <x v="207"/>
    <x v="207"/>
  </r>
  <r>
    <n v="8864419241"/>
    <s v="Kial"/>
    <s v="Cuchey"/>
    <s v="Account Executive II"/>
    <x v="207"/>
    <x v="3"/>
    <x v="208"/>
    <x v="2"/>
    <n v="750000"/>
    <n v="900000"/>
    <n v="1200000"/>
    <n v="1.30535"/>
    <s v="125-150%"/>
    <n v="78000"/>
    <n v="25500.000000000004"/>
    <n v="6974.0999999999995"/>
    <n v="0"/>
    <n v="0"/>
    <x v="208"/>
    <x v="208"/>
  </r>
  <r>
    <n v="896700143"/>
    <s v="Standford"/>
    <s v="Searight"/>
    <s v="Account Executive II"/>
    <x v="208"/>
    <x v="24"/>
    <x v="209"/>
    <x v="2"/>
    <n v="750000"/>
    <n v="900000"/>
    <n v="1200000"/>
    <n v="0.54876333333333338"/>
    <s v="0-100%"/>
    <n v="42803.54"/>
    <n v="0"/>
    <n v="0"/>
    <n v="0"/>
    <n v="0"/>
    <x v="209"/>
    <x v="209"/>
  </r>
  <r>
    <n v="7931128354"/>
    <s v="Emanuel"/>
    <s v="Devita"/>
    <s v="Account Executive II"/>
    <x v="209"/>
    <x v="7"/>
    <x v="210"/>
    <x v="2"/>
    <n v="750000"/>
    <n v="900000"/>
    <n v="1200000"/>
    <n v="1.1636583333333332"/>
    <s v="100-125%"/>
    <n v="78000"/>
    <n v="16693.150000000001"/>
    <n v="0"/>
    <n v="0"/>
    <n v="0"/>
    <x v="210"/>
    <x v="210"/>
  </r>
  <r>
    <n v="6915102108"/>
    <s v="Kit"/>
    <s v="Tivolier"/>
    <s v="Account Executive III"/>
    <x v="210"/>
    <x v="7"/>
    <x v="211"/>
    <x v="1"/>
    <n v="937500"/>
    <n v="1125000"/>
    <n v="1500000"/>
    <n v="0.94377200000000006"/>
    <s v="0-100%"/>
    <n v="106174.34999999999"/>
    <n v="0"/>
    <n v="0"/>
    <n v="0"/>
    <n v="0"/>
    <x v="211"/>
    <x v="211"/>
  </r>
  <r>
    <n v="630160104"/>
    <s v="Zonda"/>
    <s v="Pipes"/>
    <s v="Account Executive III"/>
    <x v="211"/>
    <x v="7"/>
    <x v="212"/>
    <x v="1"/>
    <n v="937500"/>
    <n v="1125000"/>
    <n v="1500000"/>
    <n v="0.92399066666666663"/>
    <s v="0-100%"/>
    <n v="103948.95"/>
    <n v="0"/>
    <n v="0"/>
    <n v="0"/>
    <n v="0"/>
    <x v="212"/>
    <x v="212"/>
  </r>
  <r>
    <n v="4492546545"/>
    <s v="Queenie"/>
    <s v="De la Harpe"/>
    <s v="Account Executive I"/>
    <x v="212"/>
    <x v="6"/>
    <x v="213"/>
    <x v="0"/>
    <n v="625000"/>
    <n v="750000"/>
    <n v="1000000"/>
    <n v="1.669168"/>
    <s v="150-200%"/>
    <n v="50000"/>
    <n v="18750"/>
    <n v="22500"/>
    <n v="18608.48"/>
    <n v="0"/>
    <x v="213"/>
    <x v="213"/>
  </r>
  <r>
    <n v="7191906499"/>
    <s v="Orelle"/>
    <s v="Krink"/>
    <s v="Account Executive II"/>
    <x v="213"/>
    <x v="15"/>
    <x v="214"/>
    <x v="2"/>
    <n v="750000"/>
    <n v="900000"/>
    <n v="1200000"/>
    <n v="1.0316366666666668"/>
    <s v="100-125%"/>
    <n v="78000"/>
    <n v="3226.94"/>
    <n v="0"/>
    <n v="0"/>
    <n v="0"/>
    <x v="214"/>
    <x v="214"/>
  </r>
  <r>
    <n v="8401146046"/>
    <s v="Franni"/>
    <s v="Clemencet"/>
    <s v="Account Executive II"/>
    <x v="214"/>
    <x v="3"/>
    <x v="215"/>
    <x v="2"/>
    <n v="750000"/>
    <n v="900000"/>
    <n v="1200000"/>
    <n v="0.98084833333333332"/>
    <s v="0-100%"/>
    <n v="76506.17"/>
    <n v="0"/>
    <n v="0"/>
    <n v="0"/>
    <n v="0"/>
    <x v="215"/>
    <x v="215"/>
  </r>
  <r>
    <n v="3266408608"/>
    <s v="Lyle"/>
    <s v="Stoyles"/>
    <s v="Account Executive II"/>
    <x v="215"/>
    <x v="0"/>
    <x v="216"/>
    <x v="2"/>
    <n v="750000"/>
    <n v="900000"/>
    <n v="1200000"/>
    <n v="1.1550816666666666"/>
    <s v="100-125%"/>
    <n v="78000"/>
    <n v="15818.330000000002"/>
    <n v="0"/>
    <n v="0"/>
    <n v="0"/>
    <x v="216"/>
    <x v="216"/>
  </r>
  <r>
    <n v="813371287"/>
    <s v="Damon"/>
    <s v="Albisser"/>
    <s v="Account Executive I"/>
    <x v="216"/>
    <x v="0"/>
    <x v="217"/>
    <x v="0"/>
    <n v="625000"/>
    <n v="750000"/>
    <n v="1000000"/>
    <n v="1.12792"/>
    <s v="100-125%"/>
    <n v="50000"/>
    <n v="9594"/>
    <n v="0"/>
    <n v="0"/>
    <n v="0"/>
    <x v="217"/>
    <x v="217"/>
  </r>
  <r>
    <n v="5623896162"/>
    <s v="Eulalie"/>
    <s v="Bianco"/>
    <s v="Account Executive II"/>
    <x v="217"/>
    <x v="5"/>
    <x v="218"/>
    <x v="2"/>
    <n v="750000"/>
    <n v="900000"/>
    <n v="1200000"/>
    <n v="0.76075499999999996"/>
    <s v="0-100%"/>
    <n v="59338.89"/>
    <n v="0"/>
    <n v="0"/>
    <n v="0"/>
    <n v="0"/>
    <x v="218"/>
    <x v="218"/>
  </r>
  <r>
    <n v="7906441400"/>
    <s v="Loretta"/>
    <s v="Churchward"/>
    <s v="Account Executive I"/>
    <x v="218"/>
    <x v="3"/>
    <x v="219"/>
    <x v="0"/>
    <n v="625000"/>
    <n v="750000"/>
    <n v="1000000"/>
    <n v="1.2810239999999999"/>
    <s v="125-150%"/>
    <n v="50000"/>
    <n v="18750"/>
    <n v="2792.16"/>
    <n v="0"/>
    <n v="0"/>
    <x v="219"/>
    <x v="219"/>
  </r>
  <r>
    <n v="7233077789"/>
    <s v="Horatio"/>
    <s v="Franchyonok"/>
    <s v="Account Executive I"/>
    <x v="219"/>
    <x v="14"/>
    <x v="220"/>
    <x v="0"/>
    <n v="625000"/>
    <n v="750000"/>
    <n v="1000000"/>
    <n v="1.2014640000000001"/>
    <s v="100-125%"/>
    <n v="50000"/>
    <n v="15109.8"/>
    <n v="0"/>
    <n v="0"/>
    <n v="0"/>
    <x v="220"/>
    <x v="220"/>
  </r>
  <r>
    <n v="3497169404"/>
    <s v="Myles"/>
    <s v="Scoggans"/>
    <s v="Account Executive III"/>
    <x v="220"/>
    <x v="0"/>
    <x v="221"/>
    <x v="1"/>
    <n v="937500"/>
    <n v="1125000"/>
    <n v="1500000"/>
    <n v="0.93444000000000005"/>
    <s v="0-100%"/>
    <n v="105124.5"/>
    <n v="0"/>
    <n v="0"/>
    <n v="0"/>
    <n v="0"/>
    <x v="221"/>
    <x v="221"/>
  </r>
  <r>
    <n v="8187246642"/>
    <s v="Otha"/>
    <s v="Tappor"/>
    <s v="Account Executive II"/>
    <x v="221"/>
    <x v="0"/>
    <x v="222"/>
    <x v="2"/>
    <n v="750000"/>
    <n v="900000"/>
    <n v="1200000"/>
    <n v="1.1228566666666666"/>
    <s v="100-125%"/>
    <n v="78000"/>
    <n v="12531.380000000001"/>
    <n v="0"/>
    <n v="0"/>
    <n v="0"/>
    <x v="222"/>
    <x v="222"/>
  </r>
  <r>
    <n v="5975948169"/>
    <s v="Merell"/>
    <s v="Larose"/>
    <s v="Account Executive III"/>
    <x v="222"/>
    <x v="4"/>
    <x v="223"/>
    <x v="1"/>
    <n v="937500"/>
    <n v="1125000"/>
    <n v="1500000"/>
    <n v="0.55586933333333333"/>
    <s v="0-100%"/>
    <n v="62535.299999999996"/>
    <n v="0"/>
    <n v="0"/>
    <n v="0"/>
    <n v="0"/>
    <x v="223"/>
    <x v="223"/>
  </r>
  <r>
    <n v="1371021422"/>
    <s v="Aluino"/>
    <s v="Eble"/>
    <s v="Account Executive II"/>
    <x v="223"/>
    <x v="7"/>
    <x v="224"/>
    <x v="2"/>
    <n v="750000"/>
    <n v="900000"/>
    <n v="1200000"/>
    <n v="1.2250700000000001"/>
    <s v="100-125%"/>
    <n v="78000"/>
    <n v="22957.140000000003"/>
    <n v="0"/>
    <n v="0"/>
    <n v="0"/>
    <x v="224"/>
    <x v="224"/>
  </r>
  <r>
    <n v="6618120233"/>
    <s v="Hillel"/>
    <s v="Hutley"/>
    <s v="Account Executive II"/>
    <x v="224"/>
    <x v="9"/>
    <x v="225"/>
    <x v="2"/>
    <n v="750000"/>
    <n v="900000"/>
    <n v="1200000"/>
    <n v="1.0417533333333333"/>
    <s v="100-125%"/>
    <n v="78000"/>
    <n v="4258.84"/>
    <n v="0"/>
    <n v="0"/>
    <n v="0"/>
    <x v="225"/>
    <x v="225"/>
  </r>
  <r>
    <n v="2408183758"/>
    <s v="Tedie"/>
    <s v="Cartmer"/>
    <s v="Account Executive III"/>
    <x v="225"/>
    <x v="2"/>
    <x v="226"/>
    <x v="1"/>
    <n v="937500"/>
    <n v="1125000"/>
    <n v="1500000"/>
    <n v="0.93959866666666669"/>
    <s v="0-100%"/>
    <n v="105704.84999999999"/>
    <n v="0"/>
    <n v="0"/>
    <n v="0"/>
    <n v="0"/>
    <x v="226"/>
    <x v="226"/>
  </r>
  <r>
    <n v="2533903736"/>
    <s v="Kalindi"/>
    <s v="Carmel"/>
    <s v="Account Executive I"/>
    <x v="226"/>
    <x v="6"/>
    <x v="227"/>
    <x v="0"/>
    <n v="625000"/>
    <n v="750000"/>
    <n v="1000000"/>
    <n v="1.4956799999999999"/>
    <s v="125-150%"/>
    <n v="50000"/>
    <n v="18750"/>
    <n v="22111.200000000001"/>
    <n v="0"/>
    <n v="0"/>
    <x v="227"/>
    <x v="227"/>
  </r>
  <r>
    <n v="3779559293"/>
    <s v="Winfield"/>
    <s v="Lansdowne"/>
    <s v="Account Executive III"/>
    <x v="227"/>
    <x v="1"/>
    <x v="228"/>
    <x v="1"/>
    <n v="937500"/>
    <n v="1125000"/>
    <n v="1500000"/>
    <n v="1.261212"/>
    <s v="125-150%"/>
    <n v="112500"/>
    <n v="35625"/>
    <n v="1934.0700000000002"/>
    <n v="0"/>
    <n v="0"/>
    <x v="228"/>
    <x v="228"/>
  </r>
  <r>
    <n v="5142790693"/>
    <s v="Agace"/>
    <s v="Sterry"/>
    <s v="Account Executive III"/>
    <x v="228"/>
    <x v="2"/>
    <x v="229"/>
    <x v="1"/>
    <n v="937500"/>
    <n v="1125000"/>
    <n v="1500000"/>
    <n v="0.94010400000000005"/>
    <s v="0-100%"/>
    <n v="105761.7"/>
    <n v="0"/>
    <n v="0"/>
    <n v="0"/>
    <n v="0"/>
    <x v="229"/>
    <x v="229"/>
  </r>
  <r>
    <n v="4236713853"/>
    <s v="Steward"/>
    <s v="Arnke"/>
    <s v="Account Executive III"/>
    <x v="229"/>
    <x v="15"/>
    <x v="230"/>
    <x v="1"/>
    <n v="937500"/>
    <n v="1125000"/>
    <n v="1500000"/>
    <n v="0.84986133333333336"/>
    <s v="0-100%"/>
    <n v="95609.4"/>
    <n v="0"/>
    <n v="0"/>
    <n v="0"/>
    <n v="0"/>
    <x v="230"/>
    <x v="230"/>
  </r>
  <r>
    <n v="4401069773"/>
    <s v="Gennifer"/>
    <s v="Waple"/>
    <s v="Account Executive II"/>
    <x v="230"/>
    <x v="7"/>
    <x v="231"/>
    <x v="2"/>
    <n v="750000"/>
    <n v="900000"/>
    <n v="1200000"/>
    <n v="1.1701816666666667"/>
    <s v="100-125%"/>
    <n v="78000"/>
    <n v="17358.530000000002"/>
    <n v="0"/>
    <n v="0"/>
    <n v="0"/>
    <x v="231"/>
    <x v="231"/>
  </r>
  <r>
    <n v="4689682046"/>
    <s v="Sharline"/>
    <s v="Tribbeck"/>
    <s v="Account Executive I"/>
    <x v="231"/>
    <x v="11"/>
    <x v="232"/>
    <x v="0"/>
    <n v="625000"/>
    <n v="750000"/>
    <n v="1000000"/>
    <n v="0.74480999999999997"/>
    <s v="0-100%"/>
    <n v="37240.5"/>
    <n v="0"/>
    <n v="0"/>
    <n v="0"/>
    <n v="0"/>
    <x v="232"/>
    <x v="232"/>
  </r>
  <r>
    <n v="2649428619"/>
    <s v="Lyn"/>
    <s v="Trewett"/>
    <s v="Account Executive II"/>
    <x v="232"/>
    <x v="8"/>
    <x v="233"/>
    <x v="2"/>
    <n v="750000"/>
    <n v="900000"/>
    <n v="1200000"/>
    <n v="0.73483333333333334"/>
    <s v="0-100%"/>
    <n v="57317"/>
    <n v="0"/>
    <n v="0"/>
    <n v="0"/>
    <n v="0"/>
    <x v="233"/>
    <x v="233"/>
  </r>
  <r>
    <n v="8264394108"/>
    <s v="Myriam"/>
    <s v="Filby"/>
    <s v="Account Executive III"/>
    <x v="233"/>
    <x v="2"/>
    <x v="234"/>
    <x v="1"/>
    <n v="937500"/>
    <n v="1125000"/>
    <n v="1500000"/>
    <n v="0.84933866666666669"/>
    <s v="0-100%"/>
    <n v="95550.599999999991"/>
    <n v="0"/>
    <n v="0"/>
    <n v="0"/>
    <n v="0"/>
    <x v="234"/>
    <x v="234"/>
  </r>
  <r>
    <n v="9800744517"/>
    <s v="Jacklin"/>
    <s v="Agiolfinger"/>
    <s v="Account Executive III"/>
    <x v="234"/>
    <x v="3"/>
    <x v="235"/>
    <x v="1"/>
    <n v="937500"/>
    <n v="1125000"/>
    <n v="1500000"/>
    <n v="1.0018226666666668"/>
    <s v="100-125%"/>
    <n v="112500"/>
    <n v="259.73"/>
    <n v="0"/>
    <n v="0"/>
    <n v="0"/>
    <x v="235"/>
    <x v="235"/>
  </r>
  <r>
    <n v="8249460030"/>
    <s v="Gregoire"/>
    <s v="Corington"/>
    <s v="Account Executive II"/>
    <x v="235"/>
    <x v="16"/>
    <x v="236"/>
    <x v="2"/>
    <n v="750000"/>
    <n v="900000"/>
    <n v="1200000"/>
    <n v="1.4208216666666666"/>
    <s v="125-150%"/>
    <n v="78000"/>
    <n v="25500.000000000004"/>
    <n v="21523.53"/>
    <n v="0"/>
    <n v="0"/>
    <x v="236"/>
    <x v="236"/>
  </r>
  <r>
    <n v="5134745579"/>
    <s v="Chantalle"/>
    <s v="Fedynski"/>
    <s v="Account Executive III"/>
    <x v="236"/>
    <x v="0"/>
    <x v="237"/>
    <x v="1"/>
    <n v="937500"/>
    <n v="1125000"/>
    <n v="1500000"/>
    <n v="0.72021599999999997"/>
    <s v="0-100%"/>
    <n v="81024.3"/>
    <n v="0"/>
    <n v="0"/>
    <n v="0"/>
    <n v="0"/>
    <x v="237"/>
    <x v="237"/>
  </r>
  <r>
    <n v="4453705328"/>
    <s v="Stephan"/>
    <s v="Greeve"/>
    <s v="Account Executive II"/>
    <x v="237"/>
    <x v="6"/>
    <x v="238"/>
    <x v="2"/>
    <n v="750000"/>
    <n v="900000"/>
    <n v="1200000"/>
    <n v="1.3909533333333333"/>
    <s v="125-150%"/>
    <n v="78000"/>
    <n v="25500.000000000004"/>
    <n v="17760.12"/>
    <n v="0"/>
    <n v="0"/>
    <x v="238"/>
    <x v="238"/>
  </r>
  <r>
    <n v="5203144281"/>
    <s v="Kalli"/>
    <s v="Beeze"/>
    <s v="Account Executive III"/>
    <x v="238"/>
    <x v="8"/>
    <x v="239"/>
    <x v="1"/>
    <n v="937500"/>
    <n v="1125000"/>
    <n v="1500000"/>
    <n v="0.6172266666666667"/>
    <s v="0-100%"/>
    <n v="69438"/>
    <n v="0"/>
    <n v="0"/>
    <n v="0"/>
    <n v="0"/>
    <x v="239"/>
    <x v="239"/>
  </r>
  <r>
    <n v="8315800957"/>
    <s v="Laural"/>
    <s v="Teasey"/>
    <s v="Account Executive I"/>
    <x v="239"/>
    <x v="0"/>
    <x v="240"/>
    <x v="0"/>
    <n v="625000"/>
    <n v="750000"/>
    <n v="1000000"/>
    <n v="1.5121100000000001"/>
    <s v="150-200%"/>
    <n v="50000"/>
    <n v="18750"/>
    <n v="22500"/>
    <n v="1332.1"/>
    <n v="0"/>
    <x v="240"/>
    <x v="240"/>
  </r>
  <r>
    <n v="7962906979"/>
    <s v="Carmela"/>
    <s v="Fliege"/>
    <s v="Account Executive II"/>
    <x v="240"/>
    <x v="15"/>
    <x v="241"/>
    <x v="2"/>
    <n v="750000"/>
    <n v="900000"/>
    <n v="1200000"/>
    <n v="0.83914666666666671"/>
    <s v="0-100%"/>
    <n v="65453.440000000002"/>
    <n v="0"/>
    <n v="0"/>
    <n v="0"/>
    <n v="0"/>
    <x v="241"/>
    <x v="241"/>
  </r>
  <r>
    <n v="6364724701"/>
    <s v="Petronella"/>
    <s v="O' Ronan"/>
    <s v="Account Executive I"/>
    <x v="241"/>
    <x v="14"/>
    <x v="242"/>
    <x v="0"/>
    <n v="625000"/>
    <n v="750000"/>
    <n v="1000000"/>
    <n v="1.230424"/>
    <s v="100-125%"/>
    <n v="50000"/>
    <n v="17281.8"/>
    <n v="0"/>
    <n v="0"/>
    <n v="0"/>
    <x v="242"/>
    <x v="242"/>
  </r>
  <r>
    <n v="3435517239"/>
    <s v="Taite"/>
    <s v="Fulk"/>
    <s v="Account Executive I"/>
    <x v="242"/>
    <x v="2"/>
    <x v="243"/>
    <x v="0"/>
    <n v="625000"/>
    <n v="750000"/>
    <n v="1000000"/>
    <n v="1.294152"/>
    <s v="125-150%"/>
    <n v="50000"/>
    <n v="18750"/>
    <n v="3973.68"/>
    <n v="0"/>
    <n v="0"/>
    <x v="243"/>
    <x v="243"/>
  </r>
  <r>
    <n v="9264026959"/>
    <s v="Crystie"/>
    <s v="Guerrazzi"/>
    <s v="Account Executive II"/>
    <x v="243"/>
    <x v="2"/>
    <x v="244"/>
    <x v="2"/>
    <n v="750000"/>
    <n v="900000"/>
    <n v="1200000"/>
    <n v="1.0990249999999999"/>
    <s v="100-125%"/>
    <n v="78000"/>
    <n v="10100.550000000001"/>
    <n v="0"/>
    <n v="0"/>
    <n v="0"/>
    <x v="244"/>
    <x v="244"/>
  </r>
  <r>
    <n v="8682006391"/>
    <s v="Nicola"/>
    <s v="Granleese"/>
    <s v="Account Executive II"/>
    <x v="244"/>
    <x v="0"/>
    <x v="245"/>
    <x v="2"/>
    <n v="750000"/>
    <n v="900000"/>
    <n v="1200000"/>
    <n v="1.2445466666666667"/>
    <s v="100-125%"/>
    <n v="78000"/>
    <n v="24943.760000000002"/>
    <n v="0"/>
    <n v="0"/>
    <n v="0"/>
    <x v="245"/>
    <x v="245"/>
  </r>
  <r>
    <n v="2306669465"/>
    <s v="Grazia"/>
    <s v="Didball"/>
    <s v="Account Executive II"/>
    <x v="245"/>
    <x v="15"/>
    <x v="246"/>
    <x v="2"/>
    <n v="750000"/>
    <n v="900000"/>
    <n v="1200000"/>
    <n v="0.80172500000000002"/>
    <s v="0-100%"/>
    <n v="62534.55"/>
    <n v="0"/>
    <n v="0"/>
    <n v="0"/>
    <n v="0"/>
    <x v="246"/>
    <x v="246"/>
  </r>
  <r>
    <n v="3956653289"/>
    <s v="Toma"/>
    <s v="Crisell"/>
    <s v="Account Executive II"/>
    <x v="246"/>
    <x v="5"/>
    <x v="247"/>
    <x v="2"/>
    <n v="750000"/>
    <n v="900000"/>
    <n v="1200000"/>
    <n v="1.1562616666666667"/>
    <s v="100-125%"/>
    <n v="78000"/>
    <n v="15938.69"/>
    <n v="0"/>
    <n v="0"/>
    <n v="0"/>
    <x v="247"/>
    <x v="247"/>
  </r>
  <r>
    <n v="3670950885"/>
    <s v="Valene"/>
    <s v="Carverhill"/>
    <s v="Account Executive III"/>
    <x v="247"/>
    <x v="0"/>
    <x v="248"/>
    <x v="1"/>
    <n v="937500"/>
    <n v="1125000"/>
    <n v="1500000"/>
    <n v="0.91505599999999998"/>
    <s v="0-100%"/>
    <n v="102943.8"/>
    <n v="0"/>
    <n v="0"/>
    <n v="0"/>
    <n v="0"/>
    <x v="248"/>
    <x v="248"/>
  </r>
  <r>
    <n v="6276010022"/>
    <s v="Darcey"/>
    <s v="Caldaro"/>
    <s v="Account Executive I"/>
    <x v="248"/>
    <x v="8"/>
    <x v="249"/>
    <x v="0"/>
    <n v="625000"/>
    <n v="750000"/>
    <n v="1000000"/>
    <n v="1.184736"/>
    <s v="100-125%"/>
    <n v="50000"/>
    <n v="13855.199999999999"/>
    <n v="0"/>
    <n v="0"/>
    <n v="0"/>
    <x v="249"/>
    <x v="249"/>
  </r>
  <r>
    <n v="2809344809"/>
    <s v="Maynard"/>
    <s v="Krebs"/>
    <s v="Account Executive III"/>
    <x v="249"/>
    <x v="16"/>
    <x v="250"/>
    <x v="1"/>
    <n v="937500"/>
    <n v="1125000"/>
    <n v="1500000"/>
    <n v="1.1652173333333333"/>
    <s v="100-125%"/>
    <n v="112500"/>
    <n v="23543.47"/>
    <n v="0"/>
    <n v="0"/>
    <n v="0"/>
    <x v="250"/>
    <x v="250"/>
  </r>
  <r>
    <n v="4286367630"/>
    <s v="Felita"/>
    <s v="Melpuss"/>
    <s v="Account Executive II"/>
    <x v="250"/>
    <x v="15"/>
    <x v="251"/>
    <x v="2"/>
    <n v="750000"/>
    <n v="900000"/>
    <n v="1200000"/>
    <n v="0.83240000000000003"/>
    <s v="0-100%"/>
    <n v="64927.200000000004"/>
    <n v="0"/>
    <n v="0"/>
    <n v="0"/>
    <n v="0"/>
    <x v="251"/>
    <x v="251"/>
  </r>
  <r>
    <n v="8550875457"/>
    <s v="Darnall"/>
    <s v="Goodship"/>
    <s v="Account Executive I"/>
    <x v="251"/>
    <x v="8"/>
    <x v="252"/>
    <x v="0"/>
    <n v="625000"/>
    <n v="750000"/>
    <n v="1000000"/>
    <n v="1.1030260000000001"/>
    <s v="100-125%"/>
    <n v="50000"/>
    <n v="7726.95"/>
    <n v="0"/>
    <n v="0"/>
    <n v="0"/>
    <x v="252"/>
    <x v="252"/>
  </r>
  <r>
    <n v="4900475084"/>
    <s v="Fidelia"/>
    <s v="Pedrocco"/>
    <s v="Account Executive II"/>
    <x v="252"/>
    <x v="3"/>
    <x v="253"/>
    <x v="2"/>
    <n v="750000"/>
    <n v="900000"/>
    <n v="1200000"/>
    <n v="1.3129716666666666"/>
    <s v="125-150%"/>
    <n v="78000"/>
    <n v="25500.000000000004"/>
    <n v="7934.4299999999994"/>
    <n v="0"/>
    <n v="0"/>
    <x v="253"/>
    <x v="253"/>
  </r>
  <r>
    <n v="9458563771"/>
    <s v="Ellen"/>
    <s v="Dooman"/>
    <s v="Account Executive I"/>
    <x v="253"/>
    <x v="14"/>
    <x v="254"/>
    <x v="0"/>
    <n v="625000"/>
    <n v="750000"/>
    <n v="1000000"/>
    <n v="1.2928599999999999"/>
    <s v="125-150%"/>
    <n v="50000"/>
    <n v="18750"/>
    <n v="3857.3999999999996"/>
    <n v="0"/>
    <n v="0"/>
    <x v="254"/>
    <x v="254"/>
  </r>
  <r>
    <n v="715518151"/>
    <s v="Stanislas"/>
    <s v="Pessolt"/>
    <s v="Account Executive III"/>
    <x v="254"/>
    <x v="3"/>
    <x v="255"/>
    <x v="1"/>
    <n v="937500"/>
    <n v="1125000"/>
    <n v="1500000"/>
    <n v="1.052"/>
    <s v="100-125%"/>
    <n v="112500"/>
    <n v="7410"/>
    <n v="0"/>
    <n v="0"/>
    <n v="0"/>
    <x v="255"/>
    <x v="255"/>
  </r>
  <r>
    <n v="9627071331"/>
    <s v="Denny"/>
    <s v="Pickard"/>
    <s v="Account Executive III"/>
    <x v="255"/>
    <x v="6"/>
    <x v="256"/>
    <x v="1"/>
    <n v="937500"/>
    <n v="1125000"/>
    <n v="1500000"/>
    <n v="0.84462000000000004"/>
    <s v="0-100%"/>
    <n v="95019.75"/>
    <n v="0"/>
    <n v="0"/>
    <n v="0"/>
    <n v="0"/>
    <x v="256"/>
    <x v="256"/>
  </r>
  <r>
    <n v="2936088178"/>
    <s v="Ariadne"/>
    <s v="Willshire"/>
    <s v="Account Executive III"/>
    <x v="256"/>
    <x v="15"/>
    <x v="257"/>
    <x v="1"/>
    <n v="937500"/>
    <n v="1125000"/>
    <n v="1500000"/>
    <n v="0.64436533333333335"/>
    <s v="0-100%"/>
    <n v="72491.099999999991"/>
    <n v="0"/>
    <n v="0"/>
    <n v="0"/>
    <n v="0"/>
    <x v="257"/>
    <x v="257"/>
  </r>
  <r>
    <n v="8373529241"/>
    <s v="Ave"/>
    <s v="Abbatini"/>
    <s v="Account Executive I"/>
    <x v="257"/>
    <x v="12"/>
    <x v="258"/>
    <x v="0"/>
    <n v="625000"/>
    <n v="750000"/>
    <n v="1000000"/>
    <n v="1.5847720000000001"/>
    <s v="150-200%"/>
    <n v="50000"/>
    <n v="18750"/>
    <n v="22500"/>
    <n v="9324.92"/>
    <n v="0"/>
    <x v="258"/>
    <x v="258"/>
  </r>
  <r>
    <n v="7492341709"/>
    <s v="Terri"/>
    <s v="Novic"/>
    <s v="Account Executive I"/>
    <x v="258"/>
    <x v="8"/>
    <x v="259"/>
    <x v="0"/>
    <n v="625000"/>
    <n v="750000"/>
    <n v="1000000"/>
    <n v="0.85687000000000002"/>
    <s v="0-100%"/>
    <n v="42843.5"/>
    <n v="0"/>
    <n v="0"/>
    <n v="0"/>
    <n v="0"/>
    <x v="259"/>
    <x v="259"/>
  </r>
  <r>
    <n v="7630993544"/>
    <s v="Ranice"/>
    <s v="Gaytor"/>
    <s v="Account Executive II"/>
    <x v="259"/>
    <x v="4"/>
    <x v="260"/>
    <x v="2"/>
    <n v="750000"/>
    <n v="900000"/>
    <n v="1200000"/>
    <n v="0.79258666666666666"/>
    <s v="0-100%"/>
    <n v="61821.760000000002"/>
    <n v="0"/>
    <n v="0"/>
    <n v="0"/>
    <n v="0"/>
    <x v="260"/>
    <x v="260"/>
  </r>
  <r>
    <n v="2053848936"/>
    <s v="Ardine"/>
    <s v="Carloni"/>
    <s v="Account Executive II"/>
    <x v="260"/>
    <x v="6"/>
    <x v="261"/>
    <x v="2"/>
    <n v="750000"/>
    <n v="900000"/>
    <n v="1200000"/>
    <n v="1.3777916666666667"/>
    <s v="125-150%"/>
    <n v="78000"/>
    <n v="25500.000000000004"/>
    <n v="16101.75"/>
    <n v="0"/>
    <n v="0"/>
    <x v="261"/>
    <x v="261"/>
  </r>
  <r>
    <n v="1042822263"/>
    <s v="Kean"/>
    <s v="Keelinge"/>
    <s v="Account Executive III"/>
    <x v="261"/>
    <x v="9"/>
    <x v="262"/>
    <x v="1"/>
    <n v="937500"/>
    <n v="1125000"/>
    <n v="1500000"/>
    <n v="0.82595600000000002"/>
    <s v="0-100%"/>
    <n v="92920.05"/>
    <n v="0"/>
    <n v="0"/>
    <n v="0"/>
    <n v="0"/>
    <x v="262"/>
    <x v="262"/>
  </r>
  <r>
    <n v="5907724676"/>
    <s v="Laird"/>
    <s v="Margiotta"/>
    <s v="Account Executive II"/>
    <x v="262"/>
    <x v="0"/>
    <x v="263"/>
    <x v="2"/>
    <n v="750000"/>
    <n v="900000"/>
    <n v="1200000"/>
    <n v="1.1224099999999999"/>
    <s v="100-125%"/>
    <n v="78000"/>
    <n v="12485.820000000002"/>
    <n v="0"/>
    <n v="0"/>
    <n v="0"/>
    <x v="263"/>
    <x v="263"/>
  </r>
  <r>
    <n v="6462250968"/>
    <s v="Jayson"/>
    <s v="Rugg"/>
    <s v="Account Executive II"/>
    <x v="263"/>
    <x v="5"/>
    <x v="264"/>
    <x v="2"/>
    <n v="750000"/>
    <n v="900000"/>
    <n v="1200000"/>
    <n v="0.95518499999999995"/>
    <s v="0-100%"/>
    <n v="74504.430000000008"/>
    <n v="0"/>
    <n v="0"/>
    <n v="0"/>
    <n v="0"/>
    <x v="264"/>
    <x v="264"/>
  </r>
  <r>
    <n v="819852252"/>
    <s v="Melva"/>
    <s v="Brosoli"/>
    <s v="Account Executive I"/>
    <x v="264"/>
    <x v="9"/>
    <x v="265"/>
    <x v="0"/>
    <n v="625000"/>
    <n v="750000"/>
    <n v="1000000"/>
    <n v="1.268702"/>
    <s v="125-150%"/>
    <n v="50000"/>
    <n v="18750"/>
    <n v="1683.1799999999998"/>
    <n v="0"/>
    <n v="0"/>
    <x v="265"/>
    <x v="265"/>
  </r>
  <r>
    <n v="8223052873"/>
    <s v="Zack"/>
    <s v="Codlin"/>
    <s v="Account Executive II"/>
    <x v="265"/>
    <x v="7"/>
    <x v="266"/>
    <x v="2"/>
    <n v="750000"/>
    <n v="900000"/>
    <n v="1200000"/>
    <n v="1.37262"/>
    <s v="125-150%"/>
    <n v="78000"/>
    <n v="25500.000000000004"/>
    <n v="15450.119999999999"/>
    <n v="0"/>
    <n v="0"/>
    <x v="266"/>
    <x v="266"/>
  </r>
  <r>
    <n v="3967370569"/>
    <s v="Darryl"/>
    <s v="Worgan"/>
    <s v="Account Executive II"/>
    <x v="266"/>
    <x v="25"/>
    <x v="267"/>
    <x v="2"/>
    <n v="750000"/>
    <n v="900000"/>
    <n v="1200000"/>
    <n v="2.2816900000000002"/>
    <s v="&gt;200%"/>
    <n v="78000"/>
    <n v="25500.000000000004"/>
    <n v="31500"/>
    <n v="78000"/>
    <n v="21971.82"/>
    <x v="267"/>
    <x v="267"/>
  </r>
  <r>
    <n v="4175195971"/>
    <s v="Nickolaus"/>
    <s v="Bernardeau"/>
    <s v="Account Executive I"/>
    <x v="267"/>
    <x v="8"/>
    <x v="268"/>
    <x v="0"/>
    <n v="625000"/>
    <n v="750000"/>
    <n v="1000000"/>
    <n v="0.82853200000000005"/>
    <s v="0-100%"/>
    <n v="41426.600000000006"/>
    <n v="0"/>
    <n v="0"/>
    <n v="0"/>
    <n v="0"/>
    <x v="268"/>
    <x v="268"/>
  </r>
  <r>
    <n v="7467563949"/>
    <s v="Stinky"/>
    <s v="Eddoes"/>
    <s v="Account Executive I"/>
    <x v="268"/>
    <x v="0"/>
    <x v="269"/>
    <x v="0"/>
    <n v="625000"/>
    <n v="750000"/>
    <n v="1000000"/>
    <n v="1.288872"/>
    <s v="125-150%"/>
    <n v="50000"/>
    <n v="18750"/>
    <n v="3498.48"/>
    <n v="0"/>
    <n v="0"/>
    <x v="269"/>
    <x v="269"/>
  </r>
  <r>
    <n v="2352201101"/>
    <s v="Umeko"/>
    <s v="Wilshaw"/>
    <s v="Account Executive I"/>
    <x v="269"/>
    <x v="2"/>
    <x v="270"/>
    <x v="0"/>
    <n v="625000"/>
    <n v="750000"/>
    <n v="1000000"/>
    <n v="1.3797759999999999"/>
    <s v="125-150%"/>
    <n v="50000"/>
    <n v="18750"/>
    <n v="11679.84"/>
    <n v="0"/>
    <n v="0"/>
    <x v="270"/>
    <x v="270"/>
  </r>
  <r>
    <n v="8519669638"/>
    <s v="Loralyn"/>
    <s v="Scarffe"/>
    <s v="Account Executive II"/>
    <x v="270"/>
    <x v="13"/>
    <x v="271"/>
    <x v="2"/>
    <n v="750000"/>
    <n v="900000"/>
    <n v="1200000"/>
    <n v="1.4873766666666666"/>
    <s v="125-150%"/>
    <n v="78000"/>
    <n v="25500.000000000004"/>
    <n v="29909.46"/>
    <n v="0"/>
    <n v="0"/>
    <x v="271"/>
    <x v="271"/>
  </r>
  <r>
    <n v="1541082834"/>
    <s v="Nikolai"/>
    <s v="De Castri"/>
    <s v="Account Executive II"/>
    <x v="271"/>
    <x v="0"/>
    <x v="272"/>
    <x v="2"/>
    <n v="750000"/>
    <n v="900000"/>
    <n v="1200000"/>
    <n v="1.0024066666666667"/>
    <s v="100-125%"/>
    <n v="78000"/>
    <n v="245.48000000000002"/>
    <n v="0"/>
    <n v="0"/>
    <n v="0"/>
    <x v="272"/>
    <x v="272"/>
  </r>
  <r>
    <n v="4359854056"/>
    <s v="Bernardina"/>
    <s v="Fisbey"/>
    <s v="Account Executive II"/>
    <x v="272"/>
    <x v="25"/>
    <x v="273"/>
    <x v="2"/>
    <n v="750000"/>
    <n v="900000"/>
    <n v="1200000"/>
    <n v="2.0997150000000002"/>
    <s v="&gt;200%"/>
    <n v="78000"/>
    <n v="25500.000000000004"/>
    <n v="31500"/>
    <n v="78000"/>
    <n v="7777.77"/>
    <x v="273"/>
    <x v="273"/>
  </r>
  <r>
    <n v="5990182805"/>
    <s v="Malissia"/>
    <s v="Try"/>
    <s v="Account Executive II"/>
    <x v="273"/>
    <x v="4"/>
    <x v="274"/>
    <x v="2"/>
    <n v="750000"/>
    <n v="900000"/>
    <n v="1200000"/>
    <n v="0.77056500000000006"/>
    <s v="0-100%"/>
    <n v="60104.07"/>
    <n v="0"/>
    <n v="0"/>
    <n v="0"/>
    <n v="0"/>
    <x v="274"/>
    <x v="274"/>
  </r>
  <r>
    <n v="19662963"/>
    <s v="Vivian"/>
    <s v="Philson"/>
    <s v="Account Executive I"/>
    <x v="274"/>
    <x v="8"/>
    <x v="275"/>
    <x v="0"/>
    <n v="625000"/>
    <n v="750000"/>
    <n v="1000000"/>
    <n v="0.91708199999999995"/>
    <s v="0-100%"/>
    <n v="45854.100000000006"/>
    <n v="0"/>
    <n v="0"/>
    <n v="0"/>
    <n v="0"/>
    <x v="275"/>
    <x v="275"/>
  </r>
  <r>
    <n v="8875305560"/>
    <s v="Mab"/>
    <s v="Marxsen"/>
    <s v="Account Executive II"/>
    <x v="275"/>
    <x v="22"/>
    <x v="276"/>
    <x v="2"/>
    <n v="750000"/>
    <n v="900000"/>
    <n v="1200000"/>
    <n v="1.7100983333333333"/>
    <s v="150-200%"/>
    <n v="78000"/>
    <n v="25500.000000000004"/>
    <n v="31500"/>
    <n v="32775.340000000004"/>
    <n v="0"/>
    <x v="276"/>
    <x v="276"/>
  </r>
  <r>
    <n v="2209340063"/>
    <s v="Frasquito"/>
    <s v="Breach"/>
    <s v="Account Executive III"/>
    <x v="276"/>
    <x v="7"/>
    <x v="277"/>
    <x v="1"/>
    <n v="937500"/>
    <n v="1125000"/>
    <n v="1500000"/>
    <n v="0.81287066666666663"/>
    <s v="0-100%"/>
    <n v="91447.95"/>
    <n v="0"/>
    <n v="0"/>
    <n v="0"/>
    <n v="0"/>
    <x v="277"/>
    <x v="277"/>
  </r>
  <r>
    <n v="7462528568"/>
    <s v="Rani"/>
    <s v="Gaffney"/>
    <s v="Account Executive II"/>
    <x v="277"/>
    <x v="2"/>
    <x v="278"/>
    <x v="2"/>
    <n v="750000"/>
    <n v="900000"/>
    <n v="1200000"/>
    <n v="1.254885"/>
    <s v="125-150%"/>
    <n v="78000"/>
    <n v="25500.000000000004"/>
    <n v="615.51"/>
    <n v="0"/>
    <n v="0"/>
    <x v="278"/>
    <x v="278"/>
  </r>
  <r>
    <n v="7673188813"/>
    <s v="Jorie"/>
    <s v="Everex"/>
    <s v="Account Executive II"/>
    <x v="278"/>
    <x v="2"/>
    <x v="279"/>
    <x v="2"/>
    <n v="750000"/>
    <n v="900000"/>
    <n v="1200000"/>
    <n v="1.2766949999999999"/>
    <s v="125-150%"/>
    <n v="78000"/>
    <n v="25500.000000000004"/>
    <n v="3363.5699999999997"/>
    <n v="0"/>
    <n v="0"/>
    <x v="279"/>
    <x v="279"/>
  </r>
  <r>
    <n v="1606657585"/>
    <s v="Ashley"/>
    <s v="Somerton"/>
    <s v="Account Executive III"/>
    <x v="279"/>
    <x v="1"/>
    <x v="280"/>
    <x v="1"/>
    <n v="937500"/>
    <n v="1125000"/>
    <n v="1500000"/>
    <n v="1.4203173333333334"/>
    <s v="125-150%"/>
    <n v="112500"/>
    <n v="35625"/>
    <n v="29379.74"/>
    <n v="0"/>
    <n v="0"/>
    <x v="280"/>
    <x v="280"/>
  </r>
  <r>
    <n v="1249074622"/>
    <s v="Jonah"/>
    <s v="Crighton"/>
    <s v="Account Executive I"/>
    <x v="280"/>
    <x v="15"/>
    <x v="281"/>
    <x v="0"/>
    <n v="625000"/>
    <n v="750000"/>
    <n v="1000000"/>
    <n v="1.1993119999999999"/>
    <s v="100-125%"/>
    <n v="50000"/>
    <n v="14948.4"/>
    <n v="0"/>
    <n v="0"/>
    <n v="0"/>
    <x v="281"/>
    <x v="281"/>
  </r>
  <r>
    <n v="6819637888"/>
    <s v="Ted"/>
    <s v="Davoren"/>
    <s v="Account Executive I"/>
    <x v="281"/>
    <x v="8"/>
    <x v="282"/>
    <x v="0"/>
    <n v="625000"/>
    <n v="750000"/>
    <n v="1000000"/>
    <n v="0.89072600000000002"/>
    <s v="0-100%"/>
    <n v="44536.3"/>
    <n v="0"/>
    <n v="0"/>
    <n v="0"/>
    <n v="0"/>
    <x v="282"/>
    <x v="282"/>
  </r>
  <r>
    <n v="4752702681"/>
    <s v="Elfrieda"/>
    <s v="Merington"/>
    <s v="Account Executive III"/>
    <x v="282"/>
    <x v="15"/>
    <x v="283"/>
    <x v="1"/>
    <n v="937500"/>
    <n v="1125000"/>
    <n v="1500000"/>
    <n v="0.76563333333333339"/>
    <s v="0-100%"/>
    <n v="86133.75"/>
    <n v="0"/>
    <n v="0"/>
    <n v="0"/>
    <n v="0"/>
    <x v="283"/>
    <x v="283"/>
  </r>
  <r>
    <n v="3792993961"/>
    <s v="Stephen"/>
    <s v="Vince"/>
    <s v="Account Executive I"/>
    <x v="283"/>
    <x v="7"/>
    <x v="284"/>
    <x v="0"/>
    <n v="625000"/>
    <n v="750000"/>
    <n v="1000000"/>
    <n v="1.7030719999999999"/>
    <s v="150-200%"/>
    <n v="50000"/>
    <n v="18750"/>
    <n v="22500"/>
    <n v="22337.920000000002"/>
    <n v="0"/>
    <x v="284"/>
    <x v="284"/>
  </r>
  <r>
    <n v="2607689635"/>
    <s v="Lulita"/>
    <s v="Wyke"/>
    <s v="Account Executive II"/>
    <x v="284"/>
    <x v="2"/>
    <x v="285"/>
    <x v="2"/>
    <n v="750000"/>
    <n v="900000"/>
    <n v="1200000"/>
    <n v="0.99212166666666668"/>
    <s v="0-100%"/>
    <n v="77385.490000000005"/>
    <n v="0"/>
    <n v="0"/>
    <n v="0"/>
    <n v="0"/>
    <x v="285"/>
    <x v="285"/>
  </r>
  <r>
    <n v="9795921177"/>
    <s v="Eugene"/>
    <s v="Lebourn"/>
    <s v="Account Executive I"/>
    <x v="285"/>
    <x v="2"/>
    <x v="286"/>
    <x v="0"/>
    <n v="625000"/>
    <n v="750000"/>
    <n v="1000000"/>
    <n v="1.2079040000000001"/>
    <s v="100-125%"/>
    <n v="50000"/>
    <n v="15592.8"/>
    <n v="0"/>
    <n v="0"/>
    <n v="0"/>
    <x v="286"/>
    <x v="286"/>
  </r>
  <r>
    <n v="8757371024"/>
    <s v="Denney"/>
    <s v="Behr"/>
    <s v="Account Executive II"/>
    <x v="286"/>
    <x v="15"/>
    <x v="287"/>
    <x v="2"/>
    <n v="750000"/>
    <n v="900000"/>
    <n v="1200000"/>
    <n v="0.75148666666666664"/>
    <s v="0-100%"/>
    <n v="58615.96"/>
    <n v="0"/>
    <n v="0"/>
    <n v="0"/>
    <n v="0"/>
    <x v="287"/>
    <x v="287"/>
  </r>
  <r>
    <n v="9163060264"/>
    <s v="Maryrose"/>
    <s v="Ravenshaw"/>
    <s v="Account Executive II"/>
    <x v="287"/>
    <x v="7"/>
    <x v="288"/>
    <x v="2"/>
    <n v="750000"/>
    <n v="900000"/>
    <n v="1200000"/>
    <n v="1.28504"/>
    <s v="125-150%"/>
    <n v="78000"/>
    <n v="25500.000000000004"/>
    <n v="4415.04"/>
    <n v="0"/>
    <n v="0"/>
    <x v="288"/>
    <x v="288"/>
  </r>
  <r>
    <n v="2657442315"/>
    <s v="Kevin"/>
    <s v="Wayvill"/>
    <s v="Account Executive II"/>
    <x v="288"/>
    <x v="15"/>
    <x v="289"/>
    <x v="2"/>
    <n v="750000"/>
    <n v="900000"/>
    <n v="1200000"/>
    <n v="0.93435666666666661"/>
    <s v="0-100%"/>
    <n v="72879.820000000007"/>
    <n v="0"/>
    <n v="0"/>
    <n v="0"/>
    <n v="0"/>
    <x v="289"/>
    <x v="289"/>
  </r>
  <r>
    <n v="7635344498"/>
    <s v="Lenette"/>
    <s v="Gyves"/>
    <s v="Account Executive II"/>
    <x v="289"/>
    <x v="7"/>
    <x v="290"/>
    <x v="2"/>
    <n v="750000"/>
    <n v="900000"/>
    <n v="1200000"/>
    <n v="1.19055"/>
    <s v="100-125%"/>
    <n v="78000"/>
    <n v="19436.100000000002"/>
    <n v="0"/>
    <n v="0"/>
    <n v="0"/>
    <x v="290"/>
    <x v="290"/>
  </r>
  <r>
    <n v="977779009"/>
    <s v="Tabina"/>
    <s v="Askell"/>
    <s v="Account Executive III"/>
    <x v="290"/>
    <x v="15"/>
    <x v="291"/>
    <x v="1"/>
    <n v="937500"/>
    <n v="1125000"/>
    <n v="1500000"/>
    <n v="0.68290133333333336"/>
    <s v="0-100%"/>
    <n v="76826.399999999994"/>
    <n v="0"/>
    <n v="0"/>
    <n v="0"/>
    <n v="0"/>
    <x v="291"/>
    <x v="291"/>
  </r>
  <r>
    <n v="7236563277"/>
    <s v="Anette"/>
    <s v="Waldock"/>
    <s v="Account Executive II"/>
    <x v="291"/>
    <x v="4"/>
    <x v="292"/>
    <x v="2"/>
    <n v="750000"/>
    <n v="900000"/>
    <n v="1200000"/>
    <n v="0.73032833333333336"/>
    <s v="0-100%"/>
    <n v="56965.61"/>
    <n v="0"/>
    <n v="0"/>
    <n v="0"/>
    <n v="0"/>
    <x v="292"/>
    <x v="292"/>
  </r>
  <r>
    <n v="6842911427"/>
    <s v="Moishe"/>
    <s v="Nicely"/>
    <s v="Account Executive II"/>
    <x v="292"/>
    <x v="6"/>
    <x v="293"/>
    <x v="2"/>
    <n v="750000"/>
    <n v="900000"/>
    <n v="1200000"/>
    <n v="1.5229250000000001"/>
    <s v="150-200%"/>
    <n v="78000"/>
    <n v="25500.000000000004"/>
    <n v="31500"/>
    <n v="3576.3"/>
    <n v="0"/>
    <x v="293"/>
    <x v="293"/>
  </r>
  <r>
    <n v="8875320292"/>
    <s v="Yves"/>
    <s v="Edelmann"/>
    <s v="Account Executive III"/>
    <x v="293"/>
    <x v="12"/>
    <x v="294"/>
    <x v="1"/>
    <n v="937500"/>
    <n v="1125000"/>
    <n v="1500000"/>
    <n v="1.0334559999999999"/>
    <s v="100-125%"/>
    <n v="112500"/>
    <n v="4767.4800000000005"/>
    <n v="0"/>
    <n v="0"/>
    <n v="0"/>
    <x v="294"/>
    <x v="294"/>
  </r>
  <r>
    <n v="6842797632"/>
    <s v="Jacky"/>
    <s v="Lovat"/>
    <s v="Account Executive I"/>
    <x v="294"/>
    <x v="9"/>
    <x v="295"/>
    <x v="0"/>
    <n v="625000"/>
    <n v="750000"/>
    <n v="1000000"/>
    <n v="1.032802"/>
    <s v="100-125%"/>
    <n v="50000"/>
    <n v="2460.15"/>
    <n v="0"/>
    <n v="0"/>
    <n v="0"/>
    <x v="295"/>
    <x v="295"/>
  </r>
  <r>
    <n v="4219825649"/>
    <s v="Olenka"/>
    <s v="Puddicombe"/>
    <s v="Account Executive III"/>
    <x v="295"/>
    <x v="7"/>
    <x v="296"/>
    <x v="1"/>
    <n v="937500"/>
    <n v="1125000"/>
    <n v="1500000"/>
    <n v="0.82830800000000004"/>
    <s v="0-100%"/>
    <n v="93184.65"/>
    <n v="0"/>
    <n v="0"/>
    <n v="0"/>
    <n v="0"/>
    <x v="296"/>
    <x v="296"/>
  </r>
  <r>
    <n v="7775126329"/>
    <s v="Peggie"/>
    <s v="Grayland"/>
    <s v="Account Executive I"/>
    <x v="296"/>
    <x v="5"/>
    <x v="297"/>
    <x v="0"/>
    <n v="625000"/>
    <n v="750000"/>
    <n v="1000000"/>
    <n v="1.0888739999999999"/>
    <s v="100-125%"/>
    <n v="50000"/>
    <n v="6665.55"/>
    <n v="0"/>
    <n v="0"/>
    <n v="0"/>
    <x v="297"/>
    <x v="297"/>
  </r>
  <r>
    <n v="9340547551"/>
    <s v="Rowen"/>
    <s v="Hullbrook"/>
    <s v="Account Executive II"/>
    <x v="297"/>
    <x v="5"/>
    <x v="298"/>
    <x v="2"/>
    <n v="750000"/>
    <n v="900000"/>
    <n v="1200000"/>
    <n v="1.0790716666666667"/>
    <s v="100-125%"/>
    <n v="78000"/>
    <n v="8065.31"/>
    <n v="0"/>
    <n v="0"/>
    <n v="0"/>
    <x v="298"/>
    <x v="298"/>
  </r>
  <r>
    <n v="6255831884"/>
    <s v="Orville"/>
    <s v="Dutt"/>
    <s v="Account Executive II"/>
    <x v="298"/>
    <x v="14"/>
    <x v="299"/>
    <x v="2"/>
    <n v="750000"/>
    <n v="900000"/>
    <n v="1200000"/>
    <n v="1.1955433333333334"/>
    <s v="100-125%"/>
    <n v="78000"/>
    <n v="19945.420000000002"/>
    <n v="0"/>
    <n v="0"/>
    <n v="0"/>
    <x v="299"/>
    <x v="299"/>
  </r>
  <r>
    <n v="2922893758"/>
    <s v="Somerset"/>
    <s v="Phlippsen"/>
    <s v="Account Executive I"/>
    <x v="299"/>
    <x v="7"/>
    <x v="300"/>
    <x v="0"/>
    <n v="625000"/>
    <n v="750000"/>
    <n v="1000000"/>
    <n v="1.5712440000000001"/>
    <s v="150-200%"/>
    <n v="50000"/>
    <n v="18750"/>
    <n v="22500"/>
    <n v="7836.84"/>
    <n v="0"/>
    <x v="300"/>
    <x v="300"/>
  </r>
  <r>
    <n v="8685064791"/>
    <s v="Amalle"/>
    <s v="Lodo"/>
    <s v="Account Executive II"/>
    <x v="300"/>
    <x v="12"/>
    <x v="301"/>
    <x v="2"/>
    <n v="750000"/>
    <n v="900000"/>
    <n v="1200000"/>
    <n v="1.0926783333333334"/>
    <s v="100-125%"/>
    <n v="78000"/>
    <n v="9453.19"/>
    <n v="0"/>
    <n v="0"/>
    <n v="0"/>
    <x v="301"/>
    <x v="301"/>
  </r>
  <r>
    <n v="6109997811"/>
    <s v="Constancia"/>
    <s v="Jenne"/>
    <s v="Account Executive II"/>
    <x v="301"/>
    <x v="16"/>
    <x v="302"/>
    <x v="2"/>
    <n v="750000"/>
    <n v="900000"/>
    <n v="1200000"/>
    <n v="1.1858683333333333"/>
    <s v="100-125%"/>
    <n v="78000"/>
    <n v="18958.57"/>
    <n v="0"/>
    <n v="0"/>
    <n v="0"/>
    <x v="302"/>
    <x v="302"/>
  </r>
  <r>
    <n v="784224471"/>
    <s v="Malachi"/>
    <s v="Oldknow"/>
    <s v="Account Executive III"/>
    <x v="302"/>
    <x v="16"/>
    <x v="303"/>
    <x v="1"/>
    <n v="937500"/>
    <n v="1125000"/>
    <n v="1500000"/>
    <n v="1.0867960000000001"/>
    <s v="100-125%"/>
    <n v="112500"/>
    <n v="12368.43"/>
    <n v="0"/>
    <n v="0"/>
    <n v="0"/>
    <x v="303"/>
    <x v="303"/>
  </r>
  <r>
    <n v="8157157730"/>
    <s v="Norris"/>
    <s v="Ferrillio"/>
    <s v="Account Executive II"/>
    <x v="303"/>
    <x v="3"/>
    <x v="304"/>
    <x v="2"/>
    <n v="750000"/>
    <n v="900000"/>
    <n v="1200000"/>
    <n v="1.1944516666666667"/>
    <s v="100-125%"/>
    <n v="78000"/>
    <n v="19834.07"/>
    <n v="0"/>
    <n v="0"/>
    <n v="0"/>
    <x v="304"/>
    <x v="304"/>
  </r>
  <r>
    <n v="62571575"/>
    <s v="Evvy"/>
    <s v="Riedel"/>
    <s v="Account Executive III"/>
    <x v="304"/>
    <x v="1"/>
    <x v="305"/>
    <x v="1"/>
    <n v="937500"/>
    <n v="1125000"/>
    <n v="1500000"/>
    <n v="1.2652466666666666"/>
    <s v="125-150%"/>
    <n v="112500"/>
    <n v="35625"/>
    <n v="2630.05"/>
    <n v="0"/>
    <n v="0"/>
    <x v="305"/>
    <x v="305"/>
  </r>
  <r>
    <n v="1754740677"/>
    <s v="Inger"/>
    <s v="Jime"/>
    <s v="Account Executive I"/>
    <x v="305"/>
    <x v="0"/>
    <x v="306"/>
    <x v="0"/>
    <n v="625000"/>
    <n v="750000"/>
    <n v="1000000"/>
    <n v="1.346052"/>
    <s v="125-150%"/>
    <n v="50000"/>
    <n v="18750"/>
    <n v="8644.68"/>
    <n v="0"/>
    <n v="0"/>
    <x v="306"/>
    <x v="306"/>
  </r>
  <r>
    <n v="7957976743"/>
    <s v="Kara-lynn"/>
    <s v="Ingarfill"/>
    <s v="Account Executive I"/>
    <x v="306"/>
    <x v="13"/>
    <x v="307"/>
    <x v="0"/>
    <n v="625000"/>
    <n v="750000"/>
    <n v="1000000"/>
    <n v="2.1122459999999998"/>
    <s v="&gt;200%"/>
    <n v="50000"/>
    <n v="18750"/>
    <n v="22500"/>
    <n v="55000"/>
    <n v="5612.3"/>
    <x v="307"/>
    <x v="307"/>
  </r>
  <r>
    <n v="2497321256"/>
    <s v="Brandi"/>
    <s v="Gratton"/>
    <s v="Account Executive III"/>
    <x v="307"/>
    <x v="10"/>
    <x v="308"/>
    <x v="1"/>
    <n v="937500"/>
    <n v="1125000"/>
    <n v="1500000"/>
    <n v="1.4325680000000001"/>
    <s v="125-150%"/>
    <n v="112500"/>
    <n v="35625"/>
    <n v="31492.98"/>
    <n v="0"/>
    <n v="0"/>
    <x v="308"/>
    <x v="308"/>
  </r>
  <r>
    <n v="1628738227"/>
    <s v="See"/>
    <s v="Postin"/>
    <s v="Account Executive II"/>
    <x v="308"/>
    <x v="10"/>
    <x v="309"/>
    <x v="2"/>
    <n v="750000"/>
    <n v="900000"/>
    <n v="1200000"/>
    <n v="1.5770150000000001"/>
    <s v="150-200%"/>
    <n v="78000"/>
    <n v="25500.000000000004"/>
    <n v="31500"/>
    <n v="12014.34"/>
    <n v="0"/>
    <x v="309"/>
    <x v="309"/>
  </r>
  <r>
    <n v="7192290785"/>
    <s v="Herrick"/>
    <s v="Utterson"/>
    <s v="Account Executive I"/>
    <x v="309"/>
    <x v="12"/>
    <x v="310"/>
    <x v="0"/>
    <n v="625000"/>
    <n v="750000"/>
    <n v="1000000"/>
    <n v="1.4441740000000001"/>
    <s v="125-150%"/>
    <n v="50000"/>
    <n v="18750"/>
    <n v="17475.66"/>
    <n v="0"/>
    <n v="0"/>
    <x v="310"/>
    <x v="310"/>
  </r>
  <r>
    <n v="3915983489"/>
    <s v="Katrina"/>
    <s v="Danne"/>
    <s v="Account Executive I"/>
    <x v="310"/>
    <x v="2"/>
    <x v="311"/>
    <x v="0"/>
    <n v="625000"/>
    <n v="750000"/>
    <n v="1000000"/>
    <n v="1.4235720000000001"/>
    <s v="125-150%"/>
    <n v="50000"/>
    <n v="18750"/>
    <n v="15621.48"/>
    <n v="0"/>
    <n v="0"/>
    <x v="311"/>
    <x v="311"/>
  </r>
  <r>
    <n v="3127459866"/>
    <s v="Ivett"/>
    <s v="Klass"/>
    <s v="Account Executive III"/>
    <x v="311"/>
    <x v="12"/>
    <x v="312"/>
    <x v="1"/>
    <n v="937500"/>
    <n v="1125000"/>
    <n v="1500000"/>
    <n v="1.0313893333333333"/>
    <s v="100-125%"/>
    <n v="112500"/>
    <n v="4472.9800000000005"/>
    <n v="0"/>
    <n v="0"/>
    <n v="0"/>
    <x v="312"/>
    <x v="312"/>
  </r>
  <r>
    <n v="1296185559"/>
    <s v="Jacinthe"/>
    <s v="Vel"/>
    <s v="Account Executive III"/>
    <x v="312"/>
    <x v="3"/>
    <x v="313"/>
    <x v="1"/>
    <n v="937500"/>
    <n v="1125000"/>
    <n v="1500000"/>
    <n v="0.95644266666666666"/>
    <s v="0-100%"/>
    <n v="107599.8"/>
    <n v="0"/>
    <n v="0"/>
    <n v="0"/>
    <n v="0"/>
    <x v="313"/>
    <x v="313"/>
  </r>
  <r>
    <n v="2230983466"/>
    <s v="Olivero"/>
    <s v="Wessel"/>
    <s v="Account Executive III"/>
    <x v="313"/>
    <x v="6"/>
    <x v="314"/>
    <x v="1"/>
    <n v="937500"/>
    <n v="1125000"/>
    <n v="1500000"/>
    <n v="1.1410800000000001"/>
    <s v="100-125%"/>
    <n v="112500"/>
    <n v="20103.900000000001"/>
    <n v="0"/>
    <n v="0"/>
    <n v="0"/>
    <x v="314"/>
    <x v="314"/>
  </r>
  <r>
    <n v="1313434965"/>
    <s v="Elsey"/>
    <s v="O'Shevlin"/>
    <s v="Account Executive II"/>
    <x v="314"/>
    <x v="2"/>
    <x v="315"/>
    <x v="2"/>
    <n v="750000"/>
    <n v="900000"/>
    <n v="1200000"/>
    <n v="0.95924333333333334"/>
    <s v="0-100%"/>
    <n v="74820.98"/>
    <n v="0"/>
    <n v="0"/>
    <n v="0"/>
    <n v="0"/>
    <x v="315"/>
    <x v="315"/>
  </r>
  <r>
    <n v="5138969978"/>
    <s v="Norman"/>
    <s v="Wilden"/>
    <s v="Account Executive II"/>
    <x v="315"/>
    <x v="6"/>
    <x v="316"/>
    <x v="2"/>
    <n v="750000"/>
    <n v="900000"/>
    <n v="1200000"/>
    <n v="1.3857666666666666"/>
    <s v="125-150%"/>
    <n v="78000"/>
    <n v="25500.000000000004"/>
    <n v="17106.599999999999"/>
    <n v="0"/>
    <n v="0"/>
    <x v="316"/>
    <x v="316"/>
  </r>
  <r>
    <n v="4610039311"/>
    <s v="Rosie"/>
    <s v="Kenzie"/>
    <s v="Account Executive III"/>
    <x v="316"/>
    <x v="14"/>
    <x v="317"/>
    <x v="1"/>
    <n v="937500"/>
    <n v="1125000"/>
    <n v="1500000"/>
    <n v="0.73824400000000001"/>
    <s v="0-100%"/>
    <n v="83052.45"/>
    <n v="0"/>
    <n v="0"/>
    <n v="0"/>
    <n v="0"/>
    <x v="317"/>
    <x v="317"/>
  </r>
  <r>
    <n v="1155371844"/>
    <s v="Deloris"/>
    <s v="Nuzzti"/>
    <s v="Account Executive II"/>
    <x v="317"/>
    <x v="12"/>
    <x v="318"/>
    <x v="2"/>
    <n v="750000"/>
    <n v="900000"/>
    <n v="1200000"/>
    <n v="1.2872033333333333"/>
    <s v="125-150%"/>
    <n v="78000"/>
    <n v="25500.000000000004"/>
    <n v="4687.62"/>
    <n v="0"/>
    <n v="0"/>
    <x v="318"/>
    <x v="318"/>
  </r>
  <r>
    <n v="7885796000"/>
    <s v="Shea"/>
    <s v="Woodeson"/>
    <s v="Account Executive II"/>
    <x v="318"/>
    <x v="7"/>
    <x v="319"/>
    <x v="2"/>
    <n v="750000"/>
    <n v="900000"/>
    <n v="1200000"/>
    <n v="1.2396366666666667"/>
    <s v="100-125%"/>
    <n v="78000"/>
    <n v="24442.940000000002"/>
    <n v="0"/>
    <n v="0"/>
    <n v="0"/>
    <x v="319"/>
    <x v="319"/>
  </r>
  <r>
    <n v="9104569016"/>
    <s v="Leighton"/>
    <s v="Garbar"/>
    <s v="Account Executive II"/>
    <x v="319"/>
    <x v="9"/>
    <x v="320"/>
    <x v="2"/>
    <n v="750000"/>
    <n v="900000"/>
    <n v="1200000"/>
    <n v="0.77482666666666666"/>
    <s v="0-100%"/>
    <n v="60436.480000000003"/>
    <n v="0"/>
    <n v="0"/>
    <n v="0"/>
    <n v="0"/>
    <x v="320"/>
    <x v="320"/>
  </r>
  <r>
    <n v="7462961601"/>
    <s v="Laurice"/>
    <s v="Miall"/>
    <s v="Account Executive I"/>
    <x v="320"/>
    <x v="17"/>
    <x v="321"/>
    <x v="0"/>
    <n v="625000"/>
    <n v="750000"/>
    <n v="1000000"/>
    <n v="2.0083519999999999"/>
    <s v="&gt;200%"/>
    <n v="50000"/>
    <n v="18750"/>
    <n v="22500"/>
    <n v="55000"/>
    <n v="417.6"/>
    <x v="321"/>
    <x v="321"/>
  </r>
  <r>
    <n v="8664054479"/>
    <s v="Obadias"/>
    <s v="Penelli"/>
    <s v="Account Executive III"/>
    <x v="321"/>
    <x v="9"/>
    <x v="322"/>
    <x v="1"/>
    <n v="937500"/>
    <n v="1125000"/>
    <n v="1500000"/>
    <n v="0.75729599999999997"/>
    <s v="0-100%"/>
    <n v="85195.8"/>
    <n v="0"/>
    <n v="0"/>
    <n v="0"/>
    <n v="0"/>
    <x v="322"/>
    <x v="322"/>
  </r>
  <r>
    <n v="6283719635"/>
    <s v="Rafe"/>
    <s v="Chorlton"/>
    <s v="Account Executive II"/>
    <x v="322"/>
    <x v="9"/>
    <x v="323"/>
    <x v="2"/>
    <n v="750000"/>
    <n v="900000"/>
    <n v="1200000"/>
    <n v="0.79465166666666665"/>
    <s v="0-100%"/>
    <n v="61982.83"/>
    <n v="0"/>
    <n v="0"/>
    <n v="0"/>
    <n v="0"/>
    <x v="323"/>
    <x v="323"/>
  </r>
  <r>
    <n v="5347887761"/>
    <s v="Charlotta"/>
    <s v="Wines"/>
    <s v="Account Executive II"/>
    <x v="323"/>
    <x v="20"/>
    <x v="324"/>
    <x v="2"/>
    <n v="750000"/>
    <n v="900000"/>
    <n v="1200000"/>
    <n v="1.7585033333333333"/>
    <s v="150-200%"/>
    <n v="78000"/>
    <n v="25500.000000000004"/>
    <n v="31500"/>
    <n v="40326.520000000004"/>
    <n v="0"/>
    <x v="324"/>
    <x v="324"/>
  </r>
  <r>
    <n v="4323171323"/>
    <s v="Bartlet"/>
    <s v="Gerardeaux"/>
    <s v="Account Executive II"/>
    <x v="324"/>
    <x v="17"/>
    <x v="325"/>
    <x v="2"/>
    <n v="750000"/>
    <n v="900000"/>
    <n v="1200000"/>
    <n v="1.4465866666666667"/>
    <s v="125-150%"/>
    <n v="78000"/>
    <n v="25500.000000000004"/>
    <n v="24769.919999999998"/>
    <n v="0"/>
    <n v="0"/>
    <x v="325"/>
    <x v="325"/>
  </r>
  <r>
    <n v="3000763902"/>
    <s v="Elbertina"/>
    <s v="Gounet"/>
    <s v="Account Executive III"/>
    <x v="325"/>
    <x v="17"/>
    <x v="326"/>
    <x v="1"/>
    <n v="937500"/>
    <n v="1125000"/>
    <n v="1500000"/>
    <n v="1.2912520000000001"/>
    <s v="125-150%"/>
    <n v="112500"/>
    <n v="35625"/>
    <n v="7115.97"/>
    <n v="0"/>
    <n v="0"/>
    <x v="326"/>
    <x v="326"/>
  </r>
  <r>
    <n v="5814713100"/>
    <s v="Fredek"/>
    <s v="Vaskin"/>
    <s v="Account Executive II"/>
    <x v="326"/>
    <x v="19"/>
    <x v="327"/>
    <x v="2"/>
    <n v="750000"/>
    <n v="900000"/>
    <n v="1200000"/>
    <n v="0.71914"/>
    <s v="0-100%"/>
    <n v="56092.920000000006"/>
    <n v="0"/>
    <n v="0"/>
    <n v="0"/>
    <n v="0"/>
    <x v="327"/>
    <x v="327"/>
  </r>
  <r>
    <n v="2973481236"/>
    <s v="Cristiano"/>
    <s v="Gyurko"/>
    <s v="Account Executive I"/>
    <x v="327"/>
    <x v="2"/>
    <x v="328"/>
    <x v="0"/>
    <n v="625000"/>
    <n v="750000"/>
    <n v="1000000"/>
    <n v="1.5273760000000001"/>
    <s v="150-200%"/>
    <n v="50000"/>
    <n v="18750"/>
    <n v="22500"/>
    <n v="3011.36"/>
    <n v="0"/>
    <x v="328"/>
    <x v="328"/>
  </r>
  <r>
    <n v="5285704227"/>
    <s v="Delphine"/>
    <s v="Denisard"/>
    <s v="Account Executive III"/>
    <x v="328"/>
    <x v="8"/>
    <x v="329"/>
    <x v="1"/>
    <n v="937500"/>
    <n v="1125000"/>
    <n v="1500000"/>
    <n v="0.66267866666666664"/>
    <s v="0-100%"/>
    <n v="74551.349999999991"/>
    <n v="0"/>
    <n v="0"/>
    <n v="0"/>
    <n v="0"/>
    <x v="329"/>
    <x v="329"/>
  </r>
  <r>
    <n v="2185059785"/>
    <s v="Celka"/>
    <s v="Attoc"/>
    <s v="Account Executive III"/>
    <x v="329"/>
    <x v="2"/>
    <x v="330"/>
    <x v="1"/>
    <n v="937500"/>
    <n v="1125000"/>
    <n v="1500000"/>
    <n v="0.93393199999999998"/>
    <s v="0-100%"/>
    <n v="105067.34999999999"/>
    <n v="0"/>
    <n v="0"/>
    <n v="0"/>
    <n v="0"/>
    <x v="330"/>
    <x v="330"/>
  </r>
  <r>
    <n v="3904109642"/>
    <s v="Carmelle"/>
    <s v="Utridge"/>
    <s v="Account Executive I"/>
    <x v="330"/>
    <x v="9"/>
    <x v="331"/>
    <x v="0"/>
    <n v="625000"/>
    <n v="750000"/>
    <n v="1000000"/>
    <n v="1.160506"/>
    <s v="100-125%"/>
    <n v="50000"/>
    <n v="12037.949999999999"/>
    <n v="0"/>
    <n v="0"/>
    <n v="0"/>
    <x v="331"/>
    <x v="331"/>
  </r>
  <r>
    <n v="8239612253"/>
    <s v="Ferrel"/>
    <s v="Gainforth"/>
    <s v="Account Executive III"/>
    <x v="331"/>
    <x v="8"/>
    <x v="332"/>
    <x v="1"/>
    <n v="937500"/>
    <n v="1125000"/>
    <n v="1500000"/>
    <n v="0.71965066666666666"/>
    <s v="0-100%"/>
    <n v="80960.7"/>
    <n v="0"/>
    <n v="0"/>
    <n v="0"/>
    <n v="0"/>
    <x v="332"/>
    <x v="332"/>
  </r>
  <r>
    <n v="5422052862"/>
    <s v="Tamqrah"/>
    <s v="Flowerden"/>
    <s v="Account Executive II"/>
    <x v="332"/>
    <x v="0"/>
    <x v="333"/>
    <x v="2"/>
    <n v="750000"/>
    <n v="900000"/>
    <n v="1200000"/>
    <n v="1.0227083333333333"/>
    <s v="100-125%"/>
    <n v="78000"/>
    <n v="2316.25"/>
    <n v="0"/>
    <n v="0"/>
    <n v="0"/>
    <x v="333"/>
    <x v="333"/>
  </r>
  <r>
    <n v="8017115954"/>
    <s v="Nanine"/>
    <s v="Pummell"/>
    <s v="Account Executive II"/>
    <x v="333"/>
    <x v="7"/>
    <x v="334"/>
    <x v="2"/>
    <n v="750000"/>
    <n v="900000"/>
    <n v="1200000"/>
    <n v="1.42231"/>
    <s v="125-150%"/>
    <n v="78000"/>
    <n v="25500.000000000004"/>
    <n v="21711.059999999998"/>
    <n v="0"/>
    <n v="0"/>
    <x v="334"/>
    <x v="334"/>
  </r>
  <r>
    <n v="9939542542"/>
    <s v="Shaylynn"/>
    <s v="Southern"/>
    <s v="Account Executive III"/>
    <x v="334"/>
    <x v="22"/>
    <x v="335"/>
    <x v="1"/>
    <n v="937500"/>
    <n v="1125000"/>
    <n v="1500000"/>
    <n v="1.706772"/>
    <s v="150-200%"/>
    <n v="112500"/>
    <n v="35625"/>
    <n v="43125"/>
    <n v="46523.7"/>
    <n v="0"/>
    <x v="335"/>
    <x v="335"/>
  </r>
  <r>
    <n v="4194897803"/>
    <s v="Logan"/>
    <s v="Jansky"/>
    <s v="Account Executive II"/>
    <x v="335"/>
    <x v="5"/>
    <x v="336"/>
    <x v="2"/>
    <n v="750000"/>
    <n v="900000"/>
    <n v="1200000"/>
    <n v="0.86734166666666668"/>
    <s v="0-100%"/>
    <n v="67652.650000000009"/>
    <n v="0"/>
    <n v="0"/>
    <n v="0"/>
    <n v="0"/>
    <x v="336"/>
    <x v="336"/>
  </r>
  <r>
    <n v="9052475601"/>
    <s v="Jermayne"/>
    <s v="Duffie"/>
    <s v="Account Executive III"/>
    <x v="336"/>
    <x v="15"/>
    <x v="337"/>
    <x v="1"/>
    <n v="937500"/>
    <n v="1125000"/>
    <n v="1500000"/>
    <n v="0.61861200000000005"/>
    <s v="0-100%"/>
    <n v="69593.849999999991"/>
    <n v="0"/>
    <n v="0"/>
    <n v="0"/>
    <n v="0"/>
    <x v="337"/>
    <x v="337"/>
  </r>
  <r>
    <n v="6402318035"/>
    <s v="Orv"/>
    <s v="Davidou"/>
    <s v="Account Executive I"/>
    <x v="337"/>
    <x v="2"/>
    <x v="338"/>
    <x v="0"/>
    <n v="625000"/>
    <n v="750000"/>
    <n v="1000000"/>
    <n v="1.3136399999999999"/>
    <s v="125-150%"/>
    <n v="50000"/>
    <n v="18750"/>
    <n v="5727.5999999999995"/>
    <n v="0"/>
    <n v="0"/>
    <x v="338"/>
    <x v="338"/>
  </r>
  <r>
    <n v="7281103514"/>
    <s v="Tam"/>
    <s v="Doniso"/>
    <s v="Account Executive II"/>
    <x v="338"/>
    <x v="12"/>
    <x v="339"/>
    <x v="2"/>
    <n v="750000"/>
    <n v="900000"/>
    <n v="1200000"/>
    <n v="1.562065"/>
    <s v="150-200%"/>
    <n v="78000"/>
    <n v="25500.000000000004"/>
    <n v="31500"/>
    <n v="9682.1400000000012"/>
    <n v="0"/>
    <x v="339"/>
    <x v="339"/>
  </r>
  <r>
    <n v="6358114417"/>
    <s v="Abra"/>
    <s v="Lenney"/>
    <s v="Account Executive II"/>
    <x v="339"/>
    <x v="9"/>
    <x v="340"/>
    <x v="2"/>
    <n v="750000"/>
    <n v="900000"/>
    <n v="1200000"/>
    <n v="0.82525999999999999"/>
    <s v="0-100%"/>
    <n v="64370.28"/>
    <n v="0"/>
    <n v="0"/>
    <n v="0"/>
    <n v="0"/>
    <x v="340"/>
    <x v="340"/>
  </r>
  <r>
    <n v="8703756602"/>
    <s v="Gennifer"/>
    <s v="Bowdrey"/>
    <s v="Account Executive I"/>
    <x v="340"/>
    <x v="8"/>
    <x v="341"/>
    <x v="0"/>
    <n v="625000"/>
    <n v="750000"/>
    <n v="1000000"/>
    <n v="1.1013820000000001"/>
    <s v="100-125%"/>
    <n v="50000"/>
    <n v="7603.65"/>
    <n v="0"/>
    <n v="0"/>
    <n v="0"/>
    <x v="341"/>
    <x v="341"/>
  </r>
  <r>
    <n v="5861892008"/>
    <s v="Massimo"/>
    <s v="McDougle"/>
    <s v="Account Executive III"/>
    <x v="341"/>
    <x v="3"/>
    <x v="342"/>
    <x v="1"/>
    <n v="937500"/>
    <n v="1125000"/>
    <n v="1500000"/>
    <n v="1.052756"/>
    <s v="100-125%"/>
    <n v="112500"/>
    <n v="7517.7300000000005"/>
    <n v="0"/>
    <n v="0"/>
    <n v="0"/>
    <x v="342"/>
    <x v="342"/>
  </r>
  <r>
    <n v="1268934771"/>
    <s v="Tiphani"/>
    <s v="Cuerda"/>
    <s v="Account Executive II"/>
    <x v="342"/>
    <x v="14"/>
    <x v="343"/>
    <x v="2"/>
    <n v="750000"/>
    <n v="900000"/>
    <n v="1200000"/>
    <n v="0.83946833333333337"/>
    <s v="0-100%"/>
    <n v="65478.53"/>
    <n v="0"/>
    <n v="0"/>
    <n v="0"/>
    <n v="0"/>
    <x v="343"/>
    <x v="343"/>
  </r>
  <r>
    <n v="532074068"/>
    <s v="Leola"/>
    <s v="Harhoff"/>
    <s v="Account Executive II"/>
    <x v="343"/>
    <x v="6"/>
    <x v="344"/>
    <x v="2"/>
    <n v="750000"/>
    <n v="900000"/>
    <n v="1200000"/>
    <n v="1.2242433333333334"/>
    <s v="100-125%"/>
    <n v="78000"/>
    <n v="22872.820000000003"/>
    <n v="0"/>
    <n v="0"/>
    <n v="0"/>
    <x v="344"/>
    <x v="344"/>
  </r>
  <r>
    <n v="1439916314"/>
    <s v="Lesli"/>
    <s v="Baldini"/>
    <s v="Account Executive I"/>
    <x v="344"/>
    <x v="15"/>
    <x v="345"/>
    <x v="0"/>
    <n v="625000"/>
    <n v="750000"/>
    <n v="1000000"/>
    <n v="0.98727399999999998"/>
    <s v="0-100%"/>
    <n v="49363.700000000004"/>
    <n v="0"/>
    <n v="0"/>
    <n v="0"/>
    <n v="0"/>
    <x v="345"/>
    <x v="345"/>
  </r>
  <r>
    <n v="1992195951"/>
    <s v="Matthus"/>
    <s v="Dumphrey"/>
    <s v="Account Executive I"/>
    <x v="345"/>
    <x v="7"/>
    <x v="346"/>
    <x v="0"/>
    <n v="625000"/>
    <n v="750000"/>
    <n v="1000000"/>
    <n v="1.3288899999999999"/>
    <s v="125-150%"/>
    <n v="50000"/>
    <n v="18750"/>
    <n v="7100.0999999999995"/>
    <n v="0"/>
    <n v="0"/>
    <x v="346"/>
    <x v="346"/>
  </r>
  <r>
    <n v="7054972058"/>
    <s v="Boycey"/>
    <s v="MacDermott"/>
    <s v="Account Executive II"/>
    <x v="346"/>
    <x v="9"/>
    <x v="347"/>
    <x v="2"/>
    <n v="750000"/>
    <n v="900000"/>
    <n v="1200000"/>
    <n v="0.7632983333333333"/>
    <s v="0-100%"/>
    <n v="59537.270000000004"/>
    <n v="0"/>
    <n v="0"/>
    <n v="0"/>
    <n v="0"/>
    <x v="347"/>
    <x v="347"/>
  </r>
  <r>
    <n v="222477806"/>
    <s v="Phillipe"/>
    <s v="Corter"/>
    <s v="Account Executive III"/>
    <x v="347"/>
    <x v="2"/>
    <x v="348"/>
    <x v="1"/>
    <n v="937500"/>
    <n v="1125000"/>
    <n v="1500000"/>
    <n v="0.93258666666666667"/>
    <s v="0-100%"/>
    <n v="104916"/>
    <n v="0"/>
    <n v="0"/>
    <n v="0"/>
    <n v="0"/>
    <x v="348"/>
    <x v="348"/>
  </r>
  <r>
    <n v="509389570"/>
    <s v="Pierre"/>
    <s v="Lambshine"/>
    <s v="Account Executive III"/>
    <x v="348"/>
    <x v="11"/>
    <x v="349"/>
    <x v="1"/>
    <n v="937500"/>
    <n v="1125000"/>
    <n v="1500000"/>
    <n v="0.58200133333333337"/>
    <s v="0-100%"/>
    <n v="65475.149999999994"/>
    <n v="0"/>
    <n v="0"/>
    <n v="0"/>
    <n v="0"/>
    <x v="349"/>
    <x v="349"/>
  </r>
  <r>
    <n v="1888605537"/>
    <s v="Hunter"/>
    <s v="Erni"/>
    <s v="Account Executive II"/>
    <x v="349"/>
    <x v="7"/>
    <x v="350"/>
    <x v="2"/>
    <n v="750000"/>
    <n v="900000"/>
    <n v="1200000"/>
    <n v="1.3013033333333333"/>
    <s v="125-150%"/>
    <n v="78000"/>
    <n v="25500.000000000004"/>
    <n v="6464.2199999999993"/>
    <n v="0"/>
    <n v="0"/>
    <x v="350"/>
    <x v="350"/>
  </r>
  <r>
    <n v="5068508845"/>
    <s v="Rainer"/>
    <s v="Pirdy"/>
    <s v="Account Executive II"/>
    <x v="350"/>
    <x v="0"/>
    <x v="351"/>
    <x v="2"/>
    <n v="750000"/>
    <n v="900000"/>
    <n v="1200000"/>
    <n v="1.1992400000000001"/>
    <s v="100-125%"/>
    <n v="78000"/>
    <n v="20322.480000000003"/>
    <n v="0"/>
    <n v="0"/>
    <n v="0"/>
    <x v="351"/>
    <x v="351"/>
  </r>
  <r>
    <n v="8189289020"/>
    <s v="Lotty"/>
    <s v="Foxall"/>
    <s v="Account Executive III"/>
    <x v="351"/>
    <x v="3"/>
    <x v="352"/>
    <x v="1"/>
    <n v="937500"/>
    <n v="1125000"/>
    <n v="1500000"/>
    <n v="1.0413186666666667"/>
    <s v="100-125%"/>
    <n v="112500"/>
    <n v="5887.91"/>
    <n v="0"/>
    <n v="0"/>
    <n v="0"/>
    <x v="352"/>
    <x v="352"/>
  </r>
  <r>
    <n v="5603330430"/>
    <s v="Cassius"/>
    <s v="Roseaman"/>
    <s v="Account Executive II"/>
    <x v="352"/>
    <x v="6"/>
    <x v="353"/>
    <x v="2"/>
    <n v="750000"/>
    <n v="900000"/>
    <n v="1200000"/>
    <n v="1.2972033333333333"/>
    <s v="125-150%"/>
    <n v="78000"/>
    <n v="25500.000000000004"/>
    <n v="5947.62"/>
    <n v="0"/>
    <n v="0"/>
    <x v="353"/>
    <x v="353"/>
  </r>
  <r>
    <n v="3642988458"/>
    <s v="Barn"/>
    <s v="Doram"/>
    <s v="Account Executive II"/>
    <x v="353"/>
    <x v="17"/>
    <x v="354"/>
    <x v="2"/>
    <n v="750000"/>
    <n v="900000"/>
    <n v="1200000"/>
    <n v="1.5548666666666666"/>
    <s v="150-200%"/>
    <n v="78000"/>
    <n v="25500.000000000004"/>
    <n v="31500"/>
    <n v="8559.2000000000007"/>
    <n v="0"/>
    <x v="354"/>
    <x v="354"/>
  </r>
  <r>
    <n v="299663825"/>
    <s v="Prentiss"/>
    <s v="Chastaing"/>
    <s v="Account Executive II"/>
    <x v="354"/>
    <x v="9"/>
    <x v="355"/>
    <x v="2"/>
    <n v="750000"/>
    <n v="900000"/>
    <n v="1200000"/>
    <n v="1.0704733333333334"/>
    <s v="100-125%"/>
    <n v="78000"/>
    <n v="7188.2800000000007"/>
    <n v="0"/>
    <n v="0"/>
    <n v="0"/>
    <x v="355"/>
    <x v="355"/>
  </r>
  <r>
    <n v="4759627103"/>
    <s v="Catherine"/>
    <s v="Jerams"/>
    <s v="Account Executive II"/>
    <x v="355"/>
    <x v="3"/>
    <x v="356"/>
    <x v="2"/>
    <n v="750000"/>
    <n v="900000"/>
    <n v="1200000"/>
    <n v="1.2269049999999999"/>
    <s v="100-125%"/>
    <n v="78000"/>
    <n v="23144.31"/>
    <n v="0"/>
    <n v="0"/>
    <n v="0"/>
    <x v="356"/>
    <x v="356"/>
  </r>
  <r>
    <n v="2292892200"/>
    <s v="Leelah"/>
    <s v="Yarnton"/>
    <s v="Account Executive II"/>
    <x v="356"/>
    <x v="9"/>
    <x v="357"/>
    <x v="2"/>
    <n v="750000"/>
    <n v="900000"/>
    <n v="1200000"/>
    <n v="0.91857999999999995"/>
    <s v="0-100%"/>
    <n v="71649.240000000005"/>
    <n v="0"/>
    <n v="0"/>
    <n v="0"/>
    <n v="0"/>
    <x v="357"/>
    <x v="357"/>
  </r>
  <r>
    <n v="7516977292"/>
    <s v="Geoff"/>
    <s v="Greenmon"/>
    <s v="Account Executive III"/>
    <x v="357"/>
    <x v="14"/>
    <x v="358"/>
    <x v="1"/>
    <n v="937500"/>
    <n v="1125000"/>
    <n v="1500000"/>
    <n v="0.89229333333333338"/>
    <s v="0-100%"/>
    <n v="100383"/>
    <n v="0"/>
    <n v="0"/>
    <n v="0"/>
    <n v="0"/>
    <x v="358"/>
    <x v="358"/>
  </r>
  <r>
    <n v="994826516"/>
    <s v="Ranique"/>
    <s v="Hyatt"/>
    <s v="Account Executive I"/>
    <x v="358"/>
    <x v="2"/>
    <x v="359"/>
    <x v="0"/>
    <n v="625000"/>
    <n v="750000"/>
    <n v="1000000"/>
    <n v="1.6615059999999999"/>
    <s v="150-200%"/>
    <n v="50000"/>
    <n v="18750"/>
    <n v="22500"/>
    <n v="17765.66"/>
    <n v="0"/>
    <x v="359"/>
    <x v="359"/>
  </r>
  <r>
    <n v="87033755"/>
    <s v="Vite"/>
    <s v="Blethyn"/>
    <s v="Account Executive I"/>
    <x v="359"/>
    <x v="8"/>
    <x v="360"/>
    <x v="0"/>
    <n v="625000"/>
    <n v="750000"/>
    <n v="1000000"/>
    <n v="0.95138800000000001"/>
    <s v="0-100%"/>
    <n v="47569.4"/>
    <n v="0"/>
    <n v="0"/>
    <n v="0"/>
    <n v="0"/>
    <x v="360"/>
    <x v="360"/>
  </r>
  <r>
    <n v="9373778889"/>
    <s v="Helyn"/>
    <s v="McQuaker"/>
    <s v="Account Executive III"/>
    <x v="360"/>
    <x v="19"/>
    <x v="361"/>
    <x v="1"/>
    <n v="937500"/>
    <n v="1125000"/>
    <n v="1500000"/>
    <n v="0.60933199999999998"/>
    <s v="0-100%"/>
    <n v="68549.849999999991"/>
    <n v="0"/>
    <n v="0"/>
    <n v="0"/>
    <n v="0"/>
    <x v="361"/>
    <x v="361"/>
  </r>
  <r>
    <n v="4074728869"/>
    <s v="Valencia"/>
    <s v="Ubsdale"/>
    <s v="Account Executive II"/>
    <x v="361"/>
    <x v="2"/>
    <x v="362"/>
    <x v="2"/>
    <n v="750000"/>
    <n v="900000"/>
    <n v="1200000"/>
    <n v="1.3445816666666666"/>
    <s v="125-150%"/>
    <n v="78000"/>
    <n v="25500.000000000004"/>
    <n v="11917.289999999999"/>
    <n v="0"/>
    <n v="0"/>
    <x v="362"/>
    <x v="362"/>
  </r>
  <r>
    <n v="6148303353"/>
    <s v="Ike"/>
    <s v="Pretorius"/>
    <s v="Account Executive III"/>
    <x v="362"/>
    <x v="0"/>
    <x v="363"/>
    <x v="1"/>
    <n v="937500"/>
    <n v="1125000"/>
    <n v="1500000"/>
    <n v="0.73275866666666667"/>
    <s v="0-100%"/>
    <n v="82435.349999999991"/>
    <n v="0"/>
    <n v="0"/>
    <n v="0"/>
    <n v="0"/>
    <x v="363"/>
    <x v="363"/>
  </r>
  <r>
    <n v="4716524892"/>
    <s v="Basilius"/>
    <s v="Hawlgarth"/>
    <s v="Account Executive II"/>
    <x v="363"/>
    <x v="20"/>
    <x v="364"/>
    <x v="2"/>
    <n v="750000"/>
    <n v="900000"/>
    <n v="1200000"/>
    <n v="1.8208883333333334"/>
    <s v="150-200%"/>
    <n v="78000"/>
    <n v="25500.000000000004"/>
    <n v="31500"/>
    <n v="50058.58"/>
    <n v="0"/>
    <x v="364"/>
    <x v="364"/>
  </r>
  <r>
    <n v="5811999097"/>
    <s v="Terry"/>
    <s v="Hess"/>
    <s v="Account Executive I"/>
    <x v="364"/>
    <x v="14"/>
    <x v="365"/>
    <x v="0"/>
    <n v="625000"/>
    <n v="750000"/>
    <n v="1000000"/>
    <n v="1.2824500000000001"/>
    <s v="125-150%"/>
    <n v="50000"/>
    <n v="18750"/>
    <n v="2920.5"/>
    <n v="0"/>
    <n v="0"/>
    <x v="365"/>
    <x v="365"/>
  </r>
  <r>
    <n v="1518783783"/>
    <s v="Alex"/>
    <s v="Ateridge"/>
    <s v="Account Executive I"/>
    <x v="365"/>
    <x v="0"/>
    <x v="366"/>
    <x v="0"/>
    <n v="625000"/>
    <n v="750000"/>
    <n v="1000000"/>
    <n v="1.3121080000000001"/>
    <s v="125-150%"/>
    <n v="50000"/>
    <n v="18750"/>
    <n v="5589.7199999999993"/>
    <n v="0"/>
    <n v="0"/>
    <x v="366"/>
    <x v="366"/>
  </r>
  <r>
    <n v="5913755731"/>
    <s v="Minetta"/>
    <s v="Maden"/>
    <s v="Account Executive II"/>
    <x v="366"/>
    <x v="2"/>
    <x v="367"/>
    <x v="2"/>
    <n v="750000"/>
    <n v="900000"/>
    <n v="1200000"/>
    <n v="0.94747166666666671"/>
    <s v="0-100%"/>
    <n v="73902.790000000008"/>
    <n v="0"/>
    <n v="0"/>
    <n v="0"/>
    <n v="0"/>
    <x v="367"/>
    <x v="367"/>
  </r>
  <r>
    <n v="4192879565"/>
    <s v="Aubrey"/>
    <s v="Suthren"/>
    <s v="Account Executive II"/>
    <x v="367"/>
    <x v="5"/>
    <x v="368"/>
    <x v="2"/>
    <n v="750000"/>
    <n v="900000"/>
    <n v="1200000"/>
    <n v="0.81332333333333329"/>
    <s v="0-100%"/>
    <n v="63439.22"/>
    <n v="0"/>
    <n v="0"/>
    <n v="0"/>
    <n v="0"/>
    <x v="368"/>
    <x v="368"/>
  </r>
  <r>
    <n v="6487054410"/>
    <s v="Jonah"/>
    <s v="Lobb"/>
    <s v="Account Executive II"/>
    <x v="368"/>
    <x v="5"/>
    <x v="369"/>
    <x v="2"/>
    <n v="750000"/>
    <n v="900000"/>
    <n v="1200000"/>
    <n v="0.95041833333333336"/>
    <s v="0-100%"/>
    <n v="74132.63"/>
    <n v="0"/>
    <n v="0"/>
    <n v="0"/>
    <n v="0"/>
    <x v="369"/>
    <x v="369"/>
  </r>
  <r>
    <n v="9829586073"/>
    <s v="Cordelia"/>
    <s v="Goodered"/>
    <s v="Account Executive III"/>
    <x v="369"/>
    <x v="6"/>
    <x v="370"/>
    <x v="1"/>
    <n v="937500"/>
    <n v="1125000"/>
    <n v="1500000"/>
    <n v="1.0227520000000001"/>
    <s v="100-125%"/>
    <n v="112500"/>
    <n v="3242.16"/>
    <n v="0"/>
    <n v="0"/>
    <n v="0"/>
    <x v="370"/>
    <x v="370"/>
  </r>
  <r>
    <n v="8289594380"/>
    <s v="Claire"/>
    <s v="Espinos"/>
    <s v="Account Executive I"/>
    <x v="370"/>
    <x v="3"/>
    <x v="371"/>
    <x v="0"/>
    <n v="625000"/>
    <n v="750000"/>
    <n v="1000000"/>
    <n v="1.343872"/>
    <s v="125-150%"/>
    <n v="50000"/>
    <n v="18750"/>
    <n v="8448.48"/>
    <n v="0"/>
    <n v="0"/>
    <x v="371"/>
    <x v="371"/>
  </r>
  <r>
    <n v="1014658829"/>
    <s v="Temple"/>
    <s v="Dorracott"/>
    <s v="Account Executive II"/>
    <x v="371"/>
    <x v="14"/>
    <x v="372"/>
    <x v="2"/>
    <n v="750000"/>
    <n v="900000"/>
    <n v="1200000"/>
    <n v="1.2096316666666667"/>
    <s v="100-125%"/>
    <n v="78000"/>
    <n v="21382.43"/>
    <n v="0"/>
    <n v="0"/>
    <n v="0"/>
    <x v="372"/>
    <x v="372"/>
  </r>
  <r>
    <n v="1444572199"/>
    <s v="Maure"/>
    <s v="Quinane"/>
    <s v="Account Executive III"/>
    <x v="372"/>
    <x v="0"/>
    <x v="373"/>
    <x v="1"/>
    <n v="937500"/>
    <n v="1125000"/>
    <n v="1500000"/>
    <n v="0.86523600000000001"/>
    <s v="0-100%"/>
    <n v="97339.05"/>
    <n v="0"/>
    <n v="0"/>
    <n v="0"/>
    <n v="0"/>
    <x v="373"/>
    <x v="373"/>
  </r>
  <r>
    <n v="8302317314"/>
    <s v="Orion"/>
    <s v="Robak"/>
    <s v="Account Executive III"/>
    <x v="373"/>
    <x v="3"/>
    <x v="374"/>
    <x v="1"/>
    <n v="937500"/>
    <n v="1125000"/>
    <n v="1500000"/>
    <n v="0.8817733333333333"/>
    <s v="0-100%"/>
    <n v="99199.5"/>
    <n v="0"/>
    <n v="0"/>
    <n v="0"/>
    <n v="0"/>
    <x v="374"/>
    <x v="374"/>
  </r>
  <r>
    <n v="6380488901"/>
    <s v="Nikolaus"/>
    <s v="Plampeyn"/>
    <s v="Account Executive I"/>
    <x v="374"/>
    <x v="6"/>
    <x v="375"/>
    <x v="0"/>
    <n v="625000"/>
    <n v="750000"/>
    <n v="1000000"/>
    <n v="1.6133280000000001"/>
    <s v="150-200%"/>
    <n v="50000"/>
    <n v="18750"/>
    <n v="22500"/>
    <n v="12466.08"/>
    <n v="0"/>
    <x v="375"/>
    <x v="375"/>
  </r>
  <r>
    <n v="7645724897"/>
    <s v="Daphna"/>
    <s v="Dyson"/>
    <s v="Account Executive II"/>
    <x v="375"/>
    <x v="0"/>
    <x v="376"/>
    <x v="2"/>
    <n v="750000"/>
    <n v="900000"/>
    <n v="1200000"/>
    <n v="1.0682516666666666"/>
    <s v="100-125%"/>
    <n v="78000"/>
    <n v="6961.67"/>
    <n v="0"/>
    <n v="0"/>
    <n v="0"/>
    <x v="376"/>
    <x v="376"/>
  </r>
  <r>
    <n v="6375014751"/>
    <s v="Archy"/>
    <s v="Petri"/>
    <s v="Account Executive I"/>
    <x v="376"/>
    <x v="5"/>
    <x v="377"/>
    <x v="0"/>
    <n v="625000"/>
    <n v="750000"/>
    <n v="1000000"/>
    <n v="1.0564359999999999"/>
    <s v="100-125%"/>
    <n v="50000"/>
    <n v="4232.7"/>
    <n v="0"/>
    <n v="0"/>
    <n v="0"/>
    <x v="377"/>
    <x v="377"/>
  </r>
  <r>
    <n v="8568859739"/>
    <s v="Tim"/>
    <s v="Koschek"/>
    <s v="Account Executive III"/>
    <x v="377"/>
    <x v="8"/>
    <x v="378"/>
    <x v="1"/>
    <n v="937500"/>
    <n v="1125000"/>
    <n v="1500000"/>
    <n v="0.68126533333333328"/>
    <s v="0-100%"/>
    <n v="76642.349999999991"/>
    <n v="0"/>
    <n v="0"/>
    <n v="0"/>
    <n v="0"/>
    <x v="378"/>
    <x v="378"/>
  </r>
  <r>
    <n v="6836716731"/>
    <s v="Codie"/>
    <s v="Ardy"/>
    <s v="Account Executive III"/>
    <x v="378"/>
    <x v="5"/>
    <x v="379"/>
    <x v="1"/>
    <n v="937500"/>
    <n v="1125000"/>
    <n v="1500000"/>
    <n v="0.72851600000000005"/>
    <s v="0-100%"/>
    <n v="81958.05"/>
    <n v="0"/>
    <n v="0"/>
    <n v="0"/>
    <n v="0"/>
    <x v="379"/>
    <x v="379"/>
  </r>
  <r>
    <n v="4011453366"/>
    <s v="Maryjo"/>
    <s v="Laxe"/>
    <s v="Account Executive III"/>
    <x v="379"/>
    <x v="2"/>
    <x v="380"/>
    <x v="1"/>
    <n v="937500"/>
    <n v="1125000"/>
    <n v="1500000"/>
    <n v="0.89199600000000001"/>
    <s v="0-100%"/>
    <n v="100349.55"/>
    <n v="0"/>
    <n v="0"/>
    <n v="0"/>
    <n v="0"/>
    <x v="380"/>
    <x v="380"/>
  </r>
  <r>
    <n v="2740930763"/>
    <s v="Matthias"/>
    <s v="Haestier"/>
    <s v="Account Executive III"/>
    <x v="380"/>
    <x v="8"/>
    <x v="381"/>
    <x v="1"/>
    <n v="937500"/>
    <n v="1125000"/>
    <n v="1500000"/>
    <n v="0.55115466666666668"/>
    <s v="0-100%"/>
    <n v="62004.899999999994"/>
    <n v="0"/>
    <n v="0"/>
    <n v="0"/>
    <n v="0"/>
    <x v="381"/>
    <x v="381"/>
  </r>
  <r>
    <n v="2355104786"/>
    <s v="Roger"/>
    <s v="Guiet"/>
    <s v="Account Executive II"/>
    <x v="381"/>
    <x v="6"/>
    <x v="382"/>
    <x v="2"/>
    <n v="750000"/>
    <n v="900000"/>
    <n v="1200000"/>
    <n v="1.3129416666666667"/>
    <s v="125-150%"/>
    <n v="78000"/>
    <n v="25500.000000000004"/>
    <n v="7930.65"/>
    <n v="0"/>
    <n v="0"/>
    <x v="382"/>
    <x v="382"/>
  </r>
  <r>
    <n v="6890491998"/>
    <s v="Ethyl"/>
    <s v="Klaff"/>
    <s v="Account Executive III"/>
    <x v="382"/>
    <x v="15"/>
    <x v="383"/>
    <x v="1"/>
    <n v="937500"/>
    <n v="1125000"/>
    <n v="1500000"/>
    <n v="0.65206666666666668"/>
    <s v="0-100%"/>
    <n v="73357.5"/>
    <n v="0"/>
    <n v="0"/>
    <n v="0"/>
    <n v="0"/>
    <x v="383"/>
    <x v="383"/>
  </r>
  <r>
    <n v="2757793764"/>
    <s v="Licha"/>
    <s v="Whitemarsh"/>
    <s v="Account Executive III"/>
    <x v="383"/>
    <x v="0"/>
    <x v="384"/>
    <x v="1"/>
    <n v="937500"/>
    <n v="1125000"/>
    <n v="1500000"/>
    <n v="0.77915466666666666"/>
    <s v="0-100%"/>
    <n v="87654.9"/>
    <n v="0"/>
    <n v="0"/>
    <n v="0"/>
    <n v="0"/>
    <x v="384"/>
    <x v="384"/>
  </r>
  <r>
    <n v="1787288307"/>
    <s v="Sherlock"/>
    <s v="Duffell"/>
    <s v="Account Executive II"/>
    <x v="384"/>
    <x v="6"/>
    <x v="385"/>
    <x v="2"/>
    <n v="750000"/>
    <n v="900000"/>
    <n v="1200000"/>
    <n v="1.5103583333333332"/>
    <s v="150-200%"/>
    <n v="78000"/>
    <n v="25500.000000000004"/>
    <n v="31500"/>
    <n v="1615.9"/>
    <n v="0"/>
    <x v="385"/>
    <x v="385"/>
  </r>
  <r>
    <n v="8887868026"/>
    <s v="Ahmed"/>
    <s v="Roizn"/>
    <s v="Account Executive III"/>
    <x v="385"/>
    <x v="0"/>
    <x v="386"/>
    <x v="1"/>
    <n v="937500"/>
    <n v="1125000"/>
    <n v="1500000"/>
    <n v="0.92660133333333339"/>
    <s v="0-100%"/>
    <n v="104242.65"/>
    <n v="0"/>
    <n v="0"/>
    <n v="0"/>
    <n v="0"/>
    <x v="386"/>
    <x v="386"/>
  </r>
  <r>
    <n v="2177097355"/>
    <s v="Willem"/>
    <s v="Juschke"/>
    <s v="Account Executive III"/>
    <x v="386"/>
    <x v="2"/>
    <x v="387"/>
    <x v="1"/>
    <n v="937500"/>
    <n v="1125000"/>
    <n v="1500000"/>
    <n v="0.84031866666666666"/>
    <s v="0-100%"/>
    <n v="94535.849999999991"/>
    <n v="0"/>
    <n v="0"/>
    <n v="0"/>
    <n v="0"/>
    <x v="387"/>
    <x v="387"/>
  </r>
  <r>
    <n v="2924550912"/>
    <s v="Bobbi"/>
    <s v="Denis"/>
    <s v="Account Executive II"/>
    <x v="387"/>
    <x v="5"/>
    <x v="388"/>
    <x v="2"/>
    <n v="750000"/>
    <n v="900000"/>
    <n v="1200000"/>
    <n v="0.98907166666666668"/>
    <s v="0-100%"/>
    <n v="77147.59"/>
    <n v="0"/>
    <n v="0"/>
    <n v="0"/>
    <n v="0"/>
    <x v="388"/>
    <x v="388"/>
  </r>
  <r>
    <n v="4967603564"/>
    <s v="Ferdinand"/>
    <s v="Filippucci"/>
    <s v="Account Executive III"/>
    <x v="388"/>
    <x v="2"/>
    <x v="389"/>
    <x v="1"/>
    <n v="937500"/>
    <n v="1125000"/>
    <n v="1500000"/>
    <n v="1.0473586666666668"/>
    <s v="100-125%"/>
    <n v="112500"/>
    <n v="6748.61"/>
    <n v="0"/>
    <n v="0"/>
    <n v="0"/>
    <x v="389"/>
    <x v="389"/>
  </r>
  <r>
    <n v="7007279686"/>
    <s v="Wait"/>
    <s v="Rosenbaum"/>
    <s v="Account Executive I"/>
    <x v="389"/>
    <x v="0"/>
    <x v="390"/>
    <x v="0"/>
    <n v="625000"/>
    <n v="750000"/>
    <n v="1000000"/>
    <n v="1.3932599999999999"/>
    <s v="125-150%"/>
    <n v="50000"/>
    <n v="18750"/>
    <n v="12893.4"/>
    <n v="0"/>
    <n v="0"/>
    <x v="390"/>
    <x v="390"/>
  </r>
  <r>
    <n v="5407735911"/>
    <s v="Bernard"/>
    <s v="Lefeuvre"/>
    <s v="Account Executive I"/>
    <x v="390"/>
    <x v="12"/>
    <x v="391"/>
    <x v="0"/>
    <n v="625000"/>
    <n v="750000"/>
    <n v="1000000"/>
    <n v="1.479474"/>
    <s v="125-150%"/>
    <n v="50000"/>
    <n v="18750"/>
    <n v="20652.66"/>
    <n v="0"/>
    <n v="0"/>
    <x v="391"/>
    <x v="391"/>
  </r>
  <r>
    <n v="4984363320"/>
    <s v="Jessa"/>
    <s v="Wasbrough"/>
    <s v="Account Executive I"/>
    <x v="391"/>
    <x v="14"/>
    <x v="392"/>
    <x v="0"/>
    <n v="625000"/>
    <n v="750000"/>
    <n v="1000000"/>
    <n v="1.26298"/>
    <s v="125-150%"/>
    <n v="50000"/>
    <n v="18750"/>
    <n v="1168.2"/>
    <n v="0"/>
    <n v="0"/>
    <x v="392"/>
    <x v="392"/>
  </r>
  <r>
    <n v="1279282711"/>
    <s v="Merilee"/>
    <s v="Leverich"/>
    <s v="Account Executive II"/>
    <x v="368"/>
    <x v="18"/>
    <x v="393"/>
    <x v="2"/>
    <n v="750000"/>
    <n v="900000"/>
    <n v="1200000"/>
    <n v="0.57919833333333337"/>
    <s v="0-100%"/>
    <n v="45177.47"/>
    <n v="0"/>
    <n v="0"/>
    <n v="0"/>
    <n v="0"/>
    <x v="393"/>
    <x v="393"/>
  </r>
  <r>
    <n v="9229113786"/>
    <s v="Chas"/>
    <s v="Manthorpe"/>
    <s v="Account Executive I"/>
    <x v="392"/>
    <x v="19"/>
    <x v="394"/>
    <x v="0"/>
    <n v="625000"/>
    <n v="750000"/>
    <n v="1000000"/>
    <n v="0.74739"/>
    <s v="0-100%"/>
    <n v="37369.5"/>
    <n v="0"/>
    <n v="0"/>
    <n v="0"/>
    <n v="0"/>
    <x v="394"/>
    <x v="394"/>
  </r>
  <r>
    <n v="6713405010"/>
    <s v="Wallas"/>
    <s v="Riolfi"/>
    <s v="Account Executive I"/>
    <x v="393"/>
    <x v="6"/>
    <x v="395"/>
    <x v="0"/>
    <n v="625000"/>
    <n v="750000"/>
    <n v="1000000"/>
    <n v="1.7371380000000001"/>
    <s v="150-200%"/>
    <n v="50000"/>
    <n v="18750"/>
    <n v="22500"/>
    <n v="26085.18"/>
    <n v="0"/>
    <x v="395"/>
    <x v="395"/>
  </r>
  <r>
    <n v="793441269"/>
    <s v="Hew"/>
    <s v="Lamborne"/>
    <s v="Account Executive II"/>
    <x v="394"/>
    <x v="15"/>
    <x v="396"/>
    <x v="2"/>
    <n v="750000"/>
    <n v="900000"/>
    <n v="1200000"/>
    <n v="0.83307833333333337"/>
    <s v="0-100%"/>
    <n v="64980.11"/>
    <n v="0"/>
    <n v="0"/>
    <n v="0"/>
    <n v="0"/>
    <x v="396"/>
    <x v="396"/>
  </r>
  <r>
    <n v="9057758911"/>
    <s v="Desmond"/>
    <s v="Simmins"/>
    <s v="Account Executive II"/>
    <x v="395"/>
    <x v="5"/>
    <x v="397"/>
    <x v="2"/>
    <n v="750000"/>
    <n v="900000"/>
    <n v="1200000"/>
    <n v="1.0148550000000001"/>
    <s v="100-125%"/>
    <n v="78000"/>
    <n v="1515.21"/>
    <n v="0"/>
    <n v="0"/>
    <n v="0"/>
    <x v="397"/>
    <x v="397"/>
  </r>
  <r>
    <n v="9245659313"/>
    <s v="Rafe"/>
    <s v="Leman"/>
    <s v="Account Executive II"/>
    <x v="396"/>
    <x v="18"/>
    <x v="398"/>
    <x v="2"/>
    <n v="750000"/>
    <n v="900000"/>
    <n v="1200000"/>
    <n v="0.42714333333333332"/>
    <s v="0-100%"/>
    <n v="33317.18"/>
    <n v="0"/>
    <n v="0"/>
    <n v="0"/>
    <n v="0"/>
    <x v="398"/>
    <x v="398"/>
  </r>
  <r>
    <n v="2873915978"/>
    <s v="Jone"/>
    <s v="Sleep"/>
    <s v="Account Executive II"/>
    <x v="397"/>
    <x v="16"/>
    <x v="399"/>
    <x v="2"/>
    <n v="750000"/>
    <n v="900000"/>
    <n v="1200000"/>
    <n v="1.3897083333333333"/>
    <s v="125-150%"/>
    <n v="78000"/>
    <n v="25500.000000000004"/>
    <n v="17603.25"/>
    <n v="0"/>
    <n v="0"/>
    <x v="399"/>
    <x v="399"/>
  </r>
  <r>
    <n v="923191143"/>
    <s v="Nil"/>
    <s v="Dowden"/>
    <s v="Account Executive II"/>
    <x v="398"/>
    <x v="15"/>
    <x v="400"/>
    <x v="2"/>
    <n v="750000"/>
    <n v="900000"/>
    <n v="1200000"/>
    <n v="0.81371333333333329"/>
    <s v="0-100%"/>
    <n v="63469.64"/>
    <n v="0"/>
    <n v="0"/>
    <n v="0"/>
    <n v="0"/>
    <x v="400"/>
    <x v="400"/>
  </r>
  <r>
    <n v="1958063002"/>
    <s v="Keenan"/>
    <s v="Kruszelnicki"/>
    <s v="Account Executive III"/>
    <x v="399"/>
    <x v="12"/>
    <x v="401"/>
    <x v="1"/>
    <n v="937500"/>
    <n v="1125000"/>
    <n v="1500000"/>
    <n v="1.2737706666666666"/>
    <s v="125-150%"/>
    <n v="112500"/>
    <n v="35625"/>
    <n v="4100.4400000000005"/>
    <n v="0"/>
    <n v="0"/>
    <x v="401"/>
    <x v="401"/>
  </r>
  <r>
    <n v="5197585250"/>
    <s v="Natassia"/>
    <s v="Baldoni"/>
    <s v="Account Executive III"/>
    <x v="400"/>
    <x v="6"/>
    <x v="402"/>
    <x v="1"/>
    <n v="937500"/>
    <n v="1125000"/>
    <n v="1500000"/>
    <n v="1.08908"/>
    <s v="100-125%"/>
    <n v="112500"/>
    <n v="12693.9"/>
    <n v="0"/>
    <n v="0"/>
    <n v="0"/>
    <x v="402"/>
    <x v="402"/>
  </r>
  <r>
    <n v="8002426673"/>
    <s v="Alyse"/>
    <s v="Abrahmer"/>
    <s v="Account Executive II"/>
    <x v="401"/>
    <x v="16"/>
    <x v="403"/>
    <x v="2"/>
    <n v="750000"/>
    <n v="900000"/>
    <n v="1200000"/>
    <n v="1.4856866666666666"/>
    <s v="125-150%"/>
    <n v="78000"/>
    <n v="25500.000000000004"/>
    <n v="29696.52"/>
    <n v="0"/>
    <n v="0"/>
    <x v="403"/>
    <x v="403"/>
  </r>
  <r>
    <n v="9620547551"/>
    <s v="Brewer"/>
    <s v="Hartright"/>
    <s v="Account Executive III"/>
    <x v="402"/>
    <x v="0"/>
    <x v="404"/>
    <x v="1"/>
    <n v="937500"/>
    <n v="1125000"/>
    <n v="1500000"/>
    <n v="0.72104133333333331"/>
    <s v="0-100%"/>
    <n v="81117.149999999994"/>
    <n v="0"/>
    <n v="0"/>
    <n v="0"/>
    <n v="0"/>
    <x v="404"/>
    <x v="404"/>
  </r>
  <r>
    <n v="8335120919"/>
    <s v="Walker"/>
    <s v="Bartels"/>
    <s v="Account Executive II"/>
    <x v="403"/>
    <x v="9"/>
    <x v="405"/>
    <x v="2"/>
    <n v="750000"/>
    <n v="900000"/>
    <n v="1200000"/>
    <n v="0.85990833333333339"/>
    <s v="0-100%"/>
    <n v="67072.850000000006"/>
    <n v="0"/>
    <n v="0"/>
    <n v="0"/>
    <n v="0"/>
    <x v="405"/>
    <x v="405"/>
  </r>
  <r>
    <n v="2237103631"/>
    <s v="Filip"/>
    <s v="Stellman"/>
    <s v="Account Executive II"/>
    <x v="404"/>
    <x v="6"/>
    <x v="406"/>
    <x v="2"/>
    <n v="750000"/>
    <n v="900000"/>
    <n v="1200000"/>
    <n v="1.4102749999999999"/>
    <s v="125-150%"/>
    <n v="78000"/>
    <n v="25500.000000000004"/>
    <n v="20194.649999999998"/>
    <n v="0"/>
    <n v="0"/>
    <x v="406"/>
    <x v="406"/>
  </r>
  <r>
    <n v="2378102658"/>
    <s v="Teresina"/>
    <s v="Howling"/>
    <s v="Account Executive I"/>
    <x v="405"/>
    <x v="19"/>
    <x v="407"/>
    <x v="0"/>
    <n v="625000"/>
    <n v="750000"/>
    <n v="1000000"/>
    <n v="0.59666799999999998"/>
    <s v="0-100%"/>
    <n v="29833.4"/>
    <n v="0"/>
    <n v="0"/>
    <n v="0"/>
    <n v="0"/>
    <x v="407"/>
    <x v="407"/>
  </r>
  <r>
    <n v="1489889981"/>
    <s v="Christye"/>
    <s v="Spraging"/>
    <s v="Account Executive III"/>
    <x v="406"/>
    <x v="8"/>
    <x v="408"/>
    <x v="1"/>
    <n v="937500"/>
    <n v="1125000"/>
    <n v="1500000"/>
    <n v="0.59925600000000001"/>
    <s v="0-100%"/>
    <n v="67416.3"/>
    <n v="0"/>
    <n v="0"/>
    <n v="0"/>
    <n v="0"/>
    <x v="408"/>
    <x v="408"/>
  </r>
  <r>
    <n v="1972775170"/>
    <s v="Elaina"/>
    <s v="Shelmardine"/>
    <s v="Account Executive III"/>
    <x v="407"/>
    <x v="15"/>
    <x v="409"/>
    <x v="1"/>
    <n v="937500"/>
    <n v="1125000"/>
    <n v="1500000"/>
    <n v="0.68841733333333333"/>
    <s v="0-100%"/>
    <n v="77446.95"/>
    <n v="0"/>
    <n v="0"/>
    <n v="0"/>
    <n v="0"/>
    <x v="409"/>
    <x v="409"/>
  </r>
  <r>
    <n v="679204083"/>
    <s v="Viv"/>
    <s v="Czajka"/>
    <s v="Account Executive II"/>
    <x v="408"/>
    <x v="3"/>
    <x v="410"/>
    <x v="2"/>
    <n v="750000"/>
    <n v="900000"/>
    <n v="1200000"/>
    <n v="1.2606949999999999"/>
    <s v="125-150%"/>
    <n v="78000"/>
    <n v="25500.000000000004"/>
    <n v="1347.57"/>
    <n v="0"/>
    <n v="0"/>
    <x v="410"/>
    <x v="410"/>
  </r>
  <r>
    <n v="8462409454"/>
    <s v="Jesus"/>
    <s v="Mantle"/>
    <s v="Account Executive II"/>
    <x v="409"/>
    <x v="5"/>
    <x v="411"/>
    <x v="2"/>
    <n v="750000"/>
    <n v="900000"/>
    <n v="1200000"/>
    <n v="1.0374766666666666"/>
    <s v="100-125%"/>
    <n v="78000"/>
    <n v="3822.6200000000003"/>
    <n v="0"/>
    <n v="0"/>
    <n v="0"/>
    <x v="411"/>
    <x v="411"/>
  </r>
  <r>
    <n v="161397387"/>
    <s v="Alfie"/>
    <s v="Ainsworth"/>
    <s v="Account Executive III"/>
    <x v="410"/>
    <x v="4"/>
    <x v="412"/>
    <x v="1"/>
    <n v="937500"/>
    <n v="1125000"/>
    <n v="1500000"/>
    <n v="0.68908400000000003"/>
    <s v="0-100%"/>
    <n v="77521.95"/>
    <n v="0"/>
    <n v="0"/>
    <n v="0"/>
    <n v="0"/>
    <x v="412"/>
    <x v="412"/>
  </r>
  <r>
    <n v="4978659442"/>
    <s v="Jo"/>
    <s v="Saffen"/>
    <s v="Account Executive III"/>
    <x v="411"/>
    <x v="14"/>
    <x v="413"/>
    <x v="1"/>
    <n v="937500"/>
    <n v="1125000"/>
    <n v="1500000"/>
    <n v="0.93985466666666662"/>
    <s v="0-100%"/>
    <n v="105733.65"/>
    <n v="0"/>
    <n v="0"/>
    <n v="0"/>
    <n v="0"/>
    <x v="413"/>
    <x v="413"/>
  </r>
  <r>
    <n v="8695742075"/>
    <s v="Daryle"/>
    <s v="Custed"/>
    <s v="Account Executive III"/>
    <x v="412"/>
    <x v="14"/>
    <x v="414"/>
    <x v="1"/>
    <n v="937500"/>
    <n v="1125000"/>
    <n v="1500000"/>
    <n v="0.95904400000000001"/>
    <s v="0-100%"/>
    <n v="107892.45"/>
    <n v="0"/>
    <n v="0"/>
    <n v="0"/>
    <n v="0"/>
    <x v="414"/>
    <x v="414"/>
  </r>
  <r>
    <n v="7152427402"/>
    <s v="Billye"/>
    <s v="Shwalbe"/>
    <s v="Account Executive I"/>
    <x v="413"/>
    <x v="3"/>
    <x v="415"/>
    <x v="0"/>
    <n v="625000"/>
    <n v="750000"/>
    <n v="1000000"/>
    <n v="1.3222640000000001"/>
    <s v="125-150%"/>
    <n v="50000"/>
    <n v="18750"/>
    <n v="6503.7599999999993"/>
    <n v="0"/>
    <n v="0"/>
    <x v="415"/>
    <x v="415"/>
  </r>
  <r>
    <n v="4548725172"/>
    <s v="Nikolaus"/>
    <s v="Aldwich"/>
    <s v="Account Executive III"/>
    <x v="414"/>
    <x v="2"/>
    <x v="416"/>
    <x v="1"/>
    <n v="937500"/>
    <n v="1125000"/>
    <n v="1500000"/>
    <n v="0.94676266666666664"/>
    <s v="0-100%"/>
    <n v="106510.8"/>
    <n v="0"/>
    <n v="0"/>
    <n v="0"/>
    <n v="0"/>
    <x v="416"/>
    <x v="416"/>
  </r>
  <r>
    <n v="5792300712"/>
    <s v="Gayelord"/>
    <s v="Gianelli"/>
    <s v="Account Executive II"/>
    <x v="415"/>
    <x v="12"/>
    <x v="417"/>
    <x v="2"/>
    <n v="750000"/>
    <n v="900000"/>
    <n v="1200000"/>
    <n v="1.4637983333333333"/>
    <s v="125-150%"/>
    <n v="78000"/>
    <n v="25500.000000000004"/>
    <n v="26938.59"/>
    <n v="0"/>
    <n v="0"/>
    <x v="417"/>
    <x v="417"/>
  </r>
  <r>
    <n v="9674189459"/>
    <s v="Grenville"/>
    <s v="D'Orsay"/>
    <s v="Account Executive III"/>
    <x v="416"/>
    <x v="5"/>
    <x v="418"/>
    <x v="1"/>
    <n v="937500"/>
    <n v="1125000"/>
    <n v="1500000"/>
    <n v="0.81134266666666666"/>
    <s v="0-100%"/>
    <n v="91276.05"/>
    <n v="0"/>
    <n v="0"/>
    <n v="0"/>
    <n v="0"/>
    <x v="418"/>
    <x v="418"/>
  </r>
  <r>
    <n v="9292607561"/>
    <s v="Delmore"/>
    <s v="Harrild"/>
    <s v="Account Executive II"/>
    <x v="417"/>
    <x v="17"/>
    <x v="419"/>
    <x v="2"/>
    <n v="750000"/>
    <n v="900000"/>
    <n v="1200000"/>
    <n v="1.6588566666666666"/>
    <s v="150-200%"/>
    <n v="78000"/>
    <n v="25500.000000000004"/>
    <n v="31500"/>
    <n v="24781.64"/>
    <n v="0"/>
    <x v="419"/>
    <x v="419"/>
  </r>
  <r>
    <n v="3569414450"/>
    <s v="Brade"/>
    <s v="Torn"/>
    <s v="Account Executive I"/>
    <x v="418"/>
    <x v="7"/>
    <x v="420"/>
    <x v="0"/>
    <n v="625000"/>
    <n v="750000"/>
    <n v="1000000"/>
    <n v="1.4305699999999999"/>
    <s v="125-150%"/>
    <n v="50000"/>
    <n v="18750"/>
    <n v="16251.3"/>
    <n v="0"/>
    <n v="0"/>
    <x v="420"/>
    <x v="420"/>
  </r>
  <r>
    <n v="710473923"/>
    <s v="Ellwood"/>
    <s v="Aronoff"/>
    <s v="Account Executive I"/>
    <x v="419"/>
    <x v="14"/>
    <x v="421"/>
    <x v="0"/>
    <n v="625000"/>
    <n v="750000"/>
    <n v="1000000"/>
    <n v="1.2496419999999999"/>
    <s v="100-125%"/>
    <n v="50000"/>
    <n v="18723.149999999998"/>
    <n v="0"/>
    <n v="0"/>
    <n v="0"/>
    <x v="421"/>
    <x v="421"/>
  </r>
  <r>
    <n v="1149008652"/>
    <s v="Jethro"/>
    <s v="Percifer"/>
    <s v="Account Executive III"/>
    <x v="420"/>
    <x v="14"/>
    <x v="422"/>
    <x v="1"/>
    <n v="937500"/>
    <n v="1125000"/>
    <n v="1500000"/>
    <n v="0.72527066666666662"/>
    <s v="0-100%"/>
    <n v="81592.95"/>
    <n v="0"/>
    <n v="0"/>
    <n v="0"/>
    <n v="0"/>
    <x v="422"/>
    <x v="422"/>
  </r>
  <r>
    <n v="2748937082"/>
    <s v="Albertine"/>
    <s v="Berntssen"/>
    <s v="Account Executive III"/>
    <x v="421"/>
    <x v="2"/>
    <x v="423"/>
    <x v="1"/>
    <n v="937500"/>
    <n v="1125000"/>
    <n v="1500000"/>
    <n v="0.89199733333333331"/>
    <s v="0-100%"/>
    <n v="100349.7"/>
    <n v="0"/>
    <n v="0"/>
    <n v="0"/>
    <n v="0"/>
    <x v="423"/>
    <x v="423"/>
  </r>
  <r>
    <n v="2779378506"/>
    <s v="Andreana"/>
    <s v="Baly"/>
    <s v="Account Executive III"/>
    <x v="422"/>
    <x v="7"/>
    <x v="424"/>
    <x v="1"/>
    <n v="937500"/>
    <n v="1125000"/>
    <n v="1500000"/>
    <n v="1.0041306666666667"/>
    <s v="100-125%"/>
    <n v="112500"/>
    <n v="588.62"/>
    <n v="0"/>
    <n v="0"/>
    <n v="0"/>
    <x v="424"/>
    <x v="424"/>
  </r>
  <r>
    <n v="3213290963"/>
    <s v="Colette"/>
    <s v="Mangon"/>
    <s v="Account Executive II"/>
    <x v="423"/>
    <x v="10"/>
    <x v="425"/>
    <x v="2"/>
    <n v="750000"/>
    <n v="900000"/>
    <n v="1200000"/>
    <n v="1.8785700000000001"/>
    <s v="150-200%"/>
    <n v="78000"/>
    <n v="25500.000000000004"/>
    <n v="31500"/>
    <n v="59056.920000000006"/>
    <n v="0"/>
    <x v="425"/>
    <x v="425"/>
  </r>
  <r>
    <n v="7469392467"/>
    <s v="Arel"/>
    <s v="Rolland"/>
    <s v="Account Executive I"/>
    <x v="424"/>
    <x v="2"/>
    <x v="426"/>
    <x v="0"/>
    <n v="625000"/>
    <n v="750000"/>
    <n v="1000000"/>
    <n v="1.383224"/>
    <s v="125-150%"/>
    <n v="50000"/>
    <n v="18750"/>
    <n v="11990.16"/>
    <n v="0"/>
    <n v="0"/>
    <x v="426"/>
    <x v="426"/>
  </r>
  <r>
    <n v="2677632772"/>
    <s v="Devland"/>
    <s v="Kohter"/>
    <s v="Account Executive I"/>
    <x v="425"/>
    <x v="5"/>
    <x v="427"/>
    <x v="0"/>
    <n v="625000"/>
    <n v="750000"/>
    <n v="1000000"/>
    <n v="1.189894"/>
    <s v="100-125%"/>
    <n v="50000"/>
    <n v="14242.05"/>
    <n v="0"/>
    <n v="0"/>
    <n v="0"/>
    <x v="427"/>
    <x v="427"/>
  </r>
  <r>
    <n v="4453315724"/>
    <s v="Farris"/>
    <s v="Valance"/>
    <s v="Account Executive II"/>
    <x v="426"/>
    <x v="3"/>
    <x v="428"/>
    <x v="2"/>
    <n v="750000"/>
    <n v="900000"/>
    <n v="1200000"/>
    <n v="1.464655"/>
    <s v="125-150%"/>
    <n v="78000"/>
    <n v="25500.000000000004"/>
    <n v="27046.53"/>
    <n v="0"/>
    <n v="0"/>
    <x v="428"/>
    <x v="428"/>
  </r>
  <r>
    <n v="6126779991"/>
    <s v="Basilio"/>
    <s v="Shattock"/>
    <s v="Account Executive II"/>
    <x v="427"/>
    <x v="0"/>
    <x v="429"/>
    <x v="2"/>
    <n v="750000"/>
    <n v="900000"/>
    <n v="1200000"/>
    <n v="1.0708933333333333"/>
    <s v="100-125%"/>
    <n v="78000"/>
    <n v="7231.1200000000008"/>
    <n v="0"/>
    <n v="0"/>
    <n v="0"/>
    <x v="429"/>
    <x v="429"/>
  </r>
  <r>
    <n v="7402856011"/>
    <s v="Michale"/>
    <s v="Hackley"/>
    <s v="Account Executive III"/>
    <x v="428"/>
    <x v="6"/>
    <x v="430"/>
    <x v="1"/>
    <n v="937500"/>
    <n v="1125000"/>
    <n v="1500000"/>
    <n v="1.2648506666666666"/>
    <s v="125-150%"/>
    <n v="112500"/>
    <n v="35625"/>
    <n v="2561.7400000000002"/>
    <n v="0"/>
    <n v="0"/>
    <x v="430"/>
    <x v="430"/>
  </r>
  <r>
    <n v="197180590"/>
    <s v="Kimmi"/>
    <s v="Erskin"/>
    <s v="Account Executive III"/>
    <x v="429"/>
    <x v="12"/>
    <x v="431"/>
    <x v="1"/>
    <n v="937500"/>
    <n v="1125000"/>
    <n v="1500000"/>
    <n v="1.0331026666666667"/>
    <s v="100-125%"/>
    <n v="112500"/>
    <n v="4717.13"/>
    <n v="0"/>
    <n v="0"/>
    <n v="0"/>
    <x v="431"/>
    <x v="431"/>
  </r>
  <r>
    <n v="8692509450"/>
    <s v="Micah"/>
    <s v="Rawdales"/>
    <s v="Account Executive I"/>
    <x v="430"/>
    <x v="5"/>
    <x v="432"/>
    <x v="0"/>
    <n v="625000"/>
    <n v="750000"/>
    <n v="1000000"/>
    <n v="1.1812119999999999"/>
    <s v="100-125%"/>
    <n v="50000"/>
    <n v="13590.9"/>
    <n v="0"/>
    <n v="0"/>
    <n v="0"/>
    <x v="432"/>
    <x v="432"/>
  </r>
  <r>
    <n v="9885165231"/>
    <s v="Andros"/>
    <s v="Graveson"/>
    <s v="Account Executive III"/>
    <x v="431"/>
    <x v="17"/>
    <x v="433"/>
    <x v="1"/>
    <n v="937500"/>
    <n v="1125000"/>
    <n v="1500000"/>
    <n v="1.15384"/>
    <s v="100-125%"/>
    <n v="112500"/>
    <n v="21922.2"/>
    <n v="0"/>
    <n v="0"/>
    <n v="0"/>
    <x v="433"/>
    <x v="433"/>
  </r>
  <r>
    <n v="8387947148"/>
    <s v="Ayn"/>
    <s v="Angless"/>
    <s v="Account Executive III"/>
    <x v="432"/>
    <x v="15"/>
    <x v="434"/>
    <x v="1"/>
    <n v="937500"/>
    <n v="1125000"/>
    <n v="1500000"/>
    <n v="0.69464400000000004"/>
    <s v="0-100%"/>
    <n v="78147.45"/>
    <n v="0"/>
    <n v="0"/>
    <n v="0"/>
    <n v="0"/>
    <x v="434"/>
    <x v="434"/>
  </r>
  <r>
    <n v="2183763965"/>
    <s v="Garner"/>
    <s v="Leatherbarrow"/>
    <s v="Account Executive III"/>
    <x v="433"/>
    <x v="0"/>
    <x v="435"/>
    <x v="1"/>
    <n v="937500"/>
    <n v="1125000"/>
    <n v="1500000"/>
    <n v="0.92104533333333338"/>
    <s v="0-100%"/>
    <n v="103617.59999999999"/>
    <n v="0"/>
    <n v="0"/>
    <n v="0"/>
    <n v="0"/>
    <x v="435"/>
    <x v="435"/>
  </r>
  <r>
    <n v="4838770758"/>
    <s v="Lianne"/>
    <s v="Simeoni"/>
    <s v="Account Executive I"/>
    <x v="434"/>
    <x v="9"/>
    <x v="436"/>
    <x v="0"/>
    <n v="625000"/>
    <n v="750000"/>
    <n v="1000000"/>
    <n v="1.011816"/>
    <s v="100-125%"/>
    <n v="50000"/>
    <n v="886.19999999999993"/>
    <n v="0"/>
    <n v="0"/>
    <n v="0"/>
    <x v="436"/>
    <x v="436"/>
  </r>
  <r>
    <n v="965285472"/>
    <s v="Stephannie"/>
    <s v="Birt"/>
    <s v="Account Executive III"/>
    <x v="435"/>
    <x v="6"/>
    <x v="437"/>
    <x v="1"/>
    <n v="937500"/>
    <n v="1125000"/>
    <n v="1500000"/>
    <n v="1.0747640000000001"/>
    <s v="100-125%"/>
    <n v="112500"/>
    <n v="10653.87"/>
    <n v="0"/>
    <n v="0"/>
    <n v="0"/>
    <x v="437"/>
    <x v="437"/>
  </r>
  <r>
    <n v="7140803102"/>
    <s v="Kippy"/>
    <s v="Blaver"/>
    <s v="Account Executive I"/>
    <x v="436"/>
    <x v="9"/>
    <x v="438"/>
    <x v="0"/>
    <n v="625000"/>
    <n v="750000"/>
    <n v="1000000"/>
    <n v="1.002658"/>
    <s v="100-125%"/>
    <n v="50000"/>
    <n v="199.35"/>
    <n v="0"/>
    <n v="0"/>
    <n v="0"/>
    <x v="438"/>
    <x v="438"/>
  </r>
  <r>
    <n v="7440017404"/>
    <s v="Etan"/>
    <s v="Devericks"/>
    <s v="Account Executive II"/>
    <x v="437"/>
    <x v="2"/>
    <x v="439"/>
    <x v="2"/>
    <n v="750000"/>
    <n v="900000"/>
    <n v="1200000"/>
    <n v="1.03596"/>
    <s v="100-125%"/>
    <n v="78000"/>
    <n v="3667.92"/>
    <n v="0"/>
    <n v="0"/>
    <n v="0"/>
    <x v="439"/>
    <x v="439"/>
  </r>
  <r>
    <n v="3013094990"/>
    <s v="Wendel"/>
    <s v="Taudevin"/>
    <s v="Account Executive I"/>
    <x v="438"/>
    <x v="19"/>
    <x v="440"/>
    <x v="0"/>
    <n v="625000"/>
    <n v="750000"/>
    <n v="1000000"/>
    <n v="0.81937800000000005"/>
    <s v="0-100%"/>
    <n v="40968.9"/>
    <n v="0"/>
    <n v="0"/>
    <n v="0"/>
    <n v="0"/>
    <x v="440"/>
    <x v="440"/>
  </r>
  <r>
    <n v="4260324861"/>
    <s v="Judd"/>
    <s v="Cowlard"/>
    <s v="Account Executive II"/>
    <x v="439"/>
    <x v="1"/>
    <x v="441"/>
    <x v="2"/>
    <n v="750000"/>
    <n v="900000"/>
    <n v="1200000"/>
    <n v="1.3855516666666667"/>
    <s v="125-150%"/>
    <n v="78000"/>
    <n v="25500.000000000004"/>
    <n v="17079.509999999998"/>
    <n v="0"/>
    <n v="0"/>
    <x v="441"/>
    <x v="441"/>
  </r>
  <r>
    <n v="8998375370"/>
    <s v="Phillip"/>
    <s v="Kann"/>
    <s v="Account Executive III"/>
    <x v="440"/>
    <x v="0"/>
    <x v="442"/>
    <x v="1"/>
    <n v="937500"/>
    <n v="1125000"/>
    <n v="1500000"/>
    <n v="0.88989466666666661"/>
    <s v="0-100%"/>
    <n v="100113.15"/>
    <n v="0"/>
    <n v="0"/>
    <n v="0"/>
    <n v="0"/>
    <x v="442"/>
    <x v="442"/>
  </r>
  <r>
    <n v="8545135858"/>
    <s v="Annis"/>
    <s v="Francomb"/>
    <s v="Account Executive I"/>
    <x v="441"/>
    <x v="2"/>
    <x v="443"/>
    <x v="0"/>
    <n v="625000"/>
    <n v="750000"/>
    <n v="1000000"/>
    <n v="1.4695879999999999"/>
    <s v="125-150%"/>
    <n v="50000"/>
    <n v="18750"/>
    <n v="19762.919999999998"/>
    <n v="0"/>
    <n v="0"/>
    <x v="443"/>
    <x v="443"/>
  </r>
  <r>
    <n v="4150450668"/>
    <s v="Martica"/>
    <s v="Attenbrow"/>
    <s v="Account Executive I"/>
    <x v="442"/>
    <x v="5"/>
    <x v="444"/>
    <x v="0"/>
    <n v="625000"/>
    <n v="750000"/>
    <n v="1000000"/>
    <n v="1.1186739999999999"/>
    <s v="100-125%"/>
    <n v="50000"/>
    <n v="8900.5499999999993"/>
    <n v="0"/>
    <n v="0"/>
    <n v="0"/>
    <x v="444"/>
    <x v="444"/>
  </r>
  <r>
    <n v="689661541"/>
    <s v="Barbi"/>
    <s v="Matysiak"/>
    <s v="Account Executive II"/>
    <x v="443"/>
    <x v="14"/>
    <x v="445"/>
    <x v="2"/>
    <n v="750000"/>
    <n v="900000"/>
    <n v="1200000"/>
    <n v="1.0038533333333333"/>
    <s v="100-125%"/>
    <n v="78000"/>
    <n v="393.04"/>
    <n v="0"/>
    <n v="0"/>
    <n v="0"/>
    <x v="445"/>
    <x v="445"/>
  </r>
  <r>
    <n v="966588630"/>
    <s v="Danny"/>
    <s v="Itscovitz"/>
    <s v="Account Executive III"/>
    <x v="444"/>
    <x v="10"/>
    <x v="446"/>
    <x v="1"/>
    <n v="937500"/>
    <n v="1125000"/>
    <n v="1500000"/>
    <n v="1.2979546666666666"/>
    <s v="125-150%"/>
    <n v="112500"/>
    <n v="35625"/>
    <n v="8272.18"/>
    <n v="0"/>
    <n v="0"/>
    <x v="446"/>
    <x v="446"/>
  </r>
  <r>
    <n v="9155356869"/>
    <s v="Jasmine"/>
    <s v="Cathcart"/>
    <s v="Account Executive III"/>
    <x v="445"/>
    <x v="2"/>
    <x v="447"/>
    <x v="1"/>
    <n v="937500"/>
    <n v="1125000"/>
    <n v="1500000"/>
    <n v="0.84482666666666661"/>
    <s v="0-100%"/>
    <n v="95043"/>
    <n v="0"/>
    <n v="0"/>
    <n v="0"/>
    <n v="0"/>
    <x v="447"/>
    <x v="447"/>
  </r>
  <r>
    <n v="8419732141"/>
    <s v="Ulrike"/>
    <s v="Meagher"/>
    <s v="Account Executive II"/>
    <x v="446"/>
    <x v="2"/>
    <x v="448"/>
    <x v="2"/>
    <n v="750000"/>
    <n v="900000"/>
    <n v="1200000"/>
    <n v="1.0122633333333333"/>
    <s v="100-125%"/>
    <n v="78000"/>
    <n v="1250.8600000000001"/>
    <n v="0"/>
    <n v="0"/>
    <n v="0"/>
    <x v="448"/>
    <x v="448"/>
  </r>
  <r>
    <n v="5837066497"/>
    <s v="Isiahi"/>
    <s v="Sealand"/>
    <s v="Account Executive III"/>
    <x v="447"/>
    <x v="4"/>
    <x v="449"/>
    <x v="1"/>
    <n v="937500"/>
    <n v="1125000"/>
    <n v="1500000"/>
    <n v="0.60776266666666667"/>
    <s v="0-100%"/>
    <n v="68373.3"/>
    <n v="0"/>
    <n v="0"/>
    <n v="0"/>
    <n v="0"/>
    <x v="449"/>
    <x v="449"/>
  </r>
  <r>
    <n v="4398950745"/>
    <s v="Brew"/>
    <s v="Aguirre"/>
    <s v="Account Executive I"/>
    <x v="448"/>
    <x v="6"/>
    <x v="450"/>
    <x v="0"/>
    <n v="625000"/>
    <n v="750000"/>
    <n v="1000000"/>
    <n v="1.6413580000000001"/>
    <s v="150-200%"/>
    <n v="50000"/>
    <n v="18750"/>
    <n v="22500"/>
    <n v="15549.38"/>
    <n v="0"/>
    <x v="450"/>
    <x v="450"/>
  </r>
  <r>
    <n v="9447906176"/>
    <s v="Zebulen"/>
    <s v="Skeemor"/>
    <s v="Account Executive I"/>
    <x v="449"/>
    <x v="5"/>
    <x v="451"/>
    <x v="0"/>
    <n v="625000"/>
    <n v="750000"/>
    <n v="1000000"/>
    <n v="1.1013759999999999"/>
    <s v="100-125%"/>
    <n v="50000"/>
    <n v="7603.2"/>
    <n v="0"/>
    <n v="0"/>
    <n v="0"/>
    <x v="451"/>
    <x v="451"/>
  </r>
  <r>
    <n v="4049350750"/>
    <s v="Bjorn"/>
    <s v="Seedman"/>
    <s v="Account Executive III"/>
    <x v="450"/>
    <x v="8"/>
    <x v="452"/>
    <x v="1"/>
    <n v="937500"/>
    <n v="1125000"/>
    <n v="1500000"/>
    <n v="0.64848133333333335"/>
    <s v="0-100%"/>
    <n v="72954.149999999994"/>
    <n v="0"/>
    <n v="0"/>
    <n v="0"/>
    <n v="0"/>
    <x v="452"/>
    <x v="452"/>
  </r>
  <r>
    <n v="2070860833"/>
    <s v="Mavis"/>
    <s v="Huyge"/>
    <s v="Account Executive II"/>
    <x v="451"/>
    <x v="0"/>
    <x v="453"/>
    <x v="2"/>
    <n v="750000"/>
    <n v="900000"/>
    <n v="1200000"/>
    <n v="1.2446316666666666"/>
    <s v="100-125%"/>
    <n v="78000"/>
    <n v="24952.43"/>
    <n v="0"/>
    <n v="0"/>
    <n v="0"/>
    <x v="453"/>
    <x v="453"/>
  </r>
  <r>
    <n v="5000631609"/>
    <s v="Kathe"/>
    <s v="Pauly"/>
    <s v="Account Executive I"/>
    <x v="452"/>
    <x v="6"/>
    <x v="454"/>
    <x v="0"/>
    <n v="625000"/>
    <n v="750000"/>
    <n v="1000000"/>
    <n v="1.668434"/>
    <s v="150-200%"/>
    <n v="50000"/>
    <n v="18750"/>
    <n v="22500"/>
    <n v="18527.740000000002"/>
    <n v="0"/>
    <x v="454"/>
    <x v="454"/>
  </r>
  <r>
    <n v="8507800106"/>
    <s v="Nisse"/>
    <s v="McCauley"/>
    <s v="Account Executive I"/>
    <x v="453"/>
    <x v="6"/>
    <x v="455"/>
    <x v="0"/>
    <n v="625000"/>
    <n v="750000"/>
    <n v="1000000"/>
    <n v="1.45299"/>
    <s v="125-150%"/>
    <n v="50000"/>
    <n v="18750"/>
    <n v="18269.099999999999"/>
    <n v="0"/>
    <n v="0"/>
    <x v="455"/>
    <x v="455"/>
  </r>
  <r>
    <n v="4525743115"/>
    <s v="Pablo"/>
    <s v="Goodhand"/>
    <s v="Account Executive III"/>
    <x v="454"/>
    <x v="16"/>
    <x v="456"/>
    <x v="1"/>
    <n v="937500"/>
    <n v="1125000"/>
    <n v="1500000"/>
    <n v="1.2507173333333332"/>
    <s v="125-150%"/>
    <n v="112500"/>
    <n v="35625"/>
    <n v="123.74000000000001"/>
    <n v="0"/>
    <n v="0"/>
    <x v="456"/>
    <x v="456"/>
  </r>
  <r>
    <n v="3409869514"/>
    <s v="Lil"/>
    <s v="Benion"/>
    <s v="Account Executive I"/>
    <x v="455"/>
    <x v="6"/>
    <x v="457"/>
    <x v="0"/>
    <n v="625000"/>
    <n v="750000"/>
    <n v="1000000"/>
    <n v="1.636218"/>
    <s v="150-200%"/>
    <n v="50000"/>
    <n v="18750"/>
    <n v="22500"/>
    <n v="14983.98"/>
    <n v="0"/>
    <x v="457"/>
    <x v="457"/>
  </r>
  <r>
    <n v="27852261"/>
    <s v="Ivor"/>
    <s v="Davidy"/>
    <s v="Account Executive III"/>
    <x v="456"/>
    <x v="15"/>
    <x v="458"/>
    <x v="1"/>
    <n v="937500"/>
    <n v="1125000"/>
    <n v="1500000"/>
    <n v="0.53759466666666667"/>
    <s v="0-100%"/>
    <n v="60479.399999999994"/>
    <n v="0"/>
    <n v="0"/>
    <n v="0"/>
    <n v="0"/>
    <x v="458"/>
    <x v="458"/>
  </r>
  <r>
    <n v="939715988"/>
    <s v="Gaelan"/>
    <s v="Robrow"/>
    <s v="Account Executive III"/>
    <x v="457"/>
    <x v="2"/>
    <x v="459"/>
    <x v="1"/>
    <n v="937500"/>
    <n v="1125000"/>
    <n v="1500000"/>
    <n v="0.85122533333333328"/>
    <s v="0-100%"/>
    <n v="95762.849999999991"/>
    <n v="0"/>
    <n v="0"/>
    <n v="0"/>
    <n v="0"/>
    <x v="459"/>
    <x v="459"/>
  </r>
  <r>
    <n v="4409014943"/>
    <s v="Loleta"/>
    <s v="Faull"/>
    <s v="Account Executive II"/>
    <x v="458"/>
    <x v="0"/>
    <x v="460"/>
    <x v="2"/>
    <n v="750000"/>
    <n v="900000"/>
    <n v="1200000"/>
    <n v="1.0088649999999999"/>
    <s v="100-125%"/>
    <n v="78000"/>
    <n v="904.23"/>
    <n v="0"/>
    <n v="0"/>
    <n v="0"/>
    <x v="460"/>
    <x v="460"/>
  </r>
  <r>
    <n v="6837456032"/>
    <s v="Elwyn"/>
    <s v="Keyzman"/>
    <s v="Account Executive I"/>
    <x v="459"/>
    <x v="2"/>
    <x v="461"/>
    <x v="0"/>
    <n v="625000"/>
    <n v="750000"/>
    <n v="1000000"/>
    <n v="1.4546520000000001"/>
    <s v="125-150%"/>
    <n v="50000"/>
    <n v="18750"/>
    <n v="18418.68"/>
    <n v="0"/>
    <n v="0"/>
    <x v="461"/>
    <x v="461"/>
  </r>
  <r>
    <n v="3547596165"/>
    <s v="Shanta"/>
    <s v="Crooke"/>
    <s v="Account Executive III"/>
    <x v="460"/>
    <x v="7"/>
    <x v="462"/>
    <x v="1"/>
    <n v="937500"/>
    <n v="1125000"/>
    <n v="1500000"/>
    <n v="0.84789199999999998"/>
    <s v="0-100%"/>
    <n v="95387.849999999991"/>
    <n v="0"/>
    <n v="0"/>
    <n v="0"/>
    <n v="0"/>
    <x v="462"/>
    <x v="462"/>
  </r>
  <r>
    <n v="3806430489"/>
    <s v="Darsey"/>
    <s v="Hooban"/>
    <s v="Account Executive II"/>
    <x v="461"/>
    <x v="6"/>
    <x v="463"/>
    <x v="2"/>
    <n v="750000"/>
    <n v="900000"/>
    <n v="1200000"/>
    <n v="1.3252550000000001"/>
    <s v="125-150%"/>
    <n v="78000"/>
    <n v="25500.000000000004"/>
    <n v="9482.1299999999992"/>
    <n v="0"/>
    <n v="0"/>
    <x v="463"/>
    <x v="463"/>
  </r>
  <r>
    <n v="898924138"/>
    <s v="Thebault"/>
    <s v="Base"/>
    <s v="Account Executive II"/>
    <x v="462"/>
    <x v="0"/>
    <x v="464"/>
    <x v="2"/>
    <n v="750000"/>
    <n v="900000"/>
    <n v="1200000"/>
    <n v="1.1525716666666668"/>
    <s v="100-125%"/>
    <n v="78000"/>
    <n v="15562.310000000001"/>
    <n v="0"/>
    <n v="0"/>
    <n v="0"/>
    <x v="464"/>
    <x v="464"/>
  </r>
  <r>
    <n v="3211170715"/>
    <s v="Mercy"/>
    <s v="Richemont"/>
    <s v="Account Executive I"/>
    <x v="463"/>
    <x v="12"/>
    <x v="465"/>
    <x v="0"/>
    <n v="625000"/>
    <n v="750000"/>
    <n v="1000000"/>
    <n v="1.692852"/>
    <s v="150-200%"/>
    <n v="50000"/>
    <n v="18750"/>
    <n v="22500"/>
    <n v="21213.72"/>
    <n v="0"/>
    <x v="465"/>
    <x v="465"/>
  </r>
  <r>
    <n v="2841287114"/>
    <s v="Elisabetta"/>
    <s v="Curzey"/>
    <s v="Account Executive II"/>
    <x v="464"/>
    <x v="6"/>
    <x v="466"/>
    <x v="2"/>
    <n v="750000"/>
    <n v="900000"/>
    <n v="1200000"/>
    <n v="1.3858966666666668"/>
    <s v="125-150%"/>
    <n v="78000"/>
    <n v="25500.000000000004"/>
    <n v="17122.98"/>
    <n v="0"/>
    <n v="0"/>
    <x v="466"/>
    <x v="466"/>
  </r>
  <r>
    <n v="2417008025"/>
    <s v="Tori"/>
    <s v="Helis"/>
    <s v="Account Executive II"/>
    <x v="465"/>
    <x v="5"/>
    <x v="467"/>
    <x v="2"/>
    <n v="750000"/>
    <n v="900000"/>
    <n v="1200000"/>
    <n v="1.022205"/>
    <s v="100-125%"/>
    <n v="78000"/>
    <n v="2264.9100000000003"/>
    <n v="0"/>
    <n v="0"/>
    <n v="0"/>
    <x v="467"/>
    <x v="467"/>
  </r>
  <r>
    <n v="7269614199"/>
    <s v="Elroy"/>
    <s v="Petrasso"/>
    <s v="Account Executive I"/>
    <x v="466"/>
    <x v="8"/>
    <x v="468"/>
    <x v="0"/>
    <n v="625000"/>
    <n v="750000"/>
    <n v="1000000"/>
    <n v="0.82889999999999997"/>
    <s v="0-100%"/>
    <n v="41445"/>
    <n v="0"/>
    <n v="0"/>
    <n v="0"/>
    <n v="0"/>
    <x v="468"/>
    <x v="468"/>
  </r>
  <r>
    <n v="6446166575"/>
    <s v="Blanche"/>
    <s v="Folliott"/>
    <s v="Account Executive I"/>
    <x v="467"/>
    <x v="0"/>
    <x v="469"/>
    <x v="0"/>
    <n v="625000"/>
    <n v="750000"/>
    <n v="1000000"/>
    <n v="1.1575040000000001"/>
    <s v="100-125%"/>
    <n v="50000"/>
    <n v="11812.8"/>
    <n v="0"/>
    <n v="0"/>
    <n v="0"/>
    <x v="469"/>
    <x v="469"/>
  </r>
  <r>
    <n v="9018504580"/>
    <s v="Chanda"/>
    <s v="Bahls"/>
    <s v="Account Executive I"/>
    <x v="468"/>
    <x v="4"/>
    <x v="470"/>
    <x v="0"/>
    <n v="625000"/>
    <n v="750000"/>
    <n v="1000000"/>
    <n v="0.79429000000000005"/>
    <s v="0-100%"/>
    <n v="39714.5"/>
    <n v="0"/>
    <n v="0"/>
    <n v="0"/>
    <n v="0"/>
    <x v="470"/>
    <x v="470"/>
  </r>
  <r>
    <n v="9611070055"/>
    <s v="Luise"/>
    <s v="Bodley"/>
    <s v="Account Executive I"/>
    <x v="469"/>
    <x v="18"/>
    <x v="471"/>
    <x v="0"/>
    <n v="625000"/>
    <n v="750000"/>
    <n v="1000000"/>
    <n v="0.43973800000000002"/>
    <s v="0-100%"/>
    <n v="21986.9"/>
    <n v="0"/>
    <n v="0"/>
    <n v="0"/>
    <n v="0"/>
    <x v="471"/>
    <x v="471"/>
  </r>
  <r>
    <n v="5503746279"/>
    <s v="Elva"/>
    <s v="Aumerle"/>
    <s v="Account Executive II"/>
    <x v="470"/>
    <x v="0"/>
    <x v="472"/>
    <x v="2"/>
    <n v="750000"/>
    <n v="900000"/>
    <n v="1200000"/>
    <n v="0.93145333333333336"/>
    <s v="0-100%"/>
    <n v="72653.36"/>
    <n v="0"/>
    <n v="0"/>
    <n v="0"/>
    <n v="0"/>
    <x v="472"/>
    <x v="472"/>
  </r>
  <r>
    <n v="3554200719"/>
    <s v="Lin"/>
    <s v="Ajean"/>
    <s v="Account Executive I"/>
    <x v="471"/>
    <x v="9"/>
    <x v="473"/>
    <x v="0"/>
    <n v="625000"/>
    <n v="750000"/>
    <n v="1000000"/>
    <n v="1.38656"/>
    <s v="125-150%"/>
    <n v="50000"/>
    <n v="18750"/>
    <n v="12290.4"/>
    <n v="0"/>
    <n v="0"/>
    <x v="473"/>
    <x v="473"/>
  </r>
  <r>
    <n v="209942509"/>
    <s v="Mada"/>
    <s v="Addie"/>
    <s v="Account Executive III"/>
    <x v="472"/>
    <x v="1"/>
    <x v="474"/>
    <x v="1"/>
    <n v="937500"/>
    <n v="1125000"/>
    <n v="1500000"/>
    <n v="1.1081813333333332"/>
    <s v="100-125%"/>
    <n v="112500"/>
    <n v="15415.84"/>
    <n v="0"/>
    <n v="0"/>
    <n v="0"/>
    <x v="474"/>
    <x v="474"/>
  </r>
  <r>
    <n v="3877279783"/>
    <s v="Shayne"/>
    <s v="Greensall"/>
    <s v="Account Executive II"/>
    <x v="473"/>
    <x v="3"/>
    <x v="475"/>
    <x v="2"/>
    <n v="750000"/>
    <n v="900000"/>
    <n v="1200000"/>
    <n v="1.1324700000000001"/>
    <s v="100-125%"/>
    <n v="78000"/>
    <n v="13511.94"/>
    <n v="0"/>
    <n v="0"/>
    <n v="0"/>
    <x v="475"/>
    <x v="475"/>
  </r>
  <r>
    <n v="4290015026"/>
    <s v="Mallory"/>
    <s v="Kiss"/>
    <s v="Account Executive I"/>
    <x v="474"/>
    <x v="2"/>
    <x v="476"/>
    <x v="0"/>
    <n v="625000"/>
    <n v="750000"/>
    <n v="1000000"/>
    <n v="1.2280040000000001"/>
    <s v="100-125%"/>
    <n v="50000"/>
    <n v="17100.3"/>
    <n v="0"/>
    <n v="0"/>
    <n v="0"/>
    <x v="476"/>
    <x v="476"/>
  </r>
  <r>
    <n v="1953937357"/>
    <s v="Nate"/>
    <s v="Bartaletti"/>
    <s v="Account Executive II"/>
    <x v="475"/>
    <x v="20"/>
    <x v="477"/>
    <x v="2"/>
    <n v="750000"/>
    <n v="900000"/>
    <n v="1200000"/>
    <n v="1.6422583333333334"/>
    <s v="150-200%"/>
    <n v="78000"/>
    <n v="25500.000000000004"/>
    <n v="31500"/>
    <n v="22192.3"/>
    <n v="0"/>
    <x v="477"/>
    <x v="477"/>
  </r>
  <r>
    <n v="6842801095"/>
    <s v="Moll"/>
    <s v="Wylie"/>
    <s v="Account Executive III"/>
    <x v="476"/>
    <x v="11"/>
    <x v="478"/>
    <x v="1"/>
    <n v="937500"/>
    <n v="1125000"/>
    <n v="1500000"/>
    <n v="0.58574266666666663"/>
    <s v="0-100%"/>
    <n v="65896.05"/>
    <n v="0"/>
    <n v="0"/>
    <n v="0"/>
    <n v="0"/>
    <x v="478"/>
    <x v="478"/>
  </r>
  <r>
    <n v="1918356416"/>
    <s v="Bea"/>
    <s v="Gofton"/>
    <s v="Account Executive III"/>
    <x v="477"/>
    <x v="17"/>
    <x v="479"/>
    <x v="1"/>
    <n v="937500"/>
    <n v="1125000"/>
    <n v="1500000"/>
    <n v="1.2721733333333334"/>
    <s v="125-150%"/>
    <n v="112500"/>
    <n v="35625"/>
    <n v="3824.9"/>
    <n v="0"/>
    <n v="0"/>
    <x v="479"/>
    <x v="479"/>
  </r>
  <r>
    <n v="5511711233"/>
    <s v="Thalia"/>
    <s v="Crowcher"/>
    <s v="Account Executive I"/>
    <x v="478"/>
    <x v="9"/>
    <x v="480"/>
    <x v="0"/>
    <n v="625000"/>
    <n v="750000"/>
    <n v="1000000"/>
    <n v="1.052028"/>
    <s v="100-125%"/>
    <n v="50000"/>
    <n v="3902.1"/>
    <n v="0"/>
    <n v="0"/>
    <n v="0"/>
    <x v="480"/>
    <x v="480"/>
  </r>
  <r>
    <n v="2158895349"/>
    <s v="Nickolai"/>
    <s v="Martins"/>
    <s v="Account Executive I"/>
    <x v="479"/>
    <x v="8"/>
    <x v="481"/>
    <x v="0"/>
    <n v="625000"/>
    <n v="750000"/>
    <n v="1000000"/>
    <n v="0.86009800000000003"/>
    <s v="0-100%"/>
    <n v="43004.9"/>
    <n v="0"/>
    <n v="0"/>
    <n v="0"/>
    <n v="0"/>
    <x v="481"/>
    <x v="481"/>
  </r>
  <r>
    <n v="813832926"/>
    <s v="Corene"/>
    <s v="Diamant"/>
    <s v="Account Executive II"/>
    <x v="480"/>
    <x v="0"/>
    <x v="482"/>
    <x v="2"/>
    <n v="750000"/>
    <n v="900000"/>
    <n v="1200000"/>
    <n v="1.1238300000000001"/>
    <s v="100-125%"/>
    <n v="78000"/>
    <n v="12630.660000000002"/>
    <n v="0"/>
    <n v="0"/>
    <n v="0"/>
    <x v="482"/>
    <x v="482"/>
  </r>
  <r>
    <n v="6938295417"/>
    <s v="Aldin"/>
    <s v="Dryburgh"/>
    <s v="Account Executive I"/>
    <x v="24"/>
    <x v="12"/>
    <x v="483"/>
    <x v="0"/>
    <n v="625000"/>
    <n v="750000"/>
    <n v="1000000"/>
    <n v="1.538894"/>
    <s v="150-200%"/>
    <n v="50000"/>
    <n v="18750"/>
    <n v="22500"/>
    <n v="4278.34"/>
    <n v="0"/>
    <x v="483"/>
    <x v="483"/>
  </r>
  <r>
    <n v="3133221701"/>
    <s v="Bernice"/>
    <s v="Nucci"/>
    <s v="Account Executive II"/>
    <x v="481"/>
    <x v="8"/>
    <x v="484"/>
    <x v="2"/>
    <n v="750000"/>
    <n v="900000"/>
    <n v="1200000"/>
    <n v="0.90342833333333339"/>
    <s v="0-100%"/>
    <n v="70467.41"/>
    <n v="0"/>
    <n v="0"/>
    <n v="0"/>
    <n v="0"/>
    <x v="484"/>
    <x v="484"/>
  </r>
  <r>
    <n v="7011563598"/>
    <s v="Isadora"/>
    <s v="Davana"/>
    <s v="Account Executive I"/>
    <x v="482"/>
    <x v="14"/>
    <x v="485"/>
    <x v="0"/>
    <n v="625000"/>
    <n v="750000"/>
    <n v="1000000"/>
    <n v="1.3282700000000001"/>
    <s v="125-150%"/>
    <n v="50000"/>
    <n v="18750"/>
    <n v="7044.3"/>
    <n v="0"/>
    <n v="0"/>
    <x v="485"/>
    <x v="485"/>
  </r>
  <r>
    <n v="9529277938"/>
    <s v="Javier"/>
    <s v="Andriolli"/>
    <s v="Account Executive III"/>
    <x v="483"/>
    <x v="6"/>
    <x v="486"/>
    <x v="1"/>
    <n v="937500"/>
    <n v="1125000"/>
    <n v="1500000"/>
    <n v="0.84498799999999996"/>
    <s v="0-100%"/>
    <n v="95061.15"/>
    <n v="0"/>
    <n v="0"/>
    <n v="0"/>
    <n v="0"/>
    <x v="486"/>
    <x v="486"/>
  </r>
  <r>
    <n v="5234982726"/>
    <s v="Hillary"/>
    <s v="Westphalen"/>
    <s v="Account Executive III"/>
    <x v="484"/>
    <x v="7"/>
    <x v="487"/>
    <x v="1"/>
    <n v="937500"/>
    <n v="1125000"/>
    <n v="1500000"/>
    <n v="0.99107466666666666"/>
    <s v="0-100%"/>
    <n v="111495.9"/>
    <n v="0"/>
    <n v="0"/>
    <n v="0"/>
    <n v="0"/>
    <x v="487"/>
    <x v="487"/>
  </r>
  <r>
    <n v="492630925"/>
    <s v="Lorie"/>
    <s v="Bamblett"/>
    <s v="Account Executive III"/>
    <x v="485"/>
    <x v="5"/>
    <x v="488"/>
    <x v="1"/>
    <n v="937500"/>
    <n v="1125000"/>
    <n v="1500000"/>
    <n v="0.82392799999999999"/>
    <s v="0-100%"/>
    <n v="92691.9"/>
    <n v="0"/>
    <n v="0"/>
    <n v="0"/>
    <n v="0"/>
    <x v="488"/>
    <x v="488"/>
  </r>
  <r>
    <n v="9128677390"/>
    <s v="Trude"/>
    <s v="Lindenbluth"/>
    <s v="Account Executive III"/>
    <x v="486"/>
    <x v="6"/>
    <x v="489"/>
    <x v="1"/>
    <n v="937500"/>
    <n v="1125000"/>
    <n v="1500000"/>
    <n v="1.085888"/>
    <s v="100-125%"/>
    <n v="112500"/>
    <n v="12239.04"/>
    <n v="0"/>
    <n v="0"/>
    <n v="0"/>
    <x v="489"/>
    <x v="489"/>
  </r>
  <r>
    <n v="1192770250"/>
    <s v="Caro"/>
    <s v="Farrington"/>
    <s v="Account Executive III"/>
    <x v="487"/>
    <x v="20"/>
    <x v="490"/>
    <x v="1"/>
    <n v="937500"/>
    <n v="1125000"/>
    <n v="1500000"/>
    <n v="1.4491266666666667"/>
    <s v="125-150%"/>
    <n v="112500"/>
    <n v="35625"/>
    <n v="34349.35"/>
    <n v="0"/>
    <n v="0"/>
    <x v="490"/>
    <x v="490"/>
  </r>
  <r>
    <n v="7118642576"/>
    <s v="Ophelia"/>
    <s v="Renak"/>
    <s v="Account Executive I"/>
    <x v="488"/>
    <x v="0"/>
    <x v="491"/>
    <x v="0"/>
    <n v="625000"/>
    <n v="750000"/>
    <n v="1000000"/>
    <n v="1.415038"/>
    <s v="125-150%"/>
    <n v="50000"/>
    <n v="18750"/>
    <n v="14853.42"/>
    <n v="0"/>
    <n v="0"/>
    <x v="491"/>
    <x v="491"/>
  </r>
  <r>
    <n v="5629875752"/>
    <s v="Joane"/>
    <s v="O' Mulderrig"/>
    <s v="Account Executive III"/>
    <x v="489"/>
    <x v="5"/>
    <x v="492"/>
    <x v="1"/>
    <n v="937500"/>
    <n v="1125000"/>
    <n v="1500000"/>
    <n v="0.78183199999999997"/>
    <s v="0-100%"/>
    <n v="87956.099999999991"/>
    <n v="0"/>
    <n v="0"/>
    <n v="0"/>
    <n v="0"/>
    <x v="492"/>
    <x v="492"/>
  </r>
  <r>
    <n v="8808097757"/>
    <s v="Alene"/>
    <s v="Barneveld"/>
    <s v="Account Executive I"/>
    <x v="490"/>
    <x v="16"/>
    <x v="493"/>
    <x v="0"/>
    <n v="625000"/>
    <n v="750000"/>
    <n v="1000000"/>
    <n v="1.9193800000000001"/>
    <s v="150-200%"/>
    <n v="50000"/>
    <n v="18750"/>
    <n v="22500"/>
    <n v="46131.8"/>
    <n v="0"/>
    <x v="493"/>
    <x v="493"/>
  </r>
  <r>
    <n v="5358183647"/>
    <s v="Sibeal"/>
    <s v="Stirman"/>
    <s v="Account Executive III"/>
    <x v="491"/>
    <x v="10"/>
    <x v="494"/>
    <x v="1"/>
    <n v="937500"/>
    <n v="1125000"/>
    <n v="1500000"/>
    <n v="1.2642439999999999"/>
    <s v="125-150%"/>
    <n v="112500"/>
    <n v="35625"/>
    <n v="2457.09"/>
    <n v="0"/>
    <n v="0"/>
    <x v="494"/>
    <x v="494"/>
  </r>
  <r>
    <n v="1549399640"/>
    <s v="Pansie"/>
    <s v="Lingley"/>
    <s v="Account Executive I"/>
    <x v="492"/>
    <x v="10"/>
    <x v="495"/>
    <x v="0"/>
    <n v="625000"/>
    <n v="750000"/>
    <n v="1000000"/>
    <n v="1.976156"/>
    <s v="150-200%"/>
    <n v="50000"/>
    <n v="18750"/>
    <n v="22500"/>
    <n v="52377.16"/>
    <n v="0"/>
    <x v="495"/>
    <x v="495"/>
  </r>
  <r>
    <n v="2579936017"/>
    <s v="Sunny"/>
    <s v="Glyne"/>
    <s v="Account Executive III"/>
    <x v="493"/>
    <x v="8"/>
    <x v="496"/>
    <x v="1"/>
    <n v="937500"/>
    <n v="1125000"/>
    <n v="1500000"/>
    <n v="0.53371866666666667"/>
    <s v="0-100%"/>
    <n v="60043.35"/>
    <n v="0"/>
    <n v="0"/>
    <n v="0"/>
    <n v="0"/>
    <x v="496"/>
    <x v="496"/>
  </r>
  <r>
    <n v="5588978080"/>
    <s v="Letti"/>
    <s v="Howarth"/>
    <s v="Account Executive II"/>
    <x v="494"/>
    <x v="6"/>
    <x v="497"/>
    <x v="2"/>
    <n v="750000"/>
    <n v="900000"/>
    <n v="1200000"/>
    <n v="1.2888366666666666"/>
    <s v="125-150%"/>
    <n v="78000"/>
    <n v="25500.000000000004"/>
    <n v="4893.42"/>
    <n v="0"/>
    <n v="0"/>
    <x v="497"/>
    <x v="497"/>
  </r>
  <r>
    <n v="7411705322"/>
    <s v="Noelyn"/>
    <s v="Vankin"/>
    <s v="Account Executive III"/>
    <x v="495"/>
    <x v="7"/>
    <x v="498"/>
    <x v="1"/>
    <n v="937500"/>
    <n v="1125000"/>
    <n v="1500000"/>
    <n v="1.1184013333333334"/>
    <s v="100-125%"/>
    <n v="112500"/>
    <n v="16872.189999999999"/>
    <n v="0"/>
    <n v="0"/>
    <n v="0"/>
    <x v="498"/>
    <x v="498"/>
  </r>
  <r>
    <n v="9726644925"/>
    <s v="Adaline"/>
    <s v="Waud"/>
    <s v="Account Executive I"/>
    <x v="496"/>
    <x v="11"/>
    <x v="499"/>
    <x v="0"/>
    <n v="625000"/>
    <n v="750000"/>
    <n v="1000000"/>
    <n v="0.71748800000000001"/>
    <s v="0-100%"/>
    <n v="35874.400000000001"/>
    <n v="0"/>
    <n v="0"/>
    <n v="0"/>
    <n v="0"/>
    <x v="499"/>
    <x v="499"/>
  </r>
  <r>
    <n v="4768254810"/>
    <s v="Reagan"/>
    <s v="Jubert"/>
    <s v="Account Executive I"/>
    <x v="497"/>
    <x v="7"/>
    <x v="500"/>
    <x v="0"/>
    <n v="625000"/>
    <n v="750000"/>
    <n v="1000000"/>
    <n v="1.325904"/>
    <s v="125-150%"/>
    <n v="50000"/>
    <n v="18750"/>
    <n v="6831.36"/>
    <n v="0"/>
    <n v="0"/>
    <x v="500"/>
    <x v="500"/>
  </r>
  <r>
    <n v="8640079943"/>
    <s v="Talbot"/>
    <s v="Kynett"/>
    <s v="Account Executive II"/>
    <x v="498"/>
    <x v="16"/>
    <x v="501"/>
    <x v="2"/>
    <n v="750000"/>
    <n v="900000"/>
    <n v="1200000"/>
    <n v="1.3223133333333332"/>
    <s v="125-150%"/>
    <n v="78000"/>
    <n v="25500.000000000004"/>
    <n v="9111.48"/>
    <n v="0"/>
    <n v="0"/>
    <x v="501"/>
    <x v="501"/>
  </r>
  <r>
    <n v="5479449389"/>
    <s v="Lazar"/>
    <s v="Durant"/>
    <s v="Account Executive II"/>
    <x v="499"/>
    <x v="15"/>
    <x v="502"/>
    <x v="2"/>
    <n v="750000"/>
    <n v="900000"/>
    <n v="1200000"/>
    <n v="0.98904999999999998"/>
    <s v="0-100%"/>
    <n v="77145.900000000009"/>
    <n v="0"/>
    <n v="0"/>
    <n v="0"/>
    <n v="0"/>
    <x v="502"/>
    <x v="502"/>
  </r>
  <r>
    <n v="6776868107"/>
    <s v="Margit"/>
    <s v="Dransfield"/>
    <s v="Account Executive III"/>
    <x v="500"/>
    <x v="0"/>
    <x v="503"/>
    <x v="1"/>
    <n v="937500"/>
    <n v="1125000"/>
    <n v="1500000"/>
    <n v="0.82773066666666661"/>
    <s v="0-100%"/>
    <n v="93119.7"/>
    <n v="0"/>
    <n v="0"/>
    <n v="0"/>
    <n v="0"/>
    <x v="503"/>
    <x v="503"/>
  </r>
  <r>
    <n v="2698184272"/>
    <s v="Lucina"/>
    <s v="Farndon"/>
    <s v="Account Executive III"/>
    <x v="501"/>
    <x v="17"/>
    <x v="504"/>
    <x v="1"/>
    <n v="937500"/>
    <n v="1125000"/>
    <n v="1500000"/>
    <n v="1.0738533333333333"/>
    <s v="100-125%"/>
    <n v="112500"/>
    <n v="10524.1"/>
    <n v="0"/>
    <n v="0"/>
    <n v="0"/>
    <x v="504"/>
    <x v="504"/>
  </r>
  <r>
    <n v="2191014690"/>
    <s v="Fabe"/>
    <s v="Hutchinges"/>
    <s v="Account Executive I"/>
    <x v="502"/>
    <x v="5"/>
    <x v="505"/>
    <x v="0"/>
    <n v="625000"/>
    <n v="750000"/>
    <n v="1000000"/>
    <n v="1.091002"/>
    <s v="100-125%"/>
    <n v="50000"/>
    <n v="6825.15"/>
    <n v="0"/>
    <n v="0"/>
    <n v="0"/>
    <x v="505"/>
    <x v="505"/>
  </r>
  <r>
    <n v="806065796"/>
    <s v="Verine"/>
    <s v="Gouldstone"/>
    <s v="Account Executive III"/>
    <x v="503"/>
    <x v="5"/>
    <x v="506"/>
    <x v="1"/>
    <n v="937500"/>
    <n v="1125000"/>
    <n v="1500000"/>
    <n v="0.82612133333333337"/>
    <s v="0-100%"/>
    <n v="92938.65"/>
    <n v="0"/>
    <n v="0"/>
    <n v="0"/>
    <n v="0"/>
    <x v="506"/>
    <x v="506"/>
  </r>
  <r>
    <n v="9561367408"/>
    <s v="Tammy"/>
    <s v="Lenden"/>
    <s v="Account Executive II"/>
    <x v="504"/>
    <x v="14"/>
    <x v="507"/>
    <x v="2"/>
    <n v="750000"/>
    <n v="900000"/>
    <n v="1200000"/>
    <n v="1.0350266666666668"/>
    <s v="100-125%"/>
    <n v="78000"/>
    <n v="3572.7200000000003"/>
    <n v="0"/>
    <n v="0"/>
    <n v="0"/>
    <x v="507"/>
    <x v="507"/>
  </r>
  <r>
    <n v="2492824950"/>
    <s v="Iago"/>
    <s v="Epine"/>
    <s v="Account Executive III"/>
    <x v="505"/>
    <x v="10"/>
    <x v="508"/>
    <x v="1"/>
    <n v="937500"/>
    <n v="1125000"/>
    <n v="1500000"/>
    <n v="1.2004533333333334"/>
    <s v="100-125%"/>
    <n v="112500"/>
    <n v="28564.6"/>
    <n v="0"/>
    <n v="0"/>
    <n v="0"/>
    <x v="508"/>
    <x v="508"/>
  </r>
  <r>
    <n v="3021692982"/>
    <s v="Georgie"/>
    <s v="Seyler"/>
    <s v="Account Executive II"/>
    <x v="506"/>
    <x v="0"/>
    <x v="509"/>
    <x v="2"/>
    <n v="750000"/>
    <n v="900000"/>
    <n v="1200000"/>
    <n v="1.1980599999999999"/>
    <s v="100-125%"/>
    <n v="78000"/>
    <n v="20202.120000000003"/>
    <n v="0"/>
    <n v="0"/>
    <n v="0"/>
    <x v="509"/>
    <x v="509"/>
  </r>
  <r>
    <n v="8238030943"/>
    <s v="Bennie"/>
    <s v="Drayton"/>
    <s v="Account Executive III"/>
    <x v="507"/>
    <x v="6"/>
    <x v="510"/>
    <x v="1"/>
    <n v="937500"/>
    <n v="1125000"/>
    <n v="1500000"/>
    <n v="1.1238600000000001"/>
    <s v="100-125%"/>
    <n v="112500"/>
    <n v="17650.05"/>
    <n v="0"/>
    <n v="0"/>
    <n v="0"/>
    <x v="510"/>
    <x v="510"/>
  </r>
  <r>
    <n v="6383978705"/>
    <s v="Bess"/>
    <s v="Kubelka"/>
    <s v="Account Executive III"/>
    <x v="508"/>
    <x v="14"/>
    <x v="511"/>
    <x v="1"/>
    <n v="937500"/>
    <n v="1125000"/>
    <n v="1500000"/>
    <n v="0.9607026666666667"/>
    <s v="0-100%"/>
    <n v="108079.05"/>
    <n v="0"/>
    <n v="0"/>
    <n v="0"/>
    <n v="0"/>
    <x v="511"/>
    <x v="511"/>
  </r>
  <r>
    <n v="3661649302"/>
    <s v="Evania"/>
    <s v="Grime"/>
    <s v="Account Executive I"/>
    <x v="509"/>
    <x v="21"/>
    <x v="512"/>
    <x v="0"/>
    <n v="625000"/>
    <n v="750000"/>
    <n v="1000000"/>
    <n v="2.393818"/>
    <s v="&gt;200%"/>
    <n v="50000"/>
    <n v="18750"/>
    <n v="22500"/>
    <n v="55000"/>
    <n v="19690.900000000001"/>
    <x v="512"/>
    <x v="512"/>
  </r>
  <r>
    <n v="1962975932"/>
    <s v="Avivah"/>
    <s v="Sante"/>
    <s v="Account Executive III"/>
    <x v="510"/>
    <x v="24"/>
    <x v="513"/>
    <x v="1"/>
    <n v="937500"/>
    <n v="1125000"/>
    <n v="1500000"/>
    <n v="0.40423333333333333"/>
    <s v="0-100%"/>
    <n v="45476.25"/>
    <n v="0"/>
    <n v="0"/>
    <n v="0"/>
    <n v="0"/>
    <x v="513"/>
    <x v="513"/>
  </r>
  <r>
    <n v="5623178685"/>
    <s v="Zebedee"/>
    <s v="Lewzey"/>
    <s v="Account Executive II"/>
    <x v="511"/>
    <x v="7"/>
    <x v="514"/>
    <x v="2"/>
    <n v="750000"/>
    <n v="900000"/>
    <n v="1200000"/>
    <n v="1.1036233333333334"/>
    <s v="100-125%"/>
    <n v="78000"/>
    <n v="10569.58"/>
    <n v="0"/>
    <n v="0"/>
    <n v="0"/>
    <x v="514"/>
    <x v="514"/>
  </r>
  <r>
    <n v="453763030"/>
    <s v="Wenona"/>
    <s v="Pawlik"/>
    <s v="Account Executive II"/>
    <x v="512"/>
    <x v="3"/>
    <x v="515"/>
    <x v="2"/>
    <n v="750000"/>
    <n v="900000"/>
    <n v="1200000"/>
    <n v="1.1860550000000001"/>
    <s v="100-125%"/>
    <n v="78000"/>
    <n v="18977.61"/>
    <n v="0"/>
    <n v="0"/>
    <n v="0"/>
    <x v="515"/>
    <x v="515"/>
  </r>
  <r>
    <n v="5211527984"/>
    <s v="Derk"/>
    <s v="Latham"/>
    <s v="Account Executive I"/>
    <x v="513"/>
    <x v="17"/>
    <x v="516"/>
    <x v="0"/>
    <n v="625000"/>
    <n v="750000"/>
    <n v="1000000"/>
    <n v="1.57789"/>
    <s v="150-200%"/>
    <n v="50000"/>
    <n v="18750"/>
    <n v="22500"/>
    <n v="8567.9"/>
    <n v="0"/>
    <x v="516"/>
    <x v="516"/>
  </r>
  <r>
    <n v="1659448174"/>
    <s v="Christina"/>
    <s v="Augar"/>
    <s v="Account Executive III"/>
    <x v="514"/>
    <x v="14"/>
    <x v="517"/>
    <x v="1"/>
    <n v="937500"/>
    <n v="1125000"/>
    <n v="1500000"/>
    <n v="0.79712266666666665"/>
    <s v="0-100%"/>
    <n v="89676.3"/>
    <n v="0"/>
    <n v="0"/>
    <n v="0"/>
    <n v="0"/>
    <x v="517"/>
    <x v="517"/>
  </r>
  <r>
    <n v="5637692440"/>
    <s v="Minetta"/>
    <s v="Claeskens"/>
    <s v="Account Executive II"/>
    <x v="515"/>
    <x v="9"/>
    <x v="518"/>
    <x v="2"/>
    <n v="750000"/>
    <n v="900000"/>
    <n v="1200000"/>
    <n v="0.88572499999999998"/>
    <s v="0-100%"/>
    <n v="69086.55"/>
    <n v="0"/>
    <n v="0"/>
    <n v="0"/>
    <n v="0"/>
    <x v="518"/>
    <x v="518"/>
  </r>
  <r>
    <n v="6637560367"/>
    <s v="Jermayne"/>
    <s v="O'Grady"/>
    <s v="Account Executive I"/>
    <x v="516"/>
    <x v="2"/>
    <x v="519"/>
    <x v="0"/>
    <n v="625000"/>
    <n v="750000"/>
    <n v="1000000"/>
    <n v="1.330408"/>
    <s v="125-150%"/>
    <n v="50000"/>
    <n v="18750"/>
    <n v="7236.7199999999993"/>
    <n v="0"/>
    <n v="0"/>
    <x v="519"/>
    <x v="519"/>
  </r>
  <r>
    <n v="7621218967"/>
    <s v="Peter"/>
    <s v="Aps"/>
    <s v="Account Executive I"/>
    <x v="517"/>
    <x v="2"/>
    <x v="520"/>
    <x v="0"/>
    <n v="625000"/>
    <n v="750000"/>
    <n v="1000000"/>
    <n v="1.4223680000000001"/>
    <s v="125-150%"/>
    <n v="50000"/>
    <n v="18750"/>
    <n v="15513.119999999999"/>
    <n v="0"/>
    <n v="0"/>
    <x v="520"/>
    <x v="520"/>
  </r>
  <r>
    <n v="6293335589"/>
    <s v="Eustacia"/>
    <s v="Creamer"/>
    <s v="Account Executive I"/>
    <x v="518"/>
    <x v="4"/>
    <x v="521"/>
    <x v="0"/>
    <n v="625000"/>
    <n v="750000"/>
    <n v="1000000"/>
    <n v="0.95988399999999996"/>
    <s v="0-100%"/>
    <n v="47994.200000000004"/>
    <n v="0"/>
    <n v="0"/>
    <n v="0"/>
    <n v="0"/>
    <x v="521"/>
    <x v="521"/>
  </r>
  <r>
    <n v="8127128031"/>
    <s v="Adolf"/>
    <s v="Underhill"/>
    <s v="Account Executive II"/>
    <x v="519"/>
    <x v="5"/>
    <x v="522"/>
    <x v="2"/>
    <n v="750000"/>
    <n v="900000"/>
    <n v="1200000"/>
    <n v="0.8712833333333333"/>
    <s v="0-100%"/>
    <n v="67960.100000000006"/>
    <n v="0"/>
    <n v="0"/>
    <n v="0"/>
    <n v="0"/>
    <x v="522"/>
    <x v="522"/>
  </r>
  <r>
    <n v="9013891098"/>
    <s v="Cory"/>
    <s v="Duplan"/>
    <s v="Account Executive III"/>
    <x v="520"/>
    <x v="7"/>
    <x v="523"/>
    <x v="1"/>
    <n v="937500"/>
    <n v="1125000"/>
    <n v="1500000"/>
    <n v="0.9091906666666667"/>
    <s v="0-100%"/>
    <n v="102283.95"/>
    <n v="0"/>
    <n v="0"/>
    <n v="0"/>
    <n v="0"/>
    <x v="523"/>
    <x v="523"/>
  </r>
  <r>
    <n v="1545110042"/>
    <s v="Cairistiona"/>
    <s v="Lyver"/>
    <s v="Account Executive II"/>
    <x v="521"/>
    <x v="2"/>
    <x v="524"/>
    <x v="2"/>
    <n v="750000"/>
    <n v="900000"/>
    <n v="1200000"/>
    <n v="1.2597133333333332"/>
    <s v="125-150%"/>
    <n v="78000"/>
    <n v="25500.000000000004"/>
    <n v="1223.8799999999999"/>
    <n v="0"/>
    <n v="0"/>
    <x v="524"/>
    <x v="524"/>
  </r>
  <r>
    <n v="9815158015"/>
    <s v="Kiley"/>
    <s v="Lartice"/>
    <s v="Account Executive I"/>
    <x v="522"/>
    <x v="3"/>
    <x v="525"/>
    <x v="0"/>
    <n v="625000"/>
    <n v="750000"/>
    <n v="1000000"/>
    <n v="1.577664"/>
    <s v="150-200%"/>
    <n v="50000"/>
    <n v="18750"/>
    <n v="22500"/>
    <n v="8543.0400000000009"/>
    <n v="0"/>
    <x v="525"/>
    <x v="525"/>
  </r>
  <r>
    <n v="8565880958"/>
    <s v="Austine"/>
    <s v="Wyer"/>
    <s v="Account Executive II"/>
    <x v="523"/>
    <x v="2"/>
    <x v="526"/>
    <x v="2"/>
    <n v="750000"/>
    <n v="900000"/>
    <n v="1200000"/>
    <n v="1.3246983333333333"/>
    <s v="125-150%"/>
    <n v="78000"/>
    <n v="25500.000000000004"/>
    <n v="9411.99"/>
    <n v="0"/>
    <n v="0"/>
    <x v="526"/>
    <x v="526"/>
  </r>
  <r>
    <n v="7783641539"/>
    <s v="Janenna"/>
    <s v="Dailey"/>
    <s v="Account Executive III"/>
    <x v="524"/>
    <x v="2"/>
    <x v="527"/>
    <x v="1"/>
    <n v="937500"/>
    <n v="1125000"/>
    <n v="1500000"/>
    <n v="0.97279199999999999"/>
    <s v="0-100%"/>
    <n v="109439.09999999999"/>
    <n v="0"/>
    <n v="0"/>
    <n v="0"/>
    <n v="0"/>
    <x v="527"/>
    <x v="527"/>
  </r>
  <r>
    <n v="9340388305"/>
    <s v="Alfi"/>
    <s v="Duesberry"/>
    <s v="Account Executive II"/>
    <x v="525"/>
    <x v="14"/>
    <x v="528"/>
    <x v="2"/>
    <n v="750000"/>
    <n v="900000"/>
    <n v="1200000"/>
    <n v="1.012025"/>
    <s v="100-125%"/>
    <n v="78000"/>
    <n v="1226.5500000000002"/>
    <n v="0"/>
    <n v="0"/>
    <n v="0"/>
    <x v="528"/>
    <x v="528"/>
  </r>
  <r>
    <n v="7966083349"/>
    <s v="Rosella"/>
    <s v="Zamora"/>
    <s v="Account Executive I"/>
    <x v="526"/>
    <x v="16"/>
    <x v="529"/>
    <x v="0"/>
    <n v="625000"/>
    <n v="750000"/>
    <n v="1000000"/>
    <n v="1.6771499999999999"/>
    <s v="150-200%"/>
    <n v="50000"/>
    <n v="18750"/>
    <n v="22500"/>
    <n v="19486.5"/>
    <n v="0"/>
    <x v="529"/>
    <x v="529"/>
  </r>
  <r>
    <n v="1599457717"/>
    <s v="Julianna"/>
    <s v="Dunklee"/>
    <s v="Account Executive I"/>
    <x v="527"/>
    <x v="4"/>
    <x v="530"/>
    <x v="0"/>
    <n v="625000"/>
    <n v="750000"/>
    <n v="1000000"/>
    <n v="0.83543400000000001"/>
    <s v="0-100%"/>
    <n v="41771.700000000004"/>
    <n v="0"/>
    <n v="0"/>
    <n v="0"/>
    <n v="0"/>
    <x v="530"/>
    <x v="530"/>
  </r>
  <r>
    <n v="6253520369"/>
    <s v="Aviva"/>
    <s v="Shayes"/>
    <s v="Account Executive II"/>
    <x v="528"/>
    <x v="0"/>
    <x v="531"/>
    <x v="2"/>
    <n v="750000"/>
    <n v="900000"/>
    <n v="1200000"/>
    <n v="1.007625"/>
    <s v="100-125%"/>
    <n v="78000"/>
    <n v="777.75"/>
    <n v="0"/>
    <n v="0"/>
    <n v="0"/>
    <x v="531"/>
    <x v="531"/>
  </r>
  <r>
    <n v="8054305400"/>
    <s v="Wendel"/>
    <s v="Hulmes"/>
    <s v="Account Executive III"/>
    <x v="529"/>
    <x v="0"/>
    <x v="532"/>
    <x v="1"/>
    <n v="937500"/>
    <n v="1125000"/>
    <n v="1500000"/>
    <n v="0.9016426666666667"/>
    <s v="0-100%"/>
    <n v="101434.8"/>
    <n v="0"/>
    <n v="0"/>
    <n v="0"/>
    <n v="0"/>
    <x v="532"/>
    <x v="532"/>
  </r>
  <r>
    <n v="5795848808"/>
    <s v="Terri"/>
    <s v="Dorn"/>
    <s v="Account Executive III"/>
    <x v="530"/>
    <x v="13"/>
    <x v="533"/>
    <x v="1"/>
    <n v="937500"/>
    <n v="1125000"/>
    <n v="1500000"/>
    <n v="1.3858266666666668"/>
    <s v="125-150%"/>
    <n v="112500"/>
    <n v="35625"/>
    <n v="23430.100000000002"/>
    <n v="0"/>
    <n v="0"/>
    <x v="533"/>
    <x v="533"/>
  </r>
  <r>
    <n v="7249524151"/>
    <s v="Rodina"/>
    <s v="Calloway"/>
    <s v="Account Executive III"/>
    <x v="531"/>
    <x v="4"/>
    <x v="534"/>
    <x v="1"/>
    <n v="937500"/>
    <n v="1125000"/>
    <n v="1500000"/>
    <n v="0.821496"/>
    <s v="0-100%"/>
    <n v="92418.3"/>
    <n v="0"/>
    <n v="0"/>
    <n v="0"/>
    <n v="0"/>
    <x v="534"/>
    <x v="534"/>
  </r>
  <r>
    <n v="3235176993"/>
    <s v="Adena"/>
    <s v="Kop"/>
    <s v="Account Executive I"/>
    <x v="532"/>
    <x v="15"/>
    <x v="535"/>
    <x v="0"/>
    <n v="625000"/>
    <n v="750000"/>
    <n v="1000000"/>
    <n v="0.90200800000000003"/>
    <s v="0-100%"/>
    <n v="45100.4"/>
    <n v="0"/>
    <n v="0"/>
    <n v="0"/>
    <n v="0"/>
    <x v="535"/>
    <x v="535"/>
  </r>
  <r>
    <n v="2565290632"/>
    <s v="Rosina"/>
    <s v="Kener"/>
    <s v="Account Executive III"/>
    <x v="533"/>
    <x v="9"/>
    <x v="536"/>
    <x v="1"/>
    <n v="937500"/>
    <n v="1125000"/>
    <n v="1500000"/>
    <n v="0.71343066666666666"/>
    <s v="0-100%"/>
    <n v="80260.95"/>
    <n v="0"/>
    <n v="0"/>
    <n v="0"/>
    <n v="0"/>
    <x v="536"/>
    <x v="536"/>
  </r>
  <r>
    <n v="1718344562"/>
    <s v="Mendel"/>
    <s v="Iscowitz"/>
    <s v="Account Executive III"/>
    <x v="534"/>
    <x v="2"/>
    <x v="537"/>
    <x v="1"/>
    <n v="937500"/>
    <n v="1125000"/>
    <n v="1500000"/>
    <n v="0.84610933333333338"/>
    <s v="0-100%"/>
    <n v="95187.3"/>
    <n v="0"/>
    <n v="0"/>
    <n v="0"/>
    <n v="0"/>
    <x v="537"/>
    <x v="537"/>
  </r>
  <r>
    <n v="5082945165"/>
    <s v="Hillyer"/>
    <s v="Garrique"/>
    <s v="Account Executive I"/>
    <x v="535"/>
    <x v="3"/>
    <x v="538"/>
    <x v="0"/>
    <n v="625000"/>
    <n v="750000"/>
    <n v="1000000"/>
    <n v="1.352122"/>
    <s v="125-150%"/>
    <n v="50000"/>
    <n v="18750"/>
    <n v="9190.98"/>
    <n v="0"/>
    <n v="0"/>
    <x v="538"/>
    <x v="538"/>
  </r>
  <r>
    <n v="5191866150"/>
    <s v="Luisa"/>
    <s v="Antic"/>
    <s v="Account Executive III"/>
    <x v="536"/>
    <x v="15"/>
    <x v="539"/>
    <x v="1"/>
    <n v="937500"/>
    <n v="1125000"/>
    <n v="1500000"/>
    <n v="0.57401733333333338"/>
    <s v="0-100%"/>
    <n v="64576.95"/>
    <n v="0"/>
    <n v="0"/>
    <n v="0"/>
    <n v="0"/>
    <x v="539"/>
    <x v="539"/>
  </r>
  <r>
    <n v="6531376252"/>
    <s v="Clyve"/>
    <s v="Dayley"/>
    <s v="Account Executive II"/>
    <x v="537"/>
    <x v="6"/>
    <x v="540"/>
    <x v="2"/>
    <n v="750000"/>
    <n v="900000"/>
    <n v="1200000"/>
    <n v="1.3223816666666666"/>
    <s v="125-150%"/>
    <n v="78000"/>
    <n v="25500.000000000004"/>
    <n v="9120.09"/>
    <n v="0"/>
    <n v="0"/>
    <x v="540"/>
    <x v="540"/>
  </r>
  <r>
    <n v="6695538166"/>
    <s v="Jessie"/>
    <s v="Peabody"/>
    <s v="Account Executive II"/>
    <x v="55"/>
    <x v="3"/>
    <x v="541"/>
    <x v="2"/>
    <n v="750000"/>
    <n v="900000"/>
    <n v="1200000"/>
    <n v="1.3045316666666666"/>
    <s v="125-150%"/>
    <n v="78000"/>
    <n v="25500.000000000004"/>
    <n v="6870.99"/>
    <n v="0"/>
    <n v="0"/>
    <x v="541"/>
    <x v="541"/>
  </r>
  <r>
    <n v="3609467622"/>
    <s v="Alberto"/>
    <s v="Morgan"/>
    <s v="Account Executive I"/>
    <x v="538"/>
    <x v="5"/>
    <x v="542"/>
    <x v="0"/>
    <n v="625000"/>
    <n v="750000"/>
    <n v="1000000"/>
    <n v="0.94234600000000002"/>
    <s v="0-100%"/>
    <n v="47117.3"/>
    <n v="0"/>
    <n v="0"/>
    <n v="0"/>
    <n v="0"/>
    <x v="542"/>
    <x v="542"/>
  </r>
  <r>
    <n v="8481632066"/>
    <s v="Bengt"/>
    <s v="Shillum"/>
    <s v="Account Executive III"/>
    <x v="539"/>
    <x v="8"/>
    <x v="543"/>
    <x v="1"/>
    <n v="937500"/>
    <n v="1125000"/>
    <n v="1500000"/>
    <n v="0.59367599999999998"/>
    <s v="0-100%"/>
    <n v="66788.55"/>
    <n v="0"/>
    <n v="0"/>
    <n v="0"/>
    <n v="0"/>
    <x v="543"/>
    <x v="543"/>
  </r>
  <r>
    <n v="2234966051"/>
    <s v="Vania"/>
    <s v="Tolefree"/>
    <s v="Account Executive III"/>
    <x v="540"/>
    <x v="7"/>
    <x v="544"/>
    <x v="1"/>
    <n v="937500"/>
    <n v="1125000"/>
    <n v="1500000"/>
    <n v="0.93330133333333332"/>
    <s v="0-100%"/>
    <n v="104996.4"/>
    <n v="0"/>
    <n v="0"/>
    <n v="0"/>
    <n v="0"/>
    <x v="544"/>
    <x v="544"/>
  </r>
  <r>
    <n v="8603912793"/>
    <s v="Idell"/>
    <s v="Haskew"/>
    <s v="Account Executive III"/>
    <x v="541"/>
    <x v="2"/>
    <x v="545"/>
    <x v="1"/>
    <n v="937500"/>
    <n v="1125000"/>
    <n v="1500000"/>
    <n v="0.88710933333333331"/>
    <s v="0-100%"/>
    <n v="99799.8"/>
    <n v="0"/>
    <n v="0"/>
    <n v="0"/>
    <n v="0"/>
    <x v="545"/>
    <x v="545"/>
  </r>
  <r>
    <n v="6322781804"/>
    <s v="Shayne"/>
    <s v="Millin"/>
    <s v="Account Executive III"/>
    <x v="542"/>
    <x v="6"/>
    <x v="546"/>
    <x v="1"/>
    <n v="937500"/>
    <n v="1125000"/>
    <n v="1500000"/>
    <n v="1.1918546666666667"/>
    <s v="100-125%"/>
    <n v="112500"/>
    <n v="27339.29"/>
    <n v="0"/>
    <n v="0"/>
    <n v="0"/>
    <x v="546"/>
    <x v="546"/>
  </r>
  <r>
    <n v="9287480133"/>
    <s v="Rufe"/>
    <s v="Smerdon"/>
    <s v="Account Executive III"/>
    <x v="543"/>
    <x v="14"/>
    <x v="547"/>
    <x v="1"/>
    <n v="937500"/>
    <n v="1125000"/>
    <n v="1500000"/>
    <n v="0.93986800000000004"/>
    <s v="0-100%"/>
    <n v="105735.15"/>
    <n v="0"/>
    <n v="0"/>
    <n v="0"/>
    <n v="0"/>
    <x v="547"/>
    <x v="547"/>
  </r>
  <r>
    <n v="7427985850"/>
    <s v="Tallie"/>
    <s v="Buckner"/>
    <s v="Account Executive III"/>
    <x v="544"/>
    <x v="7"/>
    <x v="548"/>
    <x v="1"/>
    <n v="937500"/>
    <n v="1125000"/>
    <n v="1500000"/>
    <n v="1.0190053333333333"/>
    <s v="100-125%"/>
    <n v="112500"/>
    <n v="2708.26"/>
    <n v="0"/>
    <n v="0"/>
    <n v="0"/>
    <x v="548"/>
    <x v="548"/>
  </r>
  <r>
    <n v="4328154427"/>
    <s v="Christabella"/>
    <s v="Timblett"/>
    <s v="Account Executive I"/>
    <x v="545"/>
    <x v="2"/>
    <x v="549"/>
    <x v="0"/>
    <n v="625000"/>
    <n v="750000"/>
    <n v="1000000"/>
    <n v="1.2741439999999999"/>
    <s v="125-150%"/>
    <n v="50000"/>
    <n v="18750"/>
    <n v="2172.96"/>
    <n v="0"/>
    <n v="0"/>
    <x v="549"/>
    <x v="549"/>
  </r>
  <r>
    <n v="5077974136"/>
    <s v="Pacorro"/>
    <s v="Balden"/>
    <s v="Account Executive III"/>
    <x v="546"/>
    <x v="0"/>
    <x v="550"/>
    <x v="1"/>
    <n v="937500"/>
    <n v="1125000"/>
    <n v="1500000"/>
    <n v="0.79571999999999998"/>
    <s v="0-100%"/>
    <n v="89518.5"/>
    <n v="0"/>
    <n v="0"/>
    <n v="0"/>
    <n v="0"/>
    <x v="550"/>
    <x v="550"/>
  </r>
  <r>
    <n v="9621331862"/>
    <s v="Elizabet"/>
    <s v="Kentish"/>
    <s v="Account Executive III"/>
    <x v="547"/>
    <x v="8"/>
    <x v="551"/>
    <x v="1"/>
    <n v="937500"/>
    <n v="1125000"/>
    <n v="1500000"/>
    <n v="0.60627733333333333"/>
    <s v="0-100%"/>
    <n v="68206.2"/>
    <n v="0"/>
    <n v="0"/>
    <n v="0"/>
    <n v="0"/>
    <x v="551"/>
    <x v="551"/>
  </r>
  <r>
    <n v="6720857681"/>
    <s v="Cecilius"/>
    <s v="Messam"/>
    <s v="Account Executive II"/>
    <x v="548"/>
    <x v="3"/>
    <x v="552"/>
    <x v="2"/>
    <n v="750000"/>
    <n v="900000"/>
    <n v="1200000"/>
    <n v="1.3335683333333332"/>
    <s v="125-150%"/>
    <n v="78000"/>
    <n v="25500.000000000004"/>
    <n v="10529.609999999999"/>
    <n v="0"/>
    <n v="0"/>
    <x v="552"/>
    <x v="552"/>
  </r>
  <r>
    <n v="4502817627"/>
    <s v="Aurelie"/>
    <s v="Pickaver"/>
    <s v="Account Executive I"/>
    <x v="549"/>
    <x v="5"/>
    <x v="553"/>
    <x v="0"/>
    <n v="625000"/>
    <n v="750000"/>
    <n v="1000000"/>
    <n v="1.3910020000000001"/>
    <s v="125-150%"/>
    <n v="50000"/>
    <n v="18750"/>
    <n v="12690.18"/>
    <n v="0"/>
    <n v="0"/>
    <x v="553"/>
    <x v="553"/>
  </r>
  <r>
    <n v="7794042674"/>
    <s v="Huey"/>
    <s v="Strognell"/>
    <s v="Account Executive I"/>
    <x v="550"/>
    <x v="17"/>
    <x v="554"/>
    <x v="0"/>
    <n v="625000"/>
    <n v="750000"/>
    <n v="1000000"/>
    <n v="1.874546"/>
    <s v="150-200%"/>
    <n v="50000"/>
    <n v="18750"/>
    <n v="22500"/>
    <n v="41200.06"/>
    <n v="0"/>
    <x v="554"/>
    <x v="554"/>
  </r>
  <r>
    <n v="7637608875"/>
    <s v="Lawrence"/>
    <s v="Minchindon"/>
    <s v="Account Executive I"/>
    <x v="551"/>
    <x v="2"/>
    <x v="555"/>
    <x v="0"/>
    <n v="625000"/>
    <n v="750000"/>
    <n v="1000000"/>
    <n v="1.4258599999999999"/>
    <s v="125-150%"/>
    <n v="50000"/>
    <n v="18750"/>
    <n v="15827.4"/>
    <n v="0"/>
    <n v="0"/>
    <x v="555"/>
    <x v="555"/>
  </r>
  <r>
    <n v="2411473303"/>
    <s v="Ivan"/>
    <s v="Gonzalo"/>
    <s v="Account Executive II"/>
    <x v="552"/>
    <x v="8"/>
    <x v="556"/>
    <x v="2"/>
    <n v="750000"/>
    <n v="900000"/>
    <n v="1200000"/>
    <n v="0.80123500000000003"/>
    <s v="0-100%"/>
    <n v="62496.33"/>
    <n v="0"/>
    <n v="0"/>
    <n v="0"/>
    <n v="0"/>
    <x v="556"/>
    <x v="556"/>
  </r>
  <r>
    <n v="9369490930"/>
    <s v="Gar"/>
    <s v="Mueller"/>
    <s v="Account Executive I"/>
    <x v="553"/>
    <x v="8"/>
    <x v="557"/>
    <x v="0"/>
    <n v="625000"/>
    <n v="750000"/>
    <n v="1000000"/>
    <n v="0.89167200000000002"/>
    <s v="0-100%"/>
    <n v="44583.600000000006"/>
    <n v="0"/>
    <n v="0"/>
    <n v="0"/>
    <n v="0"/>
    <x v="557"/>
    <x v="557"/>
  </r>
  <r>
    <n v="1252810490"/>
    <s v="Travers"/>
    <s v="Nequest"/>
    <s v="Account Executive III"/>
    <x v="554"/>
    <x v="19"/>
    <x v="558"/>
    <x v="1"/>
    <n v="937500"/>
    <n v="1125000"/>
    <n v="1500000"/>
    <n v="0.50836533333333334"/>
    <s v="0-100%"/>
    <n v="57191.1"/>
    <n v="0"/>
    <n v="0"/>
    <n v="0"/>
    <n v="0"/>
    <x v="558"/>
    <x v="558"/>
  </r>
  <r>
    <n v="7760701055"/>
    <s v="Mauricio"/>
    <s v="Smooth"/>
    <s v="Account Executive II"/>
    <x v="555"/>
    <x v="12"/>
    <x v="559"/>
    <x v="2"/>
    <n v="750000"/>
    <n v="900000"/>
    <n v="1200000"/>
    <n v="1.3674066666666667"/>
    <s v="125-150%"/>
    <n v="78000"/>
    <n v="25500.000000000004"/>
    <n v="14793.24"/>
    <n v="0"/>
    <n v="0"/>
    <x v="559"/>
    <x v="559"/>
  </r>
  <r>
    <n v="8099854152"/>
    <s v="Elroy"/>
    <s v="Lenaghen"/>
    <s v="Account Executive I"/>
    <x v="556"/>
    <x v="2"/>
    <x v="560"/>
    <x v="0"/>
    <n v="625000"/>
    <n v="750000"/>
    <n v="1000000"/>
    <n v="1.45953"/>
    <s v="125-150%"/>
    <n v="50000"/>
    <n v="18750"/>
    <n v="18857.7"/>
    <n v="0"/>
    <n v="0"/>
    <x v="560"/>
    <x v="560"/>
  </r>
  <r>
    <n v="5623930522"/>
    <s v="Elie"/>
    <s v="Cantillion"/>
    <s v="Account Executive III"/>
    <x v="557"/>
    <x v="12"/>
    <x v="561"/>
    <x v="1"/>
    <n v="937500"/>
    <n v="1125000"/>
    <n v="1500000"/>
    <n v="1.1342453333333333"/>
    <s v="100-125%"/>
    <n v="112500"/>
    <n v="19129.96"/>
    <n v="0"/>
    <n v="0"/>
    <n v="0"/>
    <x v="561"/>
    <x v="561"/>
  </r>
  <r>
    <n v="3060876401"/>
    <s v="Tuckie"/>
    <s v="Mullenger"/>
    <s v="Account Executive I"/>
    <x v="558"/>
    <x v="16"/>
    <x v="562"/>
    <x v="0"/>
    <n v="625000"/>
    <n v="750000"/>
    <n v="1000000"/>
    <n v="1.5516019999999999"/>
    <s v="150-200%"/>
    <n v="50000"/>
    <n v="18750"/>
    <n v="22500"/>
    <n v="5676.22"/>
    <n v="0"/>
    <x v="562"/>
    <x v="562"/>
  </r>
  <r>
    <n v="960994726"/>
    <s v="Nichols"/>
    <s v="Exton"/>
    <s v="Account Executive II"/>
    <x v="559"/>
    <x v="2"/>
    <x v="563"/>
    <x v="2"/>
    <n v="750000"/>
    <n v="900000"/>
    <n v="1200000"/>
    <n v="1.2448283333333334"/>
    <s v="100-125%"/>
    <n v="78000"/>
    <n v="24972.49"/>
    <n v="0"/>
    <n v="0"/>
    <n v="0"/>
    <x v="563"/>
    <x v="563"/>
  </r>
  <r>
    <n v="4306425231"/>
    <s v="Fraze"/>
    <s v="Laing"/>
    <s v="Account Executive I"/>
    <x v="560"/>
    <x v="14"/>
    <x v="564"/>
    <x v="0"/>
    <n v="625000"/>
    <n v="750000"/>
    <n v="1000000"/>
    <n v="1.342724"/>
    <s v="125-150%"/>
    <n v="50000"/>
    <n v="18750"/>
    <n v="8345.16"/>
    <n v="0"/>
    <n v="0"/>
    <x v="564"/>
    <x v="564"/>
  </r>
  <r>
    <n v="844376051"/>
    <s v="Erika"/>
    <s v="Forsaith"/>
    <s v="Account Executive I"/>
    <x v="561"/>
    <x v="0"/>
    <x v="565"/>
    <x v="0"/>
    <n v="625000"/>
    <n v="750000"/>
    <n v="1000000"/>
    <n v="1.2147920000000001"/>
    <s v="100-125%"/>
    <n v="50000"/>
    <n v="16109.4"/>
    <n v="0"/>
    <n v="0"/>
    <n v="0"/>
    <x v="565"/>
    <x v="565"/>
  </r>
  <r>
    <n v="2074776004"/>
    <s v="Salli"/>
    <s v="Gooda"/>
    <s v="Account Executive II"/>
    <x v="562"/>
    <x v="7"/>
    <x v="566"/>
    <x v="2"/>
    <n v="750000"/>
    <n v="900000"/>
    <n v="1200000"/>
    <n v="1.3429433333333334"/>
    <s v="125-150%"/>
    <n v="78000"/>
    <n v="25500.000000000004"/>
    <n v="11710.859999999999"/>
    <n v="0"/>
    <n v="0"/>
    <x v="566"/>
    <x v="566"/>
  </r>
  <r>
    <n v="5998486889"/>
    <s v="Amalea"/>
    <s v="Murty"/>
    <s v="Account Executive I"/>
    <x v="563"/>
    <x v="7"/>
    <x v="567"/>
    <x v="0"/>
    <n v="625000"/>
    <n v="750000"/>
    <n v="1000000"/>
    <n v="1.309274"/>
    <s v="125-150%"/>
    <n v="50000"/>
    <n v="18750"/>
    <n v="5334.66"/>
    <n v="0"/>
    <n v="0"/>
    <x v="567"/>
    <x v="567"/>
  </r>
  <r>
    <n v="8069192305"/>
    <s v="Alexa"/>
    <s v="Balch"/>
    <s v="Account Executive III"/>
    <x v="564"/>
    <x v="6"/>
    <x v="568"/>
    <x v="1"/>
    <n v="937500"/>
    <n v="1125000"/>
    <n v="1500000"/>
    <n v="1.100792"/>
    <s v="100-125%"/>
    <n v="112500"/>
    <n v="14362.86"/>
    <n v="0"/>
    <n v="0"/>
    <n v="0"/>
    <x v="568"/>
    <x v="568"/>
  </r>
  <r>
    <n v="899126162"/>
    <s v="Nolie"/>
    <s v="Gonnin"/>
    <s v="Account Executive II"/>
    <x v="565"/>
    <x v="7"/>
    <x v="569"/>
    <x v="2"/>
    <n v="750000"/>
    <n v="900000"/>
    <n v="1200000"/>
    <n v="1.159635"/>
    <s v="100-125%"/>
    <n v="78000"/>
    <n v="16282.77"/>
    <n v="0"/>
    <n v="0"/>
    <n v="0"/>
    <x v="569"/>
    <x v="569"/>
  </r>
  <r>
    <n v="2575500974"/>
    <s v="Orelia"/>
    <s v="Philipson"/>
    <s v="Account Executive II"/>
    <x v="566"/>
    <x v="10"/>
    <x v="570"/>
    <x v="2"/>
    <n v="750000"/>
    <n v="900000"/>
    <n v="1200000"/>
    <n v="1.6101316666666667"/>
    <s v="150-200%"/>
    <n v="78000"/>
    <n v="25500.000000000004"/>
    <n v="31500"/>
    <n v="17180.54"/>
    <n v="0"/>
    <x v="570"/>
    <x v="570"/>
  </r>
  <r>
    <n v="2561690342"/>
    <s v="Krisha"/>
    <s v="Rotherham"/>
    <s v="Account Executive III"/>
    <x v="567"/>
    <x v="16"/>
    <x v="571"/>
    <x v="1"/>
    <n v="937500"/>
    <n v="1125000"/>
    <n v="1500000"/>
    <n v="1.1444653333333332"/>
    <s v="100-125%"/>
    <n v="112500"/>
    <n v="20586.310000000001"/>
    <n v="0"/>
    <n v="0"/>
    <n v="0"/>
    <x v="571"/>
    <x v="571"/>
  </r>
  <r>
    <n v="1969484233"/>
    <s v="Elisabetta"/>
    <s v="Martinec"/>
    <s v="Account Executive I"/>
    <x v="568"/>
    <x v="18"/>
    <x v="572"/>
    <x v="0"/>
    <n v="625000"/>
    <n v="750000"/>
    <n v="1000000"/>
    <n v="0.66172799999999998"/>
    <s v="0-100%"/>
    <n v="33086.400000000001"/>
    <n v="0"/>
    <n v="0"/>
    <n v="0"/>
    <n v="0"/>
    <x v="572"/>
    <x v="572"/>
  </r>
  <r>
    <n v="5903124704"/>
    <s v="Renaud"/>
    <s v="Highwood"/>
    <s v="Account Executive III"/>
    <x v="569"/>
    <x v="17"/>
    <x v="573"/>
    <x v="1"/>
    <n v="937500"/>
    <n v="1125000"/>
    <n v="1500000"/>
    <n v="1.1808653333333334"/>
    <s v="100-125%"/>
    <n v="112500"/>
    <n v="25773.31"/>
    <n v="0"/>
    <n v="0"/>
    <n v="0"/>
    <x v="573"/>
    <x v="573"/>
  </r>
  <r>
    <n v="4487905370"/>
    <s v="Chastity"/>
    <s v="Benninger"/>
    <s v="Account Executive I"/>
    <x v="570"/>
    <x v="7"/>
    <x v="574"/>
    <x v="0"/>
    <n v="625000"/>
    <n v="750000"/>
    <n v="1000000"/>
    <n v="1.2493479999999999"/>
    <s v="100-125%"/>
    <n v="50000"/>
    <n v="18701.099999999999"/>
    <n v="0"/>
    <n v="0"/>
    <n v="0"/>
    <x v="574"/>
    <x v="574"/>
  </r>
  <r>
    <n v="9548500949"/>
    <s v="Misty"/>
    <s v="Whitrod"/>
    <s v="Account Executive I"/>
    <x v="571"/>
    <x v="9"/>
    <x v="575"/>
    <x v="0"/>
    <n v="625000"/>
    <n v="750000"/>
    <n v="1000000"/>
    <n v="1.3115520000000001"/>
    <s v="125-150%"/>
    <n v="50000"/>
    <n v="18750"/>
    <n v="5539.6799999999994"/>
    <n v="0"/>
    <n v="0"/>
    <x v="575"/>
    <x v="575"/>
  </r>
  <r>
    <n v="9547713507"/>
    <s v="Darwin"/>
    <s v="Tinsley"/>
    <s v="Account Executive III"/>
    <x v="572"/>
    <x v="0"/>
    <x v="576"/>
    <x v="1"/>
    <n v="937500"/>
    <n v="1125000"/>
    <n v="1500000"/>
    <n v="1.0170133333333333"/>
    <s v="100-125%"/>
    <n v="112500"/>
    <n v="2424.4"/>
    <n v="0"/>
    <n v="0"/>
    <n v="0"/>
    <x v="576"/>
    <x v="576"/>
  </r>
  <r>
    <n v="895027720"/>
    <s v="Ddene"/>
    <s v="Castree"/>
    <s v="Account Executive III"/>
    <x v="573"/>
    <x v="9"/>
    <x v="577"/>
    <x v="1"/>
    <n v="937500"/>
    <n v="1125000"/>
    <n v="1500000"/>
    <n v="0.63774399999999998"/>
    <s v="0-100%"/>
    <n v="71746.2"/>
    <n v="0"/>
    <n v="0"/>
    <n v="0"/>
    <n v="0"/>
    <x v="577"/>
    <x v="577"/>
  </r>
  <r>
    <n v="7242677408"/>
    <s v="Dexter"/>
    <s v="Ewington"/>
    <s v="Account Executive III"/>
    <x v="574"/>
    <x v="18"/>
    <x v="578"/>
    <x v="1"/>
    <n v="937500"/>
    <n v="1125000"/>
    <n v="1500000"/>
    <n v="0.42337333333333332"/>
    <s v="0-100%"/>
    <n v="47629.5"/>
    <n v="0"/>
    <n v="0"/>
    <n v="0"/>
    <n v="0"/>
    <x v="578"/>
    <x v="578"/>
  </r>
  <r>
    <n v="7240169995"/>
    <s v="Titos"/>
    <s v="Shelmardine"/>
    <s v="Account Executive I"/>
    <x v="575"/>
    <x v="7"/>
    <x v="579"/>
    <x v="0"/>
    <n v="625000"/>
    <n v="750000"/>
    <n v="1000000"/>
    <n v="1.4054"/>
    <s v="125-150%"/>
    <n v="50000"/>
    <n v="18750"/>
    <n v="13986"/>
    <n v="0"/>
    <n v="0"/>
    <x v="579"/>
    <x v="579"/>
  </r>
  <r>
    <n v="9096285417"/>
    <s v="Giorgio"/>
    <s v="Suett"/>
    <s v="Account Executive I"/>
    <x v="576"/>
    <x v="3"/>
    <x v="580"/>
    <x v="0"/>
    <n v="625000"/>
    <n v="750000"/>
    <n v="1000000"/>
    <n v="1.796122"/>
    <s v="150-200%"/>
    <n v="50000"/>
    <n v="18750"/>
    <n v="22500"/>
    <n v="32573.420000000002"/>
    <n v="0"/>
    <x v="580"/>
    <x v="580"/>
  </r>
  <r>
    <n v="2376099331"/>
    <s v="Cherye"/>
    <s v="Grunbaum"/>
    <s v="Account Executive I"/>
    <x v="577"/>
    <x v="0"/>
    <x v="581"/>
    <x v="0"/>
    <n v="625000"/>
    <n v="750000"/>
    <n v="1000000"/>
    <n v="1.271128"/>
    <s v="125-150%"/>
    <n v="50000"/>
    <n v="18750"/>
    <n v="1901.52"/>
    <n v="0"/>
    <n v="0"/>
    <x v="581"/>
    <x v="581"/>
  </r>
  <r>
    <n v="797787712"/>
    <s v="Duffy"/>
    <s v="Grimsdyke"/>
    <s v="Account Executive II"/>
    <x v="578"/>
    <x v="4"/>
    <x v="582"/>
    <x v="2"/>
    <n v="750000"/>
    <n v="900000"/>
    <n v="1200000"/>
    <n v="0.63771666666666671"/>
    <s v="0-100%"/>
    <n v="49741.9"/>
    <n v="0"/>
    <n v="0"/>
    <n v="0"/>
    <n v="0"/>
    <x v="582"/>
    <x v="582"/>
  </r>
  <r>
    <n v="1028388519"/>
    <s v="Barde"/>
    <s v="Pound"/>
    <s v="Account Executive I"/>
    <x v="579"/>
    <x v="5"/>
    <x v="583"/>
    <x v="0"/>
    <n v="625000"/>
    <n v="750000"/>
    <n v="1000000"/>
    <n v="1.1274120000000001"/>
    <s v="100-125%"/>
    <n v="50000"/>
    <n v="9555.9"/>
    <n v="0"/>
    <n v="0"/>
    <n v="0"/>
    <x v="583"/>
    <x v="583"/>
  </r>
  <r>
    <n v="3600185284"/>
    <s v="Nial"/>
    <s v="Giovanazzi"/>
    <s v="Account Executive II"/>
    <x v="580"/>
    <x v="14"/>
    <x v="584"/>
    <x v="2"/>
    <n v="750000"/>
    <n v="900000"/>
    <n v="1200000"/>
    <n v="1.0811816666666667"/>
    <s v="100-125%"/>
    <n v="78000"/>
    <n v="8280.5300000000007"/>
    <n v="0"/>
    <n v="0"/>
    <n v="0"/>
    <x v="584"/>
    <x v="584"/>
  </r>
  <r>
    <n v="247438790"/>
    <s v="Erin"/>
    <s v="Ducker"/>
    <s v="Account Executive I"/>
    <x v="581"/>
    <x v="11"/>
    <x v="585"/>
    <x v="0"/>
    <n v="625000"/>
    <n v="750000"/>
    <n v="1000000"/>
    <n v="0.65731399999999995"/>
    <s v="0-100%"/>
    <n v="32865.700000000004"/>
    <n v="0"/>
    <n v="0"/>
    <n v="0"/>
    <n v="0"/>
    <x v="585"/>
    <x v="585"/>
  </r>
  <r>
    <n v="4188124377"/>
    <s v="Nicko"/>
    <s v="Ledington"/>
    <s v="Account Executive I"/>
    <x v="582"/>
    <x v="18"/>
    <x v="586"/>
    <x v="0"/>
    <n v="625000"/>
    <n v="750000"/>
    <n v="1000000"/>
    <n v="0.56653799999999999"/>
    <s v="0-100%"/>
    <n v="28326.9"/>
    <n v="0"/>
    <n v="0"/>
    <n v="0"/>
    <n v="0"/>
    <x v="586"/>
    <x v="586"/>
  </r>
  <r>
    <n v="471886378"/>
    <s v="Damaris"/>
    <s v="Metson"/>
    <s v="Account Executive II"/>
    <x v="583"/>
    <x v="7"/>
    <x v="587"/>
    <x v="2"/>
    <n v="750000"/>
    <n v="900000"/>
    <n v="1200000"/>
    <n v="1.2032833333333333"/>
    <s v="100-125%"/>
    <n v="78000"/>
    <n v="20734.900000000001"/>
    <n v="0"/>
    <n v="0"/>
    <n v="0"/>
    <x v="587"/>
    <x v="587"/>
  </r>
  <r>
    <n v="4688336071"/>
    <s v="Merrill"/>
    <s v="Speakman"/>
    <s v="Account Executive III"/>
    <x v="584"/>
    <x v="3"/>
    <x v="588"/>
    <x v="1"/>
    <n v="937500"/>
    <n v="1125000"/>
    <n v="1500000"/>
    <n v="1.0617693333333333"/>
    <s v="100-125%"/>
    <n v="112500"/>
    <n v="8802.1299999999992"/>
    <n v="0"/>
    <n v="0"/>
    <n v="0"/>
    <x v="588"/>
    <x v="588"/>
  </r>
  <r>
    <n v="7778092905"/>
    <s v="Darcie"/>
    <s v="Hylands"/>
    <s v="Account Executive III"/>
    <x v="585"/>
    <x v="16"/>
    <x v="589"/>
    <x v="1"/>
    <n v="937500"/>
    <n v="1125000"/>
    <n v="1500000"/>
    <n v="1.1737573333333333"/>
    <s v="100-125%"/>
    <n v="112500"/>
    <n v="24760.420000000002"/>
    <n v="0"/>
    <n v="0"/>
    <n v="0"/>
    <x v="589"/>
    <x v="589"/>
  </r>
  <r>
    <n v="7338728615"/>
    <s v="Tedmund"/>
    <s v="Lardeux"/>
    <s v="Account Executive I"/>
    <x v="586"/>
    <x v="1"/>
    <x v="590"/>
    <x v="0"/>
    <n v="625000"/>
    <n v="750000"/>
    <n v="1000000"/>
    <n v="1.87948"/>
    <s v="150-200%"/>
    <n v="50000"/>
    <n v="18750"/>
    <n v="22500"/>
    <n v="41742.800000000003"/>
    <n v="0"/>
    <x v="590"/>
    <x v="590"/>
  </r>
  <r>
    <n v="6724903874"/>
    <s v="Jamil"/>
    <s v="Regnard"/>
    <s v="Account Executive III"/>
    <x v="587"/>
    <x v="3"/>
    <x v="591"/>
    <x v="1"/>
    <n v="937500"/>
    <n v="1125000"/>
    <n v="1500000"/>
    <n v="0.85386666666666666"/>
    <s v="0-100%"/>
    <n v="96060"/>
    <n v="0"/>
    <n v="0"/>
    <n v="0"/>
    <n v="0"/>
    <x v="591"/>
    <x v="591"/>
  </r>
  <r>
    <n v="2975315244"/>
    <s v="Merrile"/>
    <s v="Urrey"/>
    <s v="Account Executive III"/>
    <x v="588"/>
    <x v="7"/>
    <x v="592"/>
    <x v="1"/>
    <n v="937500"/>
    <n v="1125000"/>
    <n v="1500000"/>
    <n v="0.99402400000000002"/>
    <s v="0-100%"/>
    <n v="111827.7"/>
    <n v="0"/>
    <n v="0"/>
    <n v="0"/>
    <n v="0"/>
    <x v="592"/>
    <x v="592"/>
  </r>
  <r>
    <n v="7628323464"/>
    <s v="Jess"/>
    <s v="Martini"/>
    <s v="Account Executive II"/>
    <x v="589"/>
    <x v="0"/>
    <x v="593"/>
    <x v="2"/>
    <n v="750000"/>
    <n v="900000"/>
    <n v="1200000"/>
    <n v="1.1570750000000001"/>
    <s v="100-125%"/>
    <n v="78000"/>
    <n v="16021.650000000001"/>
    <n v="0"/>
    <n v="0"/>
    <n v="0"/>
    <x v="593"/>
    <x v="593"/>
  </r>
  <r>
    <n v="901154172"/>
    <s v="Sherwynd"/>
    <s v="Southerell"/>
    <s v="Account Executive II"/>
    <x v="590"/>
    <x v="7"/>
    <x v="594"/>
    <x v="2"/>
    <n v="750000"/>
    <n v="900000"/>
    <n v="1200000"/>
    <n v="1.2675833333333333"/>
    <s v="125-150%"/>
    <n v="78000"/>
    <n v="25500.000000000004"/>
    <n v="2215.5"/>
    <n v="0"/>
    <n v="0"/>
    <x v="594"/>
    <x v="594"/>
  </r>
  <r>
    <n v="2958727874"/>
    <s v="Lucky"/>
    <s v="Whittlesey"/>
    <s v="Account Executive I"/>
    <x v="591"/>
    <x v="9"/>
    <x v="595"/>
    <x v="0"/>
    <n v="625000"/>
    <n v="750000"/>
    <n v="1000000"/>
    <n v="1.085942"/>
    <s v="100-125%"/>
    <n v="50000"/>
    <n v="6445.65"/>
    <n v="0"/>
    <n v="0"/>
    <n v="0"/>
    <x v="595"/>
    <x v="595"/>
  </r>
  <r>
    <n v="2307209530"/>
    <s v="Christan"/>
    <s v="Dukesbury"/>
    <s v="Account Executive III"/>
    <x v="592"/>
    <x v="17"/>
    <x v="596"/>
    <x v="1"/>
    <n v="937500"/>
    <n v="1125000"/>
    <n v="1500000"/>
    <n v="1.2822426666666666"/>
    <s v="125-150%"/>
    <n v="112500"/>
    <n v="35625"/>
    <n v="5561.8600000000006"/>
    <n v="0"/>
    <n v="0"/>
    <x v="596"/>
    <x v="596"/>
  </r>
  <r>
    <n v="3473885983"/>
    <s v="Melloney"/>
    <s v="Brown"/>
    <s v="Account Executive III"/>
    <x v="593"/>
    <x v="12"/>
    <x v="597"/>
    <x v="1"/>
    <n v="937500"/>
    <n v="1125000"/>
    <n v="1500000"/>
    <n v="1.1483373333333333"/>
    <s v="100-125%"/>
    <n v="112500"/>
    <n v="21138.07"/>
    <n v="0"/>
    <n v="0"/>
    <n v="0"/>
    <x v="597"/>
    <x v="597"/>
  </r>
  <r>
    <n v="4815280800"/>
    <s v="Emanuele"/>
    <s v="Blackden"/>
    <s v="Account Executive I"/>
    <x v="594"/>
    <x v="14"/>
    <x v="598"/>
    <x v="0"/>
    <n v="625000"/>
    <n v="750000"/>
    <n v="1000000"/>
    <n v="1.1798120000000001"/>
    <s v="100-125%"/>
    <n v="50000"/>
    <n v="13485.9"/>
    <n v="0"/>
    <n v="0"/>
    <n v="0"/>
    <x v="598"/>
    <x v="598"/>
  </r>
  <r>
    <n v="1990334539"/>
    <s v="Florri"/>
    <s v="Coldbath"/>
    <s v="Account Executive III"/>
    <x v="595"/>
    <x v="16"/>
    <x v="599"/>
    <x v="1"/>
    <n v="937500"/>
    <n v="1125000"/>
    <n v="1500000"/>
    <n v="1.1114866666666667"/>
    <s v="100-125%"/>
    <n v="112500"/>
    <n v="15886.85"/>
    <n v="0"/>
    <n v="0"/>
    <n v="0"/>
    <x v="599"/>
    <x v="599"/>
  </r>
  <r>
    <n v="3932861779"/>
    <s v="Marvin"/>
    <s v="Pochin"/>
    <s v="Account Executive II"/>
    <x v="596"/>
    <x v="22"/>
    <x v="600"/>
    <x v="2"/>
    <n v="750000"/>
    <n v="900000"/>
    <n v="1200000"/>
    <n v="1.675505"/>
    <s v="150-200%"/>
    <n v="78000"/>
    <n v="25500.000000000004"/>
    <n v="31500"/>
    <n v="27378.780000000002"/>
    <n v="0"/>
    <x v="600"/>
    <x v="600"/>
  </r>
  <r>
    <n v="4839119791"/>
    <s v="Kalindi"/>
    <s v="Hedin"/>
    <s v="Account Executive III"/>
    <x v="597"/>
    <x v="0"/>
    <x v="601"/>
    <x v="1"/>
    <n v="937500"/>
    <n v="1125000"/>
    <n v="1500000"/>
    <n v="0.83522666666666667"/>
    <s v="0-100%"/>
    <n v="93963"/>
    <n v="0"/>
    <n v="0"/>
    <n v="0"/>
    <n v="0"/>
    <x v="601"/>
    <x v="601"/>
  </r>
  <r>
    <n v="6850203894"/>
    <s v="Sena"/>
    <s v="Bartholomieu"/>
    <s v="Account Executive III"/>
    <x v="598"/>
    <x v="15"/>
    <x v="602"/>
    <x v="1"/>
    <n v="937500"/>
    <n v="1125000"/>
    <n v="1500000"/>
    <n v="0.66775466666666672"/>
    <s v="0-100%"/>
    <n v="75122.399999999994"/>
    <n v="0"/>
    <n v="0"/>
    <n v="0"/>
    <n v="0"/>
    <x v="602"/>
    <x v="602"/>
  </r>
  <r>
    <n v="2280674246"/>
    <s v="Claudie"/>
    <s v="Armin"/>
    <s v="Account Executive I"/>
    <x v="599"/>
    <x v="4"/>
    <x v="603"/>
    <x v="0"/>
    <n v="625000"/>
    <n v="750000"/>
    <n v="1000000"/>
    <n v="0.83385399999999998"/>
    <s v="0-100%"/>
    <n v="41692.700000000004"/>
    <n v="0"/>
    <n v="0"/>
    <n v="0"/>
    <n v="0"/>
    <x v="603"/>
    <x v="603"/>
  </r>
  <r>
    <n v="9114174103"/>
    <s v="Cami"/>
    <s v="Wagstaffe"/>
    <s v="Account Executive II"/>
    <x v="600"/>
    <x v="2"/>
    <x v="604"/>
    <x v="2"/>
    <n v="750000"/>
    <n v="900000"/>
    <n v="1200000"/>
    <n v="1.0887266666666666"/>
    <s v="100-125%"/>
    <n v="78000"/>
    <n v="9050.1200000000008"/>
    <n v="0"/>
    <n v="0"/>
    <n v="0"/>
    <x v="604"/>
    <x v="604"/>
  </r>
  <r>
    <n v="232367817"/>
    <s v="Monty"/>
    <s v="Spellward"/>
    <s v="Account Executive III"/>
    <x v="601"/>
    <x v="7"/>
    <x v="605"/>
    <x v="1"/>
    <n v="937500"/>
    <n v="1125000"/>
    <n v="1500000"/>
    <n v="0.97540933333333335"/>
    <s v="0-100%"/>
    <n v="109733.55"/>
    <n v="0"/>
    <n v="0"/>
    <n v="0"/>
    <n v="0"/>
    <x v="605"/>
    <x v="605"/>
  </r>
  <r>
    <n v="2255261316"/>
    <s v="Vickie"/>
    <s v="Jocic"/>
    <s v="Account Executive III"/>
    <x v="602"/>
    <x v="15"/>
    <x v="606"/>
    <x v="1"/>
    <n v="937500"/>
    <n v="1125000"/>
    <n v="1500000"/>
    <n v="0.75123066666666671"/>
    <s v="0-100%"/>
    <n v="84513.45"/>
    <n v="0"/>
    <n v="0"/>
    <n v="0"/>
    <n v="0"/>
    <x v="606"/>
    <x v="606"/>
  </r>
  <r>
    <n v="264454596"/>
    <s v="Gayelord"/>
    <s v="Coffin"/>
    <s v="Account Executive III"/>
    <x v="603"/>
    <x v="0"/>
    <x v="607"/>
    <x v="1"/>
    <n v="937500"/>
    <n v="1125000"/>
    <n v="1500000"/>
    <n v="0.98624933333333331"/>
    <s v="0-100%"/>
    <n v="110953.05"/>
    <n v="0"/>
    <n v="0"/>
    <n v="0"/>
    <n v="0"/>
    <x v="607"/>
    <x v="607"/>
  </r>
  <r>
    <n v="1856596435"/>
    <s v="Waldemar"/>
    <s v="Vaggers"/>
    <s v="Account Executive III"/>
    <x v="604"/>
    <x v="14"/>
    <x v="608"/>
    <x v="1"/>
    <n v="937500"/>
    <n v="1125000"/>
    <n v="1500000"/>
    <n v="0.77444400000000002"/>
    <s v="0-100%"/>
    <n v="87124.95"/>
    <n v="0"/>
    <n v="0"/>
    <n v="0"/>
    <n v="0"/>
    <x v="608"/>
    <x v="608"/>
  </r>
  <r>
    <n v="8850022085"/>
    <s v="Hanson"/>
    <s v="Hadigate"/>
    <s v="Account Executive I"/>
    <x v="605"/>
    <x v="5"/>
    <x v="609"/>
    <x v="0"/>
    <n v="625000"/>
    <n v="750000"/>
    <n v="1000000"/>
    <n v="1.1998200000000001"/>
    <s v="100-125%"/>
    <n v="50000"/>
    <n v="14986.5"/>
    <n v="0"/>
    <n v="0"/>
    <n v="0"/>
    <x v="609"/>
    <x v="609"/>
  </r>
  <r>
    <n v="7585281072"/>
    <s v="Marie-jeanne"/>
    <s v="Marrow"/>
    <s v="Account Executive I"/>
    <x v="606"/>
    <x v="9"/>
    <x v="610"/>
    <x v="0"/>
    <n v="625000"/>
    <n v="750000"/>
    <n v="1000000"/>
    <n v="0.98577199999999998"/>
    <s v="0-100%"/>
    <n v="49288.600000000006"/>
    <n v="0"/>
    <n v="0"/>
    <n v="0"/>
    <n v="0"/>
    <x v="610"/>
    <x v="610"/>
  </r>
  <r>
    <n v="1079691642"/>
    <s v="Raff"/>
    <s v="Menichini"/>
    <s v="Account Executive III"/>
    <x v="607"/>
    <x v="0"/>
    <x v="611"/>
    <x v="1"/>
    <n v="937500"/>
    <n v="1125000"/>
    <n v="1500000"/>
    <n v="0.86440399999999995"/>
    <s v="0-100%"/>
    <n v="97245.45"/>
    <n v="0"/>
    <n v="0"/>
    <n v="0"/>
    <n v="0"/>
    <x v="611"/>
    <x v="611"/>
  </r>
  <r>
    <n v="5304381319"/>
    <s v="Barbra"/>
    <s v="Pistol"/>
    <s v="Account Executive II"/>
    <x v="608"/>
    <x v="9"/>
    <x v="612"/>
    <x v="2"/>
    <n v="750000"/>
    <n v="900000"/>
    <n v="1200000"/>
    <n v="1.0087283333333332"/>
    <s v="100-125%"/>
    <n v="78000"/>
    <n v="890.29000000000008"/>
    <n v="0"/>
    <n v="0"/>
    <n v="0"/>
    <x v="612"/>
    <x v="612"/>
  </r>
  <r>
    <n v="2792636599"/>
    <s v="Patin"/>
    <s v="Scardifield"/>
    <s v="Account Executive III"/>
    <x v="609"/>
    <x v="7"/>
    <x v="613"/>
    <x v="1"/>
    <n v="937500"/>
    <n v="1125000"/>
    <n v="1500000"/>
    <n v="0.97798799999999997"/>
    <s v="0-100%"/>
    <n v="110023.65"/>
    <n v="0"/>
    <n v="0"/>
    <n v="0"/>
    <n v="0"/>
    <x v="613"/>
    <x v="613"/>
  </r>
  <r>
    <n v="8911781207"/>
    <s v="Webster"/>
    <s v="Akerman"/>
    <s v="Account Executive II"/>
    <x v="610"/>
    <x v="2"/>
    <x v="614"/>
    <x v="2"/>
    <n v="750000"/>
    <n v="900000"/>
    <n v="1200000"/>
    <n v="1.0030116666666666"/>
    <s v="100-125%"/>
    <n v="78000"/>
    <n v="307.19"/>
    <n v="0"/>
    <n v="0"/>
    <n v="0"/>
    <x v="614"/>
    <x v="614"/>
  </r>
  <r>
    <n v="5984294621"/>
    <s v="Juliet"/>
    <s v="Semered"/>
    <s v="Account Executive III"/>
    <x v="611"/>
    <x v="10"/>
    <x v="615"/>
    <x v="1"/>
    <n v="937500"/>
    <n v="1125000"/>
    <n v="1500000"/>
    <n v="1.3098000000000001"/>
    <s v="125-150%"/>
    <n v="112500"/>
    <n v="35625"/>
    <n v="10315.5"/>
    <n v="0"/>
    <n v="0"/>
    <x v="615"/>
    <x v="615"/>
  </r>
  <r>
    <n v="544760832"/>
    <s v="Andris"/>
    <s v="Worboy"/>
    <s v="Account Executive I"/>
    <x v="612"/>
    <x v="3"/>
    <x v="616"/>
    <x v="0"/>
    <n v="625000"/>
    <n v="750000"/>
    <n v="1000000"/>
    <n v="1.42628"/>
    <s v="125-150%"/>
    <n v="50000"/>
    <n v="18750"/>
    <n v="15865.199999999999"/>
    <n v="0"/>
    <n v="0"/>
    <x v="616"/>
    <x v="616"/>
  </r>
  <r>
    <n v="3040116061"/>
    <s v="Antonina"/>
    <s v="Grammer"/>
    <s v="Account Executive II"/>
    <x v="613"/>
    <x v="7"/>
    <x v="617"/>
    <x v="2"/>
    <n v="750000"/>
    <n v="900000"/>
    <n v="1200000"/>
    <n v="1.2707966666666666"/>
    <s v="125-150%"/>
    <n v="78000"/>
    <n v="25500.000000000004"/>
    <n v="2620.38"/>
    <n v="0"/>
    <n v="0"/>
    <x v="617"/>
    <x v="617"/>
  </r>
  <r>
    <n v="2257563263"/>
    <s v="Rance"/>
    <s v="Medwell"/>
    <s v="Account Executive II"/>
    <x v="614"/>
    <x v="5"/>
    <x v="618"/>
    <x v="2"/>
    <n v="750000"/>
    <n v="900000"/>
    <n v="1200000"/>
    <n v="1.1334783333333334"/>
    <s v="100-125%"/>
    <n v="78000"/>
    <n v="13614.79"/>
    <n v="0"/>
    <n v="0"/>
    <n v="0"/>
    <x v="618"/>
    <x v="618"/>
  </r>
  <r>
    <n v="263573389"/>
    <s v="Derrik"/>
    <s v="Bacchus"/>
    <s v="Account Executive II"/>
    <x v="615"/>
    <x v="0"/>
    <x v="619"/>
    <x v="2"/>
    <n v="750000"/>
    <n v="900000"/>
    <n v="1200000"/>
    <n v="1.2490566666666667"/>
    <s v="100-125%"/>
    <n v="78000"/>
    <n v="25403.780000000002"/>
    <n v="0"/>
    <n v="0"/>
    <n v="0"/>
    <x v="619"/>
    <x v="619"/>
  </r>
  <r>
    <n v="4578004252"/>
    <s v="Pietro"/>
    <s v="Coenraets"/>
    <s v="Account Executive III"/>
    <x v="616"/>
    <x v="12"/>
    <x v="620"/>
    <x v="1"/>
    <n v="937500"/>
    <n v="1125000"/>
    <n v="1500000"/>
    <n v="1.0924906666666667"/>
    <s v="100-125%"/>
    <n v="112500"/>
    <n v="13179.92"/>
    <n v="0"/>
    <n v="0"/>
    <n v="0"/>
    <x v="620"/>
    <x v="620"/>
  </r>
  <r>
    <n v="7473861379"/>
    <s v="Daile"/>
    <s v="Kettel"/>
    <s v="Account Executive III"/>
    <x v="617"/>
    <x v="3"/>
    <x v="621"/>
    <x v="1"/>
    <n v="937500"/>
    <n v="1125000"/>
    <n v="1500000"/>
    <n v="1.08954"/>
    <s v="100-125%"/>
    <n v="112500"/>
    <n v="12759.45"/>
    <n v="0"/>
    <n v="0"/>
    <n v="0"/>
    <x v="621"/>
    <x v="621"/>
  </r>
  <r>
    <n v="2138131904"/>
    <s v="Curry"/>
    <s v="Coiley"/>
    <s v="Account Executive II"/>
    <x v="618"/>
    <x v="16"/>
    <x v="622"/>
    <x v="2"/>
    <n v="750000"/>
    <n v="900000"/>
    <n v="1200000"/>
    <n v="1.2318583333333333"/>
    <s v="100-125%"/>
    <n v="78000"/>
    <n v="23649.550000000003"/>
    <n v="0"/>
    <n v="0"/>
    <n v="0"/>
    <x v="622"/>
    <x v="622"/>
  </r>
  <r>
    <n v="6284045549"/>
    <s v="Antons"/>
    <s v="Porkiss"/>
    <s v="Account Executive I"/>
    <x v="619"/>
    <x v="14"/>
    <x v="623"/>
    <x v="0"/>
    <n v="625000"/>
    <n v="750000"/>
    <n v="1000000"/>
    <n v="1.1708099999999999"/>
    <s v="100-125%"/>
    <n v="50000"/>
    <n v="12810.75"/>
    <n v="0"/>
    <n v="0"/>
    <n v="0"/>
    <x v="623"/>
    <x v="623"/>
  </r>
  <r>
    <n v="132027631"/>
    <s v="Millie"/>
    <s v="Shayler"/>
    <s v="Account Executive II"/>
    <x v="620"/>
    <x v="10"/>
    <x v="624"/>
    <x v="2"/>
    <n v="750000"/>
    <n v="900000"/>
    <n v="1200000"/>
    <n v="1.513055"/>
    <s v="150-200%"/>
    <n v="78000"/>
    <n v="25500.000000000004"/>
    <n v="31500"/>
    <n v="2036.5800000000002"/>
    <n v="0"/>
    <x v="624"/>
    <x v="624"/>
  </r>
  <r>
    <n v="9965847037"/>
    <s v="Rossie"/>
    <s v="Harget"/>
    <s v="Account Executive II"/>
    <x v="621"/>
    <x v="6"/>
    <x v="625"/>
    <x v="2"/>
    <n v="750000"/>
    <n v="900000"/>
    <n v="1200000"/>
    <n v="1.4238616666666666"/>
    <s v="125-150%"/>
    <n v="78000"/>
    <n v="25500.000000000004"/>
    <n v="21906.57"/>
    <n v="0"/>
    <n v="0"/>
    <x v="625"/>
    <x v="625"/>
  </r>
  <r>
    <n v="8267733809"/>
    <s v="Abram"/>
    <s v="Hopfer"/>
    <s v="Account Executive I"/>
    <x v="622"/>
    <x v="14"/>
    <x v="626"/>
    <x v="0"/>
    <n v="625000"/>
    <n v="750000"/>
    <n v="1000000"/>
    <n v="1.27617"/>
    <s v="125-150%"/>
    <n v="50000"/>
    <n v="18750"/>
    <n v="2355.2999999999997"/>
    <n v="0"/>
    <n v="0"/>
    <x v="626"/>
    <x v="626"/>
  </r>
  <r>
    <n v="8065075959"/>
    <s v="Carree"/>
    <s v="Crayker"/>
    <s v="Account Executive II"/>
    <x v="623"/>
    <x v="7"/>
    <x v="627"/>
    <x v="2"/>
    <n v="750000"/>
    <n v="900000"/>
    <n v="1200000"/>
    <n v="1.2870133333333333"/>
    <s v="125-150%"/>
    <n v="78000"/>
    <n v="25500.000000000004"/>
    <n v="4663.6799999999994"/>
    <n v="0"/>
    <n v="0"/>
    <x v="627"/>
    <x v="627"/>
  </r>
  <r>
    <n v="9095573850"/>
    <s v="Alyssa"/>
    <s v="Forsyth"/>
    <s v="Account Executive I"/>
    <x v="624"/>
    <x v="4"/>
    <x v="628"/>
    <x v="0"/>
    <n v="625000"/>
    <n v="750000"/>
    <n v="1000000"/>
    <n v="0.87395199999999995"/>
    <s v="0-100%"/>
    <n v="43697.600000000006"/>
    <n v="0"/>
    <n v="0"/>
    <n v="0"/>
    <n v="0"/>
    <x v="628"/>
    <x v="628"/>
  </r>
  <r>
    <n v="4323727860"/>
    <s v="Dyanne"/>
    <s v="Simper"/>
    <s v="Account Executive I"/>
    <x v="625"/>
    <x v="6"/>
    <x v="629"/>
    <x v="0"/>
    <n v="625000"/>
    <n v="750000"/>
    <n v="1000000"/>
    <n v="1.59646"/>
    <s v="150-200%"/>
    <n v="50000"/>
    <n v="18750"/>
    <n v="22500"/>
    <n v="10610.6"/>
    <n v="0"/>
    <x v="629"/>
    <x v="629"/>
  </r>
  <r>
    <n v="8024322455"/>
    <s v="Pren"/>
    <s v="Shanahan"/>
    <s v="Account Executive II"/>
    <x v="626"/>
    <x v="0"/>
    <x v="630"/>
    <x v="2"/>
    <n v="750000"/>
    <n v="900000"/>
    <n v="1200000"/>
    <n v="1.1493916666666666"/>
    <s v="100-125%"/>
    <n v="78000"/>
    <n v="15237.95"/>
    <n v="0"/>
    <n v="0"/>
    <n v="0"/>
    <x v="630"/>
    <x v="630"/>
  </r>
  <r>
    <n v="4256220232"/>
    <s v="Ollie"/>
    <s v="Allsupp"/>
    <s v="Account Executive II"/>
    <x v="627"/>
    <x v="3"/>
    <x v="631"/>
    <x v="2"/>
    <n v="750000"/>
    <n v="900000"/>
    <n v="1200000"/>
    <n v="1.3012216666666667"/>
    <s v="125-150%"/>
    <n v="78000"/>
    <n v="25500.000000000004"/>
    <n v="6453.9299999999994"/>
    <n v="0"/>
    <n v="0"/>
    <x v="631"/>
    <x v="631"/>
  </r>
  <r>
    <n v="650049144"/>
    <s v="Zaneta"/>
    <s v="Swaddle"/>
    <s v="Account Executive I"/>
    <x v="628"/>
    <x v="7"/>
    <x v="632"/>
    <x v="0"/>
    <n v="625000"/>
    <n v="750000"/>
    <n v="1000000"/>
    <n v="1.371416"/>
    <s v="125-150%"/>
    <n v="50000"/>
    <n v="18750"/>
    <n v="10927.439999999999"/>
    <n v="0"/>
    <n v="0"/>
    <x v="632"/>
    <x v="632"/>
  </r>
  <r>
    <n v="8788824691"/>
    <s v="Hamlin"/>
    <s v="Matchitt"/>
    <s v="Account Executive I"/>
    <x v="629"/>
    <x v="15"/>
    <x v="633"/>
    <x v="0"/>
    <n v="625000"/>
    <n v="750000"/>
    <n v="1000000"/>
    <n v="1.110414"/>
    <s v="100-125%"/>
    <n v="50000"/>
    <n v="8281.0499999999993"/>
    <n v="0"/>
    <n v="0"/>
    <n v="0"/>
    <x v="633"/>
    <x v="633"/>
  </r>
  <r>
    <n v="6732216945"/>
    <s v="Lucila"/>
    <s v="Fosh"/>
    <s v="Account Executive I"/>
    <x v="630"/>
    <x v="12"/>
    <x v="634"/>
    <x v="0"/>
    <n v="625000"/>
    <n v="750000"/>
    <n v="1000000"/>
    <n v="1.6364860000000001"/>
    <s v="150-200%"/>
    <n v="50000"/>
    <n v="18750"/>
    <n v="22500"/>
    <n v="15013.460000000001"/>
    <n v="0"/>
    <x v="634"/>
    <x v="634"/>
  </r>
  <r>
    <n v="6731572691"/>
    <s v="Chan"/>
    <s v="Shillabeare"/>
    <s v="Account Executive I"/>
    <x v="631"/>
    <x v="3"/>
    <x v="635"/>
    <x v="0"/>
    <n v="625000"/>
    <n v="750000"/>
    <n v="1000000"/>
    <n v="1.5796779999999999"/>
    <s v="150-200%"/>
    <n v="50000"/>
    <n v="18750"/>
    <n v="22500"/>
    <n v="8764.58"/>
    <n v="0"/>
    <x v="635"/>
    <x v="635"/>
  </r>
  <r>
    <n v="5684780105"/>
    <s v="Nathaniel"/>
    <s v="Evered"/>
    <s v="Account Executive III"/>
    <x v="632"/>
    <x v="9"/>
    <x v="636"/>
    <x v="1"/>
    <n v="937500"/>
    <n v="1125000"/>
    <n v="1500000"/>
    <n v="0.8451373333333333"/>
    <s v="0-100%"/>
    <n v="95077.95"/>
    <n v="0"/>
    <n v="0"/>
    <n v="0"/>
    <n v="0"/>
    <x v="636"/>
    <x v="636"/>
  </r>
  <r>
    <n v="8277918739"/>
    <s v="Ddene"/>
    <s v="Iddiens"/>
    <s v="Account Executive I"/>
    <x v="633"/>
    <x v="15"/>
    <x v="637"/>
    <x v="0"/>
    <n v="625000"/>
    <n v="750000"/>
    <n v="1000000"/>
    <n v="1.0102439999999999"/>
    <s v="100-125%"/>
    <n v="50000"/>
    <n v="768.3"/>
    <n v="0"/>
    <n v="0"/>
    <n v="0"/>
    <x v="637"/>
    <x v="637"/>
  </r>
  <r>
    <n v="4877108939"/>
    <s v="Nikolos"/>
    <s v="Santino"/>
    <s v="Account Executive III"/>
    <x v="634"/>
    <x v="1"/>
    <x v="638"/>
    <x v="1"/>
    <n v="937500"/>
    <n v="1125000"/>
    <n v="1500000"/>
    <n v="1.1997546666666667"/>
    <s v="100-125%"/>
    <n v="112500"/>
    <n v="28465.040000000001"/>
    <n v="0"/>
    <n v="0"/>
    <n v="0"/>
    <x v="638"/>
    <x v="638"/>
  </r>
  <r>
    <n v="5574535556"/>
    <s v="Barbi"/>
    <s v="Ayshford"/>
    <s v="Account Executive III"/>
    <x v="635"/>
    <x v="10"/>
    <x v="639"/>
    <x v="1"/>
    <n v="937500"/>
    <n v="1125000"/>
    <n v="1500000"/>
    <n v="1.1594053333333334"/>
    <s v="100-125%"/>
    <n v="112500"/>
    <n v="22715.260000000002"/>
    <n v="0"/>
    <n v="0"/>
    <n v="0"/>
    <x v="639"/>
    <x v="639"/>
  </r>
  <r>
    <n v="5383734902"/>
    <s v="Pamela"/>
    <s v="Banke"/>
    <s v="Account Executive III"/>
    <x v="636"/>
    <x v="14"/>
    <x v="640"/>
    <x v="1"/>
    <n v="937500"/>
    <n v="1125000"/>
    <n v="1500000"/>
    <n v="0.93300666666666665"/>
    <s v="0-100%"/>
    <n v="104963.25"/>
    <n v="0"/>
    <n v="0"/>
    <n v="0"/>
    <n v="0"/>
    <x v="640"/>
    <x v="640"/>
  </r>
  <r>
    <n v="7659816853"/>
    <s v="Anthe"/>
    <s v="McNish"/>
    <s v="Account Executive II"/>
    <x v="637"/>
    <x v="7"/>
    <x v="641"/>
    <x v="2"/>
    <n v="750000"/>
    <n v="900000"/>
    <n v="1200000"/>
    <n v="1.2668216666666667"/>
    <s v="125-150%"/>
    <n v="78000"/>
    <n v="25500.000000000004"/>
    <n v="2119.5299999999997"/>
    <n v="0"/>
    <n v="0"/>
    <x v="641"/>
    <x v="641"/>
  </r>
  <r>
    <n v="8673837456"/>
    <s v="Emilio"/>
    <s v="Schimke"/>
    <s v="Account Executive II"/>
    <x v="638"/>
    <x v="14"/>
    <x v="642"/>
    <x v="2"/>
    <n v="750000"/>
    <n v="900000"/>
    <n v="1200000"/>
    <n v="0.96679833333333332"/>
    <s v="0-100%"/>
    <n v="75410.27"/>
    <n v="0"/>
    <n v="0"/>
    <n v="0"/>
    <n v="0"/>
    <x v="642"/>
    <x v="642"/>
  </r>
  <r>
    <n v="1887308636"/>
    <s v="Van"/>
    <s v="Vedmore"/>
    <s v="Account Executive II"/>
    <x v="639"/>
    <x v="17"/>
    <x v="643"/>
    <x v="2"/>
    <n v="750000"/>
    <n v="900000"/>
    <n v="1200000"/>
    <n v="1.5690166666666667"/>
    <s v="150-200%"/>
    <n v="78000"/>
    <n v="25500.000000000004"/>
    <n v="31500"/>
    <n v="10766.6"/>
    <n v="0"/>
    <x v="643"/>
    <x v="643"/>
  </r>
  <r>
    <n v="9621571960"/>
    <s v="Nicki"/>
    <s v="Minnock"/>
    <s v="Account Executive II"/>
    <x v="640"/>
    <x v="3"/>
    <x v="644"/>
    <x v="2"/>
    <n v="750000"/>
    <n v="900000"/>
    <n v="1200000"/>
    <n v="1.1462033333333332"/>
    <s v="100-125%"/>
    <n v="78000"/>
    <n v="14912.740000000002"/>
    <n v="0"/>
    <n v="0"/>
    <n v="0"/>
    <x v="644"/>
    <x v="644"/>
  </r>
  <r>
    <n v="502909099"/>
    <s v="Mildred"/>
    <s v="Antonio"/>
    <s v="Account Executive I"/>
    <x v="641"/>
    <x v="14"/>
    <x v="645"/>
    <x v="0"/>
    <n v="625000"/>
    <n v="750000"/>
    <n v="1000000"/>
    <n v="1.271174"/>
    <s v="125-150%"/>
    <n v="50000"/>
    <n v="18750"/>
    <n v="1905.6599999999999"/>
    <n v="0"/>
    <n v="0"/>
    <x v="645"/>
    <x v="645"/>
  </r>
  <r>
    <n v="4937054791"/>
    <s v="Rosalie"/>
    <s v="Brankley"/>
    <s v="Account Executive II"/>
    <x v="642"/>
    <x v="5"/>
    <x v="646"/>
    <x v="2"/>
    <n v="750000"/>
    <n v="900000"/>
    <n v="1200000"/>
    <n v="1.048565"/>
    <s v="100-125%"/>
    <n v="78000"/>
    <n v="4953.63"/>
    <n v="0"/>
    <n v="0"/>
    <n v="0"/>
    <x v="646"/>
    <x v="646"/>
  </r>
  <r>
    <n v="7436398989"/>
    <s v="Josiah"/>
    <s v="Pepi"/>
    <s v="Account Executive III"/>
    <x v="643"/>
    <x v="8"/>
    <x v="647"/>
    <x v="1"/>
    <n v="937500"/>
    <n v="1125000"/>
    <n v="1500000"/>
    <n v="0.79347599999999996"/>
    <s v="0-100%"/>
    <n v="89266.05"/>
    <n v="0"/>
    <n v="0"/>
    <n v="0"/>
    <n v="0"/>
    <x v="647"/>
    <x v="647"/>
  </r>
  <r>
    <n v="7914395587"/>
    <s v="Amandie"/>
    <s v="McDyer"/>
    <s v="Account Executive II"/>
    <x v="644"/>
    <x v="7"/>
    <x v="648"/>
    <x v="2"/>
    <n v="750000"/>
    <n v="900000"/>
    <n v="1200000"/>
    <n v="1.3998383333333333"/>
    <s v="125-150%"/>
    <n v="78000"/>
    <n v="25500.000000000004"/>
    <n v="18879.63"/>
    <n v="0"/>
    <n v="0"/>
    <x v="648"/>
    <x v="648"/>
  </r>
  <r>
    <n v="9854387496"/>
    <s v="Kaitlin"/>
    <s v="Greeveson"/>
    <s v="Account Executive III"/>
    <x v="645"/>
    <x v="17"/>
    <x v="649"/>
    <x v="1"/>
    <n v="937500"/>
    <n v="1125000"/>
    <n v="1500000"/>
    <n v="1.2757093333333334"/>
    <s v="125-150%"/>
    <n v="112500"/>
    <n v="35625"/>
    <n v="4434.8600000000006"/>
    <n v="0"/>
    <n v="0"/>
    <x v="649"/>
    <x v="649"/>
  </r>
  <r>
    <n v="6321654205"/>
    <s v="Phillipe"/>
    <s v="Shildrake"/>
    <s v="Account Executive II"/>
    <x v="646"/>
    <x v="14"/>
    <x v="650"/>
    <x v="2"/>
    <n v="750000"/>
    <n v="900000"/>
    <n v="1200000"/>
    <n v="1.2213799999999999"/>
    <s v="100-125%"/>
    <n v="78000"/>
    <n v="22580.760000000002"/>
    <n v="0"/>
    <n v="0"/>
    <n v="0"/>
    <x v="650"/>
    <x v="650"/>
  </r>
  <r>
    <n v="3016741628"/>
    <s v="Carleen"/>
    <s v="Mingus"/>
    <s v="Account Executive III"/>
    <x v="647"/>
    <x v="3"/>
    <x v="651"/>
    <x v="1"/>
    <n v="937500"/>
    <n v="1125000"/>
    <n v="1500000"/>
    <n v="1.1394546666666667"/>
    <s v="100-125%"/>
    <n v="112500"/>
    <n v="19872.29"/>
    <n v="0"/>
    <n v="0"/>
    <n v="0"/>
    <x v="651"/>
    <x v="651"/>
  </r>
  <r>
    <n v="7938954179"/>
    <s v="Darin"/>
    <s v="Landal"/>
    <s v="Account Executive I"/>
    <x v="648"/>
    <x v="15"/>
    <x v="652"/>
    <x v="0"/>
    <n v="625000"/>
    <n v="750000"/>
    <n v="1000000"/>
    <n v="1.1777420000000001"/>
    <s v="100-125%"/>
    <n v="50000"/>
    <n v="13330.65"/>
    <n v="0"/>
    <n v="0"/>
    <n v="0"/>
    <x v="652"/>
    <x v="652"/>
  </r>
  <r>
    <n v="7866715386"/>
    <s v="Marjory"/>
    <s v="Lindman"/>
    <s v="Account Executive II"/>
    <x v="649"/>
    <x v="1"/>
    <x v="653"/>
    <x v="2"/>
    <n v="750000"/>
    <n v="900000"/>
    <n v="1200000"/>
    <n v="1.6359616666666668"/>
    <s v="150-200%"/>
    <n v="78000"/>
    <n v="25500.000000000004"/>
    <n v="31500"/>
    <n v="21210.02"/>
    <n v="0"/>
    <x v="653"/>
    <x v="653"/>
  </r>
  <r>
    <n v="7286297414"/>
    <s v="Luisa"/>
    <s v="Parradice"/>
    <s v="Account Executive I"/>
    <x v="650"/>
    <x v="6"/>
    <x v="654"/>
    <x v="0"/>
    <n v="625000"/>
    <n v="750000"/>
    <n v="1000000"/>
    <n v="1.6713180000000001"/>
    <s v="150-200%"/>
    <n v="50000"/>
    <n v="18750"/>
    <n v="22500"/>
    <n v="18844.98"/>
    <n v="0"/>
    <x v="654"/>
    <x v="654"/>
  </r>
  <r>
    <n v="3867281491"/>
    <s v="Phillipe"/>
    <s v="Greenroyd"/>
    <s v="Account Executive I"/>
    <x v="651"/>
    <x v="0"/>
    <x v="655"/>
    <x v="0"/>
    <n v="625000"/>
    <n v="750000"/>
    <n v="1000000"/>
    <n v="1.4447779999999999"/>
    <s v="125-150%"/>
    <n v="50000"/>
    <n v="18750"/>
    <n v="17530.02"/>
    <n v="0"/>
    <n v="0"/>
    <x v="655"/>
    <x v="655"/>
  </r>
  <r>
    <n v="9726268931"/>
    <s v="Norbert"/>
    <s v="Segges"/>
    <s v="Account Executive II"/>
    <x v="652"/>
    <x v="0"/>
    <x v="656"/>
    <x v="2"/>
    <n v="750000"/>
    <n v="900000"/>
    <n v="1200000"/>
    <n v="1.1268283333333333"/>
    <s v="100-125%"/>
    <n v="78000"/>
    <n v="12936.490000000002"/>
    <n v="0"/>
    <n v="0"/>
    <n v="0"/>
    <x v="656"/>
    <x v="656"/>
  </r>
  <r>
    <n v="4235594176"/>
    <s v="Bianka"/>
    <s v="Sertin"/>
    <s v="Account Executive I"/>
    <x v="653"/>
    <x v="2"/>
    <x v="657"/>
    <x v="0"/>
    <n v="625000"/>
    <n v="750000"/>
    <n v="1000000"/>
    <n v="1.5028379999999999"/>
    <s v="150-200%"/>
    <n v="50000"/>
    <n v="18750"/>
    <n v="22500"/>
    <n v="312.18"/>
    <n v="0"/>
    <x v="657"/>
    <x v="657"/>
  </r>
  <r>
    <n v="5405945366"/>
    <s v="Miguel"/>
    <s v="Chasemore"/>
    <s v="Account Executive II"/>
    <x v="654"/>
    <x v="9"/>
    <x v="658"/>
    <x v="2"/>
    <n v="750000"/>
    <n v="900000"/>
    <n v="1200000"/>
    <n v="0.97649666666666668"/>
    <s v="0-100%"/>
    <n v="76166.740000000005"/>
    <n v="0"/>
    <n v="0"/>
    <n v="0"/>
    <n v="0"/>
    <x v="658"/>
    <x v="658"/>
  </r>
  <r>
    <n v="7453397081"/>
    <s v="Weylin"/>
    <s v="Daouze"/>
    <s v="Account Executive III"/>
    <x v="655"/>
    <x v="4"/>
    <x v="659"/>
    <x v="1"/>
    <n v="937500"/>
    <n v="1125000"/>
    <n v="1500000"/>
    <n v="0.57666933333333337"/>
    <s v="0-100%"/>
    <n v="64875.299999999996"/>
    <n v="0"/>
    <n v="0"/>
    <n v="0"/>
    <n v="0"/>
    <x v="659"/>
    <x v="659"/>
  </r>
  <r>
    <n v="7268478941"/>
    <s v="Winfred"/>
    <s v="Siggee"/>
    <s v="Account Executive II"/>
    <x v="656"/>
    <x v="14"/>
    <x v="660"/>
    <x v="2"/>
    <n v="750000"/>
    <n v="900000"/>
    <n v="1200000"/>
    <n v="1.1597733333333333"/>
    <s v="100-125%"/>
    <n v="78000"/>
    <n v="16296.880000000001"/>
    <n v="0"/>
    <n v="0"/>
    <n v="0"/>
    <x v="660"/>
    <x v="660"/>
  </r>
  <r>
    <n v="1231429186"/>
    <s v="Nikolos"/>
    <s v="Ruppeli"/>
    <s v="Account Executive I"/>
    <x v="657"/>
    <x v="16"/>
    <x v="661"/>
    <x v="0"/>
    <n v="625000"/>
    <n v="750000"/>
    <n v="1000000"/>
    <n v="1.6100939999999999"/>
    <s v="150-200%"/>
    <n v="50000"/>
    <n v="18750"/>
    <n v="22500"/>
    <n v="12110.34"/>
    <n v="0"/>
    <x v="661"/>
    <x v="661"/>
  </r>
  <r>
    <n v="4638232353"/>
    <s v="Myrilla"/>
    <s v="Purvey"/>
    <s v="Account Executive II"/>
    <x v="658"/>
    <x v="12"/>
    <x v="662"/>
    <x v="2"/>
    <n v="750000"/>
    <n v="900000"/>
    <n v="1200000"/>
    <n v="1.3337483333333333"/>
    <s v="125-150%"/>
    <n v="78000"/>
    <n v="25500.000000000004"/>
    <n v="10552.289999999999"/>
    <n v="0"/>
    <n v="0"/>
    <x v="662"/>
    <x v="662"/>
  </r>
  <r>
    <n v="1743464649"/>
    <s v="Deena"/>
    <s v="Leeming"/>
    <s v="Account Executive II"/>
    <x v="659"/>
    <x v="7"/>
    <x v="663"/>
    <x v="2"/>
    <n v="750000"/>
    <n v="900000"/>
    <n v="1200000"/>
    <n v="1.1484433333333333"/>
    <s v="100-125%"/>
    <n v="78000"/>
    <n v="15141.220000000001"/>
    <n v="0"/>
    <n v="0"/>
    <n v="0"/>
    <x v="663"/>
    <x v="663"/>
  </r>
  <r>
    <n v="5439294325"/>
    <s v="Carri"/>
    <s v="Howis"/>
    <s v="Account Executive III"/>
    <x v="660"/>
    <x v="6"/>
    <x v="664"/>
    <x v="1"/>
    <n v="937500"/>
    <n v="1125000"/>
    <n v="1500000"/>
    <n v="0.9769066666666667"/>
    <s v="0-100%"/>
    <n v="109902"/>
    <n v="0"/>
    <n v="0"/>
    <n v="0"/>
    <n v="0"/>
    <x v="664"/>
    <x v="664"/>
  </r>
  <r>
    <n v="9305168396"/>
    <s v="Lesley"/>
    <s v="Letford"/>
    <s v="Account Executive I"/>
    <x v="661"/>
    <x v="0"/>
    <x v="665"/>
    <x v="0"/>
    <n v="625000"/>
    <n v="750000"/>
    <n v="1000000"/>
    <n v="1.4983900000000001"/>
    <s v="125-150%"/>
    <n v="50000"/>
    <n v="18750"/>
    <n v="22355.1"/>
    <n v="0"/>
    <n v="0"/>
    <x v="665"/>
    <x v="665"/>
  </r>
  <r>
    <n v="6009848660"/>
    <s v="Madella"/>
    <s v="Seabert"/>
    <s v="Account Executive III"/>
    <x v="662"/>
    <x v="16"/>
    <x v="666"/>
    <x v="1"/>
    <n v="937500"/>
    <n v="1125000"/>
    <n v="1500000"/>
    <n v="1.2823946666666666"/>
    <s v="125-150%"/>
    <n v="112500"/>
    <n v="35625"/>
    <n v="5588.08"/>
    <n v="0"/>
    <n v="0"/>
    <x v="666"/>
    <x v="666"/>
  </r>
  <r>
    <n v="8552526727"/>
    <s v="Godard"/>
    <s v="Truett"/>
    <s v="Account Executive II"/>
    <x v="663"/>
    <x v="1"/>
    <x v="667"/>
    <x v="2"/>
    <n v="750000"/>
    <n v="900000"/>
    <n v="1200000"/>
    <n v="1.6752366666666667"/>
    <s v="150-200%"/>
    <n v="78000"/>
    <n v="25500.000000000004"/>
    <n v="31500"/>
    <n v="27336.920000000002"/>
    <n v="0"/>
    <x v="667"/>
    <x v="667"/>
  </r>
  <r>
    <n v="3580617389"/>
    <s v="Demetris"/>
    <s v="Hazlegrove"/>
    <s v="Account Executive I"/>
    <x v="664"/>
    <x v="14"/>
    <x v="668"/>
    <x v="0"/>
    <n v="625000"/>
    <n v="750000"/>
    <n v="1000000"/>
    <n v="1.155354"/>
    <s v="100-125%"/>
    <n v="50000"/>
    <n v="11651.55"/>
    <n v="0"/>
    <n v="0"/>
    <n v="0"/>
    <x v="668"/>
    <x v="668"/>
  </r>
  <r>
    <n v="6520635286"/>
    <s v="Zane"/>
    <s v="Cheverton"/>
    <s v="Account Executive III"/>
    <x v="665"/>
    <x v="8"/>
    <x v="669"/>
    <x v="1"/>
    <n v="937500"/>
    <n v="1125000"/>
    <n v="1500000"/>
    <n v="0.62892933333333334"/>
    <s v="0-100%"/>
    <n v="70754.55"/>
    <n v="0"/>
    <n v="0"/>
    <n v="0"/>
    <n v="0"/>
    <x v="669"/>
    <x v="669"/>
  </r>
  <r>
    <n v="7070564503"/>
    <s v="Emmie"/>
    <s v="Ivamy"/>
    <s v="Account Executive III"/>
    <x v="666"/>
    <x v="3"/>
    <x v="670"/>
    <x v="1"/>
    <n v="937500"/>
    <n v="1125000"/>
    <n v="1500000"/>
    <n v="0.94931200000000004"/>
    <s v="0-100%"/>
    <n v="106797.59999999999"/>
    <n v="0"/>
    <n v="0"/>
    <n v="0"/>
    <n v="0"/>
    <x v="670"/>
    <x v="670"/>
  </r>
  <r>
    <n v="4862005330"/>
    <s v="Fulvia"/>
    <s v="Aldie"/>
    <s v="Account Executive III"/>
    <x v="667"/>
    <x v="1"/>
    <x v="671"/>
    <x v="1"/>
    <n v="937500"/>
    <n v="1125000"/>
    <n v="1500000"/>
    <n v="1.2129426666666667"/>
    <s v="100-125%"/>
    <n v="112500"/>
    <n v="30344.33"/>
    <n v="0"/>
    <n v="0"/>
    <n v="0"/>
    <x v="671"/>
    <x v="671"/>
  </r>
  <r>
    <n v="7966879720"/>
    <s v="Eal"/>
    <s v="Ezzle"/>
    <s v="Account Executive I"/>
    <x v="668"/>
    <x v="14"/>
    <x v="672"/>
    <x v="0"/>
    <n v="625000"/>
    <n v="750000"/>
    <n v="1000000"/>
    <n v="1.1580299999999999"/>
    <s v="100-125%"/>
    <n v="50000"/>
    <n v="11852.25"/>
    <n v="0"/>
    <n v="0"/>
    <n v="0"/>
    <x v="672"/>
    <x v="672"/>
  </r>
  <r>
    <n v="992720575"/>
    <s v="Brice"/>
    <s v="O'Sheeryne"/>
    <s v="Account Executive I"/>
    <x v="669"/>
    <x v="16"/>
    <x v="673"/>
    <x v="0"/>
    <n v="625000"/>
    <n v="750000"/>
    <n v="1000000"/>
    <n v="1.5565439999999999"/>
    <s v="150-200%"/>
    <n v="50000"/>
    <n v="18750"/>
    <n v="22500"/>
    <n v="6219.84"/>
    <n v="0"/>
    <x v="673"/>
    <x v="673"/>
  </r>
  <r>
    <n v="7188904251"/>
    <s v="Vail"/>
    <s v="Mailey"/>
    <s v="Account Executive III"/>
    <x v="670"/>
    <x v="7"/>
    <x v="674"/>
    <x v="1"/>
    <n v="937500"/>
    <n v="1125000"/>
    <n v="1500000"/>
    <n v="1.0776613333333334"/>
    <s v="100-125%"/>
    <n v="112500"/>
    <n v="11066.74"/>
    <n v="0"/>
    <n v="0"/>
    <n v="0"/>
    <x v="674"/>
    <x v="674"/>
  </r>
  <r>
    <n v="2353272215"/>
    <s v="Maury"/>
    <s v="Belshaw"/>
    <s v="Account Executive II"/>
    <x v="671"/>
    <x v="17"/>
    <x v="675"/>
    <x v="2"/>
    <n v="750000"/>
    <n v="900000"/>
    <n v="1200000"/>
    <n v="1.706315"/>
    <s v="150-200%"/>
    <n v="78000"/>
    <n v="25500.000000000004"/>
    <n v="31500"/>
    <n v="32185.14"/>
    <n v="0"/>
    <x v="675"/>
    <x v="675"/>
  </r>
  <r>
    <n v="3259018638"/>
    <s v="Vladimir"/>
    <s v="Nassy"/>
    <s v="Account Executive I"/>
    <x v="672"/>
    <x v="19"/>
    <x v="676"/>
    <x v="0"/>
    <n v="625000"/>
    <n v="750000"/>
    <n v="1000000"/>
    <n v="0.62728399999999995"/>
    <s v="0-100%"/>
    <n v="31364.2"/>
    <n v="0"/>
    <n v="0"/>
    <n v="0"/>
    <n v="0"/>
    <x v="676"/>
    <x v="676"/>
  </r>
  <r>
    <n v="1419116835"/>
    <s v="Martica"/>
    <s v="Whyler"/>
    <s v="Account Executive III"/>
    <x v="673"/>
    <x v="14"/>
    <x v="677"/>
    <x v="1"/>
    <n v="937500"/>
    <n v="1125000"/>
    <n v="1500000"/>
    <n v="0.72536933333333331"/>
    <s v="0-100%"/>
    <n v="81604.05"/>
    <n v="0"/>
    <n v="0"/>
    <n v="0"/>
    <n v="0"/>
    <x v="677"/>
    <x v="677"/>
  </r>
  <r>
    <n v="4920920075"/>
    <s v="Boycie"/>
    <s v="Marten"/>
    <s v="Account Executive I"/>
    <x v="674"/>
    <x v="7"/>
    <x v="678"/>
    <x v="0"/>
    <n v="625000"/>
    <n v="750000"/>
    <n v="1000000"/>
    <n v="1.465306"/>
    <s v="125-150%"/>
    <n v="50000"/>
    <n v="18750"/>
    <n v="19377.54"/>
    <n v="0"/>
    <n v="0"/>
    <x v="678"/>
    <x v="678"/>
  </r>
  <r>
    <n v="3991175401"/>
    <s v="Sebastiano"/>
    <s v="Cloute"/>
    <s v="Account Executive III"/>
    <x v="675"/>
    <x v="8"/>
    <x v="679"/>
    <x v="1"/>
    <n v="937500"/>
    <n v="1125000"/>
    <n v="1500000"/>
    <n v="0.67181466666666667"/>
    <s v="0-100%"/>
    <n v="75579.149999999994"/>
    <n v="0"/>
    <n v="0"/>
    <n v="0"/>
    <n v="0"/>
    <x v="679"/>
    <x v="679"/>
  </r>
  <r>
    <n v="7243767311"/>
    <s v="Amory"/>
    <s v="Crasswell"/>
    <s v="Account Executive I"/>
    <x v="676"/>
    <x v="3"/>
    <x v="680"/>
    <x v="0"/>
    <n v="625000"/>
    <n v="750000"/>
    <n v="1000000"/>
    <n v="1.484246"/>
    <s v="125-150%"/>
    <n v="50000"/>
    <n v="18750"/>
    <n v="21082.14"/>
    <n v="0"/>
    <n v="0"/>
    <x v="680"/>
    <x v="680"/>
  </r>
  <r>
    <n v="9820632102"/>
    <s v="Sergio"/>
    <s v="Itzakovitz"/>
    <s v="Account Executive II"/>
    <x v="677"/>
    <x v="18"/>
    <x v="681"/>
    <x v="2"/>
    <n v="750000"/>
    <n v="900000"/>
    <n v="1200000"/>
    <n v="0.38203500000000001"/>
    <s v="0-100%"/>
    <n v="29798.73"/>
    <n v="0"/>
    <n v="0"/>
    <n v="0"/>
    <n v="0"/>
    <x v="681"/>
    <x v="681"/>
  </r>
  <r>
    <n v="6007705854"/>
    <s v="Donavon"/>
    <s v="Cheer"/>
    <s v="Account Executive III"/>
    <x v="678"/>
    <x v="6"/>
    <x v="682"/>
    <x v="1"/>
    <n v="937500"/>
    <n v="1125000"/>
    <n v="1500000"/>
    <n v="1.1000773333333334"/>
    <s v="100-125%"/>
    <n v="112500"/>
    <n v="14261.02"/>
    <n v="0"/>
    <n v="0"/>
    <n v="0"/>
    <x v="682"/>
    <x v="682"/>
  </r>
  <r>
    <n v="4223282808"/>
    <s v="Kippar"/>
    <s v="Ricardin"/>
    <s v="Account Executive I"/>
    <x v="679"/>
    <x v="2"/>
    <x v="683"/>
    <x v="0"/>
    <n v="625000"/>
    <n v="750000"/>
    <n v="1000000"/>
    <n v="1.4328320000000001"/>
    <s v="125-150%"/>
    <n v="50000"/>
    <n v="18750"/>
    <n v="16454.88"/>
    <n v="0"/>
    <n v="0"/>
    <x v="683"/>
    <x v="683"/>
  </r>
  <r>
    <n v="1462166245"/>
    <s v="Barnabas"/>
    <s v="Jozefczak"/>
    <s v="Account Executive I"/>
    <x v="680"/>
    <x v="2"/>
    <x v="684"/>
    <x v="0"/>
    <n v="625000"/>
    <n v="750000"/>
    <n v="1000000"/>
    <n v="1.4607060000000001"/>
    <s v="125-150%"/>
    <n v="50000"/>
    <n v="18750"/>
    <n v="18963.54"/>
    <n v="0"/>
    <n v="0"/>
    <x v="684"/>
    <x v="684"/>
  </r>
  <r>
    <n v="1565607864"/>
    <s v="Sheilakathryn"/>
    <s v="Buckberry"/>
    <s v="Account Executive III"/>
    <x v="681"/>
    <x v="4"/>
    <x v="685"/>
    <x v="1"/>
    <n v="937500"/>
    <n v="1125000"/>
    <n v="1500000"/>
    <n v="0.63240133333333337"/>
    <s v="0-100%"/>
    <n v="71145.149999999994"/>
    <n v="0"/>
    <n v="0"/>
    <n v="0"/>
    <n v="0"/>
    <x v="685"/>
    <x v="685"/>
  </r>
  <r>
    <n v="2524849899"/>
    <s v="Tani"/>
    <s v="Haddock"/>
    <s v="Account Executive III"/>
    <x v="682"/>
    <x v="7"/>
    <x v="686"/>
    <x v="1"/>
    <n v="937500"/>
    <n v="1125000"/>
    <n v="1500000"/>
    <n v="0.99687333333333328"/>
    <s v="0-100%"/>
    <n v="112148.25"/>
    <n v="0"/>
    <n v="0"/>
    <n v="0"/>
    <n v="0"/>
    <x v="686"/>
    <x v="686"/>
  </r>
  <r>
    <n v="8349606134"/>
    <s v="Beaufort"/>
    <s v="Rentcome"/>
    <s v="Account Executive I"/>
    <x v="683"/>
    <x v="7"/>
    <x v="687"/>
    <x v="0"/>
    <n v="625000"/>
    <n v="750000"/>
    <n v="1000000"/>
    <n v="1.4674499999999999"/>
    <s v="125-150%"/>
    <n v="50000"/>
    <n v="18750"/>
    <n v="19570.5"/>
    <n v="0"/>
    <n v="0"/>
    <x v="687"/>
    <x v="687"/>
  </r>
  <r>
    <n v="2060025532"/>
    <s v="Petronille"/>
    <s v="Niles"/>
    <s v="Account Executive II"/>
    <x v="684"/>
    <x v="0"/>
    <x v="688"/>
    <x v="2"/>
    <n v="750000"/>
    <n v="900000"/>
    <n v="1200000"/>
    <n v="0.98138999999999998"/>
    <s v="0-100%"/>
    <n v="76548.42"/>
    <n v="0"/>
    <n v="0"/>
    <n v="0"/>
    <n v="0"/>
    <x v="688"/>
    <x v="688"/>
  </r>
  <r>
    <n v="2859566597"/>
    <s v="Hillel"/>
    <s v="Burdett"/>
    <s v="Account Executive II"/>
    <x v="685"/>
    <x v="26"/>
    <x v="689"/>
    <x v="2"/>
    <n v="750000"/>
    <n v="900000"/>
    <n v="1200000"/>
    <n v="0.55684833333333328"/>
    <s v="0-100%"/>
    <n v="43434.17"/>
    <n v="0"/>
    <n v="0"/>
    <n v="0"/>
    <n v="0"/>
    <x v="689"/>
    <x v="689"/>
  </r>
  <r>
    <n v="2079803735"/>
    <s v="Shawna"/>
    <s v="Powland"/>
    <s v="Account Executive I"/>
    <x v="686"/>
    <x v="2"/>
    <x v="690"/>
    <x v="0"/>
    <n v="625000"/>
    <n v="750000"/>
    <n v="1000000"/>
    <n v="1.3525119999999999"/>
    <s v="125-150%"/>
    <n v="50000"/>
    <n v="18750"/>
    <n v="9226.08"/>
    <n v="0"/>
    <n v="0"/>
    <x v="690"/>
    <x v="690"/>
  </r>
  <r>
    <n v="7205256240"/>
    <s v="Simone"/>
    <s v="Garz"/>
    <s v="Account Executive II"/>
    <x v="687"/>
    <x v="5"/>
    <x v="691"/>
    <x v="2"/>
    <n v="750000"/>
    <n v="900000"/>
    <n v="1200000"/>
    <n v="1.0638516666666666"/>
    <s v="100-125%"/>
    <n v="78000"/>
    <n v="6512.8700000000008"/>
    <n v="0"/>
    <n v="0"/>
    <n v="0"/>
    <x v="691"/>
    <x v="691"/>
  </r>
  <r>
    <n v="4639895275"/>
    <s v="Alric"/>
    <s v="McNaught"/>
    <s v="Account Executive III"/>
    <x v="688"/>
    <x v="14"/>
    <x v="692"/>
    <x v="1"/>
    <n v="937500"/>
    <n v="1125000"/>
    <n v="1500000"/>
    <n v="0.82968666666666668"/>
    <s v="0-100%"/>
    <n v="93339.75"/>
    <n v="0"/>
    <n v="0"/>
    <n v="0"/>
    <n v="0"/>
    <x v="692"/>
    <x v="692"/>
  </r>
  <r>
    <n v="7039995972"/>
    <s v="Della"/>
    <s v="Tapson"/>
    <s v="Account Executive II"/>
    <x v="689"/>
    <x v="12"/>
    <x v="693"/>
    <x v="2"/>
    <n v="750000"/>
    <n v="900000"/>
    <n v="1200000"/>
    <n v="1.437945"/>
    <s v="125-150%"/>
    <n v="78000"/>
    <n v="25500.000000000004"/>
    <n v="23681.07"/>
    <n v="0"/>
    <n v="0"/>
    <x v="693"/>
    <x v="693"/>
  </r>
  <r>
    <n v="4396213212"/>
    <s v="Cristina"/>
    <s v="Seegar"/>
    <s v="Account Executive II"/>
    <x v="690"/>
    <x v="2"/>
    <x v="694"/>
    <x v="2"/>
    <n v="750000"/>
    <n v="900000"/>
    <n v="1200000"/>
    <n v="1.0582183333333333"/>
    <s v="100-125%"/>
    <n v="78000"/>
    <n v="5938.27"/>
    <n v="0"/>
    <n v="0"/>
    <n v="0"/>
    <x v="694"/>
    <x v="694"/>
  </r>
  <r>
    <n v="7533163729"/>
    <s v="Osbourne"/>
    <s v="Kuhnke"/>
    <s v="Account Executive III"/>
    <x v="691"/>
    <x v="6"/>
    <x v="695"/>
    <x v="1"/>
    <n v="937500"/>
    <n v="1125000"/>
    <n v="1500000"/>
    <n v="1.0257893333333334"/>
    <s v="100-125%"/>
    <n v="112500"/>
    <n v="3674.98"/>
    <n v="0"/>
    <n v="0"/>
    <n v="0"/>
    <x v="695"/>
    <x v="695"/>
  </r>
  <r>
    <n v="9705650896"/>
    <s v="Phil"/>
    <s v="Falconar"/>
    <s v="Account Executive II"/>
    <x v="692"/>
    <x v="5"/>
    <x v="696"/>
    <x v="2"/>
    <n v="750000"/>
    <n v="900000"/>
    <n v="1200000"/>
    <n v="1.0385833333333334"/>
    <s v="100-125%"/>
    <n v="78000"/>
    <n v="3935.5000000000005"/>
    <n v="0"/>
    <n v="0"/>
    <n v="0"/>
    <x v="696"/>
    <x v="696"/>
  </r>
  <r>
    <n v="1009146149"/>
    <s v="Sibbie"/>
    <s v="Cutbush"/>
    <s v="Account Executive II"/>
    <x v="693"/>
    <x v="1"/>
    <x v="697"/>
    <x v="2"/>
    <n v="750000"/>
    <n v="900000"/>
    <n v="1200000"/>
    <n v="1.4757633333333333"/>
    <s v="125-150%"/>
    <n v="78000"/>
    <n v="25500.000000000004"/>
    <n v="28446.18"/>
    <n v="0"/>
    <n v="0"/>
    <x v="697"/>
    <x v="697"/>
  </r>
  <r>
    <n v="3303111790"/>
    <s v="Andris"/>
    <s v="Dunbleton"/>
    <s v="Account Executive I"/>
    <x v="694"/>
    <x v="2"/>
    <x v="698"/>
    <x v="0"/>
    <n v="625000"/>
    <n v="750000"/>
    <n v="1000000"/>
    <n v="1.4844139999999999"/>
    <s v="125-150%"/>
    <n v="50000"/>
    <n v="18750"/>
    <n v="21097.26"/>
    <n v="0"/>
    <n v="0"/>
    <x v="698"/>
    <x v="698"/>
  </r>
  <r>
    <n v="1456229036"/>
    <s v="Eward"/>
    <s v="Cureton"/>
    <s v="Account Executive II"/>
    <x v="695"/>
    <x v="7"/>
    <x v="699"/>
    <x v="2"/>
    <n v="750000"/>
    <n v="900000"/>
    <n v="1200000"/>
    <n v="1.3849499999999999"/>
    <s v="125-150%"/>
    <n v="78000"/>
    <n v="25500.000000000004"/>
    <n v="17003.7"/>
    <n v="0"/>
    <n v="0"/>
    <x v="699"/>
    <x v="699"/>
  </r>
  <r>
    <n v="4969679754"/>
    <s v="Cecilia"/>
    <s v="Livingstone"/>
    <s v="Account Executive II"/>
    <x v="696"/>
    <x v="10"/>
    <x v="700"/>
    <x v="2"/>
    <n v="750000"/>
    <n v="900000"/>
    <n v="1200000"/>
    <n v="1.7624566666666666"/>
    <s v="150-200%"/>
    <n v="78000"/>
    <n v="25500.000000000004"/>
    <n v="31500"/>
    <n v="40943.24"/>
    <n v="0"/>
    <x v="700"/>
    <x v="700"/>
  </r>
  <r>
    <n v="1898839557"/>
    <s v="Glynis"/>
    <s v="Garaghan"/>
    <s v="Account Executive II"/>
    <x v="697"/>
    <x v="23"/>
    <x v="701"/>
    <x v="2"/>
    <n v="750000"/>
    <n v="900000"/>
    <n v="1200000"/>
    <n v="1.6841649999999999"/>
    <s v="150-200%"/>
    <n v="78000"/>
    <n v="25500.000000000004"/>
    <n v="31500"/>
    <n v="28729.74"/>
    <n v="0"/>
    <x v="701"/>
    <x v="701"/>
  </r>
  <r>
    <n v="7001733199"/>
    <s v="Wash"/>
    <s v="Aizlewood"/>
    <s v="Account Executive I"/>
    <x v="698"/>
    <x v="7"/>
    <x v="702"/>
    <x v="0"/>
    <n v="625000"/>
    <n v="750000"/>
    <n v="1000000"/>
    <n v="1.2903659999999999"/>
    <s v="125-150%"/>
    <n v="50000"/>
    <n v="18750"/>
    <n v="3632.94"/>
    <n v="0"/>
    <n v="0"/>
    <x v="702"/>
    <x v="702"/>
  </r>
  <r>
    <n v="6259267215"/>
    <s v="Had"/>
    <s v="Drew"/>
    <s v="Account Executive I"/>
    <x v="699"/>
    <x v="15"/>
    <x v="703"/>
    <x v="0"/>
    <n v="625000"/>
    <n v="750000"/>
    <n v="1000000"/>
    <n v="0.96427399999999996"/>
    <s v="0-100%"/>
    <n v="48213.700000000004"/>
    <n v="0"/>
    <n v="0"/>
    <n v="0"/>
    <n v="0"/>
    <x v="703"/>
    <x v="703"/>
  </r>
  <r>
    <n v="7088886472"/>
    <s v="Krishnah"/>
    <s v="Capelle"/>
    <s v="Account Executive I"/>
    <x v="700"/>
    <x v="2"/>
    <x v="704"/>
    <x v="0"/>
    <n v="625000"/>
    <n v="750000"/>
    <n v="1000000"/>
    <n v="1.3371900000000001"/>
    <s v="125-150%"/>
    <n v="50000"/>
    <n v="18750"/>
    <n v="7847.0999999999995"/>
    <n v="0"/>
    <n v="0"/>
    <x v="704"/>
    <x v="704"/>
  </r>
  <r>
    <n v="9651729414"/>
    <s v="May"/>
    <s v="Fortesquieu"/>
    <s v="Account Executive I"/>
    <x v="701"/>
    <x v="14"/>
    <x v="705"/>
    <x v="0"/>
    <n v="625000"/>
    <n v="750000"/>
    <n v="1000000"/>
    <n v="1.483312"/>
    <s v="125-150%"/>
    <n v="50000"/>
    <n v="18750"/>
    <n v="20998.079999999998"/>
    <n v="0"/>
    <n v="0"/>
    <x v="705"/>
    <x v="705"/>
  </r>
  <r>
    <n v="1522190236"/>
    <s v="Hymie"/>
    <s v="LeEstut"/>
    <s v="Account Executive I"/>
    <x v="702"/>
    <x v="9"/>
    <x v="706"/>
    <x v="0"/>
    <n v="625000"/>
    <n v="750000"/>
    <n v="1000000"/>
    <n v="1.25552"/>
    <s v="125-150%"/>
    <n v="50000"/>
    <n v="18750"/>
    <n v="496.79999999999995"/>
    <n v="0"/>
    <n v="0"/>
    <x v="706"/>
    <x v="706"/>
  </r>
  <r>
    <n v="8145387981"/>
    <s v="Gerick"/>
    <s v="Callar"/>
    <s v="Account Executive II"/>
    <x v="703"/>
    <x v="15"/>
    <x v="707"/>
    <x v="2"/>
    <n v="750000"/>
    <n v="900000"/>
    <n v="1200000"/>
    <n v="0.76392166666666672"/>
    <s v="0-100%"/>
    <n v="59585.89"/>
    <n v="0"/>
    <n v="0"/>
    <n v="0"/>
    <n v="0"/>
    <x v="707"/>
    <x v="707"/>
  </r>
  <r>
    <n v="3488994694"/>
    <s v="Wheeler"/>
    <s v="Renoden"/>
    <s v="Account Executive III"/>
    <x v="704"/>
    <x v="3"/>
    <x v="708"/>
    <x v="1"/>
    <n v="937500"/>
    <n v="1125000"/>
    <n v="1500000"/>
    <n v="1.0921733333333334"/>
    <s v="100-125%"/>
    <n v="112500"/>
    <n v="13134.7"/>
    <n v="0"/>
    <n v="0"/>
    <n v="0"/>
    <x v="708"/>
    <x v="708"/>
  </r>
  <r>
    <n v="8945564357"/>
    <s v="Brendis"/>
    <s v="Marsie"/>
    <s v="Account Executive III"/>
    <x v="705"/>
    <x v="2"/>
    <x v="709"/>
    <x v="1"/>
    <n v="937500"/>
    <n v="1125000"/>
    <n v="1500000"/>
    <n v="1.1452933333333333"/>
    <s v="100-125%"/>
    <n v="112500"/>
    <n v="20704.3"/>
    <n v="0"/>
    <n v="0"/>
    <n v="0"/>
    <x v="709"/>
    <x v="709"/>
  </r>
  <r>
    <n v="8908432159"/>
    <s v="Consolata"/>
    <s v="Rosier"/>
    <s v="Account Executive I"/>
    <x v="706"/>
    <x v="5"/>
    <x v="710"/>
    <x v="0"/>
    <n v="625000"/>
    <n v="750000"/>
    <n v="1000000"/>
    <n v="1.4436739999999999"/>
    <s v="125-150%"/>
    <n v="50000"/>
    <n v="18750"/>
    <n v="17430.66"/>
    <n v="0"/>
    <n v="0"/>
    <x v="710"/>
    <x v="710"/>
  </r>
  <r>
    <n v="3858163570"/>
    <s v="Arlin"/>
    <s v="Glacken"/>
    <s v="Account Executive II"/>
    <x v="707"/>
    <x v="10"/>
    <x v="711"/>
    <x v="2"/>
    <n v="750000"/>
    <n v="900000"/>
    <n v="1200000"/>
    <n v="1.5234799999999999"/>
    <s v="150-200%"/>
    <n v="78000"/>
    <n v="25500.000000000004"/>
    <n v="31500"/>
    <n v="3662.88"/>
    <n v="0"/>
    <x v="711"/>
    <x v="711"/>
  </r>
  <r>
    <n v="7479962290"/>
    <s v="Paulo"/>
    <s v="Sibbert"/>
    <s v="Account Executive I"/>
    <x v="708"/>
    <x v="14"/>
    <x v="712"/>
    <x v="0"/>
    <n v="625000"/>
    <n v="750000"/>
    <n v="1000000"/>
    <n v="1.2116979999999999"/>
    <s v="100-125%"/>
    <n v="50000"/>
    <n v="15877.349999999999"/>
    <n v="0"/>
    <n v="0"/>
    <n v="0"/>
    <x v="712"/>
    <x v="712"/>
  </r>
  <r>
    <n v="7304628987"/>
    <s v="Mariquilla"/>
    <s v="Arsmith"/>
    <s v="Account Executive III"/>
    <x v="709"/>
    <x v="10"/>
    <x v="713"/>
    <x v="1"/>
    <n v="937500"/>
    <n v="1125000"/>
    <n v="1500000"/>
    <n v="1.4373800000000001"/>
    <s v="125-150%"/>
    <n v="112500"/>
    <n v="35625"/>
    <n v="32323.050000000003"/>
    <n v="0"/>
    <n v="0"/>
    <x v="713"/>
    <x v="713"/>
  </r>
  <r>
    <n v="9457151267"/>
    <s v="Engracia"/>
    <s v="Rigolle"/>
    <s v="Account Executive I"/>
    <x v="710"/>
    <x v="14"/>
    <x v="714"/>
    <x v="0"/>
    <n v="625000"/>
    <n v="750000"/>
    <n v="1000000"/>
    <n v="1.392692"/>
    <s v="125-150%"/>
    <n v="50000"/>
    <n v="18750"/>
    <n v="12842.279999999999"/>
    <n v="0"/>
    <n v="0"/>
    <x v="714"/>
    <x v="714"/>
  </r>
  <r>
    <n v="8905919081"/>
    <s v="Dennis"/>
    <s v="Cranage"/>
    <s v="Account Executive II"/>
    <x v="711"/>
    <x v="9"/>
    <x v="715"/>
    <x v="2"/>
    <n v="750000"/>
    <n v="900000"/>
    <n v="1200000"/>
    <n v="0.86897000000000002"/>
    <s v="0-100%"/>
    <n v="67779.66"/>
    <n v="0"/>
    <n v="0"/>
    <n v="0"/>
    <n v="0"/>
    <x v="715"/>
    <x v="715"/>
  </r>
  <r>
    <n v="6854809452"/>
    <s v="Sayer"/>
    <s v="McGonagle"/>
    <s v="Account Executive III"/>
    <x v="712"/>
    <x v="12"/>
    <x v="716"/>
    <x v="1"/>
    <n v="937500"/>
    <n v="1125000"/>
    <n v="1500000"/>
    <n v="1.1243186666666667"/>
    <s v="100-125%"/>
    <n v="112500"/>
    <n v="17715.41"/>
    <n v="0"/>
    <n v="0"/>
    <n v="0"/>
    <x v="716"/>
    <x v="716"/>
  </r>
  <r>
    <n v="9545462825"/>
    <s v="Arther"/>
    <s v="Plant"/>
    <s v="Account Executive II"/>
    <x v="713"/>
    <x v="9"/>
    <x v="717"/>
    <x v="2"/>
    <n v="750000"/>
    <n v="900000"/>
    <n v="1200000"/>
    <n v="1.0008483333333333"/>
    <s v="100-125%"/>
    <n v="78000"/>
    <n v="86.53"/>
    <n v="0"/>
    <n v="0"/>
    <n v="0"/>
    <x v="717"/>
    <x v="717"/>
  </r>
  <r>
    <n v="9258570278"/>
    <s v="Mallissa"/>
    <s v="Renak"/>
    <s v="Account Executive III"/>
    <x v="714"/>
    <x v="17"/>
    <x v="718"/>
    <x v="1"/>
    <n v="937500"/>
    <n v="1125000"/>
    <n v="1500000"/>
    <n v="1.2636573333333334"/>
    <s v="125-150%"/>
    <n v="112500"/>
    <n v="35625"/>
    <n v="2355.8900000000003"/>
    <n v="0"/>
    <n v="0"/>
    <x v="718"/>
    <x v="718"/>
  </r>
  <r>
    <n v="6378969205"/>
    <s v="Sibby"/>
    <s v="Rastrick"/>
    <s v="Account Executive III"/>
    <x v="715"/>
    <x v="3"/>
    <x v="719"/>
    <x v="1"/>
    <n v="937500"/>
    <n v="1125000"/>
    <n v="1500000"/>
    <n v="0.96222933333333338"/>
    <s v="0-100%"/>
    <n v="108250.8"/>
    <n v="0"/>
    <n v="0"/>
    <n v="0"/>
    <n v="0"/>
    <x v="719"/>
    <x v="719"/>
  </r>
  <r>
    <n v="5005774041"/>
    <s v="Tracy"/>
    <s v="Briztman"/>
    <s v="Account Executive I"/>
    <x v="716"/>
    <x v="7"/>
    <x v="720"/>
    <x v="0"/>
    <n v="625000"/>
    <n v="750000"/>
    <n v="1000000"/>
    <n v="1.2625740000000001"/>
    <s v="125-150%"/>
    <n v="50000"/>
    <n v="18750"/>
    <n v="1131.6599999999999"/>
    <n v="0"/>
    <n v="0"/>
    <x v="720"/>
    <x v="720"/>
  </r>
  <r>
    <n v="3933561566"/>
    <s v="Kristien"/>
    <s v="Llewelly"/>
    <s v="Account Executive I"/>
    <x v="717"/>
    <x v="2"/>
    <x v="721"/>
    <x v="0"/>
    <n v="625000"/>
    <n v="750000"/>
    <n v="1000000"/>
    <n v="1.26078"/>
    <s v="125-150%"/>
    <n v="50000"/>
    <n v="18750"/>
    <n v="970.19999999999993"/>
    <n v="0"/>
    <n v="0"/>
    <x v="721"/>
    <x v="721"/>
  </r>
  <r>
    <n v="7912639675"/>
    <s v="Beverie"/>
    <s v="Ducket"/>
    <s v="Account Executive I"/>
    <x v="718"/>
    <x v="7"/>
    <x v="722"/>
    <x v="0"/>
    <n v="625000"/>
    <n v="750000"/>
    <n v="1000000"/>
    <n v="1.5846819999999999"/>
    <s v="150-200%"/>
    <n v="50000"/>
    <n v="18750"/>
    <n v="22500"/>
    <n v="9315.02"/>
    <n v="0"/>
    <x v="722"/>
    <x v="722"/>
  </r>
  <r>
    <n v="8350412399"/>
    <s v="Meg"/>
    <s v="Greensides"/>
    <s v="Account Executive III"/>
    <x v="719"/>
    <x v="19"/>
    <x v="723"/>
    <x v="1"/>
    <n v="937500"/>
    <n v="1125000"/>
    <n v="1500000"/>
    <n v="0.387764"/>
    <s v="0-100%"/>
    <n v="43623.45"/>
    <n v="0"/>
    <n v="0"/>
    <n v="0"/>
    <n v="0"/>
    <x v="723"/>
    <x v="723"/>
  </r>
  <r>
    <n v="513904581"/>
    <s v="Abram"/>
    <s v="Causton"/>
    <s v="Account Executive III"/>
    <x v="411"/>
    <x v="5"/>
    <x v="724"/>
    <x v="1"/>
    <n v="937500"/>
    <n v="1125000"/>
    <n v="1500000"/>
    <n v="0.92167333333333334"/>
    <s v="0-100%"/>
    <n v="103688.25"/>
    <n v="0"/>
    <n v="0"/>
    <n v="0"/>
    <n v="0"/>
    <x v="724"/>
    <x v="724"/>
  </r>
  <r>
    <n v="3227873028"/>
    <s v="Sophie"/>
    <s v="MacLoughlin"/>
    <s v="Account Executive II"/>
    <x v="720"/>
    <x v="12"/>
    <x v="725"/>
    <x v="2"/>
    <n v="750000"/>
    <n v="900000"/>
    <n v="1200000"/>
    <n v="1.389335"/>
    <s v="125-150%"/>
    <n v="78000"/>
    <n v="25500.000000000004"/>
    <n v="17556.21"/>
    <n v="0"/>
    <n v="0"/>
    <x v="725"/>
    <x v="725"/>
  </r>
  <r>
    <n v="4808886316"/>
    <s v="Tiebout"/>
    <s v="Roby"/>
    <s v="Account Executive III"/>
    <x v="721"/>
    <x v="6"/>
    <x v="726"/>
    <x v="1"/>
    <n v="937500"/>
    <n v="1125000"/>
    <n v="1500000"/>
    <n v="1.143632"/>
    <s v="100-125%"/>
    <n v="112500"/>
    <n v="20467.560000000001"/>
    <n v="0"/>
    <n v="0"/>
    <n v="0"/>
    <x v="726"/>
    <x v="726"/>
  </r>
  <r>
    <n v="3097425365"/>
    <s v="Karalee"/>
    <s v="Durrance"/>
    <s v="Account Executive I"/>
    <x v="722"/>
    <x v="3"/>
    <x v="727"/>
    <x v="0"/>
    <n v="625000"/>
    <n v="750000"/>
    <n v="1000000"/>
    <n v="1.21357"/>
    <s v="100-125%"/>
    <n v="50000"/>
    <n v="16017.75"/>
    <n v="0"/>
    <n v="0"/>
    <n v="0"/>
    <x v="727"/>
    <x v="727"/>
  </r>
  <r>
    <n v="9916787441"/>
    <s v="Reginauld"/>
    <s v="Gurner"/>
    <s v="Account Executive III"/>
    <x v="723"/>
    <x v="15"/>
    <x v="728"/>
    <x v="1"/>
    <n v="937500"/>
    <n v="1125000"/>
    <n v="1500000"/>
    <n v="0.60005466666666663"/>
    <s v="0-100%"/>
    <n v="67506.149999999994"/>
    <n v="0"/>
    <n v="0"/>
    <n v="0"/>
    <n v="0"/>
    <x v="728"/>
    <x v="728"/>
  </r>
  <r>
    <n v="4428088442"/>
    <s v="Kiel"/>
    <s v="Woolveridge"/>
    <s v="Account Executive II"/>
    <x v="724"/>
    <x v="3"/>
    <x v="729"/>
    <x v="2"/>
    <n v="750000"/>
    <n v="900000"/>
    <n v="1200000"/>
    <n v="1.1513549999999999"/>
    <s v="100-125%"/>
    <n v="78000"/>
    <n v="15438.210000000001"/>
    <n v="0"/>
    <n v="0"/>
    <n v="0"/>
    <x v="729"/>
    <x v="729"/>
  </r>
  <r>
    <n v="3217797337"/>
    <s v="Delia"/>
    <s v="Fylan"/>
    <s v="Account Executive I"/>
    <x v="725"/>
    <x v="6"/>
    <x v="730"/>
    <x v="0"/>
    <n v="625000"/>
    <n v="750000"/>
    <n v="1000000"/>
    <n v="1.652034"/>
    <s v="150-200%"/>
    <n v="50000"/>
    <n v="18750"/>
    <n v="22500"/>
    <n v="16723.740000000002"/>
    <n v="0"/>
    <x v="730"/>
    <x v="730"/>
  </r>
  <r>
    <n v="250257920"/>
    <s v="Berkly"/>
    <s v="Barg"/>
    <s v="Account Executive II"/>
    <x v="726"/>
    <x v="5"/>
    <x v="731"/>
    <x v="2"/>
    <n v="750000"/>
    <n v="900000"/>
    <n v="1200000"/>
    <n v="0.99086333333333332"/>
    <s v="0-100%"/>
    <n v="77287.34"/>
    <n v="0"/>
    <n v="0"/>
    <n v="0"/>
    <n v="0"/>
    <x v="731"/>
    <x v="731"/>
  </r>
  <r>
    <n v="1391414047"/>
    <s v="Arleyne"/>
    <s v="Piens"/>
    <s v="Account Executive I"/>
    <x v="727"/>
    <x v="14"/>
    <x v="732"/>
    <x v="0"/>
    <n v="625000"/>
    <n v="750000"/>
    <n v="1000000"/>
    <n v="1.135168"/>
    <s v="100-125%"/>
    <n v="50000"/>
    <n v="10137.6"/>
    <n v="0"/>
    <n v="0"/>
    <n v="0"/>
    <x v="732"/>
    <x v="732"/>
  </r>
  <r>
    <n v="5552170407"/>
    <s v="Lancelot"/>
    <s v="Watmough"/>
    <s v="Account Executive II"/>
    <x v="728"/>
    <x v="9"/>
    <x v="733"/>
    <x v="2"/>
    <n v="750000"/>
    <n v="900000"/>
    <n v="1200000"/>
    <n v="1.0206633333333333"/>
    <s v="100-125%"/>
    <n v="78000"/>
    <n v="2107.6600000000003"/>
    <n v="0"/>
    <n v="0"/>
    <n v="0"/>
    <x v="733"/>
    <x v="733"/>
  </r>
  <r>
    <n v="6286877770"/>
    <s v="Ramsay"/>
    <s v="Dawdry"/>
    <s v="Account Executive III"/>
    <x v="729"/>
    <x v="16"/>
    <x v="734"/>
    <x v="1"/>
    <n v="937500"/>
    <n v="1125000"/>
    <n v="1500000"/>
    <n v="1.060484"/>
    <s v="100-125%"/>
    <n v="112500"/>
    <n v="8618.9699999999993"/>
    <n v="0"/>
    <n v="0"/>
    <n v="0"/>
    <x v="734"/>
    <x v="734"/>
  </r>
  <r>
    <n v="6961242316"/>
    <s v="Dionisio"/>
    <s v="Gethyn"/>
    <s v="Account Executive I"/>
    <x v="730"/>
    <x v="5"/>
    <x v="735"/>
    <x v="0"/>
    <n v="625000"/>
    <n v="750000"/>
    <n v="1000000"/>
    <n v="1.0861460000000001"/>
    <s v="100-125%"/>
    <n v="50000"/>
    <n v="6460.95"/>
    <n v="0"/>
    <n v="0"/>
    <n v="0"/>
    <x v="735"/>
    <x v="735"/>
  </r>
  <r>
    <n v="4876404933"/>
    <s v="Megan"/>
    <s v="Churchard"/>
    <s v="Account Executive II"/>
    <x v="731"/>
    <x v="3"/>
    <x v="736"/>
    <x v="2"/>
    <n v="750000"/>
    <n v="900000"/>
    <n v="1200000"/>
    <n v="1.2288033333333332"/>
    <s v="100-125%"/>
    <n v="78000"/>
    <n v="23337.940000000002"/>
    <n v="0"/>
    <n v="0"/>
    <n v="0"/>
    <x v="736"/>
    <x v="736"/>
  </r>
  <r>
    <n v="3819859829"/>
    <s v="Hedwig"/>
    <s v="Wooding"/>
    <s v="Account Executive II"/>
    <x v="732"/>
    <x v="2"/>
    <x v="737"/>
    <x v="2"/>
    <n v="750000"/>
    <n v="900000"/>
    <n v="1200000"/>
    <n v="0.99916833333333333"/>
    <s v="0-100%"/>
    <n v="77935.13"/>
    <n v="0"/>
    <n v="0"/>
    <n v="0"/>
    <n v="0"/>
    <x v="737"/>
    <x v="737"/>
  </r>
  <r>
    <n v="7824503232"/>
    <s v="Artie"/>
    <s v="Etheredge"/>
    <s v="Account Executive II"/>
    <x v="733"/>
    <x v="9"/>
    <x v="738"/>
    <x v="2"/>
    <n v="750000"/>
    <n v="900000"/>
    <n v="1200000"/>
    <n v="1.0029933333333334"/>
    <s v="100-125%"/>
    <n v="78000"/>
    <n v="305.32000000000005"/>
    <n v="0"/>
    <n v="0"/>
    <n v="0"/>
    <x v="738"/>
    <x v="738"/>
  </r>
  <r>
    <n v="449160092"/>
    <s v="Martyn"/>
    <s v="Bunhill"/>
    <s v="Account Executive I"/>
    <x v="734"/>
    <x v="5"/>
    <x v="739"/>
    <x v="0"/>
    <n v="625000"/>
    <n v="750000"/>
    <n v="1000000"/>
    <n v="1.032008"/>
    <s v="100-125%"/>
    <n v="50000"/>
    <n v="2400.6"/>
    <n v="0"/>
    <n v="0"/>
    <n v="0"/>
    <x v="739"/>
    <x v="739"/>
  </r>
  <r>
    <n v="2944219065"/>
    <s v="Rodie"/>
    <s v="Elsip"/>
    <s v="Account Executive I"/>
    <x v="735"/>
    <x v="0"/>
    <x v="740"/>
    <x v="0"/>
    <n v="625000"/>
    <n v="750000"/>
    <n v="1000000"/>
    <n v="1.299776"/>
    <s v="125-150%"/>
    <n v="50000"/>
    <n v="18750"/>
    <n v="4479.84"/>
    <n v="0"/>
    <n v="0"/>
    <x v="740"/>
    <x v="740"/>
  </r>
  <r>
    <n v="6260817967"/>
    <s v="Colline"/>
    <s v="Openshaw"/>
    <s v="Account Executive I"/>
    <x v="736"/>
    <x v="3"/>
    <x v="741"/>
    <x v="0"/>
    <n v="625000"/>
    <n v="750000"/>
    <n v="1000000"/>
    <n v="1.720326"/>
    <s v="150-200%"/>
    <n v="50000"/>
    <n v="18750"/>
    <n v="22500"/>
    <n v="24235.86"/>
    <n v="0"/>
    <x v="741"/>
    <x v="741"/>
  </r>
  <r>
    <n v="9597202352"/>
    <s v="Arline"/>
    <s v="Fallowes"/>
    <s v="Account Executive II"/>
    <x v="737"/>
    <x v="6"/>
    <x v="742"/>
    <x v="2"/>
    <n v="750000"/>
    <n v="900000"/>
    <n v="1200000"/>
    <n v="1.4017200000000001"/>
    <s v="125-150%"/>
    <n v="78000"/>
    <n v="25500.000000000004"/>
    <n v="19116.719999999998"/>
    <n v="0"/>
    <n v="0"/>
    <x v="742"/>
    <x v="742"/>
  </r>
  <r>
    <n v="3509620267"/>
    <s v="Henka"/>
    <s v="McInulty"/>
    <s v="Account Executive III"/>
    <x v="738"/>
    <x v="5"/>
    <x v="743"/>
    <x v="1"/>
    <n v="937500"/>
    <n v="1125000"/>
    <n v="1500000"/>
    <n v="1.0551520000000001"/>
    <s v="100-125%"/>
    <n v="112500"/>
    <n v="7859.16"/>
    <n v="0"/>
    <n v="0"/>
    <n v="0"/>
    <x v="743"/>
    <x v="743"/>
  </r>
  <r>
    <n v="797655034"/>
    <s v="Andre"/>
    <s v="Wemyss"/>
    <s v="Account Executive II"/>
    <x v="739"/>
    <x v="3"/>
    <x v="744"/>
    <x v="2"/>
    <n v="750000"/>
    <n v="900000"/>
    <n v="1200000"/>
    <n v="1.3120866666666666"/>
    <s v="125-150%"/>
    <n v="78000"/>
    <n v="25500.000000000004"/>
    <n v="7822.92"/>
    <n v="0"/>
    <n v="0"/>
    <x v="744"/>
    <x v="744"/>
  </r>
  <r>
    <n v="9228842121"/>
    <s v="Filbert"/>
    <s v="Dahle"/>
    <s v="Account Executive II"/>
    <x v="740"/>
    <x v="16"/>
    <x v="745"/>
    <x v="2"/>
    <n v="750000"/>
    <n v="900000"/>
    <n v="1200000"/>
    <n v="1.5353383333333332"/>
    <s v="150-200%"/>
    <n v="78000"/>
    <n v="25500.000000000004"/>
    <n v="31500"/>
    <n v="5512.78"/>
    <n v="0"/>
    <x v="745"/>
    <x v="745"/>
  </r>
  <r>
    <n v="29906814"/>
    <s v="Fredelia"/>
    <s v="Gianetti"/>
    <s v="Account Executive II"/>
    <x v="741"/>
    <x v="2"/>
    <x v="746"/>
    <x v="2"/>
    <n v="750000"/>
    <n v="900000"/>
    <n v="1200000"/>
    <n v="1.1568216666666666"/>
    <s v="100-125%"/>
    <n v="78000"/>
    <n v="15995.810000000001"/>
    <n v="0"/>
    <n v="0"/>
    <n v="0"/>
    <x v="746"/>
    <x v="746"/>
  </r>
  <r>
    <n v="3554301841"/>
    <s v="Rubin"/>
    <s v="Crummay"/>
    <s v="Account Executive III"/>
    <x v="742"/>
    <x v="0"/>
    <x v="747"/>
    <x v="1"/>
    <n v="937500"/>
    <n v="1125000"/>
    <n v="1500000"/>
    <n v="0.88649599999999995"/>
    <s v="0-100%"/>
    <n v="99730.8"/>
    <n v="0"/>
    <n v="0"/>
    <n v="0"/>
    <n v="0"/>
    <x v="747"/>
    <x v="747"/>
  </r>
  <r>
    <n v="7837437543"/>
    <s v="Doria"/>
    <s v="Lidgertwood"/>
    <s v="Account Executive I"/>
    <x v="743"/>
    <x v="5"/>
    <x v="748"/>
    <x v="0"/>
    <n v="625000"/>
    <n v="750000"/>
    <n v="1000000"/>
    <n v="0.99307199999999995"/>
    <s v="0-100%"/>
    <n v="49653.600000000006"/>
    <n v="0"/>
    <n v="0"/>
    <n v="0"/>
    <n v="0"/>
    <x v="748"/>
    <x v="748"/>
  </r>
  <r>
    <n v="9458901820"/>
    <s v="Moses"/>
    <s v="Keymar"/>
    <s v="Account Executive I"/>
    <x v="37"/>
    <x v="14"/>
    <x v="749"/>
    <x v="0"/>
    <n v="625000"/>
    <n v="750000"/>
    <n v="1000000"/>
    <n v="1.140236"/>
    <s v="100-125%"/>
    <n v="50000"/>
    <n v="10517.699999999999"/>
    <n v="0"/>
    <n v="0"/>
    <n v="0"/>
    <x v="749"/>
    <x v="749"/>
  </r>
  <r>
    <n v="8748349712"/>
    <s v="Frankie"/>
    <s v="Witnall"/>
    <s v="Account Executive III"/>
    <x v="744"/>
    <x v="12"/>
    <x v="750"/>
    <x v="1"/>
    <n v="937500"/>
    <n v="1125000"/>
    <n v="1500000"/>
    <n v="1.1521613333333334"/>
    <s v="100-125%"/>
    <n v="112500"/>
    <n v="21682.99"/>
    <n v="0"/>
    <n v="0"/>
    <n v="0"/>
    <x v="750"/>
    <x v="750"/>
  </r>
  <r>
    <n v="5403399259"/>
    <s v="Sherilyn"/>
    <s v="Barendtsen"/>
    <s v="Account Executive II"/>
    <x v="745"/>
    <x v="8"/>
    <x v="751"/>
    <x v="2"/>
    <n v="750000"/>
    <n v="900000"/>
    <n v="1200000"/>
    <n v="0.62421499999999996"/>
    <s v="0-100%"/>
    <n v="48688.770000000004"/>
    <n v="0"/>
    <n v="0"/>
    <n v="0"/>
    <n v="0"/>
    <x v="751"/>
    <x v="751"/>
  </r>
  <r>
    <n v="2792499575"/>
    <s v="Broderic"/>
    <s v="Osbourne"/>
    <s v="Account Executive III"/>
    <x v="746"/>
    <x v="24"/>
    <x v="752"/>
    <x v="1"/>
    <n v="937500"/>
    <n v="1125000"/>
    <n v="1500000"/>
    <n v="0.49691466666666667"/>
    <s v="0-100%"/>
    <n v="55902.9"/>
    <n v="0"/>
    <n v="0"/>
    <n v="0"/>
    <n v="0"/>
    <x v="752"/>
    <x v="752"/>
  </r>
  <r>
    <n v="3164004753"/>
    <s v="Conny"/>
    <s v="Sommerly"/>
    <s v="Account Executive I"/>
    <x v="747"/>
    <x v="10"/>
    <x v="753"/>
    <x v="0"/>
    <n v="625000"/>
    <n v="750000"/>
    <n v="1000000"/>
    <n v="1.7862960000000001"/>
    <s v="150-200%"/>
    <n v="50000"/>
    <n v="18750"/>
    <n v="22500"/>
    <n v="31492.560000000001"/>
    <n v="0"/>
    <x v="753"/>
    <x v="753"/>
  </r>
  <r>
    <n v="933051662"/>
    <s v="Arabel"/>
    <s v="Denison"/>
    <s v="Account Executive III"/>
    <x v="748"/>
    <x v="15"/>
    <x v="754"/>
    <x v="1"/>
    <n v="937500"/>
    <n v="1125000"/>
    <n v="1500000"/>
    <n v="0.76456000000000002"/>
    <s v="0-100%"/>
    <n v="86013"/>
    <n v="0"/>
    <n v="0"/>
    <n v="0"/>
    <n v="0"/>
    <x v="754"/>
    <x v="754"/>
  </r>
  <r>
    <n v="1382734301"/>
    <s v="Hugo"/>
    <s v="Mowbray"/>
    <s v="Account Executive III"/>
    <x v="749"/>
    <x v="0"/>
    <x v="755"/>
    <x v="1"/>
    <n v="937500"/>
    <n v="1125000"/>
    <n v="1500000"/>
    <n v="0.8256053333333333"/>
    <s v="0-100%"/>
    <n v="92880.599999999991"/>
    <n v="0"/>
    <n v="0"/>
    <n v="0"/>
    <n v="0"/>
    <x v="755"/>
    <x v="755"/>
  </r>
  <r>
    <n v="4773306254"/>
    <s v="Joye"/>
    <s v="Mepham"/>
    <s v="Account Executive II"/>
    <x v="750"/>
    <x v="2"/>
    <x v="756"/>
    <x v="2"/>
    <n v="750000"/>
    <n v="900000"/>
    <n v="1200000"/>
    <n v="0.99765499999999996"/>
    <s v="0-100%"/>
    <n v="77817.09"/>
    <n v="0"/>
    <n v="0"/>
    <n v="0"/>
    <n v="0"/>
    <x v="756"/>
    <x v="756"/>
  </r>
  <r>
    <n v="76572129"/>
    <s v="Doralia"/>
    <s v="Robshaw"/>
    <s v="Account Executive III"/>
    <x v="751"/>
    <x v="16"/>
    <x v="757"/>
    <x v="1"/>
    <n v="937500"/>
    <n v="1125000"/>
    <n v="1500000"/>
    <n v="1.1315466666666667"/>
    <s v="100-125%"/>
    <n v="112500"/>
    <n v="18745.400000000001"/>
    <n v="0"/>
    <n v="0"/>
    <n v="0"/>
    <x v="757"/>
    <x v="757"/>
  </r>
  <r>
    <n v="6300411419"/>
    <s v="Donnell"/>
    <s v="Preon"/>
    <s v="Account Executive I"/>
    <x v="752"/>
    <x v="14"/>
    <x v="758"/>
    <x v="0"/>
    <n v="625000"/>
    <n v="750000"/>
    <n v="1000000"/>
    <n v="1.375416"/>
    <s v="125-150%"/>
    <n v="50000"/>
    <n v="18750"/>
    <n v="11287.439999999999"/>
    <n v="0"/>
    <n v="0"/>
    <x v="758"/>
    <x v="758"/>
  </r>
  <r>
    <n v="5687748091"/>
    <s v="Beitris"/>
    <s v="Naulty"/>
    <s v="Account Executive II"/>
    <x v="753"/>
    <x v="12"/>
    <x v="759"/>
    <x v="2"/>
    <n v="750000"/>
    <n v="900000"/>
    <n v="1200000"/>
    <n v="1.4148566666666667"/>
    <s v="125-150%"/>
    <n v="78000"/>
    <n v="25500.000000000004"/>
    <n v="20771.939999999999"/>
    <n v="0"/>
    <n v="0"/>
    <x v="759"/>
    <x v="759"/>
  </r>
  <r>
    <n v="5988565948"/>
    <s v="Kyle"/>
    <s v="Molan"/>
    <s v="Account Executive I"/>
    <x v="754"/>
    <x v="2"/>
    <x v="760"/>
    <x v="0"/>
    <n v="625000"/>
    <n v="750000"/>
    <n v="1000000"/>
    <n v="1.3672820000000001"/>
    <s v="125-150%"/>
    <n v="50000"/>
    <n v="18750"/>
    <n v="10555.38"/>
    <n v="0"/>
    <n v="0"/>
    <x v="760"/>
    <x v="760"/>
  </r>
  <r>
    <n v="8526090127"/>
    <s v="Sidnee"/>
    <s v="Chalkly"/>
    <s v="Account Executive I"/>
    <x v="755"/>
    <x v="0"/>
    <x v="761"/>
    <x v="0"/>
    <n v="625000"/>
    <n v="750000"/>
    <n v="1000000"/>
    <n v="1.36656"/>
    <s v="125-150%"/>
    <n v="50000"/>
    <n v="18750"/>
    <n v="10490.4"/>
    <n v="0"/>
    <n v="0"/>
    <x v="761"/>
    <x v="761"/>
  </r>
  <r>
    <n v="8162941088"/>
    <s v="Zebadiah"/>
    <s v="Parham"/>
    <s v="Account Executive I"/>
    <x v="756"/>
    <x v="20"/>
    <x v="762"/>
    <x v="0"/>
    <n v="625000"/>
    <n v="750000"/>
    <n v="1000000"/>
    <n v="1.7388859999999999"/>
    <s v="150-200%"/>
    <n v="50000"/>
    <n v="18750"/>
    <n v="22500"/>
    <n v="26277.46"/>
    <n v="0"/>
    <x v="762"/>
    <x v="762"/>
  </r>
  <r>
    <n v="6019132307"/>
    <s v="Veriee"/>
    <s v="McGillacoell"/>
    <s v="Account Executive II"/>
    <x v="757"/>
    <x v="0"/>
    <x v="763"/>
    <x v="2"/>
    <n v="750000"/>
    <n v="900000"/>
    <n v="1200000"/>
    <n v="1.1290966666666666"/>
    <s v="100-125%"/>
    <n v="78000"/>
    <n v="13167.86"/>
    <n v="0"/>
    <n v="0"/>
    <n v="0"/>
    <x v="763"/>
    <x v="763"/>
  </r>
  <r>
    <n v="7625163059"/>
    <s v="Ingar"/>
    <s v="Halpine"/>
    <s v="Account Executive II"/>
    <x v="758"/>
    <x v="3"/>
    <x v="764"/>
    <x v="2"/>
    <n v="750000"/>
    <n v="900000"/>
    <n v="1200000"/>
    <n v="1.3019166666666666"/>
    <s v="125-150%"/>
    <n v="78000"/>
    <n v="25500.000000000004"/>
    <n v="6541.5"/>
    <n v="0"/>
    <n v="0"/>
    <x v="764"/>
    <x v="764"/>
  </r>
  <r>
    <n v="8445779583"/>
    <s v="Cyndia"/>
    <s v="Fratson"/>
    <s v="Account Executive II"/>
    <x v="759"/>
    <x v="9"/>
    <x v="765"/>
    <x v="2"/>
    <n v="750000"/>
    <n v="900000"/>
    <n v="1200000"/>
    <n v="0.94882833333333338"/>
    <s v="0-100%"/>
    <n v="74008.61"/>
    <n v="0"/>
    <n v="0"/>
    <n v="0"/>
    <n v="0"/>
    <x v="765"/>
    <x v="765"/>
  </r>
  <r>
    <n v="4972162740"/>
    <s v="Merrel"/>
    <s v="Pomphrey"/>
    <s v="Account Executive II"/>
    <x v="760"/>
    <x v="6"/>
    <x v="766"/>
    <x v="2"/>
    <n v="750000"/>
    <n v="900000"/>
    <n v="1200000"/>
    <n v="1.3714900000000001"/>
    <s v="125-150%"/>
    <n v="78000"/>
    <n v="25500.000000000004"/>
    <n v="15307.74"/>
    <n v="0"/>
    <n v="0"/>
    <x v="766"/>
    <x v="766"/>
  </r>
  <r>
    <n v="2456061896"/>
    <s v="Craggie"/>
    <s v="Paradin"/>
    <s v="Account Executive I"/>
    <x v="761"/>
    <x v="15"/>
    <x v="767"/>
    <x v="0"/>
    <n v="625000"/>
    <n v="750000"/>
    <n v="1000000"/>
    <n v="0.91767600000000005"/>
    <s v="0-100%"/>
    <n v="45883.8"/>
    <n v="0"/>
    <n v="0"/>
    <n v="0"/>
    <n v="0"/>
    <x v="767"/>
    <x v="767"/>
  </r>
  <r>
    <n v="8175279842"/>
    <s v="Nicolette"/>
    <s v="Matityahu"/>
    <s v="Account Executive II"/>
    <x v="762"/>
    <x v="9"/>
    <x v="768"/>
    <x v="2"/>
    <n v="750000"/>
    <n v="900000"/>
    <n v="1200000"/>
    <n v="0.89331000000000005"/>
    <s v="0-100%"/>
    <n v="69678.180000000008"/>
    <n v="0"/>
    <n v="0"/>
    <n v="0"/>
    <n v="0"/>
    <x v="768"/>
    <x v="768"/>
  </r>
  <r>
    <n v="8728207157"/>
    <s v="Gaby"/>
    <s v="Shilston"/>
    <s v="Account Executive III"/>
    <x v="763"/>
    <x v="6"/>
    <x v="769"/>
    <x v="1"/>
    <n v="937500"/>
    <n v="1125000"/>
    <n v="1500000"/>
    <n v="0.97076933333333337"/>
    <s v="0-100%"/>
    <n v="109211.55"/>
    <n v="0"/>
    <n v="0"/>
    <n v="0"/>
    <n v="0"/>
    <x v="769"/>
    <x v="769"/>
  </r>
  <r>
    <n v="3764546336"/>
    <s v="Adolpho"/>
    <s v="Wickersham"/>
    <s v="Account Executive III"/>
    <x v="764"/>
    <x v="3"/>
    <x v="770"/>
    <x v="1"/>
    <n v="937500"/>
    <n v="1125000"/>
    <n v="1500000"/>
    <n v="1.1023213333333333"/>
    <s v="100-125%"/>
    <n v="112500"/>
    <n v="14580.79"/>
    <n v="0"/>
    <n v="0"/>
    <n v="0"/>
    <x v="770"/>
    <x v="770"/>
  </r>
  <r>
    <n v="6478891895"/>
    <s v="Chaddie"/>
    <s v="Record"/>
    <s v="Account Executive III"/>
    <x v="765"/>
    <x v="14"/>
    <x v="771"/>
    <x v="1"/>
    <n v="937500"/>
    <n v="1125000"/>
    <n v="1500000"/>
    <n v="0.78047466666666665"/>
    <s v="0-100%"/>
    <n v="87803.4"/>
    <n v="0"/>
    <n v="0"/>
    <n v="0"/>
    <n v="0"/>
    <x v="771"/>
    <x v="771"/>
  </r>
  <r>
    <n v="116428384"/>
    <s v="Leicester"/>
    <s v="Blonden"/>
    <s v="Account Executive I"/>
    <x v="766"/>
    <x v="15"/>
    <x v="772"/>
    <x v="0"/>
    <n v="625000"/>
    <n v="750000"/>
    <n v="1000000"/>
    <n v="1.1045640000000001"/>
    <s v="100-125%"/>
    <n v="50000"/>
    <n v="7842.2999999999993"/>
    <n v="0"/>
    <n v="0"/>
    <n v="0"/>
    <x v="772"/>
    <x v="772"/>
  </r>
  <r>
    <n v="3507341514"/>
    <s v="Rouvin"/>
    <s v="Bavister"/>
    <s v="Account Executive III"/>
    <x v="767"/>
    <x v="5"/>
    <x v="773"/>
    <x v="1"/>
    <n v="937500"/>
    <n v="1125000"/>
    <n v="1500000"/>
    <n v="0.79574400000000001"/>
    <s v="0-100%"/>
    <n v="89521.2"/>
    <n v="0"/>
    <n v="0"/>
    <n v="0"/>
    <n v="0"/>
    <x v="773"/>
    <x v="773"/>
  </r>
  <r>
    <n v="4094820760"/>
    <s v="Elmore"/>
    <s v="Gianullo"/>
    <s v="Account Executive II"/>
    <x v="768"/>
    <x v="5"/>
    <x v="774"/>
    <x v="2"/>
    <n v="750000"/>
    <n v="900000"/>
    <n v="1200000"/>
    <n v="0.87178666666666671"/>
    <s v="0-100%"/>
    <n v="67999.360000000001"/>
    <n v="0"/>
    <n v="0"/>
    <n v="0"/>
    <n v="0"/>
    <x v="774"/>
    <x v="774"/>
  </r>
  <r>
    <n v="8718856853"/>
    <s v="Jourdain"/>
    <s v="Patience"/>
    <s v="Account Executive II"/>
    <x v="769"/>
    <x v="0"/>
    <x v="775"/>
    <x v="2"/>
    <n v="750000"/>
    <n v="900000"/>
    <n v="1200000"/>
    <n v="1.1351183333333332"/>
    <s v="100-125%"/>
    <n v="78000"/>
    <n v="13782.070000000002"/>
    <n v="0"/>
    <n v="0"/>
    <n v="0"/>
    <x v="775"/>
    <x v="775"/>
  </r>
  <r>
    <n v="4691333258"/>
    <s v="Richmound"/>
    <s v="Satyford"/>
    <s v="Account Executive I"/>
    <x v="770"/>
    <x v="12"/>
    <x v="776"/>
    <x v="0"/>
    <n v="625000"/>
    <n v="750000"/>
    <n v="1000000"/>
    <n v="1.49196"/>
    <s v="125-150%"/>
    <n v="50000"/>
    <n v="18750"/>
    <n v="21776.399999999998"/>
    <n v="0"/>
    <n v="0"/>
    <x v="776"/>
    <x v="776"/>
  </r>
  <r>
    <n v="4878156686"/>
    <s v="Maighdiln"/>
    <s v="Payfoot"/>
    <s v="Account Executive I"/>
    <x v="771"/>
    <x v="2"/>
    <x v="777"/>
    <x v="0"/>
    <n v="625000"/>
    <n v="750000"/>
    <n v="1000000"/>
    <n v="1.3006819999999999"/>
    <s v="125-150%"/>
    <n v="50000"/>
    <n v="18750"/>
    <n v="4561.38"/>
    <n v="0"/>
    <n v="0"/>
    <x v="777"/>
    <x v="777"/>
  </r>
  <r>
    <n v="8832488175"/>
    <s v="Eddy"/>
    <s v="Shilston"/>
    <s v="Account Executive II"/>
    <x v="772"/>
    <x v="16"/>
    <x v="778"/>
    <x v="2"/>
    <n v="750000"/>
    <n v="900000"/>
    <n v="1200000"/>
    <n v="1.425845"/>
    <s v="125-150%"/>
    <n v="78000"/>
    <n v="25500.000000000004"/>
    <n v="22156.469999999998"/>
    <n v="0"/>
    <n v="0"/>
    <x v="778"/>
    <x v="778"/>
  </r>
  <r>
    <n v="483886254"/>
    <s v="Amalee"/>
    <s v="Shaddock"/>
    <s v="Account Executive I"/>
    <x v="773"/>
    <x v="17"/>
    <x v="779"/>
    <x v="0"/>
    <n v="625000"/>
    <n v="750000"/>
    <n v="1000000"/>
    <n v="1.8428899999999999"/>
    <s v="150-200%"/>
    <n v="50000"/>
    <n v="18750"/>
    <n v="22500"/>
    <n v="37717.9"/>
    <n v="0"/>
    <x v="779"/>
    <x v="779"/>
  </r>
  <r>
    <n v="8109358470"/>
    <s v="Marysa"/>
    <s v="Skalls"/>
    <s v="Account Executive II"/>
    <x v="774"/>
    <x v="14"/>
    <x v="780"/>
    <x v="2"/>
    <n v="750000"/>
    <n v="900000"/>
    <n v="1200000"/>
    <n v="1.0769150000000001"/>
    <s v="100-125%"/>
    <n v="78000"/>
    <n v="7845.3300000000008"/>
    <n v="0"/>
    <n v="0"/>
    <n v="0"/>
    <x v="780"/>
    <x v="780"/>
  </r>
  <r>
    <n v="2426144645"/>
    <s v="Morty"/>
    <s v="Kettlestringes"/>
    <s v="Account Executive I"/>
    <x v="775"/>
    <x v="14"/>
    <x v="781"/>
    <x v="0"/>
    <n v="625000"/>
    <n v="750000"/>
    <n v="1000000"/>
    <n v="1.401824"/>
    <s v="125-150%"/>
    <n v="50000"/>
    <n v="18750"/>
    <n v="13664.16"/>
    <n v="0"/>
    <n v="0"/>
    <x v="781"/>
    <x v="781"/>
  </r>
  <r>
    <n v="8467388188"/>
    <s v="Juditha"/>
    <s v="Robe"/>
    <s v="Account Executive II"/>
    <x v="776"/>
    <x v="8"/>
    <x v="782"/>
    <x v="2"/>
    <n v="750000"/>
    <n v="900000"/>
    <n v="1200000"/>
    <n v="0.94014666666666669"/>
    <s v="0-100%"/>
    <n v="73331.44"/>
    <n v="0"/>
    <n v="0"/>
    <n v="0"/>
    <n v="0"/>
    <x v="782"/>
    <x v="782"/>
  </r>
  <r>
    <n v="3524504531"/>
    <s v="Winston"/>
    <s v="Pech"/>
    <s v="Account Executive III"/>
    <x v="777"/>
    <x v="7"/>
    <x v="783"/>
    <x v="1"/>
    <n v="937500"/>
    <n v="1125000"/>
    <n v="1500000"/>
    <n v="0.9552586666666667"/>
    <s v="0-100%"/>
    <n v="107466.59999999999"/>
    <n v="0"/>
    <n v="0"/>
    <n v="0"/>
    <n v="0"/>
    <x v="783"/>
    <x v="783"/>
  </r>
  <r>
    <n v="6148235056"/>
    <s v="Brandtr"/>
    <s v="Lathwood"/>
    <s v="Account Executive III"/>
    <x v="778"/>
    <x v="7"/>
    <x v="784"/>
    <x v="1"/>
    <n v="937500"/>
    <n v="1125000"/>
    <n v="1500000"/>
    <n v="0.96593866666666661"/>
    <s v="0-100%"/>
    <n v="108668.09999999999"/>
    <n v="0"/>
    <n v="0"/>
    <n v="0"/>
    <n v="0"/>
    <x v="784"/>
    <x v="784"/>
  </r>
  <r>
    <n v="1351073265"/>
    <s v="Emelyne"/>
    <s v="Rochford"/>
    <s v="Account Executive III"/>
    <x v="779"/>
    <x v="3"/>
    <x v="785"/>
    <x v="1"/>
    <n v="937500"/>
    <n v="1125000"/>
    <n v="1500000"/>
    <n v="0.99304133333333333"/>
    <s v="0-100%"/>
    <n v="111717.15"/>
    <n v="0"/>
    <n v="0"/>
    <n v="0"/>
    <n v="0"/>
    <x v="785"/>
    <x v="785"/>
  </r>
  <r>
    <n v="1892125439"/>
    <s v="Amalle"/>
    <s v="Reymers"/>
    <s v="Account Executive III"/>
    <x v="780"/>
    <x v="22"/>
    <x v="786"/>
    <x v="1"/>
    <n v="937500"/>
    <n v="1125000"/>
    <n v="1500000"/>
    <n v="1.5244200000000001"/>
    <s v="150-200%"/>
    <n v="112500"/>
    <n v="35625"/>
    <n v="43125"/>
    <n v="5494.5"/>
    <n v="0"/>
    <x v="786"/>
    <x v="786"/>
  </r>
  <r>
    <n v="37593587"/>
    <s v="Antonella"/>
    <s v="Horrod"/>
    <s v="Account Executive III"/>
    <x v="781"/>
    <x v="7"/>
    <x v="787"/>
    <x v="1"/>
    <n v="937500"/>
    <n v="1125000"/>
    <n v="1500000"/>
    <n v="0.93064400000000003"/>
    <s v="0-100%"/>
    <n v="104697.45"/>
    <n v="0"/>
    <n v="0"/>
    <n v="0"/>
    <n v="0"/>
    <x v="787"/>
    <x v="787"/>
  </r>
  <r>
    <n v="5675852751"/>
    <s v="Junina"/>
    <s v="Galland"/>
    <s v="Account Executive I"/>
    <x v="782"/>
    <x v="9"/>
    <x v="788"/>
    <x v="0"/>
    <n v="625000"/>
    <n v="750000"/>
    <n v="1000000"/>
    <n v="1.275874"/>
    <s v="125-150%"/>
    <n v="50000"/>
    <n v="18750"/>
    <n v="2328.66"/>
    <n v="0"/>
    <n v="0"/>
    <x v="788"/>
    <x v="788"/>
  </r>
  <r>
    <n v="8370379001"/>
    <s v="Dewie"/>
    <s v="Dory"/>
    <s v="Account Executive I"/>
    <x v="783"/>
    <x v="1"/>
    <x v="789"/>
    <x v="0"/>
    <n v="625000"/>
    <n v="750000"/>
    <n v="1000000"/>
    <n v="1.8845099999999999"/>
    <s v="150-200%"/>
    <n v="50000"/>
    <n v="18750"/>
    <n v="22500"/>
    <n v="42296.1"/>
    <n v="0"/>
    <x v="789"/>
    <x v="789"/>
  </r>
  <r>
    <n v="1888252693"/>
    <s v="Barbara"/>
    <s v="Locker"/>
    <s v="Account Executive II"/>
    <x v="784"/>
    <x v="12"/>
    <x v="790"/>
    <x v="2"/>
    <n v="750000"/>
    <n v="900000"/>
    <n v="1200000"/>
    <n v="1.5336083333333332"/>
    <s v="150-200%"/>
    <n v="78000"/>
    <n v="25500.000000000004"/>
    <n v="31500"/>
    <n v="5242.9000000000005"/>
    <n v="0"/>
    <x v="790"/>
    <x v="790"/>
  </r>
  <r>
    <n v="6894004730"/>
    <s v="Gill"/>
    <s v="Labrum"/>
    <s v="Account Executive I"/>
    <x v="785"/>
    <x v="2"/>
    <x v="791"/>
    <x v="0"/>
    <n v="625000"/>
    <n v="750000"/>
    <n v="1000000"/>
    <n v="1.6442220000000001"/>
    <s v="150-200%"/>
    <n v="50000"/>
    <n v="18750"/>
    <n v="22500"/>
    <n v="15864.42"/>
    <n v="0"/>
    <x v="791"/>
    <x v="791"/>
  </r>
  <r>
    <n v="5293354957"/>
    <s v="Melisse"/>
    <s v="Hartill"/>
    <s v="Account Executive III"/>
    <x v="786"/>
    <x v="16"/>
    <x v="792"/>
    <x v="1"/>
    <n v="937500"/>
    <n v="1125000"/>
    <n v="1500000"/>
    <n v="1.4186226666666666"/>
    <s v="125-150%"/>
    <n v="112500"/>
    <n v="35625"/>
    <n v="29087.41"/>
    <n v="0"/>
    <n v="0"/>
    <x v="792"/>
    <x v="792"/>
  </r>
  <r>
    <n v="3129526900"/>
    <s v="Lionello"/>
    <s v="Grogono"/>
    <s v="Account Executive II"/>
    <x v="787"/>
    <x v="6"/>
    <x v="793"/>
    <x v="2"/>
    <n v="750000"/>
    <n v="900000"/>
    <n v="1200000"/>
    <n v="1.1037816666666667"/>
    <s v="100-125%"/>
    <n v="78000"/>
    <n v="10585.730000000001"/>
    <n v="0"/>
    <n v="0"/>
    <n v="0"/>
    <x v="793"/>
    <x v="793"/>
  </r>
  <r>
    <n v="278558984"/>
    <s v="Rodrique"/>
    <s v="Filon"/>
    <s v="Account Executive II"/>
    <x v="788"/>
    <x v="11"/>
    <x v="794"/>
    <x v="2"/>
    <n v="750000"/>
    <n v="900000"/>
    <n v="1200000"/>
    <n v="0.72653500000000004"/>
    <s v="0-100%"/>
    <n v="56669.73"/>
    <n v="0"/>
    <n v="0"/>
    <n v="0"/>
    <n v="0"/>
    <x v="794"/>
    <x v="794"/>
  </r>
  <r>
    <n v="2066028762"/>
    <s v="Coralyn"/>
    <s v="Dudney"/>
    <s v="Account Executive III"/>
    <x v="789"/>
    <x v="2"/>
    <x v="795"/>
    <x v="1"/>
    <n v="937500"/>
    <n v="1125000"/>
    <n v="1500000"/>
    <n v="0.96360400000000002"/>
    <s v="0-100%"/>
    <n v="108405.45"/>
    <n v="0"/>
    <n v="0"/>
    <n v="0"/>
    <n v="0"/>
    <x v="795"/>
    <x v="795"/>
  </r>
  <r>
    <n v="6515844751"/>
    <s v="Kristy"/>
    <s v="Hadland"/>
    <s v="Account Executive III"/>
    <x v="790"/>
    <x v="5"/>
    <x v="796"/>
    <x v="1"/>
    <n v="937500"/>
    <n v="1125000"/>
    <n v="1500000"/>
    <n v="0.73422933333333329"/>
    <s v="0-100%"/>
    <n v="82600.800000000003"/>
    <n v="0"/>
    <n v="0"/>
    <n v="0"/>
    <n v="0"/>
    <x v="796"/>
    <x v="796"/>
  </r>
  <r>
    <n v="6471464479"/>
    <s v="Ernesta"/>
    <s v="Rodd"/>
    <s v="Account Executive II"/>
    <x v="791"/>
    <x v="17"/>
    <x v="797"/>
    <x v="2"/>
    <n v="750000"/>
    <n v="900000"/>
    <n v="1200000"/>
    <n v="1.5606066666666667"/>
    <s v="150-200%"/>
    <n v="78000"/>
    <n v="25500.000000000004"/>
    <n v="31500"/>
    <n v="9454.64"/>
    <n v="0"/>
    <x v="797"/>
    <x v="797"/>
  </r>
  <r>
    <n v="4698538416"/>
    <s v="Greer"/>
    <s v="Mercey"/>
    <s v="Account Executive II"/>
    <x v="792"/>
    <x v="6"/>
    <x v="798"/>
    <x v="2"/>
    <n v="750000"/>
    <n v="900000"/>
    <n v="1200000"/>
    <n v="1.3136616666666667"/>
    <s v="125-150%"/>
    <n v="78000"/>
    <n v="25500.000000000004"/>
    <n v="8021.37"/>
    <n v="0"/>
    <n v="0"/>
    <x v="798"/>
    <x v="798"/>
  </r>
  <r>
    <n v="324399618"/>
    <s v="Shani"/>
    <s v="Dawdary"/>
    <s v="Account Executive I"/>
    <x v="793"/>
    <x v="7"/>
    <x v="799"/>
    <x v="0"/>
    <n v="625000"/>
    <n v="750000"/>
    <n v="1000000"/>
    <n v="1.365712"/>
    <s v="125-150%"/>
    <n v="50000"/>
    <n v="18750"/>
    <n v="10414.08"/>
    <n v="0"/>
    <n v="0"/>
    <x v="799"/>
    <x v="799"/>
  </r>
  <r>
    <n v="1532722974"/>
    <s v="Bill"/>
    <s v="Covil"/>
    <s v="Account Executive II"/>
    <x v="794"/>
    <x v="2"/>
    <x v="800"/>
    <x v="2"/>
    <n v="750000"/>
    <n v="900000"/>
    <n v="1200000"/>
    <n v="1.2075483333333332"/>
    <s v="100-125%"/>
    <n v="78000"/>
    <n v="21169.93"/>
    <n v="0"/>
    <n v="0"/>
    <n v="0"/>
    <x v="800"/>
    <x v="800"/>
  </r>
  <r>
    <n v="8516539148"/>
    <s v="Elena"/>
    <s v="Ilyukhov"/>
    <s v="Account Executive III"/>
    <x v="795"/>
    <x v="0"/>
    <x v="801"/>
    <x v="1"/>
    <n v="937500"/>
    <n v="1125000"/>
    <n v="1500000"/>
    <n v="0.88645333333333332"/>
    <s v="0-100%"/>
    <n v="99726"/>
    <n v="0"/>
    <n v="0"/>
    <n v="0"/>
    <n v="0"/>
    <x v="801"/>
    <x v="801"/>
  </r>
  <r>
    <n v="1411873114"/>
    <s v="Costa"/>
    <s v="Fincke"/>
    <s v="Account Executive III"/>
    <x v="796"/>
    <x v="4"/>
    <x v="802"/>
    <x v="1"/>
    <n v="937500"/>
    <n v="1125000"/>
    <n v="1500000"/>
    <n v="0.58307066666666663"/>
    <s v="0-100%"/>
    <n v="65595.45"/>
    <n v="0"/>
    <n v="0"/>
    <n v="0"/>
    <n v="0"/>
    <x v="802"/>
    <x v="802"/>
  </r>
  <r>
    <n v="4031884281"/>
    <s v="Fredi"/>
    <s v="Dunkerly"/>
    <s v="Account Executive III"/>
    <x v="797"/>
    <x v="8"/>
    <x v="803"/>
    <x v="1"/>
    <n v="937500"/>
    <n v="1125000"/>
    <n v="1500000"/>
    <n v="0.5616173333333333"/>
    <s v="0-100%"/>
    <n v="63181.95"/>
    <n v="0"/>
    <n v="0"/>
    <n v="0"/>
    <n v="0"/>
    <x v="803"/>
    <x v="803"/>
  </r>
  <r>
    <n v="9223618401"/>
    <s v="Norman"/>
    <s v="Carcas"/>
    <s v="Account Executive I"/>
    <x v="798"/>
    <x v="7"/>
    <x v="804"/>
    <x v="0"/>
    <n v="625000"/>
    <n v="750000"/>
    <n v="1000000"/>
    <n v="1.362422"/>
    <s v="125-150%"/>
    <n v="50000"/>
    <n v="18750"/>
    <n v="10117.98"/>
    <n v="0"/>
    <n v="0"/>
    <x v="804"/>
    <x v="804"/>
  </r>
  <r>
    <n v="5928086253"/>
    <s v="Carlos"/>
    <s v="Claxson"/>
    <s v="Account Executive III"/>
    <x v="799"/>
    <x v="15"/>
    <x v="805"/>
    <x v="1"/>
    <n v="937500"/>
    <n v="1125000"/>
    <n v="1500000"/>
    <n v="0.73258933333333331"/>
    <s v="0-100%"/>
    <n v="82416.3"/>
    <n v="0"/>
    <n v="0"/>
    <n v="0"/>
    <n v="0"/>
    <x v="805"/>
    <x v="805"/>
  </r>
  <r>
    <n v="6000780338"/>
    <s v="Erma"/>
    <s v="Wilder"/>
    <s v="Account Executive II"/>
    <x v="800"/>
    <x v="17"/>
    <x v="806"/>
    <x v="2"/>
    <n v="750000"/>
    <n v="900000"/>
    <n v="1200000"/>
    <n v="1.5859616666666667"/>
    <s v="150-200%"/>
    <n v="78000"/>
    <n v="25500.000000000004"/>
    <n v="31500"/>
    <n v="13410.02"/>
    <n v="0"/>
    <x v="806"/>
    <x v="806"/>
  </r>
  <r>
    <n v="6750554423"/>
    <s v="Carley"/>
    <s v="Niemetz"/>
    <s v="Account Executive III"/>
    <x v="801"/>
    <x v="9"/>
    <x v="807"/>
    <x v="1"/>
    <n v="937500"/>
    <n v="1125000"/>
    <n v="1500000"/>
    <n v="0.84751066666666663"/>
    <s v="0-100%"/>
    <n v="95344.95"/>
    <n v="0"/>
    <n v="0"/>
    <n v="0"/>
    <n v="0"/>
    <x v="807"/>
    <x v="807"/>
  </r>
  <r>
    <n v="2191930824"/>
    <s v="Franny"/>
    <s v="Malarkey"/>
    <s v="Account Executive II"/>
    <x v="802"/>
    <x v="9"/>
    <x v="808"/>
    <x v="2"/>
    <n v="750000"/>
    <n v="900000"/>
    <n v="1200000"/>
    <n v="0.88122833333333328"/>
    <s v="0-100%"/>
    <n v="68735.81"/>
    <n v="0"/>
    <n v="0"/>
    <n v="0"/>
    <n v="0"/>
    <x v="808"/>
    <x v="808"/>
  </r>
  <r>
    <n v="2859931651"/>
    <s v="Garey"/>
    <s v="Lambregts"/>
    <s v="Account Executive II"/>
    <x v="803"/>
    <x v="14"/>
    <x v="809"/>
    <x v="2"/>
    <n v="750000"/>
    <n v="900000"/>
    <n v="1200000"/>
    <n v="0.93512833333333334"/>
    <s v="0-100%"/>
    <n v="72940.010000000009"/>
    <n v="0"/>
    <n v="0"/>
    <n v="0"/>
    <n v="0"/>
    <x v="809"/>
    <x v="809"/>
  </r>
  <r>
    <n v="7961231404"/>
    <s v="Donelle"/>
    <s v="Eyckelbeck"/>
    <s v="Account Executive II"/>
    <x v="804"/>
    <x v="16"/>
    <x v="810"/>
    <x v="2"/>
    <n v="750000"/>
    <n v="900000"/>
    <n v="1200000"/>
    <n v="1.650075"/>
    <s v="150-200%"/>
    <n v="78000"/>
    <n v="25500.000000000004"/>
    <n v="31500"/>
    <n v="23411.7"/>
    <n v="0"/>
    <x v="810"/>
    <x v="810"/>
  </r>
  <r>
    <n v="5974179625"/>
    <s v="Bride"/>
    <s v="Fidelli"/>
    <s v="Account Executive III"/>
    <x v="805"/>
    <x v="12"/>
    <x v="811"/>
    <x v="1"/>
    <n v="937500"/>
    <n v="1125000"/>
    <n v="1500000"/>
    <n v="1.1108453333333332"/>
    <s v="100-125%"/>
    <n v="112500"/>
    <n v="15795.460000000001"/>
    <n v="0"/>
    <n v="0"/>
    <n v="0"/>
    <x v="811"/>
    <x v="811"/>
  </r>
  <r>
    <n v="4768342426"/>
    <s v="Darci"/>
    <s v="Wixey"/>
    <s v="Account Executive II"/>
    <x v="806"/>
    <x v="14"/>
    <x v="812"/>
    <x v="2"/>
    <n v="750000"/>
    <n v="900000"/>
    <n v="1200000"/>
    <n v="1.0996883333333334"/>
    <s v="100-125%"/>
    <n v="78000"/>
    <n v="10168.210000000001"/>
    <n v="0"/>
    <n v="0"/>
    <n v="0"/>
    <x v="812"/>
    <x v="812"/>
  </r>
  <r>
    <n v="7205288142"/>
    <s v="Rolph"/>
    <s v="Slatcher"/>
    <s v="Account Executive III"/>
    <x v="807"/>
    <x v="0"/>
    <x v="813"/>
    <x v="1"/>
    <n v="937500"/>
    <n v="1125000"/>
    <n v="1500000"/>
    <n v="0.84354799999999996"/>
    <s v="0-100%"/>
    <n v="94899.15"/>
    <n v="0"/>
    <n v="0"/>
    <n v="0"/>
    <n v="0"/>
    <x v="813"/>
    <x v="813"/>
  </r>
  <r>
    <n v="9619649427"/>
    <s v="Caryn"/>
    <s v="De La Coste"/>
    <s v="Account Executive II"/>
    <x v="808"/>
    <x v="1"/>
    <x v="814"/>
    <x v="2"/>
    <n v="750000"/>
    <n v="900000"/>
    <n v="1200000"/>
    <n v="1.5412483333333333"/>
    <s v="150-200%"/>
    <n v="78000"/>
    <n v="25500.000000000004"/>
    <n v="31500"/>
    <n v="6434.74"/>
    <n v="0"/>
    <x v="814"/>
    <x v="814"/>
  </r>
  <r>
    <n v="3463222345"/>
    <s v="Currie"/>
    <s v="Lethbury"/>
    <s v="Account Executive I"/>
    <x v="809"/>
    <x v="2"/>
    <x v="815"/>
    <x v="0"/>
    <n v="625000"/>
    <n v="750000"/>
    <n v="1000000"/>
    <n v="1.192034"/>
    <s v="100-125%"/>
    <n v="50000"/>
    <n v="14402.55"/>
    <n v="0"/>
    <n v="0"/>
    <n v="0"/>
    <x v="815"/>
    <x v="815"/>
  </r>
  <r>
    <n v="4075444457"/>
    <s v="Carlin"/>
    <s v="Yardley"/>
    <s v="Account Executive III"/>
    <x v="810"/>
    <x v="3"/>
    <x v="816"/>
    <x v="1"/>
    <n v="937500"/>
    <n v="1125000"/>
    <n v="1500000"/>
    <n v="1.0899466666666666"/>
    <s v="100-125%"/>
    <n v="112500"/>
    <n v="12817.4"/>
    <n v="0"/>
    <n v="0"/>
    <n v="0"/>
    <x v="816"/>
    <x v="816"/>
  </r>
  <r>
    <n v="7098438871"/>
    <s v="Jammal"/>
    <s v="McPhee"/>
    <s v="Account Executive II"/>
    <x v="811"/>
    <x v="6"/>
    <x v="817"/>
    <x v="2"/>
    <n v="750000"/>
    <n v="900000"/>
    <n v="1200000"/>
    <n v="1.0991783333333334"/>
    <s v="100-125%"/>
    <n v="78000"/>
    <n v="10116.19"/>
    <n v="0"/>
    <n v="0"/>
    <n v="0"/>
    <x v="817"/>
    <x v="817"/>
  </r>
  <r>
    <n v="7596173217"/>
    <s v="Auguste"/>
    <s v="Uren"/>
    <s v="Account Executive III"/>
    <x v="812"/>
    <x v="3"/>
    <x v="818"/>
    <x v="1"/>
    <n v="937500"/>
    <n v="1125000"/>
    <n v="1500000"/>
    <n v="1.0391373333333334"/>
    <s v="100-125%"/>
    <n v="112500"/>
    <n v="5577.07"/>
    <n v="0"/>
    <n v="0"/>
    <n v="0"/>
    <x v="818"/>
    <x v="818"/>
  </r>
  <r>
    <n v="1502791994"/>
    <s v="Loella"/>
    <s v="Connell"/>
    <s v="Account Executive III"/>
    <x v="813"/>
    <x v="7"/>
    <x v="819"/>
    <x v="1"/>
    <n v="937500"/>
    <n v="1125000"/>
    <n v="1500000"/>
    <n v="1.103928"/>
    <s v="100-125%"/>
    <n v="112500"/>
    <n v="14809.74"/>
    <n v="0"/>
    <n v="0"/>
    <n v="0"/>
    <x v="819"/>
    <x v="819"/>
  </r>
  <r>
    <n v="5075915108"/>
    <s v="Veronike"/>
    <s v="Chidwick"/>
    <s v="Account Executive II"/>
    <x v="814"/>
    <x v="5"/>
    <x v="820"/>
    <x v="2"/>
    <n v="750000"/>
    <n v="900000"/>
    <n v="1200000"/>
    <n v="1.023555"/>
    <s v="100-125%"/>
    <n v="78000"/>
    <n v="2402.61"/>
    <n v="0"/>
    <n v="0"/>
    <n v="0"/>
    <x v="820"/>
    <x v="820"/>
  </r>
  <r>
    <n v="4649590612"/>
    <s v="Wilmette"/>
    <s v="Dronsfield"/>
    <s v="Account Executive II"/>
    <x v="815"/>
    <x v="5"/>
    <x v="821"/>
    <x v="2"/>
    <n v="750000"/>
    <n v="900000"/>
    <n v="1200000"/>
    <n v="0.8814683333333333"/>
    <s v="0-100%"/>
    <n v="68754.53"/>
    <n v="0"/>
    <n v="0"/>
    <n v="0"/>
    <n v="0"/>
    <x v="821"/>
    <x v="821"/>
  </r>
  <r>
    <n v="4278470843"/>
    <s v="Trey"/>
    <s v="Rosenthal"/>
    <s v="Account Executive I"/>
    <x v="816"/>
    <x v="8"/>
    <x v="822"/>
    <x v="0"/>
    <n v="625000"/>
    <n v="750000"/>
    <n v="1000000"/>
    <n v="0.82768600000000003"/>
    <s v="0-100%"/>
    <n v="41384.300000000003"/>
    <n v="0"/>
    <n v="0"/>
    <n v="0"/>
    <n v="0"/>
    <x v="822"/>
    <x v="822"/>
  </r>
  <r>
    <n v="2973558387"/>
    <s v="Myrtie"/>
    <s v="Silversmid"/>
    <s v="Account Executive II"/>
    <x v="817"/>
    <x v="0"/>
    <x v="823"/>
    <x v="2"/>
    <n v="750000"/>
    <n v="900000"/>
    <n v="1200000"/>
    <n v="1.1041399999999999"/>
    <s v="100-125%"/>
    <n v="78000"/>
    <n v="10622.28"/>
    <n v="0"/>
    <n v="0"/>
    <n v="0"/>
    <x v="823"/>
    <x v="823"/>
  </r>
  <r>
    <n v="2599557828"/>
    <s v="Saunders"/>
    <s v="Hubery"/>
    <s v="Account Executive II"/>
    <x v="818"/>
    <x v="2"/>
    <x v="824"/>
    <x v="2"/>
    <n v="750000"/>
    <n v="900000"/>
    <n v="1200000"/>
    <n v="1.2348566666666667"/>
    <s v="100-125%"/>
    <n v="78000"/>
    <n v="23955.38"/>
    <n v="0"/>
    <n v="0"/>
    <n v="0"/>
    <x v="824"/>
    <x v="824"/>
  </r>
  <r>
    <n v="9727426344"/>
    <s v="Kendra"/>
    <s v="March"/>
    <s v="Account Executive III"/>
    <x v="819"/>
    <x v="24"/>
    <x v="825"/>
    <x v="1"/>
    <n v="937500"/>
    <n v="1125000"/>
    <n v="1500000"/>
    <n v="0.46868533333333334"/>
    <s v="0-100%"/>
    <n v="52727.1"/>
    <n v="0"/>
    <n v="0"/>
    <n v="0"/>
    <n v="0"/>
    <x v="825"/>
    <x v="825"/>
  </r>
  <r>
    <n v="2524572722"/>
    <s v="Nobie"/>
    <s v="Queripel"/>
    <s v="Account Executive II"/>
    <x v="820"/>
    <x v="20"/>
    <x v="826"/>
    <x v="2"/>
    <n v="750000"/>
    <n v="900000"/>
    <n v="1200000"/>
    <n v="1.6278433333333333"/>
    <s v="150-200%"/>
    <n v="78000"/>
    <n v="25500.000000000004"/>
    <n v="31500"/>
    <n v="19943.560000000001"/>
    <n v="0"/>
    <x v="826"/>
    <x v="826"/>
  </r>
  <r>
    <n v="2405876701"/>
    <s v="Scot"/>
    <s v="Skoughman"/>
    <s v="Account Executive III"/>
    <x v="821"/>
    <x v="2"/>
    <x v="827"/>
    <x v="1"/>
    <n v="937500"/>
    <n v="1125000"/>
    <n v="1500000"/>
    <n v="1.0506613333333332"/>
    <s v="100-125%"/>
    <n v="112500"/>
    <n v="7219.24"/>
    <n v="0"/>
    <n v="0"/>
    <n v="0"/>
    <x v="827"/>
    <x v="827"/>
  </r>
  <r>
    <n v="5726465660"/>
    <s v="Abdul"/>
    <s v="Thunnerclef"/>
    <s v="Account Executive II"/>
    <x v="822"/>
    <x v="3"/>
    <x v="828"/>
    <x v="2"/>
    <n v="750000"/>
    <n v="900000"/>
    <n v="1200000"/>
    <n v="1.3321866666666666"/>
    <s v="125-150%"/>
    <n v="78000"/>
    <n v="25500.000000000004"/>
    <n v="10355.52"/>
    <n v="0"/>
    <n v="0"/>
    <x v="828"/>
    <x v="828"/>
  </r>
  <r>
    <n v="1664426442"/>
    <s v="Saleem"/>
    <s v="Dewdney"/>
    <s v="Account Executive I"/>
    <x v="823"/>
    <x v="5"/>
    <x v="829"/>
    <x v="0"/>
    <n v="625000"/>
    <n v="750000"/>
    <n v="1000000"/>
    <n v="1.20384"/>
    <s v="100-125%"/>
    <n v="50000"/>
    <n v="15288"/>
    <n v="0"/>
    <n v="0"/>
    <n v="0"/>
    <x v="829"/>
    <x v="829"/>
  </r>
  <r>
    <n v="6614458434"/>
    <s v="Hildagard"/>
    <s v="White"/>
    <s v="Account Executive III"/>
    <x v="824"/>
    <x v="4"/>
    <x v="830"/>
    <x v="1"/>
    <n v="937500"/>
    <n v="1125000"/>
    <n v="1500000"/>
    <n v="0.6094573333333333"/>
    <s v="0-100%"/>
    <n v="68563.95"/>
    <n v="0"/>
    <n v="0"/>
    <n v="0"/>
    <n v="0"/>
    <x v="830"/>
    <x v="830"/>
  </r>
  <r>
    <n v="6227038881"/>
    <s v="Rudd"/>
    <s v="Bigland"/>
    <s v="Account Executive III"/>
    <x v="825"/>
    <x v="12"/>
    <x v="831"/>
    <x v="1"/>
    <n v="937500"/>
    <n v="1125000"/>
    <n v="1500000"/>
    <n v="1.0015400000000001"/>
    <s v="100-125%"/>
    <n v="112500"/>
    <n v="219.45"/>
    <n v="0"/>
    <n v="0"/>
    <n v="0"/>
    <x v="831"/>
    <x v="831"/>
  </r>
  <r>
    <n v="8705788102"/>
    <s v="Dion"/>
    <s v="Liccardi"/>
    <s v="Account Executive I"/>
    <x v="826"/>
    <x v="14"/>
    <x v="832"/>
    <x v="0"/>
    <n v="625000"/>
    <n v="750000"/>
    <n v="1000000"/>
    <n v="1.275806"/>
    <s v="125-150%"/>
    <n v="50000"/>
    <n v="18750"/>
    <n v="2322.54"/>
    <n v="0"/>
    <n v="0"/>
    <x v="832"/>
    <x v="832"/>
  </r>
  <r>
    <n v="2421688019"/>
    <s v="May"/>
    <s v="Richings"/>
    <s v="Account Executive III"/>
    <x v="827"/>
    <x v="7"/>
    <x v="833"/>
    <x v="1"/>
    <n v="937500"/>
    <n v="1125000"/>
    <n v="1500000"/>
    <n v="0.81333733333333336"/>
    <s v="0-100%"/>
    <n v="91500.45"/>
    <n v="0"/>
    <n v="0"/>
    <n v="0"/>
    <n v="0"/>
    <x v="833"/>
    <x v="833"/>
  </r>
  <r>
    <n v="9732655267"/>
    <s v="Lynea"/>
    <s v="Vanyukhin"/>
    <s v="Account Executive II"/>
    <x v="828"/>
    <x v="19"/>
    <x v="834"/>
    <x v="2"/>
    <n v="750000"/>
    <n v="900000"/>
    <n v="1200000"/>
    <n v="0.75831833333333332"/>
    <s v="0-100%"/>
    <n v="59148.83"/>
    <n v="0"/>
    <n v="0"/>
    <n v="0"/>
    <n v="0"/>
    <x v="834"/>
    <x v="834"/>
  </r>
  <r>
    <n v="7741079360"/>
    <s v="Donovan"/>
    <s v="Willingham"/>
    <s v="Account Executive II"/>
    <x v="829"/>
    <x v="3"/>
    <x v="835"/>
    <x v="2"/>
    <n v="750000"/>
    <n v="900000"/>
    <n v="1200000"/>
    <n v="1.2772483333333333"/>
    <s v="125-150%"/>
    <n v="78000"/>
    <n v="25500.000000000004"/>
    <n v="3433.29"/>
    <n v="0"/>
    <n v="0"/>
    <x v="835"/>
    <x v="835"/>
  </r>
  <r>
    <n v="8034345962"/>
    <s v="Marillin"/>
    <s v="Yerrall"/>
    <s v="Account Executive III"/>
    <x v="830"/>
    <x v="6"/>
    <x v="836"/>
    <x v="1"/>
    <n v="937500"/>
    <n v="1125000"/>
    <n v="1500000"/>
    <n v="0.92804266666666668"/>
    <s v="0-100%"/>
    <n v="104404.8"/>
    <n v="0"/>
    <n v="0"/>
    <n v="0"/>
    <n v="0"/>
    <x v="836"/>
    <x v="836"/>
  </r>
  <r>
    <n v="9518260397"/>
    <s v="Elfrida"/>
    <s v="Fone"/>
    <s v="Account Executive II"/>
    <x v="831"/>
    <x v="14"/>
    <x v="837"/>
    <x v="2"/>
    <n v="750000"/>
    <n v="900000"/>
    <n v="1200000"/>
    <n v="1.0881666666666667"/>
    <s v="100-125%"/>
    <n v="78000"/>
    <n v="8993"/>
    <n v="0"/>
    <n v="0"/>
    <n v="0"/>
    <x v="837"/>
    <x v="837"/>
  </r>
  <r>
    <n v="6769297310"/>
    <s v="Pavlov"/>
    <s v="Pucknell"/>
    <s v="Account Executive III"/>
    <x v="832"/>
    <x v="6"/>
    <x v="838"/>
    <x v="1"/>
    <n v="937500"/>
    <n v="1125000"/>
    <n v="1500000"/>
    <n v="0.99184799999999995"/>
    <s v="0-100%"/>
    <n v="111582.9"/>
    <n v="0"/>
    <n v="0"/>
    <n v="0"/>
    <n v="0"/>
    <x v="838"/>
    <x v="838"/>
  </r>
  <r>
    <n v="3016446324"/>
    <s v="Kristoforo"/>
    <s v="Claremont"/>
    <s v="Account Executive I"/>
    <x v="833"/>
    <x v="17"/>
    <x v="839"/>
    <x v="0"/>
    <n v="625000"/>
    <n v="750000"/>
    <n v="1000000"/>
    <n v="1.941322"/>
    <s v="150-200%"/>
    <n v="50000"/>
    <n v="18750"/>
    <n v="22500"/>
    <n v="48545.42"/>
    <n v="0"/>
    <x v="839"/>
    <x v="839"/>
  </r>
  <r>
    <n v="858481901"/>
    <s v="Cyndi"/>
    <s v="D'Agostino"/>
    <s v="Account Executive III"/>
    <x v="834"/>
    <x v="10"/>
    <x v="840"/>
    <x v="1"/>
    <n v="937500"/>
    <n v="1125000"/>
    <n v="1500000"/>
    <n v="1.3095653333333332"/>
    <s v="125-150%"/>
    <n v="112500"/>
    <n v="35625"/>
    <n v="10275.02"/>
    <n v="0"/>
    <n v="0"/>
    <x v="840"/>
    <x v="840"/>
  </r>
  <r>
    <n v="9196221739"/>
    <s v="Finn"/>
    <s v="Dixey"/>
    <s v="Account Executive III"/>
    <x v="835"/>
    <x v="3"/>
    <x v="841"/>
    <x v="1"/>
    <n v="937500"/>
    <n v="1125000"/>
    <n v="1500000"/>
    <n v="1.031684"/>
    <s v="100-125%"/>
    <n v="112500"/>
    <n v="4514.97"/>
    <n v="0"/>
    <n v="0"/>
    <n v="0"/>
    <x v="841"/>
    <x v="841"/>
  </r>
  <r>
    <n v="2592292012"/>
    <s v="Thatcher"/>
    <s v="Haug"/>
    <s v="Account Executive I"/>
    <x v="836"/>
    <x v="17"/>
    <x v="842"/>
    <x v="0"/>
    <n v="625000"/>
    <n v="750000"/>
    <n v="1000000"/>
    <n v="1.604068"/>
    <s v="150-200%"/>
    <n v="50000"/>
    <n v="18750"/>
    <n v="22500"/>
    <n v="11447.48"/>
    <n v="0"/>
    <x v="842"/>
    <x v="842"/>
  </r>
  <r>
    <n v="9312128221"/>
    <s v="Chuck"/>
    <s v="Petkov"/>
    <s v="Account Executive I"/>
    <x v="837"/>
    <x v="15"/>
    <x v="843"/>
    <x v="0"/>
    <n v="625000"/>
    <n v="750000"/>
    <n v="1000000"/>
    <n v="1.0369699999999999"/>
    <s v="100-125%"/>
    <n v="50000"/>
    <n v="2772.75"/>
    <n v="0"/>
    <n v="0"/>
    <n v="0"/>
    <x v="843"/>
    <x v="843"/>
  </r>
  <r>
    <n v="8204786093"/>
    <s v="Kev"/>
    <s v="Scogin"/>
    <s v="Account Executive III"/>
    <x v="838"/>
    <x v="7"/>
    <x v="844"/>
    <x v="1"/>
    <n v="937500"/>
    <n v="1125000"/>
    <n v="1500000"/>
    <n v="0.90062666666666669"/>
    <s v="0-100%"/>
    <n v="101320.5"/>
    <n v="0"/>
    <n v="0"/>
    <n v="0"/>
    <n v="0"/>
    <x v="844"/>
    <x v="844"/>
  </r>
  <r>
    <n v="959209328"/>
    <s v="Rodd"/>
    <s v="Froggatt"/>
    <s v="Account Executive I"/>
    <x v="839"/>
    <x v="19"/>
    <x v="845"/>
    <x v="0"/>
    <n v="625000"/>
    <n v="750000"/>
    <n v="1000000"/>
    <n v="0.816774"/>
    <s v="0-100%"/>
    <n v="40838.700000000004"/>
    <n v="0"/>
    <n v="0"/>
    <n v="0"/>
    <n v="0"/>
    <x v="845"/>
    <x v="845"/>
  </r>
  <r>
    <n v="4866916575"/>
    <s v="Garnette"/>
    <s v="Woodyear"/>
    <s v="Account Executive I"/>
    <x v="840"/>
    <x v="3"/>
    <x v="846"/>
    <x v="0"/>
    <n v="625000"/>
    <n v="750000"/>
    <n v="1000000"/>
    <n v="1.773954"/>
    <s v="150-200%"/>
    <n v="50000"/>
    <n v="18750"/>
    <n v="22500"/>
    <n v="30134.94"/>
    <n v="0"/>
    <x v="846"/>
    <x v="846"/>
  </r>
  <r>
    <n v="4191160419"/>
    <s v="Marleah"/>
    <s v="Lingner"/>
    <s v="Account Executive I"/>
    <x v="841"/>
    <x v="15"/>
    <x v="847"/>
    <x v="0"/>
    <n v="625000"/>
    <n v="750000"/>
    <n v="1000000"/>
    <n v="1.2821119999999999"/>
    <s v="125-150%"/>
    <n v="50000"/>
    <n v="18750"/>
    <n v="2890.08"/>
    <n v="0"/>
    <n v="0"/>
    <x v="847"/>
    <x v="847"/>
  </r>
  <r>
    <n v="1442784075"/>
    <s v="Anselma"/>
    <s v="Paradise"/>
    <s v="Account Executive III"/>
    <x v="842"/>
    <x v="12"/>
    <x v="848"/>
    <x v="1"/>
    <n v="937500"/>
    <n v="1125000"/>
    <n v="1500000"/>
    <n v="1.0733533333333334"/>
    <s v="100-125%"/>
    <n v="112500"/>
    <n v="10452.85"/>
    <n v="0"/>
    <n v="0"/>
    <n v="0"/>
    <x v="848"/>
    <x v="848"/>
  </r>
  <r>
    <n v="5117202538"/>
    <s v="Wini"/>
    <s v="Allenson"/>
    <s v="Account Executive I"/>
    <x v="843"/>
    <x v="7"/>
    <x v="849"/>
    <x v="0"/>
    <n v="625000"/>
    <n v="750000"/>
    <n v="1000000"/>
    <n v="1.2789820000000001"/>
    <s v="125-150%"/>
    <n v="50000"/>
    <n v="18750"/>
    <n v="2608.38"/>
    <n v="0"/>
    <n v="0"/>
    <x v="849"/>
    <x v="849"/>
  </r>
  <r>
    <n v="1657097021"/>
    <s v="Lotta"/>
    <s v="Thoresbie"/>
    <s v="Account Executive I"/>
    <x v="844"/>
    <x v="7"/>
    <x v="850"/>
    <x v="0"/>
    <n v="625000"/>
    <n v="750000"/>
    <n v="1000000"/>
    <n v="1.6620360000000001"/>
    <s v="150-200%"/>
    <n v="50000"/>
    <n v="18750"/>
    <n v="22500"/>
    <n v="17823.96"/>
    <n v="0"/>
    <x v="850"/>
    <x v="850"/>
  </r>
  <r>
    <n v="999389173"/>
    <s v="Bil"/>
    <s v="Riatt"/>
    <s v="Account Executive I"/>
    <x v="845"/>
    <x v="0"/>
    <x v="851"/>
    <x v="0"/>
    <n v="625000"/>
    <n v="750000"/>
    <n v="1000000"/>
    <n v="1.304778"/>
    <s v="125-150%"/>
    <n v="50000"/>
    <n v="18750"/>
    <n v="4930.0199999999995"/>
    <n v="0"/>
    <n v="0"/>
    <x v="851"/>
    <x v="851"/>
  </r>
  <r>
    <n v="9008589443"/>
    <s v="Mellicent"/>
    <s v="Hopkyns"/>
    <s v="Account Executive II"/>
    <x v="846"/>
    <x v="14"/>
    <x v="852"/>
    <x v="2"/>
    <n v="750000"/>
    <n v="900000"/>
    <n v="1200000"/>
    <n v="1.0336733333333334"/>
    <s v="100-125%"/>
    <n v="78000"/>
    <n v="3434.6800000000003"/>
    <n v="0"/>
    <n v="0"/>
    <n v="0"/>
    <x v="852"/>
    <x v="852"/>
  </r>
  <r>
    <n v="1729795870"/>
    <s v="Ezequiel"/>
    <s v="Kull"/>
    <s v="Account Executive II"/>
    <x v="847"/>
    <x v="14"/>
    <x v="853"/>
    <x v="2"/>
    <n v="750000"/>
    <n v="900000"/>
    <n v="1200000"/>
    <n v="1.0703983333333333"/>
    <s v="100-125%"/>
    <n v="78000"/>
    <n v="7180.63"/>
    <n v="0"/>
    <n v="0"/>
    <n v="0"/>
    <x v="853"/>
    <x v="853"/>
  </r>
  <r>
    <n v="9483290694"/>
    <s v="Barth"/>
    <s v="McGifford"/>
    <s v="Account Executive I"/>
    <x v="848"/>
    <x v="17"/>
    <x v="854"/>
    <x v="0"/>
    <n v="625000"/>
    <n v="750000"/>
    <n v="1000000"/>
    <n v="1.875364"/>
    <s v="150-200%"/>
    <n v="50000"/>
    <n v="18750"/>
    <n v="22500"/>
    <n v="41290.04"/>
    <n v="0"/>
    <x v="854"/>
    <x v="854"/>
  </r>
  <r>
    <n v="1096335336"/>
    <s v="Rosaline"/>
    <s v="Joanic"/>
    <s v="Account Executive III"/>
    <x v="849"/>
    <x v="12"/>
    <x v="855"/>
    <x v="1"/>
    <n v="937500"/>
    <n v="1125000"/>
    <n v="1500000"/>
    <n v="1.2220293333333334"/>
    <s v="100-125%"/>
    <n v="112500"/>
    <n v="31639.18"/>
    <n v="0"/>
    <n v="0"/>
    <n v="0"/>
    <x v="855"/>
    <x v="855"/>
  </r>
  <r>
    <n v="9331851693"/>
    <s v="Glennie"/>
    <s v="Giorgio"/>
    <s v="Account Executive I"/>
    <x v="850"/>
    <x v="3"/>
    <x v="856"/>
    <x v="0"/>
    <n v="625000"/>
    <n v="750000"/>
    <n v="1000000"/>
    <n v="1.30264"/>
    <s v="125-150%"/>
    <n v="50000"/>
    <n v="18750"/>
    <n v="4737.5999999999995"/>
    <n v="0"/>
    <n v="0"/>
    <x v="856"/>
    <x v="856"/>
  </r>
  <r>
    <n v="3428040538"/>
    <s v="Jessica"/>
    <s v="Sheather"/>
    <s v="Account Executive I"/>
    <x v="851"/>
    <x v="5"/>
    <x v="857"/>
    <x v="0"/>
    <n v="625000"/>
    <n v="750000"/>
    <n v="1000000"/>
    <n v="1.301992"/>
    <s v="125-150%"/>
    <n v="50000"/>
    <n v="18750"/>
    <n v="4679.28"/>
    <n v="0"/>
    <n v="0"/>
    <x v="857"/>
    <x v="857"/>
  </r>
  <r>
    <n v="5603002824"/>
    <s v="Friederike"/>
    <s v="Leve"/>
    <s v="Account Executive II"/>
    <x v="852"/>
    <x v="0"/>
    <x v="858"/>
    <x v="2"/>
    <n v="750000"/>
    <n v="900000"/>
    <n v="1200000"/>
    <n v="1.2299216666666666"/>
    <s v="100-125%"/>
    <n v="78000"/>
    <n v="23452.010000000002"/>
    <n v="0"/>
    <n v="0"/>
    <n v="0"/>
    <x v="858"/>
    <x v="858"/>
  </r>
  <r>
    <n v="1659418720"/>
    <s v="Benedetto"/>
    <s v="Aymes"/>
    <s v="Account Executive I"/>
    <x v="853"/>
    <x v="2"/>
    <x v="859"/>
    <x v="0"/>
    <n v="625000"/>
    <n v="750000"/>
    <n v="1000000"/>
    <n v="1.4480580000000001"/>
    <s v="125-150%"/>
    <n v="50000"/>
    <n v="18750"/>
    <n v="17825.219999999998"/>
    <n v="0"/>
    <n v="0"/>
    <x v="859"/>
    <x v="859"/>
  </r>
  <r>
    <n v="8460683117"/>
    <s v="Jonathon"/>
    <s v="Goodrum"/>
    <s v="Account Executive III"/>
    <x v="854"/>
    <x v="6"/>
    <x v="860"/>
    <x v="1"/>
    <n v="937500"/>
    <n v="1125000"/>
    <n v="1500000"/>
    <n v="1.1912426666666667"/>
    <s v="100-125%"/>
    <n v="112500"/>
    <n v="27252.080000000002"/>
    <n v="0"/>
    <n v="0"/>
    <n v="0"/>
    <x v="860"/>
    <x v="860"/>
  </r>
  <r>
    <n v="2821741499"/>
    <s v="Sadella"/>
    <s v="Bowgen"/>
    <s v="Account Executive III"/>
    <x v="855"/>
    <x v="10"/>
    <x v="861"/>
    <x v="1"/>
    <n v="937500"/>
    <n v="1125000"/>
    <n v="1500000"/>
    <n v="1.2401413333333333"/>
    <s v="100-125%"/>
    <n v="112500"/>
    <n v="34220.14"/>
    <n v="0"/>
    <n v="0"/>
    <n v="0"/>
    <x v="861"/>
    <x v="861"/>
  </r>
  <r>
    <n v="17898579"/>
    <s v="Marieann"/>
    <s v="Andren"/>
    <s v="Account Executive III"/>
    <x v="856"/>
    <x v="14"/>
    <x v="862"/>
    <x v="1"/>
    <n v="937500"/>
    <n v="1125000"/>
    <n v="1500000"/>
    <n v="0.91842666666666661"/>
    <s v="0-100%"/>
    <n v="103323"/>
    <n v="0"/>
    <n v="0"/>
    <n v="0"/>
    <n v="0"/>
    <x v="862"/>
    <x v="862"/>
  </r>
  <r>
    <n v="1462119603"/>
    <s v="Carce"/>
    <s v="Maund"/>
    <s v="Account Executive III"/>
    <x v="857"/>
    <x v="2"/>
    <x v="863"/>
    <x v="1"/>
    <n v="937500"/>
    <n v="1125000"/>
    <n v="1500000"/>
    <n v="0.87188266666666669"/>
    <s v="0-100%"/>
    <n v="98086.8"/>
    <n v="0"/>
    <n v="0"/>
    <n v="0"/>
    <n v="0"/>
    <x v="863"/>
    <x v="863"/>
  </r>
  <r>
    <n v="9328457335"/>
    <s v="Faustine"/>
    <s v="Hayward"/>
    <s v="Account Executive I"/>
    <x v="858"/>
    <x v="3"/>
    <x v="864"/>
    <x v="0"/>
    <n v="625000"/>
    <n v="750000"/>
    <n v="1000000"/>
    <n v="1.6293299999999999"/>
    <s v="150-200%"/>
    <n v="50000"/>
    <n v="18750"/>
    <n v="22500"/>
    <n v="14226.3"/>
    <n v="0"/>
    <x v="864"/>
    <x v="864"/>
  </r>
  <r>
    <n v="9403474378"/>
    <s v="Merissa"/>
    <s v="Duckitt"/>
    <s v="Account Executive III"/>
    <x v="859"/>
    <x v="0"/>
    <x v="865"/>
    <x v="1"/>
    <n v="937500"/>
    <n v="1125000"/>
    <n v="1500000"/>
    <n v="0.92189333333333334"/>
    <s v="0-100%"/>
    <n v="103713"/>
    <n v="0"/>
    <n v="0"/>
    <n v="0"/>
    <n v="0"/>
    <x v="865"/>
    <x v="865"/>
  </r>
  <r>
    <n v="5863557389"/>
    <s v="Maddalena"/>
    <s v="Shurrock"/>
    <s v="Account Executive II"/>
    <x v="860"/>
    <x v="0"/>
    <x v="866"/>
    <x v="2"/>
    <n v="750000"/>
    <n v="900000"/>
    <n v="1200000"/>
    <n v="1.1336516666666667"/>
    <s v="100-125%"/>
    <n v="78000"/>
    <n v="13632.470000000001"/>
    <n v="0"/>
    <n v="0"/>
    <n v="0"/>
    <x v="866"/>
    <x v="866"/>
  </r>
  <r>
    <n v="1475796307"/>
    <s v="Aura"/>
    <s v="Server"/>
    <s v="Account Executive I"/>
    <x v="861"/>
    <x v="3"/>
    <x v="867"/>
    <x v="0"/>
    <n v="625000"/>
    <n v="750000"/>
    <n v="1000000"/>
    <n v="1.6750579999999999"/>
    <s v="150-200%"/>
    <n v="50000"/>
    <n v="18750"/>
    <n v="22500"/>
    <n v="19256.38"/>
    <n v="0"/>
    <x v="867"/>
    <x v="867"/>
  </r>
  <r>
    <n v="9726873223"/>
    <s v="Shaine"/>
    <s v="Monsey"/>
    <s v="Account Executive III"/>
    <x v="862"/>
    <x v="5"/>
    <x v="868"/>
    <x v="1"/>
    <n v="937500"/>
    <n v="1125000"/>
    <n v="1500000"/>
    <n v="0.74863733333333338"/>
    <s v="0-100%"/>
    <n v="84221.7"/>
    <n v="0"/>
    <n v="0"/>
    <n v="0"/>
    <n v="0"/>
    <x v="868"/>
    <x v="868"/>
  </r>
  <r>
    <n v="2958692264"/>
    <s v="Reg"/>
    <s v="Kubista"/>
    <s v="Account Executive I"/>
    <x v="863"/>
    <x v="9"/>
    <x v="869"/>
    <x v="0"/>
    <n v="625000"/>
    <n v="750000"/>
    <n v="1000000"/>
    <n v="1.0391900000000001"/>
    <s v="100-125%"/>
    <n v="50000"/>
    <n v="2939.25"/>
    <n v="0"/>
    <n v="0"/>
    <n v="0"/>
    <x v="869"/>
    <x v="869"/>
  </r>
  <r>
    <n v="2551917727"/>
    <s v="Lark"/>
    <s v="Nelmes"/>
    <s v="Account Executive I"/>
    <x v="864"/>
    <x v="16"/>
    <x v="870"/>
    <x v="0"/>
    <n v="625000"/>
    <n v="750000"/>
    <n v="1000000"/>
    <n v="1.524008"/>
    <s v="150-200%"/>
    <n v="50000"/>
    <n v="18750"/>
    <n v="22500"/>
    <n v="2640.88"/>
    <n v="0"/>
    <x v="870"/>
    <x v="870"/>
  </r>
  <r>
    <n v="5474718616"/>
    <s v="Kyle"/>
    <s v="Hadlow"/>
    <s v="Account Executive II"/>
    <x v="865"/>
    <x v="5"/>
    <x v="871"/>
    <x v="2"/>
    <n v="750000"/>
    <n v="900000"/>
    <n v="1200000"/>
    <n v="1.0974216666666667"/>
    <s v="100-125%"/>
    <n v="78000"/>
    <n v="9937.01"/>
    <n v="0"/>
    <n v="0"/>
    <n v="0"/>
    <x v="871"/>
    <x v="871"/>
  </r>
  <r>
    <n v="4739588234"/>
    <s v="Richard"/>
    <s v="Cowdry"/>
    <s v="Account Executive I"/>
    <x v="866"/>
    <x v="12"/>
    <x v="872"/>
    <x v="0"/>
    <n v="625000"/>
    <n v="750000"/>
    <n v="1000000"/>
    <n v="1.6970179999999999"/>
    <s v="150-200%"/>
    <n v="50000"/>
    <n v="18750"/>
    <n v="22500"/>
    <n v="21671.98"/>
    <n v="0"/>
    <x v="872"/>
    <x v="872"/>
  </r>
  <r>
    <n v="1425230725"/>
    <s v="Devland"/>
    <s v="Le Prevost"/>
    <s v="Account Executive II"/>
    <x v="867"/>
    <x v="14"/>
    <x v="873"/>
    <x v="2"/>
    <n v="750000"/>
    <n v="900000"/>
    <n v="1200000"/>
    <n v="1.0772783333333333"/>
    <s v="100-125%"/>
    <n v="78000"/>
    <n v="7882.39"/>
    <n v="0"/>
    <n v="0"/>
    <n v="0"/>
    <x v="873"/>
    <x v="873"/>
  </r>
  <r>
    <n v="569240891"/>
    <s v="Lowe"/>
    <s v="Guiness"/>
    <s v="Account Executive II"/>
    <x v="868"/>
    <x v="6"/>
    <x v="874"/>
    <x v="2"/>
    <n v="750000"/>
    <n v="900000"/>
    <n v="1200000"/>
    <n v="1.5849783333333334"/>
    <s v="150-200%"/>
    <n v="78000"/>
    <n v="25500.000000000004"/>
    <n v="31500"/>
    <n v="13256.62"/>
    <n v="0"/>
    <x v="874"/>
    <x v="874"/>
  </r>
  <r>
    <n v="1163292249"/>
    <s v="Janeva"/>
    <s v="Edelheid"/>
    <s v="Account Executive III"/>
    <x v="869"/>
    <x v="15"/>
    <x v="875"/>
    <x v="1"/>
    <n v="937500"/>
    <n v="1125000"/>
    <n v="1500000"/>
    <n v="0.70003199999999999"/>
    <s v="0-100%"/>
    <n v="78753.599999999991"/>
    <n v="0"/>
    <n v="0"/>
    <n v="0"/>
    <n v="0"/>
    <x v="875"/>
    <x v="875"/>
  </r>
  <r>
    <n v="7180110256"/>
    <s v="Ward"/>
    <s v="Barnett"/>
    <s v="Account Executive II"/>
    <x v="870"/>
    <x v="14"/>
    <x v="876"/>
    <x v="2"/>
    <n v="750000"/>
    <n v="900000"/>
    <n v="1200000"/>
    <n v="0.95847499999999997"/>
    <s v="0-100%"/>
    <n v="74761.05"/>
    <n v="0"/>
    <n v="0"/>
    <n v="0"/>
    <n v="0"/>
    <x v="876"/>
    <x v="876"/>
  </r>
  <r>
    <n v="8533410514"/>
    <s v="Xylia"/>
    <s v="Manshaw"/>
    <s v="Account Executive II"/>
    <x v="871"/>
    <x v="17"/>
    <x v="877"/>
    <x v="2"/>
    <n v="750000"/>
    <n v="900000"/>
    <n v="1200000"/>
    <n v="1.6531516666666666"/>
    <s v="150-200%"/>
    <n v="78000"/>
    <n v="25500.000000000004"/>
    <n v="31500"/>
    <n v="23891.66"/>
    <n v="0"/>
    <x v="877"/>
    <x v="877"/>
  </r>
  <r>
    <n v="2149326663"/>
    <s v="Sarita"/>
    <s v="Batcheldor"/>
    <s v="Account Executive III"/>
    <x v="872"/>
    <x v="6"/>
    <x v="878"/>
    <x v="1"/>
    <n v="937500"/>
    <n v="1125000"/>
    <n v="1500000"/>
    <n v="1.0522813333333334"/>
    <s v="100-125%"/>
    <n v="112500"/>
    <n v="7450.09"/>
    <n v="0"/>
    <n v="0"/>
    <n v="0"/>
    <x v="878"/>
    <x v="878"/>
  </r>
  <r>
    <n v="3458178171"/>
    <s v="Horst"/>
    <s v="Phelips"/>
    <s v="Account Executive II"/>
    <x v="873"/>
    <x v="11"/>
    <x v="879"/>
    <x v="2"/>
    <n v="750000"/>
    <n v="900000"/>
    <n v="1200000"/>
    <n v="0.78948166666666664"/>
    <s v="0-100%"/>
    <n v="61579.57"/>
    <n v="0"/>
    <n v="0"/>
    <n v="0"/>
    <n v="0"/>
    <x v="879"/>
    <x v="879"/>
  </r>
  <r>
    <n v="4579641655"/>
    <s v="Karney"/>
    <s v="MacMillan"/>
    <s v="Account Executive II"/>
    <x v="874"/>
    <x v="9"/>
    <x v="880"/>
    <x v="2"/>
    <n v="750000"/>
    <n v="900000"/>
    <n v="1200000"/>
    <n v="0.95957833333333331"/>
    <s v="0-100%"/>
    <n v="74847.11"/>
    <n v="0"/>
    <n v="0"/>
    <n v="0"/>
    <n v="0"/>
    <x v="880"/>
    <x v="880"/>
  </r>
  <r>
    <n v="509393462"/>
    <s v="Dex"/>
    <s v="Hughill"/>
    <s v="Account Executive II"/>
    <x v="875"/>
    <x v="6"/>
    <x v="881"/>
    <x v="2"/>
    <n v="750000"/>
    <n v="900000"/>
    <n v="1200000"/>
    <n v="1.2582549999999999"/>
    <s v="125-150%"/>
    <n v="78000"/>
    <n v="25500.000000000004"/>
    <n v="1040.1299999999999"/>
    <n v="0"/>
    <n v="0"/>
    <x v="881"/>
    <x v="881"/>
  </r>
  <r>
    <n v="9590888275"/>
    <s v="Hoyt"/>
    <s v="O' Loughran"/>
    <s v="Account Executive II"/>
    <x v="876"/>
    <x v="14"/>
    <x v="882"/>
    <x v="2"/>
    <n v="750000"/>
    <n v="900000"/>
    <n v="1200000"/>
    <n v="1.1697249999999999"/>
    <s v="100-125%"/>
    <n v="78000"/>
    <n v="17311.95"/>
    <n v="0"/>
    <n v="0"/>
    <n v="0"/>
    <x v="882"/>
    <x v="882"/>
  </r>
  <r>
    <n v="8620758454"/>
    <s v="Anabel"/>
    <s v="Shall"/>
    <s v="Account Executive III"/>
    <x v="877"/>
    <x v="16"/>
    <x v="883"/>
    <x v="1"/>
    <n v="937500"/>
    <n v="1125000"/>
    <n v="1500000"/>
    <n v="1.1942186666666668"/>
    <s v="100-125%"/>
    <n v="112500"/>
    <n v="27676.16"/>
    <n v="0"/>
    <n v="0"/>
    <n v="0"/>
    <x v="883"/>
    <x v="883"/>
  </r>
  <r>
    <n v="1280521902"/>
    <s v="Lory"/>
    <s v="Brundell"/>
    <s v="Account Executive III"/>
    <x v="878"/>
    <x v="8"/>
    <x v="884"/>
    <x v="1"/>
    <n v="937500"/>
    <n v="1125000"/>
    <n v="1500000"/>
    <n v="0.65755200000000003"/>
    <s v="0-100%"/>
    <n v="73974.599999999991"/>
    <n v="0"/>
    <n v="0"/>
    <n v="0"/>
    <n v="0"/>
    <x v="884"/>
    <x v="884"/>
  </r>
  <r>
    <n v="769312748"/>
    <s v="Freeland"/>
    <s v="Kennerley"/>
    <s v="Account Executive I"/>
    <x v="879"/>
    <x v="14"/>
    <x v="885"/>
    <x v="0"/>
    <n v="625000"/>
    <n v="750000"/>
    <n v="1000000"/>
    <n v="1.435816"/>
    <s v="125-150%"/>
    <n v="50000"/>
    <n v="18750"/>
    <n v="16723.439999999999"/>
    <n v="0"/>
    <n v="0"/>
    <x v="885"/>
    <x v="885"/>
  </r>
  <r>
    <n v="5241020535"/>
    <s v="Meara"/>
    <s v="Timmis"/>
    <s v="Account Executive I"/>
    <x v="880"/>
    <x v="16"/>
    <x v="886"/>
    <x v="0"/>
    <n v="625000"/>
    <n v="750000"/>
    <n v="1000000"/>
    <n v="1.727428"/>
    <s v="150-200%"/>
    <n v="50000"/>
    <n v="18750"/>
    <n v="22500"/>
    <n v="25017.08"/>
    <n v="0"/>
    <x v="886"/>
    <x v="886"/>
  </r>
  <r>
    <n v="594961432"/>
    <s v="Sheffield"/>
    <s v="Drayton"/>
    <s v="Account Executive III"/>
    <x v="881"/>
    <x v="7"/>
    <x v="887"/>
    <x v="1"/>
    <n v="937500"/>
    <n v="1125000"/>
    <n v="1500000"/>
    <n v="0.93143333333333334"/>
    <s v="0-100%"/>
    <n v="104786.25"/>
    <n v="0"/>
    <n v="0"/>
    <n v="0"/>
    <n v="0"/>
    <x v="887"/>
    <x v="887"/>
  </r>
  <r>
    <n v="1739513533"/>
    <s v="Gizela"/>
    <s v="Lalley"/>
    <s v="Account Executive III"/>
    <x v="882"/>
    <x v="10"/>
    <x v="888"/>
    <x v="1"/>
    <n v="937500"/>
    <n v="1125000"/>
    <n v="1500000"/>
    <n v="1.1672106666666666"/>
    <s v="100-125%"/>
    <n v="112500"/>
    <n v="23827.52"/>
    <n v="0"/>
    <n v="0"/>
    <n v="0"/>
    <x v="888"/>
    <x v="888"/>
  </r>
  <r>
    <n v="7979647432"/>
    <s v="Arabella"/>
    <s v="McGriffin"/>
    <s v="Account Executive III"/>
    <x v="883"/>
    <x v="0"/>
    <x v="889"/>
    <x v="1"/>
    <n v="937500"/>
    <n v="1125000"/>
    <n v="1500000"/>
    <n v="0.9092986666666667"/>
    <s v="0-100%"/>
    <n v="102296.09999999999"/>
    <n v="0"/>
    <n v="0"/>
    <n v="0"/>
    <n v="0"/>
    <x v="889"/>
    <x v="889"/>
  </r>
  <r>
    <n v="7251959615"/>
    <s v="Will"/>
    <s v="Elmhirst"/>
    <s v="Account Executive I"/>
    <x v="884"/>
    <x v="14"/>
    <x v="890"/>
    <x v="0"/>
    <n v="625000"/>
    <n v="750000"/>
    <n v="1000000"/>
    <n v="1.29304"/>
    <s v="125-150%"/>
    <n v="50000"/>
    <n v="18750"/>
    <n v="3873.6"/>
    <n v="0"/>
    <n v="0"/>
    <x v="890"/>
    <x v="890"/>
  </r>
  <r>
    <n v="1592980554"/>
    <s v="Josiah"/>
    <s v="Saer"/>
    <s v="Account Executive III"/>
    <x v="885"/>
    <x v="6"/>
    <x v="891"/>
    <x v="1"/>
    <n v="937500"/>
    <n v="1125000"/>
    <n v="1500000"/>
    <n v="1.2214386666666666"/>
    <s v="100-125%"/>
    <n v="112500"/>
    <n v="31555.010000000002"/>
    <n v="0"/>
    <n v="0"/>
    <n v="0"/>
    <x v="891"/>
    <x v="891"/>
  </r>
  <r>
    <n v="5499856877"/>
    <s v="Deny"/>
    <s v="Wiffler"/>
    <s v="Account Executive II"/>
    <x v="886"/>
    <x v="4"/>
    <x v="892"/>
    <x v="2"/>
    <n v="750000"/>
    <n v="900000"/>
    <n v="1200000"/>
    <n v="0.79193999999999998"/>
    <s v="0-100%"/>
    <n v="61771.32"/>
    <n v="0"/>
    <n v="0"/>
    <n v="0"/>
    <n v="0"/>
    <x v="892"/>
    <x v="892"/>
  </r>
  <r>
    <n v="5244119095"/>
    <s v="Fraze"/>
    <s v="Crisell"/>
    <s v="Account Executive I"/>
    <x v="887"/>
    <x v="16"/>
    <x v="893"/>
    <x v="0"/>
    <n v="625000"/>
    <n v="750000"/>
    <n v="1000000"/>
    <n v="1.7531540000000001"/>
    <s v="150-200%"/>
    <n v="50000"/>
    <n v="18750"/>
    <n v="22500"/>
    <n v="27846.94"/>
    <n v="0"/>
    <x v="893"/>
    <x v="893"/>
  </r>
  <r>
    <n v="556704134"/>
    <s v="Deirdre"/>
    <s v="Wem"/>
    <s v="Account Executive II"/>
    <x v="888"/>
    <x v="7"/>
    <x v="894"/>
    <x v="2"/>
    <n v="750000"/>
    <n v="900000"/>
    <n v="1200000"/>
    <n v="1.1896016666666667"/>
    <s v="100-125%"/>
    <n v="78000"/>
    <n v="19339.370000000003"/>
    <n v="0"/>
    <n v="0"/>
    <n v="0"/>
    <x v="894"/>
    <x v="894"/>
  </r>
  <r>
    <n v="3075132195"/>
    <s v="Trumaine"/>
    <s v="Laundon"/>
    <s v="Account Executive I"/>
    <x v="889"/>
    <x v="15"/>
    <x v="895"/>
    <x v="0"/>
    <n v="625000"/>
    <n v="750000"/>
    <n v="1000000"/>
    <n v="0.87896600000000003"/>
    <s v="0-100%"/>
    <n v="43948.3"/>
    <n v="0"/>
    <n v="0"/>
    <n v="0"/>
    <n v="0"/>
    <x v="895"/>
    <x v="895"/>
  </r>
  <r>
    <n v="8501525324"/>
    <s v="Kean"/>
    <s v="MacCrann"/>
    <s v="Account Executive III"/>
    <x v="890"/>
    <x v="17"/>
    <x v="896"/>
    <x v="1"/>
    <n v="937500"/>
    <n v="1125000"/>
    <n v="1500000"/>
    <n v="1.2219720000000001"/>
    <s v="100-125%"/>
    <n v="112500"/>
    <n v="31631.010000000002"/>
    <n v="0"/>
    <n v="0"/>
    <n v="0"/>
    <x v="896"/>
    <x v="896"/>
  </r>
  <r>
    <n v="6819596901"/>
    <s v="Erny"/>
    <s v="Kesteven"/>
    <s v="Account Executive III"/>
    <x v="891"/>
    <x v="6"/>
    <x v="897"/>
    <x v="1"/>
    <n v="937500"/>
    <n v="1125000"/>
    <n v="1500000"/>
    <n v="0.98657733333333331"/>
    <s v="0-100%"/>
    <n v="110989.95"/>
    <n v="0"/>
    <n v="0"/>
    <n v="0"/>
    <n v="0"/>
    <x v="897"/>
    <x v="897"/>
  </r>
  <r>
    <n v="8841637323"/>
    <s v="Madeline"/>
    <s v="Grief"/>
    <s v="Account Executive I"/>
    <x v="892"/>
    <x v="19"/>
    <x v="898"/>
    <x v="0"/>
    <n v="625000"/>
    <n v="750000"/>
    <n v="1000000"/>
    <n v="0.74398600000000004"/>
    <s v="0-100%"/>
    <n v="37199.300000000003"/>
    <n v="0"/>
    <n v="0"/>
    <n v="0"/>
    <n v="0"/>
    <x v="898"/>
    <x v="898"/>
  </r>
  <r>
    <n v="8254304106"/>
    <s v="Mirabel"/>
    <s v="Prigmore"/>
    <s v="Account Executive II"/>
    <x v="893"/>
    <x v="5"/>
    <x v="899"/>
    <x v="2"/>
    <n v="750000"/>
    <n v="900000"/>
    <n v="1200000"/>
    <n v="0.91902166666666663"/>
    <s v="0-100%"/>
    <n v="71683.69"/>
    <n v="0"/>
    <n v="0"/>
    <n v="0"/>
    <n v="0"/>
    <x v="899"/>
    <x v="899"/>
  </r>
  <r>
    <n v="1152386727"/>
    <s v="Izzy"/>
    <s v="Glennon"/>
    <s v="Account Executive II"/>
    <x v="894"/>
    <x v="7"/>
    <x v="900"/>
    <x v="2"/>
    <n v="750000"/>
    <n v="900000"/>
    <n v="1200000"/>
    <n v="1.3918066666666666"/>
    <s v="125-150%"/>
    <n v="78000"/>
    <n v="25500.000000000004"/>
    <n v="17867.64"/>
    <n v="0"/>
    <n v="0"/>
    <x v="900"/>
    <x v="900"/>
  </r>
  <r>
    <n v="304906506"/>
    <s v="Trescha"/>
    <s v="Labusquiere"/>
    <s v="Account Executive I"/>
    <x v="895"/>
    <x v="16"/>
    <x v="901"/>
    <x v="0"/>
    <n v="625000"/>
    <n v="750000"/>
    <n v="1000000"/>
    <n v="1.70543"/>
    <s v="150-200%"/>
    <n v="50000"/>
    <n v="18750"/>
    <n v="22500"/>
    <n v="22597.3"/>
    <n v="0"/>
    <x v="901"/>
    <x v="901"/>
  </r>
  <r>
    <n v="9207464802"/>
    <s v="Arvin"/>
    <s v="Friar"/>
    <s v="Account Executive III"/>
    <x v="896"/>
    <x v="8"/>
    <x v="902"/>
    <x v="1"/>
    <n v="937500"/>
    <n v="1125000"/>
    <n v="1500000"/>
    <n v="0.61294533333333334"/>
    <s v="0-100%"/>
    <n v="68956.349999999991"/>
    <n v="0"/>
    <n v="0"/>
    <n v="0"/>
    <n v="0"/>
    <x v="902"/>
    <x v="902"/>
  </r>
  <r>
    <n v="4997183822"/>
    <s v="Barbabas"/>
    <s v="Cawt"/>
    <s v="Account Executive II"/>
    <x v="897"/>
    <x v="2"/>
    <x v="903"/>
    <x v="2"/>
    <n v="750000"/>
    <n v="900000"/>
    <n v="1200000"/>
    <n v="1.0131349999999999"/>
    <s v="100-125%"/>
    <n v="78000"/>
    <n v="1339.7700000000002"/>
    <n v="0"/>
    <n v="0"/>
    <n v="0"/>
    <x v="903"/>
    <x v="903"/>
  </r>
  <r>
    <n v="601779371"/>
    <s v="Dionis"/>
    <s v="Cumpton"/>
    <s v="Account Executive III"/>
    <x v="898"/>
    <x v="0"/>
    <x v="904"/>
    <x v="1"/>
    <n v="937500"/>
    <n v="1125000"/>
    <n v="1500000"/>
    <n v="0.90782666666666667"/>
    <s v="0-100%"/>
    <n v="102130.5"/>
    <n v="0"/>
    <n v="0"/>
    <n v="0"/>
    <n v="0"/>
    <x v="904"/>
    <x v="904"/>
  </r>
  <r>
    <n v="3269054114"/>
    <s v="Skipper"/>
    <s v="Ohm"/>
    <s v="Account Executive II"/>
    <x v="899"/>
    <x v="3"/>
    <x v="905"/>
    <x v="2"/>
    <n v="750000"/>
    <n v="900000"/>
    <n v="1200000"/>
    <n v="1.2514149999999999"/>
    <s v="125-150%"/>
    <n v="78000"/>
    <n v="25500.000000000004"/>
    <n v="178.29"/>
    <n v="0"/>
    <n v="0"/>
    <x v="905"/>
    <x v="905"/>
  </r>
  <r>
    <n v="4372257910"/>
    <s v="Heddi"/>
    <s v="McCurley"/>
    <s v="Account Executive II"/>
    <x v="900"/>
    <x v="9"/>
    <x v="906"/>
    <x v="2"/>
    <n v="750000"/>
    <n v="900000"/>
    <n v="1200000"/>
    <n v="1.0749116666666667"/>
    <s v="100-125%"/>
    <n v="78000"/>
    <n v="7640.9900000000007"/>
    <n v="0"/>
    <n v="0"/>
    <n v="0"/>
    <x v="906"/>
    <x v="906"/>
  </r>
  <r>
    <n v="320120716"/>
    <s v="Arty"/>
    <s v="Brobak"/>
    <s v="Account Executive II"/>
    <x v="901"/>
    <x v="19"/>
    <x v="907"/>
    <x v="2"/>
    <n v="750000"/>
    <n v="900000"/>
    <n v="1200000"/>
    <n v="0.57130333333333339"/>
    <s v="0-100%"/>
    <n v="44561.66"/>
    <n v="0"/>
    <n v="0"/>
    <n v="0"/>
    <n v="0"/>
    <x v="907"/>
    <x v="907"/>
  </r>
  <r>
    <n v="4958503722"/>
    <s v="Vincenz"/>
    <s v="Lillford"/>
    <s v="Account Executive II"/>
    <x v="902"/>
    <x v="8"/>
    <x v="908"/>
    <x v="2"/>
    <n v="750000"/>
    <n v="900000"/>
    <n v="1200000"/>
    <n v="0.91916666666666669"/>
    <s v="0-100%"/>
    <n v="71695"/>
    <n v="0"/>
    <n v="0"/>
    <n v="0"/>
    <n v="0"/>
    <x v="908"/>
    <x v="908"/>
  </r>
  <r>
    <n v="6313424239"/>
    <s v="Rubina"/>
    <s v="Arp"/>
    <s v="Account Executive II"/>
    <x v="903"/>
    <x v="6"/>
    <x v="909"/>
    <x v="2"/>
    <n v="750000"/>
    <n v="900000"/>
    <n v="1200000"/>
    <n v="1.2852683333333332"/>
    <s v="125-150%"/>
    <n v="78000"/>
    <n v="25500.000000000004"/>
    <n v="4443.8099999999995"/>
    <n v="0"/>
    <n v="0"/>
    <x v="909"/>
    <x v="909"/>
  </r>
  <r>
    <n v="3891707452"/>
    <s v="Isidoro"/>
    <s v="Vamplers"/>
    <s v="Account Executive III"/>
    <x v="904"/>
    <x v="14"/>
    <x v="910"/>
    <x v="1"/>
    <n v="937500"/>
    <n v="1125000"/>
    <n v="1500000"/>
    <n v="0.92883733333333329"/>
    <s v="0-100%"/>
    <n v="104494.2"/>
    <n v="0"/>
    <n v="0"/>
    <n v="0"/>
    <n v="0"/>
    <x v="910"/>
    <x v="910"/>
  </r>
  <r>
    <n v="5519420165"/>
    <s v="Silvester"/>
    <s v="Capinetti"/>
    <s v="Account Executive III"/>
    <x v="905"/>
    <x v="17"/>
    <x v="911"/>
    <x v="1"/>
    <n v="937500"/>
    <n v="1125000"/>
    <n v="1500000"/>
    <n v="1.3856426666666666"/>
    <s v="125-150%"/>
    <n v="112500"/>
    <n v="35625"/>
    <n v="23398.36"/>
    <n v="0"/>
    <n v="0"/>
    <x v="911"/>
    <x v="911"/>
  </r>
  <r>
    <n v="4852897158"/>
    <s v="Ransell"/>
    <s v="Spira"/>
    <s v="Account Executive III"/>
    <x v="906"/>
    <x v="8"/>
    <x v="912"/>
    <x v="1"/>
    <n v="937500"/>
    <n v="1125000"/>
    <n v="1500000"/>
    <n v="0.73067199999999999"/>
    <s v="0-100%"/>
    <n v="82200.599999999991"/>
    <n v="0"/>
    <n v="0"/>
    <n v="0"/>
    <n v="0"/>
    <x v="912"/>
    <x v="912"/>
  </r>
  <r>
    <n v="7489370671"/>
    <s v="Esdras"/>
    <s v="Blucher"/>
    <s v="Account Executive II"/>
    <x v="907"/>
    <x v="3"/>
    <x v="913"/>
    <x v="2"/>
    <n v="750000"/>
    <n v="900000"/>
    <n v="1200000"/>
    <n v="1.2466116666666667"/>
    <s v="100-125%"/>
    <n v="78000"/>
    <n v="25154.390000000003"/>
    <n v="0"/>
    <n v="0"/>
    <n v="0"/>
    <x v="913"/>
    <x v="913"/>
  </r>
  <r>
    <n v="5929508313"/>
    <s v="Georgiana"/>
    <s v="Doul"/>
    <s v="Account Executive I"/>
    <x v="908"/>
    <x v="17"/>
    <x v="914"/>
    <x v="0"/>
    <n v="625000"/>
    <n v="750000"/>
    <n v="1000000"/>
    <n v="1.850228"/>
    <s v="150-200%"/>
    <n v="50000"/>
    <n v="18750"/>
    <n v="22500"/>
    <n v="38525.08"/>
    <n v="0"/>
    <x v="914"/>
    <x v="914"/>
  </r>
  <r>
    <n v="4269946768"/>
    <s v="Alaster"/>
    <s v="Kencott"/>
    <s v="Account Executive III"/>
    <x v="909"/>
    <x v="7"/>
    <x v="915"/>
    <x v="1"/>
    <n v="937500"/>
    <n v="1125000"/>
    <n v="1500000"/>
    <n v="1.036888"/>
    <s v="100-125%"/>
    <n v="112500"/>
    <n v="5256.54"/>
    <n v="0"/>
    <n v="0"/>
    <n v="0"/>
    <x v="915"/>
    <x v="915"/>
  </r>
  <r>
    <n v="5460394635"/>
    <s v="Edith"/>
    <s v="Altree"/>
    <s v="Account Executive III"/>
    <x v="910"/>
    <x v="5"/>
    <x v="916"/>
    <x v="1"/>
    <n v="937500"/>
    <n v="1125000"/>
    <n v="1500000"/>
    <n v="0.88323733333333332"/>
    <s v="0-100%"/>
    <n v="99364.2"/>
    <n v="0"/>
    <n v="0"/>
    <n v="0"/>
    <n v="0"/>
    <x v="916"/>
    <x v="916"/>
  </r>
  <r>
    <n v="7373156215"/>
    <s v="Jethro"/>
    <s v="Vedishchev"/>
    <s v="Account Executive II"/>
    <x v="911"/>
    <x v="3"/>
    <x v="917"/>
    <x v="2"/>
    <n v="750000"/>
    <n v="900000"/>
    <n v="1200000"/>
    <n v="1.2912433333333333"/>
    <s v="125-150%"/>
    <n v="78000"/>
    <n v="25500.000000000004"/>
    <n v="5196.66"/>
    <n v="0"/>
    <n v="0"/>
    <x v="917"/>
    <x v="917"/>
  </r>
  <r>
    <n v="2885061928"/>
    <s v="Cletis"/>
    <s v="Temlett"/>
    <s v="Account Executive III"/>
    <x v="912"/>
    <x v="1"/>
    <x v="918"/>
    <x v="1"/>
    <n v="937500"/>
    <n v="1125000"/>
    <n v="1500000"/>
    <n v="1.2820533333333333"/>
    <s v="125-150%"/>
    <n v="112500"/>
    <n v="35625"/>
    <n v="5529.2"/>
    <n v="0"/>
    <n v="0"/>
    <x v="918"/>
    <x v="918"/>
  </r>
  <r>
    <n v="8676088039"/>
    <s v="Norina"/>
    <s v="Truckett"/>
    <s v="Account Executive II"/>
    <x v="913"/>
    <x v="12"/>
    <x v="919"/>
    <x v="2"/>
    <n v="750000"/>
    <n v="900000"/>
    <n v="1200000"/>
    <n v="1.5387816666666667"/>
    <s v="150-200%"/>
    <n v="78000"/>
    <n v="25500.000000000004"/>
    <n v="31500"/>
    <n v="6049.9400000000005"/>
    <n v="0"/>
    <x v="919"/>
    <x v="919"/>
  </r>
  <r>
    <n v="6789106936"/>
    <s v="Brooks"/>
    <s v="Brouncker"/>
    <s v="Account Executive III"/>
    <x v="914"/>
    <x v="3"/>
    <x v="920"/>
    <x v="1"/>
    <n v="937500"/>
    <n v="1125000"/>
    <n v="1500000"/>
    <n v="0.88575866666666669"/>
    <s v="0-100%"/>
    <n v="99647.849999999991"/>
    <n v="0"/>
    <n v="0"/>
    <n v="0"/>
    <n v="0"/>
    <x v="920"/>
    <x v="920"/>
  </r>
  <r>
    <n v="4184483038"/>
    <s v="Ward"/>
    <s v="Mance"/>
    <s v="Account Executive II"/>
    <x v="915"/>
    <x v="3"/>
    <x v="921"/>
    <x v="2"/>
    <n v="750000"/>
    <n v="900000"/>
    <n v="1200000"/>
    <n v="1.0978483333333333"/>
    <s v="100-125%"/>
    <n v="78000"/>
    <n v="9980.5300000000007"/>
    <n v="0"/>
    <n v="0"/>
    <n v="0"/>
    <x v="921"/>
    <x v="921"/>
  </r>
  <r>
    <n v="5828678620"/>
    <s v="Kitti"/>
    <s v="Hedworth"/>
    <s v="Account Executive I"/>
    <x v="916"/>
    <x v="16"/>
    <x v="922"/>
    <x v="0"/>
    <n v="625000"/>
    <n v="750000"/>
    <n v="1000000"/>
    <n v="1.7204839999999999"/>
    <s v="150-200%"/>
    <n v="50000"/>
    <n v="18750"/>
    <n v="22500"/>
    <n v="24253.24"/>
    <n v="0"/>
    <x v="922"/>
    <x v="922"/>
  </r>
  <r>
    <n v="1420239228"/>
    <s v="Jessica"/>
    <s v="Derye-Barrett"/>
    <s v="Account Executive II"/>
    <x v="252"/>
    <x v="9"/>
    <x v="923"/>
    <x v="2"/>
    <n v="750000"/>
    <n v="900000"/>
    <n v="1200000"/>
    <n v="0.98834999999999995"/>
    <s v="0-100%"/>
    <n v="77091.3"/>
    <n v="0"/>
    <n v="0"/>
    <n v="0"/>
    <n v="0"/>
    <x v="923"/>
    <x v="923"/>
  </r>
  <r>
    <n v="397599129"/>
    <s v="Netti"/>
    <s v="Scullion"/>
    <s v="Account Executive I"/>
    <x v="917"/>
    <x v="2"/>
    <x v="924"/>
    <x v="0"/>
    <n v="625000"/>
    <n v="750000"/>
    <n v="1000000"/>
    <n v="1.3690560000000001"/>
    <s v="125-150%"/>
    <n v="50000"/>
    <n v="18750"/>
    <n v="10715.039999999999"/>
    <n v="0"/>
    <n v="0"/>
    <x v="924"/>
    <x v="924"/>
  </r>
  <r>
    <n v="3156820482"/>
    <s v="Kimberlyn"/>
    <s v="Maffia"/>
    <s v="Account Executive III"/>
    <x v="918"/>
    <x v="12"/>
    <x v="925"/>
    <x v="1"/>
    <n v="937500"/>
    <n v="1125000"/>
    <n v="1500000"/>
    <n v="1.0203173333333333"/>
    <s v="100-125%"/>
    <n v="112500"/>
    <n v="2895.2200000000003"/>
    <n v="0"/>
    <n v="0"/>
    <n v="0"/>
    <x v="925"/>
    <x v="925"/>
  </r>
  <r>
    <n v="7688943361"/>
    <s v="Saree"/>
    <s v="Exrol"/>
    <s v="Account Executive III"/>
    <x v="919"/>
    <x v="12"/>
    <x v="926"/>
    <x v="1"/>
    <n v="937500"/>
    <n v="1125000"/>
    <n v="1500000"/>
    <n v="1.090924"/>
    <s v="100-125%"/>
    <n v="112500"/>
    <n v="12956.67"/>
    <n v="0"/>
    <n v="0"/>
    <n v="0"/>
    <x v="926"/>
    <x v="926"/>
  </r>
  <r>
    <n v="3560320844"/>
    <s v="Packston"/>
    <s v="Gamlin"/>
    <s v="Account Executive II"/>
    <x v="920"/>
    <x v="3"/>
    <x v="927"/>
    <x v="2"/>
    <n v="750000"/>
    <n v="900000"/>
    <n v="1200000"/>
    <n v="1.3212783333333333"/>
    <s v="125-150%"/>
    <n v="78000"/>
    <n v="25500.000000000004"/>
    <n v="8981.07"/>
    <n v="0"/>
    <n v="0"/>
    <x v="927"/>
    <x v="927"/>
  </r>
  <r>
    <n v="2908560011"/>
    <s v="Barr"/>
    <s v="Orring"/>
    <s v="Account Executive III"/>
    <x v="921"/>
    <x v="10"/>
    <x v="928"/>
    <x v="1"/>
    <n v="937500"/>
    <n v="1125000"/>
    <n v="1500000"/>
    <n v="1.2405413333333333"/>
    <s v="100-125%"/>
    <n v="112500"/>
    <n v="34277.14"/>
    <n v="0"/>
    <n v="0"/>
    <n v="0"/>
    <x v="928"/>
    <x v="928"/>
  </r>
  <r>
    <n v="1573192775"/>
    <s v="Chloette"/>
    <s v="Millard"/>
    <s v="Account Executive II"/>
    <x v="922"/>
    <x v="10"/>
    <x v="929"/>
    <x v="2"/>
    <n v="750000"/>
    <n v="900000"/>
    <n v="1200000"/>
    <n v="1.4598116666666667"/>
    <s v="125-150%"/>
    <n v="78000"/>
    <n v="25500.000000000004"/>
    <n v="26436.27"/>
    <n v="0"/>
    <n v="0"/>
    <x v="929"/>
    <x v="929"/>
  </r>
  <r>
    <n v="3538909016"/>
    <s v="Cassaundra"/>
    <s v="Offield"/>
    <s v="Account Executive I"/>
    <x v="923"/>
    <x v="14"/>
    <x v="930"/>
    <x v="0"/>
    <n v="625000"/>
    <n v="750000"/>
    <n v="1000000"/>
    <n v="1.162536"/>
    <s v="100-125%"/>
    <n v="50000"/>
    <n v="12190.199999999999"/>
    <n v="0"/>
    <n v="0"/>
    <n v="0"/>
    <x v="930"/>
    <x v="930"/>
  </r>
  <r>
    <n v="1990335721"/>
    <s v="Garey"/>
    <s v="Thow"/>
    <s v="Account Executive II"/>
    <x v="924"/>
    <x v="2"/>
    <x v="931"/>
    <x v="2"/>
    <n v="750000"/>
    <n v="900000"/>
    <n v="1200000"/>
    <n v="1.2044666666666666"/>
    <s v="100-125%"/>
    <n v="78000"/>
    <n v="20855.600000000002"/>
    <n v="0"/>
    <n v="0"/>
    <n v="0"/>
    <x v="931"/>
    <x v="931"/>
  </r>
  <r>
    <n v="4535395691"/>
    <s v="Ozzy"/>
    <s v="Cavnor"/>
    <s v="Account Executive III"/>
    <x v="925"/>
    <x v="5"/>
    <x v="932"/>
    <x v="1"/>
    <n v="937500"/>
    <n v="1125000"/>
    <n v="1500000"/>
    <n v="0.81445199999999995"/>
    <s v="0-100%"/>
    <n v="91625.849999999991"/>
    <n v="0"/>
    <n v="0"/>
    <n v="0"/>
    <n v="0"/>
    <x v="932"/>
    <x v="932"/>
  </r>
  <r>
    <n v="3041948354"/>
    <s v="Gerri"/>
    <s v="Witherbed"/>
    <s v="Account Executive I"/>
    <x v="926"/>
    <x v="2"/>
    <x v="933"/>
    <x v="0"/>
    <n v="625000"/>
    <n v="750000"/>
    <n v="1000000"/>
    <n v="1.3489040000000001"/>
    <s v="125-150%"/>
    <n v="50000"/>
    <n v="18750"/>
    <n v="8901.3599999999988"/>
    <n v="0"/>
    <n v="0"/>
    <x v="933"/>
    <x v="933"/>
  </r>
  <r>
    <n v="4670832530"/>
    <s v="Lindy"/>
    <s v="Pember"/>
    <s v="Account Executive III"/>
    <x v="927"/>
    <x v="6"/>
    <x v="934"/>
    <x v="1"/>
    <n v="937500"/>
    <n v="1125000"/>
    <n v="1500000"/>
    <n v="1.1956386666666667"/>
    <s v="100-125%"/>
    <n v="112500"/>
    <n v="27878.510000000002"/>
    <n v="0"/>
    <n v="0"/>
    <n v="0"/>
    <x v="934"/>
    <x v="934"/>
  </r>
  <r>
    <n v="6788593582"/>
    <s v="Tab"/>
    <s v="Morter"/>
    <s v="Account Executive II"/>
    <x v="928"/>
    <x v="23"/>
    <x v="935"/>
    <x v="2"/>
    <n v="750000"/>
    <n v="900000"/>
    <n v="1200000"/>
    <n v="2.0234983333333334"/>
    <s v="&gt;200%"/>
    <n v="78000"/>
    <n v="25500.000000000004"/>
    <n v="31500"/>
    <n v="78000"/>
    <n v="1832.8700000000001"/>
    <x v="935"/>
    <x v="935"/>
  </r>
  <r>
    <n v="7326611955"/>
    <s v="Sanders"/>
    <s v="McKinstry"/>
    <s v="Account Executive I"/>
    <x v="929"/>
    <x v="6"/>
    <x v="936"/>
    <x v="0"/>
    <n v="625000"/>
    <n v="750000"/>
    <n v="1000000"/>
    <n v="1.6157060000000001"/>
    <s v="150-200%"/>
    <n v="50000"/>
    <n v="18750"/>
    <n v="22500"/>
    <n v="12727.66"/>
    <n v="0"/>
    <x v="936"/>
    <x v="936"/>
  </r>
  <r>
    <n v="3145010581"/>
    <s v="Granger"/>
    <s v="Lewin"/>
    <s v="Account Executive II"/>
    <x v="930"/>
    <x v="14"/>
    <x v="937"/>
    <x v="2"/>
    <n v="750000"/>
    <n v="900000"/>
    <n v="1200000"/>
    <n v="1.1002216666666667"/>
    <s v="100-125%"/>
    <n v="78000"/>
    <n v="10222.61"/>
    <n v="0"/>
    <n v="0"/>
    <n v="0"/>
    <x v="937"/>
    <x v="937"/>
  </r>
  <r>
    <n v="9260254965"/>
    <s v="Fancy"/>
    <s v="Clitsome"/>
    <s v="Account Executive I"/>
    <x v="931"/>
    <x v="12"/>
    <x v="938"/>
    <x v="0"/>
    <n v="625000"/>
    <n v="750000"/>
    <n v="1000000"/>
    <n v="1.7887900000000001"/>
    <s v="150-200%"/>
    <n v="50000"/>
    <n v="18750"/>
    <n v="22500"/>
    <n v="31766.9"/>
    <n v="0"/>
    <x v="938"/>
    <x v="938"/>
  </r>
  <r>
    <n v="8115985503"/>
    <s v="Troy"/>
    <s v="McQuarrie"/>
    <s v="Account Executive II"/>
    <x v="932"/>
    <x v="0"/>
    <x v="939"/>
    <x v="2"/>
    <n v="750000"/>
    <n v="900000"/>
    <n v="1200000"/>
    <n v="1.0412083333333333"/>
    <s v="100-125%"/>
    <n v="78000"/>
    <n v="4203.25"/>
    <n v="0"/>
    <n v="0"/>
    <n v="0"/>
    <x v="939"/>
    <x v="939"/>
  </r>
  <r>
    <n v="9002722281"/>
    <s v="Lorianne"/>
    <s v="Guillem"/>
    <s v="Account Executive III"/>
    <x v="933"/>
    <x v="9"/>
    <x v="940"/>
    <x v="1"/>
    <n v="937500"/>
    <n v="1125000"/>
    <n v="1500000"/>
    <n v="0.71855466666666667"/>
    <s v="0-100%"/>
    <n v="80837.399999999994"/>
    <n v="0"/>
    <n v="0"/>
    <n v="0"/>
    <n v="0"/>
    <x v="940"/>
    <x v="940"/>
  </r>
  <r>
    <n v="701563818"/>
    <s v="Skell"/>
    <s v="Heijne"/>
    <s v="Account Executive III"/>
    <x v="934"/>
    <x v="16"/>
    <x v="941"/>
    <x v="1"/>
    <n v="937500"/>
    <n v="1125000"/>
    <n v="1500000"/>
    <n v="1.1869866666666666"/>
    <s v="100-125%"/>
    <n v="112500"/>
    <n v="26645.599999999999"/>
    <n v="0"/>
    <n v="0"/>
    <n v="0"/>
    <x v="941"/>
    <x v="941"/>
  </r>
  <r>
    <n v="4119729087"/>
    <s v="Jenda"/>
    <s v="Villaron"/>
    <s v="Account Executive III"/>
    <x v="935"/>
    <x v="2"/>
    <x v="942"/>
    <x v="1"/>
    <n v="937500"/>
    <n v="1125000"/>
    <n v="1500000"/>
    <n v="0.82527200000000001"/>
    <s v="0-100%"/>
    <n v="92843.099999999991"/>
    <n v="0"/>
    <n v="0"/>
    <n v="0"/>
    <n v="0"/>
    <x v="942"/>
    <x v="942"/>
  </r>
  <r>
    <n v="303831626"/>
    <s v="Emmerich"/>
    <s v="Longmuir"/>
    <s v="Account Executive I"/>
    <x v="936"/>
    <x v="0"/>
    <x v="943"/>
    <x v="0"/>
    <n v="625000"/>
    <n v="750000"/>
    <n v="1000000"/>
    <n v="1.5771820000000001"/>
    <s v="150-200%"/>
    <n v="50000"/>
    <n v="18750"/>
    <n v="22500"/>
    <n v="8490.02"/>
    <n v="0"/>
    <x v="943"/>
    <x v="943"/>
  </r>
  <r>
    <n v="4342145855"/>
    <s v="Ediva"/>
    <s v="Screase"/>
    <s v="Account Executive II"/>
    <x v="937"/>
    <x v="16"/>
    <x v="944"/>
    <x v="2"/>
    <n v="750000"/>
    <n v="900000"/>
    <n v="1200000"/>
    <n v="1.4120733333333333"/>
    <s v="125-150%"/>
    <n v="78000"/>
    <n v="25500.000000000004"/>
    <n v="20421.239999999998"/>
    <n v="0"/>
    <n v="0"/>
    <x v="944"/>
    <x v="944"/>
  </r>
  <r>
    <n v="5759255762"/>
    <s v="Corrie"/>
    <s v="Naldrett"/>
    <s v="Account Executive II"/>
    <x v="938"/>
    <x v="12"/>
    <x v="945"/>
    <x v="2"/>
    <n v="750000"/>
    <n v="900000"/>
    <n v="1200000"/>
    <n v="1.3014616666666667"/>
    <s v="125-150%"/>
    <n v="78000"/>
    <n v="25500.000000000004"/>
    <n v="6484.17"/>
    <n v="0"/>
    <n v="0"/>
    <x v="945"/>
    <x v="945"/>
  </r>
  <r>
    <n v="3933021111"/>
    <s v="Susi"/>
    <s v="Berndsen"/>
    <s v="Account Executive III"/>
    <x v="939"/>
    <x v="6"/>
    <x v="946"/>
    <x v="1"/>
    <n v="937500"/>
    <n v="1125000"/>
    <n v="1500000"/>
    <n v="1.0692813333333333"/>
    <s v="100-125%"/>
    <n v="112500"/>
    <n v="9872.59"/>
    <n v="0"/>
    <n v="0"/>
    <n v="0"/>
    <x v="946"/>
    <x v="946"/>
  </r>
  <r>
    <n v="8361813608"/>
    <s v="Meryl"/>
    <s v="Aitchinson"/>
    <s v="Account Executive III"/>
    <x v="940"/>
    <x v="11"/>
    <x v="947"/>
    <x v="1"/>
    <n v="937500"/>
    <n v="1125000"/>
    <n v="1500000"/>
    <n v="0.62931466666666669"/>
    <s v="0-100%"/>
    <n v="70797.899999999994"/>
    <n v="0"/>
    <n v="0"/>
    <n v="0"/>
    <n v="0"/>
    <x v="947"/>
    <x v="947"/>
  </r>
  <r>
    <n v="6209983448"/>
    <s v="Ellery"/>
    <s v="Renzini"/>
    <s v="Account Executive II"/>
    <x v="941"/>
    <x v="6"/>
    <x v="948"/>
    <x v="2"/>
    <n v="750000"/>
    <n v="900000"/>
    <n v="1200000"/>
    <n v="1.3075283333333334"/>
    <s v="125-150%"/>
    <n v="78000"/>
    <n v="25500.000000000004"/>
    <n v="7248.57"/>
    <n v="0"/>
    <n v="0"/>
    <x v="948"/>
    <x v="948"/>
  </r>
  <r>
    <n v="6820956614"/>
    <s v="Gina"/>
    <s v="Biggadyke"/>
    <s v="Account Executive II"/>
    <x v="942"/>
    <x v="15"/>
    <x v="949"/>
    <x v="2"/>
    <n v="750000"/>
    <n v="900000"/>
    <n v="1200000"/>
    <n v="0.89050166666666664"/>
    <s v="0-100%"/>
    <n v="69459.13"/>
    <n v="0"/>
    <n v="0"/>
    <n v="0"/>
    <n v="0"/>
    <x v="949"/>
    <x v="949"/>
  </r>
  <r>
    <n v="9684187432"/>
    <s v="Rutter"/>
    <s v="Maddams"/>
    <s v="Account Executive II"/>
    <x v="943"/>
    <x v="7"/>
    <x v="950"/>
    <x v="2"/>
    <n v="750000"/>
    <n v="900000"/>
    <n v="1200000"/>
    <n v="1.1325183333333333"/>
    <s v="100-125%"/>
    <n v="78000"/>
    <n v="13516.87"/>
    <n v="0"/>
    <n v="0"/>
    <n v="0"/>
    <x v="950"/>
    <x v="950"/>
  </r>
  <r>
    <n v="7700368295"/>
    <s v="Tirrell"/>
    <s v="Durdle"/>
    <s v="Account Executive I"/>
    <x v="944"/>
    <x v="8"/>
    <x v="951"/>
    <x v="0"/>
    <n v="625000"/>
    <n v="750000"/>
    <n v="1000000"/>
    <n v="1.002678"/>
    <s v="100-125%"/>
    <n v="50000"/>
    <n v="200.85"/>
    <n v="0"/>
    <n v="0"/>
    <n v="0"/>
    <x v="951"/>
    <x v="951"/>
  </r>
  <r>
    <n v="8333777430"/>
    <s v="Sadella"/>
    <s v="Fateley"/>
    <s v="Account Executive I"/>
    <x v="945"/>
    <x v="17"/>
    <x v="952"/>
    <x v="0"/>
    <n v="625000"/>
    <n v="750000"/>
    <n v="1000000"/>
    <n v="1.7910980000000001"/>
    <s v="150-200%"/>
    <n v="50000"/>
    <n v="18750"/>
    <n v="22500"/>
    <n v="32020.78"/>
    <n v="0"/>
    <x v="952"/>
    <x v="952"/>
  </r>
  <r>
    <n v="8032296239"/>
    <s v="Ellen"/>
    <s v="Kevis"/>
    <s v="Account Executive II"/>
    <x v="946"/>
    <x v="2"/>
    <x v="953"/>
    <x v="2"/>
    <n v="750000"/>
    <n v="900000"/>
    <n v="1200000"/>
    <n v="1.0758816666666666"/>
    <s v="100-125%"/>
    <n v="78000"/>
    <n v="7739.93"/>
    <n v="0"/>
    <n v="0"/>
    <n v="0"/>
    <x v="953"/>
    <x v="953"/>
  </r>
  <r>
    <n v="273083503"/>
    <s v="Welbie"/>
    <s v="Siveyer"/>
    <s v="Account Executive II"/>
    <x v="947"/>
    <x v="11"/>
    <x v="954"/>
    <x v="2"/>
    <n v="750000"/>
    <n v="900000"/>
    <n v="1200000"/>
    <n v="0.80030500000000004"/>
    <s v="0-100%"/>
    <n v="62423.79"/>
    <n v="0"/>
    <n v="0"/>
    <n v="0"/>
    <n v="0"/>
    <x v="954"/>
    <x v="954"/>
  </r>
  <r>
    <n v="8904404991"/>
    <s v="Quintin"/>
    <s v="Marc"/>
    <s v="Account Executive II"/>
    <x v="948"/>
    <x v="2"/>
    <x v="955"/>
    <x v="2"/>
    <n v="750000"/>
    <n v="900000"/>
    <n v="1200000"/>
    <n v="1.3479216666666667"/>
    <s v="125-150%"/>
    <n v="78000"/>
    <n v="25500.000000000004"/>
    <n v="12338.13"/>
    <n v="0"/>
    <n v="0"/>
    <x v="955"/>
    <x v="955"/>
  </r>
  <r>
    <n v="5299481160"/>
    <s v="Carmelle"/>
    <s v="Sothcott"/>
    <s v="Account Executive I"/>
    <x v="949"/>
    <x v="8"/>
    <x v="956"/>
    <x v="0"/>
    <n v="625000"/>
    <n v="750000"/>
    <n v="1000000"/>
    <n v="0.91822599999999999"/>
    <s v="0-100%"/>
    <n v="45911.3"/>
    <n v="0"/>
    <n v="0"/>
    <n v="0"/>
    <n v="0"/>
    <x v="956"/>
    <x v="956"/>
  </r>
  <r>
    <n v="2893065872"/>
    <s v="Wallas"/>
    <s v="Druitt"/>
    <s v="Account Executive I"/>
    <x v="950"/>
    <x v="8"/>
    <x v="957"/>
    <x v="0"/>
    <n v="625000"/>
    <n v="750000"/>
    <n v="1000000"/>
    <n v="0.966194"/>
    <s v="0-100%"/>
    <n v="48309.700000000004"/>
    <n v="0"/>
    <n v="0"/>
    <n v="0"/>
    <n v="0"/>
    <x v="957"/>
    <x v="957"/>
  </r>
  <r>
    <n v="7112955017"/>
    <s v="Leone"/>
    <s v="Capstack"/>
    <s v="Account Executive I"/>
    <x v="951"/>
    <x v="24"/>
    <x v="958"/>
    <x v="0"/>
    <n v="625000"/>
    <n v="750000"/>
    <n v="1000000"/>
    <n v="0.60267000000000004"/>
    <s v="0-100%"/>
    <n v="30133.5"/>
    <n v="0"/>
    <n v="0"/>
    <n v="0"/>
    <n v="0"/>
    <x v="958"/>
    <x v="958"/>
  </r>
  <r>
    <n v="3418374697"/>
    <s v="Ali"/>
    <s v="Izaks"/>
    <s v="Account Executive I"/>
    <x v="952"/>
    <x v="17"/>
    <x v="959"/>
    <x v="0"/>
    <n v="625000"/>
    <n v="750000"/>
    <n v="1000000"/>
    <n v="1.8458760000000001"/>
    <s v="150-200%"/>
    <n v="50000"/>
    <n v="18750"/>
    <n v="22500"/>
    <n v="38046.36"/>
    <n v="0"/>
    <x v="959"/>
    <x v="959"/>
  </r>
  <r>
    <n v="6858776575"/>
    <s v="Cobb"/>
    <s v="Avramow"/>
    <s v="Account Executive II"/>
    <x v="953"/>
    <x v="14"/>
    <x v="960"/>
    <x v="2"/>
    <n v="750000"/>
    <n v="900000"/>
    <n v="1200000"/>
    <n v="1.0366566666666666"/>
    <s v="100-125%"/>
    <n v="78000"/>
    <n v="3738.9800000000005"/>
    <n v="0"/>
    <n v="0"/>
    <n v="0"/>
    <x v="960"/>
    <x v="960"/>
  </r>
  <r>
    <n v="4097160079"/>
    <s v="Robinia"/>
    <s v="Losseljong"/>
    <s v="Account Executive III"/>
    <x v="954"/>
    <x v="7"/>
    <x v="961"/>
    <x v="1"/>
    <n v="937500"/>
    <n v="1125000"/>
    <n v="1500000"/>
    <n v="1.0247893333333333"/>
    <s v="100-125%"/>
    <n v="112500"/>
    <n v="3532.48"/>
    <n v="0"/>
    <n v="0"/>
    <n v="0"/>
    <x v="961"/>
    <x v="961"/>
  </r>
  <r>
    <n v="2298319154"/>
    <s v="Deloria"/>
    <s v="Jardine"/>
    <s v="Account Executive I"/>
    <x v="955"/>
    <x v="9"/>
    <x v="962"/>
    <x v="0"/>
    <n v="625000"/>
    <n v="750000"/>
    <n v="1000000"/>
    <n v="1.0592839999999999"/>
    <s v="100-125%"/>
    <n v="50000"/>
    <n v="4446.3"/>
    <n v="0"/>
    <n v="0"/>
    <n v="0"/>
    <x v="962"/>
    <x v="962"/>
  </r>
  <r>
    <n v="9603610356"/>
    <s v="Reggie"/>
    <s v="Striker"/>
    <s v="Account Executive II"/>
    <x v="956"/>
    <x v="27"/>
    <x v="963"/>
    <x v="2"/>
    <n v="750000"/>
    <n v="900000"/>
    <n v="1200000"/>
    <n v="0.38289499999999999"/>
    <s v="0-100%"/>
    <n v="29865.81"/>
    <n v="0"/>
    <n v="0"/>
    <n v="0"/>
    <n v="0"/>
    <x v="963"/>
    <x v="963"/>
  </r>
  <r>
    <n v="1081492333"/>
    <s v="Barnabe"/>
    <s v="McCaighey"/>
    <s v="Account Executive III"/>
    <x v="957"/>
    <x v="23"/>
    <x v="964"/>
    <x v="1"/>
    <n v="937500"/>
    <n v="1125000"/>
    <n v="1500000"/>
    <n v="1.5636319999999999"/>
    <s v="150-200%"/>
    <n v="112500"/>
    <n v="35625"/>
    <n v="43125"/>
    <n v="14317.199999999999"/>
    <n v="0"/>
    <x v="964"/>
    <x v="964"/>
  </r>
  <r>
    <n v="893122882"/>
    <s v="Reeta"/>
    <s v="Hildred"/>
    <s v="Account Executive III"/>
    <x v="958"/>
    <x v="2"/>
    <x v="965"/>
    <x v="1"/>
    <n v="937500"/>
    <n v="1125000"/>
    <n v="1500000"/>
    <n v="0.85084400000000004"/>
    <s v="0-100%"/>
    <n v="95719.95"/>
    <n v="0"/>
    <n v="0"/>
    <n v="0"/>
    <n v="0"/>
    <x v="965"/>
    <x v="965"/>
  </r>
  <r>
    <n v="5186660353"/>
    <s v="Demetri"/>
    <s v="Goatman"/>
    <s v="Account Executive II"/>
    <x v="959"/>
    <x v="1"/>
    <x v="966"/>
    <x v="2"/>
    <n v="750000"/>
    <n v="900000"/>
    <n v="1200000"/>
    <n v="1.5553716666666666"/>
    <s v="150-200%"/>
    <n v="78000"/>
    <n v="25500.000000000004"/>
    <n v="31500"/>
    <n v="8637.98"/>
    <n v="0"/>
    <x v="966"/>
    <x v="966"/>
  </r>
  <r>
    <n v="5756920838"/>
    <s v="Jamie"/>
    <s v="Simmings"/>
    <s v="Account Executive I"/>
    <x v="960"/>
    <x v="4"/>
    <x v="967"/>
    <x v="0"/>
    <n v="625000"/>
    <n v="750000"/>
    <n v="1000000"/>
    <n v="0.93723000000000001"/>
    <s v="0-100%"/>
    <n v="46861.5"/>
    <n v="0"/>
    <n v="0"/>
    <n v="0"/>
    <n v="0"/>
    <x v="967"/>
    <x v="967"/>
  </r>
  <r>
    <n v="6172549286"/>
    <s v="Neil"/>
    <s v="Perritt"/>
    <s v="Account Executive II"/>
    <x v="961"/>
    <x v="3"/>
    <x v="968"/>
    <x v="2"/>
    <n v="750000"/>
    <n v="900000"/>
    <n v="1200000"/>
    <n v="1.2215083333333334"/>
    <s v="100-125%"/>
    <n v="78000"/>
    <n v="22593.850000000002"/>
    <n v="0"/>
    <n v="0"/>
    <n v="0"/>
    <x v="968"/>
    <x v="968"/>
  </r>
  <r>
    <n v="5341512014"/>
    <s v="Fianna"/>
    <s v="Restorick"/>
    <s v="Account Executive I"/>
    <x v="962"/>
    <x v="8"/>
    <x v="969"/>
    <x v="0"/>
    <n v="625000"/>
    <n v="750000"/>
    <n v="1000000"/>
    <n v="0.94996999999999998"/>
    <s v="0-100%"/>
    <n v="47498.5"/>
    <n v="0"/>
    <n v="0"/>
    <n v="0"/>
    <n v="0"/>
    <x v="969"/>
    <x v="969"/>
  </r>
  <r>
    <n v="9491257560"/>
    <s v="Xymenes"/>
    <s v="Stallard"/>
    <s v="Account Executive II"/>
    <x v="963"/>
    <x v="12"/>
    <x v="970"/>
    <x v="2"/>
    <n v="750000"/>
    <n v="900000"/>
    <n v="1200000"/>
    <n v="1.4366733333333332"/>
    <s v="125-150%"/>
    <n v="78000"/>
    <n v="25500.000000000004"/>
    <n v="23520.84"/>
    <n v="0"/>
    <n v="0"/>
    <x v="970"/>
    <x v="970"/>
  </r>
  <r>
    <n v="7521557441"/>
    <s v="Daniela"/>
    <s v="McMichael"/>
    <s v="Account Executive III"/>
    <x v="964"/>
    <x v="15"/>
    <x v="971"/>
    <x v="1"/>
    <n v="937500"/>
    <n v="1125000"/>
    <n v="1500000"/>
    <n v="0.58346799999999999"/>
    <s v="0-100%"/>
    <n v="65640.149999999994"/>
    <n v="0"/>
    <n v="0"/>
    <n v="0"/>
    <n v="0"/>
    <x v="971"/>
    <x v="971"/>
  </r>
  <r>
    <n v="6106380341"/>
    <s v="Bernelle"/>
    <s v="Blint"/>
    <s v="Account Executive II"/>
    <x v="528"/>
    <x v="8"/>
    <x v="972"/>
    <x v="2"/>
    <n v="750000"/>
    <n v="900000"/>
    <n v="1200000"/>
    <n v="0.68815999999999999"/>
    <s v="0-100%"/>
    <n v="53676.480000000003"/>
    <n v="0"/>
    <n v="0"/>
    <n v="0"/>
    <n v="0"/>
    <x v="972"/>
    <x v="972"/>
  </r>
  <r>
    <n v="9434604370"/>
    <s v="Guilbert"/>
    <s v="Duckett"/>
    <s v="Account Executive II"/>
    <x v="965"/>
    <x v="8"/>
    <x v="973"/>
    <x v="2"/>
    <n v="750000"/>
    <n v="900000"/>
    <n v="1200000"/>
    <n v="0.60025166666666663"/>
    <s v="0-100%"/>
    <n v="46819.630000000005"/>
    <n v="0"/>
    <n v="0"/>
    <n v="0"/>
    <n v="0"/>
    <x v="973"/>
    <x v="973"/>
  </r>
  <r>
    <n v="8731494560"/>
    <s v="Dionis"/>
    <s v="Climie"/>
    <s v="Account Executive II"/>
    <x v="966"/>
    <x v="2"/>
    <x v="974"/>
    <x v="2"/>
    <n v="750000"/>
    <n v="900000"/>
    <n v="1200000"/>
    <n v="1.1193716666666667"/>
    <s v="100-125%"/>
    <n v="78000"/>
    <n v="12175.910000000002"/>
    <n v="0"/>
    <n v="0"/>
    <n v="0"/>
    <x v="974"/>
    <x v="974"/>
  </r>
  <r>
    <n v="8646243699"/>
    <s v="Fifine"/>
    <s v="Jakeman"/>
    <s v="Account Executive III"/>
    <x v="967"/>
    <x v="20"/>
    <x v="975"/>
    <x v="1"/>
    <n v="937500"/>
    <n v="1125000"/>
    <n v="1500000"/>
    <n v="1.2976573333333334"/>
    <s v="125-150%"/>
    <n v="112500"/>
    <n v="35625"/>
    <n v="8220.8900000000012"/>
    <n v="0"/>
    <n v="0"/>
    <x v="975"/>
    <x v="975"/>
  </r>
  <r>
    <n v="2045928187"/>
    <s v="Keelby"/>
    <s v="Lawie"/>
    <s v="Account Executive I"/>
    <x v="968"/>
    <x v="19"/>
    <x v="976"/>
    <x v="0"/>
    <n v="625000"/>
    <n v="750000"/>
    <n v="1000000"/>
    <n v="0.84728400000000004"/>
    <s v="0-100%"/>
    <n v="42364.200000000004"/>
    <n v="0"/>
    <n v="0"/>
    <n v="0"/>
    <n v="0"/>
    <x v="976"/>
    <x v="976"/>
  </r>
  <r>
    <n v="2128813026"/>
    <s v="Saree"/>
    <s v="de Clercq"/>
    <s v="Account Executive III"/>
    <x v="969"/>
    <x v="6"/>
    <x v="977"/>
    <x v="1"/>
    <n v="937500"/>
    <n v="1125000"/>
    <n v="1500000"/>
    <n v="0.99398666666666669"/>
    <s v="0-100%"/>
    <n v="111823.5"/>
    <n v="0"/>
    <n v="0"/>
    <n v="0"/>
    <n v="0"/>
    <x v="977"/>
    <x v="977"/>
  </r>
  <r>
    <n v="9107581297"/>
    <s v="Sutherland"/>
    <s v="Fantin"/>
    <s v="Account Executive III"/>
    <x v="970"/>
    <x v="20"/>
    <x v="978"/>
    <x v="1"/>
    <n v="937500"/>
    <n v="1125000"/>
    <n v="1500000"/>
    <n v="1.592984"/>
    <s v="150-200%"/>
    <n v="112500"/>
    <n v="35625"/>
    <n v="43125"/>
    <n v="20921.399999999998"/>
    <n v="0"/>
    <x v="978"/>
    <x v="978"/>
  </r>
  <r>
    <n v="3086393343"/>
    <s v="Hedwiga"/>
    <s v="Plail"/>
    <s v="Account Executive III"/>
    <x v="971"/>
    <x v="7"/>
    <x v="979"/>
    <x v="1"/>
    <n v="937500"/>
    <n v="1125000"/>
    <n v="1500000"/>
    <n v="0.82010000000000005"/>
    <s v="0-100%"/>
    <n v="92261.25"/>
    <n v="0"/>
    <n v="0"/>
    <n v="0"/>
    <n v="0"/>
    <x v="979"/>
    <x v="979"/>
  </r>
  <r>
    <n v="5079859830"/>
    <s v="Tucker"/>
    <s v="Wurst"/>
    <s v="Account Executive I"/>
    <x v="972"/>
    <x v="3"/>
    <x v="980"/>
    <x v="0"/>
    <n v="625000"/>
    <n v="750000"/>
    <n v="1000000"/>
    <n v="1.6770039999999999"/>
    <s v="150-200%"/>
    <n v="50000"/>
    <n v="18750"/>
    <n v="22500"/>
    <n v="19470.439999999999"/>
    <n v="0"/>
    <x v="980"/>
    <x v="980"/>
  </r>
  <r>
    <n v="5412518958"/>
    <s v="Row"/>
    <s v="Giottini"/>
    <s v="Account Executive I"/>
    <x v="973"/>
    <x v="22"/>
    <x v="981"/>
    <x v="0"/>
    <n v="625000"/>
    <n v="750000"/>
    <n v="1000000"/>
    <n v="2.1285720000000001"/>
    <s v="&gt;200%"/>
    <n v="50000"/>
    <n v="18750"/>
    <n v="22500"/>
    <n v="55000"/>
    <n v="6428.6"/>
    <x v="981"/>
    <x v="981"/>
  </r>
  <r>
    <n v="7573774818"/>
    <s v="Tremaine"/>
    <s v="Dyzart"/>
    <s v="Account Executive II"/>
    <x v="974"/>
    <x v="16"/>
    <x v="982"/>
    <x v="2"/>
    <n v="750000"/>
    <n v="900000"/>
    <n v="1200000"/>
    <n v="1.4401766666666667"/>
    <s v="125-150%"/>
    <n v="78000"/>
    <n v="25500.000000000004"/>
    <n v="23962.26"/>
    <n v="0"/>
    <n v="0"/>
    <x v="982"/>
    <x v="982"/>
  </r>
  <r>
    <n v="4439073344"/>
    <s v="Pippo"/>
    <s v="Huish"/>
    <s v="Account Executive I"/>
    <x v="975"/>
    <x v="17"/>
    <x v="983"/>
    <x v="0"/>
    <n v="625000"/>
    <n v="750000"/>
    <n v="1000000"/>
    <n v="1.84884"/>
    <s v="150-200%"/>
    <n v="50000"/>
    <n v="18750"/>
    <n v="22500"/>
    <n v="38372.400000000001"/>
    <n v="0"/>
    <x v="983"/>
    <x v="983"/>
  </r>
  <r>
    <n v="885693418"/>
    <s v="Cirilo"/>
    <s v="Bolf"/>
    <s v="Account Executive I"/>
    <x v="976"/>
    <x v="5"/>
    <x v="984"/>
    <x v="0"/>
    <n v="625000"/>
    <n v="750000"/>
    <n v="1000000"/>
    <n v="0.99151400000000001"/>
    <s v="0-100%"/>
    <n v="49575.700000000004"/>
    <n v="0"/>
    <n v="0"/>
    <n v="0"/>
    <n v="0"/>
    <x v="984"/>
    <x v="984"/>
  </r>
  <r>
    <n v="140020098"/>
    <s v="Artair"/>
    <s v="Runcie"/>
    <s v="Account Executive III"/>
    <x v="977"/>
    <x v="3"/>
    <x v="985"/>
    <x v="1"/>
    <n v="937500"/>
    <n v="1125000"/>
    <n v="1500000"/>
    <n v="1.1043986666666668"/>
    <s v="100-125%"/>
    <n v="112500"/>
    <n v="14876.81"/>
    <n v="0"/>
    <n v="0"/>
    <n v="0"/>
    <x v="985"/>
    <x v="985"/>
  </r>
  <r>
    <n v="2763158331"/>
    <s v="Bear"/>
    <s v="Olczyk"/>
    <s v="Account Executive I"/>
    <x v="978"/>
    <x v="13"/>
    <x v="986"/>
    <x v="0"/>
    <n v="625000"/>
    <n v="750000"/>
    <n v="1000000"/>
    <n v="2.0517880000000002"/>
    <s v="&gt;200%"/>
    <n v="50000"/>
    <n v="18750"/>
    <n v="22500"/>
    <n v="55000"/>
    <n v="2589.4"/>
    <x v="986"/>
    <x v="986"/>
  </r>
  <r>
    <n v="7567063646"/>
    <s v="Eryn"/>
    <s v="Derle"/>
    <s v="Account Executive II"/>
    <x v="979"/>
    <x v="2"/>
    <x v="987"/>
    <x v="2"/>
    <n v="750000"/>
    <n v="900000"/>
    <n v="1200000"/>
    <n v="1.1744966666666667"/>
    <s v="100-125%"/>
    <n v="78000"/>
    <n v="17798.66"/>
    <n v="0"/>
    <n v="0"/>
    <n v="0"/>
    <x v="987"/>
    <x v="987"/>
  </r>
  <r>
    <n v="1364767856"/>
    <s v="Sterling"/>
    <s v="Bebbington"/>
    <s v="Account Executive I"/>
    <x v="980"/>
    <x v="6"/>
    <x v="988"/>
    <x v="0"/>
    <n v="625000"/>
    <n v="750000"/>
    <n v="1000000"/>
    <n v="1.4167799999999999"/>
    <s v="125-150%"/>
    <n v="50000"/>
    <n v="18750"/>
    <n v="15010.199999999999"/>
    <n v="0"/>
    <n v="0"/>
    <x v="988"/>
    <x v="988"/>
  </r>
  <r>
    <n v="2136806068"/>
    <s v="Chan"/>
    <s v="Thorwarth"/>
    <s v="Account Executive II"/>
    <x v="981"/>
    <x v="4"/>
    <x v="989"/>
    <x v="2"/>
    <n v="750000"/>
    <n v="900000"/>
    <n v="1200000"/>
    <n v="0.79678166666666672"/>
    <s v="0-100%"/>
    <n v="62148.97"/>
    <n v="0"/>
    <n v="0"/>
    <n v="0"/>
    <n v="0"/>
    <x v="989"/>
    <x v="989"/>
  </r>
  <r>
    <n v="5395528121"/>
    <s v="Karlie"/>
    <s v="Wennington"/>
    <s v="Account Executive I"/>
    <x v="982"/>
    <x v="17"/>
    <x v="990"/>
    <x v="0"/>
    <n v="625000"/>
    <n v="750000"/>
    <n v="1000000"/>
    <n v="2.0585879999999999"/>
    <s v="&gt;200%"/>
    <n v="50000"/>
    <n v="18750"/>
    <n v="22500"/>
    <n v="55000"/>
    <n v="2929.4"/>
    <x v="990"/>
    <x v="990"/>
  </r>
  <r>
    <n v="8256403403"/>
    <s v="Scot"/>
    <s v="Lethem"/>
    <s v="Account Executive III"/>
    <x v="983"/>
    <x v="22"/>
    <x v="991"/>
    <x v="1"/>
    <n v="937500"/>
    <n v="1125000"/>
    <n v="1500000"/>
    <n v="1.6322760000000001"/>
    <s v="150-200%"/>
    <n v="112500"/>
    <n v="35625"/>
    <n v="43125"/>
    <n v="29762.1"/>
    <n v="0"/>
    <x v="991"/>
    <x v="991"/>
  </r>
  <r>
    <n v="3101620996"/>
    <s v="Monique"/>
    <s v="Hammelberg"/>
    <s v="Account Executive III"/>
    <x v="984"/>
    <x v="2"/>
    <x v="992"/>
    <x v="1"/>
    <n v="937500"/>
    <n v="1125000"/>
    <n v="1500000"/>
    <n v="0.84631466666666666"/>
    <s v="0-100%"/>
    <n v="95210.4"/>
    <n v="0"/>
    <n v="0"/>
    <n v="0"/>
    <n v="0"/>
    <x v="992"/>
    <x v="992"/>
  </r>
  <r>
    <n v="7166957409"/>
    <s v="Chen"/>
    <s v="Dicker"/>
    <s v="Account Executive III"/>
    <x v="985"/>
    <x v="8"/>
    <x v="993"/>
    <x v="1"/>
    <n v="937500"/>
    <n v="1125000"/>
    <n v="1500000"/>
    <n v="0.6523026666666667"/>
    <s v="0-100%"/>
    <n v="73384.05"/>
    <n v="0"/>
    <n v="0"/>
    <n v="0"/>
    <n v="0"/>
    <x v="993"/>
    <x v="993"/>
  </r>
  <r>
    <n v="8154943166"/>
    <s v="Arleen"/>
    <s v="Freezor"/>
    <s v="Account Executive I"/>
    <x v="986"/>
    <x v="8"/>
    <x v="994"/>
    <x v="0"/>
    <n v="625000"/>
    <n v="750000"/>
    <n v="1000000"/>
    <n v="1.0378860000000001"/>
    <s v="100-125%"/>
    <n v="50000"/>
    <n v="2841.45"/>
    <n v="0"/>
    <n v="0"/>
    <n v="0"/>
    <x v="994"/>
    <x v="994"/>
  </r>
  <r>
    <n v="3772653790"/>
    <s v="Trevor"/>
    <s v="Greschik"/>
    <s v="Account Executive II"/>
    <x v="987"/>
    <x v="3"/>
    <x v="995"/>
    <x v="2"/>
    <n v="750000"/>
    <n v="900000"/>
    <n v="1200000"/>
    <n v="1.463265"/>
    <s v="125-150%"/>
    <n v="78000"/>
    <n v="25500.000000000004"/>
    <n v="26871.39"/>
    <n v="0"/>
    <n v="0"/>
    <x v="995"/>
    <x v="995"/>
  </r>
  <r>
    <n v="3642452728"/>
    <s v="Burch"/>
    <s v="Chat"/>
    <s v="Account Executive III"/>
    <x v="988"/>
    <x v="14"/>
    <x v="996"/>
    <x v="1"/>
    <n v="937500"/>
    <n v="1125000"/>
    <n v="1500000"/>
    <n v="0.90285599999999999"/>
    <s v="0-100%"/>
    <n v="101571.3"/>
    <n v="0"/>
    <n v="0"/>
    <n v="0"/>
    <n v="0"/>
    <x v="996"/>
    <x v="996"/>
  </r>
  <r>
    <n v="2500807061"/>
    <s v="Marijn"/>
    <s v="Avison"/>
    <s v="Account Executive III"/>
    <x v="989"/>
    <x v="3"/>
    <x v="997"/>
    <x v="1"/>
    <n v="937500"/>
    <n v="1125000"/>
    <n v="1500000"/>
    <n v="1.3017013333333334"/>
    <s v="125-150%"/>
    <n v="112500"/>
    <n v="35625"/>
    <n v="8918.48"/>
    <n v="0"/>
    <n v="0"/>
    <x v="997"/>
    <x v="997"/>
  </r>
  <r>
    <n v="3991963221"/>
    <s v="Heinrick"/>
    <s v="Conelly"/>
    <s v="Account Executive III"/>
    <x v="990"/>
    <x v="14"/>
    <x v="998"/>
    <x v="1"/>
    <n v="937500"/>
    <n v="1125000"/>
    <n v="1500000"/>
    <n v="0.91450799999999999"/>
    <s v="0-100%"/>
    <n v="102882.15"/>
    <n v="0"/>
    <n v="0"/>
    <n v="0"/>
    <n v="0"/>
    <x v="998"/>
    <x v="998"/>
  </r>
  <r>
    <n v="7374898193"/>
    <s v="Nealson"/>
    <s v="Niezen"/>
    <s v="Account Executive II"/>
    <x v="991"/>
    <x v="3"/>
    <x v="999"/>
    <x v="2"/>
    <n v="750000"/>
    <n v="900000"/>
    <n v="1200000"/>
    <n v="1.1317433333333333"/>
    <s v="100-125%"/>
    <n v="78000"/>
    <n v="13437.820000000002"/>
    <n v="0"/>
    <n v="0"/>
    <n v="0"/>
    <x v="999"/>
    <x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4" firstHeaderRow="0" firstDataRow="1" firstDataCol="0"/>
  <pivotFields count="20">
    <pivotField dataField="1" showAll="0"/>
    <pivotField showAll="0"/>
    <pivotField showAll="0"/>
    <pivotField showAll="0"/>
    <pivotField dataField="1" showAll="0">
      <items count="993">
        <item x="482"/>
        <item x="296"/>
        <item x="664"/>
        <item x="676"/>
        <item x="365"/>
        <item x="747"/>
        <item x="241"/>
        <item x="756"/>
        <item x="488"/>
        <item x="155"/>
        <item x="861"/>
        <item x="413"/>
        <item x="492"/>
        <item x="251"/>
        <item x="793"/>
        <item x="309"/>
        <item x="358"/>
        <item x="761"/>
        <item x="283"/>
        <item x="146"/>
        <item x="755"/>
        <item x="405"/>
        <item x="280"/>
        <item x="917"/>
        <item x="775"/>
        <item x="968"/>
        <item x="122"/>
        <item x="527"/>
        <item x="374"/>
        <item x="556"/>
        <item x="754"/>
        <item x="436"/>
        <item x="973"/>
        <item x="576"/>
        <item x="53"/>
        <item x="545"/>
        <item x="960"/>
        <item x="107"/>
        <item x="950"/>
        <item x="955"/>
        <item x="258"/>
        <item x="579"/>
        <item x="843"/>
        <item x="479"/>
        <item x="798"/>
        <item x="718"/>
        <item x="430"/>
        <item x="630"/>
        <item x="734"/>
        <item x="204"/>
        <item x="701"/>
        <item x="851"/>
        <item x="727"/>
        <item x="951"/>
        <item x="299"/>
        <item x="631"/>
        <item x="952"/>
        <item x="683"/>
        <item x="629"/>
        <item x="526"/>
        <item x="736"/>
        <item x="370"/>
        <item x="87"/>
        <item x="442"/>
        <item x="306"/>
        <item x="845"/>
        <item x="982"/>
        <item x="58"/>
        <item x="700"/>
        <item x="850"/>
        <item x="199"/>
        <item x="513"/>
        <item x="13"/>
        <item x="986"/>
        <item x="175"/>
        <item x="657"/>
        <item x="594"/>
        <item x="771"/>
        <item x="390"/>
        <item x="880"/>
        <item x="29"/>
        <item x="205"/>
        <item x="160"/>
        <item x="320"/>
        <item x="497"/>
        <item x="841"/>
        <item x="770"/>
        <item x="717"/>
        <item x="577"/>
        <item x="72"/>
        <item x="568"/>
        <item x="892"/>
        <item x="24"/>
        <item x="471"/>
        <item x="518"/>
        <item x="836"/>
        <item x="60"/>
        <item x="848"/>
        <item x="785"/>
        <item x="186"/>
        <item x="441"/>
        <item x="364"/>
        <item x="123"/>
        <item x="558"/>
        <item x="698"/>
        <item x="622"/>
        <item x="582"/>
        <item x="884"/>
        <item x="633"/>
        <item x="668"/>
        <item x="879"/>
        <item x="628"/>
        <item x="86"/>
        <item x="425"/>
        <item x="76"/>
        <item x="71"/>
        <item x="418"/>
        <item x="101"/>
        <item x="219"/>
        <item x="752"/>
        <item x="641"/>
        <item x="434"/>
        <item x="863"/>
        <item x="889"/>
        <item x="93"/>
        <item x="591"/>
        <item x="936"/>
        <item x="651"/>
        <item x="144"/>
        <item x="152"/>
        <item x="182"/>
        <item x="708"/>
        <item x="560"/>
        <item x="88"/>
        <item x="648"/>
        <item x="561"/>
        <item x="47"/>
        <item x="840"/>
        <item x="833"/>
        <item x="54"/>
        <item x="30"/>
        <item x="191"/>
        <item x="538"/>
        <item x="99"/>
        <item x="74"/>
        <item x="264"/>
        <item x="218"/>
        <item x="926"/>
        <item x="102"/>
        <item x="46"/>
        <item x="172"/>
        <item x="158"/>
        <item x="699"/>
        <item x="61"/>
        <item x="100"/>
        <item x="553"/>
        <item x="44"/>
        <item x="50"/>
        <item x="15"/>
        <item x="944"/>
        <item x="185"/>
        <item x="310"/>
        <item x="650"/>
        <item x="735"/>
        <item x="455"/>
        <item x="242"/>
        <item x="716"/>
        <item x="606"/>
        <item x="389"/>
        <item x="722"/>
        <item x="624"/>
        <item x="839"/>
        <item x="109"/>
        <item x="453"/>
        <item x="550"/>
        <item x="612"/>
        <item x="853"/>
        <item x="344"/>
        <item x="858"/>
        <item x="490"/>
        <item x="466"/>
        <item x="517"/>
        <item x="730"/>
        <item x="393"/>
        <item x="551"/>
        <item x="669"/>
        <item x="837"/>
        <item x="766"/>
        <item x="330"/>
        <item x="117"/>
        <item x="345"/>
        <item x="949"/>
        <item x="166"/>
        <item x="342"/>
        <item x="297"/>
        <item x="277"/>
        <item x="51"/>
        <item x="844"/>
        <item x="762"/>
        <item x="901"/>
        <item x="506"/>
        <item x="478"/>
        <item x="326"/>
        <item x="809"/>
        <item x="17"/>
        <item x="268"/>
        <item x="772"/>
        <item x="181"/>
        <item x="991"/>
        <item x="245"/>
        <item x="474"/>
        <item x="946"/>
        <item x="196"/>
        <item x="156"/>
        <item x="339"/>
        <item x="937"/>
        <item x="354"/>
        <item x="459"/>
        <item x="511"/>
        <item x="945"/>
        <item x="496"/>
        <item x="337"/>
        <item x="818"/>
        <item x="424"/>
        <item x="305"/>
        <item x="494"/>
        <item x="259"/>
        <item x="366"/>
        <item x="36"/>
        <item x="359"/>
        <item x="83"/>
        <item x="808"/>
        <item x="84"/>
        <item x="929"/>
        <item x="580"/>
        <item x="391"/>
        <item x="253"/>
        <item x="928"/>
        <item x="140"/>
        <item x="575"/>
        <item x="197"/>
        <item x="677"/>
        <item x="52"/>
        <item x="605"/>
        <item x="956"/>
        <item x="679"/>
        <item x="916"/>
        <item x="333"/>
        <item x="130"/>
        <item x="684"/>
        <item x="284"/>
        <item x="308"/>
        <item x="26"/>
        <item x="398"/>
        <item x="298"/>
        <item x="281"/>
        <item x="887"/>
        <item x="753"/>
        <item x="468"/>
        <item x="792"/>
        <item x="578"/>
        <item x="876"/>
        <item x="408"/>
        <item x="202"/>
        <item x="340"/>
        <item x="213"/>
        <item x="674"/>
        <item x="203"/>
        <item x="395"/>
        <item x="610"/>
        <item x="972"/>
        <item x="239"/>
        <item x="692"/>
        <item x="924"/>
        <item x="696"/>
        <item x="18"/>
        <item x="292"/>
        <item x="449"/>
        <item x="214"/>
        <item x="686"/>
        <item x="467"/>
        <item x="0"/>
        <item x="289"/>
        <item x="403"/>
        <item x="903"/>
        <item x="223"/>
        <item x="216"/>
        <item x="703"/>
        <item x="317"/>
        <item x="106"/>
        <item x="523"/>
        <item x="437"/>
        <item x="257"/>
        <item x="745"/>
        <item x="426"/>
        <item x="90"/>
        <item x="180"/>
        <item x="85"/>
        <item x="161"/>
        <item x="423"/>
        <item x="265"/>
        <item x="464"/>
        <item x="68"/>
        <item x="976"/>
        <item x="198"/>
        <item x="516"/>
        <item x="794"/>
        <item x="338"/>
        <item x="618"/>
        <item x="97"/>
        <item x="864"/>
        <item x="294"/>
        <item x="661"/>
        <item x="911"/>
        <item x="653"/>
        <item x="96"/>
        <item x="269"/>
        <item x="689"/>
        <item x="866"/>
        <item x="376"/>
        <item x="448"/>
        <item x="563"/>
        <item x="103"/>
        <item x="528"/>
        <item x="787"/>
        <item x="663"/>
        <item x="535"/>
        <item x="823"/>
        <item x="167"/>
        <item x="352"/>
        <item x="873"/>
        <item x="237"/>
        <item x="184"/>
        <item x="783"/>
        <item x="73"/>
        <item x="626"/>
        <item x="962"/>
        <item x="463"/>
        <item x="367"/>
        <item x="923"/>
        <item x="127"/>
        <item x="811"/>
        <item x="65"/>
        <item x="267"/>
        <item x="706"/>
        <item x="581"/>
        <item x="725"/>
        <item x="680"/>
        <item x="226"/>
        <item x="248"/>
        <item x="187"/>
        <item x="875"/>
        <item x="897"/>
        <item x="820"/>
        <item x="773"/>
        <item x="288"/>
        <item x="900"/>
        <item x="502"/>
        <item x="750"/>
        <item x="343"/>
        <item x="642"/>
        <item x="979"/>
        <item x="438"/>
        <item x="702"/>
        <item x="874"/>
        <item x="452"/>
        <item x="710"/>
        <item x="19"/>
        <item x="804"/>
        <item x="758"/>
        <item x="732"/>
        <item x="980"/>
        <item x="509"/>
        <item x="113"/>
        <item x="322"/>
        <item x="931"/>
        <item x="212"/>
        <item x="324"/>
        <item x="179"/>
        <item x="10"/>
        <item x="221"/>
        <item x="67"/>
        <item x="525"/>
        <item x="571"/>
        <item x="871"/>
        <item x="829"/>
        <item x="822"/>
        <item x="672"/>
        <item x="865"/>
        <item x="394"/>
        <item x="532"/>
        <item x="743"/>
        <item x="250"/>
        <item x="776"/>
        <item x="690"/>
        <item x="260"/>
        <item x="565"/>
        <item x="975"/>
        <item x="826"/>
        <item x="271"/>
        <item x="759"/>
        <item x="462"/>
        <item x="816"/>
        <item x="286"/>
        <item x="231"/>
        <item x="168"/>
        <item x="619"/>
        <item x="586"/>
        <item x="473"/>
        <item x="274"/>
        <item x="943"/>
        <item x="620"/>
        <item x="649"/>
        <item x="95"/>
        <item x="327"/>
        <item x="480"/>
        <item x="164"/>
        <item x="48"/>
        <item x="78"/>
        <item x="119"/>
        <item x="782"/>
        <item x="599"/>
        <item x="806"/>
        <item x="656"/>
        <item x="788"/>
        <item x="504"/>
        <item x="625"/>
        <item x="252"/>
        <item x="131"/>
        <item x="659"/>
        <item x="285"/>
        <item x="694"/>
        <item x="6"/>
        <item x="711"/>
        <item x="469"/>
        <item x="831"/>
        <item x="515"/>
        <item x="332"/>
        <item x="555"/>
        <item x="627"/>
        <item x="350"/>
        <item x="499"/>
        <item x="446"/>
        <item x="318"/>
        <item x="230"/>
        <item x="163"/>
        <item x="978"/>
        <item x="57"/>
        <item x="244"/>
        <item x="549"/>
        <item x="570"/>
        <item x="522"/>
        <item x="392"/>
        <item x="45"/>
        <item x="224"/>
        <item x="443"/>
        <item x="41"/>
        <item x="368"/>
        <item x="37"/>
        <item x="419"/>
        <item x="125"/>
        <item x="157"/>
        <item x="760"/>
        <item x="908"/>
        <item x="396"/>
        <item x="895"/>
        <item x="22"/>
        <item x="141"/>
        <item x="77"/>
        <item x="737"/>
        <item x="270"/>
        <item x="240"/>
        <item x="930"/>
        <item x="739"/>
        <item x="942"/>
        <item x="902"/>
        <item x="724"/>
        <item x="583"/>
        <item x="640"/>
        <item x="512"/>
        <item x="613"/>
        <item x="470"/>
        <item x="784"/>
        <item x="356"/>
        <item x="713"/>
        <item x="963"/>
        <item x="596"/>
        <item x="953"/>
        <item x="566"/>
        <item x="720"/>
        <item x="49"/>
        <item x="192"/>
        <item x="974"/>
        <item x="652"/>
        <item x="658"/>
        <item x="111"/>
        <item x="401"/>
        <item x="817"/>
        <item x="913"/>
        <item x="639"/>
        <item x="961"/>
        <item x="27"/>
        <item x="63"/>
        <item x="209"/>
        <item x="726"/>
        <item x="987"/>
        <item x="243"/>
        <item x="654"/>
        <item x="404"/>
        <item x="615"/>
        <item x="315"/>
        <item x="537"/>
        <item x="802"/>
        <item x="947"/>
        <item x="159"/>
        <item x="965"/>
        <item x="31"/>
        <item x="644"/>
        <item x="207"/>
        <item x="697"/>
        <item x="907"/>
        <item x="169"/>
        <item x="147"/>
        <item x="415"/>
        <item x="671"/>
        <item x="922"/>
        <item x="852"/>
        <item x="600"/>
        <item x="475"/>
        <item x="888"/>
        <item x="769"/>
        <item x="301"/>
        <item x="64"/>
        <item x="847"/>
        <item x="275"/>
        <item x="938"/>
        <item x="273"/>
        <item x="481"/>
        <item x="893"/>
        <item x="246"/>
        <item x="371"/>
        <item x="932"/>
        <item x="757"/>
        <item x="461"/>
        <item x="55"/>
        <item x="920"/>
        <item x="314"/>
        <item x="349"/>
        <item x="278"/>
        <item x="206"/>
        <item x="361"/>
        <item x="638"/>
        <item x="114"/>
        <item x="941"/>
        <item x="266"/>
        <item x="815"/>
        <item x="548"/>
        <item x="623"/>
        <item x="397"/>
        <item x="62"/>
        <item x="335"/>
        <item x="899"/>
        <item x="232"/>
        <item x="451"/>
        <item x="695"/>
        <item x="215"/>
        <item x="303"/>
        <item x="803"/>
        <item x="498"/>
        <item x="741"/>
        <item x="263"/>
        <item x="465"/>
        <item x="42"/>
        <item x="608"/>
        <item x="194"/>
        <item x="319"/>
        <item x="217"/>
        <item x="774"/>
        <item x="35"/>
        <item x="300"/>
        <item x="740"/>
        <item x="427"/>
        <item x="768"/>
        <item x="355"/>
        <item x="859"/>
        <item x="681"/>
        <item x="375"/>
        <item x="262"/>
        <item x="456"/>
        <item x="707"/>
        <item x="412"/>
        <item x="346"/>
        <item x="373"/>
        <item x="981"/>
        <item x="28"/>
        <item x="165"/>
        <item x="82"/>
        <item x="12"/>
        <item x="637"/>
        <item x="313"/>
        <item x="32"/>
        <item x="256"/>
        <item x="621"/>
        <item x="287"/>
        <item x="136"/>
        <item x="440"/>
        <item x="685"/>
        <item x="814"/>
        <item x="559"/>
        <item x="552"/>
        <item x="126"/>
        <item x="416"/>
        <item x="728"/>
        <item x="966"/>
        <item x="870"/>
        <item x="562"/>
        <item x="387"/>
        <item x="272"/>
        <item x="915"/>
        <item x="894"/>
        <item x="791"/>
        <item x="38"/>
        <item x="886"/>
        <item x="458"/>
        <item x="208"/>
        <item x="846"/>
        <item x="323"/>
        <item x="195"/>
        <item x="828"/>
        <item x="531"/>
        <item x="336"/>
        <item x="544"/>
        <item x="89"/>
        <item x="723"/>
        <item x="417"/>
        <item x="519"/>
        <item x="170"/>
        <item x="388"/>
        <item x="687"/>
        <item x="800"/>
        <item x="43"/>
        <item x="646"/>
        <item x="819"/>
        <item x="860"/>
        <item x="564"/>
        <item x="235"/>
        <item x="420"/>
        <item x="189"/>
        <item x="834"/>
        <item x="381"/>
        <item x="409"/>
        <item x="693"/>
        <item x="868"/>
        <item x="439"/>
        <item x="514"/>
        <item x="731"/>
        <item x="384"/>
        <item x="429"/>
        <item x="733"/>
        <item x="614"/>
        <item x="521"/>
        <item x="353"/>
        <item x="363"/>
        <item x="867"/>
        <item x="948"/>
        <item x="291"/>
        <item x="124"/>
        <item x="40"/>
        <item x="589"/>
        <item x="959"/>
        <item x="129"/>
        <item x="121"/>
        <item x="590"/>
        <item x="193"/>
        <item x="597"/>
        <item x="316"/>
        <item x="557"/>
        <item x="572"/>
        <item x="779"/>
        <item x="402"/>
        <item x="1"/>
        <item x="105"/>
        <item x="688"/>
        <item x="377"/>
        <item x="4"/>
        <item x="533"/>
        <item x="331"/>
        <item x="910"/>
        <item x="360"/>
        <item x="173"/>
        <item x="422"/>
        <item x="312"/>
        <item x="601"/>
        <item x="940"/>
        <item x="279"/>
        <item x="23"/>
        <item x="832"/>
        <item x="603"/>
        <item x="210"/>
        <item x="236"/>
        <item x="20"/>
        <item x="178"/>
        <item x="988"/>
        <item x="878"/>
        <item x="667"/>
        <item x="883"/>
        <item x="719"/>
        <item x="334"/>
        <item x="675"/>
        <item x="751"/>
        <item x="849"/>
        <item x="460"/>
        <item x="500"/>
        <item x="386"/>
        <item x="505"/>
        <item x="134"/>
        <item x="574"/>
        <item x="906"/>
        <item x="450"/>
        <item x="539"/>
        <item x="491"/>
        <item x="486"/>
        <item x="347"/>
        <item x="933"/>
        <item x="738"/>
        <item x="655"/>
        <item x="410"/>
        <item x="909"/>
        <item x="369"/>
        <item x="712"/>
        <item x="554"/>
        <item x="177"/>
        <item x="617"/>
        <item x="767"/>
        <item x="357"/>
        <item x="721"/>
        <item x="174"/>
        <item x="70"/>
        <item x="220"/>
        <item x="133"/>
        <item x="348"/>
        <item x="472"/>
        <item x="797"/>
        <item x="835"/>
        <item x="611"/>
        <item x="807"/>
        <item x="795"/>
        <item x="881"/>
        <item x="869"/>
        <item x="796"/>
        <item x="904"/>
        <item x="433"/>
        <item x="81"/>
        <item x="435"/>
        <item x="765"/>
        <item x="428"/>
        <item x="110"/>
        <item x="964"/>
        <item x="378"/>
        <item x="383"/>
        <item x="547"/>
        <item x="812"/>
        <item x="810"/>
        <item x="801"/>
        <item x="530"/>
        <item x="925"/>
        <item x="153"/>
        <item x="827"/>
        <item x="890"/>
        <item x="385"/>
        <item x="311"/>
        <item x="914"/>
        <item x="94"/>
        <item x="954"/>
        <item x="171"/>
        <item x="282"/>
        <item x="7"/>
        <item x="742"/>
        <item x="75"/>
        <item x="25"/>
        <item x="691"/>
        <item x="660"/>
        <item x="546"/>
        <item x="508"/>
        <item x="293"/>
        <item x="935"/>
        <item x="118"/>
        <item x="780"/>
        <item x="307"/>
        <item x="227"/>
        <item x="59"/>
        <item x="120"/>
        <item x="905"/>
        <item x="838"/>
        <item x="984"/>
        <item x="11"/>
        <item x="228"/>
        <item x="454"/>
        <item x="457"/>
        <item x="200"/>
        <item x="414"/>
        <item x="98"/>
        <item x="493"/>
        <item x="662"/>
        <item x="636"/>
        <item x="33"/>
        <item x="543"/>
        <item x="341"/>
        <item x="411"/>
        <item x="709"/>
        <item x="238"/>
        <item x="39"/>
        <item x="934"/>
        <item x="632"/>
        <item x="927"/>
        <item x="634"/>
        <item x="790"/>
        <item x="789"/>
        <item x="14"/>
        <item x="540"/>
        <item x="872"/>
        <item x="971"/>
        <item x="604"/>
        <item x="763"/>
        <item x="447"/>
        <item x="715"/>
        <item x="857"/>
        <item x="328"/>
        <item x="529"/>
        <item x="108"/>
        <item x="183"/>
        <item x="234"/>
        <item x="520"/>
        <item x="143"/>
        <item x="188"/>
        <item x="805"/>
        <item x="295"/>
        <item x="989"/>
        <item x="842"/>
        <item x="958"/>
        <item x="729"/>
        <item x="921"/>
        <item x="746"/>
        <item x="128"/>
        <item x="56"/>
        <item x="856"/>
        <item x="912"/>
        <item x="211"/>
        <item x="744"/>
        <item x="3"/>
        <item x="495"/>
        <item x="399"/>
        <item x="34"/>
        <item x="777"/>
        <item x="421"/>
        <item x="534"/>
        <item x="162"/>
        <item x="666"/>
        <item x="444"/>
        <item x="489"/>
        <item x="541"/>
        <item x="678"/>
        <item x="329"/>
        <item x="154"/>
        <item x="487"/>
        <item x="588"/>
        <item x="749"/>
        <item x="406"/>
        <item x="896"/>
        <item x="524"/>
        <item x="325"/>
        <item x="967"/>
        <item x="115"/>
        <item x="882"/>
        <item x="503"/>
        <item x="145"/>
        <item x="5"/>
        <item x="484"/>
        <item x="190"/>
        <item x="573"/>
        <item x="91"/>
        <item x="483"/>
        <item x="8"/>
        <item x="476"/>
        <item x="276"/>
        <item x="510"/>
        <item x="584"/>
        <item x="151"/>
        <item x="536"/>
        <item x="593"/>
        <item x="781"/>
        <item x="351"/>
        <item x="249"/>
        <item x="485"/>
        <item x="855"/>
        <item x="233"/>
        <item x="985"/>
        <item x="970"/>
        <item x="919"/>
        <item x="665"/>
        <item x="2"/>
        <item x="112"/>
        <item x="116"/>
        <item x="607"/>
        <item x="254"/>
        <item x="431"/>
        <item x="379"/>
        <item x="400"/>
        <item x="80"/>
        <item x="898"/>
        <item x="176"/>
        <item x="616"/>
        <item x="104"/>
        <item x="382"/>
        <item x="149"/>
        <item x="477"/>
        <item x="977"/>
        <item x="229"/>
        <item x="598"/>
        <item x="714"/>
        <item x="445"/>
        <item x="877"/>
        <item x="957"/>
        <item x="592"/>
        <item x="813"/>
        <item x="748"/>
        <item x="635"/>
        <item x="983"/>
        <item x="764"/>
        <item x="602"/>
        <item x="66"/>
        <item x="854"/>
        <item x="643"/>
        <item x="990"/>
        <item x="138"/>
        <item x="569"/>
        <item x="673"/>
        <item x="290"/>
        <item x="778"/>
        <item x="821"/>
        <item x="150"/>
        <item x="824"/>
        <item x="891"/>
        <item x="885"/>
        <item x="587"/>
        <item x="362"/>
        <item x="507"/>
        <item x="939"/>
        <item x="21"/>
        <item x="501"/>
        <item x="862"/>
        <item x="16"/>
        <item x="9"/>
        <item x="969"/>
        <item x="201"/>
        <item x="372"/>
        <item x="609"/>
        <item x="704"/>
        <item x="92"/>
        <item x="645"/>
        <item x="247"/>
        <item x="567"/>
        <item x="830"/>
        <item x="304"/>
        <item x="135"/>
        <item x="585"/>
        <item x="69"/>
        <item x="682"/>
        <item x="321"/>
        <item x="918"/>
        <item x="137"/>
        <item x="225"/>
        <item x="786"/>
        <item x="595"/>
        <item x="222"/>
        <item x="407"/>
        <item x="432"/>
        <item x="139"/>
        <item x="302"/>
        <item x="647"/>
        <item x="799"/>
        <item x="132"/>
        <item x="670"/>
        <item x="380"/>
        <item x="705"/>
        <item x="261"/>
        <item x="825"/>
        <item x="255"/>
        <item x="542"/>
        <item x="79"/>
        <item x="142"/>
        <item x="148"/>
        <item t="default"/>
      </items>
    </pivotField>
    <pivotField dataField="1" showAll="0">
      <items count="29">
        <item x="26"/>
        <item x="27"/>
        <item x="18"/>
        <item x="24"/>
        <item x="19"/>
        <item x="11"/>
        <item x="4"/>
        <item x="8"/>
        <item x="15"/>
        <item x="9"/>
        <item x="5"/>
        <item x="14"/>
        <item x="0"/>
        <item x="2"/>
        <item x="7"/>
        <item x="3"/>
        <item x="6"/>
        <item x="12"/>
        <item x="16"/>
        <item x="17"/>
        <item x="1"/>
        <item x="10"/>
        <item x="20"/>
        <item x="13"/>
        <item x="22"/>
        <item x="23"/>
        <item x="25"/>
        <item x="21"/>
        <item t="default"/>
      </items>
    </pivotField>
    <pivotField dataField="1" numFmtId="164" showAll="0">
      <items count="1001">
        <item x="471"/>
        <item x="681"/>
        <item x="963"/>
        <item x="398"/>
        <item x="65"/>
        <item x="72"/>
        <item x="586"/>
        <item x="723"/>
        <item x="407"/>
        <item x="958"/>
        <item x="513"/>
        <item x="676"/>
        <item x="578"/>
        <item x="585"/>
        <item x="209"/>
        <item x="22"/>
        <item x="572"/>
        <item x="689"/>
        <item x="180"/>
        <item x="907"/>
        <item x="393"/>
        <item x="825"/>
        <item x="499"/>
        <item x="973"/>
        <item x="898"/>
        <item x="232"/>
        <item x="752"/>
        <item x="394"/>
        <item x="751"/>
        <item x="77"/>
        <item x="558"/>
        <item x="582"/>
        <item x="116"/>
        <item x="470"/>
        <item x="168"/>
        <item x="496"/>
        <item x="171"/>
        <item x="458"/>
        <item x="845"/>
        <item x="440"/>
        <item x="972"/>
        <item x="381"/>
        <item x="822"/>
        <item x="268"/>
        <item x="468"/>
        <item x="223"/>
        <item x="603"/>
        <item x="530"/>
        <item x="89"/>
        <item x="803"/>
        <item x="976"/>
        <item x="25"/>
        <item x="259"/>
        <item x="85"/>
        <item x="481"/>
        <item x="539"/>
        <item x="327"/>
        <item x="659"/>
        <item x="206"/>
        <item x="794"/>
        <item x="349"/>
        <item x="628"/>
        <item x="802"/>
        <item x="971"/>
        <item x="292"/>
        <item x="478"/>
        <item x="895"/>
        <item x="233"/>
        <item x="543"/>
        <item x="282"/>
        <item x="557"/>
        <item x="408"/>
        <item x="728"/>
        <item x="287"/>
        <item x="535"/>
        <item x="551"/>
        <item x="834"/>
        <item x="449"/>
        <item x="218"/>
        <item x="361"/>
        <item x="830"/>
        <item x="347"/>
        <item x="707"/>
        <item x="275"/>
        <item x="767"/>
        <item x="956"/>
        <item x="902"/>
        <item x="274"/>
        <item x="239"/>
        <item x="337"/>
        <item x="320"/>
        <item x="967"/>
        <item x="35"/>
        <item x="542"/>
        <item x="669"/>
        <item x="947"/>
        <item x="17"/>
        <item x="879"/>
        <item x="16"/>
        <item x="685"/>
        <item x="969"/>
        <item x="892"/>
        <item x="260"/>
        <item x="360"/>
        <item x="323"/>
        <item x="989"/>
        <item x="577"/>
        <item x="521"/>
        <item x="954"/>
        <item x="556"/>
        <item x="246"/>
        <item x="703"/>
        <item x="957"/>
        <item x="257"/>
        <item x="452"/>
        <item x="368"/>
        <item x="153"/>
        <item x="400"/>
        <item x="383"/>
        <item x="993"/>
        <item x="64"/>
        <item x="610"/>
        <item x="884"/>
        <item x="345"/>
        <item x="340"/>
        <item x="984"/>
        <item x="748"/>
        <item x="329"/>
        <item x="251"/>
        <item x="143"/>
        <item x="396"/>
        <item x="602"/>
        <item x="438"/>
        <item x="951"/>
        <item x="241"/>
        <item x="343"/>
        <item x="679"/>
        <item x="637"/>
        <item x="436"/>
        <item x="189"/>
        <item x="378"/>
        <item x="201"/>
        <item x="291"/>
        <item x="405"/>
        <item x="739"/>
        <item x="409"/>
        <item x="295"/>
        <item x="412"/>
        <item x="137"/>
        <item x="147"/>
        <item x="843"/>
        <item x="994"/>
        <item x="869"/>
        <item x="336"/>
        <item x="434"/>
        <item x="715"/>
        <item x="522"/>
        <item x="774"/>
        <item x="32"/>
        <item x="875"/>
        <item x="480"/>
        <item x="377"/>
        <item x="808"/>
        <item x="821"/>
        <item x="135"/>
        <item x="962"/>
        <item x="5"/>
        <item x="518"/>
        <item x="73"/>
        <item x="949"/>
        <item x="536"/>
        <item x="768"/>
        <item x="138"/>
        <item x="940"/>
        <item x="332"/>
        <item x="33"/>
        <item x="237"/>
        <item x="404"/>
        <item x="178"/>
        <item x="484"/>
        <item x="595"/>
        <item x="735"/>
        <item x="122"/>
        <item x="185"/>
        <item x="26"/>
        <item x="24"/>
        <item x="422"/>
        <item x="677"/>
        <item x="297"/>
        <item x="505"/>
        <item x="379"/>
        <item x="912"/>
        <item x="805"/>
        <item x="363"/>
        <item x="192"/>
        <item x="796"/>
        <item x="451"/>
        <item x="341"/>
        <item x="97"/>
        <item x="357"/>
        <item x="131"/>
        <item x="104"/>
        <item x="899"/>
        <item x="908"/>
        <item x="252"/>
        <item x="772"/>
        <item x="317"/>
        <item x="169"/>
        <item x="633"/>
        <item x="69"/>
        <item x="472"/>
        <item x="444"/>
        <item x="289"/>
        <item x="809"/>
        <item x="868"/>
        <item x="52"/>
        <item x="606"/>
        <item x="583"/>
        <item x="217"/>
        <item x="782"/>
        <item x="732"/>
        <item x="322"/>
        <item x="367"/>
        <item x="765"/>
        <item x="749"/>
        <item x="369"/>
        <item x="264"/>
        <item x="754"/>
        <item x="40"/>
        <item x="36"/>
        <item x="283"/>
        <item x="54"/>
        <item x="876"/>
        <item x="315"/>
        <item x="880"/>
        <item x="202"/>
        <item x="145"/>
        <item x="668"/>
        <item x="469"/>
        <item x="672"/>
        <item x="642"/>
        <item x="331"/>
        <item x="42"/>
        <item x="608"/>
        <item x="930"/>
        <item x="148"/>
        <item x="109"/>
        <item x="99"/>
        <item x="384"/>
        <item x="771"/>
        <item x="623"/>
        <item x="658"/>
        <item x="492"/>
        <item x="215"/>
        <item x="79"/>
        <item x="688"/>
        <item x="652"/>
        <item x="598"/>
        <item x="432"/>
        <item x="249"/>
        <item x="20"/>
        <item x="923"/>
        <item x="502"/>
        <item x="388"/>
        <item x="731"/>
        <item x="427"/>
        <item x="647"/>
        <item x="285"/>
        <item x="94"/>
        <item x="815"/>
        <item x="550"/>
        <item x="197"/>
        <item x="773"/>
        <item x="517"/>
        <item x="756"/>
        <item x="737"/>
        <item x="281"/>
        <item x="87"/>
        <item x="609"/>
        <item x="717"/>
        <item x="220"/>
        <item x="272"/>
        <item x="738"/>
        <item x="614"/>
        <item x="829"/>
        <item x="27"/>
        <item x="445"/>
        <item x="286"/>
        <item x="531"/>
        <item x="612"/>
        <item x="460"/>
        <item x="151"/>
        <item x="712"/>
        <item x="727"/>
        <item x="528"/>
        <item x="448"/>
        <item x="565"/>
        <item x="903"/>
        <item x="418"/>
        <item x="102"/>
        <item x="397"/>
        <item x="124"/>
        <item x="277"/>
        <item x="833"/>
        <item x="56"/>
        <item x="932"/>
        <item x="41"/>
        <item x="733"/>
        <item x="467"/>
        <item x="130"/>
        <item x="333"/>
        <item x="476"/>
        <item x="820"/>
        <item x="81"/>
        <item x="979"/>
        <item x="242"/>
        <item x="115"/>
        <item x="534"/>
        <item x="488"/>
        <item x="942"/>
        <item x="214"/>
        <item x="755"/>
        <item x="262"/>
        <item x="506"/>
        <item x="852"/>
        <item x="503"/>
        <item x="507"/>
        <item x="296"/>
        <item x="439"/>
        <item x="103"/>
        <item x="960"/>
        <item x="692"/>
        <item x="411"/>
        <item x="696"/>
        <item x="67"/>
        <item x="31"/>
        <item x="574"/>
        <item x="939"/>
        <item x="421"/>
        <item x="225"/>
        <item x="48"/>
        <item x="70"/>
        <item x="186"/>
        <item x="601"/>
        <item x="706"/>
        <item x="646"/>
        <item x="387"/>
        <item x="721"/>
        <item x="720"/>
        <item x="392"/>
        <item x="83"/>
        <item x="813"/>
        <item x="256"/>
        <item x="447"/>
        <item x="486"/>
        <item x="636"/>
        <item x="265"/>
        <item x="537"/>
        <item x="992"/>
        <item x="694"/>
        <item x="581"/>
        <item x="645"/>
        <item x="807"/>
        <item x="462"/>
        <item x="234"/>
        <item x="549"/>
        <item x="47"/>
        <item x="230"/>
        <item x="125"/>
        <item x="832"/>
        <item x="788"/>
        <item x="626"/>
        <item x="965"/>
        <item x="691"/>
        <item x="459"/>
        <item x="128"/>
        <item x="849"/>
        <item x="591"/>
        <item x="219"/>
        <item x="376"/>
        <item x="847"/>
        <item x="365"/>
        <item x="853"/>
        <item x="355"/>
        <item x="429"/>
        <item x="269"/>
        <item x="144"/>
        <item x="58"/>
        <item x="906"/>
        <item x="702"/>
        <item x="953"/>
        <item x="780"/>
        <item x="873"/>
        <item x="254"/>
        <item x="890"/>
        <item x="243"/>
        <item x="298"/>
        <item x="611"/>
        <item x="584"/>
        <item x="373"/>
        <item x="740"/>
        <item x="777"/>
        <item x="857"/>
        <item x="856"/>
        <item x="851"/>
        <item x="837"/>
        <item x="604"/>
        <item x="863"/>
        <item x="134"/>
        <item x="567"/>
        <item x="301"/>
        <item x="575"/>
        <item x="366"/>
        <item x="338"/>
        <item x="871"/>
        <item x="921"/>
        <item x="244"/>
        <item x="817"/>
        <item x="188"/>
        <item x="812"/>
        <item x="937"/>
        <item x="74"/>
        <item x="112"/>
        <item x="415"/>
        <item x="374"/>
        <item x="14"/>
        <item x="514"/>
        <item x="793"/>
        <item x="96"/>
        <item x="916"/>
        <item x="823"/>
        <item x="500"/>
        <item x="485"/>
        <item x="920"/>
        <item x="346"/>
        <item x="801"/>
        <item x="747"/>
        <item x="519"/>
        <item x="175"/>
        <item x="545"/>
        <item x="13"/>
        <item x="136"/>
        <item x="442"/>
        <item x="704"/>
        <item x="380"/>
        <item x="423"/>
        <item x="358"/>
        <item x="564"/>
        <item x="974"/>
        <item x="371"/>
        <item x="105"/>
        <item x="306"/>
        <item x="263"/>
        <item x="222"/>
        <item x="482"/>
        <item x="933"/>
        <item x="844"/>
        <item x="538"/>
        <item x="656"/>
        <item x="532"/>
        <item x="690"/>
        <item x="996"/>
        <item x="763"/>
        <item x="181"/>
        <item x="999"/>
        <item x="475"/>
        <item x="950"/>
        <item x="618"/>
        <item x="866"/>
        <item x="904"/>
        <item x="775"/>
        <item x="804"/>
        <item x="523"/>
        <item x="889"/>
        <item x="799"/>
        <item x="114"/>
        <item x="761"/>
        <item x="760"/>
        <item x="924"/>
        <item x="632"/>
        <item x="998"/>
        <item x="248"/>
        <item x="758"/>
        <item x="644"/>
        <item x="862"/>
        <item x="663"/>
        <item x="630"/>
        <item x="270"/>
        <item x="0"/>
        <item x="435"/>
        <item x="729"/>
        <item x="724"/>
        <item x="865"/>
        <item x="464"/>
        <item x="426"/>
        <item x="162"/>
        <item x="212"/>
        <item x="216"/>
        <item x="473"/>
        <item x="247"/>
        <item x="746"/>
        <item x="593"/>
        <item x="386"/>
        <item x="553"/>
        <item x="569"/>
        <item x="660"/>
        <item x="836"/>
        <item x="714"/>
        <item x="910"/>
        <item x="390"/>
        <item x="107"/>
        <item x="787"/>
        <item x="210"/>
        <item x="887"/>
        <item x="348"/>
        <item x="640"/>
        <item x="60"/>
        <item x="544"/>
        <item x="330"/>
        <item x="221"/>
        <item x="781"/>
        <item x="882"/>
        <item x="231"/>
        <item x="579"/>
        <item x="152"/>
        <item x="6"/>
        <item x="195"/>
        <item x="987"/>
        <item x="226"/>
        <item x="413"/>
        <item x="547"/>
        <item x="229"/>
        <item x="491"/>
        <item x="211"/>
        <item x="988"/>
        <item x="80"/>
        <item x="416"/>
        <item x="520"/>
        <item x="302"/>
        <item x="515"/>
        <item x="311"/>
        <item x="670"/>
        <item x="555"/>
        <item x="616"/>
        <item x="8"/>
        <item x="894"/>
        <item x="158"/>
        <item x="290"/>
        <item x="9"/>
        <item x="420"/>
        <item x="683"/>
        <item x="783"/>
        <item x="304"/>
        <item x="299"/>
        <item x="313"/>
        <item x="885"/>
        <item x="141"/>
        <item x="509"/>
        <item x="414"/>
        <item x="351"/>
        <item x="511"/>
        <item x="100"/>
        <item x="154"/>
        <item x="117"/>
        <item x="719"/>
        <item x="710"/>
        <item x="587"/>
        <item x="310"/>
        <item x="655"/>
        <item x="931"/>
        <item x="795"/>
        <item x="159"/>
        <item x="49"/>
        <item x="859"/>
        <item x="157"/>
        <item x="784"/>
        <item x="800"/>
        <item x="172"/>
        <item x="372"/>
        <item x="455"/>
        <item x="461"/>
        <item x="98"/>
        <item x="769"/>
        <item x="527"/>
        <item x="560"/>
        <item x="101"/>
        <item x="684"/>
        <item x="163"/>
        <item x="605"/>
        <item x="678"/>
        <item x="664"/>
        <item x="650"/>
        <item x="968"/>
        <item x="613"/>
        <item x="687"/>
        <item x="12"/>
        <item x="38"/>
        <item x="344"/>
        <item x="443"/>
        <item x="224"/>
        <item x="167"/>
        <item x="356"/>
        <item x="736"/>
        <item x="2"/>
        <item x="858"/>
        <item x="622"/>
        <item x="607"/>
        <item x="391"/>
        <item x="897"/>
        <item x="824"/>
        <item x="156"/>
        <item x="705"/>
        <item x="92"/>
        <item x="680"/>
        <item x="698"/>
        <item x="487"/>
        <item x="319"/>
        <item x="838"/>
        <item x="57"/>
        <item x="785"/>
        <item x="150"/>
        <item x="977"/>
        <item x="592"/>
        <item x="776"/>
        <item x="245"/>
        <item x="453"/>
        <item x="563"/>
        <item x="686"/>
        <item x="227"/>
        <item x="913"/>
        <item x="665"/>
        <item x="619"/>
        <item x="905"/>
        <item x="191"/>
        <item x="831"/>
        <item x="235"/>
        <item x="657"/>
        <item x="204"/>
        <item x="278"/>
        <item x="424"/>
        <item x="881"/>
        <item x="524"/>
        <item x="240"/>
        <item x="410"/>
        <item x="3"/>
        <item x="164"/>
        <item x="61"/>
        <item x="641"/>
        <item x="594"/>
        <item x="15"/>
        <item x="91"/>
        <item x="870"/>
        <item x="170"/>
        <item x="617"/>
        <item x="76"/>
        <item x="19"/>
        <item x="576"/>
        <item x="328"/>
        <item x="548"/>
        <item x="4"/>
        <item x="925"/>
        <item x="71"/>
        <item x="279"/>
        <item x="835"/>
        <item x="370"/>
        <item x="176"/>
        <item x="961"/>
        <item x="695"/>
        <item x="483"/>
        <item x="21"/>
        <item x="288"/>
        <item x="909"/>
        <item x="627"/>
        <item x="318"/>
        <item x="497"/>
        <item x="312"/>
        <item x="841"/>
        <item x="39"/>
        <item x="917"/>
        <item x="90"/>
        <item x="431"/>
        <item x="294"/>
        <item x="562"/>
        <item x="193"/>
        <item x="190"/>
        <item x="7"/>
        <item x="915"/>
        <item x="673"/>
        <item x="353"/>
        <item x="119"/>
        <item x="818"/>
        <item x="631"/>
        <item x="350"/>
        <item x="945"/>
        <item x="352"/>
        <item x="764"/>
        <item x="165"/>
        <item x="541"/>
        <item x="208"/>
        <item x="948"/>
        <item x="11"/>
        <item x="389"/>
        <item x="300"/>
        <item x="744"/>
        <item x="382"/>
        <item x="253"/>
        <item x="827"/>
        <item x="798"/>
        <item x="139"/>
        <item x="943"/>
        <item x="525"/>
        <item x="516"/>
        <item x="255"/>
        <item x="878"/>
        <item x="342"/>
        <item x="635"/>
        <item x="743"/>
        <item x="722"/>
        <item x="258"/>
        <item x="927"/>
        <item x="37"/>
        <item x="501"/>
        <item x="540"/>
        <item x="29"/>
        <item x="526"/>
        <item x="463"/>
        <item x="734"/>
        <item x="187"/>
        <item x="588"/>
        <item x="629"/>
        <item x="828"/>
        <item x="552"/>
        <item x="662"/>
        <item x="946"/>
        <item x="842"/>
        <item x="55"/>
        <item x="848"/>
        <item x="661"/>
        <item x="504"/>
        <item x="566"/>
        <item x="437"/>
        <item x="375"/>
        <item x="362"/>
        <item x="86"/>
        <item x="936"/>
        <item x="194"/>
        <item x="674"/>
        <item x="955"/>
        <item x="111"/>
        <item x="199"/>
        <item x="489"/>
        <item x="864"/>
        <item x="303"/>
        <item x="402"/>
        <item x="621"/>
        <item x="816"/>
        <item x="457"/>
        <item x="926"/>
        <item x="634"/>
        <item x="708"/>
        <item x="620"/>
        <item x="559"/>
        <item x="450"/>
        <item x="791"/>
        <item x="766"/>
        <item x="266"/>
        <item x="146"/>
        <item x="682"/>
        <item x="568"/>
        <item x="66"/>
        <item x="730"/>
        <item x="174"/>
        <item x="261"/>
        <item x="770"/>
        <item x="59"/>
        <item x="819"/>
        <item x="985"/>
        <item x="359"/>
        <item x="699"/>
        <item x="850"/>
        <item x="474"/>
        <item x="441"/>
        <item x="316"/>
        <item x="466"/>
        <item x="811"/>
        <item x="725"/>
        <item x="599"/>
        <item x="399"/>
        <item x="454"/>
        <item x="238"/>
        <item x="213"/>
        <item x="900"/>
        <item x="654"/>
        <item x="867"/>
        <item x="980"/>
        <item x="529"/>
        <item x="498"/>
        <item x="648"/>
        <item x="742"/>
        <item x="23"/>
        <item x="510"/>
        <item x="716"/>
        <item x="78"/>
        <item x="406"/>
        <item x="465"/>
        <item x="944"/>
        <item x="161"/>
        <item x="872"/>
        <item x="757"/>
        <item x="759"/>
        <item x="561"/>
        <item x="177"/>
        <item x="284"/>
        <item x="236"/>
        <item x="901"/>
        <item x="30"/>
        <item x="334"/>
        <item x="625"/>
        <item x="155"/>
        <item x="166"/>
        <item x="651"/>
        <item x="778"/>
        <item x="314"/>
        <item x="726"/>
        <item x="571"/>
        <item x="709"/>
        <item x="741"/>
        <item x="922"/>
        <item x="34"/>
        <item x="597"/>
        <item x="970"/>
        <item x="693"/>
        <item x="886"/>
        <item x="982"/>
        <item x="750"/>
        <item x="433"/>
        <item x="63"/>
        <item x="325"/>
        <item x="395"/>
        <item x="198"/>
        <item x="762"/>
        <item x="639"/>
        <item x="110"/>
        <item x="10"/>
        <item x="250"/>
        <item x="888"/>
        <item x="929"/>
        <item x="126"/>
        <item x="121"/>
        <item x="893"/>
        <item x="995"/>
        <item x="417"/>
        <item x="207"/>
        <item x="428"/>
        <item x="106"/>
        <item x="589"/>
        <item x="697"/>
        <item x="573"/>
        <item x="846"/>
        <item x="941"/>
        <item x="403"/>
        <item x="271"/>
        <item x="753"/>
        <item x="860"/>
        <item x="546"/>
        <item x="938"/>
        <item x="952"/>
        <item x="184"/>
        <item x="883"/>
        <item x="196"/>
        <item x="934"/>
        <item x="580"/>
        <item x="205"/>
        <item x="638"/>
        <item x="508"/>
        <item x="385"/>
        <item x="160"/>
        <item x="624"/>
        <item x="179"/>
        <item x="671"/>
        <item x="44"/>
        <item x="62"/>
        <item x="293"/>
        <item x="711"/>
        <item x="113"/>
        <item x="53"/>
        <item x="891"/>
        <item x="896"/>
        <item x="855"/>
        <item x="123"/>
        <item x="790"/>
        <item x="149"/>
        <item x="745"/>
        <item x="779"/>
        <item x="959"/>
        <item x="919"/>
        <item x="173"/>
        <item x="983"/>
        <item x="814"/>
        <item x="914"/>
        <item x="1"/>
        <item x="861"/>
        <item x="928"/>
        <item x="354"/>
        <item x="966"/>
        <item x="46"/>
        <item x="797"/>
        <item x="339"/>
        <item x="554"/>
        <item x="854"/>
        <item x="456"/>
        <item x="590"/>
        <item x="643"/>
        <item x="18"/>
        <item x="789"/>
        <item x="127"/>
        <item x="142"/>
        <item x="228"/>
        <item x="309"/>
        <item x="718"/>
        <item x="494"/>
        <item x="430"/>
        <item x="305"/>
        <item x="874"/>
        <item x="95"/>
        <item x="806"/>
        <item x="93"/>
        <item x="479"/>
        <item x="401"/>
        <item x="649"/>
        <item x="493"/>
        <item x="918"/>
        <item x="596"/>
        <item x="666"/>
        <item x="120"/>
        <item x="570"/>
        <item x="50"/>
        <item x="326"/>
        <item x="839"/>
        <item x="82"/>
        <item x="975"/>
        <item x="446"/>
        <item x="140"/>
        <item x="997"/>
        <item x="826"/>
        <item x="653"/>
        <item x="840"/>
        <item x="615"/>
        <item x="133"/>
        <item x="477"/>
        <item x="495"/>
        <item x="810"/>
        <item x="877"/>
        <item x="43"/>
        <item x="183"/>
        <item x="419"/>
        <item x="75"/>
        <item x="84"/>
        <item x="45"/>
        <item x="321"/>
        <item x="667"/>
        <item x="600"/>
        <item x="68"/>
        <item x="701"/>
        <item x="203"/>
        <item x="51"/>
        <item x="675"/>
        <item x="986"/>
        <item x="276"/>
        <item x="990"/>
        <item x="911"/>
        <item x="533"/>
        <item x="324"/>
        <item x="307"/>
        <item x="700"/>
        <item x="792"/>
        <item x="981"/>
        <item x="280"/>
        <item x="308"/>
        <item x="713"/>
        <item x="132"/>
        <item x="490"/>
        <item x="364"/>
        <item x="118"/>
        <item x="182"/>
        <item x="200"/>
        <item x="425"/>
        <item x="129"/>
        <item x="786"/>
        <item x="28"/>
        <item x="108"/>
        <item x="964"/>
        <item x="978"/>
        <item x="512"/>
        <item x="935"/>
        <item x="991"/>
        <item x="88"/>
        <item x="273"/>
        <item x="335"/>
        <item x="267"/>
        <item t="default"/>
      </items>
    </pivotField>
    <pivotField dataField="1" numFmtId="164" showAll="0">
      <items count="4">
        <item x="0"/>
        <item x="2"/>
        <item x="1"/>
        <item t="default"/>
      </items>
    </pivotField>
    <pivotField numFmtId="164" showAll="0"/>
    <pivotField numFmtId="164" showAll="0"/>
    <pivotField numFmtId="164" showAll="0"/>
    <pivotField numFmtId="167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>
      <items count="1001">
        <item x="471"/>
        <item x="72"/>
        <item x="586"/>
        <item x="681"/>
        <item x="407"/>
        <item x="963"/>
        <item x="958"/>
        <item x="676"/>
        <item x="585"/>
        <item x="572"/>
        <item x="398"/>
        <item x="499"/>
        <item x="65"/>
        <item x="898"/>
        <item x="232"/>
        <item x="394"/>
        <item x="77"/>
        <item x="470"/>
        <item x="845"/>
        <item x="440"/>
        <item x="822"/>
        <item x="268"/>
        <item x="468"/>
        <item x="603"/>
        <item x="530"/>
        <item x="976"/>
        <item x="209"/>
        <item x="22"/>
        <item x="259"/>
        <item x="481"/>
        <item x="206"/>
        <item x="689"/>
        <item x="723"/>
        <item x="628"/>
        <item x="180"/>
        <item x="895"/>
        <item x="282"/>
        <item x="907"/>
        <item x="557"/>
        <item x="535"/>
        <item x="393"/>
        <item x="513"/>
        <item x="275"/>
        <item x="767"/>
        <item x="956"/>
        <item x="973"/>
        <item x="967"/>
        <item x="542"/>
        <item x="17"/>
        <item x="969"/>
        <item x="360"/>
        <item x="578"/>
        <item x="521"/>
        <item x="703"/>
        <item x="957"/>
        <item x="751"/>
        <item x="610"/>
        <item x="345"/>
        <item x="984"/>
        <item x="748"/>
        <item x="582"/>
        <item x="438"/>
        <item x="951"/>
        <item x="637"/>
        <item x="436"/>
        <item x="168"/>
        <item x="739"/>
        <item x="295"/>
        <item x="825"/>
        <item x="843"/>
        <item x="994"/>
        <item x="869"/>
        <item x="972"/>
        <item x="480"/>
        <item x="377"/>
        <item x="962"/>
        <item x="73"/>
        <item x="85"/>
        <item x="752"/>
        <item x="327"/>
        <item x="595"/>
        <item x="735"/>
        <item x="122"/>
        <item x="185"/>
        <item x="24"/>
        <item x="297"/>
        <item x="794"/>
        <item x="505"/>
        <item x="292"/>
        <item x="558"/>
        <item x="233"/>
        <item x="451"/>
        <item x="341"/>
        <item x="131"/>
        <item x="252"/>
        <item x="772"/>
        <item x="633"/>
        <item x="287"/>
        <item x="444"/>
        <item x="116"/>
        <item x="834"/>
        <item x="52"/>
        <item x="218"/>
        <item x="347"/>
        <item x="583"/>
        <item x="707"/>
        <item x="217"/>
        <item x="496"/>
        <item x="171"/>
        <item x="274"/>
        <item x="732"/>
        <item x="320"/>
        <item x="458"/>
        <item x="749"/>
        <item x="35"/>
        <item x="54"/>
        <item x="202"/>
        <item x="879"/>
        <item x="668"/>
        <item x="892"/>
        <item x="469"/>
        <item x="260"/>
        <item x="672"/>
        <item x="323"/>
        <item x="381"/>
        <item x="331"/>
        <item x="989"/>
        <item x="930"/>
        <item x="954"/>
        <item x="556"/>
        <item x="246"/>
        <item x="223"/>
        <item x="109"/>
        <item x="99"/>
        <item x="89"/>
        <item x="623"/>
        <item x="803"/>
        <item x="652"/>
        <item x="368"/>
        <item x="400"/>
        <item x="598"/>
        <item x="432"/>
        <item x="25"/>
        <item x="249"/>
        <item x="64"/>
        <item x="427"/>
        <item x="340"/>
        <item x="815"/>
        <item x="197"/>
        <item x="539"/>
        <item x="659"/>
        <item x="251"/>
        <item x="281"/>
        <item x="87"/>
        <item x="396"/>
        <item x="609"/>
        <item x="220"/>
        <item x="829"/>
        <item x="241"/>
        <item x="349"/>
        <item x="343"/>
        <item x="286"/>
        <item x="802"/>
        <item x="971"/>
        <item x="712"/>
        <item x="478"/>
        <item x="727"/>
        <item x="565"/>
        <item x="102"/>
        <item x="41"/>
        <item x="543"/>
        <item x="130"/>
        <item x="405"/>
        <item x="476"/>
        <item x="242"/>
        <item x="147"/>
        <item x="408"/>
        <item x="728"/>
        <item x="336"/>
        <item x="715"/>
        <item x="522"/>
        <item x="774"/>
        <item x="32"/>
        <item x="551"/>
        <item x="449"/>
        <item x="361"/>
        <item x="830"/>
        <item x="574"/>
        <item x="421"/>
        <item x="808"/>
        <item x="821"/>
        <item x="48"/>
        <item x="186"/>
        <item x="902"/>
        <item x="518"/>
        <item x="706"/>
        <item x="239"/>
        <item x="949"/>
        <item x="337"/>
        <item x="768"/>
        <item x="721"/>
        <item x="720"/>
        <item x="392"/>
        <item x="83"/>
        <item x="265"/>
        <item x="484"/>
        <item x="581"/>
        <item x="645"/>
        <item x="26"/>
        <item x="669"/>
        <item x="947"/>
        <item x="549"/>
        <item x="47"/>
        <item x="832"/>
        <item x="788"/>
        <item x="626"/>
        <item x="16"/>
        <item x="685"/>
        <item x="849"/>
        <item x="219"/>
        <item x="192"/>
        <item x="97"/>
        <item x="847"/>
        <item x="357"/>
        <item x="365"/>
        <item x="899"/>
        <item x="908"/>
        <item x="577"/>
        <item x="169"/>
        <item x="269"/>
        <item x="144"/>
        <item x="58"/>
        <item x="702"/>
        <item x="257"/>
        <item x="254"/>
        <item x="890"/>
        <item x="472"/>
        <item x="243"/>
        <item x="289"/>
        <item x="809"/>
        <item x="452"/>
        <item x="740"/>
        <item x="153"/>
        <item x="777"/>
        <item x="782"/>
        <item x="383"/>
        <item x="993"/>
        <item x="857"/>
        <item x="856"/>
        <item x="851"/>
        <item x="367"/>
        <item x="884"/>
        <item x="765"/>
        <item x="567"/>
        <item x="369"/>
        <item x="575"/>
        <item x="366"/>
        <item x="338"/>
        <item x="264"/>
        <item x="329"/>
        <item x="36"/>
        <item x="876"/>
        <item x="315"/>
        <item x="880"/>
        <item x="143"/>
        <item x="602"/>
        <item x="74"/>
        <item x="415"/>
        <item x="642"/>
        <item x="42"/>
        <item x="679"/>
        <item x="500"/>
        <item x="485"/>
        <item x="346"/>
        <item x="519"/>
        <item x="189"/>
        <item x="175"/>
        <item x="13"/>
        <item x="658"/>
        <item x="215"/>
        <item x="688"/>
        <item x="704"/>
        <item x="378"/>
        <item x="201"/>
        <item x="291"/>
        <item x="923"/>
        <item x="564"/>
        <item x="502"/>
        <item x="388"/>
        <item x="371"/>
        <item x="731"/>
        <item x="285"/>
        <item x="306"/>
        <item x="409"/>
        <item x="412"/>
        <item x="137"/>
        <item x="933"/>
        <item x="756"/>
        <item x="737"/>
        <item x="538"/>
        <item x="690"/>
        <item x="717"/>
        <item x="434"/>
        <item x="272"/>
        <item x="738"/>
        <item x="614"/>
        <item x="27"/>
        <item x="445"/>
        <item x="875"/>
        <item x="531"/>
        <item x="804"/>
        <item x="612"/>
        <item x="460"/>
        <item x="799"/>
        <item x="528"/>
        <item x="761"/>
        <item x="448"/>
        <item x="760"/>
        <item x="903"/>
        <item x="135"/>
        <item x="5"/>
        <item x="924"/>
        <item x="397"/>
        <item x="632"/>
        <item x="758"/>
        <item x="733"/>
        <item x="536"/>
        <item x="467"/>
        <item x="333"/>
        <item x="820"/>
        <item x="270"/>
        <item x="0"/>
        <item x="138"/>
        <item x="426"/>
        <item x="940"/>
        <item x="332"/>
        <item x="33"/>
        <item x="237"/>
        <item x="473"/>
        <item x="404"/>
        <item x="178"/>
        <item x="214"/>
        <item x="852"/>
        <item x="553"/>
        <item x="507"/>
        <item x="714"/>
        <item x="422"/>
        <item x="677"/>
        <item x="390"/>
        <item x="439"/>
        <item x="103"/>
        <item x="107"/>
        <item x="960"/>
        <item x="411"/>
        <item x="696"/>
        <item x="379"/>
        <item x="67"/>
        <item x="31"/>
        <item x="912"/>
        <item x="939"/>
        <item x="60"/>
        <item x="225"/>
        <item x="781"/>
        <item x="805"/>
        <item x="363"/>
        <item x="796"/>
        <item x="104"/>
        <item x="579"/>
        <item x="152"/>
        <item x="6"/>
        <item x="646"/>
        <item x="317"/>
        <item x="491"/>
        <item x="69"/>
        <item x="988"/>
        <item x="694"/>
        <item x="868"/>
        <item x="520"/>
        <item x="125"/>
        <item x="311"/>
        <item x="691"/>
        <item x="606"/>
        <item x="555"/>
        <item x="616"/>
        <item x="158"/>
        <item x="376"/>
        <item x="420"/>
        <item x="853"/>
        <item x="355"/>
        <item x="322"/>
        <item x="683"/>
        <item x="429"/>
        <item x="885"/>
        <item x="141"/>
        <item x="906"/>
        <item x="953"/>
        <item x="780"/>
        <item x="873"/>
        <item x="100"/>
        <item x="754"/>
        <item x="40"/>
        <item x="298"/>
        <item x="117"/>
        <item x="283"/>
        <item x="710"/>
        <item x="310"/>
        <item x="655"/>
        <item x="584"/>
        <item x="145"/>
        <item x="859"/>
        <item x="172"/>
        <item x="837"/>
        <item x="455"/>
        <item x="604"/>
        <item x="608"/>
        <item x="461"/>
        <item x="148"/>
        <item x="301"/>
        <item x="560"/>
        <item x="101"/>
        <item x="384"/>
        <item x="684"/>
        <item x="163"/>
        <item x="771"/>
        <item x="871"/>
        <item x="492"/>
        <item x="921"/>
        <item x="244"/>
        <item x="817"/>
        <item x="678"/>
        <item x="812"/>
        <item x="937"/>
        <item x="687"/>
        <item x="79"/>
        <item x="443"/>
        <item x="514"/>
        <item x="793"/>
        <item x="96"/>
        <item x="823"/>
        <item x="20"/>
        <item x="647"/>
        <item x="136"/>
        <item x="94"/>
        <item x="391"/>
        <item x="550"/>
        <item x="773"/>
        <item x="517"/>
        <item x="705"/>
        <item x="680"/>
        <item x="698"/>
        <item x="974"/>
        <item x="263"/>
        <item x="776"/>
        <item x="222"/>
        <item x="482"/>
        <item x="151"/>
        <item x="227"/>
        <item x="656"/>
        <item x="665"/>
        <item x="763"/>
        <item x="181"/>
        <item x="418"/>
        <item x="124"/>
        <item x="999"/>
        <item x="191"/>
        <item x="277"/>
        <item x="833"/>
        <item x="475"/>
        <item x="950"/>
        <item x="56"/>
        <item x="657"/>
        <item x="618"/>
        <item x="932"/>
        <item x="866"/>
        <item x="775"/>
        <item x="114"/>
        <item x="81"/>
        <item x="979"/>
        <item x="115"/>
        <item x="534"/>
        <item x="240"/>
        <item x="488"/>
        <item x="942"/>
        <item x="755"/>
        <item x="644"/>
        <item x="262"/>
        <item x="506"/>
        <item x="164"/>
        <item x="61"/>
        <item x="503"/>
        <item x="663"/>
        <item x="296"/>
        <item x="630"/>
        <item x="692"/>
        <item x="729"/>
        <item x="464"/>
        <item x="15"/>
        <item x="216"/>
        <item x="70"/>
        <item x="870"/>
        <item x="247"/>
        <item x="601"/>
        <item x="746"/>
        <item x="76"/>
        <item x="593"/>
        <item x="19"/>
        <item x="328"/>
        <item x="569"/>
        <item x="660"/>
        <item x="387"/>
        <item x="71"/>
        <item x="210"/>
        <item x="813"/>
        <item x="256"/>
        <item x="447"/>
        <item x="486"/>
        <item x="636"/>
        <item x="537"/>
        <item x="992"/>
        <item x="882"/>
        <item x="807"/>
        <item x="231"/>
        <item x="462"/>
        <item x="483"/>
        <item x="234"/>
        <item x="230"/>
        <item x="965"/>
        <item x="195"/>
        <item x="459"/>
        <item x="128"/>
        <item x="987"/>
        <item x="591"/>
        <item x="562"/>
        <item x="302"/>
        <item x="515"/>
        <item x="611"/>
        <item x="373"/>
        <item x="894"/>
        <item x="290"/>
        <item x="673"/>
        <item x="304"/>
        <item x="299"/>
        <item x="863"/>
        <item x="134"/>
        <item x="509"/>
        <item x="351"/>
        <item x="587"/>
        <item x="931"/>
        <item x="159"/>
        <item x="188"/>
        <item x="49"/>
        <item x="157"/>
        <item x="300"/>
        <item x="112"/>
        <item x="800"/>
        <item x="374"/>
        <item x="14"/>
        <item x="916"/>
        <item x="372"/>
        <item x="920"/>
        <item x="801"/>
        <item x="747"/>
        <item x="943"/>
        <item x="525"/>
        <item x="545"/>
        <item x="516"/>
        <item x="635"/>
        <item x="442"/>
        <item x="380"/>
        <item x="423"/>
        <item x="358"/>
        <item x="722"/>
        <item x="258"/>
        <item x="650"/>
        <item x="968"/>
        <item x="38"/>
        <item x="105"/>
        <item x="344"/>
        <item x="224"/>
        <item x="29"/>
        <item x="167"/>
        <item x="356"/>
        <item x="187"/>
        <item x="844"/>
        <item x="736"/>
        <item x="532"/>
        <item x="858"/>
        <item x="996"/>
        <item x="622"/>
        <item x="629"/>
        <item x="824"/>
        <item x="156"/>
        <item x="904"/>
        <item x="523"/>
        <item x="889"/>
        <item x="319"/>
        <item x="57"/>
        <item x="842"/>
        <item x="998"/>
        <item x="245"/>
        <item x="248"/>
        <item x="453"/>
        <item x="563"/>
        <item x="913"/>
        <item x="862"/>
        <item x="661"/>
        <item x="619"/>
        <item x="435"/>
        <item x="905"/>
        <item x="724"/>
        <item x="865"/>
        <item x="375"/>
        <item x="162"/>
        <item x="204"/>
        <item x="86"/>
        <item x="212"/>
        <item x="936"/>
        <item x="278"/>
        <item x="386"/>
        <item x="836"/>
        <item x="910"/>
        <item x="881"/>
        <item x="199"/>
        <item x="787"/>
        <item x="524"/>
        <item x="887"/>
        <item x="410"/>
        <item x="348"/>
        <item x="640"/>
        <item x="544"/>
        <item x="330"/>
        <item x="221"/>
        <item x="864"/>
        <item x="641"/>
        <item x="226"/>
        <item x="594"/>
        <item x="413"/>
        <item x="547"/>
        <item x="229"/>
        <item x="170"/>
        <item x="617"/>
        <item x="211"/>
        <item x="457"/>
        <item x="634"/>
        <item x="80"/>
        <item x="416"/>
        <item x="670"/>
        <item x="450"/>
        <item x="279"/>
        <item x="835"/>
        <item x="8"/>
        <item x="791"/>
        <item x="9"/>
        <item x="783"/>
        <item x="146"/>
        <item x="313"/>
        <item x="414"/>
        <item x="288"/>
        <item x="909"/>
        <item x="730"/>
        <item x="511"/>
        <item x="627"/>
        <item x="154"/>
        <item x="318"/>
        <item x="719"/>
        <item x="497"/>
        <item x="795"/>
        <item x="784"/>
        <item x="917"/>
        <item x="90"/>
        <item x="359"/>
        <item x="850"/>
        <item x="98"/>
        <item x="769"/>
        <item x="527"/>
        <item x="353"/>
        <item x="119"/>
        <item x="605"/>
        <item x="454"/>
        <item x="213"/>
        <item x="664"/>
        <item x="631"/>
        <item x="350"/>
        <item x="945"/>
        <item x="613"/>
        <item x="764"/>
        <item x="654"/>
        <item x="12"/>
        <item x="541"/>
        <item x="208"/>
        <item x="867"/>
        <item x="2"/>
        <item x="980"/>
        <item x="529"/>
        <item x="948"/>
        <item x="607"/>
        <item x="897"/>
        <item x="92"/>
        <item x="744"/>
        <item x="382"/>
        <item x="253"/>
        <item x="487"/>
        <item x="798"/>
        <item x="838"/>
        <item x="785"/>
        <item x="150"/>
        <item x="977"/>
        <item x="592"/>
        <item x="686"/>
        <item x="465"/>
        <item x="927"/>
        <item x="37"/>
        <item x="501"/>
        <item x="540"/>
        <item x="831"/>
        <item x="235"/>
        <item x="526"/>
        <item x="872"/>
        <item x="463"/>
        <item x="424"/>
        <item x="284"/>
        <item x="901"/>
        <item x="828"/>
        <item x="30"/>
        <item x="3"/>
        <item x="552"/>
        <item x="662"/>
        <item x="155"/>
        <item x="166"/>
        <item x="91"/>
        <item x="576"/>
        <item x="55"/>
        <item x="548"/>
        <item x="566"/>
        <item x="4"/>
        <item x="925"/>
        <item x="362"/>
        <item x="741"/>
        <item x="922"/>
        <item x="194"/>
        <item x="370"/>
        <item x="955"/>
        <item x="176"/>
        <item x="961"/>
        <item x="111"/>
        <item x="695"/>
        <item x="886"/>
        <item x="21"/>
        <item x="312"/>
        <item x="841"/>
        <item x="39"/>
        <item x="431"/>
        <item x="294"/>
        <item x="395"/>
        <item x="193"/>
        <item x="762"/>
        <item x="190"/>
        <item x="7"/>
        <item x="915"/>
        <item x="818"/>
        <item x="559"/>
        <item x="352"/>
        <item x="165"/>
        <item x="766"/>
        <item x="266"/>
        <item x="893"/>
        <item x="11"/>
        <item x="389"/>
        <item x="261"/>
        <item x="827"/>
        <item x="139"/>
        <item x="255"/>
        <item x="878"/>
        <item x="342"/>
        <item x="743"/>
        <item x="699"/>
        <item x="441"/>
        <item x="316"/>
        <item x="466"/>
        <item x="725"/>
        <item x="399"/>
        <item x="734"/>
        <item x="238"/>
        <item x="588"/>
        <item x="900"/>
        <item x="846"/>
        <item x="946"/>
        <item x="648"/>
        <item x="742"/>
        <item x="753"/>
        <item x="848"/>
        <item x="938"/>
        <item x="504"/>
        <item x="437"/>
        <item x="952"/>
        <item x="78"/>
        <item x="196"/>
        <item x="674"/>
        <item x="406"/>
        <item x="580"/>
        <item x="944"/>
        <item x="161"/>
        <item x="205"/>
        <item x="759"/>
        <item x="489"/>
        <item x="303"/>
        <item x="236"/>
        <item x="402"/>
        <item x="334"/>
        <item x="621"/>
        <item x="816"/>
        <item x="625"/>
        <item x="926"/>
        <item x="708"/>
        <item x="778"/>
        <item x="620"/>
        <item x="160"/>
        <item x="44"/>
        <item x="682"/>
        <item x="568"/>
        <item x="66"/>
        <item x="174"/>
        <item x="970"/>
        <item x="770"/>
        <item x="59"/>
        <item x="693"/>
        <item x="819"/>
        <item x="985"/>
        <item x="113"/>
        <item x="982"/>
        <item x="53"/>
        <item x="474"/>
        <item x="63"/>
        <item x="325"/>
        <item x="811"/>
        <item x="599"/>
        <item x="198"/>
        <item x="123"/>
        <item x="779"/>
        <item x="10"/>
        <item x="959"/>
        <item x="498"/>
        <item x="983"/>
        <item x="914"/>
        <item x="23"/>
        <item x="929"/>
        <item x="126"/>
        <item x="121"/>
        <item x="510"/>
        <item x="716"/>
        <item x="995"/>
        <item x="417"/>
        <item x="207"/>
        <item x="428"/>
        <item x="106"/>
        <item x="757"/>
        <item x="561"/>
        <item x="177"/>
        <item x="697"/>
        <item x="46"/>
        <item x="651"/>
        <item x="554"/>
        <item x="854"/>
        <item x="314"/>
        <item x="726"/>
        <item x="590"/>
        <item x="571"/>
        <item x="403"/>
        <item x="709"/>
        <item x="18"/>
        <item x="271"/>
        <item x="34"/>
        <item x="789"/>
        <item x="597"/>
        <item x="184"/>
        <item x="750"/>
        <item x="433"/>
        <item x="639"/>
        <item x="110"/>
        <item x="95"/>
        <item x="93"/>
        <item x="250"/>
        <item x="888"/>
        <item x="385"/>
        <item x="624"/>
        <item x="179"/>
        <item x="589"/>
        <item x="493"/>
        <item x="62"/>
        <item x="573"/>
        <item x="293"/>
        <item x="711"/>
        <item x="941"/>
        <item x="50"/>
        <item x="860"/>
        <item x="839"/>
        <item x="546"/>
        <item x="883"/>
        <item x="790"/>
        <item x="934"/>
        <item x="745"/>
        <item x="140"/>
        <item x="638"/>
        <item x="919"/>
        <item x="508"/>
        <item x="814"/>
        <item x="671"/>
        <item x="354"/>
        <item x="495"/>
        <item x="966"/>
        <item x="891"/>
        <item x="896"/>
        <item x="855"/>
        <item x="797"/>
        <item x="339"/>
        <item x="149"/>
        <item x="173"/>
        <item x="643"/>
        <item x="84"/>
        <item x="1"/>
        <item x="127"/>
        <item x="321"/>
        <item x="861"/>
        <item x="928"/>
        <item x="309"/>
        <item x="456"/>
        <item x="874"/>
        <item x="806"/>
        <item x="986"/>
        <item x="990"/>
        <item x="142"/>
        <item x="228"/>
        <item x="718"/>
        <item x="494"/>
        <item x="430"/>
        <item x="305"/>
        <item x="307"/>
        <item x="479"/>
        <item x="570"/>
        <item x="401"/>
        <item x="649"/>
        <item x="981"/>
        <item x="82"/>
        <item x="918"/>
        <item x="596"/>
        <item x="666"/>
        <item x="120"/>
        <item x="826"/>
        <item x="326"/>
        <item x="653"/>
        <item x="182"/>
        <item x="975"/>
        <item x="446"/>
        <item x="997"/>
        <item x="477"/>
        <item x="840"/>
        <item x="810"/>
        <item x="615"/>
        <item x="133"/>
        <item x="877"/>
        <item x="43"/>
        <item x="419"/>
        <item x="183"/>
        <item x="45"/>
        <item x="75"/>
        <item x="667"/>
        <item x="600"/>
        <item x="68"/>
        <item x="701"/>
        <item x="203"/>
        <item x="512"/>
        <item x="51"/>
        <item x="675"/>
        <item x="276"/>
        <item x="88"/>
        <item x="911"/>
        <item x="533"/>
        <item x="324"/>
        <item x="700"/>
        <item x="792"/>
        <item x="280"/>
        <item x="308"/>
        <item x="713"/>
        <item x="132"/>
        <item x="490"/>
        <item x="118"/>
        <item x="364"/>
        <item x="200"/>
        <item x="425"/>
        <item x="129"/>
        <item x="786"/>
        <item x="28"/>
        <item x="108"/>
        <item x="964"/>
        <item x="978"/>
        <item x="935"/>
        <item x="273"/>
        <item x="991"/>
        <item x="267"/>
        <item x="335"/>
        <item t="default"/>
      </items>
    </pivotField>
    <pivotField dataField="1" numFmtId="164" showAll="0">
      <items count="1001">
        <item x="407"/>
        <item x="958"/>
        <item x="72"/>
        <item x="586"/>
        <item x="572"/>
        <item x="530"/>
        <item x="976"/>
        <item x="898"/>
        <item x="259"/>
        <item x="767"/>
        <item x="481"/>
        <item x="967"/>
        <item x="206"/>
        <item x="681"/>
        <item x="963"/>
        <item x="957"/>
        <item x="438"/>
        <item x="471"/>
        <item x="297"/>
        <item x="499"/>
        <item x="895"/>
        <item x="739"/>
        <item x="521"/>
        <item x="845"/>
        <item x="962"/>
        <item x="122"/>
        <item x="252"/>
        <item x="468"/>
        <item x="585"/>
        <item x="994"/>
        <item x="557"/>
        <item x="676"/>
        <item x="668"/>
        <item x="628"/>
        <item x="542"/>
        <item x="637"/>
        <item x="470"/>
        <item x="65"/>
        <item x="436"/>
        <item x="583"/>
        <item x="907"/>
        <item x="633"/>
        <item x="703"/>
        <item x="956"/>
        <item x="444"/>
        <item x="732"/>
        <item x="869"/>
        <item x="24"/>
        <item x="610"/>
        <item x="951"/>
        <item x="281"/>
        <item x="17"/>
        <item x="242"/>
        <item x="282"/>
        <item x="398"/>
        <item x="345"/>
        <item x="232"/>
        <item x="432"/>
        <item x="268"/>
        <item x="180"/>
        <item x="360"/>
        <item x="440"/>
        <item x="595"/>
        <item x="394"/>
        <item x="87"/>
        <item x="598"/>
        <item x="843"/>
        <item x="822"/>
        <item x="77"/>
        <item x="582"/>
        <item x="185"/>
        <item x="672"/>
        <item x="751"/>
        <item x="603"/>
        <item x="480"/>
        <item x="366"/>
        <item x="969"/>
        <item x="984"/>
        <item x="549"/>
        <item x="535"/>
        <item x="485"/>
        <item x="735"/>
        <item x="54"/>
        <item x="327"/>
        <item x="849"/>
        <item x="427"/>
        <item x="415"/>
        <item x="772"/>
        <item x="22"/>
        <item x="275"/>
        <item x="99"/>
        <item x="652"/>
        <item x="220"/>
        <item x="295"/>
        <item x="393"/>
        <item x="857"/>
        <item x="721"/>
        <item x="58"/>
        <item x="186"/>
        <item x="748"/>
        <item x="712"/>
        <item x="581"/>
        <item x="972"/>
        <item x="851"/>
        <item x="109"/>
        <item x="856"/>
        <item x="377"/>
        <item x="565"/>
        <item x="847"/>
        <item x="85"/>
        <item x="799"/>
        <item x="341"/>
        <item x="331"/>
        <item x="761"/>
        <item x="52"/>
        <item x="777"/>
        <item x="924"/>
        <item x="451"/>
        <item x="73"/>
        <item x="102"/>
        <item x="760"/>
        <item x="626"/>
        <item x="365"/>
        <item x="246"/>
        <item x="168"/>
        <item x="260"/>
        <item x="704"/>
        <item x="645"/>
        <item x="13"/>
        <item x="804"/>
        <item x="727"/>
        <item x="371"/>
        <item x="702"/>
        <item x="175"/>
        <item x="890"/>
        <item x="491"/>
        <item x="217"/>
        <item x="707"/>
        <item x="815"/>
        <item x="500"/>
        <item x="781"/>
        <item x="505"/>
        <item x="340"/>
        <item x="343"/>
        <item x="47"/>
        <item x="973"/>
        <item x="107"/>
        <item x="265"/>
        <item x="144"/>
        <item x="469"/>
        <item x="400"/>
        <item x="197"/>
        <item x="609"/>
        <item x="219"/>
        <item x="720"/>
        <item x="476"/>
        <item x="310"/>
        <item x="879"/>
        <item x="794"/>
        <item x="930"/>
        <item x="768"/>
        <item x="689"/>
        <item x="680"/>
        <item x="287"/>
        <item x="130"/>
        <item x="209"/>
        <item x="131"/>
        <item x="243"/>
        <item x="740"/>
        <item x="74"/>
        <item x="368"/>
        <item x="560"/>
        <item x="323"/>
        <item x="473"/>
        <item x="564"/>
        <item x="249"/>
        <item x="632"/>
        <item x="83"/>
        <item x="405"/>
        <item x="392"/>
        <item x="829"/>
        <item x="269"/>
        <item x="60"/>
        <item x="758"/>
        <item x="933"/>
        <item x="26"/>
        <item x="623"/>
        <item x="749"/>
        <item x="687"/>
        <item x="254"/>
        <item x="396"/>
        <item x="705"/>
        <item x="251"/>
        <item x="367"/>
        <item x="346"/>
        <item x="338"/>
        <item x="202"/>
        <item x="36"/>
        <item x="152"/>
        <item x="885"/>
        <item x="420"/>
        <item x="97"/>
        <item x="706"/>
        <item x="391"/>
        <item x="286"/>
        <item x="306"/>
        <item x="723"/>
        <item x="688"/>
        <item x="390"/>
        <item x="443"/>
        <item x="776"/>
        <item x="285"/>
        <item x="241"/>
        <item x="655"/>
        <item x="233"/>
        <item x="41"/>
        <item x="101"/>
        <item x="715"/>
        <item x="48"/>
        <item x="567"/>
        <item x="825"/>
        <item x="289"/>
        <item x="215"/>
        <item x="158"/>
        <item x="274"/>
        <item x="954"/>
        <item x="311"/>
        <item x="519"/>
        <item x="832"/>
        <item x="426"/>
        <item x="518"/>
        <item x="574"/>
        <item x="614"/>
        <item x="690"/>
        <item x="100"/>
        <item x="421"/>
        <item x="172"/>
        <item x="616"/>
        <item x="788"/>
        <item x="520"/>
        <item x="880"/>
        <item x="397"/>
        <item x="218"/>
        <item x="555"/>
        <item x="782"/>
        <item x="575"/>
        <item x="578"/>
        <item x="949"/>
        <item x="347"/>
        <item x="320"/>
        <item x="538"/>
        <item x="579"/>
        <item x="765"/>
        <item x="300"/>
        <item x="859"/>
        <item x="0"/>
        <item x="64"/>
        <item x="214"/>
        <item x="455"/>
        <item x="35"/>
        <item x="458"/>
        <item x="531"/>
        <item x="117"/>
        <item x="722"/>
        <item x="298"/>
        <item x="483"/>
        <item x="355"/>
        <item x="756"/>
        <item x="635"/>
        <item x="696"/>
        <item x="292"/>
        <item x="953"/>
        <item x="834"/>
        <item x="76"/>
        <item x="191"/>
        <item x="375"/>
        <item x="439"/>
        <item x="270"/>
        <item x="908"/>
        <item x="737"/>
        <item x="71"/>
        <item x="903"/>
        <item x="147"/>
        <item x="516"/>
        <item x="989"/>
        <item x="357"/>
        <item x="808"/>
        <item x="683"/>
        <item x="461"/>
        <item x="369"/>
        <item x="584"/>
        <item x="192"/>
        <item x="472"/>
        <item x="103"/>
        <item x="562"/>
        <item x="892"/>
        <item x="528"/>
        <item x="556"/>
        <item x="272"/>
        <item x="514"/>
        <item x="29"/>
        <item x="923"/>
        <item x="146"/>
        <item x="61"/>
        <item x="89"/>
        <item x="714"/>
        <item x="15"/>
        <item x="502"/>
        <item x="336"/>
        <item x="359"/>
        <item x="646"/>
        <item x="821"/>
        <item x="67"/>
        <item x="634"/>
        <item x="181"/>
        <item x="661"/>
        <item x="867"/>
        <item x="999"/>
        <item x="484"/>
        <item x="169"/>
        <item x="199"/>
        <item x="678"/>
        <item x="445"/>
        <item x="448"/>
        <item x="774"/>
        <item x="988"/>
        <item x="899"/>
        <item x="842"/>
        <item x="943"/>
        <item x="333"/>
        <item x="906"/>
        <item x="710"/>
        <item x="32"/>
        <item x="507"/>
        <item x="717"/>
        <item x="694"/>
        <item x="658"/>
        <item x="96"/>
        <item x="728"/>
        <item x="553"/>
        <item x="731"/>
        <item x="155"/>
        <item x="684"/>
        <item x="793"/>
        <item x="522"/>
        <item x="817"/>
        <item x="284"/>
        <item x="6"/>
        <item x="27"/>
        <item x="558"/>
        <item x="86"/>
        <item x="685"/>
        <item x="225"/>
        <item x="809"/>
        <item x="673"/>
        <item x="240"/>
        <item x="315"/>
        <item x="337"/>
        <item x="665"/>
        <item x="529"/>
        <item x="657"/>
        <item x="960"/>
        <item x="642"/>
        <item x="762"/>
        <item x="871"/>
        <item x="791"/>
        <item x="264"/>
        <item x="509"/>
        <item x="257"/>
        <item x="125"/>
        <item x="227"/>
        <item x="882"/>
        <item x="42"/>
        <item x="870"/>
        <item x="222"/>
        <item x="837"/>
        <item x="141"/>
        <item x="812"/>
        <item x="630"/>
        <item x="361"/>
        <item x="299"/>
        <item x="163"/>
        <item x="876"/>
        <item x="31"/>
        <item x="290"/>
        <item x="741"/>
        <item x="803"/>
        <item x="659"/>
        <item x="482"/>
        <item x="156"/>
        <item x="698"/>
        <item x="19"/>
        <item x="475"/>
        <item x="612"/>
        <item x="931"/>
        <item x="753"/>
        <item x="937"/>
        <item x="824"/>
        <item x="950"/>
        <item x="171"/>
        <item x="457"/>
        <item x="543"/>
        <item x="278"/>
        <item x="939"/>
        <item x="947"/>
        <item x="467"/>
        <item x="388"/>
        <item x="864"/>
        <item x="987"/>
        <item x="189"/>
        <item x="464"/>
        <item x="886"/>
        <item x="349"/>
        <item x="800"/>
        <item x="569"/>
        <item x="164"/>
        <item x="823"/>
        <item x="258"/>
        <item x="936"/>
        <item x="663"/>
        <item x="802"/>
        <item x="224"/>
        <item x="460"/>
        <item x="328"/>
        <item x="853"/>
        <item x="244"/>
        <item x="971"/>
        <item x="513"/>
        <item x="660"/>
        <item x="820"/>
        <item x="733"/>
        <item x="738"/>
        <item x="622"/>
        <item x="654"/>
        <item x="378"/>
        <item x="496"/>
        <item x="656"/>
        <item x="580"/>
        <item x="604"/>
        <item x="204"/>
        <item x="25"/>
        <item x="167"/>
        <item x="644"/>
        <item x="410"/>
        <item x="852"/>
        <item x="884"/>
        <item x="729"/>
        <item x="231"/>
        <item x="30"/>
        <item x="850"/>
        <item x="187"/>
        <item x="344"/>
        <item x="205"/>
        <item x="551"/>
        <item x="752"/>
        <item x="497"/>
        <item x="376"/>
        <item x="429"/>
        <item x="452"/>
        <item x="422"/>
        <item x="780"/>
        <item x="411"/>
        <item x="679"/>
        <item x="536"/>
        <item x="404"/>
        <item x="351"/>
        <item x="53"/>
        <item x="301"/>
        <item x="691"/>
        <item x="881"/>
        <item x="332"/>
        <item x="515"/>
        <item x="210"/>
        <item x="775"/>
        <item x="909"/>
        <item x="763"/>
        <item x="317"/>
        <item x="318"/>
        <item x="157"/>
        <item x="450"/>
        <item x="525"/>
        <item x="166"/>
        <item x="90"/>
        <item x="587"/>
        <item x="629"/>
        <item x="114"/>
        <item x="237"/>
        <item x="980"/>
        <item x="917"/>
        <item x="798"/>
        <item x="921"/>
        <item x="160"/>
        <item x="873"/>
        <item x="49"/>
        <item x="263"/>
        <item x="178"/>
        <item x="247"/>
        <item x="40"/>
        <item x="153"/>
        <item x="136"/>
        <item x="959"/>
        <item x="730"/>
        <item x="412"/>
        <item x="319"/>
        <item x="57"/>
        <item x="846"/>
        <item x="353"/>
        <item x="395"/>
        <item x="245"/>
        <item x="835"/>
        <item x="974"/>
        <item x="216"/>
        <item x="746"/>
        <item x="968"/>
        <item x="302"/>
        <item x="526"/>
        <item x="418"/>
        <item x="940"/>
        <item x="159"/>
        <item x="922"/>
        <item x="239"/>
        <item x="894"/>
        <item x="517"/>
        <item x="454"/>
        <item x="912"/>
        <item x="875"/>
        <item x="764"/>
        <item x="449"/>
        <item x="213"/>
        <item x="872"/>
        <item x="534"/>
        <item x="465"/>
        <item x="866"/>
        <item x="123"/>
        <item x="618"/>
        <item x="124"/>
        <item x="372"/>
        <item x="304"/>
        <item x="617"/>
        <item x="119"/>
        <item x="619"/>
        <item x="893"/>
        <item x="858"/>
        <item x="116"/>
        <item x="20"/>
        <item x="195"/>
        <item x="913"/>
        <item x="379"/>
        <item x="44"/>
        <item x="631"/>
        <item x="593"/>
        <item x="854"/>
        <item x="601"/>
        <item x="828"/>
        <item x="196"/>
        <item x="692"/>
        <item x="253"/>
        <item x="952"/>
        <item x="266"/>
        <item x="374"/>
        <item x="944"/>
        <item x="495"/>
        <item x="329"/>
        <item x="356"/>
        <item x="778"/>
        <item x="408"/>
        <item x="466"/>
        <item x="453"/>
        <item x="744"/>
        <item x="442"/>
        <item x="539"/>
        <item x="478"/>
        <item x="905"/>
        <item x="37"/>
        <item x="143"/>
        <item x="759"/>
        <item x="38"/>
        <item x="902"/>
        <item x="334"/>
        <item x="46"/>
        <item x="901"/>
        <item x="238"/>
        <item x="773"/>
        <item x="865"/>
        <item x="771"/>
        <item x="650"/>
        <item x="384"/>
        <item x="33"/>
        <item x="279"/>
        <item x="503"/>
        <item x="161"/>
        <item x="93"/>
        <item x="563"/>
        <item x="283"/>
        <item x="208"/>
        <item x="736"/>
        <item x="261"/>
        <item x="387"/>
        <item x="662"/>
        <item x="554"/>
        <item x="627"/>
        <item x="916"/>
        <item x="462"/>
        <item x="641"/>
        <item x="105"/>
        <item x="945"/>
        <item x="559"/>
        <item x="540"/>
        <item x="577"/>
        <item x="796"/>
        <item x="350"/>
        <item x="938"/>
        <item x="541"/>
        <item x="94"/>
        <item x="81"/>
        <item x="111"/>
        <item x="414"/>
        <item x="70"/>
        <item x="766"/>
        <item x="948"/>
        <item x="524"/>
        <item x="693"/>
        <item x="170"/>
        <item x="833"/>
        <item x="932"/>
        <item x="669"/>
        <item x="550"/>
        <item x="198"/>
        <item x="288"/>
        <item x="927"/>
        <item x="813"/>
        <item x="223"/>
        <item x="134"/>
        <item x="839"/>
        <item x="463"/>
        <item x="381"/>
        <item x="78"/>
        <item x="594"/>
        <item x="12"/>
        <item x="428"/>
        <item x="106"/>
        <item x="321"/>
        <item x="996"/>
        <item x="50"/>
        <item x="493"/>
        <item x="501"/>
        <item x="990"/>
        <item x="981"/>
        <item x="993"/>
        <item x="830"/>
        <item x="113"/>
        <item x="552"/>
        <item x="779"/>
        <item x="55"/>
        <item x="807"/>
        <item x="742"/>
        <item x="889"/>
        <item x="725"/>
        <item x="383"/>
        <item x="325"/>
        <item x="608"/>
        <item x="18"/>
        <item x="942"/>
        <item x="362"/>
        <item x="10"/>
        <item x="307"/>
        <item x="5"/>
        <item x="358"/>
        <item x="316"/>
        <item x="602"/>
        <item x="801"/>
        <item x="194"/>
        <item x="211"/>
        <item x="382"/>
        <item x="983"/>
        <item x="16"/>
        <item x="313"/>
        <item x="789"/>
        <item x="184"/>
        <item x="992"/>
        <item x="648"/>
        <item x="566"/>
        <item x="785"/>
        <item x="348"/>
        <item x="406"/>
        <item x="979"/>
        <item x="459"/>
        <item x="920"/>
        <item x="548"/>
        <item x="605"/>
        <item x="140"/>
        <item x="293"/>
        <item x="970"/>
        <item x="814"/>
        <item x="747"/>
        <item x="699"/>
        <item x="165"/>
        <item x="435"/>
        <item x="399"/>
        <item x="982"/>
        <item x="636"/>
        <item x="914"/>
        <item x="221"/>
        <item x="291"/>
        <item x="590"/>
        <item x="607"/>
        <item x="910"/>
        <item x="887"/>
        <item x="838"/>
        <item x="955"/>
        <item x="576"/>
        <item x="492"/>
        <item x="63"/>
        <item x="296"/>
        <item x="56"/>
        <item x="431"/>
        <item x="424"/>
        <item x="145"/>
        <item x="201"/>
        <item x="4"/>
        <item x="179"/>
        <item x="386"/>
        <item x="104"/>
        <item x="389"/>
        <item x="193"/>
        <item x="95"/>
        <item x="844"/>
        <item x="138"/>
        <item x="271"/>
        <item x="84"/>
        <item x="900"/>
        <item x="995"/>
        <item x="965"/>
        <item x="624"/>
        <item x="14"/>
        <item x="863"/>
        <item x="677"/>
        <item x="137"/>
        <item x="441"/>
        <item x="409"/>
        <item x="309"/>
        <item x="128"/>
        <item x="403"/>
        <item x="434"/>
        <item x="929"/>
        <item x="339"/>
        <item x="182"/>
        <item x="135"/>
        <item x="417"/>
        <item x="363"/>
        <item x="606"/>
        <item x="755"/>
        <item x="188"/>
        <item x="625"/>
        <item x="537"/>
        <item x="115"/>
        <item x="754"/>
        <item x="277"/>
        <item x="724"/>
        <item x="229"/>
        <item x="151"/>
        <item x="506"/>
        <item x="532"/>
        <item x="207"/>
        <item x="640"/>
        <item x="511"/>
        <item x="236"/>
        <item x="868"/>
        <item x="416"/>
        <item x="127"/>
        <item x="370"/>
        <item x="547"/>
        <item x="664"/>
        <item x="523"/>
        <item x="413"/>
        <item x="544"/>
        <item x="69"/>
        <item x="568"/>
        <item x="805"/>
        <item x="488"/>
        <item x="486"/>
        <item x="790"/>
        <item x="915"/>
        <item x="647"/>
        <item x="98"/>
        <item x="841"/>
        <item x="423"/>
        <item x="322"/>
        <item x="126"/>
        <item x="545"/>
        <item x="743"/>
        <item x="862"/>
        <item x="919"/>
        <item x="795"/>
        <item x="314"/>
        <item x="234"/>
        <item x="719"/>
        <item x="212"/>
        <item x="961"/>
        <item x="818"/>
        <item x="447"/>
        <item x="312"/>
        <item x="121"/>
        <item x="769"/>
        <item x="230"/>
        <item x="695"/>
        <item x="697"/>
        <item x="162"/>
        <item x="611"/>
        <item x="62"/>
        <item x="7"/>
        <item x="561"/>
        <item x="489"/>
        <item x="148"/>
        <item x="294"/>
        <item x="986"/>
        <item x="112"/>
        <item x="79"/>
        <item x="826"/>
        <item x="643"/>
        <item x="330"/>
        <item x="23"/>
        <item x="783"/>
        <item x="670"/>
        <item x="437"/>
        <item x="711"/>
        <item x="88"/>
        <item x="380"/>
        <item x="621"/>
        <item x="591"/>
        <item x="235"/>
        <item x="745"/>
        <item x="385"/>
        <item x="11"/>
        <item x="39"/>
        <item x="51"/>
        <item x="904"/>
        <item x="174"/>
        <item x="154"/>
        <item x="787"/>
        <item x="262"/>
        <item x="757"/>
        <item x="816"/>
        <item x="474"/>
        <item x="810"/>
        <item x="373"/>
        <item x="8"/>
        <item x="653"/>
        <item x="203"/>
        <item x="68"/>
        <item x="570"/>
        <item x="527"/>
        <item x="342"/>
        <item x="716"/>
        <item x="877"/>
        <item x="256"/>
        <item x="667"/>
        <item x="3"/>
        <item x="998"/>
        <item x="592"/>
        <item x="878"/>
        <item x="80"/>
        <item x="177"/>
        <item x="797"/>
        <item x="487"/>
        <item x="726"/>
        <item x="354"/>
        <item x="59"/>
        <item x="966"/>
        <item x="248"/>
        <item x="2"/>
        <item x="734"/>
        <item x="91"/>
        <item x="512"/>
        <item x="836"/>
        <item x="45"/>
        <item x="848"/>
        <item x="806"/>
        <item x="110"/>
        <item x="784"/>
        <item x="9"/>
        <item x="874"/>
        <item x="1"/>
        <item x="226"/>
        <item x="508"/>
        <item x="671"/>
        <item x="190"/>
        <item x="477"/>
        <item x="173"/>
        <item x="600"/>
        <item x="897"/>
        <item x="82"/>
        <item x="150"/>
        <item x="855"/>
        <item x="176"/>
        <item x="613"/>
        <item x="700"/>
        <item x="352"/>
        <item x="811"/>
        <item x="977"/>
        <item x="92"/>
        <item x="588"/>
        <item x="255"/>
        <item x="701"/>
        <item x="686"/>
        <item x="682"/>
        <item x="498"/>
        <item x="21"/>
        <item x="831"/>
        <item x="896"/>
        <item x="840"/>
        <item x="925"/>
        <item x="419"/>
        <item x="43"/>
        <item x="827"/>
        <item x="675"/>
        <item x="494"/>
        <item x="941"/>
        <item x="926"/>
        <item x="402"/>
        <item x="276"/>
        <item x="34"/>
        <item x="750"/>
        <item x="934"/>
        <item x="620"/>
        <item x="638"/>
        <item x="946"/>
        <item x="430"/>
        <item x="985"/>
        <item x="504"/>
        <item x="139"/>
        <item x="819"/>
        <item x="66"/>
        <item x="770"/>
        <item x="456"/>
        <item x="597"/>
        <item x="228"/>
        <item x="708"/>
        <item x="888"/>
        <item x="674"/>
        <item x="303"/>
        <item x="433"/>
        <item x="133"/>
        <item x="615"/>
        <item x="250"/>
        <item x="510"/>
        <item x="425"/>
        <item x="928"/>
        <item x="120"/>
        <item x="599"/>
        <item x="639"/>
        <item x="666"/>
        <item x="324"/>
        <item x="571"/>
        <item x="651"/>
        <item x="883"/>
        <item x="573"/>
        <item x="75"/>
        <item x="860"/>
        <item x="709"/>
        <item x="401"/>
        <item x="918"/>
        <item x="589"/>
        <item x="149"/>
        <item x="861"/>
        <item x="997"/>
        <item x="280"/>
        <item x="891"/>
        <item x="183"/>
        <item x="533"/>
        <item x="446"/>
        <item x="364"/>
        <item x="546"/>
        <item x="326"/>
        <item x="718"/>
        <item x="975"/>
        <item x="479"/>
        <item x="935"/>
        <item x="911"/>
        <item x="596"/>
        <item x="305"/>
        <item x="28"/>
        <item x="649"/>
        <item x="129"/>
        <item x="142"/>
        <item x="308"/>
        <item x="713"/>
        <item x="118"/>
        <item x="200"/>
        <item x="490"/>
        <item x="786"/>
        <item x="273"/>
        <item x="792"/>
        <item x="108"/>
        <item x="132"/>
        <item x="267"/>
        <item x="964"/>
        <item x="335"/>
        <item x="978"/>
        <item x="991"/>
        <item t="default"/>
      </items>
    </pivotField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employee_id" fld="0" subtotal="count" baseField="0" baseItem="0"/>
    <dataField name="Sum of revenue" fld="6" baseField="0" baseItem="0" numFmtId="164"/>
    <dataField name="Sum of quota" fld="7" baseField="0" baseItem="0" numFmtId="164"/>
    <dataField name="Sum of number_of_accounts" fld="5" baseField="0" baseItem="0"/>
    <dataField name="Sum of total_commission" fld="18" baseField="0" baseItem="0" numFmtId="164"/>
    <dataField name="Sum of total_pay" fld="19" baseField="0" baseItem="0" numFmtId="164"/>
    <dataField name="Sum of base" fld="4" baseField="0" baseItem="0" numFmtId="164"/>
  </dataFields>
  <formats count="4"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3"/>
  <sheetViews>
    <sheetView workbookViewId="0">
      <selection activeCell="B29" sqref="B29"/>
    </sheetView>
  </sheetViews>
  <sheetFormatPr defaultColWidth="11.19921875" defaultRowHeight="15.6" x14ac:dyDescent="0.3"/>
  <sheetData>
    <row r="2" spans="1:2" x14ac:dyDescent="0.3">
      <c r="A2" t="s">
        <v>22323</v>
      </c>
      <c r="B2" t="s">
        <v>22324</v>
      </c>
    </row>
    <row r="3" spans="1:2" x14ac:dyDescent="0.3">
      <c r="A3" t="s">
        <v>22325</v>
      </c>
      <c r="B3" t="s">
        <v>22326</v>
      </c>
    </row>
    <row r="4" spans="1:2" x14ac:dyDescent="0.3">
      <c r="A4" t="s">
        <v>22327</v>
      </c>
      <c r="B4" t="s">
        <v>22328</v>
      </c>
    </row>
    <row r="5" spans="1:2" x14ac:dyDescent="0.3">
      <c r="A5" t="s">
        <v>22329</v>
      </c>
      <c r="B5" t="s">
        <v>22330</v>
      </c>
    </row>
    <row r="6" spans="1:2" x14ac:dyDescent="0.3">
      <c r="B6" t="s">
        <v>22334</v>
      </c>
    </row>
    <row r="7" spans="1:2" x14ac:dyDescent="0.3">
      <c r="A7" t="s">
        <v>22335</v>
      </c>
      <c r="B7" t="s">
        <v>22336</v>
      </c>
    </row>
    <row r="8" spans="1:2" x14ac:dyDescent="0.3">
      <c r="B8" t="s">
        <v>22337</v>
      </c>
    </row>
    <row r="9" spans="1:2" x14ac:dyDescent="0.3">
      <c r="A9" t="s">
        <v>22338</v>
      </c>
      <c r="B9" t="s">
        <v>22339</v>
      </c>
    </row>
    <row r="10" spans="1:2" x14ac:dyDescent="0.3">
      <c r="B10" t="s">
        <v>22340</v>
      </c>
    </row>
    <row r="11" spans="1:2" x14ac:dyDescent="0.3">
      <c r="A11" t="s">
        <v>22342</v>
      </c>
      <c r="B11" t="s">
        <v>22343</v>
      </c>
    </row>
    <row r="12" spans="1:2" x14ac:dyDescent="0.3">
      <c r="B12" t="s">
        <v>22344</v>
      </c>
    </row>
    <row r="13" spans="1:2" x14ac:dyDescent="0.3">
      <c r="A13" t="s">
        <v>22346</v>
      </c>
      <c r="B13" t="s">
        <v>22347</v>
      </c>
    </row>
    <row r="14" spans="1:2" x14ac:dyDescent="0.3">
      <c r="B14" t="s">
        <v>22348</v>
      </c>
    </row>
    <row r="15" spans="1:2" x14ac:dyDescent="0.3">
      <c r="A15" t="s">
        <v>22352</v>
      </c>
      <c r="B15" t="s">
        <v>22351</v>
      </c>
    </row>
    <row r="16" spans="1:2" x14ac:dyDescent="0.3">
      <c r="B16" t="s">
        <v>22350</v>
      </c>
    </row>
    <row r="17" spans="1:2" x14ac:dyDescent="0.3">
      <c r="B17" t="s">
        <v>22353</v>
      </c>
    </row>
    <row r="18" spans="1:2" x14ac:dyDescent="0.3">
      <c r="A18" t="s">
        <v>22355</v>
      </c>
      <c r="B18" t="s">
        <v>22357</v>
      </c>
    </row>
    <row r="19" spans="1:2" x14ac:dyDescent="0.3">
      <c r="B19" t="s">
        <v>22358</v>
      </c>
    </row>
    <row r="20" spans="1:2" x14ac:dyDescent="0.3">
      <c r="A20" t="s">
        <v>22360</v>
      </c>
      <c r="B20" t="s">
        <v>22361</v>
      </c>
    </row>
    <row r="21" spans="1:2" x14ac:dyDescent="0.3">
      <c r="B21" t="s">
        <v>22359</v>
      </c>
    </row>
    <row r="22" spans="1:2" x14ac:dyDescent="0.3">
      <c r="A22" t="s">
        <v>22362</v>
      </c>
      <c r="B22" t="s">
        <v>22363</v>
      </c>
    </row>
    <row r="23" spans="1:2" x14ac:dyDescent="0.3">
      <c r="B23" t="s">
        <v>22364</v>
      </c>
    </row>
    <row r="24" spans="1:2" x14ac:dyDescent="0.3">
      <c r="A24" t="s">
        <v>22365</v>
      </c>
      <c r="B24" t="s">
        <v>22366</v>
      </c>
    </row>
    <row r="25" spans="1:2" x14ac:dyDescent="0.3">
      <c r="B25" t="s">
        <v>22367</v>
      </c>
    </row>
    <row r="26" spans="1:2" x14ac:dyDescent="0.3">
      <c r="A26" t="s">
        <v>22370</v>
      </c>
      <c r="B26" t="s">
        <v>22371</v>
      </c>
    </row>
    <row r="27" spans="1:2" x14ac:dyDescent="0.3">
      <c r="B27" t="s">
        <v>22372</v>
      </c>
    </row>
    <row r="28" spans="1:2" x14ac:dyDescent="0.3">
      <c r="A28" t="s">
        <v>22373</v>
      </c>
      <c r="B28" t="s">
        <v>22374</v>
      </c>
    </row>
    <row r="29" spans="1:2" x14ac:dyDescent="0.3">
      <c r="B29" t="s">
        <v>22372</v>
      </c>
    </row>
    <row r="30" spans="1:2" x14ac:dyDescent="0.3">
      <c r="A30" t="s">
        <v>22375</v>
      </c>
      <c r="B30" t="s">
        <v>22376</v>
      </c>
    </row>
    <row r="31" spans="1:2" x14ac:dyDescent="0.3">
      <c r="B31" t="s">
        <v>22377</v>
      </c>
    </row>
    <row r="32" spans="1:2" x14ac:dyDescent="0.3">
      <c r="A32" t="s">
        <v>22378</v>
      </c>
      <c r="B32" t="s">
        <v>22379</v>
      </c>
    </row>
    <row r="33" spans="2:2" x14ac:dyDescent="0.3">
      <c r="B33" t="s">
        <v>22380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1"/>
  <sheetViews>
    <sheetView workbookViewId="0"/>
  </sheetViews>
  <sheetFormatPr defaultColWidth="11.19921875" defaultRowHeight="15.6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6734537986</v>
      </c>
      <c r="B2" t="s">
        <v>5</v>
      </c>
      <c r="C2" t="s">
        <v>6</v>
      </c>
      <c r="D2" t="s">
        <v>7</v>
      </c>
      <c r="E2">
        <v>54928</v>
      </c>
    </row>
    <row r="3" spans="1:5" x14ac:dyDescent="0.3">
      <c r="A3">
        <v>2480515559</v>
      </c>
      <c r="B3" t="s">
        <v>8</v>
      </c>
      <c r="C3" t="s">
        <v>9</v>
      </c>
      <c r="D3" t="s">
        <v>10</v>
      </c>
      <c r="E3">
        <v>80760</v>
      </c>
    </row>
    <row r="4" spans="1:5" x14ac:dyDescent="0.3">
      <c r="A4">
        <v>515647594</v>
      </c>
      <c r="B4" t="s">
        <v>11</v>
      </c>
      <c r="C4" t="s">
        <v>12</v>
      </c>
      <c r="D4" t="s">
        <v>10</v>
      </c>
      <c r="E4">
        <v>113453</v>
      </c>
    </row>
    <row r="5" spans="1:5" x14ac:dyDescent="0.3">
      <c r="A5">
        <v>5153694038</v>
      </c>
      <c r="B5" t="s">
        <v>13</v>
      </c>
      <c r="C5" t="s">
        <v>14</v>
      </c>
      <c r="D5" t="s">
        <v>10</v>
      </c>
      <c r="E5">
        <v>105621</v>
      </c>
    </row>
    <row r="6" spans="1:5" x14ac:dyDescent="0.3">
      <c r="A6">
        <v>3824197065</v>
      </c>
      <c r="B6" t="s">
        <v>15</v>
      </c>
      <c r="C6" t="s">
        <v>16</v>
      </c>
      <c r="D6" t="s">
        <v>10</v>
      </c>
      <c r="E6">
        <v>81431</v>
      </c>
    </row>
    <row r="7" spans="1:5" x14ac:dyDescent="0.3">
      <c r="A7">
        <v>4475496373</v>
      </c>
      <c r="B7" t="s">
        <v>17</v>
      </c>
      <c r="C7" t="s">
        <v>18</v>
      </c>
      <c r="D7" t="s">
        <v>10</v>
      </c>
      <c r="E7">
        <v>110155</v>
      </c>
    </row>
    <row r="8" spans="1:5" x14ac:dyDescent="0.3">
      <c r="A8">
        <v>101658508</v>
      </c>
      <c r="B8" t="s">
        <v>19</v>
      </c>
      <c r="C8" t="s">
        <v>20</v>
      </c>
      <c r="D8" t="s">
        <v>7</v>
      </c>
      <c r="E8">
        <v>63106</v>
      </c>
    </row>
    <row r="9" spans="1:5" x14ac:dyDescent="0.3">
      <c r="A9">
        <v>7178607831</v>
      </c>
      <c r="B9" t="s">
        <v>21</v>
      </c>
      <c r="C9" t="s">
        <v>22</v>
      </c>
      <c r="D9" t="s">
        <v>10</v>
      </c>
      <c r="E9">
        <v>93727</v>
      </c>
    </row>
    <row r="10" spans="1:5" x14ac:dyDescent="0.3">
      <c r="A10">
        <v>4783377790</v>
      </c>
      <c r="B10" t="s">
        <v>23</v>
      </c>
      <c r="C10" t="s">
        <v>24</v>
      </c>
      <c r="D10" t="s">
        <v>10</v>
      </c>
      <c r="E10">
        <v>110817</v>
      </c>
    </row>
    <row r="11" spans="1:5" x14ac:dyDescent="0.3">
      <c r="A11">
        <v>9023313240</v>
      </c>
      <c r="B11" t="s">
        <v>25</v>
      </c>
      <c r="C11" t="s">
        <v>26</v>
      </c>
      <c r="D11" t="s">
        <v>10</v>
      </c>
      <c r="E11">
        <v>119728</v>
      </c>
    </row>
    <row r="12" spans="1:5" x14ac:dyDescent="0.3">
      <c r="A12">
        <v>2659144249</v>
      </c>
      <c r="B12" t="s">
        <v>27</v>
      </c>
      <c r="C12" t="s">
        <v>28</v>
      </c>
      <c r="D12" t="s">
        <v>29</v>
      </c>
      <c r="E12">
        <v>59822</v>
      </c>
    </row>
    <row r="13" spans="1:5" x14ac:dyDescent="0.3">
      <c r="A13">
        <v>9892583027</v>
      </c>
      <c r="B13" t="s">
        <v>30</v>
      </c>
      <c r="C13" t="s">
        <v>31</v>
      </c>
      <c r="D13" t="s">
        <v>10</v>
      </c>
      <c r="E13">
        <v>96592</v>
      </c>
    </row>
    <row r="14" spans="1:5" x14ac:dyDescent="0.3">
      <c r="A14">
        <v>3381164996</v>
      </c>
      <c r="B14" t="s">
        <v>32</v>
      </c>
      <c r="C14" t="s">
        <v>33</v>
      </c>
      <c r="D14" t="s">
        <v>10</v>
      </c>
      <c r="E14">
        <v>75882</v>
      </c>
    </row>
    <row r="15" spans="1:5" x14ac:dyDescent="0.3">
      <c r="A15">
        <v>3469413983</v>
      </c>
      <c r="B15" t="s">
        <v>34</v>
      </c>
      <c r="C15" t="s">
        <v>35</v>
      </c>
      <c r="D15" t="s">
        <v>7</v>
      </c>
      <c r="E15">
        <v>38104</v>
      </c>
    </row>
    <row r="16" spans="1:5" x14ac:dyDescent="0.3">
      <c r="A16">
        <v>1263903657</v>
      </c>
      <c r="B16" t="s">
        <v>36</v>
      </c>
      <c r="C16" t="s">
        <v>37</v>
      </c>
      <c r="D16" t="s">
        <v>10</v>
      </c>
      <c r="E16">
        <v>99988</v>
      </c>
    </row>
    <row r="17" spans="1:5" x14ac:dyDescent="0.3">
      <c r="A17">
        <v>8173067724</v>
      </c>
      <c r="B17" t="s">
        <v>38</v>
      </c>
      <c r="C17" t="s">
        <v>39</v>
      </c>
      <c r="D17" t="s">
        <v>7</v>
      </c>
      <c r="E17">
        <v>47147</v>
      </c>
    </row>
    <row r="18" spans="1:5" x14ac:dyDescent="0.3">
      <c r="A18">
        <v>5149710571</v>
      </c>
      <c r="B18" t="s">
        <v>40</v>
      </c>
      <c r="C18" t="s">
        <v>41</v>
      </c>
      <c r="D18" t="s">
        <v>10</v>
      </c>
      <c r="E18">
        <v>119624</v>
      </c>
    </row>
    <row r="19" spans="1:5" x14ac:dyDescent="0.3">
      <c r="A19">
        <v>2739934548</v>
      </c>
      <c r="B19" t="s">
        <v>42</v>
      </c>
      <c r="C19" t="s">
        <v>43</v>
      </c>
      <c r="D19" t="s">
        <v>7</v>
      </c>
      <c r="E19">
        <v>50638</v>
      </c>
    </row>
    <row r="20" spans="1:5" x14ac:dyDescent="0.3">
      <c r="A20">
        <v>2259282237</v>
      </c>
      <c r="B20" t="s">
        <v>44</v>
      </c>
      <c r="C20" t="s">
        <v>45</v>
      </c>
      <c r="D20" t="s">
        <v>7</v>
      </c>
      <c r="E20">
        <v>54632</v>
      </c>
    </row>
    <row r="21" spans="1:5" x14ac:dyDescent="0.3">
      <c r="A21">
        <v>2314136845</v>
      </c>
      <c r="B21" t="s">
        <v>46</v>
      </c>
      <c r="C21" t="s">
        <v>47</v>
      </c>
      <c r="D21" t="s">
        <v>7</v>
      </c>
      <c r="E21">
        <v>59184</v>
      </c>
    </row>
    <row r="22" spans="1:5" x14ac:dyDescent="0.3">
      <c r="A22">
        <v>1074899180</v>
      </c>
      <c r="B22" t="s">
        <v>48</v>
      </c>
      <c r="C22" t="s">
        <v>49</v>
      </c>
      <c r="D22" t="s">
        <v>10</v>
      </c>
      <c r="E22">
        <v>84090</v>
      </c>
    </row>
    <row r="23" spans="1:5" x14ac:dyDescent="0.3">
      <c r="A23">
        <v>8128449354</v>
      </c>
      <c r="B23" t="s">
        <v>50</v>
      </c>
      <c r="C23" t="s">
        <v>51</v>
      </c>
      <c r="D23" t="s">
        <v>10</v>
      </c>
      <c r="E23">
        <v>119330</v>
      </c>
    </row>
    <row r="24" spans="1:5" x14ac:dyDescent="0.3">
      <c r="A24">
        <v>1266227768</v>
      </c>
      <c r="B24" t="s">
        <v>52</v>
      </c>
      <c r="C24" t="s">
        <v>53</v>
      </c>
      <c r="D24" t="s">
        <v>29</v>
      </c>
      <c r="E24">
        <v>64839</v>
      </c>
    </row>
    <row r="25" spans="1:5" x14ac:dyDescent="0.3">
      <c r="A25">
        <v>7273123196</v>
      </c>
      <c r="B25" t="s">
        <v>54</v>
      </c>
      <c r="C25" t="s">
        <v>55</v>
      </c>
      <c r="D25" t="s">
        <v>10</v>
      </c>
      <c r="E25">
        <v>83514</v>
      </c>
    </row>
    <row r="26" spans="1:5" x14ac:dyDescent="0.3">
      <c r="A26">
        <v>1841759848</v>
      </c>
      <c r="B26" t="s">
        <v>56</v>
      </c>
      <c r="C26" t="s">
        <v>57</v>
      </c>
      <c r="D26" t="s">
        <v>7</v>
      </c>
      <c r="E26">
        <v>40716</v>
      </c>
    </row>
    <row r="27" spans="1:5" x14ac:dyDescent="0.3">
      <c r="A27">
        <v>7560031153</v>
      </c>
      <c r="B27" t="s">
        <v>58</v>
      </c>
      <c r="C27" t="s">
        <v>59</v>
      </c>
      <c r="D27" t="s">
        <v>10</v>
      </c>
      <c r="E27">
        <v>94464</v>
      </c>
    </row>
    <row r="28" spans="1:5" x14ac:dyDescent="0.3">
      <c r="A28">
        <v>2022565827</v>
      </c>
      <c r="B28" t="s">
        <v>60</v>
      </c>
      <c r="C28" t="s">
        <v>61</v>
      </c>
      <c r="D28" t="s">
        <v>29</v>
      </c>
      <c r="E28">
        <v>53277</v>
      </c>
    </row>
    <row r="29" spans="1:5" x14ac:dyDescent="0.3">
      <c r="A29">
        <v>8977805007</v>
      </c>
      <c r="B29" t="s">
        <v>62</v>
      </c>
      <c r="C29" t="s">
        <v>63</v>
      </c>
      <c r="D29" t="s">
        <v>29</v>
      </c>
      <c r="E29">
        <v>67739</v>
      </c>
    </row>
    <row r="30" spans="1:5" x14ac:dyDescent="0.3">
      <c r="A30">
        <v>1598957961</v>
      </c>
      <c r="B30" t="s">
        <v>64</v>
      </c>
      <c r="C30" t="s">
        <v>65</v>
      </c>
      <c r="D30" t="s">
        <v>10</v>
      </c>
      <c r="E30">
        <v>75679</v>
      </c>
    </row>
    <row r="31" spans="1:5" x14ac:dyDescent="0.3">
      <c r="A31">
        <v>3516592710</v>
      </c>
      <c r="B31" t="s">
        <v>66</v>
      </c>
      <c r="C31" t="s">
        <v>67</v>
      </c>
      <c r="D31" t="s">
        <v>7</v>
      </c>
      <c r="E31">
        <v>38904</v>
      </c>
    </row>
    <row r="32" spans="1:5" x14ac:dyDescent="0.3">
      <c r="A32">
        <v>3379645060</v>
      </c>
      <c r="B32" t="s">
        <v>68</v>
      </c>
      <c r="C32" t="s">
        <v>69</v>
      </c>
      <c r="D32" t="s">
        <v>7</v>
      </c>
      <c r="E32">
        <v>45353</v>
      </c>
    </row>
    <row r="33" spans="1:5" x14ac:dyDescent="0.3">
      <c r="A33">
        <v>85304042</v>
      </c>
      <c r="B33" t="s">
        <v>70</v>
      </c>
      <c r="C33" t="s">
        <v>71</v>
      </c>
      <c r="D33" t="s">
        <v>29</v>
      </c>
      <c r="E33">
        <v>69710</v>
      </c>
    </row>
    <row r="34" spans="1:5" x14ac:dyDescent="0.3">
      <c r="A34">
        <v>2130919499</v>
      </c>
      <c r="B34" t="s">
        <v>72</v>
      </c>
      <c r="C34" t="s">
        <v>73</v>
      </c>
      <c r="D34" t="s">
        <v>29</v>
      </c>
      <c r="E34">
        <v>76111</v>
      </c>
    </row>
    <row r="35" spans="1:5" x14ac:dyDescent="0.3">
      <c r="A35">
        <v>7074056774</v>
      </c>
      <c r="B35" t="s">
        <v>74</v>
      </c>
      <c r="C35" t="s">
        <v>75</v>
      </c>
      <c r="D35" t="s">
        <v>10</v>
      </c>
      <c r="E35">
        <v>98182</v>
      </c>
    </row>
    <row r="36" spans="1:5" x14ac:dyDescent="0.3">
      <c r="A36">
        <v>2450711406</v>
      </c>
      <c r="B36" t="s">
        <v>76</v>
      </c>
      <c r="C36" t="s">
        <v>77</v>
      </c>
      <c r="D36" t="s">
        <v>10</v>
      </c>
      <c r="E36">
        <v>106013</v>
      </c>
    </row>
    <row r="37" spans="1:5" x14ac:dyDescent="0.3">
      <c r="A37">
        <v>2294342399</v>
      </c>
      <c r="B37" t="s">
        <v>78</v>
      </c>
      <c r="C37" t="s">
        <v>79</v>
      </c>
      <c r="D37" t="s">
        <v>29</v>
      </c>
      <c r="E37">
        <v>74676</v>
      </c>
    </row>
    <row r="38" spans="1:5" x14ac:dyDescent="0.3">
      <c r="A38">
        <v>5280433926</v>
      </c>
      <c r="B38" t="s">
        <v>5</v>
      </c>
      <c r="C38" t="s">
        <v>80</v>
      </c>
      <c r="D38" t="s">
        <v>29</v>
      </c>
      <c r="E38">
        <v>51804</v>
      </c>
    </row>
    <row r="39" spans="1:5" x14ac:dyDescent="0.3">
      <c r="A39">
        <v>4037854406</v>
      </c>
      <c r="B39" t="s">
        <v>81</v>
      </c>
      <c r="C39" t="s">
        <v>82</v>
      </c>
      <c r="D39" t="s">
        <v>29</v>
      </c>
      <c r="E39">
        <v>64311</v>
      </c>
    </row>
    <row r="40" spans="1:5" x14ac:dyDescent="0.3">
      <c r="A40">
        <v>9958099322</v>
      </c>
      <c r="B40" t="s">
        <v>83</v>
      </c>
      <c r="C40" t="s">
        <v>84</v>
      </c>
      <c r="D40" t="s">
        <v>29</v>
      </c>
      <c r="E40">
        <v>77249</v>
      </c>
    </row>
    <row r="41" spans="1:5" x14ac:dyDescent="0.3">
      <c r="A41">
        <v>2402470968</v>
      </c>
      <c r="B41" t="s">
        <v>85</v>
      </c>
      <c r="C41" t="s">
        <v>86</v>
      </c>
      <c r="D41" t="s">
        <v>10</v>
      </c>
      <c r="E41">
        <v>99023</v>
      </c>
    </row>
    <row r="42" spans="1:5" x14ac:dyDescent="0.3">
      <c r="A42">
        <v>9686840923</v>
      </c>
      <c r="B42" t="s">
        <v>87</v>
      </c>
      <c r="C42" t="s">
        <v>88</v>
      </c>
      <c r="D42" t="s">
        <v>10</v>
      </c>
      <c r="E42">
        <v>79755</v>
      </c>
    </row>
    <row r="43" spans="1:5" x14ac:dyDescent="0.3">
      <c r="A43">
        <v>8093156364</v>
      </c>
      <c r="B43" t="s">
        <v>89</v>
      </c>
      <c r="C43" t="s">
        <v>90</v>
      </c>
      <c r="D43" t="s">
        <v>7</v>
      </c>
      <c r="E43">
        <v>64144</v>
      </c>
    </row>
    <row r="44" spans="1:5" x14ac:dyDescent="0.3">
      <c r="A44">
        <v>6733929554</v>
      </c>
      <c r="B44" t="s">
        <v>91</v>
      </c>
      <c r="C44" t="s">
        <v>92</v>
      </c>
      <c r="D44" t="s">
        <v>29</v>
      </c>
      <c r="E44">
        <v>74110</v>
      </c>
    </row>
    <row r="45" spans="1:5" x14ac:dyDescent="0.3">
      <c r="A45">
        <v>7892446737</v>
      </c>
      <c r="B45" t="s">
        <v>93</v>
      </c>
      <c r="C45" t="s">
        <v>94</v>
      </c>
      <c r="D45" t="s">
        <v>29</v>
      </c>
      <c r="E45">
        <v>78253</v>
      </c>
    </row>
    <row r="46" spans="1:5" x14ac:dyDescent="0.3">
      <c r="A46">
        <v>9803956825</v>
      </c>
      <c r="B46" t="s">
        <v>95</v>
      </c>
      <c r="C46" t="s">
        <v>96</v>
      </c>
      <c r="D46" t="s">
        <v>7</v>
      </c>
      <c r="E46">
        <v>47103</v>
      </c>
    </row>
    <row r="47" spans="1:5" x14ac:dyDescent="0.3">
      <c r="A47">
        <v>4085082426</v>
      </c>
      <c r="B47" t="s">
        <v>97</v>
      </c>
      <c r="C47" t="s">
        <v>98</v>
      </c>
      <c r="D47" t="s">
        <v>29</v>
      </c>
      <c r="E47">
        <v>64047</v>
      </c>
    </row>
    <row r="48" spans="1:5" x14ac:dyDescent="0.3">
      <c r="A48">
        <v>2565093969</v>
      </c>
      <c r="B48" t="s">
        <v>99</v>
      </c>
      <c r="C48" t="s">
        <v>100</v>
      </c>
      <c r="D48" t="s">
        <v>7</v>
      </c>
      <c r="E48">
        <v>46352</v>
      </c>
    </row>
    <row r="49" spans="1:5" x14ac:dyDescent="0.3">
      <c r="A49">
        <v>6973806759</v>
      </c>
      <c r="B49" t="s">
        <v>101</v>
      </c>
      <c r="C49" t="s">
        <v>102</v>
      </c>
      <c r="D49" t="s">
        <v>7</v>
      </c>
      <c r="E49">
        <v>45164</v>
      </c>
    </row>
    <row r="50" spans="1:5" x14ac:dyDescent="0.3">
      <c r="A50">
        <v>4823073274</v>
      </c>
      <c r="B50" t="s">
        <v>103</v>
      </c>
      <c r="C50" t="s">
        <v>104</v>
      </c>
      <c r="D50" t="s">
        <v>7</v>
      </c>
      <c r="E50">
        <v>62323</v>
      </c>
    </row>
    <row r="51" spans="1:5" x14ac:dyDescent="0.3">
      <c r="A51">
        <v>8858733592</v>
      </c>
      <c r="B51" t="s">
        <v>105</v>
      </c>
      <c r="C51" t="s">
        <v>106</v>
      </c>
      <c r="D51" t="s">
        <v>29</v>
      </c>
      <c r="E51">
        <v>66730</v>
      </c>
    </row>
    <row r="52" spans="1:5" x14ac:dyDescent="0.3">
      <c r="A52">
        <v>4786629839</v>
      </c>
      <c r="B52" t="s">
        <v>107</v>
      </c>
      <c r="C52" t="s">
        <v>108</v>
      </c>
      <c r="D52" t="s">
        <v>7</v>
      </c>
      <c r="E52">
        <v>47140</v>
      </c>
    </row>
    <row r="53" spans="1:5" x14ac:dyDescent="0.3">
      <c r="A53">
        <v>9151658844</v>
      </c>
      <c r="B53" t="s">
        <v>109</v>
      </c>
      <c r="C53" t="s">
        <v>110</v>
      </c>
      <c r="D53" t="s">
        <v>29</v>
      </c>
      <c r="E53">
        <v>50141</v>
      </c>
    </row>
    <row r="54" spans="1:5" x14ac:dyDescent="0.3">
      <c r="A54">
        <v>7132417177</v>
      </c>
      <c r="B54" t="s">
        <v>111</v>
      </c>
      <c r="C54" t="s">
        <v>112</v>
      </c>
      <c r="D54" t="s">
        <v>7</v>
      </c>
      <c r="E54">
        <v>52665</v>
      </c>
    </row>
    <row r="55" spans="1:5" x14ac:dyDescent="0.3">
      <c r="A55">
        <v>6596440737</v>
      </c>
      <c r="B55" t="s">
        <v>113</v>
      </c>
      <c r="C55" t="s">
        <v>114</v>
      </c>
      <c r="D55" t="s">
        <v>7</v>
      </c>
      <c r="E55">
        <v>34438</v>
      </c>
    </row>
    <row r="56" spans="1:5" x14ac:dyDescent="0.3">
      <c r="A56">
        <v>4504361140</v>
      </c>
      <c r="B56" t="s">
        <v>115</v>
      </c>
      <c r="C56" t="s">
        <v>116</v>
      </c>
      <c r="D56" t="s">
        <v>7</v>
      </c>
      <c r="E56">
        <v>45337</v>
      </c>
    </row>
    <row r="57" spans="1:5" x14ac:dyDescent="0.3">
      <c r="A57">
        <v>4986200380</v>
      </c>
      <c r="B57" t="s">
        <v>117</v>
      </c>
      <c r="C57" t="s">
        <v>118</v>
      </c>
      <c r="D57" t="s">
        <v>29</v>
      </c>
      <c r="E57">
        <v>72309</v>
      </c>
    </row>
    <row r="58" spans="1:5" x14ac:dyDescent="0.3">
      <c r="A58">
        <v>2804488179</v>
      </c>
      <c r="B58" t="s">
        <v>119</v>
      </c>
      <c r="C58" t="s">
        <v>120</v>
      </c>
      <c r="D58" t="s">
        <v>10</v>
      </c>
      <c r="E58">
        <v>104547</v>
      </c>
    </row>
    <row r="59" spans="1:5" x14ac:dyDescent="0.3">
      <c r="A59">
        <v>6214787945</v>
      </c>
      <c r="B59" t="s">
        <v>121</v>
      </c>
      <c r="C59" t="s">
        <v>122</v>
      </c>
      <c r="D59" t="s">
        <v>29</v>
      </c>
      <c r="E59">
        <v>63850</v>
      </c>
    </row>
    <row r="60" spans="1:5" x14ac:dyDescent="0.3">
      <c r="A60">
        <v>8346855079</v>
      </c>
      <c r="B60" t="s">
        <v>123</v>
      </c>
      <c r="C60" t="s">
        <v>124</v>
      </c>
      <c r="D60" t="s">
        <v>7</v>
      </c>
      <c r="E60">
        <v>37411</v>
      </c>
    </row>
    <row r="61" spans="1:5" x14ac:dyDescent="0.3">
      <c r="A61">
        <v>8644362151</v>
      </c>
      <c r="B61" t="s">
        <v>125</v>
      </c>
      <c r="C61" t="s">
        <v>126</v>
      </c>
      <c r="D61" t="s">
        <v>10</v>
      </c>
      <c r="E61">
        <v>95999</v>
      </c>
    </row>
    <row r="62" spans="1:5" x14ac:dyDescent="0.3">
      <c r="A62">
        <v>5948190226</v>
      </c>
      <c r="B62" t="s">
        <v>127</v>
      </c>
      <c r="C62" t="s">
        <v>128</v>
      </c>
      <c r="D62" t="s">
        <v>7</v>
      </c>
      <c r="E62">
        <v>41088</v>
      </c>
    </row>
    <row r="63" spans="1:5" x14ac:dyDescent="0.3">
      <c r="A63">
        <v>7367438190</v>
      </c>
      <c r="B63" t="s">
        <v>129</v>
      </c>
      <c r="C63" t="s">
        <v>130</v>
      </c>
      <c r="D63" t="s">
        <v>7</v>
      </c>
      <c r="E63">
        <v>47043</v>
      </c>
    </row>
    <row r="64" spans="1:5" x14ac:dyDescent="0.3">
      <c r="A64">
        <v>9624054975</v>
      </c>
      <c r="B64" t="s">
        <v>131</v>
      </c>
      <c r="C64" t="s">
        <v>132</v>
      </c>
      <c r="D64" t="s">
        <v>29</v>
      </c>
      <c r="E64">
        <v>73192</v>
      </c>
    </row>
    <row r="65" spans="1:5" x14ac:dyDescent="0.3">
      <c r="A65">
        <v>6084639828</v>
      </c>
      <c r="B65" t="s">
        <v>133</v>
      </c>
      <c r="C65" t="s">
        <v>134</v>
      </c>
      <c r="D65" t="s">
        <v>29</v>
      </c>
      <c r="E65">
        <v>67908</v>
      </c>
    </row>
    <row r="66" spans="1:5" x14ac:dyDescent="0.3">
      <c r="A66">
        <v>2547511673</v>
      </c>
      <c r="B66" t="s">
        <v>135</v>
      </c>
      <c r="C66" t="s">
        <v>136</v>
      </c>
      <c r="D66" t="s">
        <v>29</v>
      </c>
      <c r="E66">
        <v>71416</v>
      </c>
    </row>
    <row r="67" spans="1:5" x14ac:dyDescent="0.3">
      <c r="A67">
        <v>7033916019</v>
      </c>
      <c r="B67" t="s">
        <v>137</v>
      </c>
      <c r="C67" t="s">
        <v>138</v>
      </c>
      <c r="D67" t="s">
        <v>29</v>
      </c>
      <c r="E67">
        <v>57801</v>
      </c>
    </row>
    <row r="68" spans="1:5" x14ac:dyDescent="0.3">
      <c r="A68">
        <v>7160109333</v>
      </c>
      <c r="B68" t="s">
        <v>139</v>
      </c>
      <c r="C68" t="s">
        <v>140</v>
      </c>
      <c r="D68" t="s">
        <v>10</v>
      </c>
      <c r="E68">
        <v>116881</v>
      </c>
    </row>
    <row r="69" spans="1:5" x14ac:dyDescent="0.3">
      <c r="A69">
        <v>6852060985</v>
      </c>
      <c r="B69" t="s">
        <v>141</v>
      </c>
      <c r="C69" t="s">
        <v>142</v>
      </c>
      <c r="D69" t="s">
        <v>29</v>
      </c>
      <c r="E69">
        <v>59859</v>
      </c>
    </row>
    <row r="70" spans="1:5" x14ac:dyDescent="0.3">
      <c r="A70">
        <v>3219601650</v>
      </c>
      <c r="B70" t="s">
        <v>143</v>
      </c>
      <c r="C70" t="s">
        <v>144</v>
      </c>
      <c r="D70" t="s">
        <v>29</v>
      </c>
      <c r="E70">
        <v>55807</v>
      </c>
    </row>
    <row r="71" spans="1:5" x14ac:dyDescent="0.3">
      <c r="A71">
        <v>9966428720</v>
      </c>
      <c r="B71" t="s">
        <v>145</v>
      </c>
      <c r="C71" t="s">
        <v>146</v>
      </c>
      <c r="D71" t="s">
        <v>10</v>
      </c>
      <c r="E71">
        <v>121579</v>
      </c>
    </row>
    <row r="72" spans="1:5" x14ac:dyDescent="0.3">
      <c r="A72">
        <v>5002048994</v>
      </c>
      <c r="B72" t="s">
        <v>147</v>
      </c>
      <c r="C72" t="s">
        <v>148</v>
      </c>
      <c r="D72" t="s">
        <v>10</v>
      </c>
      <c r="E72">
        <v>89494</v>
      </c>
    </row>
    <row r="73" spans="1:5" x14ac:dyDescent="0.3">
      <c r="A73">
        <v>4482855448</v>
      </c>
      <c r="B73" t="s">
        <v>149</v>
      </c>
      <c r="C73" t="s">
        <v>150</v>
      </c>
      <c r="D73" t="s">
        <v>7</v>
      </c>
      <c r="E73">
        <v>42742</v>
      </c>
    </row>
    <row r="74" spans="1:5" x14ac:dyDescent="0.3">
      <c r="A74">
        <v>9072843924</v>
      </c>
      <c r="B74" t="s">
        <v>151</v>
      </c>
      <c r="C74" t="s">
        <v>152</v>
      </c>
      <c r="D74" t="s">
        <v>7</v>
      </c>
      <c r="E74">
        <v>40376</v>
      </c>
    </row>
    <row r="75" spans="1:5" x14ac:dyDescent="0.3">
      <c r="A75">
        <v>6801140183</v>
      </c>
      <c r="B75" t="s">
        <v>153</v>
      </c>
      <c r="C75" t="s">
        <v>154</v>
      </c>
      <c r="D75" t="s">
        <v>7</v>
      </c>
      <c r="E75">
        <v>57548</v>
      </c>
    </row>
    <row r="76" spans="1:5" x14ac:dyDescent="0.3">
      <c r="A76">
        <v>6510701464</v>
      </c>
      <c r="B76" t="s">
        <v>155</v>
      </c>
      <c r="C76" t="s">
        <v>156</v>
      </c>
      <c r="D76" t="s">
        <v>7</v>
      </c>
      <c r="E76">
        <v>45866</v>
      </c>
    </row>
    <row r="77" spans="1:5" x14ac:dyDescent="0.3">
      <c r="A77">
        <v>3996818513</v>
      </c>
      <c r="B77" t="s">
        <v>157</v>
      </c>
      <c r="C77" t="s">
        <v>158</v>
      </c>
      <c r="D77" t="s">
        <v>10</v>
      </c>
      <c r="E77">
        <v>94317</v>
      </c>
    </row>
    <row r="78" spans="1:5" x14ac:dyDescent="0.3">
      <c r="A78">
        <v>5372344725</v>
      </c>
      <c r="B78" t="s">
        <v>159</v>
      </c>
      <c r="C78" t="s">
        <v>160</v>
      </c>
      <c r="D78" t="s">
        <v>7</v>
      </c>
      <c r="E78">
        <v>42683</v>
      </c>
    </row>
    <row r="79" spans="1:5" x14ac:dyDescent="0.3">
      <c r="A79">
        <v>1839046880</v>
      </c>
      <c r="B79" t="s">
        <v>161</v>
      </c>
      <c r="C79" t="s">
        <v>162</v>
      </c>
      <c r="D79" t="s">
        <v>7</v>
      </c>
      <c r="E79">
        <v>64858</v>
      </c>
    </row>
    <row r="80" spans="1:5" x14ac:dyDescent="0.3">
      <c r="A80">
        <v>5074304008</v>
      </c>
      <c r="B80" t="s">
        <v>163</v>
      </c>
      <c r="C80" t="s">
        <v>164</v>
      </c>
      <c r="D80" t="s">
        <v>29</v>
      </c>
      <c r="E80">
        <v>62375</v>
      </c>
    </row>
    <row r="81" spans="1:5" x14ac:dyDescent="0.3">
      <c r="A81">
        <v>2423731264</v>
      </c>
      <c r="B81" t="s">
        <v>165</v>
      </c>
      <c r="C81" t="s">
        <v>166</v>
      </c>
      <c r="D81" t="s">
        <v>10</v>
      </c>
      <c r="E81">
        <v>124700</v>
      </c>
    </row>
    <row r="82" spans="1:5" x14ac:dyDescent="0.3">
      <c r="A82">
        <v>4159390110</v>
      </c>
      <c r="B82" t="s">
        <v>167</v>
      </c>
      <c r="C82" t="s">
        <v>168</v>
      </c>
      <c r="D82" t="s">
        <v>10</v>
      </c>
      <c r="E82">
        <v>114184</v>
      </c>
    </row>
    <row r="83" spans="1:5" x14ac:dyDescent="0.3">
      <c r="A83">
        <v>25254650</v>
      </c>
      <c r="B83" t="s">
        <v>169</v>
      </c>
      <c r="C83" t="s">
        <v>170</v>
      </c>
      <c r="D83" t="s">
        <v>10</v>
      </c>
      <c r="E83">
        <v>90630</v>
      </c>
    </row>
    <row r="84" spans="1:5" x14ac:dyDescent="0.3">
      <c r="A84">
        <v>4192443678</v>
      </c>
      <c r="B84" t="s">
        <v>171</v>
      </c>
      <c r="C84" t="s">
        <v>172</v>
      </c>
      <c r="D84" t="s">
        <v>29</v>
      </c>
      <c r="E84">
        <v>75878</v>
      </c>
    </row>
    <row r="85" spans="1:5" x14ac:dyDescent="0.3">
      <c r="A85">
        <v>4076701275</v>
      </c>
      <c r="B85" t="s">
        <v>173</v>
      </c>
      <c r="C85" t="s">
        <v>174</v>
      </c>
      <c r="D85" t="s">
        <v>7</v>
      </c>
      <c r="E85">
        <v>51875</v>
      </c>
    </row>
    <row r="86" spans="1:5" x14ac:dyDescent="0.3">
      <c r="A86">
        <v>4185019157</v>
      </c>
      <c r="B86" t="s">
        <v>175</v>
      </c>
      <c r="C86" t="s">
        <v>176</v>
      </c>
      <c r="D86" t="s">
        <v>7</v>
      </c>
      <c r="E86">
        <v>52111</v>
      </c>
    </row>
    <row r="87" spans="1:5" x14ac:dyDescent="0.3">
      <c r="A87">
        <v>713650656</v>
      </c>
      <c r="B87" t="s">
        <v>177</v>
      </c>
      <c r="C87" t="s">
        <v>178</v>
      </c>
      <c r="D87" t="s">
        <v>29</v>
      </c>
      <c r="E87">
        <v>55601</v>
      </c>
    </row>
    <row r="88" spans="1:5" x14ac:dyDescent="0.3">
      <c r="A88">
        <v>8322342209</v>
      </c>
      <c r="B88" t="s">
        <v>179</v>
      </c>
      <c r="C88" t="s">
        <v>180</v>
      </c>
      <c r="D88" t="s">
        <v>7</v>
      </c>
      <c r="E88">
        <v>42322</v>
      </c>
    </row>
    <row r="89" spans="1:5" x14ac:dyDescent="0.3">
      <c r="A89">
        <v>5764917026</v>
      </c>
      <c r="B89" t="s">
        <v>181</v>
      </c>
      <c r="C89" t="s">
        <v>182</v>
      </c>
      <c r="D89" t="s">
        <v>7</v>
      </c>
      <c r="E89">
        <v>37046</v>
      </c>
    </row>
    <row r="90" spans="1:5" x14ac:dyDescent="0.3">
      <c r="A90">
        <v>3935718624</v>
      </c>
      <c r="B90" t="s">
        <v>183</v>
      </c>
      <c r="C90" t="s">
        <v>184</v>
      </c>
      <c r="D90" t="s">
        <v>7</v>
      </c>
      <c r="E90">
        <v>44845</v>
      </c>
    </row>
    <row r="91" spans="1:5" x14ac:dyDescent="0.3">
      <c r="A91">
        <v>2976436541</v>
      </c>
      <c r="B91" t="s">
        <v>185</v>
      </c>
      <c r="C91" t="s">
        <v>186</v>
      </c>
      <c r="D91" t="s">
        <v>10</v>
      </c>
      <c r="E91">
        <v>77783</v>
      </c>
    </row>
    <row r="92" spans="1:5" x14ac:dyDescent="0.3">
      <c r="A92">
        <v>6718456802</v>
      </c>
      <c r="B92" t="s">
        <v>187</v>
      </c>
      <c r="C92" t="s">
        <v>188</v>
      </c>
      <c r="D92" t="s">
        <v>29</v>
      </c>
      <c r="E92">
        <v>55542</v>
      </c>
    </row>
    <row r="93" spans="1:5" x14ac:dyDescent="0.3">
      <c r="A93">
        <v>6789690301</v>
      </c>
      <c r="B93" t="s">
        <v>189</v>
      </c>
      <c r="C93" t="s">
        <v>190</v>
      </c>
      <c r="D93" t="s">
        <v>10</v>
      </c>
      <c r="E93">
        <v>110711</v>
      </c>
    </row>
    <row r="94" spans="1:5" x14ac:dyDescent="0.3">
      <c r="A94">
        <v>8044612831</v>
      </c>
      <c r="B94" t="s">
        <v>191</v>
      </c>
      <c r="C94" t="s">
        <v>192</v>
      </c>
      <c r="D94" t="s">
        <v>10</v>
      </c>
      <c r="E94">
        <v>120683</v>
      </c>
    </row>
    <row r="95" spans="1:5" x14ac:dyDescent="0.3">
      <c r="A95">
        <v>7888574610</v>
      </c>
      <c r="B95" t="s">
        <v>193</v>
      </c>
      <c r="C95" t="s">
        <v>194</v>
      </c>
      <c r="D95" t="s">
        <v>7</v>
      </c>
      <c r="E95">
        <v>43872</v>
      </c>
    </row>
    <row r="96" spans="1:5" x14ac:dyDescent="0.3">
      <c r="A96">
        <v>3569619966</v>
      </c>
      <c r="B96" t="s">
        <v>135</v>
      </c>
      <c r="C96" t="s">
        <v>195</v>
      </c>
      <c r="D96" t="s">
        <v>10</v>
      </c>
      <c r="E96">
        <v>93357</v>
      </c>
    </row>
    <row r="97" spans="1:5" x14ac:dyDescent="0.3">
      <c r="A97">
        <v>549857826</v>
      </c>
      <c r="B97" t="s">
        <v>196</v>
      </c>
      <c r="C97" t="s">
        <v>197</v>
      </c>
      <c r="D97" t="s">
        <v>7</v>
      </c>
      <c r="E97">
        <v>62151</v>
      </c>
    </row>
    <row r="98" spans="1:5" x14ac:dyDescent="0.3">
      <c r="A98">
        <v>5561472151</v>
      </c>
      <c r="B98" t="s">
        <v>198</v>
      </c>
      <c r="C98" t="s">
        <v>199</v>
      </c>
      <c r="D98" t="s">
        <v>29</v>
      </c>
      <c r="E98">
        <v>56655</v>
      </c>
    </row>
    <row r="99" spans="1:5" x14ac:dyDescent="0.3">
      <c r="A99">
        <v>1085075834</v>
      </c>
      <c r="B99" t="s">
        <v>200</v>
      </c>
      <c r="C99" t="s">
        <v>201</v>
      </c>
      <c r="D99" t="s">
        <v>29</v>
      </c>
      <c r="E99">
        <v>56213</v>
      </c>
    </row>
    <row r="100" spans="1:5" x14ac:dyDescent="0.3">
      <c r="A100">
        <v>9782845590</v>
      </c>
      <c r="B100" t="s">
        <v>202</v>
      </c>
      <c r="C100" t="s">
        <v>203</v>
      </c>
      <c r="D100" t="s">
        <v>10</v>
      </c>
      <c r="E100">
        <v>97594</v>
      </c>
    </row>
    <row r="101" spans="1:5" x14ac:dyDescent="0.3">
      <c r="A101">
        <v>115757341</v>
      </c>
      <c r="B101" t="s">
        <v>204</v>
      </c>
      <c r="C101" t="s">
        <v>205</v>
      </c>
      <c r="D101" t="s">
        <v>7</v>
      </c>
      <c r="E101">
        <v>45592</v>
      </c>
    </row>
    <row r="102" spans="1:5" x14ac:dyDescent="0.3">
      <c r="A102">
        <v>1755716656</v>
      </c>
      <c r="B102" t="s">
        <v>206</v>
      </c>
      <c r="C102" t="s">
        <v>207</v>
      </c>
      <c r="D102" t="s">
        <v>7</v>
      </c>
      <c r="E102">
        <v>47083</v>
      </c>
    </row>
    <row r="103" spans="1:5" x14ac:dyDescent="0.3">
      <c r="A103">
        <v>3145039288</v>
      </c>
      <c r="B103" t="s">
        <v>208</v>
      </c>
      <c r="C103" t="s">
        <v>209</v>
      </c>
      <c r="D103" t="s">
        <v>7</v>
      </c>
      <c r="E103">
        <v>43162</v>
      </c>
    </row>
    <row r="104" spans="1:5" x14ac:dyDescent="0.3">
      <c r="A104">
        <v>8047841793</v>
      </c>
      <c r="B104" t="s">
        <v>210</v>
      </c>
      <c r="C104" t="s">
        <v>211</v>
      </c>
      <c r="D104" t="s">
        <v>7</v>
      </c>
      <c r="E104">
        <v>46338</v>
      </c>
    </row>
    <row r="105" spans="1:5" x14ac:dyDescent="0.3">
      <c r="A105">
        <v>9617190826</v>
      </c>
      <c r="B105" t="s">
        <v>212</v>
      </c>
      <c r="C105" t="s">
        <v>213</v>
      </c>
      <c r="D105" t="s">
        <v>29</v>
      </c>
      <c r="E105">
        <v>57033</v>
      </c>
    </row>
    <row r="106" spans="1:5" x14ac:dyDescent="0.3">
      <c r="A106">
        <v>8658719154</v>
      </c>
      <c r="B106" t="s">
        <v>214</v>
      </c>
      <c r="C106" t="s">
        <v>215</v>
      </c>
      <c r="D106" t="s">
        <v>10</v>
      </c>
      <c r="E106">
        <v>114511</v>
      </c>
    </row>
    <row r="107" spans="1:5" x14ac:dyDescent="0.3">
      <c r="A107">
        <v>8482007106</v>
      </c>
      <c r="B107" t="s">
        <v>216</v>
      </c>
      <c r="C107" t="s">
        <v>217</v>
      </c>
      <c r="D107" t="s">
        <v>10</v>
      </c>
      <c r="E107">
        <v>80762</v>
      </c>
    </row>
    <row r="108" spans="1:5" x14ac:dyDescent="0.3">
      <c r="A108">
        <v>9516781780</v>
      </c>
      <c r="B108" t="s">
        <v>218</v>
      </c>
      <c r="C108" t="s">
        <v>219</v>
      </c>
      <c r="D108" t="s">
        <v>29</v>
      </c>
      <c r="E108">
        <v>55345</v>
      </c>
    </row>
    <row r="109" spans="1:5" x14ac:dyDescent="0.3">
      <c r="A109">
        <v>7180536660</v>
      </c>
      <c r="B109" t="s">
        <v>220</v>
      </c>
      <c r="C109" t="s">
        <v>221</v>
      </c>
      <c r="D109" t="s">
        <v>7</v>
      </c>
      <c r="E109">
        <v>34861</v>
      </c>
    </row>
    <row r="110" spans="1:5" x14ac:dyDescent="0.3">
      <c r="A110">
        <v>3597778305</v>
      </c>
      <c r="B110" t="s">
        <v>222</v>
      </c>
      <c r="C110" t="s">
        <v>223</v>
      </c>
      <c r="D110" t="s">
        <v>10</v>
      </c>
      <c r="E110">
        <v>101808</v>
      </c>
    </row>
    <row r="111" spans="1:5" x14ac:dyDescent="0.3">
      <c r="A111">
        <v>9293760045</v>
      </c>
      <c r="B111" t="s">
        <v>224</v>
      </c>
      <c r="C111" t="s">
        <v>225</v>
      </c>
      <c r="D111" t="s">
        <v>7</v>
      </c>
      <c r="E111">
        <v>48405</v>
      </c>
    </row>
    <row r="112" spans="1:5" x14ac:dyDescent="0.3">
      <c r="A112">
        <v>5064247826</v>
      </c>
      <c r="B112" t="s">
        <v>226</v>
      </c>
      <c r="C112" t="s">
        <v>227</v>
      </c>
      <c r="D112" t="s">
        <v>10</v>
      </c>
      <c r="E112">
        <v>91225</v>
      </c>
    </row>
    <row r="113" spans="1:5" x14ac:dyDescent="0.3">
      <c r="A113">
        <v>7769010411</v>
      </c>
      <c r="B113" t="s">
        <v>228</v>
      </c>
      <c r="C113" t="s">
        <v>229</v>
      </c>
      <c r="D113" t="s">
        <v>29</v>
      </c>
      <c r="E113">
        <v>67024</v>
      </c>
    </row>
    <row r="114" spans="1:5" x14ac:dyDescent="0.3">
      <c r="A114">
        <v>5764488419</v>
      </c>
      <c r="B114" t="s">
        <v>230</v>
      </c>
      <c r="C114" t="s">
        <v>231</v>
      </c>
      <c r="D114" t="s">
        <v>10</v>
      </c>
      <c r="E114">
        <v>113526</v>
      </c>
    </row>
    <row r="115" spans="1:5" x14ac:dyDescent="0.3">
      <c r="A115">
        <v>1053331541</v>
      </c>
      <c r="B115" t="s">
        <v>232</v>
      </c>
      <c r="C115" t="s">
        <v>233</v>
      </c>
      <c r="D115" t="s">
        <v>7</v>
      </c>
      <c r="E115">
        <v>59443</v>
      </c>
    </row>
    <row r="116" spans="1:5" x14ac:dyDescent="0.3">
      <c r="A116">
        <v>4406664351</v>
      </c>
      <c r="B116" t="s">
        <v>234</v>
      </c>
      <c r="C116" t="s">
        <v>235</v>
      </c>
      <c r="D116" t="s">
        <v>29</v>
      </c>
      <c r="E116">
        <v>72749</v>
      </c>
    </row>
    <row r="117" spans="1:5" x14ac:dyDescent="0.3">
      <c r="A117">
        <v>589071254</v>
      </c>
      <c r="B117" t="s">
        <v>236</v>
      </c>
      <c r="C117" t="s">
        <v>237</v>
      </c>
      <c r="D117" t="s">
        <v>10</v>
      </c>
      <c r="E117">
        <v>109778</v>
      </c>
    </row>
    <row r="118" spans="1:5" x14ac:dyDescent="0.3">
      <c r="A118">
        <v>7325246862</v>
      </c>
      <c r="B118" t="s">
        <v>238</v>
      </c>
      <c r="C118" t="s">
        <v>239</v>
      </c>
      <c r="D118" t="s">
        <v>10</v>
      </c>
      <c r="E118">
        <v>113658</v>
      </c>
    </row>
    <row r="119" spans="1:5" x14ac:dyDescent="0.3">
      <c r="A119">
        <v>8733080267</v>
      </c>
      <c r="B119" t="s">
        <v>240</v>
      </c>
      <c r="C119" t="s">
        <v>241</v>
      </c>
      <c r="D119" t="s">
        <v>7</v>
      </c>
      <c r="E119">
        <v>49825</v>
      </c>
    </row>
    <row r="120" spans="1:5" x14ac:dyDescent="0.3">
      <c r="A120">
        <v>4162153728</v>
      </c>
      <c r="B120" t="s">
        <v>242</v>
      </c>
      <c r="C120" t="s">
        <v>243</v>
      </c>
      <c r="D120" t="s">
        <v>10</v>
      </c>
      <c r="E120">
        <v>95348</v>
      </c>
    </row>
    <row r="121" spans="1:5" x14ac:dyDescent="0.3">
      <c r="A121">
        <v>2493113470</v>
      </c>
      <c r="B121" t="s">
        <v>244</v>
      </c>
      <c r="C121" t="s">
        <v>245</v>
      </c>
      <c r="D121" t="s">
        <v>29</v>
      </c>
      <c r="E121">
        <v>62403</v>
      </c>
    </row>
    <row r="122" spans="1:5" x14ac:dyDescent="0.3">
      <c r="A122">
        <v>9153408497</v>
      </c>
      <c r="B122" t="s">
        <v>246</v>
      </c>
      <c r="C122" t="s">
        <v>247</v>
      </c>
      <c r="D122" t="s">
        <v>10</v>
      </c>
      <c r="E122">
        <v>96381</v>
      </c>
    </row>
    <row r="123" spans="1:5" x14ac:dyDescent="0.3">
      <c r="A123">
        <v>274599287</v>
      </c>
      <c r="B123" t="s">
        <v>248</v>
      </c>
      <c r="C123" t="s">
        <v>249</v>
      </c>
      <c r="D123" t="s">
        <v>29</v>
      </c>
      <c r="E123">
        <v>79938</v>
      </c>
    </row>
    <row r="124" spans="1:5" x14ac:dyDescent="0.3">
      <c r="A124">
        <v>9317454674</v>
      </c>
      <c r="B124" t="s">
        <v>250</v>
      </c>
      <c r="C124" t="s">
        <v>251</v>
      </c>
      <c r="D124" t="s">
        <v>7</v>
      </c>
      <c r="E124">
        <v>33116</v>
      </c>
    </row>
    <row r="125" spans="1:5" x14ac:dyDescent="0.3">
      <c r="A125">
        <v>5779075530</v>
      </c>
      <c r="B125" t="s">
        <v>252</v>
      </c>
      <c r="C125" t="s">
        <v>253</v>
      </c>
      <c r="D125" t="s">
        <v>7</v>
      </c>
      <c r="E125">
        <v>41802</v>
      </c>
    </row>
    <row r="126" spans="1:5" x14ac:dyDescent="0.3">
      <c r="A126">
        <v>4472356473</v>
      </c>
      <c r="B126" t="s">
        <v>254</v>
      </c>
      <c r="C126" t="s">
        <v>255</v>
      </c>
      <c r="D126" t="s">
        <v>10</v>
      </c>
      <c r="E126">
        <v>79672</v>
      </c>
    </row>
    <row r="127" spans="1:5" x14ac:dyDescent="0.3">
      <c r="A127">
        <v>9963057691</v>
      </c>
      <c r="B127" t="s">
        <v>256</v>
      </c>
      <c r="C127" t="s">
        <v>257</v>
      </c>
      <c r="D127" t="s">
        <v>29</v>
      </c>
      <c r="E127">
        <v>64506</v>
      </c>
    </row>
    <row r="128" spans="1:5" x14ac:dyDescent="0.3">
      <c r="A128">
        <v>6041314951</v>
      </c>
      <c r="B128" t="s">
        <v>258</v>
      </c>
      <c r="C128" t="s">
        <v>259</v>
      </c>
      <c r="D128" t="s">
        <v>29</v>
      </c>
      <c r="E128">
        <v>76999</v>
      </c>
    </row>
    <row r="129" spans="1:5" x14ac:dyDescent="0.3">
      <c r="A129">
        <v>228985188</v>
      </c>
      <c r="B129" t="s">
        <v>260</v>
      </c>
      <c r="C129" t="s">
        <v>261</v>
      </c>
      <c r="D129" t="s">
        <v>29</v>
      </c>
      <c r="E129">
        <v>57755</v>
      </c>
    </row>
    <row r="130" spans="1:5" x14ac:dyDescent="0.3">
      <c r="A130">
        <v>4445486779</v>
      </c>
      <c r="B130" t="s">
        <v>262</v>
      </c>
      <c r="C130" t="s">
        <v>263</v>
      </c>
      <c r="D130" t="s">
        <v>10</v>
      </c>
      <c r="E130">
        <v>104472</v>
      </c>
    </row>
    <row r="131" spans="1:5" x14ac:dyDescent="0.3">
      <c r="A131">
        <v>6279928705</v>
      </c>
      <c r="B131" t="s">
        <v>264</v>
      </c>
      <c r="C131" t="s">
        <v>265</v>
      </c>
      <c r="D131" t="s">
        <v>29</v>
      </c>
      <c r="E131">
        <v>79834</v>
      </c>
    </row>
    <row r="132" spans="1:5" x14ac:dyDescent="0.3">
      <c r="A132">
        <v>4499766028</v>
      </c>
      <c r="B132" t="s">
        <v>266</v>
      </c>
      <c r="C132" t="s">
        <v>267</v>
      </c>
      <c r="D132" t="s">
        <v>7</v>
      </c>
      <c r="E132">
        <v>53063</v>
      </c>
    </row>
    <row r="133" spans="1:5" x14ac:dyDescent="0.3">
      <c r="A133">
        <v>4656574848</v>
      </c>
      <c r="B133" t="s">
        <v>268</v>
      </c>
      <c r="C133" t="s">
        <v>269</v>
      </c>
      <c r="D133" t="s">
        <v>7</v>
      </c>
      <c r="E133">
        <v>62869</v>
      </c>
    </row>
    <row r="134" spans="1:5" x14ac:dyDescent="0.3">
      <c r="A134">
        <v>5209112160</v>
      </c>
      <c r="B134" t="s">
        <v>270</v>
      </c>
      <c r="C134" t="s">
        <v>271</v>
      </c>
      <c r="D134" t="s">
        <v>10</v>
      </c>
      <c r="E134">
        <v>123127</v>
      </c>
    </row>
    <row r="135" spans="1:5" x14ac:dyDescent="0.3">
      <c r="A135">
        <v>325547246</v>
      </c>
      <c r="B135" t="s">
        <v>272</v>
      </c>
      <c r="C135" t="s">
        <v>273</v>
      </c>
      <c r="D135" t="s">
        <v>10</v>
      </c>
      <c r="E135">
        <v>89591</v>
      </c>
    </row>
    <row r="136" spans="1:5" x14ac:dyDescent="0.3">
      <c r="A136">
        <v>3271497702</v>
      </c>
      <c r="B136" t="s">
        <v>274</v>
      </c>
      <c r="C136" t="s">
        <v>275</v>
      </c>
      <c r="D136" t="s">
        <v>10</v>
      </c>
      <c r="E136">
        <v>86830</v>
      </c>
    </row>
    <row r="137" spans="1:5" x14ac:dyDescent="0.3">
      <c r="A137">
        <v>6275593709</v>
      </c>
      <c r="B137" t="s">
        <v>276</v>
      </c>
      <c r="C137" t="s">
        <v>277</v>
      </c>
      <c r="D137" t="s">
        <v>10</v>
      </c>
      <c r="E137">
        <v>121384</v>
      </c>
    </row>
    <row r="138" spans="1:5" x14ac:dyDescent="0.3">
      <c r="A138">
        <v>9766606919</v>
      </c>
      <c r="B138" t="s">
        <v>278</v>
      </c>
      <c r="C138" t="s">
        <v>279</v>
      </c>
      <c r="D138" t="s">
        <v>29</v>
      </c>
      <c r="E138">
        <v>76509</v>
      </c>
    </row>
    <row r="139" spans="1:5" x14ac:dyDescent="0.3">
      <c r="A139">
        <v>9381484503</v>
      </c>
      <c r="B139" t="s">
        <v>280</v>
      </c>
      <c r="C139" t="s">
        <v>281</v>
      </c>
      <c r="D139" t="s">
        <v>10</v>
      </c>
      <c r="E139">
        <v>121954</v>
      </c>
    </row>
    <row r="140" spans="1:5" x14ac:dyDescent="0.3">
      <c r="A140">
        <v>146065492</v>
      </c>
      <c r="B140" t="s">
        <v>282</v>
      </c>
      <c r="C140" t="s">
        <v>283</v>
      </c>
      <c r="D140" t="s">
        <v>10</v>
      </c>
      <c r="E140">
        <v>117391</v>
      </c>
    </row>
    <row r="141" spans="1:5" x14ac:dyDescent="0.3">
      <c r="A141">
        <v>6408517315</v>
      </c>
      <c r="B141" t="s">
        <v>284</v>
      </c>
      <c r="C141" t="s">
        <v>285</v>
      </c>
      <c r="D141" t="s">
        <v>10</v>
      </c>
      <c r="E141">
        <v>122626</v>
      </c>
    </row>
    <row r="142" spans="1:5" x14ac:dyDescent="0.3">
      <c r="A142">
        <v>5837501576</v>
      </c>
      <c r="B142" t="s">
        <v>286</v>
      </c>
      <c r="C142" t="s">
        <v>287</v>
      </c>
      <c r="D142" t="s">
        <v>7</v>
      </c>
      <c r="E142">
        <v>52489</v>
      </c>
    </row>
    <row r="143" spans="1:5" x14ac:dyDescent="0.3">
      <c r="A143">
        <v>3738218785</v>
      </c>
      <c r="B143" t="s">
        <v>288</v>
      </c>
      <c r="C143" t="s">
        <v>289</v>
      </c>
      <c r="D143" t="s">
        <v>7</v>
      </c>
      <c r="E143">
        <v>64849</v>
      </c>
    </row>
    <row r="144" spans="1:5" x14ac:dyDescent="0.3">
      <c r="A144">
        <v>8971738782</v>
      </c>
      <c r="B144" t="s">
        <v>290</v>
      </c>
      <c r="C144" t="s">
        <v>291</v>
      </c>
      <c r="D144" t="s">
        <v>10</v>
      </c>
      <c r="E144">
        <v>124815</v>
      </c>
    </row>
    <row r="145" spans="1:5" x14ac:dyDescent="0.3">
      <c r="A145">
        <v>3288836432</v>
      </c>
      <c r="B145" t="s">
        <v>292</v>
      </c>
      <c r="C145" t="s">
        <v>293</v>
      </c>
      <c r="D145" t="s">
        <v>10</v>
      </c>
      <c r="E145">
        <v>102601</v>
      </c>
    </row>
    <row r="146" spans="1:5" x14ac:dyDescent="0.3">
      <c r="A146">
        <v>4730395069</v>
      </c>
      <c r="B146" t="s">
        <v>294</v>
      </c>
      <c r="C146" t="s">
        <v>295</v>
      </c>
      <c r="D146" t="s">
        <v>7</v>
      </c>
      <c r="E146">
        <v>44355</v>
      </c>
    </row>
    <row r="147" spans="1:5" x14ac:dyDescent="0.3">
      <c r="A147">
        <v>7670936274</v>
      </c>
      <c r="B147" t="s">
        <v>296</v>
      </c>
      <c r="C147" t="s">
        <v>297</v>
      </c>
      <c r="D147" t="s">
        <v>10</v>
      </c>
      <c r="E147">
        <v>109917</v>
      </c>
    </row>
    <row r="148" spans="1:5" x14ac:dyDescent="0.3">
      <c r="A148">
        <v>826490107</v>
      </c>
      <c r="B148" t="s">
        <v>298</v>
      </c>
      <c r="C148" t="s">
        <v>299</v>
      </c>
      <c r="D148" t="s">
        <v>7</v>
      </c>
      <c r="E148">
        <v>32485</v>
      </c>
    </row>
    <row r="149" spans="1:5" x14ac:dyDescent="0.3">
      <c r="A149">
        <v>9089601147</v>
      </c>
      <c r="B149" t="s">
        <v>300</v>
      </c>
      <c r="C149" t="s">
        <v>301</v>
      </c>
      <c r="D149" t="s">
        <v>29</v>
      </c>
      <c r="E149">
        <v>70306</v>
      </c>
    </row>
    <row r="150" spans="1:5" x14ac:dyDescent="0.3">
      <c r="A150">
        <v>6173504774</v>
      </c>
      <c r="B150" t="s">
        <v>218</v>
      </c>
      <c r="C150" t="s">
        <v>302</v>
      </c>
      <c r="D150" t="s">
        <v>10</v>
      </c>
      <c r="E150">
        <v>124928</v>
      </c>
    </row>
    <row r="151" spans="1:5" x14ac:dyDescent="0.3">
      <c r="A151">
        <v>4009257075</v>
      </c>
      <c r="B151" t="s">
        <v>303</v>
      </c>
      <c r="C151" t="s">
        <v>304</v>
      </c>
      <c r="D151" t="s">
        <v>10</v>
      </c>
      <c r="E151">
        <v>114572</v>
      </c>
    </row>
    <row r="152" spans="1:5" x14ac:dyDescent="0.3">
      <c r="A152">
        <v>3746690722</v>
      </c>
      <c r="B152" t="s">
        <v>305</v>
      </c>
      <c r="C152" t="s">
        <v>306</v>
      </c>
      <c r="D152" t="s">
        <v>10</v>
      </c>
      <c r="E152">
        <v>118063</v>
      </c>
    </row>
    <row r="153" spans="1:5" x14ac:dyDescent="0.3">
      <c r="A153">
        <v>1923178164</v>
      </c>
      <c r="B153" t="s">
        <v>307</v>
      </c>
      <c r="C153" t="s">
        <v>308</v>
      </c>
      <c r="D153" t="s">
        <v>10</v>
      </c>
      <c r="E153">
        <v>111852</v>
      </c>
    </row>
    <row r="154" spans="1:5" x14ac:dyDescent="0.3">
      <c r="A154">
        <v>879297433</v>
      </c>
      <c r="B154" t="s">
        <v>309</v>
      </c>
      <c r="C154" t="s">
        <v>310</v>
      </c>
      <c r="D154" t="s">
        <v>7</v>
      </c>
      <c r="E154">
        <v>44360</v>
      </c>
    </row>
    <row r="155" spans="1:5" x14ac:dyDescent="0.3">
      <c r="A155">
        <v>6978367184</v>
      </c>
      <c r="B155" t="s">
        <v>311</v>
      </c>
      <c r="C155" t="s">
        <v>312</v>
      </c>
      <c r="D155" t="s">
        <v>10</v>
      </c>
      <c r="E155">
        <v>92573</v>
      </c>
    </row>
    <row r="156" spans="1:5" x14ac:dyDescent="0.3">
      <c r="A156">
        <v>6815475379</v>
      </c>
      <c r="B156" t="s">
        <v>313</v>
      </c>
      <c r="C156" t="s">
        <v>314</v>
      </c>
      <c r="D156" t="s">
        <v>10</v>
      </c>
      <c r="E156">
        <v>108360</v>
      </c>
    </row>
    <row r="157" spans="1:5" x14ac:dyDescent="0.3">
      <c r="A157">
        <v>3545427749</v>
      </c>
      <c r="B157" t="s">
        <v>315</v>
      </c>
      <c r="C157" t="s">
        <v>316</v>
      </c>
      <c r="D157" t="s">
        <v>7</v>
      </c>
      <c r="E157">
        <v>31483</v>
      </c>
    </row>
    <row r="158" spans="1:5" x14ac:dyDescent="0.3">
      <c r="A158">
        <v>2117567142</v>
      </c>
      <c r="B158" t="s">
        <v>317</v>
      </c>
      <c r="C158" t="s">
        <v>318</v>
      </c>
      <c r="D158" t="s">
        <v>29</v>
      </c>
      <c r="E158">
        <v>50931</v>
      </c>
    </row>
    <row r="159" spans="1:5" x14ac:dyDescent="0.3">
      <c r="A159">
        <v>3843300291</v>
      </c>
      <c r="B159" t="s">
        <v>319</v>
      </c>
      <c r="C159" t="s">
        <v>320</v>
      </c>
      <c r="D159" t="s">
        <v>29</v>
      </c>
      <c r="E159">
        <v>64631</v>
      </c>
    </row>
    <row r="160" spans="1:5" x14ac:dyDescent="0.3">
      <c r="A160">
        <v>4849214614</v>
      </c>
      <c r="B160" t="s">
        <v>321</v>
      </c>
      <c r="C160" t="s">
        <v>322</v>
      </c>
      <c r="D160" t="s">
        <v>7</v>
      </c>
      <c r="E160">
        <v>46473</v>
      </c>
    </row>
    <row r="161" spans="1:5" x14ac:dyDescent="0.3">
      <c r="A161">
        <v>2510440322</v>
      </c>
      <c r="B161" t="s">
        <v>323</v>
      </c>
      <c r="C161" t="s">
        <v>324</v>
      </c>
      <c r="D161" t="s">
        <v>29</v>
      </c>
      <c r="E161">
        <v>69480</v>
      </c>
    </row>
    <row r="162" spans="1:5" x14ac:dyDescent="0.3">
      <c r="A162">
        <v>495702854</v>
      </c>
      <c r="B162" t="s">
        <v>325</v>
      </c>
      <c r="C162" t="s">
        <v>326</v>
      </c>
      <c r="D162" t="s">
        <v>7</v>
      </c>
      <c r="E162">
        <v>39500</v>
      </c>
    </row>
    <row r="163" spans="1:5" x14ac:dyDescent="0.3">
      <c r="A163">
        <v>8895721314</v>
      </c>
      <c r="B163" t="s">
        <v>327</v>
      </c>
      <c r="C163" t="s">
        <v>328</v>
      </c>
      <c r="D163" t="s">
        <v>29</v>
      </c>
      <c r="E163">
        <v>55660</v>
      </c>
    </row>
    <row r="164" spans="1:5" x14ac:dyDescent="0.3">
      <c r="A164">
        <v>9238967105</v>
      </c>
      <c r="B164" t="s">
        <v>329</v>
      </c>
      <c r="C164" t="s">
        <v>330</v>
      </c>
      <c r="D164" t="s">
        <v>10</v>
      </c>
      <c r="E164">
        <v>106881</v>
      </c>
    </row>
    <row r="165" spans="1:5" x14ac:dyDescent="0.3">
      <c r="A165">
        <v>2083520173</v>
      </c>
      <c r="B165" t="s">
        <v>331</v>
      </c>
      <c r="C165" t="s">
        <v>332</v>
      </c>
      <c r="D165" t="s">
        <v>7</v>
      </c>
      <c r="E165">
        <v>63812</v>
      </c>
    </row>
    <row r="166" spans="1:5" x14ac:dyDescent="0.3">
      <c r="A166">
        <v>8377113392</v>
      </c>
      <c r="B166" t="s">
        <v>333</v>
      </c>
      <c r="C166" t="s">
        <v>334</v>
      </c>
      <c r="D166" t="s">
        <v>7</v>
      </c>
      <c r="E166">
        <v>62282</v>
      </c>
    </row>
    <row r="167" spans="1:5" x14ac:dyDescent="0.3">
      <c r="A167">
        <v>8617243198</v>
      </c>
      <c r="B167" t="s">
        <v>335</v>
      </c>
      <c r="C167" t="s">
        <v>336</v>
      </c>
      <c r="D167" t="s">
        <v>10</v>
      </c>
      <c r="E167">
        <v>75707</v>
      </c>
    </row>
    <row r="168" spans="1:5" x14ac:dyDescent="0.3">
      <c r="A168">
        <v>244523738</v>
      </c>
      <c r="B168" t="s">
        <v>337</v>
      </c>
      <c r="C168" t="s">
        <v>338</v>
      </c>
      <c r="D168" t="s">
        <v>7</v>
      </c>
      <c r="E168">
        <v>49959</v>
      </c>
    </row>
    <row r="169" spans="1:5" x14ac:dyDescent="0.3">
      <c r="A169">
        <v>7493076952</v>
      </c>
      <c r="B169" t="s">
        <v>339</v>
      </c>
      <c r="C169" t="s">
        <v>340</v>
      </c>
      <c r="D169" t="s">
        <v>29</v>
      </c>
      <c r="E169">
        <v>57201</v>
      </c>
    </row>
    <row r="170" spans="1:5" x14ac:dyDescent="0.3">
      <c r="A170">
        <v>3513651333</v>
      </c>
      <c r="B170" t="s">
        <v>341</v>
      </c>
      <c r="C170" t="s">
        <v>342</v>
      </c>
      <c r="D170" t="s">
        <v>29</v>
      </c>
      <c r="E170">
        <v>61705</v>
      </c>
    </row>
    <row r="171" spans="1:5" x14ac:dyDescent="0.3">
      <c r="A171">
        <v>4039266773</v>
      </c>
      <c r="B171" t="s">
        <v>343</v>
      </c>
      <c r="C171" t="s">
        <v>344</v>
      </c>
      <c r="D171" t="s">
        <v>29</v>
      </c>
      <c r="E171">
        <v>70198</v>
      </c>
    </row>
    <row r="172" spans="1:5" x14ac:dyDescent="0.3">
      <c r="A172">
        <v>6271204627</v>
      </c>
      <c r="B172" t="s">
        <v>345</v>
      </c>
      <c r="C172" t="s">
        <v>346</v>
      </c>
      <c r="D172" t="s">
        <v>29</v>
      </c>
      <c r="E172">
        <v>77962</v>
      </c>
    </row>
    <row r="173" spans="1:5" x14ac:dyDescent="0.3">
      <c r="A173">
        <v>7263964236</v>
      </c>
      <c r="B173" t="s">
        <v>347</v>
      </c>
      <c r="C173" t="s">
        <v>348</v>
      </c>
      <c r="D173" t="s">
        <v>10</v>
      </c>
      <c r="E173">
        <v>93512</v>
      </c>
    </row>
    <row r="174" spans="1:5" x14ac:dyDescent="0.3">
      <c r="A174">
        <v>7000350199</v>
      </c>
      <c r="B174" t="s">
        <v>349</v>
      </c>
      <c r="C174" t="s">
        <v>350</v>
      </c>
      <c r="D174" t="s">
        <v>7</v>
      </c>
      <c r="E174">
        <v>46470</v>
      </c>
    </row>
    <row r="175" spans="1:5" x14ac:dyDescent="0.3">
      <c r="A175">
        <v>1469328364</v>
      </c>
      <c r="B175" t="s">
        <v>351</v>
      </c>
      <c r="C175" t="s">
        <v>352</v>
      </c>
      <c r="D175" t="s">
        <v>10</v>
      </c>
      <c r="E175">
        <v>82805</v>
      </c>
    </row>
    <row r="176" spans="1:5" x14ac:dyDescent="0.3">
      <c r="A176">
        <v>6988089128</v>
      </c>
      <c r="B176" t="s">
        <v>353</v>
      </c>
      <c r="C176" t="s">
        <v>354</v>
      </c>
      <c r="D176" t="s">
        <v>10</v>
      </c>
      <c r="E176">
        <v>89492</v>
      </c>
    </row>
    <row r="177" spans="1:5" x14ac:dyDescent="0.3">
      <c r="A177">
        <v>3219526055</v>
      </c>
      <c r="B177" t="s">
        <v>355</v>
      </c>
      <c r="C177" t="s">
        <v>356</v>
      </c>
      <c r="D177" t="s">
        <v>7</v>
      </c>
      <c r="E177">
        <v>38331</v>
      </c>
    </row>
    <row r="178" spans="1:5" x14ac:dyDescent="0.3">
      <c r="A178">
        <v>8694120054</v>
      </c>
      <c r="B178" t="s">
        <v>357</v>
      </c>
      <c r="C178" t="s">
        <v>358</v>
      </c>
      <c r="D178" t="s">
        <v>10</v>
      </c>
      <c r="E178">
        <v>114348</v>
      </c>
    </row>
    <row r="179" spans="1:5" x14ac:dyDescent="0.3">
      <c r="A179">
        <v>2702941109</v>
      </c>
      <c r="B179" t="s">
        <v>359</v>
      </c>
      <c r="C179" t="s">
        <v>360</v>
      </c>
      <c r="D179" t="s">
        <v>10</v>
      </c>
      <c r="E179">
        <v>89034</v>
      </c>
    </row>
    <row r="180" spans="1:5" x14ac:dyDescent="0.3">
      <c r="A180">
        <v>481875921</v>
      </c>
      <c r="B180" t="s">
        <v>361</v>
      </c>
      <c r="C180" t="s">
        <v>362</v>
      </c>
      <c r="D180" t="s">
        <v>10</v>
      </c>
      <c r="E180">
        <v>84575</v>
      </c>
    </row>
    <row r="181" spans="1:5" x14ac:dyDescent="0.3">
      <c r="A181">
        <v>3986480021</v>
      </c>
      <c r="B181" t="s">
        <v>363</v>
      </c>
      <c r="C181" t="s">
        <v>364</v>
      </c>
      <c r="D181" t="s">
        <v>29</v>
      </c>
      <c r="E181">
        <v>59679</v>
      </c>
    </row>
    <row r="182" spans="1:5" x14ac:dyDescent="0.3">
      <c r="A182">
        <v>1829869566</v>
      </c>
      <c r="B182" t="s">
        <v>365</v>
      </c>
      <c r="C182" t="s">
        <v>366</v>
      </c>
      <c r="D182" t="s">
        <v>29</v>
      </c>
      <c r="E182">
        <v>55569</v>
      </c>
    </row>
    <row r="183" spans="1:5" x14ac:dyDescent="0.3">
      <c r="A183">
        <v>3273288531</v>
      </c>
      <c r="B183" t="s">
        <v>367</v>
      </c>
      <c r="C183" t="s">
        <v>368</v>
      </c>
      <c r="D183" t="s">
        <v>29</v>
      </c>
      <c r="E183">
        <v>50699</v>
      </c>
    </row>
    <row r="184" spans="1:5" x14ac:dyDescent="0.3">
      <c r="A184">
        <v>9412192312</v>
      </c>
      <c r="B184" t="s">
        <v>369</v>
      </c>
      <c r="C184" t="s">
        <v>370</v>
      </c>
      <c r="D184" t="s">
        <v>7</v>
      </c>
      <c r="E184">
        <v>44442</v>
      </c>
    </row>
    <row r="185" spans="1:5" x14ac:dyDescent="0.3">
      <c r="A185">
        <v>1062607929</v>
      </c>
      <c r="B185" t="s">
        <v>371</v>
      </c>
      <c r="C185" t="s">
        <v>372</v>
      </c>
      <c r="D185" t="s">
        <v>10</v>
      </c>
      <c r="E185">
        <v>101824</v>
      </c>
    </row>
    <row r="186" spans="1:5" x14ac:dyDescent="0.3">
      <c r="A186">
        <v>2279888742</v>
      </c>
      <c r="B186" t="s">
        <v>373</v>
      </c>
      <c r="C186" t="s">
        <v>374</v>
      </c>
      <c r="D186" t="s">
        <v>29</v>
      </c>
      <c r="E186">
        <v>57415</v>
      </c>
    </row>
    <row r="187" spans="1:5" x14ac:dyDescent="0.3">
      <c r="A187">
        <v>583595162</v>
      </c>
      <c r="B187" t="s">
        <v>375</v>
      </c>
      <c r="C187" t="s">
        <v>376</v>
      </c>
      <c r="D187" t="s">
        <v>7</v>
      </c>
      <c r="E187">
        <v>47531</v>
      </c>
    </row>
    <row r="188" spans="1:5" x14ac:dyDescent="0.3">
      <c r="A188">
        <v>9984023702</v>
      </c>
      <c r="B188" t="s">
        <v>377</v>
      </c>
      <c r="C188" t="s">
        <v>378</v>
      </c>
      <c r="D188" t="s">
        <v>7</v>
      </c>
      <c r="E188">
        <v>41342</v>
      </c>
    </row>
    <row r="189" spans="1:5" x14ac:dyDescent="0.3">
      <c r="A189">
        <v>9267164694</v>
      </c>
      <c r="B189" t="s">
        <v>379</v>
      </c>
      <c r="C189" t="s">
        <v>380</v>
      </c>
      <c r="D189" t="s">
        <v>7</v>
      </c>
      <c r="E189">
        <v>58087</v>
      </c>
    </row>
    <row r="190" spans="1:5" x14ac:dyDescent="0.3">
      <c r="A190">
        <v>1855604000</v>
      </c>
      <c r="B190" t="s">
        <v>381</v>
      </c>
      <c r="C190" t="s">
        <v>382</v>
      </c>
      <c r="D190" t="s">
        <v>10</v>
      </c>
      <c r="E190">
        <v>102711</v>
      </c>
    </row>
    <row r="191" spans="1:5" x14ac:dyDescent="0.3">
      <c r="A191">
        <v>9855833406</v>
      </c>
      <c r="B191" t="s">
        <v>383</v>
      </c>
      <c r="C191" t="s">
        <v>384</v>
      </c>
      <c r="D191" t="s">
        <v>10</v>
      </c>
      <c r="E191">
        <v>78771</v>
      </c>
    </row>
    <row r="192" spans="1:5" x14ac:dyDescent="0.3">
      <c r="A192">
        <v>1895483948</v>
      </c>
      <c r="B192" t="s">
        <v>385</v>
      </c>
      <c r="C192" t="s">
        <v>386</v>
      </c>
      <c r="D192" t="s">
        <v>10</v>
      </c>
      <c r="E192">
        <v>110414</v>
      </c>
    </row>
    <row r="193" spans="1:5" x14ac:dyDescent="0.3">
      <c r="A193">
        <v>357531329</v>
      </c>
      <c r="B193" t="s">
        <v>387</v>
      </c>
      <c r="C193" t="s">
        <v>388</v>
      </c>
      <c r="D193" t="s">
        <v>7</v>
      </c>
      <c r="E193">
        <v>45512</v>
      </c>
    </row>
    <row r="194" spans="1:5" x14ac:dyDescent="0.3">
      <c r="A194">
        <v>3292353998</v>
      </c>
      <c r="B194" t="s">
        <v>389</v>
      </c>
      <c r="C194" t="s">
        <v>390</v>
      </c>
      <c r="D194" t="s">
        <v>29</v>
      </c>
      <c r="E194">
        <v>66896</v>
      </c>
    </row>
    <row r="195" spans="1:5" x14ac:dyDescent="0.3">
      <c r="A195">
        <v>5353923685</v>
      </c>
      <c r="B195" t="s">
        <v>391</v>
      </c>
      <c r="C195" t="s">
        <v>392</v>
      </c>
      <c r="D195" t="s">
        <v>10</v>
      </c>
      <c r="E195">
        <v>80043</v>
      </c>
    </row>
    <row r="196" spans="1:5" x14ac:dyDescent="0.3">
      <c r="A196">
        <v>4795089876</v>
      </c>
      <c r="B196" t="s">
        <v>393</v>
      </c>
      <c r="C196" t="s">
        <v>394</v>
      </c>
      <c r="D196" t="s">
        <v>29</v>
      </c>
      <c r="E196">
        <v>74505</v>
      </c>
    </row>
    <row r="197" spans="1:5" x14ac:dyDescent="0.3">
      <c r="A197">
        <v>4029727026</v>
      </c>
      <c r="B197" t="s">
        <v>395</v>
      </c>
      <c r="C197" t="s">
        <v>396</v>
      </c>
      <c r="D197" t="s">
        <v>29</v>
      </c>
      <c r="E197">
        <v>77473</v>
      </c>
    </row>
    <row r="198" spans="1:5" x14ac:dyDescent="0.3">
      <c r="A198">
        <v>2670196322</v>
      </c>
      <c r="B198" t="s">
        <v>292</v>
      </c>
      <c r="C198" t="s">
        <v>397</v>
      </c>
      <c r="D198" t="s">
        <v>7</v>
      </c>
      <c r="E198">
        <v>50840</v>
      </c>
    </row>
    <row r="199" spans="1:5" x14ac:dyDescent="0.3">
      <c r="A199">
        <v>2297168497</v>
      </c>
      <c r="B199" t="s">
        <v>398</v>
      </c>
      <c r="C199" t="s">
        <v>399</v>
      </c>
      <c r="D199" t="s">
        <v>7</v>
      </c>
      <c r="E199">
        <v>52584</v>
      </c>
    </row>
    <row r="200" spans="1:5" x14ac:dyDescent="0.3">
      <c r="A200">
        <v>2012142672</v>
      </c>
      <c r="B200" t="s">
        <v>400</v>
      </c>
      <c r="C200" t="s">
        <v>401</v>
      </c>
      <c r="D200" t="s">
        <v>29</v>
      </c>
      <c r="E200">
        <v>55915</v>
      </c>
    </row>
    <row r="201" spans="1:5" x14ac:dyDescent="0.3">
      <c r="A201">
        <v>6410530811</v>
      </c>
      <c r="B201" t="s">
        <v>402</v>
      </c>
      <c r="C201" t="s">
        <v>403</v>
      </c>
      <c r="D201" t="s">
        <v>7</v>
      </c>
      <c r="E201">
        <v>37671</v>
      </c>
    </row>
    <row r="202" spans="1:5" x14ac:dyDescent="0.3">
      <c r="A202">
        <v>6183510505</v>
      </c>
      <c r="B202" t="s">
        <v>404</v>
      </c>
      <c r="C202" t="s">
        <v>405</v>
      </c>
      <c r="D202" t="s">
        <v>10</v>
      </c>
      <c r="E202">
        <v>97468</v>
      </c>
    </row>
    <row r="203" spans="1:5" x14ac:dyDescent="0.3">
      <c r="A203">
        <v>7707009371</v>
      </c>
      <c r="B203" t="s">
        <v>406</v>
      </c>
      <c r="C203" t="s">
        <v>407</v>
      </c>
      <c r="D203" t="s">
        <v>10</v>
      </c>
      <c r="E203">
        <v>119934</v>
      </c>
    </row>
    <row r="204" spans="1:5" x14ac:dyDescent="0.3">
      <c r="A204">
        <v>7865341539</v>
      </c>
      <c r="B204" t="s">
        <v>408</v>
      </c>
      <c r="C204" t="s">
        <v>409</v>
      </c>
      <c r="D204" t="s">
        <v>7</v>
      </c>
      <c r="E204">
        <v>64631</v>
      </c>
    </row>
    <row r="205" spans="1:5" x14ac:dyDescent="0.3">
      <c r="A205">
        <v>8750494546</v>
      </c>
      <c r="B205" t="s">
        <v>410</v>
      </c>
      <c r="C205" t="s">
        <v>411</v>
      </c>
      <c r="D205" t="s">
        <v>29</v>
      </c>
      <c r="E205">
        <v>54058</v>
      </c>
    </row>
    <row r="206" spans="1:5" x14ac:dyDescent="0.3">
      <c r="A206">
        <v>4718207207</v>
      </c>
      <c r="B206" t="s">
        <v>412</v>
      </c>
      <c r="C206" t="s">
        <v>413</v>
      </c>
      <c r="D206" t="s">
        <v>29</v>
      </c>
      <c r="E206">
        <v>54302</v>
      </c>
    </row>
    <row r="207" spans="1:5" x14ac:dyDescent="0.3">
      <c r="A207">
        <v>6235447353</v>
      </c>
      <c r="B207" t="s">
        <v>414</v>
      </c>
      <c r="C207" t="s">
        <v>415</v>
      </c>
      <c r="D207" t="s">
        <v>7</v>
      </c>
      <c r="E207">
        <v>35661</v>
      </c>
    </row>
    <row r="208" spans="1:5" x14ac:dyDescent="0.3">
      <c r="A208">
        <v>6436551115</v>
      </c>
      <c r="B208" t="s">
        <v>416</v>
      </c>
      <c r="C208" t="s">
        <v>417</v>
      </c>
      <c r="D208" t="s">
        <v>7</v>
      </c>
      <c r="E208">
        <v>38918</v>
      </c>
    </row>
    <row r="209" spans="1:5" x14ac:dyDescent="0.3">
      <c r="A209">
        <v>1472093461</v>
      </c>
      <c r="B209" t="s">
        <v>418</v>
      </c>
      <c r="C209" t="s">
        <v>419</v>
      </c>
      <c r="D209" t="s">
        <v>29</v>
      </c>
      <c r="E209">
        <v>72605</v>
      </c>
    </row>
    <row r="210" spans="1:5" x14ac:dyDescent="0.3">
      <c r="A210">
        <v>8864419241</v>
      </c>
      <c r="B210" t="s">
        <v>420</v>
      </c>
      <c r="C210" t="s">
        <v>421</v>
      </c>
      <c r="D210" t="s">
        <v>29</v>
      </c>
      <c r="E210">
        <v>69764</v>
      </c>
    </row>
    <row r="211" spans="1:5" x14ac:dyDescent="0.3">
      <c r="A211">
        <v>896700143</v>
      </c>
      <c r="B211" t="s">
        <v>422</v>
      </c>
      <c r="C211" t="s">
        <v>423</v>
      </c>
      <c r="D211" t="s">
        <v>29</v>
      </c>
      <c r="E211">
        <v>77407</v>
      </c>
    </row>
    <row r="212" spans="1:5" x14ac:dyDescent="0.3">
      <c r="A212">
        <v>7931128354</v>
      </c>
      <c r="B212" t="s">
        <v>424</v>
      </c>
      <c r="C212" t="s">
        <v>425</v>
      </c>
      <c r="D212" t="s">
        <v>29</v>
      </c>
      <c r="E212">
        <v>68190</v>
      </c>
    </row>
    <row r="213" spans="1:5" x14ac:dyDescent="0.3">
      <c r="A213">
        <v>6915102108</v>
      </c>
      <c r="B213" t="s">
        <v>426</v>
      </c>
      <c r="C213" t="s">
        <v>427</v>
      </c>
      <c r="D213" t="s">
        <v>10</v>
      </c>
      <c r="E213">
        <v>84051</v>
      </c>
    </row>
    <row r="214" spans="1:5" x14ac:dyDescent="0.3">
      <c r="A214">
        <v>630160104</v>
      </c>
      <c r="B214" t="s">
        <v>428</v>
      </c>
      <c r="C214" t="s">
        <v>429</v>
      </c>
      <c r="D214" t="s">
        <v>10</v>
      </c>
      <c r="E214">
        <v>105465</v>
      </c>
    </row>
    <row r="215" spans="1:5" x14ac:dyDescent="0.3">
      <c r="A215">
        <v>4492546545</v>
      </c>
      <c r="B215" t="s">
        <v>430</v>
      </c>
      <c r="C215" t="s">
        <v>431</v>
      </c>
      <c r="D215" t="s">
        <v>7</v>
      </c>
      <c r="E215">
        <v>59662</v>
      </c>
    </row>
    <row r="216" spans="1:5" x14ac:dyDescent="0.3">
      <c r="A216">
        <v>7191906499</v>
      </c>
      <c r="B216" t="s">
        <v>432</v>
      </c>
      <c r="C216" t="s">
        <v>433</v>
      </c>
      <c r="D216" t="s">
        <v>29</v>
      </c>
      <c r="E216">
        <v>54226</v>
      </c>
    </row>
    <row r="217" spans="1:5" x14ac:dyDescent="0.3">
      <c r="A217">
        <v>8401146046</v>
      </c>
      <c r="B217" t="s">
        <v>434</v>
      </c>
      <c r="C217" t="s">
        <v>435</v>
      </c>
      <c r="D217" t="s">
        <v>29</v>
      </c>
      <c r="E217">
        <v>54722</v>
      </c>
    </row>
    <row r="218" spans="1:5" x14ac:dyDescent="0.3">
      <c r="A218">
        <v>3266408608</v>
      </c>
      <c r="B218" t="s">
        <v>436</v>
      </c>
      <c r="C218" t="s">
        <v>437</v>
      </c>
      <c r="D218" t="s">
        <v>29</v>
      </c>
      <c r="E218">
        <v>73542</v>
      </c>
    </row>
    <row r="219" spans="1:5" x14ac:dyDescent="0.3">
      <c r="A219">
        <v>813371287</v>
      </c>
      <c r="B219" t="s">
        <v>438</v>
      </c>
      <c r="C219" t="s">
        <v>439</v>
      </c>
      <c r="D219" t="s">
        <v>7</v>
      </c>
      <c r="E219">
        <v>55320</v>
      </c>
    </row>
    <row r="220" spans="1:5" x14ac:dyDescent="0.3">
      <c r="A220">
        <v>5623896162</v>
      </c>
      <c r="B220" t="s">
        <v>440</v>
      </c>
      <c r="C220" t="s">
        <v>441</v>
      </c>
      <c r="D220" t="s">
        <v>29</v>
      </c>
      <c r="E220">
        <v>74626</v>
      </c>
    </row>
    <row r="221" spans="1:5" x14ac:dyDescent="0.3">
      <c r="A221">
        <v>7906441400</v>
      </c>
      <c r="B221" t="s">
        <v>442</v>
      </c>
      <c r="C221" t="s">
        <v>443</v>
      </c>
      <c r="D221" t="s">
        <v>7</v>
      </c>
      <c r="E221">
        <v>46268</v>
      </c>
    </row>
    <row r="222" spans="1:5" x14ac:dyDescent="0.3">
      <c r="A222">
        <v>7233077789</v>
      </c>
      <c r="B222" t="s">
        <v>444</v>
      </c>
      <c r="C222" t="s">
        <v>445</v>
      </c>
      <c r="D222" t="s">
        <v>7</v>
      </c>
      <c r="E222">
        <v>43173</v>
      </c>
    </row>
    <row r="223" spans="1:5" x14ac:dyDescent="0.3">
      <c r="A223">
        <v>3497169404</v>
      </c>
      <c r="B223" t="s">
        <v>446</v>
      </c>
      <c r="C223" t="s">
        <v>447</v>
      </c>
      <c r="D223" t="s">
        <v>10</v>
      </c>
      <c r="E223">
        <v>89522</v>
      </c>
    </row>
    <row r="224" spans="1:5" x14ac:dyDescent="0.3">
      <c r="A224">
        <v>8187246642</v>
      </c>
      <c r="B224" t="s">
        <v>448</v>
      </c>
      <c r="C224" t="s">
        <v>449</v>
      </c>
      <c r="D224" t="s">
        <v>29</v>
      </c>
      <c r="E224">
        <v>59840</v>
      </c>
    </row>
    <row r="225" spans="1:5" x14ac:dyDescent="0.3">
      <c r="A225">
        <v>5975948169</v>
      </c>
      <c r="B225" t="s">
        <v>450</v>
      </c>
      <c r="C225" t="s">
        <v>451</v>
      </c>
      <c r="D225" t="s">
        <v>10</v>
      </c>
      <c r="E225">
        <v>122368</v>
      </c>
    </row>
    <row r="226" spans="1:5" x14ac:dyDescent="0.3">
      <c r="A226">
        <v>1371021422</v>
      </c>
      <c r="B226" t="s">
        <v>85</v>
      </c>
      <c r="C226" t="s">
        <v>452</v>
      </c>
      <c r="D226" t="s">
        <v>29</v>
      </c>
      <c r="E226">
        <v>55264</v>
      </c>
    </row>
    <row r="227" spans="1:5" x14ac:dyDescent="0.3">
      <c r="A227">
        <v>6618120233</v>
      </c>
      <c r="B227" t="s">
        <v>453</v>
      </c>
      <c r="C227" t="s">
        <v>454</v>
      </c>
      <c r="D227" t="s">
        <v>29</v>
      </c>
      <c r="E227">
        <v>64077</v>
      </c>
    </row>
    <row r="228" spans="1:5" x14ac:dyDescent="0.3">
      <c r="A228">
        <v>2408183758</v>
      </c>
      <c r="B228" t="s">
        <v>455</v>
      </c>
      <c r="C228" t="s">
        <v>456</v>
      </c>
      <c r="D228" t="s">
        <v>10</v>
      </c>
      <c r="E228">
        <v>121981</v>
      </c>
    </row>
    <row r="229" spans="1:5" x14ac:dyDescent="0.3">
      <c r="A229">
        <v>2533903736</v>
      </c>
      <c r="B229" t="s">
        <v>457</v>
      </c>
      <c r="C229" t="s">
        <v>458</v>
      </c>
      <c r="D229" t="s">
        <v>7</v>
      </c>
      <c r="E229">
        <v>58051</v>
      </c>
    </row>
    <row r="230" spans="1:5" x14ac:dyDescent="0.3">
      <c r="A230">
        <v>3779559293</v>
      </c>
      <c r="B230" t="s">
        <v>459</v>
      </c>
      <c r="C230" t="s">
        <v>460</v>
      </c>
      <c r="D230" t="s">
        <v>10</v>
      </c>
      <c r="E230">
        <v>95894</v>
      </c>
    </row>
    <row r="231" spans="1:5" x14ac:dyDescent="0.3">
      <c r="A231">
        <v>5142790693</v>
      </c>
      <c r="B231" t="s">
        <v>461</v>
      </c>
      <c r="C231" t="s">
        <v>462</v>
      </c>
      <c r="D231" t="s">
        <v>10</v>
      </c>
      <c r="E231">
        <v>96841</v>
      </c>
    </row>
    <row r="232" spans="1:5" x14ac:dyDescent="0.3">
      <c r="A232">
        <v>4236713853</v>
      </c>
      <c r="B232" t="s">
        <v>463</v>
      </c>
      <c r="C232" t="s">
        <v>464</v>
      </c>
      <c r="D232" t="s">
        <v>10</v>
      </c>
      <c r="E232">
        <v>114723</v>
      </c>
    </row>
    <row r="233" spans="1:5" x14ac:dyDescent="0.3">
      <c r="A233">
        <v>4401069773</v>
      </c>
      <c r="B233" t="s">
        <v>325</v>
      </c>
      <c r="C233" t="s">
        <v>465</v>
      </c>
      <c r="D233" t="s">
        <v>29</v>
      </c>
      <c r="E233">
        <v>63754</v>
      </c>
    </row>
    <row r="234" spans="1:5" x14ac:dyDescent="0.3">
      <c r="A234">
        <v>4689682046</v>
      </c>
      <c r="B234" t="s">
        <v>466</v>
      </c>
      <c r="C234" t="s">
        <v>467</v>
      </c>
      <c r="D234" t="s">
        <v>7</v>
      </c>
      <c r="E234">
        <v>61679</v>
      </c>
    </row>
    <row r="235" spans="1:5" x14ac:dyDescent="0.3">
      <c r="A235">
        <v>2649428619</v>
      </c>
      <c r="B235" t="s">
        <v>468</v>
      </c>
      <c r="C235" t="s">
        <v>469</v>
      </c>
      <c r="D235" t="s">
        <v>29</v>
      </c>
      <c r="E235">
        <v>73372</v>
      </c>
    </row>
    <row r="236" spans="1:5" x14ac:dyDescent="0.3">
      <c r="A236">
        <v>8264394108</v>
      </c>
      <c r="B236" t="s">
        <v>470</v>
      </c>
      <c r="C236" t="s">
        <v>471</v>
      </c>
      <c r="D236" t="s">
        <v>10</v>
      </c>
      <c r="E236">
        <v>113062</v>
      </c>
    </row>
    <row r="237" spans="1:5" x14ac:dyDescent="0.3">
      <c r="A237">
        <v>9800744517</v>
      </c>
      <c r="B237" t="s">
        <v>472</v>
      </c>
      <c r="C237" t="s">
        <v>473</v>
      </c>
      <c r="D237" t="s">
        <v>10</v>
      </c>
      <c r="E237">
        <v>102178</v>
      </c>
    </row>
    <row r="238" spans="1:5" x14ac:dyDescent="0.3">
      <c r="A238">
        <v>8249460030</v>
      </c>
      <c r="B238" t="s">
        <v>474</v>
      </c>
      <c r="C238" t="s">
        <v>475</v>
      </c>
      <c r="D238" t="s">
        <v>29</v>
      </c>
      <c r="E238">
        <v>78688</v>
      </c>
    </row>
    <row r="239" spans="1:5" x14ac:dyDescent="0.3">
      <c r="A239">
        <v>5134745579</v>
      </c>
      <c r="B239" t="s">
        <v>476</v>
      </c>
      <c r="C239" t="s">
        <v>477</v>
      </c>
      <c r="D239" t="s">
        <v>10</v>
      </c>
      <c r="E239">
        <v>84060</v>
      </c>
    </row>
    <row r="240" spans="1:5" x14ac:dyDescent="0.3">
      <c r="A240">
        <v>4453705328</v>
      </c>
      <c r="B240" t="s">
        <v>478</v>
      </c>
      <c r="C240" t="s">
        <v>479</v>
      </c>
      <c r="D240" t="s">
        <v>29</v>
      </c>
      <c r="E240">
        <v>57398</v>
      </c>
    </row>
    <row r="241" spans="1:5" x14ac:dyDescent="0.3">
      <c r="A241">
        <v>5203144281</v>
      </c>
      <c r="B241" t="s">
        <v>480</v>
      </c>
      <c r="C241" t="s">
        <v>481</v>
      </c>
      <c r="D241" t="s">
        <v>10</v>
      </c>
      <c r="E241">
        <v>99005</v>
      </c>
    </row>
    <row r="242" spans="1:5" x14ac:dyDescent="0.3">
      <c r="A242">
        <v>8315800957</v>
      </c>
      <c r="B242" t="s">
        <v>482</v>
      </c>
      <c r="C242" t="s">
        <v>483</v>
      </c>
      <c r="D242" t="s">
        <v>7</v>
      </c>
      <c r="E242">
        <v>54445</v>
      </c>
    </row>
    <row r="243" spans="1:5" x14ac:dyDescent="0.3">
      <c r="A243">
        <v>7962906979</v>
      </c>
      <c r="B243" t="s">
        <v>484</v>
      </c>
      <c r="C243" t="s">
        <v>485</v>
      </c>
      <c r="D243" t="s">
        <v>29</v>
      </c>
      <c r="E243">
        <v>65149</v>
      </c>
    </row>
    <row r="244" spans="1:5" x14ac:dyDescent="0.3">
      <c r="A244">
        <v>6364724701</v>
      </c>
      <c r="B244" t="s">
        <v>486</v>
      </c>
      <c r="C244" t="s">
        <v>487</v>
      </c>
      <c r="D244" t="s">
        <v>7</v>
      </c>
      <c r="E244">
        <v>30640</v>
      </c>
    </row>
    <row r="245" spans="1:5" x14ac:dyDescent="0.3">
      <c r="A245">
        <v>3435517239</v>
      </c>
      <c r="B245" t="s">
        <v>488</v>
      </c>
      <c r="C245" t="s">
        <v>489</v>
      </c>
      <c r="D245" t="s">
        <v>7</v>
      </c>
      <c r="E245">
        <v>47873</v>
      </c>
    </row>
    <row r="246" spans="1:5" x14ac:dyDescent="0.3">
      <c r="A246">
        <v>9264026959</v>
      </c>
      <c r="B246" t="s">
        <v>490</v>
      </c>
      <c r="C246" t="s">
        <v>491</v>
      </c>
      <c r="D246" t="s">
        <v>29</v>
      </c>
      <c r="E246">
        <v>68799</v>
      </c>
    </row>
    <row r="247" spans="1:5" x14ac:dyDescent="0.3">
      <c r="A247">
        <v>8682006391</v>
      </c>
      <c r="B247" t="s">
        <v>492</v>
      </c>
      <c r="C247" t="s">
        <v>493</v>
      </c>
      <c r="D247" t="s">
        <v>29</v>
      </c>
      <c r="E247">
        <v>63897</v>
      </c>
    </row>
    <row r="248" spans="1:5" x14ac:dyDescent="0.3">
      <c r="A248">
        <v>2306669465</v>
      </c>
      <c r="B248" t="s">
        <v>494</v>
      </c>
      <c r="C248" t="s">
        <v>229</v>
      </c>
      <c r="D248" t="s">
        <v>29</v>
      </c>
      <c r="E248">
        <v>50762</v>
      </c>
    </row>
    <row r="249" spans="1:5" x14ac:dyDescent="0.3">
      <c r="A249">
        <v>3956653289</v>
      </c>
      <c r="B249" t="s">
        <v>495</v>
      </c>
      <c r="C249" t="s">
        <v>496</v>
      </c>
      <c r="D249" t="s">
        <v>29</v>
      </c>
      <c r="E249">
        <v>71798</v>
      </c>
    </row>
    <row r="250" spans="1:5" x14ac:dyDescent="0.3">
      <c r="A250">
        <v>3670950885</v>
      </c>
      <c r="B250" t="s">
        <v>497</v>
      </c>
      <c r="C250" t="s">
        <v>498</v>
      </c>
      <c r="D250" t="s">
        <v>10</v>
      </c>
      <c r="E250">
        <v>120896</v>
      </c>
    </row>
    <row r="251" spans="1:5" x14ac:dyDescent="0.3">
      <c r="A251">
        <v>6276010022</v>
      </c>
      <c r="B251" t="s">
        <v>499</v>
      </c>
      <c r="C251" t="s">
        <v>500</v>
      </c>
      <c r="D251" t="s">
        <v>7</v>
      </c>
      <c r="E251">
        <v>58074</v>
      </c>
    </row>
    <row r="252" spans="1:5" x14ac:dyDescent="0.3">
      <c r="A252">
        <v>2809344809</v>
      </c>
      <c r="B252" t="s">
        <v>501</v>
      </c>
      <c r="C252" t="s">
        <v>502</v>
      </c>
      <c r="D252" t="s">
        <v>10</v>
      </c>
      <c r="E252">
        <v>112707</v>
      </c>
    </row>
    <row r="253" spans="1:5" x14ac:dyDescent="0.3">
      <c r="A253">
        <v>4286367630</v>
      </c>
      <c r="B253" t="s">
        <v>503</v>
      </c>
      <c r="C253" t="s">
        <v>504</v>
      </c>
      <c r="D253" t="s">
        <v>29</v>
      </c>
      <c r="E253">
        <v>60653</v>
      </c>
    </row>
    <row r="254" spans="1:5" x14ac:dyDescent="0.3">
      <c r="A254">
        <v>8550875457</v>
      </c>
      <c r="B254" t="s">
        <v>505</v>
      </c>
      <c r="C254" t="s">
        <v>506</v>
      </c>
      <c r="D254" t="s">
        <v>7</v>
      </c>
      <c r="E254">
        <v>32108</v>
      </c>
    </row>
    <row r="255" spans="1:5" x14ac:dyDescent="0.3">
      <c r="A255">
        <v>4900475084</v>
      </c>
      <c r="B255" t="s">
        <v>507</v>
      </c>
      <c r="C255" t="s">
        <v>508</v>
      </c>
      <c r="D255" t="s">
        <v>29</v>
      </c>
      <c r="E255">
        <v>62855</v>
      </c>
    </row>
    <row r="256" spans="1:5" x14ac:dyDescent="0.3">
      <c r="A256">
        <v>9458563771</v>
      </c>
      <c r="B256" t="s">
        <v>509</v>
      </c>
      <c r="C256" t="s">
        <v>510</v>
      </c>
      <c r="D256" t="s">
        <v>7</v>
      </c>
      <c r="E256">
        <v>52419</v>
      </c>
    </row>
    <row r="257" spans="1:5" x14ac:dyDescent="0.3">
      <c r="A257">
        <v>715518151</v>
      </c>
      <c r="B257" t="s">
        <v>200</v>
      </c>
      <c r="C257" t="s">
        <v>511</v>
      </c>
      <c r="D257" t="s">
        <v>10</v>
      </c>
      <c r="E257">
        <v>113739</v>
      </c>
    </row>
    <row r="258" spans="1:5" x14ac:dyDescent="0.3">
      <c r="A258">
        <v>9627071331</v>
      </c>
      <c r="B258" t="s">
        <v>512</v>
      </c>
      <c r="C258" t="s">
        <v>513</v>
      </c>
      <c r="D258" t="s">
        <v>10</v>
      </c>
      <c r="E258">
        <v>124372</v>
      </c>
    </row>
    <row r="259" spans="1:5" x14ac:dyDescent="0.3">
      <c r="A259">
        <v>2936088178</v>
      </c>
      <c r="B259" t="s">
        <v>514</v>
      </c>
      <c r="C259" t="s">
        <v>515</v>
      </c>
      <c r="D259" t="s">
        <v>10</v>
      </c>
      <c r="E259">
        <v>76155</v>
      </c>
    </row>
    <row r="260" spans="1:5" x14ac:dyDescent="0.3">
      <c r="A260">
        <v>8373529241</v>
      </c>
      <c r="B260" t="s">
        <v>516</v>
      </c>
      <c r="C260" t="s">
        <v>517</v>
      </c>
      <c r="D260" t="s">
        <v>7</v>
      </c>
      <c r="E260">
        <v>55438</v>
      </c>
    </row>
    <row r="261" spans="1:5" x14ac:dyDescent="0.3">
      <c r="A261">
        <v>7492341709</v>
      </c>
      <c r="B261" t="s">
        <v>518</v>
      </c>
      <c r="C261" t="s">
        <v>519</v>
      </c>
      <c r="D261" t="s">
        <v>7</v>
      </c>
      <c r="E261">
        <v>35089</v>
      </c>
    </row>
    <row r="262" spans="1:5" x14ac:dyDescent="0.3">
      <c r="A262">
        <v>7630993544</v>
      </c>
      <c r="B262" t="s">
        <v>371</v>
      </c>
      <c r="C262" t="s">
        <v>520</v>
      </c>
      <c r="D262" t="s">
        <v>29</v>
      </c>
      <c r="E262">
        <v>51631</v>
      </c>
    </row>
    <row r="263" spans="1:5" x14ac:dyDescent="0.3">
      <c r="A263">
        <v>2053848936</v>
      </c>
      <c r="B263" t="s">
        <v>521</v>
      </c>
      <c r="C263" t="s">
        <v>522</v>
      </c>
      <c r="D263" t="s">
        <v>29</v>
      </c>
      <c r="E263">
        <v>60956</v>
      </c>
    </row>
    <row r="264" spans="1:5" x14ac:dyDescent="0.3">
      <c r="A264">
        <v>1042822263</v>
      </c>
      <c r="B264" t="s">
        <v>523</v>
      </c>
      <c r="C264" t="s">
        <v>524</v>
      </c>
      <c r="D264" t="s">
        <v>10</v>
      </c>
      <c r="E264">
        <v>124023</v>
      </c>
    </row>
    <row r="265" spans="1:5" x14ac:dyDescent="0.3">
      <c r="A265">
        <v>5907724676</v>
      </c>
      <c r="B265" t="s">
        <v>525</v>
      </c>
      <c r="C265" t="s">
        <v>526</v>
      </c>
      <c r="D265" t="s">
        <v>29</v>
      </c>
      <c r="E265">
        <v>75197</v>
      </c>
    </row>
    <row r="266" spans="1:5" x14ac:dyDescent="0.3">
      <c r="A266">
        <v>6462250968</v>
      </c>
      <c r="B266" t="s">
        <v>527</v>
      </c>
      <c r="C266" t="s">
        <v>528</v>
      </c>
      <c r="D266" t="s">
        <v>29</v>
      </c>
      <c r="E266">
        <v>73996</v>
      </c>
    </row>
    <row r="267" spans="1:5" x14ac:dyDescent="0.3">
      <c r="A267">
        <v>819852252</v>
      </c>
      <c r="B267" t="s">
        <v>529</v>
      </c>
      <c r="C267" t="s">
        <v>530</v>
      </c>
      <c r="D267" t="s">
        <v>7</v>
      </c>
      <c r="E267">
        <v>46160</v>
      </c>
    </row>
    <row r="268" spans="1:5" x14ac:dyDescent="0.3">
      <c r="A268">
        <v>8223052873</v>
      </c>
      <c r="B268" t="s">
        <v>531</v>
      </c>
      <c r="C268" t="s">
        <v>532</v>
      </c>
      <c r="D268" t="s">
        <v>29</v>
      </c>
      <c r="E268">
        <v>55779</v>
      </c>
    </row>
    <row r="269" spans="1:5" x14ac:dyDescent="0.3">
      <c r="A269">
        <v>3967370569</v>
      </c>
      <c r="B269" t="s">
        <v>533</v>
      </c>
      <c r="C269" t="s">
        <v>534</v>
      </c>
      <c r="D269" t="s">
        <v>29</v>
      </c>
      <c r="E269">
        <v>72987</v>
      </c>
    </row>
    <row r="270" spans="1:5" x14ac:dyDescent="0.3">
      <c r="A270">
        <v>4175195971</v>
      </c>
      <c r="B270" t="s">
        <v>535</v>
      </c>
      <c r="C270" t="s">
        <v>536</v>
      </c>
      <c r="D270" t="s">
        <v>7</v>
      </c>
      <c r="E270">
        <v>57811</v>
      </c>
    </row>
    <row r="271" spans="1:5" x14ac:dyDescent="0.3">
      <c r="A271">
        <v>7467563949</v>
      </c>
      <c r="B271" t="s">
        <v>537</v>
      </c>
      <c r="C271" t="s">
        <v>538</v>
      </c>
      <c r="D271" t="s">
        <v>7</v>
      </c>
      <c r="E271">
        <v>50682</v>
      </c>
    </row>
    <row r="272" spans="1:5" x14ac:dyDescent="0.3">
      <c r="A272">
        <v>2352201101</v>
      </c>
      <c r="B272" t="s">
        <v>539</v>
      </c>
      <c r="C272" t="s">
        <v>540</v>
      </c>
      <c r="D272" t="s">
        <v>7</v>
      </c>
      <c r="E272">
        <v>56725</v>
      </c>
    </row>
    <row r="273" spans="1:5" x14ac:dyDescent="0.3">
      <c r="A273">
        <v>8519669638</v>
      </c>
      <c r="B273" t="s">
        <v>541</v>
      </c>
      <c r="C273" t="s">
        <v>542</v>
      </c>
      <c r="D273" t="s">
        <v>29</v>
      </c>
      <c r="E273">
        <v>65035</v>
      </c>
    </row>
    <row r="274" spans="1:5" x14ac:dyDescent="0.3">
      <c r="A274">
        <v>1541082834</v>
      </c>
      <c r="B274" t="s">
        <v>543</v>
      </c>
      <c r="C274" t="s">
        <v>544</v>
      </c>
      <c r="D274" t="s">
        <v>29</v>
      </c>
      <c r="E274">
        <v>61060</v>
      </c>
    </row>
    <row r="275" spans="1:5" x14ac:dyDescent="0.3">
      <c r="A275">
        <v>4359854056</v>
      </c>
      <c r="B275" t="s">
        <v>545</v>
      </c>
      <c r="C275" t="s">
        <v>546</v>
      </c>
      <c r="D275" t="s">
        <v>29</v>
      </c>
      <c r="E275">
        <v>77185</v>
      </c>
    </row>
    <row r="276" spans="1:5" x14ac:dyDescent="0.3">
      <c r="A276">
        <v>5990182805</v>
      </c>
      <c r="B276" t="s">
        <v>547</v>
      </c>
      <c r="C276" t="s">
        <v>548</v>
      </c>
      <c r="D276" t="s">
        <v>29</v>
      </c>
      <c r="E276">
        <v>71661</v>
      </c>
    </row>
    <row r="277" spans="1:5" x14ac:dyDescent="0.3">
      <c r="A277">
        <v>19662963</v>
      </c>
      <c r="B277" t="s">
        <v>549</v>
      </c>
      <c r="C277" t="s">
        <v>550</v>
      </c>
      <c r="D277" t="s">
        <v>7</v>
      </c>
      <c r="E277">
        <v>61944</v>
      </c>
    </row>
    <row r="278" spans="1:5" x14ac:dyDescent="0.3">
      <c r="A278">
        <v>8875305560</v>
      </c>
      <c r="B278" t="s">
        <v>551</v>
      </c>
      <c r="C278" t="s">
        <v>552</v>
      </c>
      <c r="D278" t="s">
        <v>29</v>
      </c>
      <c r="E278">
        <v>71613</v>
      </c>
    </row>
    <row r="279" spans="1:5" x14ac:dyDescent="0.3">
      <c r="A279">
        <v>2209340063</v>
      </c>
      <c r="B279" t="s">
        <v>553</v>
      </c>
      <c r="C279" t="s">
        <v>554</v>
      </c>
      <c r="D279" t="s">
        <v>10</v>
      </c>
      <c r="E279">
        <v>111017</v>
      </c>
    </row>
    <row r="280" spans="1:5" x14ac:dyDescent="0.3">
      <c r="A280">
        <v>7462528568</v>
      </c>
      <c r="B280" t="s">
        <v>555</v>
      </c>
      <c r="C280" t="s">
        <v>556</v>
      </c>
      <c r="D280" t="s">
        <v>29</v>
      </c>
      <c r="E280">
        <v>50108</v>
      </c>
    </row>
    <row r="281" spans="1:5" x14ac:dyDescent="0.3">
      <c r="A281">
        <v>7673188813</v>
      </c>
      <c r="B281" t="s">
        <v>557</v>
      </c>
      <c r="C281" t="s">
        <v>558</v>
      </c>
      <c r="D281" t="s">
        <v>29</v>
      </c>
      <c r="E281">
        <v>72533</v>
      </c>
    </row>
    <row r="282" spans="1:5" x14ac:dyDescent="0.3">
      <c r="A282">
        <v>1606657585</v>
      </c>
      <c r="B282" t="s">
        <v>559</v>
      </c>
      <c r="C282" t="s">
        <v>560</v>
      </c>
      <c r="D282" t="s">
        <v>10</v>
      </c>
      <c r="E282">
        <v>83497</v>
      </c>
    </row>
    <row r="283" spans="1:5" x14ac:dyDescent="0.3">
      <c r="A283">
        <v>1249074622</v>
      </c>
      <c r="B283" t="s">
        <v>561</v>
      </c>
      <c r="C283" t="s">
        <v>562</v>
      </c>
      <c r="D283" t="s">
        <v>7</v>
      </c>
      <c r="E283">
        <v>32561</v>
      </c>
    </row>
    <row r="284" spans="1:5" x14ac:dyDescent="0.3">
      <c r="A284">
        <v>6819637888</v>
      </c>
      <c r="B284" t="s">
        <v>563</v>
      </c>
      <c r="C284" t="s">
        <v>564</v>
      </c>
      <c r="D284" t="s">
        <v>7</v>
      </c>
      <c r="E284">
        <v>53401</v>
      </c>
    </row>
    <row r="285" spans="1:5" x14ac:dyDescent="0.3">
      <c r="A285">
        <v>4752702681</v>
      </c>
      <c r="B285" t="s">
        <v>565</v>
      </c>
      <c r="C285" t="s">
        <v>566</v>
      </c>
      <c r="D285" t="s">
        <v>10</v>
      </c>
      <c r="E285">
        <v>93722</v>
      </c>
    </row>
    <row r="286" spans="1:5" x14ac:dyDescent="0.3">
      <c r="A286">
        <v>3792993961</v>
      </c>
      <c r="B286" t="s">
        <v>567</v>
      </c>
      <c r="C286" t="s">
        <v>568</v>
      </c>
      <c r="D286" t="s">
        <v>7</v>
      </c>
      <c r="E286">
        <v>32408</v>
      </c>
    </row>
    <row r="287" spans="1:5" x14ac:dyDescent="0.3">
      <c r="A287">
        <v>2607689635</v>
      </c>
      <c r="B287" t="s">
        <v>569</v>
      </c>
      <c r="C287" t="s">
        <v>570</v>
      </c>
      <c r="D287" t="s">
        <v>29</v>
      </c>
      <c r="E287">
        <v>53124</v>
      </c>
    </row>
    <row r="288" spans="1:5" x14ac:dyDescent="0.3">
      <c r="A288">
        <v>9795921177</v>
      </c>
      <c r="B288" t="s">
        <v>571</v>
      </c>
      <c r="C288" t="s">
        <v>572</v>
      </c>
      <c r="D288" t="s">
        <v>7</v>
      </c>
      <c r="E288">
        <v>63015</v>
      </c>
    </row>
    <row r="289" spans="1:5" x14ac:dyDescent="0.3">
      <c r="A289">
        <v>8757371024</v>
      </c>
      <c r="B289" t="s">
        <v>153</v>
      </c>
      <c r="C289" t="s">
        <v>573</v>
      </c>
      <c r="D289" t="s">
        <v>29</v>
      </c>
      <c r="E289">
        <v>61475</v>
      </c>
    </row>
    <row r="290" spans="1:5" x14ac:dyDescent="0.3">
      <c r="A290">
        <v>9163060264</v>
      </c>
      <c r="B290" t="s">
        <v>574</v>
      </c>
      <c r="C290" t="s">
        <v>575</v>
      </c>
      <c r="D290" t="s">
        <v>29</v>
      </c>
      <c r="E290">
        <v>76433</v>
      </c>
    </row>
    <row r="291" spans="1:5" x14ac:dyDescent="0.3">
      <c r="A291">
        <v>2657442315</v>
      </c>
      <c r="B291" t="s">
        <v>576</v>
      </c>
      <c r="C291" t="s">
        <v>577</v>
      </c>
      <c r="D291" t="s">
        <v>29</v>
      </c>
      <c r="E291">
        <v>58319</v>
      </c>
    </row>
    <row r="292" spans="1:5" x14ac:dyDescent="0.3">
      <c r="A292">
        <v>7635344498</v>
      </c>
      <c r="B292" t="s">
        <v>578</v>
      </c>
      <c r="C292" t="s">
        <v>579</v>
      </c>
      <c r="D292" t="s">
        <v>29</v>
      </c>
      <c r="E292">
        <v>54966</v>
      </c>
    </row>
    <row r="293" spans="1:5" x14ac:dyDescent="0.3">
      <c r="A293">
        <v>977779009</v>
      </c>
      <c r="B293" t="s">
        <v>580</v>
      </c>
      <c r="C293" t="s">
        <v>581</v>
      </c>
      <c r="D293" t="s">
        <v>10</v>
      </c>
      <c r="E293">
        <v>117844</v>
      </c>
    </row>
    <row r="294" spans="1:5" x14ac:dyDescent="0.3">
      <c r="A294">
        <v>7236563277</v>
      </c>
      <c r="B294" t="s">
        <v>582</v>
      </c>
      <c r="C294" t="s">
        <v>583</v>
      </c>
      <c r="D294" t="s">
        <v>29</v>
      </c>
      <c r="E294">
        <v>79502</v>
      </c>
    </row>
    <row r="295" spans="1:5" x14ac:dyDescent="0.3">
      <c r="A295">
        <v>6842911427</v>
      </c>
      <c r="B295" t="s">
        <v>584</v>
      </c>
      <c r="C295" t="s">
        <v>585</v>
      </c>
      <c r="D295" t="s">
        <v>29</v>
      </c>
      <c r="E295">
        <v>54689</v>
      </c>
    </row>
    <row r="296" spans="1:5" x14ac:dyDescent="0.3">
      <c r="A296">
        <v>8875320292</v>
      </c>
      <c r="B296" t="s">
        <v>586</v>
      </c>
      <c r="C296" t="s">
        <v>587</v>
      </c>
      <c r="D296" t="s">
        <v>10</v>
      </c>
      <c r="E296">
        <v>95121</v>
      </c>
    </row>
    <row r="297" spans="1:5" x14ac:dyDescent="0.3">
      <c r="A297">
        <v>6842797632</v>
      </c>
      <c r="B297" t="s">
        <v>588</v>
      </c>
      <c r="C297" t="s">
        <v>589</v>
      </c>
      <c r="D297" t="s">
        <v>7</v>
      </c>
      <c r="E297">
        <v>56368</v>
      </c>
    </row>
    <row r="298" spans="1:5" x14ac:dyDescent="0.3">
      <c r="A298">
        <v>4219825649</v>
      </c>
      <c r="B298" t="s">
        <v>590</v>
      </c>
      <c r="C298" t="s">
        <v>591</v>
      </c>
      <c r="D298" t="s">
        <v>10</v>
      </c>
      <c r="E298">
        <v>102823</v>
      </c>
    </row>
    <row r="299" spans="1:5" x14ac:dyDescent="0.3">
      <c r="A299">
        <v>7775126329</v>
      </c>
      <c r="B299" t="s">
        <v>592</v>
      </c>
      <c r="C299" t="s">
        <v>593</v>
      </c>
      <c r="D299" t="s">
        <v>7</v>
      </c>
      <c r="E299">
        <v>30158</v>
      </c>
    </row>
    <row r="300" spans="1:5" x14ac:dyDescent="0.3">
      <c r="A300">
        <v>9340547551</v>
      </c>
      <c r="B300" t="s">
        <v>594</v>
      </c>
      <c r="C300" t="s">
        <v>595</v>
      </c>
      <c r="D300" t="s">
        <v>29</v>
      </c>
      <c r="E300">
        <v>50051</v>
      </c>
    </row>
    <row r="301" spans="1:5" x14ac:dyDescent="0.3">
      <c r="A301">
        <v>6255831884</v>
      </c>
      <c r="B301" t="s">
        <v>596</v>
      </c>
      <c r="C301" t="s">
        <v>597</v>
      </c>
      <c r="D301" t="s">
        <v>29</v>
      </c>
      <c r="E301">
        <v>53391</v>
      </c>
    </row>
    <row r="302" spans="1:5" x14ac:dyDescent="0.3">
      <c r="A302">
        <v>2922893758</v>
      </c>
      <c r="B302" t="s">
        <v>598</v>
      </c>
      <c r="C302" t="s">
        <v>599</v>
      </c>
      <c r="D302" t="s">
        <v>7</v>
      </c>
      <c r="E302">
        <v>36222</v>
      </c>
    </row>
    <row r="303" spans="1:5" x14ac:dyDescent="0.3">
      <c r="A303">
        <v>8685064791</v>
      </c>
      <c r="B303" t="s">
        <v>600</v>
      </c>
      <c r="C303" t="s">
        <v>601</v>
      </c>
      <c r="D303" t="s">
        <v>29</v>
      </c>
      <c r="E303">
        <v>74711</v>
      </c>
    </row>
    <row r="304" spans="1:5" x14ac:dyDescent="0.3">
      <c r="A304">
        <v>6109997811</v>
      </c>
      <c r="B304" t="s">
        <v>602</v>
      </c>
      <c r="C304" t="s">
        <v>603</v>
      </c>
      <c r="D304" t="s">
        <v>29</v>
      </c>
      <c r="E304">
        <v>71286</v>
      </c>
    </row>
    <row r="305" spans="1:5" x14ac:dyDescent="0.3">
      <c r="A305">
        <v>784224471</v>
      </c>
      <c r="B305" t="s">
        <v>604</v>
      </c>
      <c r="C305" t="s">
        <v>605</v>
      </c>
      <c r="D305" t="s">
        <v>10</v>
      </c>
      <c r="E305">
        <v>122759</v>
      </c>
    </row>
    <row r="306" spans="1:5" x14ac:dyDescent="0.3">
      <c r="A306">
        <v>8157157730</v>
      </c>
      <c r="B306" t="s">
        <v>606</v>
      </c>
      <c r="C306" t="s">
        <v>607</v>
      </c>
      <c r="D306" t="s">
        <v>29</v>
      </c>
      <c r="E306">
        <v>73567</v>
      </c>
    </row>
    <row r="307" spans="1:5" x14ac:dyDescent="0.3">
      <c r="A307">
        <v>62571575</v>
      </c>
      <c r="B307" t="s">
        <v>608</v>
      </c>
      <c r="C307" t="s">
        <v>609</v>
      </c>
      <c r="D307" t="s">
        <v>10</v>
      </c>
      <c r="E307">
        <v>121308</v>
      </c>
    </row>
    <row r="308" spans="1:5" x14ac:dyDescent="0.3">
      <c r="A308">
        <v>1754740677</v>
      </c>
      <c r="B308" t="s">
        <v>359</v>
      </c>
      <c r="C308" t="s">
        <v>610</v>
      </c>
      <c r="D308" t="s">
        <v>7</v>
      </c>
      <c r="E308">
        <v>51559</v>
      </c>
    </row>
    <row r="309" spans="1:5" x14ac:dyDescent="0.3">
      <c r="A309">
        <v>7957976743</v>
      </c>
      <c r="B309" t="s">
        <v>611</v>
      </c>
      <c r="C309" t="s">
        <v>612</v>
      </c>
      <c r="D309" t="s">
        <v>7</v>
      </c>
      <c r="E309">
        <v>37175</v>
      </c>
    </row>
    <row r="310" spans="1:5" x14ac:dyDescent="0.3">
      <c r="A310">
        <v>2497321256</v>
      </c>
      <c r="B310" t="s">
        <v>613</v>
      </c>
      <c r="C310" t="s">
        <v>614</v>
      </c>
      <c r="D310" t="s">
        <v>10</v>
      </c>
      <c r="E310">
        <v>95857</v>
      </c>
    </row>
    <row r="311" spans="1:5" x14ac:dyDescent="0.3">
      <c r="A311">
        <v>1628738227</v>
      </c>
      <c r="B311" t="s">
        <v>615</v>
      </c>
      <c r="C311" t="s">
        <v>616</v>
      </c>
      <c r="D311" t="s">
        <v>29</v>
      </c>
      <c r="E311">
        <v>53204</v>
      </c>
    </row>
    <row r="312" spans="1:5" x14ac:dyDescent="0.3">
      <c r="A312">
        <v>7192290785</v>
      </c>
      <c r="B312" t="s">
        <v>617</v>
      </c>
      <c r="C312" t="s">
        <v>618</v>
      </c>
      <c r="D312" t="s">
        <v>7</v>
      </c>
      <c r="E312">
        <v>32187</v>
      </c>
    </row>
    <row r="313" spans="1:5" x14ac:dyDescent="0.3">
      <c r="A313">
        <v>3915983489</v>
      </c>
      <c r="B313" t="s">
        <v>619</v>
      </c>
      <c r="C313" t="s">
        <v>620</v>
      </c>
      <c r="D313" t="s">
        <v>7</v>
      </c>
      <c r="E313">
        <v>47584</v>
      </c>
    </row>
    <row r="314" spans="1:5" x14ac:dyDescent="0.3">
      <c r="A314">
        <v>3127459866</v>
      </c>
      <c r="B314" t="s">
        <v>621</v>
      </c>
      <c r="C314" t="s">
        <v>622</v>
      </c>
      <c r="D314" t="s">
        <v>10</v>
      </c>
      <c r="E314">
        <v>93001</v>
      </c>
    </row>
    <row r="315" spans="1:5" x14ac:dyDescent="0.3">
      <c r="A315">
        <v>1296185559</v>
      </c>
      <c r="B315" t="s">
        <v>623</v>
      </c>
      <c r="C315" t="s">
        <v>624</v>
      </c>
      <c r="D315" t="s">
        <v>10</v>
      </c>
      <c r="E315">
        <v>83229</v>
      </c>
    </row>
    <row r="316" spans="1:5" x14ac:dyDescent="0.3">
      <c r="A316">
        <v>2230983466</v>
      </c>
      <c r="B316" t="s">
        <v>625</v>
      </c>
      <c r="C316" t="s">
        <v>626</v>
      </c>
      <c r="D316" t="s">
        <v>10</v>
      </c>
      <c r="E316">
        <v>75997</v>
      </c>
    </row>
    <row r="317" spans="1:5" x14ac:dyDescent="0.3">
      <c r="A317">
        <v>1313434965</v>
      </c>
      <c r="B317" t="s">
        <v>402</v>
      </c>
      <c r="C317" t="s">
        <v>627</v>
      </c>
      <c r="D317" t="s">
        <v>29</v>
      </c>
      <c r="E317">
        <v>72359</v>
      </c>
    </row>
    <row r="318" spans="1:5" x14ac:dyDescent="0.3">
      <c r="A318">
        <v>5138969978</v>
      </c>
      <c r="B318" t="s">
        <v>628</v>
      </c>
      <c r="C318" t="s">
        <v>629</v>
      </c>
      <c r="D318" t="s">
        <v>29</v>
      </c>
      <c r="E318">
        <v>69082</v>
      </c>
    </row>
    <row r="319" spans="1:5" x14ac:dyDescent="0.3">
      <c r="A319">
        <v>4610039311</v>
      </c>
      <c r="B319" t="s">
        <v>630</v>
      </c>
      <c r="C319" t="s">
        <v>631</v>
      </c>
      <c r="D319" t="s">
        <v>10</v>
      </c>
      <c r="E319">
        <v>80298</v>
      </c>
    </row>
    <row r="320" spans="1:5" x14ac:dyDescent="0.3">
      <c r="A320">
        <v>1155371844</v>
      </c>
      <c r="B320" t="s">
        <v>632</v>
      </c>
      <c r="C320" t="s">
        <v>633</v>
      </c>
      <c r="D320" t="s">
        <v>29</v>
      </c>
      <c r="E320">
        <v>55343</v>
      </c>
    </row>
    <row r="321" spans="1:5" x14ac:dyDescent="0.3">
      <c r="A321">
        <v>7885796000</v>
      </c>
      <c r="B321" t="s">
        <v>634</v>
      </c>
      <c r="C321" t="s">
        <v>635</v>
      </c>
      <c r="D321" t="s">
        <v>29</v>
      </c>
      <c r="E321">
        <v>63741</v>
      </c>
    </row>
    <row r="322" spans="1:5" x14ac:dyDescent="0.3">
      <c r="A322">
        <v>9104569016</v>
      </c>
      <c r="B322" t="s">
        <v>636</v>
      </c>
      <c r="C322" t="s">
        <v>637</v>
      </c>
      <c r="D322" t="s">
        <v>29</v>
      </c>
      <c r="E322">
        <v>74551</v>
      </c>
    </row>
    <row r="323" spans="1:5" x14ac:dyDescent="0.3">
      <c r="A323">
        <v>7462961601</v>
      </c>
      <c r="B323" t="s">
        <v>638</v>
      </c>
      <c r="C323" t="s">
        <v>639</v>
      </c>
      <c r="D323" t="s">
        <v>7</v>
      </c>
      <c r="E323">
        <v>39503</v>
      </c>
    </row>
    <row r="324" spans="1:5" x14ac:dyDescent="0.3">
      <c r="A324">
        <v>8664054479</v>
      </c>
      <c r="B324" t="s">
        <v>640</v>
      </c>
      <c r="C324" t="s">
        <v>641</v>
      </c>
      <c r="D324" t="s">
        <v>10</v>
      </c>
      <c r="E324">
        <v>121781</v>
      </c>
    </row>
    <row r="325" spans="1:5" x14ac:dyDescent="0.3">
      <c r="A325">
        <v>6283719635</v>
      </c>
      <c r="B325" t="s">
        <v>642</v>
      </c>
      <c r="C325" t="s">
        <v>643</v>
      </c>
      <c r="D325" t="s">
        <v>29</v>
      </c>
      <c r="E325">
        <v>59500</v>
      </c>
    </row>
    <row r="326" spans="1:5" x14ac:dyDescent="0.3">
      <c r="A326">
        <v>5347887761</v>
      </c>
      <c r="B326" t="s">
        <v>644</v>
      </c>
      <c r="C326" t="s">
        <v>645</v>
      </c>
      <c r="D326" t="s">
        <v>29</v>
      </c>
      <c r="E326">
        <v>77465</v>
      </c>
    </row>
    <row r="327" spans="1:5" x14ac:dyDescent="0.3">
      <c r="A327">
        <v>4323171323</v>
      </c>
      <c r="B327" t="s">
        <v>646</v>
      </c>
      <c r="C327" t="s">
        <v>647</v>
      </c>
      <c r="D327" t="s">
        <v>29</v>
      </c>
      <c r="E327">
        <v>59667</v>
      </c>
    </row>
    <row r="328" spans="1:5" x14ac:dyDescent="0.3">
      <c r="A328">
        <v>3000763902</v>
      </c>
      <c r="B328" t="s">
        <v>648</v>
      </c>
      <c r="C328" t="s">
        <v>649</v>
      </c>
      <c r="D328" t="s">
        <v>10</v>
      </c>
      <c r="E328">
        <v>109550</v>
      </c>
    </row>
    <row r="329" spans="1:5" x14ac:dyDescent="0.3">
      <c r="A329">
        <v>5814713100</v>
      </c>
      <c r="B329" t="s">
        <v>650</v>
      </c>
      <c r="C329" t="s">
        <v>651</v>
      </c>
      <c r="D329" t="s">
        <v>29</v>
      </c>
      <c r="E329">
        <v>50467</v>
      </c>
    </row>
    <row r="330" spans="1:5" x14ac:dyDescent="0.3">
      <c r="A330">
        <v>2973481236</v>
      </c>
      <c r="B330" t="s">
        <v>652</v>
      </c>
      <c r="C330" t="s">
        <v>653</v>
      </c>
      <c r="D330" t="s">
        <v>7</v>
      </c>
      <c r="E330">
        <v>62190</v>
      </c>
    </row>
    <row r="331" spans="1:5" x14ac:dyDescent="0.3">
      <c r="A331">
        <v>5285704227</v>
      </c>
      <c r="B331" t="s">
        <v>654</v>
      </c>
      <c r="C331" t="s">
        <v>655</v>
      </c>
      <c r="D331" t="s">
        <v>10</v>
      </c>
      <c r="E331">
        <v>101533</v>
      </c>
    </row>
    <row r="332" spans="1:5" x14ac:dyDescent="0.3">
      <c r="A332">
        <v>2185059785</v>
      </c>
      <c r="B332" t="s">
        <v>656</v>
      </c>
      <c r="C332" t="s">
        <v>657</v>
      </c>
      <c r="D332" t="s">
        <v>10</v>
      </c>
      <c r="E332">
        <v>108166</v>
      </c>
    </row>
    <row r="333" spans="1:5" x14ac:dyDescent="0.3">
      <c r="A333">
        <v>3904109642</v>
      </c>
      <c r="B333" t="s">
        <v>658</v>
      </c>
      <c r="C333" t="s">
        <v>659</v>
      </c>
      <c r="D333" t="s">
        <v>7</v>
      </c>
      <c r="E333">
        <v>49695</v>
      </c>
    </row>
    <row r="334" spans="1:5" x14ac:dyDescent="0.3">
      <c r="A334">
        <v>8239612253</v>
      </c>
      <c r="B334" t="s">
        <v>660</v>
      </c>
      <c r="C334" t="s">
        <v>661</v>
      </c>
      <c r="D334" t="s">
        <v>10</v>
      </c>
      <c r="E334">
        <v>81730</v>
      </c>
    </row>
    <row r="335" spans="1:5" x14ac:dyDescent="0.3">
      <c r="A335">
        <v>5422052862</v>
      </c>
      <c r="B335" t="s">
        <v>662</v>
      </c>
      <c r="C335" t="s">
        <v>663</v>
      </c>
      <c r="D335" t="s">
        <v>29</v>
      </c>
      <c r="E335">
        <v>63500</v>
      </c>
    </row>
    <row r="336" spans="1:5" x14ac:dyDescent="0.3">
      <c r="A336">
        <v>8017115954</v>
      </c>
      <c r="B336" t="s">
        <v>664</v>
      </c>
      <c r="C336" t="s">
        <v>665</v>
      </c>
      <c r="D336" t="s">
        <v>29</v>
      </c>
      <c r="E336">
        <v>53058</v>
      </c>
    </row>
    <row r="337" spans="1:5" x14ac:dyDescent="0.3">
      <c r="A337">
        <v>9939542542</v>
      </c>
      <c r="B337" t="s">
        <v>666</v>
      </c>
      <c r="C337" t="s">
        <v>667</v>
      </c>
      <c r="D337" t="s">
        <v>10</v>
      </c>
      <c r="E337">
        <v>85588</v>
      </c>
    </row>
    <row r="338" spans="1:5" x14ac:dyDescent="0.3">
      <c r="A338">
        <v>4194897803</v>
      </c>
      <c r="B338" t="s">
        <v>668</v>
      </c>
      <c r="C338" t="s">
        <v>669</v>
      </c>
      <c r="D338" t="s">
        <v>29</v>
      </c>
      <c r="E338">
        <v>73193</v>
      </c>
    </row>
    <row r="339" spans="1:5" x14ac:dyDescent="0.3">
      <c r="A339">
        <v>9052475601</v>
      </c>
      <c r="B339" t="s">
        <v>670</v>
      </c>
      <c r="C339" t="s">
        <v>671</v>
      </c>
      <c r="D339" t="s">
        <v>10</v>
      </c>
      <c r="E339">
        <v>77596</v>
      </c>
    </row>
    <row r="340" spans="1:5" x14ac:dyDescent="0.3">
      <c r="A340">
        <v>6402318035</v>
      </c>
      <c r="B340" t="s">
        <v>672</v>
      </c>
      <c r="C340" t="s">
        <v>673</v>
      </c>
      <c r="D340" t="s">
        <v>7</v>
      </c>
      <c r="E340">
        <v>51501</v>
      </c>
    </row>
    <row r="341" spans="1:5" x14ac:dyDescent="0.3">
      <c r="A341">
        <v>7281103514</v>
      </c>
      <c r="B341" t="s">
        <v>674</v>
      </c>
      <c r="C341" t="s">
        <v>675</v>
      </c>
      <c r="D341" t="s">
        <v>29</v>
      </c>
      <c r="E341">
        <v>56065</v>
      </c>
    </row>
    <row r="342" spans="1:5" x14ac:dyDescent="0.3">
      <c r="A342">
        <v>6358114417</v>
      </c>
      <c r="B342" t="s">
        <v>676</v>
      </c>
      <c r="C342" t="s">
        <v>677</v>
      </c>
      <c r="D342" t="s">
        <v>29</v>
      </c>
      <c r="E342">
        <v>51000</v>
      </c>
    </row>
    <row r="343" spans="1:5" x14ac:dyDescent="0.3">
      <c r="A343">
        <v>8703756602</v>
      </c>
      <c r="B343" t="s">
        <v>325</v>
      </c>
      <c r="C343" t="s">
        <v>678</v>
      </c>
      <c r="D343" t="s">
        <v>7</v>
      </c>
      <c r="E343">
        <v>54119</v>
      </c>
    </row>
    <row r="344" spans="1:5" x14ac:dyDescent="0.3">
      <c r="A344">
        <v>5861892008</v>
      </c>
      <c r="B344" t="s">
        <v>679</v>
      </c>
      <c r="C344" t="s">
        <v>680</v>
      </c>
      <c r="D344" t="s">
        <v>10</v>
      </c>
      <c r="E344">
        <v>98780</v>
      </c>
    </row>
    <row r="345" spans="1:5" x14ac:dyDescent="0.3">
      <c r="A345">
        <v>1268934771</v>
      </c>
      <c r="B345" t="s">
        <v>681</v>
      </c>
      <c r="C345" t="s">
        <v>682</v>
      </c>
      <c r="D345" t="s">
        <v>29</v>
      </c>
      <c r="E345">
        <v>50003</v>
      </c>
    </row>
    <row r="346" spans="1:5" x14ac:dyDescent="0.3">
      <c r="A346">
        <v>532074068</v>
      </c>
      <c r="B346" t="s">
        <v>683</v>
      </c>
      <c r="C346" t="s">
        <v>684</v>
      </c>
      <c r="D346" t="s">
        <v>29</v>
      </c>
      <c r="E346">
        <v>58609</v>
      </c>
    </row>
    <row r="347" spans="1:5" x14ac:dyDescent="0.3">
      <c r="A347">
        <v>1439916314</v>
      </c>
      <c r="B347" t="s">
        <v>685</v>
      </c>
      <c r="C347" t="s">
        <v>686</v>
      </c>
      <c r="D347" t="s">
        <v>7</v>
      </c>
      <c r="E347">
        <v>48869</v>
      </c>
    </row>
    <row r="348" spans="1:5" x14ac:dyDescent="0.3">
      <c r="A348">
        <v>1992195951</v>
      </c>
      <c r="B348" t="s">
        <v>687</v>
      </c>
      <c r="C348" t="s">
        <v>688</v>
      </c>
      <c r="D348" t="s">
        <v>7</v>
      </c>
      <c r="E348">
        <v>49870</v>
      </c>
    </row>
    <row r="349" spans="1:5" x14ac:dyDescent="0.3">
      <c r="A349">
        <v>7054972058</v>
      </c>
      <c r="B349" t="s">
        <v>689</v>
      </c>
      <c r="C349" t="s">
        <v>690</v>
      </c>
      <c r="D349" t="s">
        <v>29</v>
      </c>
      <c r="E349">
        <v>75430</v>
      </c>
    </row>
    <row r="350" spans="1:5" x14ac:dyDescent="0.3">
      <c r="A350">
        <v>222477806</v>
      </c>
      <c r="B350" t="s">
        <v>691</v>
      </c>
      <c r="C350" t="s">
        <v>692</v>
      </c>
      <c r="D350" t="s">
        <v>10</v>
      </c>
      <c r="E350">
        <v>87484</v>
      </c>
    </row>
    <row r="351" spans="1:5" x14ac:dyDescent="0.3">
      <c r="A351">
        <v>509389570</v>
      </c>
      <c r="B351" t="s">
        <v>693</v>
      </c>
      <c r="C351" t="s">
        <v>694</v>
      </c>
      <c r="D351" t="s">
        <v>10</v>
      </c>
      <c r="E351">
        <v>89634</v>
      </c>
    </row>
    <row r="352" spans="1:5" x14ac:dyDescent="0.3">
      <c r="A352">
        <v>1888605537</v>
      </c>
      <c r="B352" t="s">
        <v>695</v>
      </c>
      <c r="C352" t="s">
        <v>696</v>
      </c>
      <c r="D352" t="s">
        <v>29</v>
      </c>
      <c r="E352">
        <v>72427</v>
      </c>
    </row>
    <row r="353" spans="1:5" x14ac:dyDescent="0.3">
      <c r="A353">
        <v>5068508845</v>
      </c>
      <c r="B353" t="s">
        <v>697</v>
      </c>
      <c r="C353" t="s">
        <v>698</v>
      </c>
      <c r="D353" t="s">
        <v>29</v>
      </c>
      <c r="E353">
        <v>63652</v>
      </c>
    </row>
    <row r="354" spans="1:5" x14ac:dyDescent="0.3">
      <c r="A354">
        <v>8189289020</v>
      </c>
      <c r="B354" t="s">
        <v>699</v>
      </c>
      <c r="C354" t="s">
        <v>700</v>
      </c>
      <c r="D354" t="s">
        <v>10</v>
      </c>
      <c r="E354">
        <v>112300</v>
      </c>
    </row>
    <row r="355" spans="1:5" x14ac:dyDescent="0.3">
      <c r="A355">
        <v>5603330430</v>
      </c>
      <c r="B355" t="s">
        <v>701</v>
      </c>
      <c r="C355" t="s">
        <v>702</v>
      </c>
      <c r="D355" t="s">
        <v>29</v>
      </c>
      <c r="E355">
        <v>57267</v>
      </c>
    </row>
    <row r="356" spans="1:5" x14ac:dyDescent="0.3">
      <c r="A356">
        <v>3642988458</v>
      </c>
      <c r="B356" t="s">
        <v>703</v>
      </c>
      <c r="C356" t="s">
        <v>704</v>
      </c>
      <c r="D356" t="s">
        <v>29</v>
      </c>
      <c r="E356">
        <v>79142</v>
      </c>
    </row>
    <row r="357" spans="1:5" x14ac:dyDescent="0.3">
      <c r="A357">
        <v>299663825</v>
      </c>
      <c r="B357" t="s">
        <v>250</v>
      </c>
      <c r="C357" t="s">
        <v>705</v>
      </c>
      <c r="D357" t="s">
        <v>29</v>
      </c>
      <c r="E357">
        <v>51063</v>
      </c>
    </row>
    <row r="358" spans="1:5" x14ac:dyDescent="0.3">
      <c r="A358">
        <v>4759627103</v>
      </c>
      <c r="B358" t="s">
        <v>706</v>
      </c>
      <c r="C358" t="s">
        <v>707</v>
      </c>
      <c r="D358" t="s">
        <v>29</v>
      </c>
      <c r="E358">
        <v>75032</v>
      </c>
    </row>
    <row r="359" spans="1:5" x14ac:dyDescent="0.3">
      <c r="A359">
        <v>2292892200</v>
      </c>
      <c r="B359" t="s">
        <v>708</v>
      </c>
      <c r="C359" t="s">
        <v>709</v>
      </c>
      <c r="D359" t="s">
        <v>29</v>
      </c>
      <c r="E359">
        <v>66242</v>
      </c>
    </row>
    <row r="360" spans="1:5" x14ac:dyDescent="0.3">
      <c r="A360">
        <v>7516977292</v>
      </c>
      <c r="B360" t="s">
        <v>710</v>
      </c>
      <c r="C360" t="s">
        <v>711</v>
      </c>
      <c r="D360" t="s">
        <v>10</v>
      </c>
      <c r="E360">
        <v>89295</v>
      </c>
    </row>
    <row r="361" spans="1:5" x14ac:dyDescent="0.3">
      <c r="A361">
        <v>994826516</v>
      </c>
      <c r="B361" t="s">
        <v>712</v>
      </c>
      <c r="C361" t="s">
        <v>713</v>
      </c>
      <c r="D361" t="s">
        <v>7</v>
      </c>
      <c r="E361">
        <v>32317</v>
      </c>
    </row>
    <row r="362" spans="1:5" x14ac:dyDescent="0.3">
      <c r="A362">
        <v>87033755</v>
      </c>
      <c r="B362" t="s">
        <v>714</v>
      </c>
      <c r="C362" t="s">
        <v>715</v>
      </c>
      <c r="D362" t="s">
        <v>7</v>
      </c>
      <c r="E362">
        <v>51861</v>
      </c>
    </row>
    <row r="363" spans="1:5" x14ac:dyDescent="0.3">
      <c r="A363">
        <v>9373778889</v>
      </c>
      <c r="B363" t="s">
        <v>716</v>
      </c>
      <c r="C363" t="s">
        <v>717</v>
      </c>
      <c r="D363" t="s">
        <v>10</v>
      </c>
      <c r="E363">
        <v>82655</v>
      </c>
    </row>
    <row r="364" spans="1:5" x14ac:dyDescent="0.3">
      <c r="A364">
        <v>4074728869</v>
      </c>
      <c r="B364" t="s">
        <v>718</v>
      </c>
      <c r="C364" t="s">
        <v>719</v>
      </c>
      <c r="D364" t="s">
        <v>29</v>
      </c>
      <c r="E364">
        <v>72698</v>
      </c>
    </row>
    <row r="365" spans="1:5" x14ac:dyDescent="0.3">
      <c r="A365">
        <v>6148303353</v>
      </c>
      <c r="B365" t="s">
        <v>720</v>
      </c>
      <c r="C365" t="s">
        <v>721</v>
      </c>
      <c r="D365" t="s">
        <v>10</v>
      </c>
      <c r="E365">
        <v>118836</v>
      </c>
    </row>
    <row r="366" spans="1:5" x14ac:dyDescent="0.3">
      <c r="A366">
        <v>4716524892</v>
      </c>
      <c r="B366" t="s">
        <v>722</v>
      </c>
      <c r="C366" t="s">
        <v>723</v>
      </c>
      <c r="D366" t="s">
        <v>29</v>
      </c>
      <c r="E366">
        <v>79201</v>
      </c>
    </row>
    <row r="367" spans="1:5" x14ac:dyDescent="0.3">
      <c r="A367">
        <v>5811999097</v>
      </c>
      <c r="B367" t="s">
        <v>724</v>
      </c>
      <c r="C367" t="s">
        <v>725</v>
      </c>
      <c r="D367" t="s">
        <v>7</v>
      </c>
      <c r="E367">
        <v>41580</v>
      </c>
    </row>
    <row r="368" spans="1:5" x14ac:dyDescent="0.3">
      <c r="A368">
        <v>1518783783</v>
      </c>
      <c r="B368" t="s">
        <v>726</v>
      </c>
      <c r="C368" t="s">
        <v>727</v>
      </c>
      <c r="D368" t="s">
        <v>7</v>
      </c>
      <c r="E368">
        <v>30311</v>
      </c>
    </row>
    <row r="369" spans="1:5" x14ac:dyDescent="0.3">
      <c r="A369">
        <v>5913755731</v>
      </c>
      <c r="B369" t="s">
        <v>728</v>
      </c>
      <c r="C369" t="s">
        <v>729</v>
      </c>
      <c r="D369" t="s">
        <v>29</v>
      </c>
      <c r="E369">
        <v>51706</v>
      </c>
    </row>
    <row r="370" spans="1:5" x14ac:dyDescent="0.3">
      <c r="A370">
        <v>4192879565</v>
      </c>
      <c r="B370" t="s">
        <v>730</v>
      </c>
      <c r="C370" t="s">
        <v>731</v>
      </c>
      <c r="D370" t="s">
        <v>29</v>
      </c>
      <c r="E370">
        <v>57704</v>
      </c>
    </row>
    <row r="371" spans="1:5" x14ac:dyDescent="0.3">
      <c r="A371">
        <v>6487054410</v>
      </c>
      <c r="B371" t="s">
        <v>561</v>
      </c>
      <c r="C371" t="s">
        <v>732</v>
      </c>
      <c r="D371" t="s">
        <v>29</v>
      </c>
      <c r="E371">
        <v>64256</v>
      </c>
    </row>
    <row r="372" spans="1:5" x14ac:dyDescent="0.3">
      <c r="A372">
        <v>9829586073</v>
      </c>
      <c r="B372" t="s">
        <v>733</v>
      </c>
      <c r="C372" t="s">
        <v>734</v>
      </c>
      <c r="D372" t="s">
        <v>10</v>
      </c>
      <c r="E372">
        <v>88725</v>
      </c>
    </row>
    <row r="373" spans="1:5" x14ac:dyDescent="0.3">
      <c r="A373">
        <v>8289594380</v>
      </c>
      <c r="B373" t="s">
        <v>735</v>
      </c>
      <c r="C373" t="s">
        <v>736</v>
      </c>
      <c r="D373" t="s">
        <v>7</v>
      </c>
      <c r="E373">
        <v>37040</v>
      </c>
    </row>
    <row r="374" spans="1:5" x14ac:dyDescent="0.3">
      <c r="A374">
        <v>1014658829</v>
      </c>
      <c r="B374" t="s">
        <v>737</v>
      </c>
      <c r="C374" t="s">
        <v>738</v>
      </c>
      <c r="D374" t="s">
        <v>29</v>
      </c>
      <c r="E374">
        <v>71890</v>
      </c>
    </row>
    <row r="375" spans="1:5" x14ac:dyDescent="0.3">
      <c r="A375">
        <v>1444572199</v>
      </c>
      <c r="B375" t="s">
        <v>739</v>
      </c>
      <c r="C375" t="s">
        <v>740</v>
      </c>
      <c r="D375" t="s">
        <v>10</v>
      </c>
      <c r="E375">
        <v>120364</v>
      </c>
    </row>
    <row r="376" spans="1:5" x14ac:dyDescent="0.3">
      <c r="A376">
        <v>8302317314</v>
      </c>
      <c r="B376" t="s">
        <v>741</v>
      </c>
      <c r="C376" t="s">
        <v>742</v>
      </c>
      <c r="D376" t="s">
        <v>10</v>
      </c>
      <c r="E376">
        <v>75594</v>
      </c>
    </row>
    <row r="377" spans="1:5" x14ac:dyDescent="0.3">
      <c r="A377">
        <v>6380488901</v>
      </c>
      <c r="B377" t="s">
        <v>743</v>
      </c>
      <c r="C377" t="s">
        <v>744</v>
      </c>
      <c r="D377" t="s">
        <v>7</v>
      </c>
      <c r="E377">
        <v>33308</v>
      </c>
    </row>
    <row r="378" spans="1:5" x14ac:dyDescent="0.3">
      <c r="A378">
        <v>7645724897</v>
      </c>
      <c r="B378" t="s">
        <v>745</v>
      </c>
      <c r="C378" t="s">
        <v>746</v>
      </c>
      <c r="D378" t="s">
        <v>29</v>
      </c>
      <c r="E378">
        <v>75174</v>
      </c>
    </row>
    <row r="379" spans="1:5" x14ac:dyDescent="0.3">
      <c r="A379">
        <v>6375014751</v>
      </c>
      <c r="B379" t="s">
        <v>747</v>
      </c>
      <c r="C379" t="s">
        <v>748</v>
      </c>
      <c r="D379" t="s">
        <v>7</v>
      </c>
      <c r="E379">
        <v>56888</v>
      </c>
    </row>
    <row r="380" spans="1:5" x14ac:dyDescent="0.3">
      <c r="A380">
        <v>8568859739</v>
      </c>
      <c r="B380" t="s">
        <v>749</v>
      </c>
      <c r="C380" t="s">
        <v>750</v>
      </c>
      <c r="D380" t="s">
        <v>10</v>
      </c>
      <c r="E380">
        <v>81228</v>
      </c>
    </row>
    <row r="381" spans="1:5" x14ac:dyDescent="0.3">
      <c r="A381">
        <v>6836716731</v>
      </c>
      <c r="B381" t="s">
        <v>751</v>
      </c>
      <c r="C381" t="s">
        <v>752</v>
      </c>
      <c r="D381" t="s">
        <v>10</v>
      </c>
      <c r="E381">
        <v>91423</v>
      </c>
    </row>
    <row r="382" spans="1:5" x14ac:dyDescent="0.3">
      <c r="A382">
        <v>4011453366</v>
      </c>
      <c r="B382" t="s">
        <v>753</v>
      </c>
      <c r="C382" t="s">
        <v>754</v>
      </c>
      <c r="D382" t="s">
        <v>10</v>
      </c>
      <c r="E382">
        <v>113851</v>
      </c>
    </row>
    <row r="383" spans="1:5" x14ac:dyDescent="0.3">
      <c r="A383">
        <v>2740930763</v>
      </c>
      <c r="B383" t="s">
        <v>755</v>
      </c>
      <c r="C383" t="s">
        <v>756</v>
      </c>
      <c r="D383" t="s">
        <v>10</v>
      </c>
      <c r="E383">
        <v>123658</v>
      </c>
    </row>
    <row r="384" spans="1:5" x14ac:dyDescent="0.3">
      <c r="A384">
        <v>2355104786</v>
      </c>
      <c r="B384" t="s">
        <v>757</v>
      </c>
      <c r="C384" t="s">
        <v>758</v>
      </c>
      <c r="D384" t="s">
        <v>29</v>
      </c>
      <c r="E384">
        <v>78796</v>
      </c>
    </row>
    <row r="385" spans="1:5" x14ac:dyDescent="0.3">
      <c r="A385">
        <v>6890491998</v>
      </c>
      <c r="B385" t="s">
        <v>759</v>
      </c>
      <c r="C385" t="s">
        <v>760</v>
      </c>
      <c r="D385" t="s">
        <v>10</v>
      </c>
      <c r="E385">
        <v>114550</v>
      </c>
    </row>
    <row r="386" spans="1:5" x14ac:dyDescent="0.3">
      <c r="A386">
        <v>2757793764</v>
      </c>
      <c r="B386" t="s">
        <v>761</v>
      </c>
      <c r="C386" t="s">
        <v>762</v>
      </c>
      <c r="D386" t="s">
        <v>10</v>
      </c>
      <c r="E386">
        <v>91521</v>
      </c>
    </row>
    <row r="387" spans="1:5" x14ac:dyDescent="0.3">
      <c r="A387">
        <v>1787288307</v>
      </c>
      <c r="B387" t="s">
        <v>763</v>
      </c>
      <c r="C387" t="s">
        <v>764</v>
      </c>
      <c r="D387" t="s">
        <v>29</v>
      </c>
      <c r="E387">
        <v>79023</v>
      </c>
    </row>
    <row r="388" spans="1:5" x14ac:dyDescent="0.3">
      <c r="A388">
        <v>8887868026</v>
      </c>
      <c r="B388" t="s">
        <v>765</v>
      </c>
      <c r="C388" t="s">
        <v>766</v>
      </c>
      <c r="D388" t="s">
        <v>10</v>
      </c>
      <c r="E388">
        <v>92800</v>
      </c>
    </row>
    <row r="389" spans="1:5" x14ac:dyDescent="0.3">
      <c r="A389">
        <v>2177097355</v>
      </c>
      <c r="B389" t="s">
        <v>767</v>
      </c>
      <c r="C389" t="s">
        <v>768</v>
      </c>
      <c r="D389" t="s">
        <v>10</v>
      </c>
      <c r="E389">
        <v>86438</v>
      </c>
    </row>
    <row r="390" spans="1:5" x14ac:dyDescent="0.3">
      <c r="A390">
        <v>2924550912</v>
      </c>
      <c r="B390" t="s">
        <v>769</v>
      </c>
      <c r="C390" t="s">
        <v>770</v>
      </c>
      <c r="D390" t="s">
        <v>29</v>
      </c>
      <c r="E390">
        <v>77174</v>
      </c>
    </row>
    <row r="391" spans="1:5" x14ac:dyDescent="0.3">
      <c r="A391">
        <v>4967603564</v>
      </c>
      <c r="B391" t="s">
        <v>771</v>
      </c>
      <c r="C391" t="s">
        <v>772</v>
      </c>
      <c r="D391" t="s">
        <v>10</v>
      </c>
      <c r="E391">
        <v>78019</v>
      </c>
    </row>
    <row r="392" spans="1:5" x14ac:dyDescent="0.3">
      <c r="A392">
        <v>7007279686</v>
      </c>
      <c r="B392" t="s">
        <v>773</v>
      </c>
      <c r="C392" t="s">
        <v>774</v>
      </c>
      <c r="D392" t="s">
        <v>7</v>
      </c>
      <c r="E392">
        <v>48212</v>
      </c>
    </row>
    <row r="393" spans="1:5" x14ac:dyDescent="0.3">
      <c r="A393">
        <v>5407735911</v>
      </c>
      <c r="B393" t="s">
        <v>775</v>
      </c>
      <c r="C393" t="s">
        <v>776</v>
      </c>
      <c r="D393" t="s">
        <v>7</v>
      </c>
      <c r="E393">
        <v>38807</v>
      </c>
    </row>
    <row r="394" spans="1:5" x14ac:dyDescent="0.3">
      <c r="A394">
        <v>4984363320</v>
      </c>
      <c r="B394" t="s">
        <v>777</v>
      </c>
      <c r="C394" t="s">
        <v>778</v>
      </c>
      <c r="D394" t="s">
        <v>7</v>
      </c>
      <c r="E394">
        <v>52312</v>
      </c>
    </row>
    <row r="395" spans="1:5" x14ac:dyDescent="0.3">
      <c r="A395">
        <v>1279282711</v>
      </c>
      <c r="B395" t="s">
        <v>779</v>
      </c>
      <c r="C395" t="s">
        <v>780</v>
      </c>
      <c r="D395" t="s">
        <v>29</v>
      </c>
      <c r="E395">
        <v>64256</v>
      </c>
    </row>
    <row r="396" spans="1:5" x14ac:dyDescent="0.3">
      <c r="A396">
        <v>9229113786</v>
      </c>
      <c r="B396" t="s">
        <v>781</v>
      </c>
      <c r="C396" t="s">
        <v>782</v>
      </c>
      <c r="D396" t="s">
        <v>7</v>
      </c>
      <c r="E396">
        <v>64025</v>
      </c>
    </row>
    <row r="397" spans="1:5" x14ac:dyDescent="0.3">
      <c r="A397">
        <v>6713405010</v>
      </c>
      <c r="B397" t="s">
        <v>783</v>
      </c>
      <c r="C397" t="s">
        <v>784</v>
      </c>
      <c r="D397" t="s">
        <v>7</v>
      </c>
      <c r="E397">
        <v>49505</v>
      </c>
    </row>
    <row r="398" spans="1:5" x14ac:dyDescent="0.3">
      <c r="A398">
        <v>793441269</v>
      </c>
      <c r="B398" t="s">
        <v>785</v>
      </c>
      <c r="C398" t="s">
        <v>786</v>
      </c>
      <c r="D398" t="s">
        <v>29</v>
      </c>
      <c r="E398">
        <v>60498</v>
      </c>
    </row>
    <row r="399" spans="1:5" x14ac:dyDescent="0.3">
      <c r="A399">
        <v>9057758911</v>
      </c>
      <c r="B399" t="s">
        <v>787</v>
      </c>
      <c r="C399" t="s">
        <v>788</v>
      </c>
      <c r="D399" t="s">
        <v>29</v>
      </c>
      <c r="E399">
        <v>54346</v>
      </c>
    </row>
    <row r="400" spans="1:5" x14ac:dyDescent="0.3">
      <c r="A400">
        <v>9245659313</v>
      </c>
      <c r="B400" t="s">
        <v>642</v>
      </c>
      <c r="C400" t="s">
        <v>789</v>
      </c>
      <c r="D400" t="s">
        <v>29</v>
      </c>
      <c r="E400">
        <v>64732</v>
      </c>
    </row>
    <row r="401" spans="1:5" x14ac:dyDescent="0.3">
      <c r="A401">
        <v>2873915978</v>
      </c>
      <c r="B401" t="s">
        <v>790</v>
      </c>
      <c r="C401" t="s">
        <v>791</v>
      </c>
      <c r="D401" t="s">
        <v>29</v>
      </c>
      <c r="E401">
        <v>73164</v>
      </c>
    </row>
    <row r="402" spans="1:5" x14ac:dyDescent="0.3">
      <c r="A402">
        <v>923191143</v>
      </c>
      <c r="B402" t="s">
        <v>792</v>
      </c>
      <c r="C402" t="s">
        <v>793</v>
      </c>
      <c r="D402" t="s">
        <v>29</v>
      </c>
      <c r="E402">
        <v>53354</v>
      </c>
    </row>
    <row r="403" spans="1:5" x14ac:dyDescent="0.3">
      <c r="A403">
        <v>1958063002</v>
      </c>
      <c r="B403" t="s">
        <v>794</v>
      </c>
      <c r="C403" t="s">
        <v>795</v>
      </c>
      <c r="D403" t="s">
        <v>10</v>
      </c>
      <c r="E403">
        <v>105993</v>
      </c>
    </row>
    <row r="404" spans="1:5" x14ac:dyDescent="0.3">
      <c r="A404">
        <v>5197585250</v>
      </c>
      <c r="B404" t="s">
        <v>796</v>
      </c>
      <c r="C404" t="s">
        <v>797</v>
      </c>
      <c r="D404" t="s">
        <v>10</v>
      </c>
      <c r="E404">
        <v>114163</v>
      </c>
    </row>
    <row r="405" spans="1:5" x14ac:dyDescent="0.3">
      <c r="A405">
        <v>8002426673</v>
      </c>
      <c r="B405" t="s">
        <v>798</v>
      </c>
      <c r="C405" t="s">
        <v>799</v>
      </c>
      <c r="D405" t="s">
        <v>29</v>
      </c>
      <c r="E405">
        <v>67081</v>
      </c>
    </row>
    <row r="406" spans="1:5" x14ac:dyDescent="0.3">
      <c r="A406">
        <v>9620547551</v>
      </c>
      <c r="B406" t="s">
        <v>159</v>
      </c>
      <c r="C406" t="s">
        <v>800</v>
      </c>
      <c r="D406" t="s">
        <v>10</v>
      </c>
      <c r="E406">
        <v>80719</v>
      </c>
    </row>
    <row r="407" spans="1:5" x14ac:dyDescent="0.3">
      <c r="A407">
        <v>8335120919</v>
      </c>
      <c r="B407" t="s">
        <v>801</v>
      </c>
      <c r="C407" t="s">
        <v>802</v>
      </c>
      <c r="D407" t="s">
        <v>29</v>
      </c>
      <c r="E407">
        <v>55018</v>
      </c>
    </row>
    <row r="408" spans="1:5" x14ac:dyDescent="0.3">
      <c r="A408">
        <v>2237103631</v>
      </c>
      <c r="B408" t="s">
        <v>803</v>
      </c>
      <c r="C408" t="s">
        <v>804</v>
      </c>
      <c r="D408" t="s">
        <v>29</v>
      </c>
      <c r="E408">
        <v>69026</v>
      </c>
    </row>
    <row r="409" spans="1:5" x14ac:dyDescent="0.3">
      <c r="A409">
        <v>2378102658</v>
      </c>
      <c r="B409" t="s">
        <v>805</v>
      </c>
      <c r="C409" t="s">
        <v>806</v>
      </c>
      <c r="D409" t="s">
        <v>7</v>
      </c>
      <c r="E409">
        <v>32554</v>
      </c>
    </row>
    <row r="410" spans="1:5" x14ac:dyDescent="0.3">
      <c r="A410">
        <v>1489889981</v>
      </c>
      <c r="B410" t="s">
        <v>807</v>
      </c>
      <c r="C410" t="s">
        <v>808</v>
      </c>
      <c r="D410" t="s">
        <v>10</v>
      </c>
      <c r="E410">
        <v>108981</v>
      </c>
    </row>
    <row r="411" spans="1:5" x14ac:dyDescent="0.3">
      <c r="A411">
        <v>1972775170</v>
      </c>
      <c r="B411" t="s">
        <v>809</v>
      </c>
      <c r="C411" t="s">
        <v>810</v>
      </c>
      <c r="D411" t="s">
        <v>10</v>
      </c>
      <c r="E411">
        <v>122434</v>
      </c>
    </row>
    <row r="412" spans="1:5" x14ac:dyDescent="0.3">
      <c r="A412">
        <v>679204083</v>
      </c>
      <c r="B412" t="s">
        <v>811</v>
      </c>
      <c r="C412" t="s">
        <v>812</v>
      </c>
      <c r="D412" t="s">
        <v>29</v>
      </c>
      <c r="E412">
        <v>53945</v>
      </c>
    </row>
    <row r="413" spans="1:5" x14ac:dyDescent="0.3">
      <c r="A413">
        <v>8462409454</v>
      </c>
      <c r="B413" t="s">
        <v>813</v>
      </c>
      <c r="C413" t="s">
        <v>814</v>
      </c>
      <c r="D413" t="s">
        <v>29</v>
      </c>
      <c r="E413">
        <v>78799</v>
      </c>
    </row>
    <row r="414" spans="1:5" x14ac:dyDescent="0.3">
      <c r="A414">
        <v>161397387</v>
      </c>
      <c r="B414" t="s">
        <v>815</v>
      </c>
      <c r="C414" t="s">
        <v>816</v>
      </c>
      <c r="D414" t="s">
        <v>10</v>
      </c>
      <c r="E414">
        <v>88523</v>
      </c>
    </row>
    <row r="415" spans="1:5" x14ac:dyDescent="0.3">
      <c r="A415">
        <v>4978659442</v>
      </c>
      <c r="B415" t="s">
        <v>817</v>
      </c>
      <c r="C415" t="s">
        <v>818</v>
      </c>
      <c r="D415" t="s">
        <v>10</v>
      </c>
      <c r="E415">
        <v>98894</v>
      </c>
    </row>
    <row r="416" spans="1:5" x14ac:dyDescent="0.3">
      <c r="A416">
        <v>8695742075</v>
      </c>
      <c r="B416" t="s">
        <v>819</v>
      </c>
      <c r="C416" t="s">
        <v>820</v>
      </c>
      <c r="D416" t="s">
        <v>10</v>
      </c>
      <c r="E416">
        <v>75423</v>
      </c>
    </row>
    <row r="417" spans="1:5" x14ac:dyDescent="0.3">
      <c r="A417">
        <v>7152427402</v>
      </c>
      <c r="B417" t="s">
        <v>821</v>
      </c>
      <c r="C417" t="s">
        <v>822</v>
      </c>
      <c r="D417" t="s">
        <v>7</v>
      </c>
      <c r="E417">
        <v>31747</v>
      </c>
    </row>
    <row r="418" spans="1:5" x14ac:dyDescent="0.3">
      <c r="A418">
        <v>4548725172</v>
      </c>
      <c r="B418" t="s">
        <v>743</v>
      </c>
      <c r="C418" t="s">
        <v>823</v>
      </c>
      <c r="D418" t="s">
        <v>10</v>
      </c>
      <c r="E418">
        <v>97537</v>
      </c>
    </row>
    <row r="419" spans="1:5" x14ac:dyDescent="0.3">
      <c r="A419">
        <v>5792300712</v>
      </c>
      <c r="B419" t="s">
        <v>824</v>
      </c>
      <c r="C419" t="s">
        <v>825</v>
      </c>
      <c r="D419" t="s">
        <v>29</v>
      </c>
      <c r="E419">
        <v>70471</v>
      </c>
    </row>
    <row r="420" spans="1:5" x14ac:dyDescent="0.3">
      <c r="A420">
        <v>9674189459</v>
      </c>
      <c r="B420" t="s">
        <v>826</v>
      </c>
      <c r="C420" t="s">
        <v>827</v>
      </c>
      <c r="D420" t="s">
        <v>10</v>
      </c>
      <c r="E420">
        <v>77029</v>
      </c>
    </row>
    <row r="421" spans="1:5" x14ac:dyDescent="0.3">
      <c r="A421">
        <v>9292607561</v>
      </c>
      <c r="B421" t="s">
        <v>828</v>
      </c>
      <c r="C421" t="s">
        <v>829</v>
      </c>
      <c r="D421" t="s">
        <v>29</v>
      </c>
      <c r="E421">
        <v>77826</v>
      </c>
    </row>
    <row r="422" spans="1:5" x14ac:dyDescent="0.3">
      <c r="A422">
        <v>3569414450</v>
      </c>
      <c r="B422" t="s">
        <v>830</v>
      </c>
      <c r="C422" t="s">
        <v>831</v>
      </c>
      <c r="D422" t="s">
        <v>7</v>
      </c>
      <c r="E422">
        <v>42780</v>
      </c>
    </row>
    <row r="423" spans="1:5" x14ac:dyDescent="0.3">
      <c r="A423">
        <v>710473923</v>
      </c>
      <c r="B423" t="s">
        <v>832</v>
      </c>
      <c r="C423" t="s">
        <v>833</v>
      </c>
      <c r="D423" t="s">
        <v>7</v>
      </c>
      <c r="E423">
        <v>64402</v>
      </c>
    </row>
    <row r="424" spans="1:5" x14ac:dyDescent="0.3">
      <c r="A424">
        <v>1149008652</v>
      </c>
      <c r="B424" t="s">
        <v>834</v>
      </c>
      <c r="C424" t="s">
        <v>835</v>
      </c>
      <c r="D424" t="s">
        <v>10</v>
      </c>
      <c r="E424">
        <v>78714</v>
      </c>
    </row>
    <row r="425" spans="1:5" x14ac:dyDescent="0.3">
      <c r="A425">
        <v>2748937082</v>
      </c>
      <c r="B425" t="s">
        <v>836</v>
      </c>
      <c r="C425" t="s">
        <v>837</v>
      </c>
      <c r="D425" t="s">
        <v>10</v>
      </c>
      <c r="E425">
        <v>106511</v>
      </c>
    </row>
    <row r="426" spans="1:5" x14ac:dyDescent="0.3">
      <c r="A426">
        <v>2779378506</v>
      </c>
      <c r="B426" t="s">
        <v>838</v>
      </c>
      <c r="C426" t="s">
        <v>839</v>
      </c>
      <c r="D426" t="s">
        <v>10</v>
      </c>
      <c r="E426">
        <v>83208</v>
      </c>
    </row>
    <row r="427" spans="1:5" x14ac:dyDescent="0.3">
      <c r="A427">
        <v>3213290963</v>
      </c>
      <c r="B427" t="s">
        <v>840</v>
      </c>
      <c r="C427" t="s">
        <v>841</v>
      </c>
      <c r="D427" t="s">
        <v>29</v>
      </c>
      <c r="E427">
        <v>55737</v>
      </c>
    </row>
    <row r="428" spans="1:5" x14ac:dyDescent="0.3">
      <c r="A428">
        <v>7469392467</v>
      </c>
      <c r="B428" t="s">
        <v>842</v>
      </c>
      <c r="C428" t="s">
        <v>843</v>
      </c>
      <c r="D428" t="s">
        <v>7</v>
      </c>
      <c r="E428">
        <v>51545</v>
      </c>
    </row>
    <row r="429" spans="1:5" x14ac:dyDescent="0.3">
      <c r="A429">
        <v>2677632772</v>
      </c>
      <c r="B429" t="s">
        <v>844</v>
      </c>
      <c r="C429" t="s">
        <v>845</v>
      </c>
      <c r="D429" t="s">
        <v>7</v>
      </c>
      <c r="E429">
        <v>42673</v>
      </c>
    </row>
    <row r="430" spans="1:5" x14ac:dyDescent="0.3">
      <c r="A430">
        <v>4453315724</v>
      </c>
      <c r="B430" t="s">
        <v>846</v>
      </c>
      <c r="C430" t="s">
        <v>847</v>
      </c>
      <c r="D430" t="s">
        <v>29</v>
      </c>
      <c r="E430">
        <v>55487</v>
      </c>
    </row>
    <row r="431" spans="1:5" x14ac:dyDescent="0.3">
      <c r="A431">
        <v>6126779991</v>
      </c>
      <c r="B431" t="s">
        <v>848</v>
      </c>
      <c r="C431" t="s">
        <v>849</v>
      </c>
      <c r="D431" t="s">
        <v>29</v>
      </c>
      <c r="E431">
        <v>74933</v>
      </c>
    </row>
    <row r="432" spans="1:5" x14ac:dyDescent="0.3">
      <c r="A432">
        <v>7402856011</v>
      </c>
      <c r="B432" t="s">
        <v>850</v>
      </c>
      <c r="C432" t="s">
        <v>851</v>
      </c>
      <c r="D432" t="s">
        <v>10</v>
      </c>
      <c r="E432">
        <v>91174</v>
      </c>
    </row>
    <row r="433" spans="1:5" x14ac:dyDescent="0.3">
      <c r="A433">
        <v>197180590</v>
      </c>
      <c r="B433" t="s">
        <v>852</v>
      </c>
      <c r="C433" t="s">
        <v>853</v>
      </c>
      <c r="D433" t="s">
        <v>10</v>
      </c>
      <c r="E433">
        <v>79036</v>
      </c>
    </row>
    <row r="434" spans="1:5" x14ac:dyDescent="0.3">
      <c r="A434">
        <v>8692509450</v>
      </c>
      <c r="B434" t="s">
        <v>854</v>
      </c>
      <c r="C434" t="s">
        <v>855</v>
      </c>
      <c r="D434" t="s">
        <v>7</v>
      </c>
      <c r="E434">
        <v>35506</v>
      </c>
    </row>
    <row r="435" spans="1:5" x14ac:dyDescent="0.3">
      <c r="A435">
        <v>9885165231</v>
      </c>
      <c r="B435" t="s">
        <v>856</v>
      </c>
      <c r="C435" t="s">
        <v>857</v>
      </c>
      <c r="D435" t="s">
        <v>10</v>
      </c>
      <c r="E435">
        <v>113819</v>
      </c>
    </row>
    <row r="436" spans="1:5" x14ac:dyDescent="0.3">
      <c r="A436">
        <v>8387947148</v>
      </c>
      <c r="B436" t="s">
        <v>858</v>
      </c>
      <c r="C436" t="s">
        <v>859</v>
      </c>
      <c r="D436" t="s">
        <v>10</v>
      </c>
      <c r="E436">
        <v>122479</v>
      </c>
    </row>
    <row r="437" spans="1:5" x14ac:dyDescent="0.3">
      <c r="A437">
        <v>2183763965</v>
      </c>
      <c r="B437" t="s">
        <v>860</v>
      </c>
      <c r="C437" t="s">
        <v>861</v>
      </c>
      <c r="D437" t="s">
        <v>10</v>
      </c>
      <c r="E437">
        <v>90615</v>
      </c>
    </row>
    <row r="438" spans="1:5" x14ac:dyDescent="0.3">
      <c r="A438">
        <v>4838770758</v>
      </c>
      <c r="B438" t="s">
        <v>862</v>
      </c>
      <c r="C438" t="s">
        <v>863</v>
      </c>
      <c r="D438" t="s">
        <v>7</v>
      </c>
      <c r="E438">
        <v>43669</v>
      </c>
    </row>
    <row r="439" spans="1:5" x14ac:dyDescent="0.3">
      <c r="A439">
        <v>965285472</v>
      </c>
      <c r="B439" t="s">
        <v>864</v>
      </c>
      <c r="C439" t="s">
        <v>865</v>
      </c>
      <c r="D439" t="s">
        <v>10</v>
      </c>
      <c r="E439">
        <v>90828</v>
      </c>
    </row>
    <row r="440" spans="1:5" x14ac:dyDescent="0.3">
      <c r="A440">
        <v>7140803102</v>
      </c>
      <c r="B440" t="s">
        <v>866</v>
      </c>
      <c r="C440" t="s">
        <v>867</v>
      </c>
      <c r="D440" t="s">
        <v>7</v>
      </c>
      <c r="E440">
        <v>33901</v>
      </c>
    </row>
    <row r="441" spans="1:5" x14ac:dyDescent="0.3">
      <c r="A441">
        <v>7440017404</v>
      </c>
      <c r="B441" t="s">
        <v>868</v>
      </c>
      <c r="C441" t="s">
        <v>869</v>
      </c>
      <c r="D441" t="s">
        <v>29</v>
      </c>
      <c r="E441">
        <v>55407</v>
      </c>
    </row>
    <row r="442" spans="1:5" x14ac:dyDescent="0.3">
      <c r="A442">
        <v>3013094990</v>
      </c>
      <c r="B442" t="s">
        <v>870</v>
      </c>
      <c r="C442" t="s">
        <v>871</v>
      </c>
      <c r="D442" t="s">
        <v>7</v>
      </c>
      <c r="E442">
        <v>58874</v>
      </c>
    </row>
    <row r="443" spans="1:5" x14ac:dyDescent="0.3">
      <c r="A443">
        <v>4260324861</v>
      </c>
      <c r="B443" t="s">
        <v>872</v>
      </c>
      <c r="C443" t="s">
        <v>873</v>
      </c>
      <c r="D443" t="s">
        <v>29</v>
      </c>
      <c r="E443">
        <v>78989</v>
      </c>
    </row>
    <row r="444" spans="1:5" x14ac:dyDescent="0.3">
      <c r="A444">
        <v>8998375370</v>
      </c>
      <c r="B444" t="s">
        <v>874</v>
      </c>
      <c r="C444" t="s">
        <v>875</v>
      </c>
      <c r="D444" t="s">
        <v>10</v>
      </c>
      <c r="E444">
        <v>76534</v>
      </c>
    </row>
    <row r="445" spans="1:5" x14ac:dyDescent="0.3">
      <c r="A445">
        <v>8545135858</v>
      </c>
      <c r="B445" t="s">
        <v>876</v>
      </c>
      <c r="C445" t="s">
        <v>877</v>
      </c>
      <c r="D445" t="s">
        <v>7</v>
      </c>
      <c r="E445">
        <v>41563</v>
      </c>
    </row>
    <row r="446" spans="1:5" x14ac:dyDescent="0.3">
      <c r="A446">
        <v>4150450668</v>
      </c>
      <c r="B446" t="s">
        <v>878</v>
      </c>
      <c r="C446" t="s">
        <v>879</v>
      </c>
      <c r="D446" t="s">
        <v>7</v>
      </c>
      <c r="E446">
        <v>37047</v>
      </c>
    </row>
    <row r="447" spans="1:5" x14ac:dyDescent="0.3">
      <c r="A447">
        <v>689661541</v>
      </c>
      <c r="B447" t="s">
        <v>880</v>
      </c>
      <c r="C447" t="s">
        <v>881</v>
      </c>
      <c r="D447" t="s">
        <v>29</v>
      </c>
      <c r="E447">
        <v>64134</v>
      </c>
    </row>
    <row r="448" spans="1:5" x14ac:dyDescent="0.3">
      <c r="A448">
        <v>966588630</v>
      </c>
      <c r="B448" t="s">
        <v>89</v>
      </c>
      <c r="C448" t="s">
        <v>882</v>
      </c>
      <c r="D448" t="s">
        <v>10</v>
      </c>
      <c r="E448">
        <v>107581</v>
      </c>
    </row>
    <row r="449" spans="1:5" x14ac:dyDescent="0.3">
      <c r="A449">
        <v>9155356869</v>
      </c>
      <c r="B449" t="s">
        <v>883</v>
      </c>
      <c r="C449" t="s">
        <v>884</v>
      </c>
      <c r="D449" t="s">
        <v>10</v>
      </c>
      <c r="E449">
        <v>114884</v>
      </c>
    </row>
    <row r="450" spans="1:5" x14ac:dyDescent="0.3">
      <c r="A450">
        <v>8419732141</v>
      </c>
      <c r="B450" t="s">
        <v>885</v>
      </c>
      <c r="C450" t="s">
        <v>886</v>
      </c>
      <c r="D450" t="s">
        <v>29</v>
      </c>
      <c r="E450">
        <v>63701</v>
      </c>
    </row>
    <row r="451" spans="1:5" x14ac:dyDescent="0.3">
      <c r="A451">
        <v>5837066497</v>
      </c>
      <c r="B451" t="s">
        <v>887</v>
      </c>
      <c r="C451" t="s">
        <v>888</v>
      </c>
      <c r="D451" t="s">
        <v>10</v>
      </c>
      <c r="E451">
        <v>101019</v>
      </c>
    </row>
    <row r="452" spans="1:5" x14ac:dyDescent="0.3">
      <c r="A452">
        <v>4398950745</v>
      </c>
      <c r="B452" t="s">
        <v>889</v>
      </c>
      <c r="C452" t="s">
        <v>890</v>
      </c>
      <c r="D452" t="s">
        <v>7</v>
      </c>
      <c r="E452">
        <v>56956</v>
      </c>
    </row>
    <row r="453" spans="1:5" x14ac:dyDescent="0.3">
      <c r="A453">
        <v>9447906176</v>
      </c>
      <c r="B453" t="s">
        <v>891</v>
      </c>
      <c r="C453" t="s">
        <v>892</v>
      </c>
      <c r="D453" t="s">
        <v>7</v>
      </c>
      <c r="E453">
        <v>54699</v>
      </c>
    </row>
    <row r="454" spans="1:5" x14ac:dyDescent="0.3">
      <c r="A454">
        <v>4049350750</v>
      </c>
      <c r="B454" t="s">
        <v>893</v>
      </c>
      <c r="C454" t="s">
        <v>894</v>
      </c>
      <c r="D454" t="s">
        <v>10</v>
      </c>
      <c r="E454">
        <v>87223</v>
      </c>
    </row>
    <row r="455" spans="1:5" x14ac:dyDescent="0.3">
      <c r="A455">
        <v>2070860833</v>
      </c>
      <c r="B455" t="s">
        <v>895</v>
      </c>
      <c r="C455" t="s">
        <v>896</v>
      </c>
      <c r="D455" t="s">
        <v>29</v>
      </c>
      <c r="E455">
        <v>73508</v>
      </c>
    </row>
    <row r="456" spans="1:5" x14ac:dyDescent="0.3">
      <c r="A456">
        <v>5000631609</v>
      </c>
      <c r="B456" t="s">
        <v>897</v>
      </c>
      <c r="C456" t="s">
        <v>898</v>
      </c>
      <c r="D456" t="s">
        <v>7</v>
      </c>
      <c r="E456">
        <v>59055</v>
      </c>
    </row>
    <row r="457" spans="1:5" x14ac:dyDescent="0.3">
      <c r="A457">
        <v>8507800106</v>
      </c>
      <c r="B457" t="s">
        <v>899</v>
      </c>
      <c r="C457" t="s">
        <v>900</v>
      </c>
      <c r="D457" t="s">
        <v>7</v>
      </c>
      <c r="E457">
        <v>48566</v>
      </c>
    </row>
    <row r="458" spans="1:5" x14ac:dyDescent="0.3">
      <c r="A458">
        <v>4525743115</v>
      </c>
      <c r="B458" t="s">
        <v>901</v>
      </c>
      <c r="C458" t="s">
        <v>902</v>
      </c>
      <c r="D458" t="s">
        <v>10</v>
      </c>
      <c r="E458">
        <v>96928</v>
      </c>
    </row>
    <row r="459" spans="1:5" x14ac:dyDescent="0.3">
      <c r="A459">
        <v>3409869514</v>
      </c>
      <c r="B459" t="s">
        <v>903</v>
      </c>
      <c r="C459" t="s">
        <v>904</v>
      </c>
      <c r="D459" t="s">
        <v>7</v>
      </c>
      <c r="E459">
        <v>47831</v>
      </c>
    </row>
    <row r="460" spans="1:5" x14ac:dyDescent="0.3">
      <c r="A460">
        <v>27852261</v>
      </c>
      <c r="B460" t="s">
        <v>905</v>
      </c>
      <c r="C460" t="s">
        <v>906</v>
      </c>
      <c r="D460" t="s">
        <v>10</v>
      </c>
      <c r="E460">
        <v>75324</v>
      </c>
    </row>
    <row r="461" spans="1:5" x14ac:dyDescent="0.3">
      <c r="A461">
        <v>939715988</v>
      </c>
      <c r="B461" t="s">
        <v>907</v>
      </c>
      <c r="C461" t="s">
        <v>908</v>
      </c>
      <c r="D461" t="s">
        <v>10</v>
      </c>
      <c r="E461">
        <v>97130</v>
      </c>
    </row>
    <row r="462" spans="1:5" x14ac:dyDescent="0.3">
      <c r="A462">
        <v>4409014943</v>
      </c>
      <c r="B462" t="s">
        <v>909</v>
      </c>
      <c r="C462" t="s">
        <v>910</v>
      </c>
      <c r="D462" t="s">
        <v>29</v>
      </c>
      <c r="E462">
        <v>77365</v>
      </c>
    </row>
    <row r="463" spans="1:5" x14ac:dyDescent="0.3">
      <c r="A463">
        <v>6837456032</v>
      </c>
      <c r="B463" t="s">
        <v>911</v>
      </c>
      <c r="C463" t="s">
        <v>912</v>
      </c>
      <c r="D463" t="s">
        <v>7</v>
      </c>
      <c r="E463">
        <v>51201</v>
      </c>
    </row>
    <row r="464" spans="1:5" x14ac:dyDescent="0.3">
      <c r="A464">
        <v>3547596165</v>
      </c>
      <c r="B464" t="s">
        <v>913</v>
      </c>
      <c r="C464" t="s">
        <v>914</v>
      </c>
      <c r="D464" t="s">
        <v>10</v>
      </c>
      <c r="E464">
        <v>86155</v>
      </c>
    </row>
    <row r="465" spans="1:5" x14ac:dyDescent="0.3">
      <c r="A465">
        <v>3806430489</v>
      </c>
      <c r="B465" t="s">
        <v>915</v>
      </c>
      <c r="C465" t="s">
        <v>916</v>
      </c>
      <c r="D465" t="s">
        <v>29</v>
      </c>
      <c r="E465">
        <v>72117</v>
      </c>
    </row>
    <row r="466" spans="1:5" x14ac:dyDescent="0.3">
      <c r="A466">
        <v>898924138</v>
      </c>
      <c r="B466" t="s">
        <v>917</v>
      </c>
      <c r="C466" t="s">
        <v>918</v>
      </c>
      <c r="D466" t="s">
        <v>29</v>
      </c>
      <c r="E466">
        <v>61385</v>
      </c>
    </row>
    <row r="467" spans="1:5" x14ac:dyDescent="0.3">
      <c r="A467">
        <v>3211170715</v>
      </c>
      <c r="B467" t="s">
        <v>919</v>
      </c>
      <c r="C467" t="s">
        <v>920</v>
      </c>
      <c r="D467" t="s">
        <v>7</v>
      </c>
      <c r="E467">
        <v>57666</v>
      </c>
    </row>
    <row r="468" spans="1:5" x14ac:dyDescent="0.3">
      <c r="A468">
        <v>2841287114</v>
      </c>
      <c r="B468" t="s">
        <v>921</v>
      </c>
      <c r="C468" t="s">
        <v>922</v>
      </c>
      <c r="D468" t="s">
        <v>29</v>
      </c>
      <c r="E468">
        <v>55803</v>
      </c>
    </row>
    <row r="469" spans="1:5" x14ac:dyDescent="0.3">
      <c r="A469">
        <v>2417008025</v>
      </c>
      <c r="B469" t="s">
        <v>923</v>
      </c>
      <c r="C469" t="s">
        <v>924</v>
      </c>
      <c r="D469" t="s">
        <v>29</v>
      </c>
      <c r="E469">
        <v>74012</v>
      </c>
    </row>
    <row r="470" spans="1:5" x14ac:dyDescent="0.3">
      <c r="A470">
        <v>7269614199</v>
      </c>
      <c r="B470" t="s">
        <v>925</v>
      </c>
      <c r="C470" t="s">
        <v>926</v>
      </c>
      <c r="D470" t="s">
        <v>7</v>
      </c>
      <c r="E470">
        <v>49250</v>
      </c>
    </row>
    <row r="471" spans="1:5" x14ac:dyDescent="0.3">
      <c r="A471">
        <v>6446166575</v>
      </c>
      <c r="B471" t="s">
        <v>927</v>
      </c>
      <c r="C471" t="s">
        <v>928</v>
      </c>
      <c r="D471" t="s">
        <v>7</v>
      </c>
      <c r="E471">
        <v>54878</v>
      </c>
    </row>
    <row r="472" spans="1:5" x14ac:dyDescent="0.3">
      <c r="A472">
        <v>9018504580</v>
      </c>
      <c r="B472" t="s">
        <v>929</v>
      </c>
      <c r="C472" t="s">
        <v>930</v>
      </c>
      <c r="D472" t="s">
        <v>7</v>
      </c>
      <c r="E472">
        <v>53598</v>
      </c>
    </row>
    <row r="473" spans="1:5" x14ac:dyDescent="0.3">
      <c r="A473">
        <v>9611070055</v>
      </c>
      <c r="B473" t="s">
        <v>931</v>
      </c>
      <c r="C473" t="s">
        <v>932</v>
      </c>
      <c r="D473" t="s">
        <v>7</v>
      </c>
      <c r="E473">
        <v>63324</v>
      </c>
    </row>
    <row r="474" spans="1:5" x14ac:dyDescent="0.3">
      <c r="A474">
        <v>5503746279</v>
      </c>
      <c r="B474" t="s">
        <v>5</v>
      </c>
      <c r="C474" t="s">
        <v>933</v>
      </c>
      <c r="D474" t="s">
        <v>29</v>
      </c>
      <c r="E474">
        <v>65852</v>
      </c>
    </row>
    <row r="475" spans="1:5" x14ac:dyDescent="0.3">
      <c r="A475">
        <v>3554200719</v>
      </c>
      <c r="B475" t="s">
        <v>934</v>
      </c>
      <c r="C475" t="s">
        <v>935</v>
      </c>
      <c r="D475" t="s">
        <v>7</v>
      </c>
      <c r="E475">
        <v>40780</v>
      </c>
    </row>
    <row r="476" spans="1:5" x14ac:dyDescent="0.3">
      <c r="A476">
        <v>209942509</v>
      </c>
      <c r="B476" t="s">
        <v>936</v>
      </c>
      <c r="C476" t="s">
        <v>937</v>
      </c>
      <c r="D476" t="s">
        <v>10</v>
      </c>
      <c r="E476">
        <v>89640</v>
      </c>
    </row>
    <row r="477" spans="1:5" x14ac:dyDescent="0.3">
      <c r="A477">
        <v>3877279783</v>
      </c>
      <c r="B477" t="s">
        <v>938</v>
      </c>
      <c r="C477" t="s">
        <v>939</v>
      </c>
      <c r="D477" t="s">
        <v>29</v>
      </c>
      <c r="E477">
        <v>61805</v>
      </c>
    </row>
    <row r="478" spans="1:5" x14ac:dyDescent="0.3">
      <c r="A478">
        <v>4290015026</v>
      </c>
      <c r="B478" t="s">
        <v>940</v>
      </c>
      <c r="C478" t="s">
        <v>941</v>
      </c>
      <c r="D478" t="s">
        <v>7</v>
      </c>
      <c r="E478">
        <v>50810</v>
      </c>
    </row>
    <row r="479" spans="1:5" x14ac:dyDescent="0.3">
      <c r="A479">
        <v>1953937357</v>
      </c>
      <c r="B479" t="s">
        <v>942</v>
      </c>
      <c r="C479" t="s">
        <v>943</v>
      </c>
      <c r="D479" t="s">
        <v>29</v>
      </c>
      <c r="E479">
        <v>71164</v>
      </c>
    </row>
    <row r="480" spans="1:5" x14ac:dyDescent="0.3">
      <c r="A480">
        <v>6842801095</v>
      </c>
      <c r="B480" t="s">
        <v>944</v>
      </c>
      <c r="C480" t="s">
        <v>945</v>
      </c>
      <c r="D480" t="s">
        <v>10</v>
      </c>
      <c r="E480">
        <v>110949</v>
      </c>
    </row>
    <row r="481" spans="1:5" x14ac:dyDescent="0.3">
      <c r="A481">
        <v>1918356416</v>
      </c>
      <c r="B481" t="s">
        <v>946</v>
      </c>
      <c r="C481" t="s">
        <v>947</v>
      </c>
      <c r="D481" t="s">
        <v>10</v>
      </c>
      <c r="E481">
        <v>114671</v>
      </c>
    </row>
    <row r="482" spans="1:5" x14ac:dyDescent="0.3">
      <c r="A482">
        <v>5511711233</v>
      </c>
      <c r="B482" t="s">
        <v>948</v>
      </c>
      <c r="C482" t="s">
        <v>949</v>
      </c>
      <c r="D482" t="s">
        <v>7</v>
      </c>
      <c r="E482">
        <v>50457</v>
      </c>
    </row>
    <row r="483" spans="1:5" x14ac:dyDescent="0.3">
      <c r="A483">
        <v>2158895349</v>
      </c>
      <c r="B483" t="s">
        <v>950</v>
      </c>
      <c r="C483" t="s">
        <v>951</v>
      </c>
      <c r="D483" t="s">
        <v>7</v>
      </c>
      <c r="E483">
        <v>35359</v>
      </c>
    </row>
    <row r="484" spans="1:5" x14ac:dyDescent="0.3">
      <c r="A484">
        <v>813832926</v>
      </c>
      <c r="B484" t="s">
        <v>952</v>
      </c>
      <c r="C484" t="s">
        <v>953</v>
      </c>
      <c r="D484" t="s">
        <v>29</v>
      </c>
      <c r="E484">
        <v>62260</v>
      </c>
    </row>
    <row r="485" spans="1:5" x14ac:dyDescent="0.3">
      <c r="A485">
        <v>6938295417</v>
      </c>
      <c r="B485" t="s">
        <v>954</v>
      </c>
      <c r="C485" t="s">
        <v>955</v>
      </c>
      <c r="D485" t="s">
        <v>7</v>
      </c>
      <c r="E485">
        <v>40716</v>
      </c>
    </row>
    <row r="486" spans="1:5" x14ac:dyDescent="0.3">
      <c r="A486">
        <v>3133221701</v>
      </c>
      <c r="B486" t="s">
        <v>956</v>
      </c>
      <c r="C486" t="s">
        <v>957</v>
      </c>
      <c r="D486" t="s">
        <v>29</v>
      </c>
      <c r="E486">
        <v>71686</v>
      </c>
    </row>
    <row r="487" spans="1:5" x14ac:dyDescent="0.3">
      <c r="A487">
        <v>7011563598</v>
      </c>
      <c r="B487" t="s">
        <v>958</v>
      </c>
      <c r="C487" t="s">
        <v>959</v>
      </c>
      <c r="D487" t="s">
        <v>7</v>
      </c>
      <c r="E487">
        <v>30113</v>
      </c>
    </row>
    <row r="488" spans="1:5" x14ac:dyDescent="0.3">
      <c r="A488">
        <v>9529277938</v>
      </c>
      <c r="B488" t="s">
        <v>960</v>
      </c>
      <c r="C488" t="s">
        <v>961</v>
      </c>
      <c r="D488" t="s">
        <v>10</v>
      </c>
      <c r="E488">
        <v>110731</v>
      </c>
    </row>
    <row r="489" spans="1:5" x14ac:dyDescent="0.3">
      <c r="A489">
        <v>5234982726</v>
      </c>
      <c r="B489" t="s">
        <v>962</v>
      </c>
      <c r="C489" t="s">
        <v>963</v>
      </c>
      <c r="D489" t="s">
        <v>10</v>
      </c>
      <c r="E489">
        <v>110384</v>
      </c>
    </row>
    <row r="490" spans="1:5" x14ac:dyDescent="0.3">
      <c r="A490">
        <v>492630925</v>
      </c>
      <c r="B490" t="s">
        <v>964</v>
      </c>
      <c r="C490" t="s">
        <v>965</v>
      </c>
      <c r="D490" t="s">
        <v>10</v>
      </c>
      <c r="E490">
        <v>112873</v>
      </c>
    </row>
    <row r="491" spans="1:5" x14ac:dyDescent="0.3">
      <c r="A491">
        <v>9128677390</v>
      </c>
      <c r="B491" t="s">
        <v>966</v>
      </c>
      <c r="C491" t="s">
        <v>967</v>
      </c>
      <c r="D491" t="s">
        <v>10</v>
      </c>
      <c r="E491">
        <v>87419</v>
      </c>
    </row>
    <row r="492" spans="1:5" x14ac:dyDescent="0.3">
      <c r="A492">
        <v>1192770250</v>
      </c>
      <c r="B492" t="s">
        <v>968</v>
      </c>
      <c r="C492" t="s">
        <v>969</v>
      </c>
      <c r="D492" t="s">
        <v>10</v>
      </c>
      <c r="E492">
        <v>108380</v>
      </c>
    </row>
    <row r="493" spans="1:5" x14ac:dyDescent="0.3">
      <c r="A493">
        <v>7118642576</v>
      </c>
      <c r="B493" t="s">
        <v>970</v>
      </c>
      <c r="C493" t="s">
        <v>971</v>
      </c>
      <c r="D493" t="s">
        <v>7</v>
      </c>
      <c r="E493">
        <v>31307</v>
      </c>
    </row>
    <row r="494" spans="1:5" x14ac:dyDescent="0.3">
      <c r="A494">
        <v>5629875752</v>
      </c>
      <c r="B494" t="s">
        <v>972</v>
      </c>
      <c r="C494" t="s">
        <v>973</v>
      </c>
      <c r="D494" t="s">
        <v>10</v>
      </c>
      <c r="E494">
        <v>107750</v>
      </c>
    </row>
    <row r="495" spans="1:5" x14ac:dyDescent="0.3">
      <c r="A495">
        <v>8808097757</v>
      </c>
      <c r="B495" t="s">
        <v>974</v>
      </c>
      <c r="C495" t="s">
        <v>975</v>
      </c>
      <c r="D495" t="s">
        <v>7</v>
      </c>
      <c r="E495">
        <v>49051</v>
      </c>
    </row>
    <row r="496" spans="1:5" x14ac:dyDescent="0.3">
      <c r="A496">
        <v>5358183647</v>
      </c>
      <c r="B496" t="s">
        <v>976</v>
      </c>
      <c r="C496" t="s">
        <v>977</v>
      </c>
      <c r="D496" t="s">
        <v>10</v>
      </c>
      <c r="E496">
        <v>87403</v>
      </c>
    </row>
    <row r="497" spans="1:5" x14ac:dyDescent="0.3">
      <c r="A497">
        <v>1549399640</v>
      </c>
      <c r="B497" t="s">
        <v>978</v>
      </c>
      <c r="C497" t="s">
        <v>979</v>
      </c>
      <c r="D497" t="s">
        <v>7</v>
      </c>
      <c r="E497">
        <v>31856</v>
      </c>
    </row>
    <row r="498" spans="1:5" x14ac:dyDescent="0.3">
      <c r="A498">
        <v>2579936017</v>
      </c>
      <c r="B498" t="s">
        <v>980</v>
      </c>
      <c r="C498" t="s">
        <v>981</v>
      </c>
      <c r="D498" t="s">
        <v>10</v>
      </c>
      <c r="E498">
        <v>97827</v>
      </c>
    </row>
    <row r="499" spans="1:5" x14ac:dyDescent="0.3">
      <c r="A499">
        <v>5588978080</v>
      </c>
      <c r="B499" t="s">
        <v>982</v>
      </c>
      <c r="C499" t="s">
        <v>983</v>
      </c>
      <c r="D499" t="s">
        <v>29</v>
      </c>
      <c r="E499">
        <v>51565</v>
      </c>
    </row>
    <row r="500" spans="1:5" x14ac:dyDescent="0.3">
      <c r="A500">
        <v>7411705322</v>
      </c>
      <c r="B500" t="s">
        <v>984</v>
      </c>
      <c r="C500" t="s">
        <v>985</v>
      </c>
      <c r="D500" t="s">
        <v>10</v>
      </c>
      <c r="E500">
        <v>105645</v>
      </c>
    </row>
    <row r="501" spans="1:5" x14ac:dyDescent="0.3">
      <c r="A501">
        <v>9726644925</v>
      </c>
      <c r="B501" t="s">
        <v>986</v>
      </c>
      <c r="C501" t="s">
        <v>987</v>
      </c>
      <c r="D501" t="s">
        <v>7</v>
      </c>
      <c r="E501">
        <v>51437</v>
      </c>
    </row>
    <row r="502" spans="1:5" x14ac:dyDescent="0.3">
      <c r="A502">
        <v>4768254810</v>
      </c>
      <c r="B502" t="s">
        <v>988</v>
      </c>
      <c r="C502" t="s">
        <v>989</v>
      </c>
      <c r="D502" t="s">
        <v>7</v>
      </c>
      <c r="E502">
        <v>39511</v>
      </c>
    </row>
    <row r="503" spans="1:5" x14ac:dyDescent="0.3">
      <c r="A503">
        <v>8640079943</v>
      </c>
      <c r="B503" t="s">
        <v>990</v>
      </c>
      <c r="C503" t="s">
        <v>991</v>
      </c>
      <c r="D503" t="s">
        <v>29</v>
      </c>
      <c r="E503">
        <v>73941</v>
      </c>
    </row>
    <row r="504" spans="1:5" x14ac:dyDescent="0.3">
      <c r="A504">
        <v>5479449389</v>
      </c>
      <c r="B504" t="s">
        <v>992</v>
      </c>
      <c r="C504" t="s">
        <v>377</v>
      </c>
      <c r="D504" t="s">
        <v>29</v>
      </c>
      <c r="E504">
        <v>63693</v>
      </c>
    </row>
    <row r="505" spans="1:5" x14ac:dyDescent="0.3">
      <c r="A505">
        <v>6776868107</v>
      </c>
      <c r="B505" t="s">
        <v>993</v>
      </c>
      <c r="C505" t="s">
        <v>994</v>
      </c>
      <c r="D505" t="s">
        <v>10</v>
      </c>
      <c r="E505">
        <v>86367</v>
      </c>
    </row>
    <row r="506" spans="1:5" x14ac:dyDescent="0.3">
      <c r="A506">
        <v>2698184272</v>
      </c>
      <c r="B506" t="s">
        <v>995</v>
      </c>
      <c r="C506" t="s">
        <v>996</v>
      </c>
      <c r="D506" t="s">
        <v>10</v>
      </c>
      <c r="E506">
        <v>119400</v>
      </c>
    </row>
    <row r="507" spans="1:5" x14ac:dyDescent="0.3">
      <c r="A507">
        <v>2191014690</v>
      </c>
      <c r="B507" t="s">
        <v>997</v>
      </c>
      <c r="C507" t="s">
        <v>998</v>
      </c>
      <c r="D507" t="s">
        <v>7</v>
      </c>
      <c r="E507">
        <v>58448</v>
      </c>
    </row>
    <row r="508" spans="1:5" x14ac:dyDescent="0.3">
      <c r="A508">
        <v>806065796</v>
      </c>
      <c r="B508" t="s">
        <v>999</v>
      </c>
      <c r="C508" t="s">
        <v>1000</v>
      </c>
      <c r="D508" t="s">
        <v>10</v>
      </c>
      <c r="E508">
        <v>109896</v>
      </c>
    </row>
    <row r="509" spans="1:5" x14ac:dyDescent="0.3">
      <c r="A509">
        <v>9561367408</v>
      </c>
      <c r="B509" t="s">
        <v>1001</v>
      </c>
      <c r="C509" t="s">
        <v>1002</v>
      </c>
      <c r="D509" t="s">
        <v>29</v>
      </c>
      <c r="E509">
        <v>62798</v>
      </c>
    </row>
    <row r="510" spans="1:5" x14ac:dyDescent="0.3">
      <c r="A510">
        <v>2492824950</v>
      </c>
      <c r="B510" t="s">
        <v>1003</v>
      </c>
      <c r="C510" t="s">
        <v>1004</v>
      </c>
      <c r="D510" t="s">
        <v>10</v>
      </c>
      <c r="E510">
        <v>86703</v>
      </c>
    </row>
    <row r="511" spans="1:5" x14ac:dyDescent="0.3">
      <c r="A511">
        <v>3021692982</v>
      </c>
      <c r="B511" t="s">
        <v>1005</v>
      </c>
      <c r="C511" t="s">
        <v>1006</v>
      </c>
      <c r="D511" t="s">
        <v>29</v>
      </c>
      <c r="E511">
        <v>50377</v>
      </c>
    </row>
    <row r="512" spans="1:5" x14ac:dyDescent="0.3">
      <c r="A512">
        <v>8238030943</v>
      </c>
      <c r="B512" t="s">
        <v>1007</v>
      </c>
      <c r="C512" t="s">
        <v>1008</v>
      </c>
      <c r="D512" t="s">
        <v>10</v>
      </c>
      <c r="E512">
        <v>118977</v>
      </c>
    </row>
    <row r="513" spans="1:5" x14ac:dyDescent="0.3">
      <c r="A513">
        <v>6383978705</v>
      </c>
      <c r="B513" t="s">
        <v>1009</v>
      </c>
      <c r="C513" t="s">
        <v>1010</v>
      </c>
      <c r="D513" t="s">
        <v>10</v>
      </c>
      <c r="E513">
        <v>95027</v>
      </c>
    </row>
    <row r="514" spans="1:5" x14ac:dyDescent="0.3">
      <c r="A514">
        <v>3661649302</v>
      </c>
      <c r="B514" t="s">
        <v>1011</v>
      </c>
      <c r="C514" t="s">
        <v>1012</v>
      </c>
      <c r="D514" t="s">
        <v>7</v>
      </c>
      <c r="E514">
        <v>59438</v>
      </c>
    </row>
    <row r="515" spans="1:5" x14ac:dyDescent="0.3">
      <c r="A515">
        <v>1962975932</v>
      </c>
      <c r="B515" t="s">
        <v>1013</v>
      </c>
      <c r="C515" t="s">
        <v>1014</v>
      </c>
      <c r="D515" t="s">
        <v>10</v>
      </c>
      <c r="E515">
        <v>111530</v>
      </c>
    </row>
    <row r="516" spans="1:5" x14ac:dyDescent="0.3">
      <c r="A516">
        <v>5623178685</v>
      </c>
      <c r="B516" t="s">
        <v>1015</v>
      </c>
      <c r="C516" t="s">
        <v>1016</v>
      </c>
      <c r="D516" t="s">
        <v>29</v>
      </c>
      <c r="E516">
        <v>51223</v>
      </c>
    </row>
    <row r="517" spans="1:5" x14ac:dyDescent="0.3">
      <c r="A517">
        <v>453763030</v>
      </c>
      <c r="B517" t="s">
        <v>1017</v>
      </c>
      <c r="C517" t="s">
        <v>1018</v>
      </c>
      <c r="D517" t="s">
        <v>29</v>
      </c>
      <c r="E517">
        <v>65782</v>
      </c>
    </row>
    <row r="518" spans="1:5" x14ac:dyDescent="0.3">
      <c r="A518">
        <v>5211527984</v>
      </c>
      <c r="B518" t="s">
        <v>1019</v>
      </c>
      <c r="C518" t="s">
        <v>1020</v>
      </c>
      <c r="D518" t="s">
        <v>7</v>
      </c>
      <c r="E518">
        <v>37869</v>
      </c>
    </row>
    <row r="519" spans="1:5" x14ac:dyDescent="0.3">
      <c r="A519">
        <v>1659448174</v>
      </c>
      <c r="B519" t="s">
        <v>1021</v>
      </c>
      <c r="C519" t="s">
        <v>1022</v>
      </c>
      <c r="D519" t="s">
        <v>10</v>
      </c>
      <c r="E519">
        <v>79013</v>
      </c>
    </row>
    <row r="520" spans="1:5" x14ac:dyDescent="0.3">
      <c r="A520">
        <v>5637692440</v>
      </c>
      <c r="B520" t="s">
        <v>728</v>
      </c>
      <c r="C520" t="s">
        <v>1023</v>
      </c>
      <c r="D520" t="s">
        <v>29</v>
      </c>
      <c r="E520">
        <v>63493</v>
      </c>
    </row>
    <row r="521" spans="1:5" x14ac:dyDescent="0.3">
      <c r="A521">
        <v>6637560367</v>
      </c>
      <c r="B521" t="s">
        <v>670</v>
      </c>
      <c r="C521" t="s">
        <v>1024</v>
      </c>
      <c r="D521" t="s">
        <v>7</v>
      </c>
      <c r="E521">
        <v>56008</v>
      </c>
    </row>
    <row r="522" spans="1:5" x14ac:dyDescent="0.3">
      <c r="A522">
        <v>7621218967</v>
      </c>
      <c r="B522" t="s">
        <v>1025</v>
      </c>
      <c r="C522" t="s">
        <v>1026</v>
      </c>
      <c r="D522" t="s">
        <v>7</v>
      </c>
      <c r="E522">
        <v>49456</v>
      </c>
    </row>
    <row r="523" spans="1:5" x14ac:dyDescent="0.3">
      <c r="A523">
        <v>6293335589</v>
      </c>
      <c r="B523" t="s">
        <v>1027</v>
      </c>
      <c r="C523" t="s">
        <v>1028</v>
      </c>
      <c r="D523" t="s">
        <v>7</v>
      </c>
      <c r="E523">
        <v>40857</v>
      </c>
    </row>
    <row r="524" spans="1:5" x14ac:dyDescent="0.3">
      <c r="A524">
        <v>8127128031</v>
      </c>
      <c r="B524" t="s">
        <v>1029</v>
      </c>
      <c r="C524" t="s">
        <v>1030</v>
      </c>
      <c r="D524" t="s">
        <v>29</v>
      </c>
      <c r="E524">
        <v>77872</v>
      </c>
    </row>
    <row r="525" spans="1:5" x14ac:dyDescent="0.3">
      <c r="A525">
        <v>9013891098</v>
      </c>
      <c r="B525" t="s">
        <v>1031</v>
      </c>
      <c r="C525" t="s">
        <v>1032</v>
      </c>
      <c r="D525" t="s">
        <v>10</v>
      </c>
      <c r="E525">
        <v>102308</v>
      </c>
    </row>
    <row r="526" spans="1:5" x14ac:dyDescent="0.3">
      <c r="A526">
        <v>1545110042</v>
      </c>
      <c r="B526" t="s">
        <v>1033</v>
      </c>
      <c r="C526" t="s">
        <v>1034</v>
      </c>
      <c r="D526" t="s">
        <v>29</v>
      </c>
      <c r="E526">
        <v>79134</v>
      </c>
    </row>
    <row r="527" spans="1:5" x14ac:dyDescent="0.3">
      <c r="A527">
        <v>9815158015</v>
      </c>
      <c r="B527" t="s">
        <v>1035</v>
      </c>
      <c r="C527" t="s">
        <v>1036</v>
      </c>
      <c r="D527" t="s">
        <v>7</v>
      </c>
      <c r="E527">
        <v>64013</v>
      </c>
    </row>
    <row r="528" spans="1:5" x14ac:dyDescent="0.3">
      <c r="A528">
        <v>8565880958</v>
      </c>
      <c r="B528" t="s">
        <v>1037</v>
      </c>
      <c r="C528" t="s">
        <v>1038</v>
      </c>
      <c r="D528" t="s">
        <v>29</v>
      </c>
      <c r="E528">
        <v>55355</v>
      </c>
    </row>
    <row r="529" spans="1:5" x14ac:dyDescent="0.3">
      <c r="A529">
        <v>7783641539</v>
      </c>
      <c r="B529" t="s">
        <v>1039</v>
      </c>
      <c r="C529" t="s">
        <v>1040</v>
      </c>
      <c r="D529" t="s">
        <v>10</v>
      </c>
      <c r="E529">
        <v>109301</v>
      </c>
    </row>
    <row r="530" spans="1:5" x14ac:dyDescent="0.3">
      <c r="A530">
        <v>9340388305</v>
      </c>
      <c r="B530" t="s">
        <v>1041</v>
      </c>
      <c r="C530" t="s">
        <v>1042</v>
      </c>
      <c r="D530" t="s">
        <v>29</v>
      </c>
      <c r="E530">
        <v>59920</v>
      </c>
    </row>
    <row r="531" spans="1:5" x14ac:dyDescent="0.3">
      <c r="A531">
        <v>7966083349</v>
      </c>
      <c r="B531" t="s">
        <v>1043</v>
      </c>
      <c r="C531" t="s">
        <v>1044</v>
      </c>
      <c r="D531" t="s">
        <v>7</v>
      </c>
      <c r="E531">
        <v>36923</v>
      </c>
    </row>
    <row r="532" spans="1:5" x14ac:dyDescent="0.3">
      <c r="A532">
        <v>1599457717</v>
      </c>
      <c r="B532" t="s">
        <v>1045</v>
      </c>
      <c r="C532" t="s">
        <v>1046</v>
      </c>
      <c r="D532" t="s">
        <v>7</v>
      </c>
      <c r="E532">
        <v>33272</v>
      </c>
    </row>
    <row r="533" spans="1:5" x14ac:dyDescent="0.3">
      <c r="A533">
        <v>6253520369</v>
      </c>
      <c r="B533" t="s">
        <v>1047</v>
      </c>
      <c r="C533" t="s">
        <v>1048</v>
      </c>
      <c r="D533" t="s">
        <v>29</v>
      </c>
      <c r="E533">
        <v>57050</v>
      </c>
    </row>
    <row r="534" spans="1:5" x14ac:dyDescent="0.3">
      <c r="A534">
        <v>8054305400</v>
      </c>
      <c r="B534" t="s">
        <v>870</v>
      </c>
      <c r="C534" t="s">
        <v>1049</v>
      </c>
      <c r="D534" t="s">
        <v>10</v>
      </c>
      <c r="E534">
        <v>101542</v>
      </c>
    </row>
    <row r="535" spans="1:5" x14ac:dyDescent="0.3">
      <c r="A535">
        <v>5795848808</v>
      </c>
      <c r="B535" t="s">
        <v>518</v>
      </c>
      <c r="C535" t="s">
        <v>1050</v>
      </c>
      <c r="D535" t="s">
        <v>10</v>
      </c>
      <c r="E535">
        <v>92315</v>
      </c>
    </row>
    <row r="536" spans="1:5" x14ac:dyDescent="0.3">
      <c r="A536">
        <v>7249524151</v>
      </c>
      <c r="B536" t="s">
        <v>276</v>
      </c>
      <c r="C536" t="s">
        <v>1051</v>
      </c>
      <c r="D536" t="s">
        <v>10</v>
      </c>
      <c r="E536">
        <v>77547</v>
      </c>
    </row>
    <row r="537" spans="1:5" x14ac:dyDescent="0.3">
      <c r="A537">
        <v>3235176993</v>
      </c>
      <c r="B537" t="s">
        <v>1052</v>
      </c>
      <c r="C537" t="s">
        <v>1053</v>
      </c>
      <c r="D537" t="s">
        <v>7</v>
      </c>
      <c r="E537">
        <v>60549</v>
      </c>
    </row>
    <row r="538" spans="1:5" x14ac:dyDescent="0.3">
      <c r="A538">
        <v>2565290632</v>
      </c>
      <c r="B538" t="s">
        <v>1054</v>
      </c>
      <c r="C538" t="s">
        <v>1055</v>
      </c>
      <c r="D538" t="s">
        <v>10</v>
      </c>
      <c r="E538">
        <v>81538</v>
      </c>
    </row>
    <row r="539" spans="1:5" x14ac:dyDescent="0.3">
      <c r="A539">
        <v>1718344562</v>
      </c>
      <c r="B539" t="s">
        <v>1056</v>
      </c>
      <c r="C539" t="s">
        <v>1057</v>
      </c>
      <c r="D539" t="s">
        <v>10</v>
      </c>
      <c r="E539">
        <v>106547</v>
      </c>
    </row>
    <row r="540" spans="1:5" x14ac:dyDescent="0.3">
      <c r="A540">
        <v>5082945165</v>
      </c>
      <c r="B540" t="s">
        <v>1058</v>
      </c>
      <c r="C540" t="s">
        <v>1059</v>
      </c>
      <c r="D540" t="s">
        <v>7</v>
      </c>
      <c r="E540">
        <v>57158</v>
      </c>
    </row>
    <row r="541" spans="1:5" x14ac:dyDescent="0.3">
      <c r="A541">
        <v>5191866150</v>
      </c>
      <c r="B541" t="s">
        <v>1060</v>
      </c>
      <c r="C541" t="s">
        <v>1061</v>
      </c>
      <c r="D541" t="s">
        <v>10</v>
      </c>
      <c r="E541">
        <v>112098</v>
      </c>
    </row>
    <row r="542" spans="1:5" x14ac:dyDescent="0.3">
      <c r="A542">
        <v>6531376252</v>
      </c>
      <c r="B542" t="s">
        <v>1062</v>
      </c>
      <c r="C542" t="s">
        <v>1063</v>
      </c>
      <c r="D542" t="s">
        <v>29</v>
      </c>
      <c r="E542">
        <v>69272</v>
      </c>
    </row>
    <row r="543" spans="1:5" x14ac:dyDescent="0.3">
      <c r="A543">
        <v>6695538166</v>
      </c>
      <c r="B543" t="s">
        <v>1064</v>
      </c>
      <c r="C543" t="s">
        <v>1065</v>
      </c>
      <c r="D543" t="s">
        <v>29</v>
      </c>
      <c r="E543">
        <v>72309</v>
      </c>
    </row>
    <row r="544" spans="1:5" x14ac:dyDescent="0.3">
      <c r="A544">
        <v>3609467622</v>
      </c>
      <c r="B544" t="s">
        <v>1066</v>
      </c>
      <c r="C544" t="s">
        <v>1067</v>
      </c>
      <c r="D544" t="s">
        <v>7</v>
      </c>
      <c r="E544">
        <v>45564</v>
      </c>
    </row>
    <row r="545" spans="1:5" x14ac:dyDescent="0.3">
      <c r="A545">
        <v>8481632066</v>
      </c>
      <c r="B545" t="s">
        <v>1068</v>
      </c>
      <c r="C545" t="s">
        <v>1069</v>
      </c>
      <c r="D545" t="s">
        <v>10</v>
      </c>
      <c r="E545">
        <v>87295</v>
      </c>
    </row>
    <row r="546" spans="1:5" x14ac:dyDescent="0.3">
      <c r="A546">
        <v>2234966051</v>
      </c>
      <c r="B546" t="s">
        <v>1070</v>
      </c>
      <c r="C546" t="s">
        <v>1071</v>
      </c>
      <c r="D546" t="s">
        <v>10</v>
      </c>
      <c r="E546">
        <v>100058</v>
      </c>
    </row>
    <row r="547" spans="1:5" x14ac:dyDescent="0.3">
      <c r="A547">
        <v>8603912793</v>
      </c>
      <c r="B547" t="s">
        <v>1072</v>
      </c>
      <c r="C547" t="s">
        <v>1073</v>
      </c>
      <c r="D547" t="s">
        <v>10</v>
      </c>
      <c r="E547">
        <v>107802</v>
      </c>
    </row>
    <row r="548" spans="1:5" x14ac:dyDescent="0.3">
      <c r="A548">
        <v>6322781804</v>
      </c>
      <c r="B548" t="s">
        <v>938</v>
      </c>
      <c r="C548" t="s">
        <v>1074</v>
      </c>
      <c r="D548" t="s">
        <v>10</v>
      </c>
      <c r="E548">
        <v>124518</v>
      </c>
    </row>
    <row r="549" spans="1:5" x14ac:dyDescent="0.3">
      <c r="A549">
        <v>9287480133</v>
      </c>
      <c r="B549" t="s">
        <v>1075</v>
      </c>
      <c r="C549" t="s">
        <v>1076</v>
      </c>
      <c r="D549" t="s">
        <v>10</v>
      </c>
      <c r="E549">
        <v>98734</v>
      </c>
    </row>
    <row r="550" spans="1:5" x14ac:dyDescent="0.3">
      <c r="A550">
        <v>7427985850</v>
      </c>
      <c r="B550" t="s">
        <v>1077</v>
      </c>
      <c r="C550" t="s">
        <v>1078</v>
      </c>
      <c r="D550" t="s">
        <v>10</v>
      </c>
      <c r="E550">
        <v>77743</v>
      </c>
    </row>
    <row r="551" spans="1:5" x14ac:dyDescent="0.3">
      <c r="A551">
        <v>4328154427</v>
      </c>
      <c r="B551" t="s">
        <v>1079</v>
      </c>
      <c r="C551" t="s">
        <v>1080</v>
      </c>
      <c r="D551" t="s">
        <v>7</v>
      </c>
      <c r="E551">
        <v>34691</v>
      </c>
    </row>
    <row r="552" spans="1:5" x14ac:dyDescent="0.3">
      <c r="A552">
        <v>5077974136</v>
      </c>
      <c r="B552" t="s">
        <v>1081</v>
      </c>
      <c r="C552" t="s">
        <v>1082</v>
      </c>
      <c r="D552" t="s">
        <v>10</v>
      </c>
      <c r="E552">
        <v>94733</v>
      </c>
    </row>
    <row r="553" spans="1:5" x14ac:dyDescent="0.3">
      <c r="A553">
        <v>9621331862</v>
      </c>
      <c r="B553" t="s">
        <v>1083</v>
      </c>
      <c r="C553" t="s">
        <v>1084</v>
      </c>
      <c r="D553" t="s">
        <v>10</v>
      </c>
      <c r="E553">
        <v>91656</v>
      </c>
    </row>
    <row r="554" spans="1:5" x14ac:dyDescent="0.3">
      <c r="A554">
        <v>6720857681</v>
      </c>
      <c r="B554" t="s">
        <v>1085</v>
      </c>
      <c r="C554" t="s">
        <v>1086</v>
      </c>
      <c r="D554" t="s">
        <v>29</v>
      </c>
      <c r="E554">
        <v>73093</v>
      </c>
    </row>
    <row r="555" spans="1:5" x14ac:dyDescent="0.3">
      <c r="A555">
        <v>4502817627</v>
      </c>
      <c r="B555" t="s">
        <v>1087</v>
      </c>
      <c r="C555" t="s">
        <v>1088</v>
      </c>
      <c r="D555" t="s">
        <v>7</v>
      </c>
      <c r="E555">
        <v>63908</v>
      </c>
    </row>
    <row r="556" spans="1:5" x14ac:dyDescent="0.3">
      <c r="A556">
        <v>7794042674</v>
      </c>
      <c r="B556" t="s">
        <v>1089</v>
      </c>
      <c r="C556" t="s">
        <v>1090</v>
      </c>
      <c r="D556" t="s">
        <v>7</v>
      </c>
      <c r="E556">
        <v>48616</v>
      </c>
    </row>
    <row r="557" spans="1:5" x14ac:dyDescent="0.3">
      <c r="A557">
        <v>7637608875</v>
      </c>
      <c r="B557" t="s">
        <v>1091</v>
      </c>
      <c r="C557" t="s">
        <v>1092</v>
      </c>
      <c r="D557" t="s">
        <v>7</v>
      </c>
      <c r="E557">
        <v>49539</v>
      </c>
    </row>
    <row r="558" spans="1:5" x14ac:dyDescent="0.3">
      <c r="A558">
        <v>2411473303</v>
      </c>
      <c r="B558" t="s">
        <v>1093</v>
      </c>
      <c r="C558" t="s">
        <v>395</v>
      </c>
      <c r="D558" t="s">
        <v>29</v>
      </c>
      <c r="E558">
        <v>76803</v>
      </c>
    </row>
    <row r="559" spans="1:5" x14ac:dyDescent="0.3">
      <c r="A559">
        <v>9369490930</v>
      </c>
      <c r="B559" t="s">
        <v>1094</v>
      </c>
      <c r="C559" t="s">
        <v>1095</v>
      </c>
      <c r="D559" t="s">
        <v>7</v>
      </c>
      <c r="E559">
        <v>47086</v>
      </c>
    </row>
    <row r="560" spans="1:5" x14ac:dyDescent="0.3">
      <c r="A560">
        <v>1252810490</v>
      </c>
      <c r="B560" t="s">
        <v>1096</v>
      </c>
      <c r="C560" t="s">
        <v>1097</v>
      </c>
      <c r="D560" t="s">
        <v>10</v>
      </c>
      <c r="E560">
        <v>89013</v>
      </c>
    </row>
    <row r="561" spans="1:5" x14ac:dyDescent="0.3">
      <c r="A561">
        <v>7760701055</v>
      </c>
      <c r="B561" t="s">
        <v>1098</v>
      </c>
      <c r="C561" t="s">
        <v>1099</v>
      </c>
      <c r="D561" t="s">
        <v>29</v>
      </c>
      <c r="E561">
        <v>63518</v>
      </c>
    </row>
    <row r="562" spans="1:5" x14ac:dyDescent="0.3">
      <c r="A562">
        <v>8099854152</v>
      </c>
      <c r="B562" t="s">
        <v>925</v>
      </c>
      <c r="C562" t="s">
        <v>1100</v>
      </c>
      <c r="D562" t="s">
        <v>7</v>
      </c>
      <c r="E562">
        <v>33576</v>
      </c>
    </row>
    <row r="563" spans="1:5" x14ac:dyDescent="0.3">
      <c r="A563">
        <v>5623930522</v>
      </c>
      <c r="B563" t="s">
        <v>1101</v>
      </c>
      <c r="C563" t="s">
        <v>1102</v>
      </c>
      <c r="D563" t="s">
        <v>10</v>
      </c>
      <c r="E563">
        <v>80442</v>
      </c>
    </row>
    <row r="564" spans="1:5" x14ac:dyDescent="0.3">
      <c r="A564">
        <v>3060876401</v>
      </c>
      <c r="B564" t="s">
        <v>1103</v>
      </c>
      <c r="C564" t="s">
        <v>1104</v>
      </c>
      <c r="D564" t="s">
        <v>7</v>
      </c>
      <c r="E564">
        <v>41863</v>
      </c>
    </row>
    <row r="565" spans="1:5" x14ac:dyDescent="0.3">
      <c r="A565">
        <v>960994726</v>
      </c>
      <c r="B565" t="s">
        <v>1105</v>
      </c>
      <c r="C565" t="s">
        <v>372</v>
      </c>
      <c r="D565" t="s">
        <v>29</v>
      </c>
      <c r="E565">
        <v>76727</v>
      </c>
    </row>
    <row r="566" spans="1:5" x14ac:dyDescent="0.3">
      <c r="A566">
        <v>4306425231</v>
      </c>
      <c r="B566" t="s">
        <v>1106</v>
      </c>
      <c r="C566" t="s">
        <v>1107</v>
      </c>
      <c r="D566" t="s">
        <v>7</v>
      </c>
      <c r="E566">
        <v>44821</v>
      </c>
    </row>
    <row r="567" spans="1:5" x14ac:dyDescent="0.3">
      <c r="A567">
        <v>844376051</v>
      </c>
      <c r="B567" t="s">
        <v>1108</v>
      </c>
      <c r="C567" t="s">
        <v>1109</v>
      </c>
      <c r="D567" t="s">
        <v>7</v>
      </c>
      <c r="E567">
        <v>45096</v>
      </c>
    </row>
    <row r="568" spans="1:5" x14ac:dyDescent="0.3">
      <c r="A568">
        <v>2074776004</v>
      </c>
      <c r="B568" t="s">
        <v>1110</v>
      </c>
      <c r="C568" t="s">
        <v>1111</v>
      </c>
      <c r="D568" t="s">
        <v>29</v>
      </c>
      <c r="E568">
        <v>77087</v>
      </c>
    </row>
    <row r="569" spans="1:5" x14ac:dyDescent="0.3">
      <c r="A569">
        <v>5998486889</v>
      </c>
      <c r="B569" t="s">
        <v>1112</v>
      </c>
      <c r="C569" t="s">
        <v>1113</v>
      </c>
      <c r="D569" t="s">
        <v>7</v>
      </c>
      <c r="E569">
        <v>57024</v>
      </c>
    </row>
    <row r="570" spans="1:5" x14ac:dyDescent="0.3">
      <c r="A570">
        <v>8069192305</v>
      </c>
      <c r="B570" t="s">
        <v>1114</v>
      </c>
      <c r="C570" t="s">
        <v>1115</v>
      </c>
      <c r="D570" t="s">
        <v>10</v>
      </c>
      <c r="E570">
        <v>78612</v>
      </c>
    </row>
    <row r="571" spans="1:5" x14ac:dyDescent="0.3">
      <c r="A571">
        <v>899126162</v>
      </c>
      <c r="B571" t="s">
        <v>1116</v>
      </c>
      <c r="C571" t="s">
        <v>1117</v>
      </c>
      <c r="D571" t="s">
        <v>29</v>
      </c>
      <c r="E571">
        <v>61001</v>
      </c>
    </row>
    <row r="572" spans="1:5" x14ac:dyDescent="0.3">
      <c r="A572">
        <v>2575500974</v>
      </c>
      <c r="B572" t="s">
        <v>1118</v>
      </c>
      <c r="C572" t="s">
        <v>1119</v>
      </c>
      <c r="D572" t="s">
        <v>29</v>
      </c>
      <c r="E572">
        <v>66504</v>
      </c>
    </row>
    <row r="573" spans="1:5" x14ac:dyDescent="0.3">
      <c r="A573">
        <v>2561690342</v>
      </c>
      <c r="B573" t="s">
        <v>1120</v>
      </c>
      <c r="C573" t="s">
        <v>1121</v>
      </c>
      <c r="D573" t="s">
        <v>10</v>
      </c>
      <c r="E573">
        <v>121022</v>
      </c>
    </row>
    <row r="574" spans="1:5" x14ac:dyDescent="0.3">
      <c r="A574">
        <v>1969484233</v>
      </c>
      <c r="B574" t="s">
        <v>921</v>
      </c>
      <c r="C574" t="s">
        <v>1122</v>
      </c>
      <c r="D574" t="s">
        <v>7</v>
      </c>
      <c r="E574">
        <v>40510</v>
      </c>
    </row>
    <row r="575" spans="1:5" x14ac:dyDescent="0.3">
      <c r="A575">
        <v>5903124704</v>
      </c>
      <c r="B575" t="s">
        <v>1123</v>
      </c>
      <c r="C575" t="s">
        <v>1124</v>
      </c>
      <c r="D575" t="s">
        <v>10</v>
      </c>
      <c r="E575">
        <v>117483</v>
      </c>
    </row>
    <row r="576" spans="1:5" x14ac:dyDescent="0.3">
      <c r="A576">
        <v>4487905370</v>
      </c>
      <c r="B576" t="s">
        <v>1125</v>
      </c>
      <c r="C576" t="s">
        <v>1126</v>
      </c>
      <c r="D576" t="s">
        <v>7</v>
      </c>
      <c r="E576">
        <v>63935</v>
      </c>
    </row>
    <row r="577" spans="1:5" x14ac:dyDescent="0.3">
      <c r="A577">
        <v>9548500949</v>
      </c>
      <c r="B577" t="s">
        <v>1127</v>
      </c>
      <c r="C577" t="s">
        <v>1128</v>
      </c>
      <c r="D577" t="s">
        <v>7</v>
      </c>
      <c r="E577">
        <v>60056</v>
      </c>
    </row>
    <row r="578" spans="1:5" x14ac:dyDescent="0.3">
      <c r="A578">
        <v>9547713507</v>
      </c>
      <c r="B578" t="s">
        <v>1129</v>
      </c>
      <c r="C578" t="s">
        <v>1130</v>
      </c>
      <c r="D578" t="s">
        <v>10</v>
      </c>
      <c r="E578">
        <v>80591</v>
      </c>
    </row>
    <row r="579" spans="1:5" x14ac:dyDescent="0.3">
      <c r="A579">
        <v>895027720</v>
      </c>
      <c r="B579" t="s">
        <v>1131</v>
      </c>
      <c r="C579" t="s">
        <v>1132</v>
      </c>
      <c r="D579" t="s">
        <v>10</v>
      </c>
      <c r="E579">
        <v>110424</v>
      </c>
    </row>
    <row r="580" spans="1:5" x14ac:dyDescent="0.3">
      <c r="A580">
        <v>7242677408</v>
      </c>
      <c r="B580" t="s">
        <v>1133</v>
      </c>
      <c r="C580" t="s">
        <v>1134</v>
      </c>
      <c r="D580" t="s">
        <v>10</v>
      </c>
      <c r="E580">
        <v>86868</v>
      </c>
    </row>
    <row r="581" spans="1:5" x14ac:dyDescent="0.3">
      <c r="A581">
        <v>7240169995</v>
      </c>
      <c r="B581" t="s">
        <v>280</v>
      </c>
      <c r="C581" t="s">
        <v>810</v>
      </c>
      <c r="D581" t="s">
        <v>7</v>
      </c>
      <c r="E581">
        <v>52553</v>
      </c>
    </row>
    <row r="582" spans="1:5" x14ac:dyDescent="0.3">
      <c r="A582">
        <v>9096285417</v>
      </c>
      <c r="B582" t="s">
        <v>1135</v>
      </c>
      <c r="C582" t="s">
        <v>1136</v>
      </c>
      <c r="D582" t="s">
        <v>7</v>
      </c>
      <c r="E582">
        <v>34150</v>
      </c>
    </row>
    <row r="583" spans="1:5" x14ac:dyDescent="0.3">
      <c r="A583">
        <v>2376099331</v>
      </c>
      <c r="B583" t="s">
        <v>1137</v>
      </c>
      <c r="C583" t="s">
        <v>1138</v>
      </c>
      <c r="D583" t="s">
        <v>7</v>
      </c>
      <c r="E583">
        <v>40035</v>
      </c>
    </row>
    <row r="584" spans="1:5" x14ac:dyDescent="0.3">
      <c r="A584">
        <v>797787712</v>
      </c>
      <c r="B584" t="s">
        <v>1139</v>
      </c>
      <c r="C584" t="s">
        <v>1140</v>
      </c>
      <c r="D584" t="s">
        <v>29</v>
      </c>
      <c r="E584">
        <v>53868</v>
      </c>
    </row>
    <row r="585" spans="1:5" x14ac:dyDescent="0.3">
      <c r="A585">
        <v>1028388519</v>
      </c>
      <c r="B585" t="s">
        <v>1141</v>
      </c>
      <c r="C585" t="s">
        <v>1142</v>
      </c>
      <c r="D585" t="s">
        <v>7</v>
      </c>
      <c r="E585">
        <v>35149</v>
      </c>
    </row>
    <row r="586" spans="1:5" x14ac:dyDescent="0.3">
      <c r="A586">
        <v>3600185284</v>
      </c>
      <c r="B586" t="s">
        <v>303</v>
      </c>
      <c r="C586" t="s">
        <v>1143</v>
      </c>
      <c r="D586" t="s">
        <v>29</v>
      </c>
      <c r="E586">
        <v>52134</v>
      </c>
    </row>
    <row r="587" spans="1:5" x14ac:dyDescent="0.3">
      <c r="A587">
        <v>247438790</v>
      </c>
      <c r="B587" t="s">
        <v>1144</v>
      </c>
      <c r="C587" t="s">
        <v>1145</v>
      </c>
      <c r="D587" t="s">
        <v>7</v>
      </c>
      <c r="E587">
        <v>57958</v>
      </c>
    </row>
    <row r="588" spans="1:5" x14ac:dyDescent="0.3">
      <c r="A588">
        <v>4188124377</v>
      </c>
      <c r="B588" t="s">
        <v>1146</v>
      </c>
      <c r="C588" t="s">
        <v>1147</v>
      </c>
      <c r="D588" t="s">
        <v>7</v>
      </c>
      <c r="E588">
        <v>42063</v>
      </c>
    </row>
    <row r="589" spans="1:5" x14ac:dyDescent="0.3">
      <c r="A589">
        <v>471886378</v>
      </c>
      <c r="B589" t="s">
        <v>1148</v>
      </c>
      <c r="C589" t="s">
        <v>1149</v>
      </c>
      <c r="D589" t="s">
        <v>29</v>
      </c>
      <c r="E589">
        <v>65588</v>
      </c>
    </row>
    <row r="590" spans="1:5" x14ac:dyDescent="0.3">
      <c r="A590">
        <v>4688336071</v>
      </c>
      <c r="B590" t="s">
        <v>1150</v>
      </c>
      <c r="C590" t="s">
        <v>1151</v>
      </c>
      <c r="D590" t="s">
        <v>10</v>
      </c>
      <c r="E590">
        <v>111549</v>
      </c>
    </row>
    <row r="591" spans="1:5" x14ac:dyDescent="0.3">
      <c r="A591">
        <v>7778092905</v>
      </c>
      <c r="B591" t="s">
        <v>1152</v>
      </c>
      <c r="C591" t="s">
        <v>1153</v>
      </c>
      <c r="D591" t="s">
        <v>10</v>
      </c>
      <c r="E591">
        <v>121420</v>
      </c>
    </row>
    <row r="592" spans="1:5" x14ac:dyDescent="0.3">
      <c r="A592">
        <v>7338728615</v>
      </c>
      <c r="B592" t="s">
        <v>1154</v>
      </c>
      <c r="C592" t="s">
        <v>1155</v>
      </c>
      <c r="D592" t="s">
        <v>7</v>
      </c>
      <c r="E592">
        <v>61730</v>
      </c>
    </row>
    <row r="593" spans="1:5" x14ac:dyDescent="0.3">
      <c r="A593">
        <v>6724903874</v>
      </c>
      <c r="B593" t="s">
        <v>1156</v>
      </c>
      <c r="C593" t="s">
        <v>1157</v>
      </c>
      <c r="D593" t="s">
        <v>10</v>
      </c>
      <c r="E593">
        <v>118446</v>
      </c>
    </row>
    <row r="594" spans="1:5" x14ac:dyDescent="0.3">
      <c r="A594">
        <v>2975315244</v>
      </c>
      <c r="B594" t="s">
        <v>1158</v>
      </c>
      <c r="C594" t="s">
        <v>1159</v>
      </c>
      <c r="D594" t="s">
        <v>10</v>
      </c>
      <c r="E594">
        <v>108445</v>
      </c>
    </row>
    <row r="595" spans="1:5" x14ac:dyDescent="0.3">
      <c r="A595">
        <v>7628323464</v>
      </c>
      <c r="B595" t="s">
        <v>1160</v>
      </c>
      <c r="C595" t="s">
        <v>1161</v>
      </c>
      <c r="D595" t="s">
        <v>29</v>
      </c>
      <c r="E595">
        <v>79758</v>
      </c>
    </row>
    <row r="596" spans="1:5" x14ac:dyDescent="0.3">
      <c r="A596">
        <v>901154172</v>
      </c>
      <c r="B596" t="s">
        <v>1162</v>
      </c>
      <c r="C596" t="s">
        <v>1163</v>
      </c>
      <c r="D596" t="s">
        <v>29</v>
      </c>
      <c r="E596">
        <v>79983</v>
      </c>
    </row>
    <row r="597" spans="1:5" x14ac:dyDescent="0.3">
      <c r="A597">
        <v>2958727874</v>
      </c>
      <c r="B597" t="s">
        <v>1164</v>
      </c>
      <c r="C597" t="s">
        <v>1165</v>
      </c>
      <c r="D597" t="s">
        <v>7</v>
      </c>
      <c r="E597">
        <v>43950</v>
      </c>
    </row>
    <row r="598" spans="1:5" x14ac:dyDescent="0.3">
      <c r="A598">
        <v>2307209530</v>
      </c>
      <c r="B598" t="s">
        <v>1166</v>
      </c>
      <c r="C598" t="s">
        <v>1167</v>
      </c>
      <c r="D598" t="s">
        <v>10</v>
      </c>
      <c r="E598">
        <v>115318</v>
      </c>
    </row>
    <row r="599" spans="1:5" x14ac:dyDescent="0.3">
      <c r="A599">
        <v>3473885983</v>
      </c>
      <c r="B599" t="s">
        <v>1168</v>
      </c>
      <c r="C599" t="s">
        <v>1169</v>
      </c>
      <c r="D599" t="s">
        <v>10</v>
      </c>
      <c r="E599">
        <v>112137</v>
      </c>
    </row>
    <row r="600" spans="1:5" x14ac:dyDescent="0.3">
      <c r="A600">
        <v>4815280800</v>
      </c>
      <c r="B600" t="s">
        <v>222</v>
      </c>
      <c r="C600" t="s">
        <v>1170</v>
      </c>
      <c r="D600" t="s">
        <v>7</v>
      </c>
      <c r="E600">
        <v>38701</v>
      </c>
    </row>
    <row r="601" spans="1:5" x14ac:dyDescent="0.3">
      <c r="A601">
        <v>1990334539</v>
      </c>
      <c r="B601" t="s">
        <v>1171</v>
      </c>
      <c r="C601" t="s">
        <v>1172</v>
      </c>
      <c r="D601" t="s">
        <v>10</v>
      </c>
      <c r="E601">
        <v>122180</v>
      </c>
    </row>
    <row r="602" spans="1:5" x14ac:dyDescent="0.3">
      <c r="A602">
        <v>3932861779</v>
      </c>
      <c r="B602" t="s">
        <v>1173</v>
      </c>
      <c r="C602" t="s">
        <v>1174</v>
      </c>
      <c r="D602" t="s">
        <v>29</v>
      </c>
      <c r="E602">
        <v>66367</v>
      </c>
    </row>
    <row r="603" spans="1:5" x14ac:dyDescent="0.3">
      <c r="A603">
        <v>4839119791</v>
      </c>
      <c r="B603" t="s">
        <v>457</v>
      </c>
      <c r="C603" t="s">
        <v>1175</v>
      </c>
      <c r="D603" t="s">
        <v>10</v>
      </c>
      <c r="E603">
        <v>80045</v>
      </c>
    </row>
    <row r="604" spans="1:5" x14ac:dyDescent="0.3">
      <c r="A604">
        <v>6850203894</v>
      </c>
      <c r="B604" t="s">
        <v>1176</v>
      </c>
      <c r="C604" t="s">
        <v>1177</v>
      </c>
      <c r="D604" t="s">
        <v>10</v>
      </c>
      <c r="E604">
        <v>114758</v>
      </c>
    </row>
    <row r="605" spans="1:5" x14ac:dyDescent="0.3">
      <c r="A605">
        <v>2280674246</v>
      </c>
      <c r="B605" t="s">
        <v>1178</v>
      </c>
      <c r="C605" t="s">
        <v>1179</v>
      </c>
      <c r="D605" t="s">
        <v>7</v>
      </c>
      <c r="E605">
        <v>62574</v>
      </c>
    </row>
    <row r="606" spans="1:5" x14ac:dyDescent="0.3">
      <c r="A606">
        <v>9114174103</v>
      </c>
      <c r="B606" t="s">
        <v>1180</v>
      </c>
      <c r="C606" t="s">
        <v>1181</v>
      </c>
      <c r="D606" t="s">
        <v>29</v>
      </c>
      <c r="E606">
        <v>71127</v>
      </c>
    </row>
    <row r="607" spans="1:5" x14ac:dyDescent="0.3">
      <c r="A607">
        <v>232367817</v>
      </c>
      <c r="B607" t="s">
        <v>1182</v>
      </c>
      <c r="C607" t="s">
        <v>1183</v>
      </c>
      <c r="D607" t="s">
        <v>10</v>
      </c>
      <c r="E607">
        <v>83247</v>
      </c>
    </row>
    <row r="608" spans="1:5" x14ac:dyDescent="0.3">
      <c r="A608">
        <v>2255261316</v>
      </c>
      <c r="B608" t="s">
        <v>1184</v>
      </c>
      <c r="C608" t="s">
        <v>1185</v>
      </c>
      <c r="D608" t="s">
        <v>10</v>
      </c>
      <c r="E608">
        <v>116809</v>
      </c>
    </row>
    <row r="609" spans="1:5" x14ac:dyDescent="0.3">
      <c r="A609">
        <v>264454596</v>
      </c>
      <c r="B609" t="s">
        <v>824</v>
      </c>
      <c r="C609" t="s">
        <v>1186</v>
      </c>
      <c r="D609" t="s">
        <v>10</v>
      </c>
      <c r="E609">
        <v>83815</v>
      </c>
    </row>
    <row r="610" spans="1:5" x14ac:dyDescent="0.3">
      <c r="A610">
        <v>1856596435</v>
      </c>
      <c r="B610" t="s">
        <v>1187</v>
      </c>
      <c r="C610" t="s">
        <v>1188</v>
      </c>
      <c r="D610" t="s">
        <v>10</v>
      </c>
      <c r="E610">
        <v>100859</v>
      </c>
    </row>
    <row r="611" spans="1:5" x14ac:dyDescent="0.3">
      <c r="A611">
        <v>8850022085</v>
      </c>
      <c r="B611" t="s">
        <v>1189</v>
      </c>
      <c r="C611" t="s">
        <v>1190</v>
      </c>
      <c r="D611" t="s">
        <v>7</v>
      </c>
      <c r="E611">
        <v>52669</v>
      </c>
    </row>
    <row r="612" spans="1:5" x14ac:dyDescent="0.3">
      <c r="A612">
        <v>7585281072</v>
      </c>
      <c r="B612" t="s">
        <v>1191</v>
      </c>
      <c r="C612" t="s">
        <v>1192</v>
      </c>
      <c r="D612" t="s">
        <v>7</v>
      </c>
      <c r="E612">
        <v>48015</v>
      </c>
    </row>
    <row r="613" spans="1:5" x14ac:dyDescent="0.3">
      <c r="A613">
        <v>1079691642</v>
      </c>
      <c r="B613" t="s">
        <v>1193</v>
      </c>
      <c r="C613" t="s">
        <v>1194</v>
      </c>
      <c r="D613" t="s">
        <v>10</v>
      </c>
      <c r="E613">
        <v>113680</v>
      </c>
    </row>
    <row r="614" spans="1:5" x14ac:dyDescent="0.3">
      <c r="A614">
        <v>5304381319</v>
      </c>
      <c r="B614" t="s">
        <v>1195</v>
      </c>
      <c r="C614" t="s">
        <v>1196</v>
      </c>
      <c r="D614" t="s">
        <v>29</v>
      </c>
      <c r="E614">
        <v>74438</v>
      </c>
    </row>
    <row r="615" spans="1:5" x14ac:dyDescent="0.3">
      <c r="A615">
        <v>2792636599</v>
      </c>
      <c r="B615" t="s">
        <v>1197</v>
      </c>
      <c r="C615" t="s">
        <v>1198</v>
      </c>
      <c r="D615" t="s">
        <v>10</v>
      </c>
      <c r="E615">
        <v>120373</v>
      </c>
    </row>
    <row r="616" spans="1:5" x14ac:dyDescent="0.3">
      <c r="A616">
        <v>8911781207</v>
      </c>
      <c r="B616" t="s">
        <v>1199</v>
      </c>
      <c r="C616" t="s">
        <v>1200</v>
      </c>
      <c r="D616" t="s">
        <v>29</v>
      </c>
      <c r="E616">
        <v>54392</v>
      </c>
    </row>
    <row r="617" spans="1:5" x14ac:dyDescent="0.3">
      <c r="A617">
        <v>5984294621</v>
      </c>
      <c r="B617" t="s">
        <v>1201</v>
      </c>
      <c r="C617" t="s">
        <v>1202</v>
      </c>
      <c r="D617" t="s">
        <v>10</v>
      </c>
      <c r="E617">
        <v>89873</v>
      </c>
    </row>
    <row r="618" spans="1:5" x14ac:dyDescent="0.3">
      <c r="A618">
        <v>544760832</v>
      </c>
      <c r="B618" t="s">
        <v>1203</v>
      </c>
      <c r="C618" t="s">
        <v>1204</v>
      </c>
      <c r="D618" t="s">
        <v>7</v>
      </c>
      <c r="E618">
        <v>48646</v>
      </c>
    </row>
    <row r="619" spans="1:5" x14ac:dyDescent="0.3">
      <c r="A619">
        <v>3040116061</v>
      </c>
      <c r="B619" t="s">
        <v>1205</v>
      </c>
      <c r="C619" t="s">
        <v>1206</v>
      </c>
      <c r="D619" t="s">
        <v>29</v>
      </c>
      <c r="E619">
        <v>65836</v>
      </c>
    </row>
    <row r="620" spans="1:5" x14ac:dyDescent="0.3">
      <c r="A620">
        <v>2257563263</v>
      </c>
      <c r="B620" t="s">
        <v>1207</v>
      </c>
      <c r="C620" t="s">
        <v>1208</v>
      </c>
      <c r="D620" t="s">
        <v>29</v>
      </c>
      <c r="E620">
        <v>79120</v>
      </c>
    </row>
    <row r="621" spans="1:5" x14ac:dyDescent="0.3">
      <c r="A621">
        <v>263573389</v>
      </c>
      <c r="B621" t="s">
        <v>1209</v>
      </c>
      <c r="C621" t="s">
        <v>1210</v>
      </c>
      <c r="D621" t="s">
        <v>29</v>
      </c>
      <c r="E621">
        <v>69051</v>
      </c>
    </row>
    <row r="622" spans="1:5" x14ac:dyDescent="0.3">
      <c r="A622">
        <v>4578004252</v>
      </c>
      <c r="B622" t="s">
        <v>1211</v>
      </c>
      <c r="C622" t="s">
        <v>1212</v>
      </c>
      <c r="D622" t="s">
        <v>10</v>
      </c>
      <c r="E622">
        <v>114463</v>
      </c>
    </row>
    <row r="623" spans="1:5" x14ac:dyDescent="0.3">
      <c r="A623">
        <v>7473861379</v>
      </c>
      <c r="B623" t="s">
        <v>1213</v>
      </c>
      <c r="C623" t="s">
        <v>1214</v>
      </c>
      <c r="D623" t="s">
        <v>10</v>
      </c>
      <c r="E623">
        <v>89176</v>
      </c>
    </row>
    <row r="624" spans="1:5" x14ac:dyDescent="0.3">
      <c r="A624">
        <v>2138131904</v>
      </c>
      <c r="B624" t="s">
        <v>1215</v>
      </c>
      <c r="C624" t="s">
        <v>1216</v>
      </c>
      <c r="D624" t="s">
        <v>29</v>
      </c>
      <c r="E624">
        <v>56095</v>
      </c>
    </row>
    <row r="625" spans="1:5" x14ac:dyDescent="0.3">
      <c r="A625">
        <v>6284045549</v>
      </c>
      <c r="B625" t="s">
        <v>1217</v>
      </c>
      <c r="C625" t="s">
        <v>1218</v>
      </c>
      <c r="D625" t="s">
        <v>7</v>
      </c>
      <c r="E625">
        <v>61708</v>
      </c>
    </row>
    <row r="626" spans="1:5" x14ac:dyDescent="0.3">
      <c r="A626">
        <v>132027631</v>
      </c>
      <c r="B626" t="s">
        <v>1219</v>
      </c>
      <c r="C626" t="s">
        <v>1220</v>
      </c>
      <c r="D626" t="s">
        <v>29</v>
      </c>
      <c r="E626">
        <v>62126</v>
      </c>
    </row>
    <row r="627" spans="1:5" x14ac:dyDescent="0.3">
      <c r="A627">
        <v>9965847037</v>
      </c>
      <c r="B627" t="s">
        <v>1221</v>
      </c>
      <c r="C627" t="s">
        <v>1222</v>
      </c>
      <c r="D627" t="s">
        <v>29</v>
      </c>
      <c r="E627">
        <v>76262</v>
      </c>
    </row>
    <row r="628" spans="1:5" x14ac:dyDescent="0.3">
      <c r="A628">
        <v>8267733809</v>
      </c>
      <c r="B628" t="s">
        <v>1223</v>
      </c>
      <c r="C628" t="s">
        <v>1224</v>
      </c>
      <c r="D628" t="s">
        <v>7</v>
      </c>
      <c r="E628">
        <v>41928</v>
      </c>
    </row>
    <row r="629" spans="1:5" x14ac:dyDescent="0.3">
      <c r="A629">
        <v>8065075959</v>
      </c>
      <c r="B629" t="s">
        <v>1225</v>
      </c>
      <c r="C629" t="s">
        <v>1226</v>
      </c>
      <c r="D629" t="s">
        <v>29</v>
      </c>
      <c r="E629">
        <v>73150</v>
      </c>
    </row>
    <row r="630" spans="1:5" x14ac:dyDescent="0.3">
      <c r="A630">
        <v>9095573850</v>
      </c>
      <c r="B630" t="s">
        <v>1227</v>
      </c>
      <c r="C630" t="s">
        <v>1228</v>
      </c>
      <c r="D630" t="s">
        <v>7</v>
      </c>
      <c r="E630">
        <v>48251</v>
      </c>
    </row>
    <row r="631" spans="1:5" x14ac:dyDescent="0.3">
      <c r="A631">
        <v>4323727860</v>
      </c>
      <c r="B631" t="s">
        <v>1229</v>
      </c>
      <c r="C631" t="s">
        <v>1230</v>
      </c>
      <c r="D631" t="s">
        <v>7</v>
      </c>
      <c r="E631">
        <v>62832</v>
      </c>
    </row>
    <row r="632" spans="1:5" x14ac:dyDescent="0.3">
      <c r="A632">
        <v>8024322455</v>
      </c>
      <c r="B632" t="s">
        <v>1231</v>
      </c>
      <c r="C632" t="s">
        <v>1232</v>
      </c>
      <c r="D632" t="s">
        <v>29</v>
      </c>
      <c r="E632">
        <v>57634</v>
      </c>
    </row>
    <row r="633" spans="1:5" x14ac:dyDescent="0.3">
      <c r="A633">
        <v>4256220232</v>
      </c>
      <c r="B633" t="s">
        <v>1233</v>
      </c>
      <c r="C633" t="s">
        <v>1234</v>
      </c>
      <c r="D633" t="s">
        <v>29</v>
      </c>
      <c r="E633">
        <v>63611</v>
      </c>
    </row>
    <row r="634" spans="1:5" x14ac:dyDescent="0.3">
      <c r="A634">
        <v>650049144</v>
      </c>
      <c r="B634" t="s">
        <v>1235</v>
      </c>
      <c r="C634" t="s">
        <v>1236</v>
      </c>
      <c r="D634" t="s">
        <v>7</v>
      </c>
      <c r="E634">
        <v>42284</v>
      </c>
    </row>
    <row r="635" spans="1:5" x14ac:dyDescent="0.3">
      <c r="A635">
        <v>8788824691</v>
      </c>
      <c r="B635" t="s">
        <v>1237</v>
      </c>
      <c r="C635" t="s">
        <v>1238</v>
      </c>
      <c r="D635" t="s">
        <v>7</v>
      </c>
      <c r="E635">
        <v>36801</v>
      </c>
    </row>
    <row r="636" spans="1:5" x14ac:dyDescent="0.3">
      <c r="A636">
        <v>6732216945</v>
      </c>
      <c r="B636" t="s">
        <v>1239</v>
      </c>
      <c r="C636" t="s">
        <v>1240</v>
      </c>
      <c r="D636" t="s">
        <v>7</v>
      </c>
      <c r="E636">
        <v>35593</v>
      </c>
    </row>
    <row r="637" spans="1:5" x14ac:dyDescent="0.3">
      <c r="A637">
        <v>6731572691</v>
      </c>
      <c r="B637" t="s">
        <v>1241</v>
      </c>
      <c r="C637" t="s">
        <v>1242</v>
      </c>
      <c r="D637" t="s">
        <v>7</v>
      </c>
      <c r="E637">
        <v>36362</v>
      </c>
    </row>
    <row r="638" spans="1:5" x14ac:dyDescent="0.3">
      <c r="A638">
        <v>5684780105</v>
      </c>
      <c r="B638" t="s">
        <v>1243</v>
      </c>
      <c r="C638" t="s">
        <v>1244</v>
      </c>
      <c r="D638" t="s">
        <v>10</v>
      </c>
      <c r="E638">
        <v>99346</v>
      </c>
    </row>
    <row r="639" spans="1:5" x14ac:dyDescent="0.3">
      <c r="A639">
        <v>8277918739</v>
      </c>
      <c r="B639" t="s">
        <v>1131</v>
      </c>
      <c r="C639" t="s">
        <v>1245</v>
      </c>
      <c r="D639" t="s">
        <v>7</v>
      </c>
      <c r="E639">
        <v>42146</v>
      </c>
    </row>
    <row r="640" spans="1:5" x14ac:dyDescent="0.3">
      <c r="A640">
        <v>4877108939</v>
      </c>
      <c r="B640" t="s">
        <v>1246</v>
      </c>
      <c r="C640" t="s">
        <v>1247</v>
      </c>
      <c r="D640" t="s">
        <v>10</v>
      </c>
      <c r="E640">
        <v>99554</v>
      </c>
    </row>
    <row r="641" spans="1:5" x14ac:dyDescent="0.3">
      <c r="A641">
        <v>5574535556</v>
      </c>
      <c r="B641" t="s">
        <v>880</v>
      </c>
      <c r="C641" t="s">
        <v>1248</v>
      </c>
      <c r="D641" t="s">
        <v>10</v>
      </c>
      <c r="E641">
        <v>116388</v>
      </c>
    </row>
    <row r="642" spans="1:5" x14ac:dyDescent="0.3">
      <c r="A642">
        <v>5383734902</v>
      </c>
      <c r="B642" t="s">
        <v>1249</v>
      </c>
      <c r="C642" t="s">
        <v>1250</v>
      </c>
      <c r="D642" t="s">
        <v>10</v>
      </c>
      <c r="E642">
        <v>98117</v>
      </c>
    </row>
    <row r="643" spans="1:5" x14ac:dyDescent="0.3">
      <c r="A643">
        <v>7659816853</v>
      </c>
      <c r="B643" t="s">
        <v>1251</v>
      </c>
      <c r="C643" t="s">
        <v>1252</v>
      </c>
      <c r="D643" t="s">
        <v>29</v>
      </c>
      <c r="E643">
        <v>75955</v>
      </c>
    </row>
    <row r="644" spans="1:5" x14ac:dyDescent="0.3">
      <c r="A644">
        <v>8673837456</v>
      </c>
      <c r="B644" t="s">
        <v>1253</v>
      </c>
      <c r="C644" t="s">
        <v>1254</v>
      </c>
      <c r="D644" t="s">
        <v>29</v>
      </c>
      <c r="E644">
        <v>72725</v>
      </c>
    </row>
    <row r="645" spans="1:5" x14ac:dyDescent="0.3">
      <c r="A645">
        <v>1887308636</v>
      </c>
      <c r="B645" t="s">
        <v>1255</v>
      </c>
      <c r="C645" t="s">
        <v>1256</v>
      </c>
      <c r="D645" t="s">
        <v>29</v>
      </c>
      <c r="E645">
        <v>67464</v>
      </c>
    </row>
    <row r="646" spans="1:5" x14ac:dyDescent="0.3">
      <c r="A646">
        <v>9621571960</v>
      </c>
      <c r="B646" t="s">
        <v>1257</v>
      </c>
      <c r="C646" t="s">
        <v>1258</v>
      </c>
      <c r="D646" t="s">
        <v>29</v>
      </c>
      <c r="E646">
        <v>65646</v>
      </c>
    </row>
    <row r="647" spans="1:5" x14ac:dyDescent="0.3">
      <c r="A647">
        <v>502909099</v>
      </c>
      <c r="B647" t="s">
        <v>1259</v>
      </c>
      <c r="C647" t="s">
        <v>1260</v>
      </c>
      <c r="D647" t="s">
        <v>7</v>
      </c>
      <c r="E647">
        <v>43527</v>
      </c>
    </row>
    <row r="648" spans="1:5" x14ac:dyDescent="0.3">
      <c r="A648">
        <v>4937054791</v>
      </c>
      <c r="B648" t="s">
        <v>1261</v>
      </c>
      <c r="C648" t="s">
        <v>1262</v>
      </c>
      <c r="D648" t="s">
        <v>29</v>
      </c>
      <c r="E648">
        <v>58630</v>
      </c>
    </row>
    <row r="649" spans="1:5" x14ac:dyDescent="0.3">
      <c r="A649">
        <v>7436398989</v>
      </c>
      <c r="B649" t="s">
        <v>1263</v>
      </c>
      <c r="C649" t="s">
        <v>1264</v>
      </c>
      <c r="D649" t="s">
        <v>10</v>
      </c>
      <c r="E649">
        <v>117196</v>
      </c>
    </row>
    <row r="650" spans="1:5" x14ac:dyDescent="0.3">
      <c r="A650">
        <v>7914395587</v>
      </c>
      <c r="B650" t="s">
        <v>1265</v>
      </c>
      <c r="C650" t="s">
        <v>1266</v>
      </c>
      <c r="D650" t="s">
        <v>29</v>
      </c>
      <c r="E650">
        <v>69724</v>
      </c>
    </row>
    <row r="651" spans="1:5" x14ac:dyDescent="0.3">
      <c r="A651">
        <v>9854387496</v>
      </c>
      <c r="B651" t="s">
        <v>1267</v>
      </c>
      <c r="C651" t="s">
        <v>1268</v>
      </c>
      <c r="D651" t="s">
        <v>10</v>
      </c>
      <c r="E651">
        <v>120820</v>
      </c>
    </row>
    <row r="652" spans="1:5" x14ac:dyDescent="0.3">
      <c r="A652">
        <v>6321654205</v>
      </c>
      <c r="B652" t="s">
        <v>691</v>
      </c>
      <c r="C652" t="s">
        <v>1269</v>
      </c>
      <c r="D652" t="s">
        <v>29</v>
      </c>
      <c r="E652">
        <v>78338</v>
      </c>
    </row>
    <row r="653" spans="1:5" x14ac:dyDescent="0.3">
      <c r="A653">
        <v>3016741628</v>
      </c>
      <c r="B653" t="s">
        <v>1270</v>
      </c>
      <c r="C653" t="s">
        <v>1271</v>
      </c>
      <c r="D653" t="s">
        <v>10</v>
      </c>
      <c r="E653">
        <v>122851</v>
      </c>
    </row>
    <row r="654" spans="1:5" x14ac:dyDescent="0.3">
      <c r="A654">
        <v>7938954179</v>
      </c>
      <c r="B654" t="s">
        <v>1272</v>
      </c>
      <c r="C654" t="s">
        <v>1273</v>
      </c>
      <c r="D654" t="s">
        <v>7</v>
      </c>
      <c r="E654">
        <v>44924</v>
      </c>
    </row>
    <row r="655" spans="1:5" x14ac:dyDescent="0.3">
      <c r="A655">
        <v>7866715386</v>
      </c>
      <c r="B655" t="s">
        <v>1274</v>
      </c>
      <c r="C655" t="s">
        <v>1275</v>
      </c>
      <c r="D655" t="s">
        <v>29</v>
      </c>
      <c r="E655">
        <v>62143</v>
      </c>
    </row>
    <row r="656" spans="1:5" x14ac:dyDescent="0.3">
      <c r="A656">
        <v>7286297414</v>
      </c>
      <c r="B656" t="s">
        <v>1060</v>
      </c>
      <c r="C656" t="s">
        <v>1276</v>
      </c>
      <c r="D656" t="s">
        <v>7</v>
      </c>
      <c r="E656">
        <v>47678</v>
      </c>
    </row>
    <row r="657" spans="1:5" x14ac:dyDescent="0.3">
      <c r="A657">
        <v>3867281491</v>
      </c>
      <c r="B657" t="s">
        <v>691</v>
      </c>
      <c r="C657" t="s">
        <v>1277</v>
      </c>
      <c r="D657" t="s">
        <v>7</v>
      </c>
      <c r="E657">
        <v>44350</v>
      </c>
    </row>
    <row r="658" spans="1:5" x14ac:dyDescent="0.3">
      <c r="A658">
        <v>9726268931</v>
      </c>
      <c r="B658" t="s">
        <v>1278</v>
      </c>
      <c r="C658" t="s">
        <v>1279</v>
      </c>
      <c r="D658" t="s">
        <v>29</v>
      </c>
      <c r="E658">
        <v>66956</v>
      </c>
    </row>
    <row r="659" spans="1:5" x14ac:dyDescent="0.3">
      <c r="A659">
        <v>4235594176</v>
      </c>
      <c r="B659" t="s">
        <v>1280</v>
      </c>
      <c r="C659" t="s">
        <v>1281</v>
      </c>
      <c r="D659" t="s">
        <v>7</v>
      </c>
      <c r="E659">
        <v>56533</v>
      </c>
    </row>
    <row r="660" spans="1:5" x14ac:dyDescent="0.3">
      <c r="A660">
        <v>5405945366</v>
      </c>
      <c r="B660" t="s">
        <v>1282</v>
      </c>
      <c r="C660" t="s">
        <v>1283</v>
      </c>
      <c r="D660" t="s">
        <v>29</v>
      </c>
      <c r="E660">
        <v>68841</v>
      </c>
    </row>
    <row r="661" spans="1:5" x14ac:dyDescent="0.3">
      <c r="A661">
        <v>7453397081</v>
      </c>
      <c r="B661" t="s">
        <v>1284</v>
      </c>
      <c r="C661" t="s">
        <v>1285</v>
      </c>
      <c r="D661" t="s">
        <v>10</v>
      </c>
      <c r="E661">
        <v>88012</v>
      </c>
    </row>
    <row r="662" spans="1:5" x14ac:dyDescent="0.3">
      <c r="A662">
        <v>7268478941</v>
      </c>
      <c r="B662" t="s">
        <v>1286</v>
      </c>
      <c r="C662" t="s">
        <v>1287</v>
      </c>
      <c r="D662" t="s">
        <v>29</v>
      </c>
      <c r="E662">
        <v>62721</v>
      </c>
    </row>
    <row r="663" spans="1:5" x14ac:dyDescent="0.3">
      <c r="A663">
        <v>1231429186</v>
      </c>
      <c r="B663" t="s">
        <v>1246</v>
      </c>
      <c r="C663" t="s">
        <v>1288</v>
      </c>
      <c r="D663" t="s">
        <v>7</v>
      </c>
      <c r="E663">
        <v>38588</v>
      </c>
    </row>
    <row r="664" spans="1:5" x14ac:dyDescent="0.3">
      <c r="A664">
        <v>4638232353</v>
      </c>
      <c r="B664" t="s">
        <v>1289</v>
      </c>
      <c r="C664" t="s">
        <v>1290</v>
      </c>
      <c r="D664" t="s">
        <v>29</v>
      </c>
      <c r="E664">
        <v>66990</v>
      </c>
    </row>
    <row r="665" spans="1:5" x14ac:dyDescent="0.3">
      <c r="A665">
        <v>1743464649</v>
      </c>
      <c r="B665" t="s">
        <v>1291</v>
      </c>
      <c r="C665" t="s">
        <v>1292</v>
      </c>
      <c r="D665" t="s">
        <v>29</v>
      </c>
      <c r="E665">
        <v>62983</v>
      </c>
    </row>
    <row r="666" spans="1:5" x14ac:dyDescent="0.3">
      <c r="A666">
        <v>5439294325</v>
      </c>
      <c r="B666" t="s">
        <v>1293</v>
      </c>
      <c r="C666" t="s">
        <v>132</v>
      </c>
      <c r="D666" t="s">
        <v>10</v>
      </c>
      <c r="E666">
        <v>94605</v>
      </c>
    </row>
    <row r="667" spans="1:5" x14ac:dyDescent="0.3">
      <c r="A667">
        <v>9305168396</v>
      </c>
      <c r="B667" t="s">
        <v>1294</v>
      </c>
      <c r="C667" t="s">
        <v>1295</v>
      </c>
      <c r="D667" t="s">
        <v>7</v>
      </c>
      <c r="E667">
        <v>56397</v>
      </c>
    </row>
    <row r="668" spans="1:5" x14ac:dyDescent="0.3">
      <c r="A668">
        <v>6009848660</v>
      </c>
      <c r="B668" t="s">
        <v>1296</v>
      </c>
      <c r="C668" t="s">
        <v>1297</v>
      </c>
      <c r="D668" t="s">
        <v>10</v>
      </c>
      <c r="E668">
        <v>97912</v>
      </c>
    </row>
    <row r="669" spans="1:5" x14ac:dyDescent="0.3">
      <c r="A669">
        <v>8552526727</v>
      </c>
      <c r="B669" t="s">
        <v>1298</v>
      </c>
      <c r="C669" t="s">
        <v>1299</v>
      </c>
      <c r="D669" t="s">
        <v>29</v>
      </c>
      <c r="E669">
        <v>57147</v>
      </c>
    </row>
    <row r="670" spans="1:5" x14ac:dyDescent="0.3">
      <c r="A670">
        <v>3580617389</v>
      </c>
      <c r="B670" t="s">
        <v>1300</v>
      </c>
      <c r="C670" t="s">
        <v>1301</v>
      </c>
      <c r="D670" t="s">
        <v>7</v>
      </c>
      <c r="E670">
        <v>30231</v>
      </c>
    </row>
    <row r="671" spans="1:5" x14ac:dyDescent="0.3">
      <c r="A671">
        <v>6520635286</v>
      </c>
      <c r="B671" t="s">
        <v>1302</v>
      </c>
      <c r="C671" t="s">
        <v>1303</v>
      </c>
      <c r="D671" t="s">
        <v>10</v>
      </c>
      <c r="E671">
        <v>113407</v>
      </c>
    </row>
    <row r="672" spans="1:5" x14ac:dyDescent="0.3">
      <c r="A672">
        <v>7070564503</v>
      </c>
      <c r="B672" t="s">
        <v>1304</v>
      </c>
      <c r="C672" t="s">
        <v>1305</v>
      </c>
      <c r="D672" t="s">
        <v>10</v>
      </c>
      <c r="E672">
        <v>107049</v>
      </c>
    </row>
    <row r="673" spans="1:5" x14ac:dyDescent="0.3">
      <c r="A673">
        <v>4862005330</v>
      </c>
      <c r="B673" t="s">
        <v>1306</v>
      </c>
      <c r="C673" t="s">
        <v>1307</v>
      </c>
      <c r="D673" t="s">
        <v>10</v>
      </c>
      <c r="E673">
        <v>85270</v>
      </c>
    </row>
    <row r="674" spans="1:5" x14ac:dyDescent="0.3">
      <c r="A674">
        <v>7966879720</v>
      </c>
      <c r="B674" t="s">
        <v>1308</v>
      </c>
      <c r="C674" t="s">
        <v>1309</v>
      </c>
      <c r="D674" t="s">
        <v>7</v>
      </c>
      <c r="E674">
        <v>42251</v>
      </c>
    </row>
    <row r="675" spans="1:5" x14ac:dyDescent="0.3">
      <c r="A675">
        <v>992720575</v>
      </c>
      <c r="B675" t="s">
        <v>1310</v>
      </c>
      <c r="C675" t="s">
        <v>1311</v>
      </c>
      <c r="D675" t="s">
        <v>7</v>
      </c>
      <c r="E675">
        <v>49548</v>
      </c>
    </row>
    <row r="676" spans="1:5" x14ac:dyDescent="0.3">
      <c r="A676">
        <v>7188904251</v>
      </c>
      <c r="B676" t="s">
        <v>1312</v>
      </c>
      <c r="C676" t="s">
        <v>1313</v>
      </c>
      <c r="D676" t="s">
        <v>10</v>
      </c>
      <c r="E676">
        <v>123195</v>
      </c>
    </row>
    <row r="677" spans="1:5" x14ac:dyDescent="0.3">
      <c r="A677">
        <v>2353272215</v>
      </c>
      <c r="B677" t="s">
        <v>1314</v>
      </c>
      <c r="C677" t="s">
        <v>1315</v>
      </c>
      <c r="D677" t="s">
        <v>29</v>
      </c>
      <c r="E677">
        <v>70609</v>
      </c>
    </row>
    <row r="678" spans="1:5" x14ac:dyDescent="0.3">
      <c r="A678">
        <v>3259018638</v>
      </c>
      <c r="B678" t="s">
        <v>1316</v>
      </c>
      <c r="C678" t="s">
        <v>1317</v>
      </c>
      <c r="D678" t="s">
        <v>7</v>
      </c>
      <c r="E678">
        <v>60364</v>
      </c>
    </row>
    <row r="679" spans="1:5" x14ac:dyDescent="0.3">
      <c r="A679">
        <v>1419116835</v>
      </c>
      <c r="B679" t="s">
        <v>878</v>
      </c>
      <c r="C679" t="s">
        <v>1318</v>
      </c>
      <c r="D679" t="s">
        <v>10</v>
      </c>
      <c r="E679">
        <v>117781</v>
      </c>
    </row>
    <row r="680" spans="1:5" x14ac:dyDescent="0.3">
      <c r="A680">
        <v>4920920075</v>
      </c>
      <c r="B680" t="s">
        <v>1319</v>
      </c>
      <c r="C680" t="s">
        <v>1320</v>
      </c>
      <c r="D680" t="s">
        <v>7</v>
      </c>
      <c r="E680">
        <v>54277</v>
      </c>
    </row>
    <row r="681" spans="1:5" x14ac:dyDescent="0.3">
      <c r="A681">
        <v>3991175401</v>
      </c>
      <c r="B681" t="s">
        <v>1321</v>
      </c>
      <c r="C681" t="s">
        <v>1322</v>
      </c>
      <c r="D681" t="s">
        <v>10</v>
      </c>
      <c r="E681">
        <v>85616</v>
      </c>
    </row>
    <row r="682" spans="1:5" x14ac:dyDescent="0.3">
      <c r="A682">
        <v>7243767311</v>
      </c>
      <c r="B682" t="s">
        <v>1323</v>
      </c>
      <c r="C682" t="s">
        <v>1324</v>
      </c>
      <c r="D682" t="s">
        <v>7</v>
      </c>
      <c r="E682">
        <v>30256</v>
      </c>
    </row>
    <row r="683" spans="1:5" x14ac:dyDescent="0.3">
      <c r="A683">
        <v>9820632102</v>
      </c>
      <c r="B683" t="s">
        <v>1325</v>
      </c>
      <c r="C683" t="s">
        <v>1326</v>
      </c>
      <c r="D683" t="s">
        <v>29</v>
      </c>
      <c r="E683">
        <v>52637</v>
      </c>
    </row>
    <row r="684" spans="1:5" x14ac:dyDescent="0.3">
      <c r="A684">
        <v>6007705854</v>
      </c>
      <c r="B684" t="s">
        <v>1327</v>
      </c>
      <c r="C684" t="s">
        <v>1328</v>
      </c>
      <c r="D684" t="s">
        <v>10</v>
      </c>
      <c r="E684">
        <v>107921</v>
      </c>
    </row>
    <row r="685" spans="1:5" x14ac:dyDescent="0.3">
      <c r="A685">
        <v>4223282808</v>
      </c>
      <c r="B685" t="s">
        <v>1329</v>
      </c>
      <c r="C685" t="s">
        <v>1330</v>
      </c>
      <c r="D685" t="s">
        <v>7</v>
      </c>
      <c r="E685">
        <v>52880</v>
      </c>
    </row>
    <row r="686" spans="1:5" x14ac:dyDescent="0.3">
      <c r="A686">
        <v>1462166245</v>
      </c>
      <c r="B686" t="s">
        <v>1331</v>
      </c>
      <c r="C686" t="s">
        <v>1332</v>
      </c>
      <c r="D686" t="s">
        <v>7</v>
      </c>
      <c r="E686">
        <v>57979</v>
      </c>
    </row>
    <row r="687" spans="1:5" x14ac:dyDescent="0.3">
      <c r="A687">
        <v>1565607864</v>
      </c>
      <c r="B687" t="s">
        <v>1333</v>
      </c>
      <c r="C687" t="s">
        <v>1334</v>
      </c>
      <c r="D687" t="s">
        <v>10</v>
      </c>
      <c r="E687">
        <v>75155</v>
      </c>
    </row>
    <row r="688" spans="1:5" x14ac:dyDescent="0.3">
      <c r="A688">
        <v>2524849899</v>
      </c>
      <c r="B688" t="s">
        <v>1335</v>
      </c>
      <c r="C688" t="s">
        <v>1336</v>
      </c>
      <c r="D688" t="s">
        <v>10</v>
      </c>
      <c r="E688">
        <v>121772</v>
      </c>
    </row>
    <row r="689" spans="1:5" x14ac:dyDescent="0.3">
      <c r="A689">
        <v>8349606134</v>
      </c>
      <c r="B689" t="s">
        <v>1337</v>
      </c>
      <c r="C689" t="s">
        <v>1338</v>
      </c>
      <c r="D689" t="s">
        <v>7</v>
      </c>
      <c r="E689">
        <v>36618</v>
      </c>
    </row>
    <row r="690" spans="1:5" x14ac:dyDescent="0.3">
      <c r="A690">
        <v>2060025532</v>
      </c>
      <c r="B690" t="s">
        <v>1339</v>
      </c>
      <c r="C690" t="s">
        <v>1340</v>
      </c>
      <c r="D690" t="s">
        <v>29</v>
      </c>
      <c r="E690">
        <v>53096</v>
      </c>
    </row>
    <row r="691" spans="1:5" x14ac:dyDescent="0.3">
      <c r="A691">
        <v>2859566597</v>
      </c>
      <c r="B691" t="s">
        <v>453</v>
      </c>
      <c r="C691" t="s">
        <v>1341</v>
      </c>
      <c r="D691" t="s">
        <v>29</v>
      </c>
      <c r="E691">
        <v>76647</v>
      </c>
    </row>
    <row r="692" spans="1:5" x14ac:dyDescent="0.3">
      <c r="A692">
        <v>2079803735</v>
      </c>
      <c r="B692" t="s">
        <v>1342</v>
      </c>
      <c r="C692" t="s">
        <v>1343</v>
      </c>
      <c r="D692" t="s">
        <v>7</v>
      </c>
      <c r="E692">
        <v>54843</v>
      </c>
    </row>
    <row r="693" spans="1:5" x14ac:dyDescent="0.3">
      <c r="A693">
        <v>7205256240</v>
      </c>
      <c r="B693" t="s">
        <v>1344</v>
      </c>
      <c r="C693" t="s">
        <v>1345</v>
      </c>
      <c r="D693" t="s">
        <v>29</v>
      </c>
      <c r="E693">
        <v>78106</v>
      </c>
    </row>
    <row r="694" spans="1:5" x14ac:dyDescent="0.3">
      <c r="A694">
        <v>4639895275</v>
      </c>
      <c r="B694" t="s">
        <v>1346</v>
      </c>
      <c r="C694" t="s">
        <v>1347</v>
      </c>
      <c r="D694" t="s">
        <v>10</v>
      </c>
      <c r="E694">
        <v>80883</v>
      </c>
    </row>
    <row r="695" spans="1:5" x14ac:dyDescent="0.3">
      <c r="A695">
        <v>7039995972</v>
      </c>
      <c r="B695" t="s">
        <v>1348</v>
      </c>
      <c r="C695" t="s">
        <v>1349</v>
      </c>
      <c r="D695" t="s">
        <v>29</v>
      </c>
      <c r="E695">
        <v>56729</v>
      </c>
    </row>
    <row r="696" spans="1:5" x14ac:dyDescent="0.3">
      <c r="A696">
        <v>4396213212</v>
      </c>
      <c r="B696" t="s">
        <v>1350</v>
      </c>
      <c r="C696" t="s">
        <v>1351</v>
      </c>
      <c r="D696" t="s">
        <v>29</v>
      </c>
      <c r="E696">
        <v>60884</v>
      </c>
    </row>
    <row r="697" spans="1:5" x14ac:dyDescent="0.3">
      <c r="A697">
        <v>7533163729</v>
      </c>
      <c r="B697" t="s">
        <v>1352</v>
      </c>
      <c r="C697" t="s">
        <v>1353</v>
      </c>
      <c r="D697" t="s">
        <v>10</v>
      </c>
      <c r="E697">
        <v>94545</v>
      </c>
    </row>
    <row r="698" spans="1:5" x14ac:dyDescent="0.3">
      <c r="A698">
        <v>9705650896</v>
      </c>
      <c r="B698" t="s">
        <v>1354</v>
      </c>
      <c r="C698" t="s">
        <v>1355</v>
      </c>
      <c r="D698" t="s">
        <v>29</v>
      </c>
      <c r="E698">
        <v>54482</v>
      </c>
    </row>
    <row r="699" spans="1:5" x14ac:dyDescent="0.3">
      <c r="A699">
        <v>1009146149</v>
      </c>
      <c r="B699" t="s">
        <v>1356</v>
      </c>
      <c r="C699" t="s">
        <v>1357</v>
      </c>
      <c r="D699" t="s">
        <v>29</v>
      </c>
      <c r="E699">
        <v>78802</v>
      </c>
    </row>
    <row r="700" spans="1:5" x14ac:dyDescent="0.3">
      <c r="A700">
        <v>3303111790</v>
      </c>
      <c r="B700" t="s">
        <v>1203</v>
      </c>
      <c r="C700" t="s">
        <v>1358</v>
      </c>
      <c r="D700" t="s">
        <v>7</v>
      </c>
      <c r="E700">
        <v>63069</v>
      </c>
    </row>
    <row r="701" spans="1:5" x14ac:dyDescent="0.3">
      <c r="A701">
        <v>1456229036</v>
      </c>
      <c r="B701" t="s">
        <v>1359</v>
      </c>
      <c r="C701" t="s">
        <v>1360</v>
      </c>
      <c r="D701" t="s">
        <v>29</v>
      </c>
      <c r="E701">
        <v>73519</v>
      </c>
    </row>
    <row r="702" spans="1:5" x14ac:dyDescent="0.3">
      <c r="A702">
        <v>4969679754</v>
      </c>
      <c r="B702" t="s">
        <v>1361</v>
      </c>
      <c r="C702" t="s">
        <v>1362</v>
      </c>
      <c r="D702" t="s">
        <v>29</v>
      </c>
      <c r="E702">
        <v>54602</v>
      </c>
    </row>
    <row r="703" spans="1:5" x14ac:dyDescent="0.3">
      <c r="A703">
        <v>1898839557</v>
      </c>
      <c r="B703" t="s">
        <v>1363</v>
      </c>
      <c r="C703" t="s">
        <v>1364</v>
      </c>
      <c r="D703" t="s">
        <v>29</v>
      </c>
      <c r="E703">
        <v>70011</v>
      </c>
    </row>
    <row r="704" spans="1:5" x14ac:dyDescent="0.3">
      <c r="A704">
        <v>7001733199</v>
      </c>
      <c r="B704" t="s">
        <v>1365</v>
      </c>
      <c r="C704" t="s">
        <v>1366</v>
      </c>
      <c r="D704" t="s">
        <v>7</v>
      </c>
      <c r="E704">
        <v>41890</v>
      </c>
    </row>
    <row r="705" spans="1:5" x14ac:dyDescent="0.3">
      <c r="A705">
        <v>6259267215</v>
      </c>
      <c r="B705" t="s">
        <v>1367</v>
      </c>
      <c r="C705" t="s">
        <v>1368</v>
      </c>
      <c r="D705" t="s">
        <v>7</v>
      </c>
      <c r="E705">
        <v>46915</v>
      </c>
    </row>
    <row r="706" spans="1:5" x14ac:dyDescent="0.3">
      <c r="A706">
        <v>7088886472</v>
      </c>
      <c r="B706" t="s">
        <v>1369</v>
      </c>
      <c r="C706" t="s">
        <v>1370</v>
      </c>
      <c r="D706" t="s">
        <v>7</v>
      </c>
      <c r="E706">
        <v>37423</v>
      </c>
    </row>
    <row r="707" spans="1:5" x14ac:dyDescent="0.3">
      <c r="A707">
        <v>9651729414</v>
      </c>
      <c r="B707" t="s">
        <v>1371</v>
      </c>
      <c r="C707" t="s">
        <v>1372</v>
      </c>
      <c r="D707" t="s">
        <v>7</v>
      </c>
      <c r="E707">
        <v>35803</v>
      </c>
    </row>
    <row r="708" spans="1:5" x14ac:dyDescent="0.3">
      <c r="A708">
        <v>1522190236</v>
      </c>
      <c r="B708" t="s">
        <v>1373</v>
      </c>
      <c r="C708" t="s">
        <v>1374</v>
      </c>
      <c r="D708" t="s">
        <v>7</v>
      </c>
      <c r="E708">
        <v>58957</v>
      </c>
    </row>
    <row r="709" spans="1:5" x14ac:dyDescent="0.3">
      <c r="A709">
        <v>8145387981</v>
      </c>
      <c r="B709" t="s">
        <v>1375</v>
      </c>
      <c r="C709" t="s">
        <v>1376</v>
      </c>
      <c r="D709" t="s">
        <v>29</v>
      </c>
      <c r="E709">
        <v>55330</v>
      </c>
    </row>
    <row r="710" spans="1:5" x14ac:dyDescent="0.3">
      <c r="A710">
        <v>3488994694</v>
      </c>
      <c r="B710" t="s">
        <v>1377</v>
      </c>
      <c r="C710" t="s">
        <v>1378</v>
      </c>
      <c r="D710" t="s">
        <v>10</v>
      </c>
      <c r="E710">
        <v>120422</v>
      </c>
    </row>
    <row r="711" spans="1:5" x14ac:dyDescent="0.3">
      <c r="A711">
        <v>8945564357</v>
      </c>
      <c r="B711" t="s">
        <v>1379</v>
      </c>
      <c r="C711" t="s">
        <v>1380</v>
      </c>
      <c r="D711" t="s">
        <v>10</v>
      </c>
      <c r="E711">
        <v>123875</v>
      </c>
    </row>
    <row r="712" spans="1:5" x14ac:dyDescent="0.3">
      <c r="A712">
        <v>8908432159</v>
      </c>
      <c r="B712" t="s">
        <v>1381</v>
      </c>
      <c r="C712" t="s">
        <v>1382</v>
      </c>
      <c r="D712" t="s">
        <v>7</v>
      </c>
      <c r="E712">
        <v>57930</v>
      </c>
    </row>
    <row r="713" spans="1:5" x14ac:dyDescent="0.3">
      <c r="A713">
        <v>3858163570</v>
      </c>
      <c r="B713" t="s">
        <v>1383</v>
      </c>
      <c r="C713" t="s">
        <v>1384</v>
      </c>
      <c r="D713" t="s">
        <v>29</v>
      </c>
      <c r="E713">
        <v>75333</v>
      </c>
    </row>
    <row r="714" spans="1:5" x14ac:dyDescent="0.3">
      <c r="A714">
        <v>7479962290</v>
      </c>
      <c r="B714" t="s">
        <v>1385</v>
      </c>
      <c r="C714" t="s">
        <v>1386</v>
      </c>
      <c r="D714" t="s">
        <v>7</v>
      </c>
      <c r="E714">
        <v>44582</v>
      </c>
    </row>
    <row r="715" spans="1:5" x14ac:dyDescent="0.3">
      <c r="A715">
        <v>7304628987</v>
      </c>
      <c r="B715" t="s">
        <v>1387</v>
      </c>
      <c r="C715" t="s">
        <v>1388</v>
      </c>
      <c r="D715" t="s">
        <v>10</v>
      </c>
      <c r="E715">
        <v>98920</v>
      </c>
    </row>
    <row r="716" spans="1:5" x14ac:dyDescent="0.3">
      <c r="A716">
        <v>9457151267</v>
      </c>
      <c r="B716" t="s">
        <v>1389</v>
      </c>
      <c r="C716" t="s">
        <v>1390</v>
      </c>
      <c r="D716" t="s">
        <v>7</v>
      </c>
      <c r="E716">
        <v>59083</v>
      </c>
    </row>
    <row r="717" spans="1:5" x14ac:dyDescent="0.3">
      <c r="A717">
        <v>8905919081</v>
      </c>
      <c r="B717" t="s">
        <v>1391</v>
      </c>
      <c r="C717" t="s">
        <v>1392</v>
      </c>
      <c r="D717" t="s">
        <v>29</v>
      </c>
      <c r="E717">
        <v>63201</v>
      </c>
    </row>
    <row r="718" spans="1:5" x14ac:dyDescent="0.3">
      <c r="A718">
        <v>6854809452</v>
      </c>
      <c r="B718" t="s">
        <v>1393</v>
      </c>
      <c r="C718" t="s">
        <v>1394</v>
      </c>
      <c r="D718" t="s">
        <v>10</v>
      </c>
      <c r="E718">
        <v>88836</v>
      </c>
    </row>
    <row r="719" spans="1:5" x14ac:dyDescent="0.3">
      <c r="A719">
        <v>9545462825</v>
      </c>
      <c r="B719" t="s">
        <v>1395</v>
      </c>
      <c r="C719" t="s">
        <v>1396</v>
      </c>
      <c r="D719" t="s">
        <v>29</v>
      </c>
      <c r="E719">
        <v>66318</v>
      </c>
    </row>
    <row r="720" spans="1:5" x14ac:dyDescent="0.3">
      <c r="A720">
        <v>9258570278</v>
      </c>
      <c r="B720" t="s">
        <v>1397</v>
      </c>
      <c r="C720" t="s">
        <v>971</v>
      </c>
      <c r="D720" t="s">
        <v>10</v>
      </c>
      <c r="E720">
        <v>114845</v>
      </c>
    </row>
    <row r="721" spans="1:5" x14ac:dyDescent="0.3">
      <c r="A721">
        <v>6378969205</v>
      </c>
      <c r="B721" t="s">
        <v>1398</v>
      </c>
      <c r="C721" t="s">
        <v>1399</v>
      </c>
      <c r="D721" t="s">
        <v>10</v>
      </c>
      <c r="E721">
        <v>101118</v>
      </c>
    </row>
    <row r="722" spans="1:5" x14ac:dyDescent="0.3">
      <c r="A722">
        <v>5005774041</v>
      </c>
      <c r="B722" t="s">
        <v>1400</v>
      </c>
      <c r="C722" t="s">
        <v>1401</v>
      </c>
      <c r="D722" t="s">
        <v>7</v>
      </c>
      <c r="E722">
        <v>47985</v>
      </c>
    </row>
    <row r="723" spans="1:5" x14ac:dyDescent="0.3">
      <c r="A723">
        <v>3933561566</v>
      </c>
      <c r="B723" t="s">
        <v>1402</v>
      </c>
      <c r="C723" t="s">
        <v>1403</v>
      </c>
      <c r="D723" t="s">
        <v>7</v>
      </c>
      <c r="E723">
        <v>39956</v>
      </c>
    </row>
    <row r="724" spans="1:5" x14ac:dyDescent="0.3">
      <c r="A724">
        <v>7912639675</v>
      </c>
      <c r="B724" t="s">
        <v>1404</v>
      </c>
      <c r="C724" t="s">
        <v>1405</v>
      </c>
      <c r="D724" t="s">
        <v>7</v>
      </c>
      <c r="E724">
        <v>35505</v>
      </c>
    </row>
    <row r="725" spans="1:5" x14ac:dyDescent="0.3">
      <c r="A725">
        <v>8350412399</v>
      </c>
      <c r="B725" t="s">
        <v>1406</v>
      </c>
      <c r="C725" t="s">
        <v>1407</v>
      </c>
      <c r="D725" t="s">
        <v>10</v>
      </c>
      <c r="E725">
        <v>85407</v>
      </c>
    </row>
    <row r="726" spans="1:5" x14ac:dyDescent="0.3">
      <c r="A726">
        <v>513904581</v>
      </c>
      <c r="B726" t="s">
        <v>1223</v>
      </c>
      <c r="C726" t="s">
        <v>1408</v>
      </c>
      <c r="D726" t="s">
        <v>10</v>
      </c>
      <c r="E726">
        <v>98894</v>
      </c>
    </row>
    <row r="727" spans="1:5" x14ac:dyDescent="0.3">
      <c r="A727">
        <v>3227873028</v>
      </c>
      <c r="B727" t="s">
        <v>1409</v>
      </c>
      <c r="C727" t="s">
        <v>1410</v>
      </c>
      <c r="D727" t="s">
        <v>29</v>
      </c>
      <c r="E727">
        <v>66623</v>
      </c>
    </row>
    <row r="728" spans="1:5" x14ac:dyDescent="0.3">
      <c r="A728">
        <v>4808886316</v>
      </c>
      <c r="B728" t="s">
        <v>1411</v>
      </c>
      <c r="C728" t="s">
        <v>1412</v>
      </c>
      <c r="D728" t="s">
        <v>10</v>
      </c>
      <c r="E728">
        <v>89443</v>
      </c>
    </row>
    <row r="729" spans="1:5" x14ac:dyDescent="0.3">
      <c r="A729">
        <v>3097425365</v>
      </c>
      <c r="B729" t="s">
        <v>1413</v>
      </c>
      <c r="C729" t="s">
        <v>1414</v>
      </c>
      <c r="D729" t="s">
        <v>7</v>
      </c>
      <c r="E729">
        <v>48216</v>
      </c>
    </row>
    <row r="730" spans="1:5" x14ac:dyDescent="0.3">
      <c r="A730">
        <v>9916787441</v>
      </c>
      <c r="B730" t="s">
        <v>1415</v>
      </c>
      <c r="C730" t="s">
        <v>1416</v>
      </c>
      <c r="D730" t="s">
        <v>10</v>
      </c>
      <c r="E730">
        <v>77795</v>
      </c>
    </row>
    <row r="731" spans="1:5" x14ac:dyDescent="0.3">
      <c r="A731">
        <v>4428088442</v>
      </c>
      <c r="B731" t="s">
        <v>1417</v>
      </c>
      <c r="C731" t="s">
        <v>1418</v>
      </c>
      <c r="D731" t="s">
        <v>29</v>
      </c>
      <c r="E731">
        <v>65570</v>
      </c>
    </row>
    <row r="732" spans="1:5" x14ac:dyDescent="0.3">
      <c r="A732">
        <v>3217797337</v>
      </c>
      <c r="B732" t="s">
        <v>1419</v>
      </c>
      <c r="C732" t="s">
        <v>1420</v>
      </c>
      <c r="D732" t="s">
        <v>7</v>
      </c>
      <c r="E732">
        <v>57960</v>
      </c>
    </row>
    <row r="733" spans="1:5" x14ac:dyDescent="0.3">
      <c r="A733">
        <v>250257920</v>
      </c>
      <c r="B733" t="s">
        <v>1421</v>
      </c>
      <c r="C733" t="s">
        <v>1422</v>
      </c>
      <c r="D733" t="s">
        <v>29</v>
      </c>
      <c r="E733">
        <v>68286</v>
      </c>
    </row>
    <row r="734" spans="1:5" x14ac:dyDescent="0.3">
      <c r="A734">
        <v>1391414047</v>
      </c>
      <c r="B734" t="s">
        <v>1423</v>
      </c>
      <c r="C734" t="s">
        <v>1424</v>
      </c>
      <c r="D734" t="s">
        <v>7</v>
      </c>
      <c r="E734">
        <v>36170</v>
      </c>
    </row>
    <row r="735" spans="1:5" x14ac:dyDescent="0.3">
      <c r="A735">
        <v>5552170407</v>
      </c>
      <c r="B735" t="s">
        <v>1425</v>
      </c>
      <c r="C735" t="s">
        <v>1426</v>
      </c>
      <c r="D735" t="s">
        <v>29</v>
      </c>
      <c r="E735">
        <v>77030</v>
      </c>
    </row>
    <row r="736" spans="1:5" x14ac:dyDescent="0.3">
      <c r="A736">
        <v>6286877770</v>
      </c>
      <c r="B736" t="s">
        <v>1427</v>
      </c>
      <c r="C736" t="s">
        <v>1428</v>
      </c>
      <c r="D736" t="s">
        <v>10</v>
      </c>
      <c r="E736">
        <v>103201</v>
      </c>
    </row>
    <row r="737" spans="1:5" x14ac:dyDescent="0.3">
      <c r="A737">
        <v>6961242316</v>
      </c>
      <c r="B737" t="s">
        <v>1429</v>
      </c>
      <c r="C737" t="s">
        <v>1430</v>
      </c>
      <c r="D737" t="s">
        <v>7</v>
      </c>
      <c r="E737">
        <v>49504</v>
      </c>
    </row>
    <row r="738" spans="1:5" x14ac:dyDescent="0.3">
      <c r="A738">
        <v>4876404933</v>
      </c>
      <c r="B738" t="s">
        <v>1431</v>
      </c>
      <c r="C738" t="s">
        <v>1432</v>
      </c>
      <c r="D738" t="s">
        <v>29</v>
      </c>
      <c r="E738">
        <v>79018</v>
      </c>
    </row>
    <row r="739" spans="1:5" x14ac:dyDescent="0.3">
      <c r="A739">
        <v>3819859829</v>
      </c>
      <c r="B739" t="s">
        <v>1433</v>
      </c>
      <c r="C739" t="s">
        <v>1434</v>
      </c>
      <c r="D739" t="s">
        <v>29</v>
      </c>
      <c r="E739">
        <v>59349</v>
      </c>
    </row>
    <row r="740" spans="1:5" x14ac:dyDescent="0.3">
      <c r="A740">
        <v>7824503232</v>
      </c>
      <c r="B740" t="s">
        <v>1435</v>
      </c>
      <c r="C740" t="s">
        <v>1436</v>
      </c>
      <c r="D740" t="s">
        <v>29</v>
      </c>
      <c r="E740">
        <v>79043</v>
      </c>
    </row>
    <row r="741" spans="1:5" x14ac:dyDescent="0.3">
      <c r="A741">
        <v>449160092</v>
      </c>
      <c r="B741" t="s">
        <v>1437</v>
      </c>
      <c r="C741" t="s">
        <v>1438</v>
      </c>
      <c r="D741" t="s">
        <v>7</v>
      </c>
      <c r="E741">
        <v>35607</v>
      </c>
    </row>
    <row r="742" spans="1:5" x14ac:dyDescent="0.3">
      <c r="A742">
        <v>2944219065</v>
      </c>
      <c r="B742" t="s">
        <v>1439</v>
      </c>
      <c r="C742" t="s">
        <v>1440</v>
      </c>
      <c r="D742" t="s">
        <v>7</v>
      </c>
      <c r="E742">
        <v>47688</v>
      </c>
    </row>
    <row r="743" spans="1:5" x14ac:dyDescent="0.3">
      <c r="A743">
        <v>6260817967</v>
      </c>
      <c r="B743" t="s">
        <v>1441</v>
      </c>
      <c r="C743" t="s">
        <v>1442</v>
      </c>
      <c r="D743" t="s">
        <v>7</v>
      </c>
      <c r="E743">
        <v>37016</v>
      </c>
    </row>
    <row r="744" spans="1:5" x14ac:dyDescent="0.3">
      <c r="A744">
        <v>9597202352</v>
      </c>
      <c r="B744" t="s">
        <v>1443</v>
      </c>
      <c r="C744" t="s">
        <v>1444</v>
      </c>
      <c r="D744" t="s">
        <v>29</v>
      </c>
      <c r="E744">
        <v>65032</v>
      </c>
    </row>
    <row r="745" spans="1:5" x14ac:dyDescent="0.3">
      <c r="A745">
        <v>3509620267</v>
      </c>
      <c r="B745" t="s">
        <v>1445</v>
      </c>
      <c r="C745" t="s">
        <v>1446</v>
      </c>
      <c r="D745" t="s">
        <v>10</v>
      </c>
      <c r="E745">
        <v>87823</v>
      </c>
    </row>
    <row r="746" spans="1:5" x14ac:dyDescent="0.3">
      <c r="A746">
        <v>797655034</v>
      </c>
      <c r="B746" t="s">
        <v>1447</v>
      </c>
      <c r="C746" t="s">
        <v>1448</v>
      </c>
      <c r="D746" t="s">
        <v>29</v>
      </c>
      <c r="E746">
        <v>65275</v>
      </c>
    </row>
    <row r="747" spans="1:5" x14ac:dyDescent="0.3">
      <c r="A747">
        <v>9228842121</v>
      </c>
      <c r="B747" t="s">
        <v>1449</v>
      </c>
      <c r="C747" t="s">
        <v>1450</v>
      </c>
      <c r="D747" t="s">
        <v>29</v>
      </c>
      <c r="E747">
        <v>74925</v>
      </c>
    </row>
    <row r="748" spans="1:5" x14ac:dyDescent="0.3">
      <c r="A748">
        <v>29906814</v>
      </c>
      <c r="B748" t="s">
        <v>1451</v>
      </c>
      <c r="C748" t="s">
        <v>1452</v>
      </c>
      <c r="D748" t="s">
        <v>29</v>
      </c>
      <c r="E748">
        <v>73967</v>
      </c>
    </row>
    <row r="749" spans="1:5" x14ac:dyDescent="0.3">
      <c r="A749">
        <v>3554301841</v>
      </c>
      <c r="B749" t="s">
        <v>1453</v>
      </c>
      <c r="C749" t="s">
        <v>1454</v>
      </c>
      <c r="D749" t="s">
        <v>10</v>
      </c>
      <c r="E749">
        <v>94163</v>
      </c>
    </row>
    <row r="750" spans="1:5" x14ac:dyDescent="0.3">
      <c r="A750">
        <v>7837437543</v>
      </c>
      <c r="B750" t="s">
        <v>1455</v>
      </c>
      <c r="C750" t="s">
        <v>1456</v>
      </c>
      <c r="D750" t="s">
        <v>7</v>
      </c>
      <c r="E750">
        <v>60633</v>
      </c>
    </row>
    <row r="751" spans="1:5" x14ac:dyDescent="0.3">
      <c r="A751">
        <v>9458901820</v>
      </c>
      <c r="B751" t="s">
        <v>1457</v>
      </c>
      <c r="C751" t="s">
        <v>1458</v>
      </c>
      <c r="D751" t="s">
        <v>7</v>
      </c>
      <c r="E751">
        <v>64311</v>
      </c>
    </row>
    <row r="752" spans="1:5" x14ac:dyDescent="0.3">
      <c r="A752">
        <v>8748349712</v>
      </c>
      <c r="B752" t="s">
        <v>1459</v>
      </c>
      <c r="C752" t="s">
        <v>1460</v>
      </c>
      <c r="D752" t="s">
        <v>10</v>
      </c>
      <c r="E752">
        <v>105532</v>
      </c>
    </row>
    <row r="753" spans="1:5" x14ac:dyDescent="0.3">
      <c r="A753">
        <v>5403399259</v>
      </c>
      <c r="B753" t="s">
        <v>1461</v>
      </c>
      <c r="C753" t="s">
        <v>1462</v>
      </c>
      <c r="D753" t="s">
        <v>29</v>
      </c>
      <c r="E753">
        <v>55461</v>
      </c>
    </row>
    <row r="754" spans="1:5" x14ac:dyDescent="0.3">
      <c r="A754">
        <v>2792499575</v>
      </c>
      <c r="B754" t="s">
        <v>1463</v>
      </c>
      <c r="C754" t="s">
        <v>1352</v>
      </c>
      <c r="D754" t="s">
        <v>10</v>
      </c>
      <c r="E754">
        <v>103988</v>
      </c>
    </row>
    <row r="755" spans="1:5" x14ac:dyDescent="0.3">
      <c r="A755">
        <v>3164004753</v>
      </c>
      <c r="B755" t="s">
        <v>1464</v>
      </c>
      <c r="C755" t="s">
        <v>1465</v>
      </c>
      <c r="D755" t="s">
        <v>7</v>
      </c>
      <c r="E755">
        <v>30622</v>
      </c>
    </row>
    <row r="756" spans="1:5" x14ac:dyDescent="0.3">
      <c r="A756">
        <v>933051662</v>
      </c>
      <c r="B756" t="s">
        <v>1466</v>
      </c>
      <c r="C756" t="s">
        <v>1467</v>
      </c>
      <c r="D756" t="s">
        <v>10</v>
      </c>
      <c r="E756">
        <v>116350</v>
      </c>
    </row>
    <row r="757" spans="1:5" x14ac:dyDescent="0.3">
      <c r="A757">
        <v>1382734301</v>
      </c>
      <c r="B757" t="s">
        <v>1468</v>
      </c>
      <c r="C757" t="s">
        <v>1469</v>
      </c>
      <c r="D757" t="s">
        <v>10</v>
      </c>
      <c r="E757">
        <v>108483</v>
      </c>
    </row>
    <row r="758" spans="1:5" x14ac:dyDescent="0.3">
      <c r="A758">
        <v>4773306254</v>
      </c>
      <c r="B758" t="s">
        <v>1470</v>
      </c>
      <c r="C758" t="s">
        <v>1471</v>
      </c>
      <c r="D758" t="s">
        <v>29</v>
      </c>
      <c r="E758">
        <v>58452</v>
      </c>
    </row>
    <row r="759" spans="1:5" x14ac:dyDescent="0.3">
      <c r="A759">
        <v>76572129</v>
      </c>
      <c r="B759" t="s">
        <v>1472</v>
      </c>
      <c r="C759" t="s">
        <v>1473</v>
      </c>
      <c r="D759" t="s">
        <v>10</v>
      </c>
      <c r="E759">
        <v>85993</v>
      </c>
    </row>
    <row r="760" spans="1:5" x14ac:dyDescent="0.3">
      <c r="A760">
        <v>6300411419</v>
      </c>
      <c r="B760" t="s">
        <v>1474</v>
      </c>
      <c r="C760" t="s">
        <v>1475</v>
      </c>
      <c r="D760" t="s">
        <v>7</v>
      </c>
      <c r="E760">
        <v>43293</v>
      </c>
    </row>
    <row r="761" spans="1:5" x14ac:dyDescent="0.3">
      <c r="A761">
        <v>5687748091</v>
      </c>
      <c r="B761" t="s">
        <v>1476</v>
      </c>
      <c r="C761" t="s">
        <v>1477</v>
      </c>
      <c r="D761" t="s">
        <v>29</v>
      </c>
      <c r="E761">
        <v>53594</v>
      </c>
    </row>
    <row r="762" spans="1:5" x14ac:dyDescent="0.3">
      <c r="A762">
        <v>5988565948</v>
      </c>
      <c r="B762" t="s">
        <v>1478</v>
      </c>
      <c r="C762" t="s">
        <v>1479</v>
      </c>
      <c r="D762" t="s">
        <v>7</v>
      </c>
      <c r="E762">
        <v>33660</v>
      </c>
    </row>
    <row r="763" spans="1:5" x14ac:dyDescent="0.3">
      <c r="A763">
        <v>8526090127</v>
      </c>
      <c r="B763" t="s">
        <v>1480</v>
      </c>
      <c r="C763" t="s">
        <v>1481</v>
      </c>
      <c r="D763" t="s">
        <v>7</v>
      </c>
      <c r="E763">
        <v>32505</v>
      </c>
    </row>
    <row r="764" spans="1:5" x14ac:dyDescent="0.3">
      <c r="A764">
        <v>8162941088</v>
      </c>
      <c r="B764" t="s">
        <v>1482</v>
      </c>
      <c r="C764" t="s">
        <v>1483</v>
      </c>
      <c r="D764" t="s">
        <v>7</v>
      </c>
      <c r="E764">
        <v>30769</v>
      </c>
    </row>
    <row r="765" spans="1:5" x14ac:dyDescent="0.3">
      <c r="A765">
        <v>6019132307</v>
      </c>
      <c r="B765" t="s">
        <v>1484</v>
      </c>
      <c r="C765" t="s">
        <v>1485</v>
      </c>
      <c r="D765" t="s">
        <v>29</v>
      </c>
      <c r="E765">
        <v>72064</v>
      </c>
    </row>
    <row r="766" spans="1:5" x14ac:dyDescent="0.3">
      <c r="A766">
        <v>7625163059</v>
      </c>
      <c r="B766" t="s">
        <v>1486</v>
      </c>
      <c r="C766" t="s">
        <v>1487</v>
      </c>
      <c r="D766" t="s">
        <v>29</v>
      </c>
      <c r="E766">
        <v>59321</v>
      </c>
    </row>
    <row r="767" spans="1:5" x14ac:dyDescent="0.3">
      <c r="A767">
        <v>8445779583</v>
      </c>
      <c r="B767" t="s">
        <v>1488</v>
      </c>
      <c r="C767" t="s">
        <v>1489</v>
      </c>
      <c r="D767" t="s">
        <v>29</v>
      </c>
      <c r="E767">
        <v>61293</v>
      </c>
    </row>
    <row r="768" spans="1:5" x14ac:dyDescent="0.3">
      <c r="A768">
        <v>4972162740</v>
      </c>
      <c r="B768" t="s">
        <v>1490</v>
      </c>
      <c r="C768" t="s">
        <v>1491</v>
      </c>
      <c r="D768" t="s">
        <v>29</v>
      </c>
      <c r="E768">
        <v>64683</v>
      </c>
    </row>
    <row r="769" spans="1:5" x14ac:dyDescent="0.3">
      <c r="A769">
        <v>2456061896</v>
      </c>
      <c r="B769" t="s">
        <v>1492</v>
      </c>
      <c r="C769" t="s">
        <v>1493</v>
      </c>
      <c r="D769" t="s">
        <v>7</v>
      </c>
      <c r="E769">
        <v>32384</v>
      </c>
    </row>
    <row r="770" spans="1:5" x14ac:dyDescent="0.3">
      <c r="A770">
        <v>8175279842</v>
      </c>
      <c r="B770" t="s">
        <v>1494</v>
      </c>
      <c r="C770" t="s">
        <v>1495</v>
      </c>
      <c r="D770" t="s">
        <v>29</v>
      </c>
      <c r="E770">
        <v>50337</v>
      </c>
    </row>
    <row r="771" spans="1:5" x14ac:dyDescent="0.3">
      <c r="A771">
        <v>8728207157</v>
      </c>
      <c r="B771" t="s">
        <v>1496</v>
      </c>
      <c r="C771" t="s">
        <v>1497</v>
      </c>
      <c r="D771" t="s">
        <v>10</v>
      </c>
      <c r="E771">
        <v>100924</v>
      </c>
    </row>
    <row r="772" spans="1:5" x14ac:dyDescent="0.3">
      <c r="A772">
        <v>3764546336</v>
      </c>
      <c r="B772" t="s">
        <v>1498</v>
      </c>
      <c r="C772" t="s">
        <v>1499</v>
      </c>
      <c r="D772" t="s">
        <v>10</v>
      </c>
      <c r="E772">
        <v>116738</v>
      </c>
    </row>
    <row r="773" spans="1:5" x14ac:dyDescent="0.3">
      <c r="A773">
        <v>6478891895</v>
      </c>
      <c r="B773" t="s">
        <v>1500</v>
      </c>
      <c r="C773" t="s">
        <v>1501</v>
      </c>
      <c r="D773" t="s">
        <v>10</v>
      </c>
      <c r="E773">
        <v>90997</v>
      </c>
    </row>
    <row r="774" spans="1:5" x14ac:dyDescent="0.3">
      <c r="A774">
        <v>116428384</v>
      </c>
      <c r="B774" t="s">
        <v>1502</v>
      </c>
      <c r="C774" t="s">
        <v>1503</v>
      </c>
      <c r="D774" t="s">
        <v>7</v>
      </c>
      <c r="E774">
        <v>49600</v>
      </c>
    </row>
    <row r="775" spans="1:5" x14ac:dyDescent="0.3">
      <c r="A775">
        <v>3507341514</v>
      </c>
      <c r="B775" t="s">
        <v>1504</v>
      </c>
      <c r="C775" t="s">
        <v>1505</v>
      </c>
      <c r="D775" t="s">
        <v>10</v>
      </c>
      <c r="E775">
        <v>89245</v>
      </c>
    </row>
    <row r="776" spans="1:5" x14ac:dyDescent="0.3">
      <c r="A776">
        <v>4094820760</v>
      </c>
      <c r="B776" t="s">
        <v>1506</v>
      </c>
      <c r="C776" t="s">
        <v>1507</v>
      </c>
      <c r="D776" t="s">
        <v>29</v>
      </c>
      <c r="E776">
        <v>74967</v>
      </c>
    </row>
    <row r="777" spans="1:5" x14ac:dyDescent="0.3">
      <c r="A777">
        <v>8718856853</v>
      </c>
      <c r="B777" t="s">
        <v>1508</v>
      </c>
      <c r="C777" t="s">
        <v>1509</v>
      </c>
      <c r="D777" t="s">
        <v>29</v>
      </c>
      <c r="E777">
        <v>71243</v>
      </c>
    </row>
    <row r="778" spans="1:5" x14ac:dyDescent="0.3">
      <c r="A778">
        <v>4691333258</v>
      </c>
      <c r="B778" t="s">
        <v>1510</v>
      </c>
      <c r="C778" t="s">
        <v>1511</v>
      </c>
      <c r="D778" t="s">
        <v>7</v>
      </c>
      <c r="E778">
        <v>39926</v>
      </c>
    </row>
    <row r="779" spans="1:5" x14ac:dyDescent="0.3">
      <c r="A779">
        <v>4878156686</v>
      </c>
      <c r="B779" t="s">
        <v>1512</v>
      </c>
      <c r="C779" t="s">
        <v>1513</v>
      </c>
      <c r="D779" t="s">
        <v>7</v>
      </c>
      <c r="E779">
        <v>38736</v>
      </c>
    </row>
    <row r="780" spans="1:5" x14ac:dyDescent="0.3">
      <c r="A780">
        <v>8832488175</v>
      </c>
      <c r="B780" t="s">
        <v>81</v>
      </c>
      <c r="C780" t="s">
        <v>1497</v>
      </c>
      <c r="D780" t="s">
        <v>29</v>
      </c>
      <c r="E780">
        <v>50688</v>
      </c>
    </row>
    <row r="781" spans="1:5" x14ac:dyDescent="0.3">
      <c r="A781">
        <v>483886254</v>
      </c>
      <c r="B781" t="s">
        <v>1514</v>
      </c>
      <c r="C781" t="s">
        <v>1515</v>
      </c>
      <c r="D781" t="s">
        <v>7</v>
      </c>
      <c r="E781">
        <v>58261</v>
      </c>
    </row>
    <row r="782" spans="1:5" x14ac:dyDescent="0.3">
      <c r="A782">
        <v>8109358470</v>
      </c>
      <c r="B782" t="s">
        <v>1516</v>
      </c>
      <c r="C782" t="s">
        <v>1517</v>
      </c>
      <c r="D782" t="s">
        <v>29</v>
      </c>
      <c r="E782">
        <v>74649</v>
      </c>
    </row>
    <row r="783" spans="1:5" x14ac:dyDescent="0.3">
      <c r="A783">
        <v>2426144645</v>
      </c>
      <c r="B783" t="s">
        <v>1518</v>
      </c>
      <c r="C783" t="s">
        <v>1519</v>
      </c>
      <c r="D783" t="s">
        <v>7</v>
      </c>
      <c r="E783">
        <v>32787</v>
      </c>
    </row>
    <row r="784" spans="1:5" x14ac:dyDescent="0.3">
      <c r="A784">
        <v>8467388188</v>
      </c>
      <c r="B784" t="s">
        <v>1520</v>
      </c>
      <c r="C784" t="s">
        <v>1521</v>
      </c>
      <c r="D784" t="s">
        <v>29</v>
      </c>
      <c r="E784">
        <v>60837</v>
      </c>
    </row>
    <row r="785" spans="1:5" x14ac:dyDescent="0.3">
      <c r="A785">
        <v>3524504531</v>
      </c>
      <c r="B785" t="s">
        <v>1522</v>
      </c>
      <c r="C785" t="s">
        <v>1523</v>
      </c>
      <c r="D785" t="s">
        <v>10</v>
      </c>
      <c r="E785">
        <v>106058</v>
      </c>
    </row>
    <row r="786" spans="1:5" x14ac:dyDescent="0.3">
      <c r="A786">
        <v>6148235056</v>
      </c>
      <c r="B786" t="s">
        <v>1524</v>
      </c>
      <c r="C786" t="s">
        <v>1525</v>
      </c>
      <c r="D786" t="s">
        <v>10</v>
      </c>
      <c r="E786">
        <v>117912</v>
      </c>
    </row>
    <row r="787" spans="1:5" x14ac:dyDescent="0.3">
      <c r="A787">
        <v>1351073265</v>
      </c>
      <c r="B787" t="s">
        <v>1526</v>
      </c>
      <c r="C787" t="s">
        <v>1527</v>
      </c>
      <c r="D787" t="s">
        <v>10</v>
      </c>
      <c r="E787">
        <v>80670</v>
      </c>
    </row>
    <row r="788" spans="1:5" x14ac:dyDescent="0.3">
      <c r="A788">
        <v>1892125439</v>
      </c>
      <c r="B788" t="s">
        <v>600</v>
      </c>
      <c r="C788" t="s">
        <v>1528</v>
      </c>
      <c r="D788" t="s">
        <v>10</v>
      </c>
      <c r="E788">
        <v>95373</v>
      </c>
    </row>
    <row r="789" spans="1:5" x14ac:dyDescent="0.3">
      <c r="A789">
        <v>37593587</v>
      </c>
      <c r="B789" t="s">
        <v>1529</v>
      </c>
      <c r="C789" t="s">
        <v>1530</v>
      </c>
      <c r="D789" t="s">
        <v>10</v>
      </c>
      <c r="E789">
        <v>112138</v>
      </c>
    </row>
    <row r="790" spans="1:5" x14ac:dyDescent="0.3">
      <c r="A790">
        <v>5675852751</v>
      </c>
      <c r="B790" t="s">
        <v>1531</v>
      </c>
      <c r="C790" t="s">
        <v>130</v>
      </c>
      <c r="D790" t="s">
        <v>7</v>
      </c>
      <c r="E790">
        <v>62435</v>
      </c>
    </row>
    <row r="791" spans="1:5" x14ac:dyDescent="0.3">
      <c r="A791">
        <v>8370379001</v>
      </c>
      <c r="B791" t="s">
        <v>1532</v>
      </c>
      <c r="C791" t="s">
        <v>1533</v>
      </c>
      <c r="D791" t="s">
        <v>7</v>
      </c>
      <c r="E791">
        <v>57499</v>
      </c>
    </row>
    <row r="792" spans="1:5" x14ac:dyDescent="0.3">
      <c r="A792">
        <v>1888252693</v>
      </c>
      <c r="B792" t="s">
        <v>1534</v>
      </c>
      <c r="C792" t="s">
        <v>1535</v>
      </c>
      <c r="D792" t="s">
        <v>29</v>
      </c>
      <c r="E792">
        <v>65975</v>
      </c>
    </row>
    <row r="793" spans="1:5" x14ac:dyDescent="0.3">
      <c r="A793">
        <v>6894004730</v>
      </c>
      <c r="B793" t="s">
        <v>1536</v>
      </c>
      <c r="C793" t="s">
        <v>1537</v>
      </c>
      <c r="D793" t="s">
        <v>7</v>
      </c>
      <c r="E793">
        <v>41307</v>
      </c>
    </row>
    <row r="794" spans="1:5" x14ac:dyDescent="0.3">
      <c r="A794">
        <v>5293354957</v>
      </c>
      <c r="B794" t="s">
        <v>1538</v>
      </c>
      <c r="C794" t="s">
        <v>1539</v>
      </c>
      <c r="D794" t="s">
        <v>10</v>
      </c>
      <c r="E794">
        <v>122090</v>
      </c>
    </row>
    <row r="795" spans="1:5" x14ac:dyDescent="0.3">
      <c r="A795">
        <v>3129526900</v>
      </c>
      <c r="B795" t="s">
        <v>1540</v>
      </c>
      <c r="C795" t="s">
        <v>1541</v>
      </c>
      <c r="D795" t="s">
        <v>29</v>
      </c>
      <c r="E795">
        <v>57123</v>
      </c>
    </row>
    <row r="796" spans="1:5" x14ac:dyDescent="0.3">
      <c r="A796">
        <v>278558984</v>
      </c>
      <c r="B796" t="s">
        <v>1542</v>
      </c>
      <c r="C796" t="s">
        <v>1543</v>
      </c>
      <c r="D796" t="s">
        <v>29</v>
      </c>
      <c r="E796">
        <v>62792</v>
      </c>
    </row>
    <row r="797" spans="1:5" x14ac:dyDescent="0.3">
      <c r="A797">
        <v>2066028762</v>
      </c>
      <c r="B797" t="s">
        <v>1544</v>
      </c>
      <c r="C797" t="s">
        <v>1545</v>
      </c>
      <c r="D797" t="s">
        <v>10</v>
      </c>
      <c r="E797">
        <v>99848</v>
      </c>
    </row>
    <row r="798" spans="1:5" x14ac:dyDescent="0.3">
      <c r="A798">
        <v>6515844751</v>
      </c>
      <c r="B798" t="s">
        <v>1546</v>
      </c>
      <c r="C798" t="s">
        <v>1547</v>
      </c>
      <c r="D798" t="s">
        <v>10</v>
      </c>
      <c r="E798">
        <v>99622</v>
      </c>
    </row>
    <row r="799" spans="1:5" x14ac:dyDescent="0.3">
      <c r="A799">
        <v>6471464479</v>
      </c>
      <c r="B799" t="s">
        <v>1548</v>
      </c>
      <c r="C799" t="s">
        <v>1549</v>
      </c>
      <c r="D799" t="s">
        <v>29</v>
      </c>
      <c r="E799">
        <v>77224</v>
      </c>
    </row>
    <row r="800" spans="1:5" x14ac:dyDescent="0.3">
      <c r="A800">
        <v>4698538416</v>
      </c>
      <c r="B800" t="s">
        <v>1550</v>
      </c>
      <c r="C800" t="s">
        <v>1551</v>
      </c>
      <c r="D800" t="s">
        <v>29</v>
      </c>
      <c r="E800">
        <v>53655</v>
      </c>
    </row>
    <row r="801" spans="1:5" x14ac:dyDescent="0.3">
      <c r="A801">
        <v>324399618</v>
      </c>
      <c r="B801" t="s">
        <v>1552</v>
      </c>
      <c r="C801" t="s">
        <v>205</v>
      </c>
      <c r="D801" t="s">
        <v>7</v>
      </c>
      <c r="E801">
        <v>32171</v>
      </c>
    </row>
    <row r="802" spans="1:5" x14ac:dyDescent="0.3">
      <c r="A802">
        <v>1532722974</v>
      </c>
      <c r="B802" t="s">
        <v>1553</v>
      </c>
      <c r="C802" t="s">
        <v>1554</v>
      </c>
      <c r="D802" t="s">
        <v>29</v>
      </c>
      <c r="E802">
        <v>56016</v>
      </c>
    </row>
    <row r="803" spans="1:5" x14ac:dyDescent="0.3">
      <c r="A803">
        <v>8516539148</v>
      </c>
      <c r="B803" t="s">
        <v>1555</v>
      </c>
      <c r="C803" t="s">
        <v>1556</v>
      </c>
      <c r="D803" t="s">
        <v>10</v>
      </c>
      <c r="E803">
        <v>90234</v>
      </c>
    </row>
    <row r="804" spans="1:5" x14ac:dyDescent="0.3">
      <c r="A804">
        <v>1411873114</v>
      </c>
      <c r="B804" t="s">
        <v>1557</v>
      </c>
      <c r="C804" t="s">
        <v>1558</v>
      </c>
      <c r="D804" t="s">
        <v>10</v>
      </c>
      <c r="E804">
        <v>90585</v>
      </c>
    </row>
    <row r="805" spans="1:5" x14ac:dyDescent="0.3">
      <c r="A805">
        <v>4031884281</v>
      </c>
      <c r="B805" t="s">
        <v>1559</v>
      </c>
      <c r="C805" t="s">
        <v>1560</v>
      </c>
      <c r="D805" t="s">
        <v>10</v>
      </c>
      <c r="E805">
        <v>89664</v>
      </c>
    </row>
    <row r="806" spans="1:5" x14ac:dyDescent="0.3">
      <c r="A806">
        <v>9223618401</v>
      </c>
      <c r="B806" t="s">
        <v>628</v>
      </c>
      <c r="C806" t="s">
        <v>1561</v>
      </c>
      <c r="D806" t="s">
        <v>7</v>
      </c>
      <c r="E806">
        <v>35362</v>
      </c>
    </row>
    <row r="807" spans="1:5" x14ac:dyDescent="0.3">
      <c r="A807">
        <v>5928086253</v>
      </c>
      <c r="B807" t="s">
        <v>1562</v>
      </c>
      <c r="C807" t="s">
        <v>1563</v>
      </c>
      <c r="D807" t="s">
        <v>10</v>
      </c>
      <c r="E807">
        <v>123100</v>
      </c>
    </row>
    <row r="808" spans="1:5" x14ac:dyDescent="0.3">
      <c r="A808">
        <v>6000780338</v>
      </c>
      <c r="B808" t="s">
        <v>1564</v>
      </c>
      <c r="C808" t="s">
        <v>1565</v>
      </c>
      <c r="D808" t="s">
        <v>29</v>
      </c>
      <c r="E808">
        <v>78142</v>
      </c>
    </row>
    <row r="809" spans="1:5" x14ac:dyDescent="0.3">
      <c r="A809">
        <v>6750554423</v>
      </c>
      <c r="B809" t="s">
        <v>1566</v>
      </c>
      <c r="C809" t="s">
        <v>1567</v>
      </c>
      <c r="D809" t="s">
        <v>10</v>
      </c>
      <c r="E809">
        <v>91978</v>
      </c>
    </row>
    <row r="810" spans="1:5" x14ac:dyDescent="0.3">
      <c r="A810">
        <v>2191930824</v>
      </c>
      <c r="B810" t="s">
        <v>1568</v>
      </c>
      <c r="C810" t="s">
        <v>1569</v>
      </c>
      <c r="D810" t="s">
        <v>29</v>
      </c>
      <c r="E810">
        <v>69316</v>
      </c>
    </row>
    <row r="811" spans="1:5" x14ac:dyDescent="0.3">
      <c r="A811">
        <v>2859931651</v>
      </c>
      <c r="B811" t="s">
        <v>1570</v>
      </c>
      <c r="C811" t="s">
        <v>1571</v>
      </c>
      <c r="D811" t="s">
        <v>29</v>
      </c>
      <c r="E811">
        <v>73783</v>
      </c>
    </row>
    <row r="812" spans="1:5" x14ac:dyDescent="0.3">
      <c r="A812">
        <v>7961231404</v>
      </c>
      <c r="B812" t="s">
        <v>1572</v>
      </c>
      <c r="C812" t="s">
        <v>1573</v>
      </c>
      <c r="D812" t="s">
        <v>29</v>
      </c>
      <c r="E812">
        <v>59253</v>
      </c>
    </row>
    <row r="813" spans="1:5" x14ac:dyDescent="0.3">
      <c r="A813">
        <v>5974179625</v>
      </c>
      <c r="B813" t="s">
        <v>1574</v>
      </c>
      <c r="C813" t="s">
        <v>1575</v>
      </c>
      <c r="D813" t="s">
        <v>10</v>
      </c>
      <c r="E813">
        <v>102765</v>
      </c>
    </row>
    <row r="814" spans="1:5" x14ac:dyDescent="0.3">
      <c r="A814">
        <v>4768342426</v>
      </c>
      <c r="B814" t="s">
        <v>1576</v>
      </c>
      <c r="C814" t="s">
        <v>1577</v>
      </c>
      <c r="D814" t="s">
        <v>29</v>
      </c>
      <c r="E814">
        <v>62604</v>
      </c>
    </row>
    <row r="815" spans="1:5" x14ac:dyDescent="0.3">
      <c r="A815">
        <v>7205288142</v>
      </c>
      <c r="B815" t="s">
        <v>1578</v>
      </c>
      <c r="C815" t="s">
        <v>1579</v>
      </c>
      <c r="D815" t="s">
        <v>10</v>
      </c>
      <c r="E815">
        <v>89937</v>
      </c>
    </row>
    <row r="816" spans="1:5" x14ac:dyDescent="0.3">
      <c r="A816">
        <v>9619649427</v>
      </c>
      <c r="B816" t="s">
        <v>1580</v>
      </c>
      <c r="C816" t="s">
        <v>1581</v>
      </c>
      <c r="D816" t="s">
        <v>29</v>
      </c>
      <c r="E816">
        <v>52037</v>
      </c>
    </row>
    <row r="817" spans="1:5" x14ac:dyDescent="0.3">
      <c r="A817">
        <v>3463222345</v>
      </c>
      <c r="B817" t="s">
        <v>1582</v>
      </c>
      <c r="C817" t="s">
        <v>1583</v>
      </c>
      <c r="D817" t="s">
        <v>7</v>
      </c>
      <c r="E817">
        <v>50537</v>
      </c>
    </row>
    <row r="818" spans="1:5" x14ac:dyDescent="0.3">
      <c r="A818">
        <v>4075444457</v>
      </c>
      <c r="B818" t="s">
        <v>185</v>
      </c>
      <c r="C818" t="s">
        <v>1584</v>
      </c>
      <c r="D818" t="s">
        <v>10</v>
      </c>
      <c r="E818">
        <v>91957</v>
      </c>
    </row>
    <row r="819" spans="1:5" x14ac:dyDescent="0.3">
      <c r="A819">
        <v>7098438871</v>
      </c>
      <c r="B819" t="s">
        <v>1585</v>
      </c>
      <c r="C819" t="s">
        <v>1586</v>
      </c>
      <c r="D819" t="s">
        <v>29</v>
      </c>
      <c r="E819">
        <v>57781</v>
      </c>
    </row>
    <row r="820" spans="1:5" x14ac:dyDescent="0.3">
      <c r="A820">
        <v>7596173217</v>
      </c>
      <c r="B820" t="s">
        <v>1587</v>
      </c>
      <c r="C820" t="s">
        <v>1588</v>
      </c>
      <c r="D820" t="s">
        <v>10</v>
      </c>
      <c r="E820">
        <v>91764</v>
      </c>
    </row>
    <row r="821" spans="1:5" x14ac:dyDescent="0.3">
      <c r="A821">
        <v>1502791994</v>
      </c>
      <c r="B821" t="s">
        <v>1589</v>
      </c>
      <c r="C821" t="s">
        <v>1590</v>
      </c>
      <c r="D821" t="s">
        <v>10</v>
      </c>
      <c r="E821">
        <v>116313</v>
      </c>
    </row>
    <row r="822" spans="1:5" x14ac:dyDescent="0.3">
      <c r="A822">
        <v>5075915108</v>
      </c>
      <c r="B822" t="s">
        <v>1591</v>
      </c>
      <c r="C822" t="s">
        <v>1592</v>
      </c>
      <c r="D822" t="s">
        <v>29</v>
      </c>
      <c r="E822">
        <v>76714</v>
      </c>
    </row>
    <row r="823" spans="1:5" x14ac:dyDescent="0.3">
      <c r="A823">
        <v>4649590612</v>
      </c>
      <c r="B823" t="s">
        <v>1593</v>
      </c>
      <c r="C823" t="s">
        <v>1594</v>
      </c>
      <c r="D823" t="s">
        <v>29</v>
      </c>
      <c r="E823">
        <v>73006</v>
      </c>
    </row>
    <row r="824" spans="1:5" x14ac:dyDescent="0.3">
      <c r="A824">
        <v>4278470843</v>
      </c>
      <c r="B824" t="s">
        <v>1595</v>
      </c>
      <c r="C824" t="s">
        <v>1596</v>
      </c>
      <c r="D824" t="s">
        <v>7</v>
      </c>
      <c r="E824">
        <v>61463</v>
      </c>
    </row>
    <row r="825" spans="1:5" x14ac:dyDescent="0.3">
      <c r="A825">
        <v>2973558387</v>
      </c>
      <c r="B825" t="s">
        <v>1597</v>
      </c>
      <c r="C825" t="s">
        <v>1598</v>
      </c>
      <c r="D825" t="s">
        <v>29</v>
      </c>
      <c r="E825">
        <v>67150</v>
      </c>
    </row>
    <row r="826" spans="1:5" x14ac:dyDescent="0.3">
      <c r="A826">
        <v>2599557828</v>
      </c>
      <c r="B826" t="s">
        <v>1599</v>
      </c>
      <c r="C826" t="s">
        <v>1600</v>
      </c>
      <c r="D826" t="s">
        <v>29</v>
      </c>
      <c r="E826">
        <v>51532</v>
      </c>
    </row>
    <row r="827" spans="1:5" x14ac:dyDescent="0.3">
      <c r="A827">
        <v>9727426344</v>
      </c>
      <c r="B827" t="s">
        <v>1601</v>
      </c>
      <c r="C827" t="s">
        <v>1602</v>
      </c>
      <c r="D827" t="s">
        <v>10</v>
      </c>
      <c r="E827">
        <v>78393</v>
      </c>
    </row>
    <row r="828" spans="1:5" x14ac:dyDescent="0.3">
      <c r="A828">
        <v>2524572722</v>
      </c>
      <c r="B828" t="s">
        <v>1603</v>
      </c>
      <c r="C828" t="s">
        <v>1604</v>
      </c>
      <c r="D828" t="s">
        <v>29</v>
      </c>
      <c r="E828">
        <v>58232</v>
      </c>
    </row>
    <row r="829" spans="1:5" x14ac:dyDescent="0.3">
      <c r="A829">
        <v>2405876701</v>
      </c>
      <c r="B829" t="s">
        <v>1605</v>
      </c>
      <c r="C829" t="s">
        <v>1606</v>
      </c>
      <c r="D829" t="s">
        <v>10</v>
      </c>
      <c r="E829">
        <v>118003</v>
      </c>
    </row>
    <row r="830" spans="1:5" x14ac:dyDescent="0.3">
      <c r="A830">
        <v>5726465660</v>
      </c>
      <c r="B830" t="s">
        <v>1607</v>
      </c>
      <c r="C830" t="s">
        <v>1608</v>
      </c>
      <c r="D830" t="s">
        <v>29</v>
      </c>
      <c r="E830">
        <v>60233</v>
      </c>
    </row>
    <row r="831" spans="1:5" x14ac:dyDescent="0.3">
      <c r="A831">
        <v>1664426442</v>
      </c>
      <c r="B831" t="s">
        <v>1609</v>
      </c>
      <c r="C831" t="s">
        <v>1610</v>
      </c>
      <c r="D831" t="s">
        <v>7</v>
      </c>
      <c r="E831">
        <v>57195</v>
      </c>
    </row>
    <row r="832" spans="1:5" x14ac:dyDescent="0.3">
      <c r="A832">
        <v>6614458434</v>
      </c>
      <c r="B832" t="s">
        <v>1611</v>
      </c>
      <c r="C832" t="s">
        <v>1612</v>
      </c>
      <c r="D832" t="s">
        <v>10</v>
      </c>
      <c r="E832">
        <v>118195</v>
      </c>
    </row>
    <row r="833" spans="1:5" x14ac:dyDescent="0.3">
      <c r="A833">
        <v>6227038881</v>
      </c>
      <c r="B833" t="s">
        <v>1613</v>
      </c>
      <c r="C833" t="s">
        <v>1614</v>
      </c>
      <c r="D833" t="s">
        <v>10</v>
      </c>
      <c r="E833">
        <v>124085</v>
      </c>
    </row>
    <row r="834" spans="1:5" x14ac:dyDescent="0.3">
      <c r="A834">
        <v>8705788102</v>
      </c>
      <c r="B834" t="s">
        <v>1615</v>
      </c>
      <c r="C834" t="s">
        <v>1616</v>
      </c>
      <c r="D834" t="s">
        <v>7</v>
      </c>
      <c r="E834">
        <v>61019</v>
      </c>
    </row>
    <row r="835" spans="1:5" x14ac:dyDescent="0.3">
      <c r="A835">
        <v>2421688019</v>
      </c>
      <c r="B835" t="s">
        <v>1371</v>
      </c>
      <c r="C835" t="s">
        <v>1617</v>
      </c>
      <c r="D835" t="s">
        <v>10</v>
      </c>
      <c r="E835">
        <v>92591</v>
      </c>
    </row>
    <row r="836" spans="1:5" x14ac:dyDescent="0.3">
      <c r="A836">
        <v>9732655267</v>
      </c>
      <c r="B836" t="s">
        <v>1618</v>
      </c>
      <c r="C836" t="s">
        <v>1619</v>
      </c>
      <c r="D836" t="s">
        <v>29</v>
      </c>
      <c r="E836">
        <v>77474</v>
      </c>
    </row>
    <row r="837" spans="1:5" x14ac:dyDescent="0.3">
      <c r="A837">
        <v>7741079360</v>
      </c>
      <c r="B837" t="s">
        <v>1620</v>
      </c>
      <c r="C837" t="s">
        <v>1621</v>
      </c>
      <c r="D837" t="s">
        <v>29</v>
      </c>
      <c r="E837">
        <v>60165</v>
      </c>
    </row>
    <row r="838" spans="1:5" x14ac:dyDescent="0.3">
      <c r="A838">
        <v>8034345962</v>
      </c>
      <c r="B838" t="s">
        <v>1622</v>
      </c>
      <c r="C838" t="s">
        <v>1623</v>
      </c>
      <c r="D838" t="s">
        <v>10</v>
      </c>
      <c r="E838">
        <v>121088</v>
      </c>
    </row>
    <row r="839" spans="1:5" x14ac:dyDescent="0.3">
      <c r="A839">
        <v>9518260397</v>
      </c>
      <c r="B839" t="s">
        <v>1624</v>
      </c>
      <c r="C839" t="s">
        <v>1625</v>
      </c>
      <c r="D839" t="s">
        <v>29</v>
      </c>
      <c r="E839">
        <v>63471</v>
      </c>
    </row>
    <row r="840" spans="1:5" x14ac:dyDescent="0.3">
      <c r="A840">
        <v>6769297310</v>
      </c>
      <c r="B840" t="s">
        <v>1626</v>
      </c>
      <c r="C840" t="s">
        <v>1627</v>
      </c>
      <c r="D840" t="s">
        <v>10</v>
      </c>
      <c r="E840">
        <v>83667</v>
      </c>
    </row>
    <row r="841" spans="1:5" x14ac:dyDescent="0.3">
      <c r="A841">
        <v>3016446324</v>
      </c>
      <c r="B841" t="s">
        <v>1628</v>
      </c>
      <c r="C841" t="s">
        <v>1629</v>
      </c>
      <c r="D841" t="s">
        <v>7</v>
      </c>
      <c r="E841">
        <v>45261</v>
      </c>
    </row>
    <row r="842" spans="1:5" x14ac:dyDescent="0.3">
      <c r="A842">
        <v>858481901</v>
      </c>
      <c r="B842" t="s">
        <v>1630</v>
      </c>
      <c r="C842" t="s">
        <v>1631</v>
      </c>
      <c r="D842" t="s">
        <v>10</v>
      </c>
      <c r="E842">
        <v>78794</v>
      </c>
    </row>
    <row r="843" spans="1:5" x14ac:dyDescent="0.3">
      <c r="A843">
        <v>9196221739</v>
      </c>
      <c r="B843" t="s">
        <v>1632</v>
      </c>
      <c r="C843" t="s">
        <v>1633</v>
      </c>
      <c r="D843" t="s">
        <v>10</v>
      </c>
      <c r="E843">
        <v>89772</v>
      </c>
    </row>
    <row r="844" spans="1:5" x14ac:dyDescent="0.3">
      <c r="A844">
        <v>2592292012</v>
      </c>
      <c r="B844" t="s">
        <v>1634</v>
      </c>
      <c r="C844" t="s">
        <v>1635</v>
      </c>
      <c r="D844" t="s">
        <v>7</v>
      </c>
      <c r="E844">
        <v>40895</v>
      </c>
    </row>
    <row r="845" spans="1:5" x14ac:dyDescent="0.3">
      <c r="A845">
        <v>9312128221</v>
      </c>
      <c r="B845" t="s">
        <v>1636</v>
      </c>
      <c r="C845" t="s">
        <v>1637</v>
      </c>
      <c r="D845" t="s">
        <v>7</v>
      </c>
      <c r="E845">
        <v>49598</v>
      </c>
    </row>
    <row r="846" spans="1:5" x14ac:dyDescent="0.3">
      <c r="A846">
        <v>8204786093</v>
      </c>
      <c r="B846" t="s">
        <v>1638</v>
      </c>
      <c r="C846" t="s">
        <v>1639</v>
      </c>
      <c r="D846" t="s">
        <v>10</v>
      </c>
      <c r="E846">
        <v>96492</v>
      </c>
    </row>
    <row r="847" spans="1:5" x14ac:dyDescent="0.3">
      <c r="A847">
        <v>959209328</v>
      </c>
      <c r="B847" t="s">
        <v>1549</v>
      </c>
      <c r="C847" t="s">
        <v>1640</v>
      </c>
      <c r="D847" t="s">
        <v>7</v>
      </c>
      <c r="E847">
        <v>48352</v>
      </c>
    </row>
    <row r="848" spans="1:5" x14ac:dyDescent="0.3">
      <c r="A848">
        <v>4866916575</v>
      </c>
      <c r="B848" t="s">
        <v>1641</v>
      </c>
      <c r="C848" t="s">
        <v>1642</v>
      </c>
      <c r="D848" t="s">
        <v>7</v>
      </c>
      <c r="E848">
        <v>45185</v>
      </c>
    </row>
    <row r="849" spans="1:5" x14ac:dyDescent="0.3">
      <c r="A849">
        <v>4191160419</v>
      </c>
      <c r="B849" t="s">
        <v>1643</v>
      </c>
      <c r="C849" t="s">
        <v>1644</v>
      </c>
      <c r="D849" t="s">
        <v>7</v>
      </c>
      <c r="E849">
        <v>39616</v>
      </c>
    </row>
    <row r="850" spans="1:5" x14ac:dyDescent="0.3">
      <c r="A850">
        <v>1442784075</v>
      </c>
      <c r="B850" t="s">
        <v>1645</v>
      </c>
      <c r="C850" t="s">
        <v>1646</v>
      </c>
      <c r="D850" t="s">
        <v>10</v>
      </c>
      <c r="E850">
        <v>102948</v>
      </c>
    </row>
    <row r="851" spans="1:5" x14ac:dyDescent="0.3">
      <c r="A851">
        <v>5117202538</v>
      </c>
      <c r="B851" t="s">
        <v>1647</v>
      </c>
      <c r="C851" t="s">
        <v>1648</v>
      </c>
      <c r="D851" t="s">
        <v>7</v>
      </c>
      <c r="E851">
        <v>35279</v>
      </c>
    </row>
    <row r="852" spans="1:5" x14ac:dyDescent="0.3">
      <c r="A852">
        <v>1657097021</v>
      </c>
      <c r="B852" t="s">
        <v>1649</v>
      </c>
      <c r="C852" t="s">
        <v>1650</v>
      </c>
      <c r="D852" t="s">
        <v>7</v>
      </c>
      <c r="E852">
        <v>50269</v>
      </c>
    </row>
    <row r="853" spans="1:5" x14ac:dyDescent="0.3">
      <c r="A853">
        <v>999389173</v>
      </c>
      <c r="B853" t="s">
        <v>1651</v>
      </c>
      <c r="C853" t="s">
        <v>1652</v>
      </c>
      <c r="D853" t="s">
        <v>7</v>
      </c>
      <c r="E853">
        <v>37224</v>
      </c>
    </row>
    <row r="854" spans="1:5" x14ac:dyDescent="0.3">
      <c r="A854">
        <v>9008589443</v>
      </c>
      <c r="B854" t="s">
        <v>1653</v>
      </c>
      <c r="C854" t="s">
        <v>1654</v>
      </c>
      <c r="D854" t="s">
        <v>29</v>
      </c>
      <c r="E854">
        <v>77458</v>
      </c>
    </row>
    <row r="855" spans="1:5" x14ac:dyDescent="0.3">
      <c r="A855">
        <v>1729795870</v>
      </c>
      <c r="B855" t="s">
        <v>1655</v>
      </c>
      <c r="C855" t="s">
        <v>1656</v>
      </c>
      <c r="D855" t="s">
        <v>29</v>
      </c>
      <c r="E855">
        <v>71506</v>
      </c>
    </row>
    <row r="856" spans="1:5" x14ac:dyDescent="0.3">
      <c r="A856">
        <v>9483290694</v>
      </c>
      <c r="B856" t="s">
        <v>1657</v>
      </c>
      <c r="C856" t="s">
        <v>1658</v>
      </c>
      <c r="D856" t="s">
        <v>7</v>
      </c>
      <c r="E856">
        <v>41287</v>
      </c>
    </row>
    <row r="857" spans="1:5" x14ac:dyDescent="0.3">
      <c r="A857">
        <v>1096335336</v>
      </c>
      <c r="B857" t="s">
        <v>1659</v>
      </c>
      <c r="C857" t="s">
        <v>1660</v>
      </c>
      <c r="D857" t="s">
        <v>10</v>
      </c>
      <c r="E857">
        <v>86014</v>
      </c>
    </row>
    <row r="858" spans="1:5" x14ac:dyDescent="0.3">
      <c r="A858">
        <v>9331851693</v>
      </c>
      <c r="B858" t="s">
        <v>1661</v>
      </c>
      <c r="C858" t="s">
        <v>1135</v>
      </c>
      <c r="D858" t="s">
        <v>7</v>
      </c>
      <c r="E858">
        <v>37472</v>
      </c>
    </row>
    <row r="859" spans="1:5" x14ac:dyDescent="0.3">
      <c r="A859">
        <v>3428040538</v>
      </c>
      <c r="B859" t="s">
        <v>1662</v>
      </c>
      <c r="C859" t="s">
        <v>1663</v>
      </c>
      <c r="D859" t="s">
        <v>7</v>
      </c>
      <c r="E859">
        <v>36021</v>
      </c>
    </row>
    <row r="860" spans="1:5" x14ac:dyDescent="0.3">
      <c r="A860">
        <v>5603002824</v>
      </c>
      <c r="B860" t="s">
        <v>1664</v>
      </c>
      <c r="C860" t="s">
        <v>1665</v>
      </c>
      <c r="D860" t="s">
        <v>29</v>
      </c>
      <c r="E860">
        <v>71120</v>
      </c>
    </row>
    <row r="861" spans="1:5" x14ac:dyDescent="0.3">
      <c r="A861">
        <v>1659418720</v>
      </c>
      <c r="B861" t="s">
        <v>1666</v>
      </c>
      <c r="C861" t="s">
        <v>1667</v>
      </c>
      <c r="D861" t="s">
        <v>7</v>
      </c>
      <c r="E861">
        <v>48774</v>
      </c>
    </row>
    <row r="862" spans="1:5" x14ac:dyDescent="0.3">
      <c r="A862">
        <v>8460683117</v>
      </c>
      <c r="B862" t="s">
        <v>1668</v>
      </c>
      <c r="C862" t="s">
        <v>1669</v>
      </c>
      <c r="D862" t="s">
        <v>10</v>
      </c>
      <c r="E862">
        <v>117035</v>
      </c>
    </row>
    <row r="863" spans="1:5" x14ac:dyDescent="0.3">
      <c r="A863">
        <v>2821741499</v>
      </c>
      <c r="B863" t="s">
        <v>1670</v>
      </c>
      <c r="C863" t="s">
        <v>1671</v>
      </c>
      <c r="D863" t="s">
        <v>10</v>
      </c>
      <c r="E863">
        <v>112888</v>
      </c>
    </row>
    <row r="864" spans="1:5" x14ac:dyDescent="0.3">
      <c r="A864">
        <v>17898579</v>
      </c>
      <c r="B864" t="s">
        <v>1672</v>
      </c>
      <c r="C864" t="s">
        <v>1673</v>
      </c>
      <c r="D864" t="s">
        <v>10</v>
      </c>
      <c r="E864">
        <v>104902</v>
      </c>
    </row>
    <row r="865" spans="1:5" x14ac:dyDescent="0.3">
      <c r="A865">
        <v>1462119603</v>
      </c>
      <c r="B865" t="s">
        <v>1674</v>
      </c>
      <c r="C865" t="s">
        <v>1675</v>
      </c>
      <c r="D865" t="s">
        <v>10</v>
      </c>
      <c r="E865">
        <v>101235</v>
      </c>
    </row>
    <row r="866" spans="1:5" x14ac:dyDescent="0.3">
      <c r="A866">
        <v>9328457335</v>
      </c>
      <c r="B866" t="s">
        <v>1676</v>
      </c>
      <c r="C866" t="s">
        <v>1677</v>
      </c>
      <c r="D866" t="s">
        <v>7</v>
      </c>
      <c r="E866">
        <v>48929</v>
      </c>
    </row>
    <row r="867" spans="1:5" x14ac:dyDescent="0.3">
      <c r="A867">
        <v>9403474378</v>
      </c>
      <c r="B867" t="s">
        <v>1678</v>
      </c>
      <c r="C867" t="s">
        <v>1679</v>
      </c>
      <c r="D867" t="s">
        <v>10</v>
      </c>
      <c r="E867">
        <v>75057</v>
      </c>
    </row>
    <row r="868" spans="1:5" x14ac:dyDescent="0.3">
      <c r="A868">
        <v>5863557389</v>
      </c>
      <c r="B868" t="s">
        <v>1680</v>
      </c>
      <c r="C868" t="s">
        <v>1681</v>
      </c>
      <c r="D868" t="s">
        <v>29</v>
      </c>
      <c r="E868">
        <v>78580</v>
      </c>
    </row>
    <row r="869" spans="1:5" x14ac:dyDescent="0.3">
      <c r="A869">
        <v>1475796307</v>
      </c>
      <c r="B869" t="s">
        <v>1682</v>
      </c>
      <c r="C869" t="s">
        <v>1683</v>
      </c>
      <c r="D869" t="s">
        <v>7</v>
      </c>
      <c r="E869">
        <v>31487</v>
      </c>
    </row>
    <row r="870" spans="1:5" x14ac:dyDescent="0.3">
      <c r="A870">
        <v>9726873223</v>
      </c>
      <c r="B870" t="s">
        <v>1684</v>
      </c>
      <c r="C870" t="s">
        <v>1685</v>
      </c>
      <c r="D870" t="s">
        <v>10</v>
      </c>
      <c r="E870">
        <v>119583</v>
      </c>
    </row>
    <row r="871" spans="1:5" x14ac:dyDescent="0.3">
      <c r="A871">
        <v>2958692264</v>
      </c>
      <c r="B871" t="s">
        <v>1686</v>
      </c>
      <c r="C871" t="s">
        <v>1687</v>
      </c>
      <c r="D871" t="s">
        <v>7</v>
      </c>
      <c r="E871">
        <v>43860</v>
      </c>
    </row>
    <row r="872" spans="1:5" x14ac:dyDescent="0.3">
      <c r="A872">
        <v>2551917727</v>
      </c>
      <c r="B872" t="s">
        <v>1688</v>
      </c>
      <c r="C872" t="s">
        <v>1689</v>
      </c>
      <c r="D872" t="s">
        <v>7</v>
      </c>
      <c r="E872">
        <v>56237</v>
      </c>
    </row>
    <row r="873" spans="1:5" x14ac:dyDescent="0.3">
      <c r="A873">
        <v>5474718616</v>
      </c>
      <c r="B873" t="s">
        <v>1478</v>
      </c>
      <c r="C873" t="s">
        <v>1690</v>
      </c>
      <c r="D873" t="s">
        <v>29</v>
      </c>
      <c r="E873">
        <v>60380</v>
      </c>
    </row>
    <row r="874" spans="1:5" x14ac:dyDescent="0.3">
      <c r="A874">
        <v>4739588234</v>
      </c>
      <c r="B874" t="s">
        <v>1691</v>
      </c>
      <c r="C874" t="s">
        <v>1692</v>
      </c>
      <c r="D874" t="s">
        <v>7</v>
      </c>
      <c r="E874">
        <v>56787</v>
      </c>
    </row>
    <row r="875" spans="1:5" x14ac:dyDescent="0.3">
      <c r="A875">
        <v>1425230725</v>
      </c>
      <c r="B875" t="s">
        <v>844</v>
      </c>
      <c r="C875" t="s">
        <v>1693</v>
      </c>
      <c r="D875" t="s">
        <v>29</v>
      </c>
      <c r="E875">
        <v>79469</v>
      </c>
    </row>
    <row r="876" spans="1:5" x14ac:dyDescent="0.3">
      <c r="A876">
        <v>569240891</v>
      </c>
      <c r="B876" t="s">
        <v>1694</v>
      </c>
      <c r="C876" t="s">
        <v>1695</v>
      </c>
      <c r="D876" t="s">
        <v>29</v>
      </c>
      <c r="E876">
        <v>78823</v>
      </c>
    </row>
    <row r="877" spans="1:5" x14ac:dyDescent="0.3">
      <c r="A877">
        <v>1163292249</v>
      </c>
      <c r="B877" t="s">
        <v>1696</v>
      </c>
      <c r="C877" t="s">
        <v>1697</v>
      </c>
      <c r="D877" t="s">
        <v>10</v>
      </c>
      <c r="E877">
        <v>90419</v>
      </c>
    </row>
    <row r="878" spans="1:5" x14ac:dyDescent="0.3">
      <c r="A878">
        <v>7180110256</v>
      </c>
      <c r="B878" t="s">
        <v>1698</v>
      </c>
      <c r="C878" t="s">
        <v>1699</v>
      </c>
      <c r="D878" t="s">
        <v>29</v>
      </c>
      <c r="E878">
        <v>77067</v>
      </c>
    </row>
    <row r="879" spans="1:5" x14ac:dyDescent="0.3">
      <c r="A879">
        <v>8533410514</v>
      </c>
      <c r="B879" t="s">
        <v>1700</v>
      </c>
      <c r="C879" t="s">
        <v>1701</v>
      </c>
      <c r="D879" t="s">
        <v>29</v>
      </c>
      <c r="E879">
        <v>60161</v>
      </c>
    </row>
    <row r="880" spans="1:5" x14ac:dyDescent="0.3">
      <c r="A880">
        <v>2149326663</v>
      </c>
      <c r="B880" t="s">
        <v>1702</v>
      </c>
      <c r="C880" t="s">
        <v>1703</v>
      </c>
      <c r="D880" t="s">
        <v>10</v>
      </c>
      <c r="E880">
        <v>100348</v>
      </c>
    </row>
    <row r="881" spans="1:5" x14ac:dyDescent="0.3">
      <c r="A881">
        <v>3458178171</v>
      </c>
      <c r="B881" t="s">
        <v>1704</v>
      </c>
      <c r="C881" t="s">
        <v>1705</v>
      </c>
      <c r="D881" t="s">
        <v>29</v>
      </c>
      <c r="E881">
        <v>57276</v>
      </c>
    </row>
    <row r="882" spans="1:5" x14ac:dyDescent="0.3">
      <c r="A882">
        <v>4579641655</v>
      </c>
      <c r="B882" t="s">
        <v>1706</v>
      </c>
      <c r="C882" t="s">
        <v>1707</v>
      </c>
      <c r="D882" t="s">
        <v>29</v>
      </c>
      <c r="E882">
        <v>58990</v>
      </c>
    </row>
    <row r="883" spans="1:5" x14ac:dyDescent="0.3">
      <c r="A883">
        <v>509393462</v>
      </c>
      <c r="B883" t="s">
        <v>1708</v>
      </c>
      <c r="C883" t="s">
        <v>1709</v>
      </c>
      <c r="D883" t="s">
        <v>29</v>
      </c>
      <c r="E883">
        <v>58109</v>
      </c>
    </row>
    <row r="884" spans="1:5" x14ac:dyDescent="0.3">
      <c r="A884">
        <v>9590888275</v>
      </c>
      <c r="B884" t="s">
        <v>1710</v>
      </c>
      <c r="C884" t="s">
        <v>1711</v>
      </c>
      <c r="D884" t="s">
        <v>29</v>
      </c>
      <c r="E884">
        <v>53899</v>
      </c>
    </row>
    <row r="885" spans="1:5" x14ac:dyDescent="0.3">
      <c r="A885">
        <v>8620758454</v>
      </c>
      <c r="B885" t="s">
        <v>1712</v>
      </c>
      <c r="C885" t="s">
        <v>1713</v>
      </c>
      <c r="D885" t="s">
        <v>10</v>
      </c>
      <c r="E885">
        <v>115098</v>
      </c>
    </row>
    <row r="886" spans="1:5" x14ac:dyDescent="0.3">
      <c r="A886">
        <v>1280521902</v>
      </c>
      <c r="B886" t="s">
        <v>1714</v>
      </c>
      <c r="C886" t="s">
        <v>1715</v>
      </c>
      <c r="D886" t="s">
        <v>10</v>
      </c>
      <c r="E886">
        <v>84921</v>
      </c>
    </row>
    <row r="887" spans="1:5" x14ac:dyDescent="0.3">
      <c r="A887">
        <v>769312748</v>
      </c>
      <c r="B887" t="s">
        <v>1716</v>
      </c>
      <c r="C887" t="s">
        <v>1717</v>
      </c>
      <c r="D887" t="s">
        <v>7</v>
      </c>
      <c r="E887">
        <v>42256</v>
      </c>
    </row>
    <row r="888" spans="1:5" x14ac:dyDescent="0.3">
      <c r="A888">
        <v>5241020535</v>
      </c>
      <c r="B888" t="s">
        <v>1718</v>
      </c>
      <c r="C888" t="s">
        <v>1719</v>
      </c>
      <c r="D888" t="s">
        <v>7</v>
      </c>
      <c r="E888">
        <v>38828</v>
      </c>
    </row>
    <row r="889" spans="1:5" x14ac:dyDescent="0.3">
      <c r="A889">
        <v>594961432</v>
      </c>
      <c r="B889" t="s">
        <v>1720</v>
      </c>
      <c r="C889" t="s">
        <v>1008</v>
      </c>
      <c r="D889" t="s">
        <v>10</v>
      </c>
      <c r="E889">
        <v>90375</v>
      </c>
    </row>
    <row r="890" spans="1:5" x14ac:dyDescent="0.3">
      <c r="A890">
        <v>1739513533</v>
      </c>
      <c r="B890" t="s">
        <v>1721</v>
      </c>
      <c r="C890" t="s">
        <v>1722</v>
      </c>
      <c r="D890" t="s">
        <v>10</v>
      </c>
      <c r="E890">
        <v>109848</v>
      </c>
    </row>
    <row r="891" spans="1:5" x14ac:dyDescent="0.3">
      <c r="A891">
        <v>7979647432</v>
      </c>
      <c r="B891" t="s">
        <v>1723</v>
      </c>
      <c r="C891" t="s">
        <v>1724</v>
      </c>
      <c r="D891" t="s">
        <v>10</v>
      </c>
      <c r="E891">
        <v>85383</v>
      </c>
    </row>
    <row r="892" spans="1:5" x14ac:dyDescent="0.3">
      <c r="A892">
        <v>7251959615</v>
      </c>
      <c r="B892" t="s">
        <v>1725</v>
      </c>
      <c r="C892" t="s">
        <v>1726</v>
      </c>
      <c r="D892" t="s">
        <v>7</v>
      </c>
      <c r="E892">
        <v>42095</v>
      </c>
    </row>
    <row r="893" spans="1:5" x14ac:dyDescent="0.3">
      <c r="A893">
        <v>1592980554</v>
      </c>
      <c r="B893" t="s">
        <v>1263</v>
      </c>
      <c r="C893" t="s">
        <v>1727</v>
      </c>
      <c r="D893" t="s">
        <v>10</v>
      </c>
      <c r="E893">
        <v>118429</v>
      </c>
    </row>
    <row r="894" spans="1:5" x14ac:dyDescent="0.3">
      <c r="A894">
        <v>5499856877</v>
      </c>
      <c r="B894" t="s">
        <v>1728</v>
      </c>
      <c r="C894" t="s">
        <v>1729</v>
      </c>
      <c r="D894" t="s">
        <v>29</v>
      </c>
      <c r="E894">
        <v>77267</v>
      </c>
    </row>
    <row r="895" spans="1:5" x14ac:dyDescent="0.3">
      <c r="A895">
        <v>5244119095</v>
      </c>
      <c r="B895" t="s">
        <v>1106</v>
      </c>
      <c r="C895" t="s">
        <v>496</v>
      </c>
      <c r="D895" t="s">
        <v>7</v>
      </c>
      <c r="E895">
        <v>53456</v>
      </c>
    </row>
    <row r="896" spans="1:5" x14ac:dyDescent="0.3">
      <c r="A896">
        <v>556704134</v>
      </c>
      <c r="B896" t="s">
        <v>1730</v>
      </c>
      <c r="C896" t="s">
        <v>1731</v>
      </c>
      <c r="D896" t="s">
        <v>29</v>
      </c>
      <c r="E896">
        <v>71238</v>
      </c>
    </row>
    <row r="897" spans="1:5" x14ac:dyDescent="0.3">
      <c r="A897">
        <v>3075132195</v>
      </c>
      <c r="B897" t="s">
        <v>1732</v>
      </c>
      <c r="C897" t="s">
        <v>1733</v>
      </c>
      <c r="D897" t="s">
        <v>7</v>
      </c>
      <c r="E897">
        <v>43870</v>
      </c>
    </row>
    <row r="898" spans="1:5" x14ac:dyDescent="0.3">
      <c r="A898">
        <v>8501525324</v>
      </c>
      <c r="B898" t="s">
        <v>523</v>
      </c>
      <c r="C898" t="s">
        <v>1734</v>
      </c>
      <c r="D898" t="s">
        <v>10</v>
      </c>
      <c r="E898">
        <v>92754</v>
      </c>
    </row>
    <row r="899" spans="1:5" x14ac:dyDescent="0.3">
      <c r="A899">
        <v>6819596901</v>
      </c>
      <c r="B899" t="s">
        <v>1735</v>
      </c>
      <c r="C899" t="s">
        <v>1736</v>
      </c>
      <c r="D899" t="s">
        <v>10</v>
      </c>
      <c r="E899">
        <v>118207</v>
      </c>
    </row>
    <row r="900" spans="1:5" x14ac:dyDescent="0.3">
      <c r="A900">
        <v>8841637323</v>
      </c>
      <c r="B900" t="s">
        <v>1737</v>
      </c>
      <c r="C900" t="s">
        <v>1738</v>
      </c>
      <c r="D900" t="s">
        <v>7</v>
      </c>
      <c r="E900">
        <v>40631</v>
      </c>
    </row>
    <row r="901" spans="1:5" x14ac:dyDescent="0.3">
      <c r="A901">
        <v>8254304106</v>
      </c>
      <c r="B901" t="s">
        <v>1739</v>
      </c>
      <c r="C901" t="s">
        <v>1740</v>
      </c>
      <c r="D901" t="s">
        <v>29</v>
      </c>
      <c r="E901">
        <v>71687</v>
      </c>
    </row>
    <row r="902" spans="1:5" x14ac:dyDescent="0.3">
      <c r="A902">
        <v>1152386727</v>
      </c>
      <c r="B902" t="s">
        <v>1741</v>
      </c>
      <c r="C902" t="s">
        <v>1742</v>
      </c>
      <c r="D902" t="s">
        <v>29</v>
      </c>
      <c r="E902">
        <v>77211</v>
      </c>
    </row>
    <row r="903" spans="1:5" x14ac:dyDescent="0.3">
      <c r="A903">
        <v>304906506</v>
      </c>
      <c r="B903" t="s">
        <v>1743</v>
      </c>
      <c r="C903" t="s">
        <v>1744</v>
      </c>
      <c r="D903" t="s">
        <v>7</v>
      </c>
      <c r="E903">
        <v>64753</v>
      </c>
    </row>
    <row r="904" spans="1:5" x14ac:dyDescent="0.3">
      <c r="A904">
        <v>9207464802</v>
      </c>
      <c r="B904" t="s">
        <v>1745</v>
      </c>
      <c r="C904" t="s">
        <v>1746</v>
      </c>
      <c r="D904" t="s">
        <v>10</v>
      </c>
      <c r="E904">
        <v>109300</v>
      </c>
    </row>
    <row r="905" spans="1:5" x14ac:dyDescent="0.3">
      <c r="A905">
        <v>4997183822</v>
      </c>
      <c r="B905" t="s">
        <v>1747</v>
      </c>
      <c r="C905" t="s">
        <v>1748</v>
      </c>
      <c r="D905" t="s">
        <v>29</v>
      </c>
      <c r="E905">
        <v>58138</v>
      </c>
    </row>
    <row r="906" spans="1:5" x14ac:dyDescent="0.3">
      <c r="A906">
        <v>601779371</v>
      </c>
      <c r="B906" t="s">
        <v>1749</v>
      </c>
      <c r="C906" t="s">
        <v>1750</v>
      </c>
      <c r="D906" t="s">
        <v>10</v>
      </c>
      <c r="E906">
        <v>114343</v>
      </c>
    </row>
    <row r="907" spans="1:5" x14ac:dyDescent="0.3">
      <c r="A907">
        <v>3269054114</v>
      </c>
      <c r="B907" t="s">
        <v>1751</v>
      </c>
      <c r="C907" t="s">
        <v>1752</v>
      </c>
      <c r="D907" t="s">
        <v>29</v>
      </c>
      <c r="E907">
        <v>73223</v>
      </c>
    </row>
    <row r="908" spans="1:5" x14ac:dyDescent="0.3">
      <c r="A908">
        <v>4372257910</v>
      </c>
      <c r="B908" t="s">
        <v>1753</v>
      </c>
      <c r="C908" t="s">
        <v>1754</v>
      </c>
      <c r="D908" t="s">
        <v>29</v>
      </c>
      <c r="E908">
        <v>58343</v>
      </c>
    </row>
    <row r="909" spans="1:5" x14ac:dyDescent="0.3">
      <c r="A909">
        <v>320120716</v>
      </c>
      <c r="B909" t="s">
        <v>1755</v>
      </c>
      <c r="C909" t="s">
        <v>1756</v>
      </c>
      <c r="D909" t="s">
        <v>29</v>
      </c>
      <c r="E909">
        <v>50348</v>
      </c>
    </row>
    <row r="910" spans="1:5" x14ac:dyDescent="0.3">
      <c r="A910">
        <v>4958503722</v>
      </c>
      <c r="B910" t="s">
        <v>1757</v>
      </c>
      <c r="C910" t="s">
        <v>1758</v>
      </c>
      <c r="D910" t="s">
        <v>29</v>
      </c>
      <c r="E910">
        <v>65536</v>
      </c>
    </row>
    <row r="911" spans="1:5" x14ac:dyDescent="0.3">
      <c r="A911">
        <v>6313424239</v>
      </c>
      <c r="B911" t="s">
        <v>1759</v>
      </c>
      <c r="C911" t="s">
        <v>1760</v>
      </c>
      <c r="D911" t="s">
        <v>29</v>
      </c>
      <c r="E911">
        <v>55136</v>
      </c>
    </row>
    <row r="912" spans="1:5" x14ac:dyDescent="0.3">
      <c r="A912">
        <v>3891707452</v>
      </c>
      <c r="B912" t="s">
        <v>1761</v>
      </c>
      <c r="C912" t="s">
        <v>1762</v>
      </c>
      <c r="D912" t="s">
        <v>10</v>
      </c>
      <c r="E912">
        <v>90591</v>
      </c>
    </row>
    <row r="913" spans="1:5" x14ac:dyDescent="0.3">
      <c r="A913">
        <v>5519420165</v>
      </c>
      <c r="B913" t="s">
        <v>1763</v>
      </c>
      <c r="C913" t="s">
        <v>1764</v>
      </c>
      <c r="D913" t="s">
        <v>10</v>
      </c>
      <c r="E913">
        <v>96464</v>
      </c>
    </row>
    <row r="914" spans="1:5" x14ac:dyDescent="0.3">
      <c r="A914">
        <v>4852897158</v>
      </c>
      <c r="B914" t="s">
        <v>1765</v>
      </c>
      <c r="C914" t="s">
        <v>1766</v>
      </c>
      <c r="D914" t="s">
        <v>10</v>
      </c>
      <c r="E914">
        <v>86963</v>
      </c>
    </row>
    <row r="915" spans="1:5" x14ac:dyDescent="0.3">
      <c r="A915">
        <v>7489370671</v>
      </c>
      <c r="B915" t="s">
        <v>1767</v>
      </c>
      <c r="C915" t="s">
        <v>1768</v>
      </c>
      <c r="D915" t="s">
        <v>29</v>
      </c>
      <c r="E915">
        <v>70125</v>
      </c>
    </row>
    <row r="916" spans="1:5" x14ac:dyDescent="0.3">
      <c r="A916">
        <v>5929508313</v>
      </c>
      <c r="B916" t="s">
        <v>123</v>
      </c>
      <c r="C916" t="s">
        <v>1769</v>
      </c>
      <c r="D916" t="s">
        <v>7</v>
      </c>
      <c r="E916">
        <v>64685</v>
      </c>
    </row>
    <row r="917" spans="1:5" x14ac:dyDescent="0.3">
      <c r="A917">
        <v>4269946768</v>
      </c>
      <c r="B917" t="s">
        <v>1770</v>
      </c>
      <c r="C917" t="s">
        <v>1771</v>
      </c>
      <c r="D917" t="s">
        <v>10</v>
      </c>
      <c r="E917">
        <v>88682</v>
      </c>
    </row>
    <row r="918" spans="1:5" x14ac:dyDescent="0.3">
      <c r="A918">
        <v>5460394635</v>
      </c>
      <c r="B918" t="s">
        <v>1772</v>
      </c>
      <c r="C918" t="s">
        <v>1773</v>
      </c>
      <c r="D918" t="s">
        <v>10</v>
      </c>
      <c r="E918">
        <v>82153</v>
      </c>
    </row>
    <row r="919" spans="1:5" x14ac:dyDescent="0.3">
      <c r="A919">
        <v>7373156215</v>
      </c>
      <c r="B919" t="s">
        <v>834</v>
      </c>
      <c r="C919" t="s">
        <v>1774</v>
      </c>
      <c r="D919" t="s">
        <v>29</v>
      </c>
      <c r="E919">
        <v>56461</v>
      </c>
    </row>
    <row r="920" spans="1:5" x14ac:dyDescent="0.3">
      <c r="A920">
        <v>2885061928</v>
      </c>
      <c r="B920" t="s">
        <v>1775</v>
      </c>
      <c r="C920" t="s">
        <v>1776</v>
      </c>
      <c r="D920" t="s">
        <v>10</v>
      </c>
      <c r="E920">
        <v>104981</v>
      </c>
    </row>
    <row r="921" spans="1:5" x14ac:dyDescent="0.3">
      <c r="A921">
        <v>8676088039</v>
      </c>
      <c r="B921" t="s">
        <v>1777</v>
      </c>
      <c r="C921" t="s">
        <v>1778</v>
      </c>
      <c r="D921" t="s">
        <v>29</v>
      </c>
      <c r="E921">
        <v>67203</v>
      </c>
    </row>
    <row r="922" spans="1:5" x14ac:dyDescent="0.3">
      <c r="A922">
        <v>6789106936</v>
      </c>
      <c r="B922" t="s">
        <v>1779</v>
      </c>
      <c r="C922" t="s">
        <v>1780</v>
      </c>
      <c r="D922" t="s">
        <v>10</v>
      </c>
      <c r="E922">
        <v>93300</v>
      </c>
    </row>
    <row r="923" spans="1:5" x14ac:dyDescent="0.3">
      <c r="A923">
        <v>4184483038</v>
      </c>
      <c r="B923" t="s">
        <v>1698</v>
      </c>
      <c r="C923" t="s">
        <v>1781</v>
      </c>
      <c r="D923" t="s">
        <v>29</v>
      </c>
      <c r="E923">
        <v>77207</v>
      </c>
    </row>
    <row r="924" spans="1:5" x14ac:dyDescent="0.3">
      <c r="A924">
        <v>5828678620</v>
      </c>
      <c r="B924" t="s">
        <v>1782</v>
      </c>
      <c r="C924" t="s">
        <v>1783</v>
      </c>
      <c r="D924" t="s">
        <v>7</v>
      </c>
      <c r="E924">
        <v>52885</v>
      </c>
    </row>
    <row r="925" spans="1:5" x14ac:dyDescent="0.3">
      <c r="A925">
        <v>1420239228</v>
      </c>
      <c r="B925" t="s">
        <v>1662</v>
      </c>
      <c r="C925" t="s">
        <v>1784</v>
      </c>
      <c r="D925" t="s">
        <v>29</v>
      </c>
      <c r="E925">
        <v>62855</v>
      </c>
    </row>
    <row r="926" spans="1:5" x14ac:dyDescent="0.3">
      <c r="A926">
        <v>397599129</v>
      </c>
      <c r="B926" t="s">
        <v>1785</v>
      </c>
      <c r="C926" t="s">
        <v>1786</v>
      </c>
      <c r="D926" t="s">
        <v>7</v>
      </c>
      <c r="E926">
        <v>32665</v>
      </c>
    </row>
    <row r="927" spans="1:5" x14ac:dyDescent="0.3">
      <c r="A927">
        <v>3156820482</v>
      </c>
      <c r="B927" t="s">
        <v>1787</v>
      </c>
      <c r="C927" t="s">
        <v>1788</v>
      </c>
      <c r="D927" t="s">
        <v>10</v>
      </c>
      <c r="E927">
        <v>121894</v>
      </c>
    </row>
    <row r="928" spans="1:5" x14ac:dyDescent="0.3">
      <c r="A928">
        <v>7688943361</v>
      </c>
      <c r="B928" t="s">
        <v>1789</v>
      </c>
      <c r="C928" t="s">
        <v>1790</v>
      </c>
      <c r="D928" t="s">
        <v>10</v>
      </c>
      <c r="E928">
        <v>113364</v>
      </c>
    </row>
    <row r="929" spans="1:5" x14ac:dyDescent="0.3">
      <c r="A929">
        <v>3560320844</v>
      </c>
      <c r="B929" t="s">
        <v>1791</v>
      </c>
      <c r="C929" t="s">
        <v>1792</v>
      </c>
      <c r="D929" t="s">
        <v>29</v>
      </c>
      <c r="E929">
        <v>72341</v>
      </c>
    </row>
    <row r="930" spans="1:5" x14ac:dyDescent="0.3">
      <c r="A930">
        <v>2908560011</v>
      </c>
      <c r="B930" t="s">
        <v>1793</v>
      </c>
      <c r="C930" t="s">
        <v>1794</v>
      </c>
      <c r="D930" t="s">
        <v>10</v>
      </c>
      <c r="E930">
        <v>103276</v>
      </c>
    </row>
    <row r="931" spans="1:5" x14ac:dyDescent="0.3">
      <c r="A931">
        <v>1573192775</v>
      </c>
      <c r="B931" t="s">
        <v>1795</v>
      </c>
      <c r="C931" t="s">
        <v>1796</v>
      </c>
      <c r="D931" t="s">
        <v>29</v>
      </c>
      <c r="E931">
        <v>70723</v>
      </c>
    </row>
    <row r="932" spans="1:5" x14ac:dyDescent="0.3">
      <c r="A932">
        <v>3538909016</v>
      </c>
      <c r="B932" t="s">
        <v>1797</v>
      </c>
      <c r="C932" t="s">
        <v>1798</v>
      </c>
      <c r="D932" t="s">
        <v>7</v>
      </c>
      <c r="E932">
        <v>57718</v>
      </c>
    </row>
    <row r="933" spans="1:5" x14ac:dyDescent="0.3">
      <c r="A933">
        <v>1990335721</v>
      </c>
      <c r="B933" t="s">
        <v>1570</v>
      </c>
      <c r="C933" t="s">
        <v>1799</v>
      </c>
      <c r="D933" t="s">
        <v>29</v>
      </c>
      <c r="E933">
        <v>54491</v>
      </c>
    </row>
    <row r="934" spans="1:5" x14ac:dyDescent="0.3">
      <c r="A934">
        <v>4535395691</v>
      </c>
      <c r="B934" t="s">
        <v>1800</v>
      </c>
      <c r="C934" t="s">
        <v>1801</v>
      </c>
      <c r="D934" t="s">
        <v>10</v>
      </c>
      <c r="E934">
        <v>92475</v>
      </c>
    </row>
    <row r="935" spans="1:5" x14ac:dyDescent="0.3">
      <c r="A935">
        <v>3041948354</v>
      </c>
      <c r="B935" t="s">
        <v>1802</v>
      </c>
      <c r="C935" t="s">
        <v>1803</v>
      </c>
      <c r="D935" t="s">
        <v>7</v>
      </c>
      <c r="E935">
        <v>46292</v>
      </c>
    </row>
    <row r="936" spans="1:5" x14ac:dyDescent="0.3">
      <c r="A936">
        <v>4670832530</v>
      </c>
      <c r="B936" t="s">
        <v>1804</v>
      </c>
      <c r="C936" t="s">
        <v>1805</v>
      </c>
      <c r="D936" t="s">
        <v>10</v>
      </c>
      <c r="E936">
        <v>99389</v>
      </c>
    </row>
    <row r="937" spans="1:5" x14ac:dyDescent="0.3">
      <c r="A937">
        <v>6788593582</v>
      </c>
      <c r="B937" t="s">
        <v>1806</v>
      </c>
      <c r="C937" t="s">
        <v>1807</v>
      </c>
      <c r="D937" t="s">
        <v>29</v>
      </c>
      <c r="E937">
        <v>52481</v>
      </c>
    </row>
    <row r="938" spans="1:5" x14ac:dyDescent="0.3">
      <c r="A938">
        <v>7326611955</v>
      </c>
      <c r="B938" t="s">
        <v>1808</v>
      </c>
      <c r="C938" t="s">
        <v>1809</v>
      </c>
      <c r="D938" t="s">
        <v>7</v>
      </c>
      <c r="E938">
        <v>52116</v>
      </c>
    </row>
    <row r="939" spans="1:5" x14ac:dyDescent="0.3">
      <c r="A939">
        <v>3145010581</v>
      </c>
      <c r="B939" t="s">
        <v>30</v>
      </c>
      <c r="C939" t="s">
        <v>1810</v>
      </c>
      <c r="D939" t="s">
        <v>29</v>
      </c>
      <c r="E939">
        <v>65220</v>
      </c>
    </row>
    <row r="940" spans="1:5" x14ac:dyDescent="0.3">
      <c r="A940">
        <v>9260254965</v>
      </c>
      <c r="B940" t="s">
        <v>1811</v>
      </c>
      <c r="C940" t="s">
        <v>1812</v>
      </c>
      <c r="D940" t="s">
        <v>7</v>
      </c>
      <c r="E940">
        <v>59588</v>
      </c>
    </row>
    <row r="941" spans="1:5" x14ac:dyDescent="0.3">
      <c r="A941">
        <v>8115985503</v>
      </c>
      <c r="B941" t="s">
        <v>1813</v>
      </c>
      <c r="C941" t="s">
        <v>1814</v>
      </c>
      <c r="D941" t="s">
        <v>29</v>
      </c>
      <c r="E941">
        <v>72028</v>
      </c>
    </row>
    <row r="942" spans="1:5" x14ac:dyDescent="0.3">
      <c r="A942">
        <v>9002722281</v>
      </c>
      <c r="B942" t="s">
        <v>1815</v>
      </c>
      <c r="C942" t="s">
        <v>1816</v>
      </c>
      <c r="D942" t="s">
        <v>10</v>
      </c>
      <c r="E942">
        <v>87491</v>
      </c>
    </row>
    <row r="943" spans="1:5" x14ac:dyDescent="0.3">
      <c r="A943">
        <v>701563818</v>
      </c>
      <c r="B943" t="s">
        <v>1817</v>
      </c>
      <c r="C943" t="s">
        <v>1818</v>
      </c>
      <c r="D943" t="s">
        <v>10</v>
      </c>
      <c r="E943">
        <v>99084</v>
      </c>
    </row>
    <row r="944" spans="1:5" x14ac:dyDescent="0.3">
      <c r="A944">
        <v>4119729087</v>
      </c>
      <c r="B944" t="s">
        <v>1819</v>
      </c>
      <c r="C944" t="s">
        <v>1820</v>
      </c>
      <c r="D944" t="s">
        <v>10</v>
      </c>
      <c r="E944">
        <v>95210</v>
      </c>
    </row>
    <row r="945" spans="1:5" x14ac:dyDescent="0.3">
      <c r="A945">
        <v>303831626</v>
      </c>
      <c r="B945" t="s">
        <v>1821</v>
      </c>
      <c r="C945" t="s">
        <v>1822</v>
      </c>
      <c r="D945" t="s">
        <v>7</v>
      </c>
      <c r="E945">
        <v>44015</v>
      </c>
    </row>
    <row r="946" spans="1:5" x14ac:dyDescent="0.3">
      <c r="A946">
        <v>4342145855</v>
      </c>
      <c r="B946" t="s">
        <v>1823</v>
      </c>
      <c r="C946" t="s">
        <v>1824</v>
      </c>
      <c r="D946" t="s">
        <v>29</v>
      </c>
      <c r="E946">
        <v>51029</v>
      </c>
    </row>
    <row r="947" spans="1:5" x14ac:dyDescent="0.3">
      <c r="A947">
        <v>5759255762</v>
      </c>
      <c r="B947" t="s">
        <v>1825</v>
      </c>
      <c r="C947" t="s">
        <v>1826</v>
      </c>
      <c r="D947" t="s">
        <v>29</v>
      </c>
      <c r="E947">
        <v>71656</v>
      </c>
    </row>
    <row r="948" spans="1:5" x14ac:dyDescent="0.3">
      <c r="A948">
        <v>3933021111</v>
      </c>
      <c r="B948" t="s">
        <v>1827</v>
      </c>
      <c r="C948" t="s">
        <v>1828</v>
      </c>
      <c r="D948" t="s">
        <v>10</v>
      </c>
      <c r="E948">
        <v>119316</v>
      </c>
    </row>
    <row r="949" spans="1:5" x14ac:dyDescent="0.3">
      <c r="A949">
        <v>8361813608</v>
      </c>
      <c r="B949" t="s">
        <v>1829</v>
      </c>
      <c r="C949" t="s">
        <v>1830</v>
      </c>
      <c r="D949" t="s">
        <v>10</v>
      </c>
      <c r="E949">
        <v>83466</v>
      </c>
    </row>
    <row r="950" spans="1:5" x14ac:dyDescent="0.3">
      <c r="A950">
        <v>6209983448</v>
      </c>
      <c r="B950" t="s">
        <v>1831</v>
      </c>
      <c r="C950" t="s">
        <v>1832</v>
      </c>
      <c r="D950" t="s">
        <v>29</v>
      </c>
      <c r="E950">
        <v>72962</v>
      </c>
    </row>
    <row r="951" spans="1:5" x14ac:dyDescent="0.3">
      <c r="A951">
        <v>6820956614</v>
      </c>
      <c r="B951" t="s">
        <v>1833</v>
      </c>
      <c r="C951" t="s">
        <v>1834</v>
      </c>
      <c r="D951" t="s">
        <v>29</v>
      </c>
      <c r="E951">
        <v>65490</v>
      </c>
    </row>
    <row r="952" spans="1:5" x14ac:dyDescent="0.3">
      <c r="A952">
        <v>9684187432</v>
      </c>
      <c r="B952" t="s">
        <v>1835</v>
      </c>
      <c r="C952" t="s">
        <v>1836</v>
      </c>
      <c r="D952" t="s">
        <v>29</v>
      </c>
      <c r="E952">
        <v>61998</v>
      </c>
    </row>
    <row r="953" spans="1:5" x14ac:dyDescent="0.3">
      <c r="A953">
        <v>7700368295</v>
      </c>
      <c r="B953" t="s">
        <v>1837</v>
      </c>
      <c r="C953" t="s">
        <v>1838</v>
      </c>
      <c r="D953" t="s">
        <v>7</v>
      </c>
      <c r="E953">
        <v>47191</v>
      </c>
    </row>
    <row r="954" spans="1:5" x14ac:dyDescent="0.3">
      <c r="A954">
        <v>8333777430</v>
      </c>
      <c r="B954" t="s">
        <v>1670</v>
      </c>
      <c r="C954" t="s">
        <v>1839</v>
      </c>
      <c r="D954" t="s">
        <v>7</v>
      </c>
      <c r="E954">
        <v>51314</v>
      </c>
    </row>
    <row r="955" spans="1:5" x14ac:dyDescent="0.3">
      <c r="A955">
        <v>8032296239</v>
      </c>
      <c r="B955" t="s">
        <v>509</v>
      </c>
      <c r="C955" t="s">
        <v>1840</v>
      </c>
      <c r="D955" t="s">
        <v>29</v>
      </c>
      <c r="E955">
        <v>50836</v>
      </c>
    </row>
    <row r="956" spans="1:5" x14ac:dyDescent="0.3">
      <c r="A956">
        <v>273083503</v>
      </c>
      <c r="B956" t="s">
        <v>1841</v>
      </c>
      <c r="C956" t="s">
        <v>1842</v>
      </c>
      <c r="D956" t="s">
        <v>29</v>
      </c>
      <c r="E956">
        <v>69476</v>
      </c>
    </row>
    <row r="957" spans="1:5" x14ac:dyDescent="0.3">
      <c r="A957">
        <v>8904404991</v>
      </c>
      <c r="B957" t="s">
        <v>1843</v>
      </c>
      <c r="C957" t="s">
        <v>1844</v>
      </c>
      <c r="D957" t="s">
        <v>29</v>
      </c>
      <c r="E957">
        <v>79473</v>
      </c>
    </row>
    <row r="958" spans="1:5" x14ac:dyDescent="0.3">
      <c r="A958">
        <v>5299481160</v>
      </c>
      <c r="B958" t="s">
        <v>658</v>
      </c>
      <c r="C958" t="s">
        <v>1845</v>
      </c>
      <c r="D958" t="s">
        <v>7</v>
      </c>
      <c r="E958">
        <v>49920</v>
      </c>
    </row>
    <row r="959" spans="1:5" x14ac:dyDescent="0.3">
      <c r="A959">
        <v>2893065872</v>
      </c>
      <c r="B959" t="s">
        <v>783</v>
      </c>
      <c r="C959" t="s">
        <v>1846</v>
      </c>
      <c r="D959" t="s">
        <v>7</v>
      </c>
      <c r="E959">
        <v>34863</v>
      </c>
    </row>
    <row r="960" spans="1:5" x14ac:dyDescent="0.3">
      <c r="A960">
        <v>7112955017</v>
      </c>
      <c r="B960" t="s">
        <v>1847</v>
      </c>
      <c r="C960" t="s">
        <v>1848</v>
      </c>
      <c r="D960" t="s">
        <v>7</v>
      </c>
      <c r="E960">
        <v>36196</v>
      </c>
    </row>
    <row r="961" spans="1:5" x14ac:dyDescent="0.3">
      <c r="A961">
        <v>3418374697</v>
      </c>
      <c r="B961" t="s">
        <v>1849</v>
      </c>
      <c r="C961" t="s">
        <v>1850</v>
      </c>
      <c r="D961" t="s">
        <v>7</v>
      </c>
      <c r="E961">
        <v>36594</v>
      </c>
    </row>
    <row r="962" spans="1:5" x14ac:dyDescent="0.3">
      <c r="A962">
        <v>6858776575</v>
      </c>
      <c r="B962" t="s">
        <v>1851</v>
      </c>
      <c r="C962" t="s">
        <v>1852</v>
      </c>
      <c r="D962" t="s">
        <v>29</v>
      </c>
      <c r="E962">
        <v>66387</v>
      </c>
    </row>
    <row r="963" spans="1:5" x14ac:dyDescent="0.3">
      <c r="A963">
        <v>4097160079</v>
      </c>
      <c r="B963" t="s">
        <v>1853</v>
      </c>
      <c r="C963" t="s">
        <v>1854</v>
      </c>
      <c r="D963" t="s">
        <v>10</v>
      </c>
      <c r="E963">
        <v>93493</v>
      </c>
    </row>
    <row r="964" spans="1:5" x14ac:dyDescent="0.3">
      <c r="A964">
        <v>2298319154</v>
      </c>
      <c r="B964" t="s">
        <v>1855</v>
      </c>
      <c r="C964" t="s">
        <v>1856</v>
      </c>
      <c r="D964" t="s">
        <v>7</v>
      </c>
      <c r="E964">
        <v>35017</v>
      </c>
    </row>
    <row r="965" spans="1:5" x14ac:dyDescent="0.3">
      <c r="A965">
        <v>9603610356</v>
      </c>
      <c r="B965" t="s">
        <v>1857</v>
      </c>
      <c r="C965" t="s">
        <v>1858</v>
      </c>
      <c r="D965" t="s">
        <v>29</v>
      </c>
      <c r="E965">
        <v>52759</v>
      </c>
    </row>
    <row r="966" spans="1:5" x14ac:dyDescent="0.3">
      <c r="A966">
        <v>1081492333</v>
      </c>
      <c r="B966" t="s">
        <v>1859</v>
      </c>
      <c r="C966" t="s">
        <v>1860</v>
      </c>
      <c r="D966" t="s">
        <v>10</v>
      </c>
      <c r="E966">
        <v>115135</v>
      </c>
    </row>
    <row r="967" spans="1:5" x14ac:dyDescent="0.3">
      <c r="A967">
        <v>893122882</v>
      </c>
      <c r="B967" t="s">
        <v>1861</v>
      </c>
      <c r="C967" t="s">
        <v>1862</v>
      </c>
      <c r="D967" t="s">
        <v>10</v>
      </c>
      <c r="E967">
        <v>103112</v>
      </c>
    </row>
    <row r="968" spans="1:5" x14ac:dyDescent="0.3">
      <c r="A968">
        <v>5186660353</v>
      </c>
      <c r="B968" t="s">
        <v>1863</v>
      </c>
      <c r="C968" t="s">
        <v>1864</v>
      </c>
      <c r="D968" t="s">
        <v>29</v>
      </c>
      <c r="E968">
        <v>79767</v>
      </c>
    </row>
    <row r="969" spans="1:5" x14ac:dyDescent="0.3">
      <c r="A969">
        <v>5756920838</v>
      </c>
      <c r="B969" t="s">
        <v>1865</v>
      </c>
      <c r="C969" t="s">
        <v>1866</v>
      </c>
      <c r="D969" t="s">
        <v>7</v>
      </c>
      <c r="E969">
        <v>34761</v>
      </c>
    </row>
    <row r="970" spans="1:5" x14ac:dyDescent="0.3">
      <c r="A970">
        <v>6172549286</v>
      </c>
      <c r="B970" t="s">
        <v>157</v>
      </c>
      <c r="C970" t="s">
        <v>1867</v>
      </c>
      <c r="D970" t="s">
        <v>29</v>
      </c>
      <c r="E970">
        <v>67585</v>
      </c>
    </row>
    <row r="971" spans="1:5" x14ac:dyDescent="0.3">
      <c r="A971">
        <v>5341512014</v>
      </c>
      <c r="B971" t="s">
        <v>1868</v>
      </c>
      <c r="C971" t="s">
        <v>1869</v>
      </c>
      <c r="D971" t="s">
        <v>7</v>
      </c>
      <c r="E971">
        <v>57651</v>
      </c>
    </row>
    <row r="972" spans="1:5" x14ac:dyDescent="0.3">
      <c r="A972">
        <v>9491257560</v>
      </c>
      <c r="B972" t="s">
        <v>1870</v>
      </c>
      <c r="C972" t="s">
        <v>1871</v>
      </c>
      <c r="D972" t="s">
        <v>29</v>
      </c>
      <c r="E972">
        <v>66363</v>
      </c>
    </row>
    <row r="973" spans="1:5" x14ac:dyDescent="0.3">
      <c r="A973">
        <v>7521557441</v>
      </c>
      <c r="B973" t="s">
        <v>1872</v>
      </c>
      <c r="C973" t="s">
        <v>1873</v>
      </c>
      <c r="D973" t="s">
        <v>10</v>
      </c>
      <c r="E973">
        <v>91279</v>
      </c>
    </row>
    <row r="974" spans="1:5" x14ac:dyDescent="0.3">
      <c r="A974">
        <v>6106380341</v>
      </c>
      <c r="B974" t="s">
        <v>1874</v>
      </c>
      <c r="C974" t="s">
        <v>1875</v>
      </c>
      <c r="D974" t="s">
        <v>29</v>
      </c>
      <c r="E974">
        <v>57050</v>
      </c>
    </row>
    <row r="975" spans="1:5" x14ac:dyDescent="0.3">
      <c r="A975">
        <v>9434604370</v>
      </c>
      <c r="B975" t="s">
        <v>1876</v>
      </c>
      <c r="C975" t="s">
        <v>1877</v>
      </c>
      <c r="D975" t="s">
        <v>29</v>
      </c>
      <c r="E975">
        <v>69644</v>
      </c>
    </row>
    <row r="976" spans="1:5" x14ac:dyDescent="0.3">
      <c r="A976">
        <v>8731494560</v>
      </c>
      <c r="B976" t="s">
        <v>1749</v>
      </c>
      <c r="C976" t="s">
        <v>1878</v>
      </c>
      <c r="D976" t="s">
        <v>29</v>
      </c>
      <c r="E976">
        <v>77055</v>
      </c>
    </row>
    <row r="977" spans="1:5" x14ac:dyDescent="0.3">
      <c r="A977">
        <v>8646243699</v>
      </c>
      <c r="B977" t="s">
        <v>1879</v>
      </c>
      <c r="C977" t="s">
        <v>1880</v>
      </c>
      <c r="D977" t="s">
        <v>10</v>
      </c>
      <c r="E977">
        <v>109614</v>
      </c>
    </row>
    <row r="978" spans="1:5" x14ac:dyDescent="0.3">
      <c r="A978">
        <v>2045928187</v>
      </c>
      <c r="B978" t="s">
        <v>1881</v>
      </c>
      <c r="C978" t="s">
        <v>1882</v>
      </c>
      <c r="D978" t="s">
        <v>7</v>
      </c>
      <c r="E978">
        <v>33035</v>
      </c>
    </row>
    <row r="979" spans="1:5" x14ac:dyDescent="0.3">
      <c r="A979">
        <v>2128813026</v>
      </c>
      <c r="B979" t="s">
        <v>1789</v>
      </c>
      <c r="C979" t="s">
        <v>1883</v>
      </c>
      <c r="D979" t="s">
        <v>10</v>
      </c>
      <c r="E979">
        <v>119743</v>
      </c>
    </row>
    <row r="980" spans="1:5" x14ac:dyDescent="0.3">
      <c r="A980">
        <v>9107581297</v>
      </c>
      <c r="B980" t="s">
        <v>1884</v>
      </c>
      <c r="C980" t="s">
        <v>1885</v>
      </c>
      <c r="D980" t="s">
        <v>10</v>
      </c>
      <c r="E980">
        <v>113337</v>
      </c>
    </row>
    <row r="981" spans="1:5" x14ac:dyDescent="0.3">
      <c r="A981">
        <v>3086393343</v>
      </c>
      <c r="B981" t="s">
        <v>1886</v>
      </c>
      <c r="C981" t="s">
        <v>1887</v>
      </c>
      <c r="D981" t="s">
        <v>10</v>
      </c>
      <c r="E981">
        <v>100553</v>
      </c>
    </row>
    <row r="982" spans="1:5" x14ac:dyDescent="0.3">
      <c r="A982">
        <v>5079859830</v>
      </c>
      <c r="B982" t="s">
        <v>1888</v>
      </c>
      <c r="C982" t="s">
        <v>1889</v>
      </c>
      <c r="D982" t="s">
        <v>7</v>
      </c>
      <c r="E982">
        <v>54395</v>
      </c>
    </row>
    <row r="983" spans="1:5" x14ac:dyDescent="0.3">
      <c r="A983">
        <v>5412518958</v>
      </c>
      <c r="B983" t="s">
        <v>1890</v>
      </c>
      <c r="C983" t="s">
        <v>1891</v>
      </c>
      <c r="D983" t="s">
        <v>7</v>
      </c>
      <c r="E983">
        <v>34010</v>
      </c>
    </row>
    <row r="984" spans="1:5" x14ac:dyDescent="0.3">
      <c r="A984">
        <v>7573774818</v>
      </c>
      <c r="B984" t="s">
        <v>1892</v>
      </c>
      <c r="C984" t="s">
        <v>1893</v>
      </c>
      <c r="D984" t="s">
        <v>29</v>
      </c>
      <c r="E984">
        <v>66953</v>
      </c>
    </row>
    <row r="985" spans="1:5" x14ac:dyDescent="0.3">
      <c r="A985">
        <v>4439073344</v>
      </c>
      <c r="B985" t="s">
        <v>1894</v>
      </c>
      <c r="C985" t="s">
        <v>1895</v>
      </c>
      <c r="D985" t="s">
        <v>7</v>
      </c>
      <c r="E985">
        <v>61002</v>
      </c>
    </row>
    <row r="986" spans="1:5" x14ac:dyDescent="0.3">
      <c r="A986">
        <v>885693418</v>
      </c>
      <c r="B986" t="s">
        <v>1896</v>
      </c>
      <c r="C986" t="s">
        <v>1897</v>
      </c>
      <c r="D986" t="s">
        <v>7</v>
      </c>
      <c r="E986">
        <v>55828</v>
      </c>
    </row>
    <row r="987" spans="1:5" x14ac:dyDescent="0.3">
      <c r="A987">
        <v>140020098</v>
      </c>
      <c r="B987" t="s">
        <v>1898</v>
      </c>
      <c r="C987" t="s">
        <v>1899</v>
      </c>
      <c r="D987" t="s">
        <v>10</v>
      </c>
      <c r="E987">
        <v>114711</v>
      </c>
    </row>
    <row r="988" spans="1:5" x14ac:dyDescent="0.3">
      <c r="A988">
        <v>2763158331</v>
      </c>
      <c r="B988" t="s">
        <v>1900</v>
      </c>
      <c r="C988" t="s">
        <v>1901</v>
      </c>
      <c r="D988" t="s">
        <v>7</v>
      </c>
      <c r="E988">
        <v>63815</v>
      </c>
    </row>
    <row r="989" spans="1:5" x14ac:dyDescent="0.3">
      <c r="A989">
        <v>7567063646</v>
      </c>
      <c r="B989" t="s">
        <v>1902</v>
      </c>
      <c r="C989" t="s">
        <v>1903</v>
      </c>
      <c r="D989" t="s">
        <v>29</v>
      </c>
      <c r="E989">
        <v>58778</v>
      </c>
    </row>
    <row r="990" spans="1:5" x14ac:dyDescent="0.3">
      <c r="A990">
        <v>1364767856</v>
      </c>
      <c r="B990" t="s">
        <v>1904</v>
      </c>
      <c r="C990" t="s">
        <v>1905</v>
      </c>
      <c r="D990" t="s">
        <v>7</v>
      </c>
      <c r="E990">
        <v>59415</v>
      </c>
    </row>
    <row r="991" spans="1:5" x14ac:dyDescent="0.3">
      <c r="A991">
        <v>2136806068</v>
      </c>
      <c r="B991" t="s">
        <v>1241</v>
      </c>
      <c r="C991" t="s">
        <v>1906</v>
      </c>
      <c r="D991" t="s">
        <v>29</v>
      </c>
      <c r="E991">
        <v>75616</v>
      </c>
    </row>
    <row r="992" spans="1:5" x14ac:dyDescent="0.3">
      <c r="A992">
        <v>5395528121</v>
      </c>
      <c r="B992" t="s">
        <v>1907</v>
      </c>
      <c r="C992" t="s">
        <v>1908</v>
      </c>
      <c r="D992" t="s">
        <v>7</v>
      </c>
      <c r="E992">
        <v>37393</v>
      </c>
    </row>
    <row r="993" spans="1:5" x14ac:dyDescent="0.3">
      <c r="A993">
        <v>8256403403</v>
      </c>
      <c r="B993" t="s">
        <v>1605</v>
      </c>
      <c r="C993" t="s">
        <v>1909</v>
      </c>
      <c r="D993" t="s">
        <v>10</v>
      </c>
      <c r="E993">
        <v>116569</v>
      </c>
    </row>
    <row r="994" spans="1:5" x14ac:dyDescent="0.3">
      <c r="A994">
        <v>3101620996</v>
      </c>
      <c r="B994" t="s">
        <v>1910</v>
      </c>
      <c r="C994" t="s">
        <v>1911</v>
      </c>
      <c r="D994" t="s">
        <v>10</v>
      </c>
      <c r="E994">
        <v>96589</v>
      </c>
    </row>
    <row r="995" spans="1:5" x14ac:dyDescent="0.3">
      <c r="A995">
        <v>7166957409</v>
      </c>
      <c r="B995" t="s">
        <v>1912</v>
      </c>
      <c r="C995" t="s">
        <v>1913</v>
      </c>
      <c r="D995" t="s">
        <v>10</v>
      </c>
      <c r="E995">
        <v>113321</v>
      </c>
    </row>
    <row r="996" spans="1:5" x14ac:dyDescent="0.3">
      <c r="A996">
        <v>8154943166</v>
      </c>
      <c r="B996" t="s">
        <v>1914</v>
      </c>
      <c r="C996" t="s">
        <v>1915</v>
      </c>
      <c r="D996" t="s">
        <v>7</v>
      </c>
      <c r="E996">
        <v>38259</v>
      </c>
    </row>
    <row r="997" spans="1:5" x14ac:dyDescent="0.3">
      <c r="A997">
        <v>3772653790</v>
      </c>
      <c r="B997" t="s">
        <v>1916</v>
      </c>
      <c r="C997" t="s">
        <v>1917</v>
      </c>
      <c r="D997" t="s">
        <v>29</v>
      </c>
      <c r="E997">
        <v>68355</v>
      </c>
    </row>
    <row r="998" spans="1:5" x14ac:dyDescent="0.3">
      <c r="A998">
        <v>3642452728</v>
      </c>
      <c r="B998" t="s">
        <v>1918</v>
      </c>
      <c r="C998" t="s">
        <v>1919</v>
      </c>
      <c r="D998" t="s">
        <v>10</v>
      </c>
      <c r="E998">
        <v>84611</v>
      </c>
    </row>
    <row r="999" spans="1:5" x14ac:dyDescent="0.3">
      <c r="A999">
        <v>2500807061</v>
      </c>
      <c r="B999" t="s">
        <v>1920</v>
      </c>
      <c r="C999" t="s">
        <v>1921</v>
      </c>
      <c r="D999" t="s">
        <v>10</v>
      </c>
      <c r="E999">
        <v>102862</v>
      </c>
    </row>
    <row r="1000" spans="1:5" x14ac:dyDescent="0.3">
      <c r="A1000">
        <v>3991963221</v>
      </c>
      <c r="B1000" t="s">
        <v>1922</v>
      </c>
      <c r="C1000" t="s">
        <v>1923</v>
      </c>
      <c r="D1000" t="s">
        <v>10</v>
      </c>
      <c r="E1000">
        <v>117349</v>
      </c>
    </row>
    <row r="1001" spans="1:5" x14ac:dyDescent="0.3">
      <c r="A1001">
        <v>7374898193</v>
      </c>
      <c r="B1001" t="s">
        <v>1924</v>
      </c>
      <c r="C1001" t="s">
        <v>1925</v>
      </c>
      <c r="D1001" t="s">
        <v>29</v>
      </c>
      <c r="E1001">
        <v>50715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001"/>
  <sheetViews>
    <sheetView workbookViewId="0"/>
  </sheetViews>
  <sheetFormatPr defaultColWidth="11.19921875" defaultRowHeight="15.6" x14ac:dyDescent="0.3"/>
  <sheetData>
    <row r="1" spans="1:4" x14ac:dyDescent="0.3">
      <c r="A1" t="s">
        <v>1926</v>
      </c>
      <c r="B1" t="s">
        <v>1927</v>
      </c>
      <c r="C1" t="s">
        <v>1928</v>
      </c>
      <c r="D1" t="s">
        <v>0</v>
      </c>
    </row>
    <row r="2" spans="1:4" x14ac:dyDescent="0.3">
      <c r="A2" t="s">
        <v>1929</v>
      </c>
      <c r="B2" t="s">
        <v>1930</v>
      </c>
      <c r="C2">
        <v>56950</v>
      </c>
      <c r="D2">
        <v>5422052862</v>
      </c>
    </row>
    <row r="3" spans="1:4" x14ac:dyDescent="0.3">
      <c r="A3" t="s">
        <v>1931</v>
      </c>
      <c r="B3" t="s">
        <v>1932</v>
      </c>
      <c r="C3">
        <v>48209</v>
      </c>
      <c r="D3">
        <v>8565880958</v>
      </c>
    </row>
    <row r="4" spans="1:4" x14ac:dyDescent="0.3">
      <c r="A4" t="s">
        <v>1933</v>
      </c>
      <c r="B4" t="s">
        <v>1934</v>
      </c>
      <c r="C4">
        <v>21451</v>
      </c>
      <c r="D4">
        <v>5511711233</v>
      </c>
    </row>
    <row r="5" spans="1:4" x14ac:dyDescent="0.3">
      <c r="A5" t="s">
        <v>1935</v>
      </c>
      <c r="B5" t="s">
        <v>1936</v>
      </c>
      <c r="C5">
        <v>25987</v>
      </c>
      <c r="D5">
        <v>3547596165</v>
      </c>
    </row>
    <row r="6" spans="1:4" x14ac:dyDescent="0.3">
      <c r="A6" t="s">
        <v>1937</v>
      </c>
      <c r="B6" t="s">
        <v>1938</v>
      </c>
      <c r="C6">
        <v>34774</v>
      </c>
      <c r="D6">
        <v>4175195971</v>
      </c>
    </row>
    <row r="7" spans="1:4" x14ac:dyDescent="0.3">
      <c r="A7" t="s">
        <v>1939</v>
      </c>
      <c r="B7" t="s">
        <v>1940</v>
      </c>
      <c r="C7">
        <v>14259</v>
      </c>
      <c r="D7">
        <v>6183510505</v>
      </c>
    </row>
    <row r="8" spans="1:4" x14ac:dyDescent="0.3">
      <c r="A8" t="s">
        <v>1941</v>
      </c>
      <c r="B8" t="s">
        <v>1942</v>
      </c>
      <c r="C8">
        <v>14971</v>
      </c>
      <c r="D8">
        <v>9483290694</v>
      </c>
    </row>
    <row r="9" spans="1:4" x14ac:dyDescent="0.3">
      <c r="A9" t="s">
        <v>1943</v>
      </c>
      <c r="B9" t="s">
        <v>1944</v>
      </c>
      <c r="C9">
        <v>56182</v>
      </c>
      <c r="D9">
        <v>264454596</v>
      </c>
    </row>
    <row r="10" spans="1:4" x14ac:dyDescent="0.3">
      <c r="A10" t="s">
        <v>1945</v>
      </c>
      <c r="B10" t="s">
        <v>1946</v>
      </c>
      <c r="C10">
        <v>37022</v>
      </c>
      <c r="D10">
        <v>3935718624</v>
      </c>
    </row>
    <row r="11" spans="1:4" x14ac:dyDescent="0.3">
      <c r="A11" t="s">
        <v>1947</v>
      </c>
      <c r="B11" t="s">
        <v>1948</v>
      </c>
      <c r="C11">
        <v>54203</v>
      </c>
      <c r="D11">
        <v>2355104786</v>
      </c>
    </row>
    <row r="12" spans="1:4" x14ac:dyDescent="0.3">
      <c r="A12" t="s">
        <v>1949</v>
      </c>
      <c r="B12" t="s">
        <v>1950</v>
      </c>
      <c r="C12">
        <v>17688</v>
      </c>
      <c r="D12">
        <v>2533903736</v>
      </c>
    </row>
    <row r="13" spans="1:4" x14ac:dyDescent="0.3">
      <c r="A13" t="s">
        <v>1951</v>
      </c>
      <c r="B13" t="s">
        <v>1952</v>
      </c>
      <c r="C13">
        <v>53718</v>
      </c>
      <c r="D13">
        <v>9293760045</v>
      </c>
    </row>
    <row r="14" spans="1:4" x14ac:dyDescent="0.3">
      <c r="A14" t="s">
        <v>1953</v>
      </c>
      <c r="B14" t="s">
        <v>1954</v>
      </c>
      <c r="C14">
        <v>22114</v>
      </c>
      <c r="D14">
        <v>3933561566</v>
      </c>
    </row>
    <row r="15" spans="1:4" x14ac:dyDescent="0.3">
      <c r="A15" t="s">
        <v>1955</v>
      </c>
      <c r="B15" t="s">
        <v>1956</v>
      </c>
      <c r="C15">
        <v>56954</v>
      </c>
      <c r="D15">
        <v>7402856011</v>
      </c>
    </row>
    <row r="16" spans="1:4" x14ac:dyDescent="0.3">
      <c r="A16" t="s">
        <v>1957</v>
      </c>
      <c r="B16" t="s">
        <v>1958</v>
      </c>
      <c r="C16">
        <v>36601</v>
      </c>
      <c r="D16">
        <v>4323171323</v>
      </c>
    </row>
    <row r="17" spans="1:4" x14ac:dyDescent="0.3">
      <c r="A17" t="s">
        <v>1959</v>
      </c>
      <c r="B17" t="s">
        <v>1960</v>
      </c>
      <c r="C17">
        <v>34798</v>
      </c>
      <c r="D17">
        <v>594961432</v>
      </c>
    </row>
    <row r="18" spans="1:4" x14ac:dyDescent="0.3">
      <c r="A18" t="s">
        <v>1961</v>
      </c>
      <c r="B18" t="s">
        <v>1962</v>
      </c>
      <c r="C18">
        <v>58683</v>
      </c>
      <c r="D18">
        <v>3381164996</v>
      </c>
    </row>
    <row r="19" spans="1:4" x14ac:dyDescent="0.3">
      <c r="A19" t="s">
        <v>1963</v>
      </c>
      <c r="B19" t="s">
        <v>1964</v>
      </c>
      <c r="C19">
        <v>39579</v>
      </c>
      <c r="D19">
        <v>8467388188</v>
      </c>
    </row>
    <row r="20" spans="1:4" x14ac:dyDescent="0.3">
      <c r="A20" t="s">
        <v>1965</v>
      </c>
      <c r="B20" t="s">
        <v>1966</v>
      </c>
      <c r="C20">
        <v>34362</v>
      </c>
      <c r="D20">
        <v>2138131904</v>
      </c>
    </row>
    <row r="21" spans="1:4" x14ac:dyDescent="0.3">
      <c r="A21" t="s">
        <v>1967</v>
      </c>
      <c r="B21" t="s">
        <v>1968</v>
      </c>
      <c r="C21">
        <v>36916</v>
      </c>
      <c r="D21">
        <v>3145039288</v>
      </c>
    </row>
    <row r="22" spans="1:4" x14ac:dyDescent="0.3">
      <c r="A22" t="s">
        <v>1969</v>
      </c>
      <c r="B22" t="s">
        <v>1970</v>
      </c>
      <c r="C22">
        <v>20514</v>
      </c>
      <c r="D22">
        <v>299663825</v>
      </c>
    </row>
    <row r="23" spans="1:4" x14ac:dyDescent="0.3">
      <c r="A23" t="s">
        <v>1971</v>
      </c>
      <c r="B23" t="s">
        <v>1972</v>
      </c>
      <c r="C23">
        <v>36420</v>
      </c>
      <c r="D23">
        <v>1839046880</v>
      </c>
    </row>
    <row r="24" spans="1:4" x14ac:dyDescent="0.3">
      <c r="A24" t="s">
        <v>1973</v>
      </c>
      <c r="B24" t="s">
        <v>1974</v>
      </c>
      <c r="C24">
        <v>29041</v>
      </c>
      <c r="D24">
        <v>7560031153</v>
      </c>
    </row>
    <row r="25" spans="1:4" x14ac:dyDescent="0.3">
      <c r="A25" t="s">
        <v>1975</v>
      </c>
      <c r="B25" t="s">
        <v>1976</v>
      </c>
      <c r="C25">
        <v>39244</v>
      </c>
      <c r="D25">
        <v>5637692440</v>
      </c>
    </row>
    <row r="26" spans="1:4" x14ac:dyDescent="0.3">
      <c r="A26" t="s">
        <v>1977</v>
      </c>
      <c r="B26" t="s">
        <v>1978</v>
      </c>
      <c r="C26">
        <v>49572</v>
      </c>
      <c r="D26">
        <v>4862005330</v>
      </c>
    </row>
    <row r="27" spans="1:4" x14ac:dyDescent="0.3">
      <c r="A27" t="s">
        <v>1979</v>
      </c>
      <c r="B27" t="s">
        <v>1980</v>
      </c>
      <c r="C27">
        <v>54376</v>
      </c>
      <c r="D27">
        <v>6286877770</v>
      </c>
    </row>
    <row r="28" spans="1:4" x14ac:dyDescent="0.3">
      <c r="A28" t="s">
        <v>1981</v>
      </c>
      <c r="B28" t="s">
        <v>1982</v>
      </c>
      <c r="C28">
        <v>54964</v>
      </c>
      <c r="D28">
        <v>7326611955</v>
      </c>
    </row>
    <row r="29" spans="1:4" x14ac:dyDescent="0.3">
      <c r="A29" t="s">
        <v>1983</v>
      </c>
      <c r="B29" t="s">
        <v>1984</v>
      </c>
      <c r="C29">
        <v>34620</v>
      </c>
      <c r="D29">
        <v>9163060264</v>
      </c>
    </row>
    <row r="30" spans="1:4" x14ac:dyDescent="0.3">
      <c r="A30" t="s">
        <v>1985</v>
      </c>
      <c r="B30" t="s">
        <v>1986</v>
      </c>
      <c r="C30">
        <v>17792</v>
      </c>
      <c r="D30">
        <v>3259018638</v>
      </c>
    </row>
    <row r="31" spans="1:4" x14ac:dyDescent="0.3">
      <c r="A31" t="s">
        <v>1987</v>
      </c>
      <c r="B31" t="s">
        <v>1988</v>
      </c>
      <c r="C31">
        <v>13775</v>
      </c>
      <c r="D31">
        <v>6819637888</v>
      </c>
    </row>
    <row r="32" spans="1:4" x14ac:dyDescent="0.3">
      <c r="A32" t="s">
        <v>1989</v>
      </c>
      <c r="B32" t="s">
        <v>1970</v>
      </c>
      <c r="C32">
        <v>45277</v>
      </c>
      <c r="D32">
        <v>5474718616</v>
      </c>
    </row>
    <row r="33" spans="1:4" x14ac:dyDescent="0.3">
      <c r="A33" t="s">
        <v>1990</v>
      </c>
      <c r="B33" t="s">
        <v>1991</v>
      </c>
      <c r="C33">
        <v>33594</v>
      </c>
      <c r="D33">
        <v>4192879565</v>
      </c>
    </row>
    <row r="34" spans="1:4" x14ac:dyDescent="0.3">
      <c r="A34" t="s">
        <v>1992</v>
      </c>
      <c r="B34" t="s">
        <v>1993</v>
      </c>
      <c r="C34">
        <v>25434</v>
      </c>
      <c r="D34">
        <v>6776868107</v>
      </c>
    </row>
    <row r="35" spans="1:4" x14ac:dyDescent="0.3">
      <c r="A35" t="s">
        <v>1994</v>
      </c>
      <c r="B35" t="s">
        <v>1995</v>
      </c>
      <c r="C35">
        <v>56499</v>
      </c>
      <c r="D35">
        <v>2565093969</v>
      </c>
    </row>
    <row r="36" spans="1:4" x14ac:dyDescent="0.3">
      <c r="A36" t="s">
        <v>1996</v>
      </c>
      <c r="B36" t="s">
        <v>1997</v>
      </c>
      <c r="C36">
        <v>38741</v>
      </c>
      <c r="D36">
        <v>9207464802</v>
      </c>
    </row>
    <row r="37" spans="1:4" x14ac:dyDescent="0.3">
      <c r="A37" t="s">
        <v>1998</v>
      </c>
      <c r="B37" t="s">
        <v>1999</v>
      </c>
      <c r="C37">
        <v>50162</v>
      </c>
      <c r="D37">
        <v>7132417177</v>
      </c>
    </row>
    <row r="38" spans="1:4" x14ac:dyDescent="0.3">
      <c r="A38" t="s">
        <v>2000</v>
      </c>
      <c r="B38" t="s">
        <v>2001</v>
      </c>
      <c r="C38">
        <v>58300</v>
      </c>
      <c r="D38">
        <v>9548500949</v>
      </c>
    </row>
    <row r="39" spans="1:4" x14ac:dyDescent="0.3">
      <c r="A39" t="s">
        <v>2002</v>
      </c>
      <c r="B39" t="s">
        <v>1940</v>
      </c>
      <c r="C39">
        <v>17246</v>
      </c>
      <c r="D39">
        <v>397599129</v>
      </c>
    </row>
    <row r="40" spans="1:4" x14ac:dyDescent="0.3">
      <c r="A40" t="s">
        <v>2003</v>
      </c>
      <c r="B40" t="s">
        <v>2004</v>
      </c>
      <c r="C40">
        <v>58781</v>
      </c>
      <c r="D40">
        <v>1518783783</v>
      </c>
    </row>
    <row r="41" spans="1:4" x14ac:dyDescent="0.3">
      <c r="A41" t="s">
        <v>2005</v>
      </c>
      <c r="B41" t="s">
        <v>2006</v>
      </c>
      <c r="C41">
        <v>44609</v>
      </c>
      <c r="D41">
        <v>8002426673</v>
      </c>
    </row>
    <row r="42" spans="1:4" x14ac:dyDescent="0.3">
      <c r="A42" t="s">
        <v>2007</v>
      </c>
      <c r="B42" t="s">
        <v>2008</v>
      </c>
      <c r="C42">
        <v>19443</v>
      </c>
      <c r="D42">
        <v>1268934771</v>
      </c>
    </row>
    <row r="43" spans="1:4" x14ac:dyDescent="0.3">
      <c r="A43" t="s">
        <v>2009</v>
      </c>
      <c r="B43" t="s">
        <v>2010</v>
      </c>
      <c r="C43">
        <v>20581</v>
      </c>
      <c r="D43">
        <v>4900475084</v>
      </c>
    </row>
    <row r="44" spans="1:4" x14ac:dyDescent="0.3">
      <c r="A44" t="s">
        <v>2011</v>
      </c>
      <c r="B44" t="s">
        <v>2012</v>
      </c>
      <c r="C44">
        <v>24071</v>
      </c>
      <c r="D44">
        <v>7338728615</v>
      </c>
    </row>
    <row r="45" spans="1:4" x14ac:dyDescent="0.3">
      <c r="A45" t="s">
        <v>2013</v>
      </c>
      <c r="B45" t="s">
        <v>2014</v>
      </c>
      <c r="C45">
        <v>31450</v>
      </c>
      <c r="D45">
        <v>6148235056</v>
      </c>
    </row>
    <row r="46" spans="1:4" x14ac:dyDescent="0.3">
      <c r="A46" t="s">
        <v>2015</v>
      </c>
      <c r="B46" t="s">
        <v>2016</v>
      </c>
      <c r="C46">
        <v>26995</v>
      </c>
      <c r="D46">
        <v>2376099331</v>
      </c>
    </row>
    <row r="47" spans="1:4" x14ac:dyDescent="0.3">
      <c r="A47" t="s">
        <v>2017</v>
      </c>
      <c r="B47" t="s">
        <v>2018</v>
      </c>
      <c r="C47">
        <v>28746</v>
      </c>
      <c r="D47">
        <v>9545462825</v>
      </c>
    </row>
    <row r="48" spans="1:4" x14ac:dyDescent="0.3">
      <c r="A48" t="s">
        <v>2019</v>
      </c>
      <c r="B48" t="s">
        <v>2020</v>
      </c>
      <c r="C48">
        <v>59225</v>
      </c>
      <c r="D48">
        <v>4852897158</v>
      </c>
    </row>
    <row r="49" spans="1:4" x14ac:dyDescent="0.3">
      <c r="A49" t="s">
        <v>2021</v>
      </c>
      <c r="B49" t="s">
        <v>2022</v>
      </c>
      <c r="C49">
        <v>57868</v>
      </c>
      <c r="D49">
        <v>4691333258</v>
      </c>
    </row>
    <row r="50" spans="1:4" x14ac:dyDescent="0.3">
      <c r="A50" t="s">
        <v>2023</v>
      </c>
      <c r="B50" t="s">
        <v>2024</v>
      </c>
      <c r="C50">
        <v>24547</v>
      </c>
      <c r="D50">
        <v>1739513533</v>
      </c>
    </row>
    <row r="51" spans="1:4" x14ac:dyDescent="0.3">
      <c r="A51" t="s">
        <v>2025</v>
      </c>
      <c r="B51" t="s">
        <v>2026</v>
      </c>
      <c r="C51">
        <v>23450</v>
      </c>
      <c r="D51">
        <v>5795848808</v>
      </c>
    </row>
    <row r="52" spans="1:4" x14ac:dyDescent="0.3">
      <c r="A52" t="s">
        <v>2027</v>
      </c>
      <c r="B52" t="s">
        <v>2028</v>
      </c>
      <c r="C52">
        <v>20598</v>
      </c>
      <c r="D52">
        <v>1462166245</v>
      </c>
    </row>
    <row r="53" spans="1:4" x14ac:dyDescent="0.3">
      <c r="A53" t="s">
        <v>2029</v>
      </c>
      <c r="B53" t="s">
        <v>2030</v>
      </c>
      <c r="C53">
        <v>20792</v>
      </c>
      <c r="D53">
        <v>9483290694</v>
      </c>
    </row>
    <row r="54" spans="1:4" x14ac:dyDescent="0.3">
      <c r="A54" t="s">
        <v>2031</v>
      </c>
      <c r="B54" t="s">
        <v>2032</v>
      </c>
      <c r="C54">
        <v>39299</v>
      </c>
      <c r="D54">
        <v>8127128031</v>
      </c>
    </row>
    <row r="55" spans="1:4" x14ac:dyDescent="0.3">
      <c r="A55" t="s">
        <v>2033</v>
      </c>
      <c r="B55" t="s">
        <v>1948</v>
      </c>
      <c r="C55">
        <v>54613</v>
      </c>
      <c r="D55">
        <v>3213290963</v>
      </c>
    </row>
    <row r="56" spans="1:4" x14ac:dyDescent="0.3">
      <c r="A56" t="s">
        <v>2034</v>
      </c>
      <c r="B56" t="s">
        <v>2035</v>
      </c>
      <c r="C56">
        <v>15967</v>
      </c>
      <c r="D56">
        <v>3986480021</v>
      </c>
    </row>
    <row r="57" spans="1:4" x14ac:dyDescent="0.3">
      <c r="A57" t="s">
        <v>2036</v>
      </c>
      <c r="B57" t="s">
        <v>2037</v>
      </c>
      <c r="C57">
        <v>25047</v>
      </c>
      <c r="D57">
        <v>1053331541</v>
      </c>
    </row>
    <row r="58" spans="1:4" x14ac:dyDescent="0.3">
      <c r="A58" t="s">
        <v>2038</v>
      </c>
      <c r="B58" t="s">
        <v>2039</v>
      </c>
      <c r="C58">
        <v>48477</v>
      </c>
      <c r="D58">
        <v>5197585250</v>
      </c>
    </row>
    <row r="59" spans="1:4" x14ac:dyDescent="0.3">
      <c r="A59" t="s">
        <v>2040</v>
      </c>
      <c r="B59" t="s">
        <v>2041</v>
      </c>
      <c r="C59">
        <v>21275</v>
      </c>
      <c r="D59">
        <v>3877279783</v>
      </c>
    </row>
    <row r="60" spans="1:4" x14ac:dyDescent="0.3">
      <c r="A60" t="s">
        <v>2042</v>
      </c>
      <c r="B60" t="s">
        <v>2043</v>
      </c>
      <c r="C60">
        <v>30039</v>
      </c>
      <c r="D60">
        <v>5079859830</v>
      </c>
    </row>
    <row r="61" spans="1:4" x14ac:dyDescent="0.3">
      <c r="A61" t="s">
        <v>2044</v>
      </c>
      <c r="B61" t="s">
        <v>2045</v>
      </c>
      <c r="C61">
        <v>14895</v>
      </c>
      <c r="D61">
        <v>5687748091</v>
      </c>
    </row>
    <row r="62" spans="1:4" x14ac:dyDescent="0.3">
      <c r="A62" t="s">
        <v>2046</v>
      </c>
      <c r="B62" t="s">
        <v>2047</v>
      </c>
      <c r="C62">
        <v>27539</v>
      </c>
      <c r="D62">
        <v>8267733809</v>
      </c>
    </row>
    <row r="63" spans="1:4" x14ac:dyDescent="0.3">
      <c r="A63" t="s">
        <v>2048</v>
      </c>
      <c r="B63" t="s">
        <v>2049</v>
      </c>
      <c r="C63">
        <v>10836</v>
      </c>
      <c r="D63">
        <v>7645724897</v>
      </c>
    </row>
    <row r="64" spans="1:4" x14ac:dyDescent="0.3">
      <c r="A64" t="s">
        <v>2050</v>
      </c>
      <c r="B64" t="s">
        <v>2051</v>
      </c>
      <c r="C64">
        <v>20834</v>
      </c>
      <c r="D64">
        <v>9885165231</v>
      </c>
    </row>
    <row r="65" spans="1:4" x14ac:dyDescent="0.3">
      <c r="A65" t="s">
        <v>2052</v>
      </c>
      <c r="B65" t="s">
        <v>1956</v>
      </c>
      <c r="C65">
        <v>15147</v>
      </c>
      <c r="D65">
        <v>9128677390</v>
      </c>
    </row>
    <row r="66" spans="1:4" x14ac:dyDescent="0.3">
      <c r="A66" t="s">
        <v>2053</v>
      </c>
      <c r="B66" t="s">
        <v>2054</v>
      </c>
      <c r="C66">
        <v>26500</v>
      </c>
      <c r="D66">
        <v>209942509</v>
      </c>
    </row>
    <row r="67" spans="1:4" x14ac:dyDescent="0.3">
      <c r="A67" t="s">
        <v>2055</v>
      </c>
      <c r="B67" t="s">
        <v>1976</v>
      </c>
      <c r="C67">
        <v>35913</v>
      </c>
      <c r="D67">
        <v>4162153728</v>
      </c>
    </row>
    <row r="68" spans="1:4" x14ac:dyDescent="0.3">
      <c r="A68" t="s">
        <v>2056</v>
      </c>
      <c r="B68" t="s">
        <v>2057</v>
      </c>
      <c r="C68">
        <v>52124</v>
      </c>
      <c r="D68">
        <v>3507341514</v>
      </c>
    </row>
    <row r="69" spans="1:4" x14ac:dyDescent="0.3">
      <c r="A69" t="s">
        <v>2058</v>
      </c>
      <c r="B69" t="s">
        <v>2059</v>
      </c>
      <c r="C69">
        <v>20964</v>
      </c>
      <c r="D69">
        <v>2314136845</v>
      </c>
    </row>
    <row r="70" spans="1:4" x14ac:dyDescent="0.3">
      <c r="A70" t="s">
        <v>2060</v>
      </c>
      <c r="B70" t="s">
        <v>2061</v>
      </c>
      <c r="C70">
        <v>49247</v>
      </c>
      <c r="D70">
        <v>7236563277</v>
      </c>
    </row>
    <row r="71" spans="1:4" x14ac:dyDescent="0.3">
      <c r="A71" t="s">
        <v>2062</v>
      </c>
      <c r="B71" t="s">
        <v>2063</v>
      </c>
      <c r="C71">
        <v>16928</v>
      </c>
      <c r="D71">
        <v>9312128221</v>
      </c>
    </row>
    <row r="72" spans="1:4" x14ac:dyDescent="0.3">
      <c r="A72" t="s">
        <v>2064</v>
      </c>
      <c r="B72" t="s">
        <v>2065</v>
      </c>
      <c r="C72">
        <v>57926</v>
      </c>
      <c r="D72">
        <v>1953937357</v>
      </c>
    </row>
    <row r="73" spans="1:4" x14ac:dyDescent="0.3">
      <c r="A73" t="s">
        <v>2066</v>
      </c>
      <c r="B73" t="s">
        <v>2067</v>
      </c>
      <c r="C73">
        <v>39932</v>
      </c>
      <c r="D73">
        <v>7205288142</v>
      </c>
    </row>
    <row r="74" spans="1:4" x14ac:dyDescent="0.3">
      <c r="A74" t="s">
        <v>2068</v>
      </c>
      <c r="B74" t="s">
        <v>2069</v>
      </c>
      <c r="C74">
        <v>19364</v>
      </c>
      <c r="D74">
        <v>1958063002</v>
      </c>
    </row>
    <row r="75" spans="1:4" x14ac:dyDescent="0.3">
      <c r="A75" t="s">
        <v>2070</v>
      </c>
      <c r="B75" t="s">
        <v>2071</v>
      </c>
      <c r="C75">
        <v>46426</v>
      </c>
      <c r="D75">
        <v>9163060264</v>
      </c>
    </row>
    <row r="76" spans="1:4" x14ac:dyDescent="0.3">
      <c r="A76" t="s">
        <v>2072</v>
      </c>
      <c r="B76" t="s">
        <v>2073</v>
      </c>
      <c r="C76">
        <v>31106</v>
      </c>
      <c r="D76">
        <v>19662963</v>
      </c>
    </row>
    <row r="77" spans="1:4" x14ac:dyDescent="0.3">
      <c r="A77" t="s">
        <v>2074</v>
      </c>
      <c r="B77" t="s">
        <v>2075</v>
      </c>
      <c r="C77">
        <v>49263</v>
      </c>
      <c r="D77">
        <v>3661649302</v>
      </c>
    </row>
    <row r="78" spans="1:4" x14ac:dyDescent="0.3">
      <c r="A78" t="s">
        <v>2076</v>
      </c>
      <c r="B78" t="s">
        <v>2077</v>
      </c>
      <c r="C78">
        <v>14614</v>
      </c>
      <c r="D78">
        <v>5837066497</v>
      </c>
    </row>
    <row r="79" spans="1:4" x14ac:dyDescent="0.3">
      <c r="A79" t="s">
        <v>2078</v>
      </c>
      <c r="B79" t="s">
        <v>2079</v>
      </c>
      <c r="C79">
        <v>47449</v>
      </c>
      <c r="D79">
        <v>6515844751</v>
      </c>
    </row>
    <row r="80" spans="1:4" x14ac:dyDescent="0.3">
      <c r="A80" t="s">
        <v>2080</v>
      </c>
      <c r="B80" t="s">
        <v>1958</v>
      </c>
      <c r="C80">
        <v>17319</v>
      </c>
      <c r="D80">
        <v>1419116835</v>
      </c>
    </row>
    <row r="81" spans="1:4" x14ac:dyDescent="0.3">
      <c r="A81" t="s">
        <v>2081</v>
      </c>
      <c r="B81" t="s">
        <v>1934</v>
      </c>
      <c r="C81">
        <v>59484</v>
      </c>
      <c r="D81">
        <v>4525743115</v>
      </c>
    </row>
    <row r="82" spans="1:4" x14ac:dyDescent="0.3">
      <c r="A82" t="s">
        <v>2082</v>
      </c>
      <c r="B82" t="s">
        <v>2083</v>
      </c>
      <c r="C82">
        <v>28158</v>
      </c>
      <c r="D82">
        <v>3524504531</v>
      </c>
    </row>
    <row r="83" spans="1:4" x14ac:dyDescent="0.3">
      <c r="A83" t="s">
        <v>2084</v>
      </c>
      <c r="B83" t="s">
        <v>2079</v>
      </c>
      <c r="C83">
        <v>52673</v>
      </c>
      <c r="D83">
        <v>244523738</v>
      </c>
    </row>
    <row r="84" spans="1:4" x14ac:dyDescent="0.3">
      <c r="A84" t="s">
        <v>2085</v>
      </c>
      <c r="B84" t="s">
        <v>1982</v>
      </c>
      <c r="C84">
        <v>50816</v>
      </c>
      <c r="D84">
        <v>3213290963</v>
      </c>
    </row>
    <row r="85" spans="1:4" x14ac:dyDescent="0.3">
      <c r="A85" t="s">
        <v>2086</v>
      </c>
      <c r="B85" t="s">
        <v>2087</v>
      </c>
      <c r="C85">
        <v>17278</v>
      </c>
      <c r="D85">
        <v>5907724676</v>
      </c>
    </row>
    <row r="86" spans="1:4" x14ac:dyDescent="0.3">
      <c r="A86" t="s">
        <v>2088</v>
      </c>
      <c r="B86" t="s">
        <v>2089</v>
      </c>
      <c r="C86">
        <v>24000</v>
      </c>
      <c r="D86">
        <v>7273123196</v>
      </c>
    </row>
    <row r="87" spans="1:4" x14ac:dyDescent="0.3">
      <c r="A87" t="s">
        <v>2090</v>
      </c>
      <c r="B87" t="s">
        <v>1997</v>
      </c>
      <c r="C87">
        <v>13677</v>
      </c>
      <c r="D87">
        <v>9854387496</v>
      </c>
    </row>
    <row r="88" spans="1:4" x14ac:dyDescent="0.3">
      <c r="A88" t="s">
        <v>2091</v>
      </c>
      <c r="B88" t="s">
        <v>2073</v>
      </c>
      <c r="C88">
        <v>53522</v>
      </c>
      <c r="D88">
        <v>1472093461</v>
      </c>
    </row>
    <row r="89" spans="1:4" x14ac:dyDescent="0.3">
      <c r="A89" t="s">
        <v>2092</v>
      </c>
      <c r="B89" t="s">
        <v>2093</v>
      </c>
      <c r="C89">
        <v>26620</v>
      </c>
      <c r="D89">
        <v>4786629839</v>
      </c>
    </row>
    <row r="90" spans="1:4" x14ac:dyDescent="0.3">
      <c r="A90" t="s">
        <v>2094</v>
      </c>
      <c r="B90" t="s">
        <v>2095</v>
      </c>
      <c r="C90">
        <v>54950</v>
      </c>
      <c r="D90">
        <v>1532722974</v>
      </c>
    </row>
    <row r="91" spans="1:4" x14ac:dyDescent="0.3">
      <c r="A91" t="s">
        <v>2096</v>
      </c>
      <c r="B91" t="s">
        <v>2097</v>
      </c>
      <c r="C91">
        <v>24489</v>
      </c>
      <c r="D91">
        <v>8349606134</v>
      </c>
    </row>
    <row r="92" spans="1:4" x14ac:dyDescent="0.3">
      <c r="A92" t="s">
        <v>2098</v>
      </c>
      <c r="B92" t="s">
        <v>2099</v>
      </c>
      <c r="C92">
        <v>47329</v>
      </c>
      <c r="D92">
        <v>6734537986</v>
      </c>
    </row>
    <row r="93" spans="1:4" x14ac:dyDescent="0.3">
      <c r="A93" t="s">
        <v>2100</v>
      </c>
      <c r="B93" t="s">
        <v>2101</v>
      </c>
      <c r="C93">
        <v>24507</v>
      </c>
      <c r="D93">
        <v>7160109333</v>
      </c>
    </row>
    <row r="94" spans="1:4" x14ac:dyDescent="0.3">
      <c r="A94" t="s">
        <v>2102</v>
      </c>
      <c r="B94" t="s">
        <v>2103</v>
      </c>
      <c r="C94">
        <v>29852</v>
      </c>
      <c r="D94">
        <v>9491257560</v>
      </c>
    </row>
    <row r="95" spans="1:4" x14ac:dyDescent="0.3">
      <c r="A95" t="s">
        <v>2104</v>
      </c>
      <c r="B95" t="s">
        <v>1952</v>
      </c>
      <c r="C95">
        <v>44345</v>
      </c>
      <c r="D95">
        <v>9854387496</v>
      </c>
    </row>
    <row r="96" spans="1:4" x14ac:dyDescent="0.3">
      <c r="A96" t="s">
        <v>2105</v>
      </c>
      <c r="B96" t="s">
        <v>2106</v>
      </c>
      <c r="C96">
        <v>45664</v>
      </c>
      <c r="D96">
        <v>2575500974</v>
      </c>
    </row>
    <row r="97" spans="1:4" x14ac:dyDescent="0.3">
      <c r="A97" t="s">
        <v>2107</v>
      </c>
      <c r="B97" t="s">
        <v>1956</v>
      </c>
      <c r="C97">
        <v>55090</v>
      </c>
      <c r="D97">
        <v>3097425365</v>
      </c>
    </row>
    <row r="98" spans="1:4" x14ac:dyDescent="0.3">
      <c r="A98" t="s">
        <v>2108</v>
      </c>
      <c r="B98" t="s">
        <v>2109</v>
      </c>
      <c r="C98">
        <v>44305</v>
      </c>
      <c r="D98">
        <v>5439294325</v>
      </c>
    </row>
    <row r="99" spans="1:4" x14ac:dyDescent="0.3">
      <c r="A99" t="s">
        <v>2110</v>
      </c>
      <c r="B99" t="s">
        <v>2111</v>
      </c>
      <c r="C99">
        <v>57491</v>
      </c>
      <c r="D99">
        <v>4786629839</v>
      </c>
    </row>
    <row r="100" spans="1:4" x14ac:dyDescent="0.3">
      <c r="A100" t="s">
        <v>2112</v>
      </c>
      <c r="B100" t="s">
        <v>2113</v>
      </c>
      <c r="C100">
        <v>28270</v>
      </c>
      <c r="D100">
        <v>3935718624</v>
      </c>
    </row>
    <row r="101" spans="1:4" x14ac:dyDescent="0.3">
      <c r="A101" t="s">
        <v>2114</v>
      </c>
      <c r="B101" t="s">
        <v>1956</v>
      </c>
      <c r="C101">
        <v>16811</v>
      </c>
      <c r="D101">
        <v>9023313240</v>
      </c>
    </row>
    <row r="102" spans="1:4" x14ac:dyDescent="0.3">
      <c r="A102" t="s">
        <v>2115</v>
      </c>
      <c r="B102" t="s">
        <v>2116</v>
      </c>
      <c r="C102">
        <v>23250</v>
      </c>
      <c r="D102">
        <v>999389173</v>
      </c>
    </row>
    <row r="103" spans="1:4" x14ac:dyDescent="0.3">
      <c r="A103" t="s">
        <v>2117</v>
      </c>
      <c r="B103" t="s">
        <v>2118</v>
      </c>
      <c r="C103">
        <v>44942</v>
      </c>
      <c r="D103">
        <v>25254650</v>
      </c>
    </row>
    <row r="104" spans="1:4" x14ac:dyDescent="0.3">
      <c r="A104" t="s">
        <v>2119</v>
      </c>
      <c r="B104" t="s">
        <v>2045</v>
      </c>
      <c r="C104">
        <v>47618</v>
      </c>
      <c r="D104">
        <v>7521557441</v>
      </c>
    </row>
    <row r="105" spans="1:4" x14ac:dyDescent="0.3">
      <c r="A105" t="s">
        <v>2120</v>
      </c>
      <c r="B105" t="s">
        <v>2121</v>
      </c>
      <c r="C105">
        <v>21420</v>
      </c>
      <c r="D105">
        <v>9829586073</v>
      </c>
    </row>
    <row r="106" spans="1:4" x14ac:dyDescent="0.3">
      <c r="A106" t="s">
        <v>2122</v>
      </c>
      <c r="B106" t="s">
        <v>2123</v>
      </c>
      <c r="C106">
        <v>22322</v>
      </c>
      <c r="D106">
        <v>8971738782</v>
      </c>
    </row>
    <row r="107" spans="1:4" x14ac:dyDescent="0.3">
      <c r="A107" t="s">
        <v>2124</v>
      </c>
      <c r="B107" t="s">
        <v>2028</v>
      </c>
      <c r="C107">
        <v>35175</v>
      </c>
      <c r="D107">
        <v>4039266773</v>
      </c>
    </row>
    <row r="108" spans="1:4" x14ac:dyDescent="0.3">
      <c r="A108" t="s">
        <v>2125</v>
      </c>
      <c r="B108" t="s">
        <v>2065</v>
      </c>
      <c r="C108">
        <v>42121</v>
      </c>
      <c r="D108">
        <v>2376099331</v>
      </c>
    </row>
    <row r="109" spans="1:4" x14ac:dyDescent="0.3">
      <c r="A109" t="s">
        <v>2126</v>
      </c>
      <c r="B109" t="s">
        <v>2127</v>
      </c>
      <c r="C109">
        <v>13812</v>
      </c>
      <c r="D109">
        <v>9223618401</v>
      </c>
    </row>
    <row r="110" spans="1:4" x14ac:dyDescent="0.3">
      <c r="A110" t="s">
        <v>2128</v>
      </c>
      <c r="B110" t="s">
        <v>2129</v>
      </c>
      <c r="C110">
        <v>11811</v>
      </c>
      <c r="D110">
        <v>2924550912</v>
      </c>
    </row>
    <row r="111" spans="1:4" x14ac:dyDescent="0.3">
      <c r="A111" t="s">
        <v>2130</v>
      </c>
      <c r="B111" t="s">
        <v>2131</v>
      </c>
      <c r="C111">
        <v>43166</v>
      </c>
      <c r="D111">
        <v>4472356473</v>
      </c>
    </row>
    <row r="112" spans="1:4" x14ac:dyDescent="0.3">
      <c r="A112" t="s">
        <v>2132</v>
      </c>
      <c r="B112" t="s">
        <v>2133</v>
      </c>
      <c r="C112">
        <v>53338</v>
      </c>
      <c r="D112">
        <v>3569414450</v>
      </c>
    </row>
    <row r="113" spans="1:4" x14ac:dyDescent="0.3">
      <c r="A113" t="s">
        <v>2134</v>
      </c>
      <c r="B113" t="s">
        <v>2135</v>
      </c>
      <c r="C113">
        <v>10227</v>
      </c>
      <c r="D113">
        <v>4029727026</v>
      </c>
    </row>
    <row r="114" spans="1:4" x14ac:dyDescent="0.3">
      <c r="A114" t="s">
        <v>2136</v>
      </c>
      <c r="B114" t="s">
        <v>2137</v>
      </c>
      <c r="C114">
        <v>55237</v>
      </c>
      <c r="D114">
        <v>6769297310</v>
      </c>
    </row>
    <row r="115" spans="1:4" x14ac:dyDescent="0.3">
      <c r="A115" t="s">
        <v>2138</v>
      </c>
      <c r="B115" t="s">
        <v>2139</v>
      </c>
      <c r="C115">
        <v>39708</v>
      </c>
      <c r="D115">
        <v>5837501576</v>
      </c>
    </row>
    <row r="116" spans="1:4" x14ac:dyDescent="0.3">
      <c r="A116" t="s">
        <v>2140</v>
      </c>
      <c r="B116" t="s">
        <v>2141</v>
      </c>
      <c r="C116">
        <v>38975</v>
      </c>
      <c r="D116">
        <v>5422052862</v>
      </c>
    </row>
    <row r="117" spans="1:4" x14ac:dyDescent="0.3">
      <c r="A117" t="s">
        <v>2142</v>
      </c>
      <c r="B117" t="s">
        <v>2143</v>
      </c>
      <c r="C117">
        <v>23962</v>
      </c>
      <c r="D117">
        <v>6009848660</v>
      </c>
    </row>
    <row r="118" spans="1:4" x14ac:dyDescent="0.3">
      <c r="A118" t="s">
        <v>2144</v>
      </c>
      <c r="B118" t="s">
        <v>1997</v>
      </c>
      <c r="C118">
        <v>10865</v>
      </c>
      <c r="D118">
        <v>8482007106</v>
      </c>
    </row>
    <row r="119" spans="1:4" x14ac:dyDescent="0.3">
      <c r="A119" t="s">
        <v>2145</v>
      </c>
      <c r="B119" t="s">
        <v>2146</v>
      </c>
      <c r="C119">
        <v>13333</v>
      </c>
      <c r="D119">
        <v>2209340063</v>
      </c>
    </row>
    <row r="120" spans="1:4" x14ac:dyDescent="0.3">
      <c r="A120" t="s">
        <v>2147</v>
      </c>
      <c r="B120" t="s">
        <v>2012</v>
      </c>
      <c r="C120">
        <v>48782</v>
      </c>
      <c r="D120">
        <v>2012142672</v>
      </c>
    </row>
    <row r="121" spans="1:4" x14ac:dyDescent="0.3">
      <c r="A121" t="s">
        <v>2148</v>
      </c>
      <c r="B121" t="s">
        <v>2149</v>
      </c>
      <c r="C121">
        <v>47206</v>
      </c>
      <c r="D121">
        <v>1522190236</v>
      </c>
    </row>
    <row r="122" spans="1:4" x14ac:dyDescent="0.3">
      <c r="A122" t="s">
        <v>2150</v>
      </c>
      <c r="B122" t="s">
        <v>2151</v>
      </c>
      <c r="C122">
        <v>20974</v>
      </c>
      <c r="D122">
        <v>6255831884</v>
      </c>
    </row>
    <row r="123" spans="1:4" x14ac:dyDescent="0.3">
      <c r="A123" t="s">
        <v>2152</v>
      </c>
      <c r="B123" t="s">
        <v>2097</v>
      </c>
      <c r="C123">
        <v>46258</v>
      </c>
      <c r="D123">
        <v>7866715386</v>
      </c>
    </row>
    <row r="124" spans="1:4" x14ac:dyDescent="0.3">
      <c r="A124" t="s">
        <v>2153</v>
      </c>
      <c r="B124" t="s">
        <v>2154</v>
      </c>
      <c r="C124">
        <v>50755</v>
      </c>
      <c r="D124">
        <v>3661649302</v>
      </c>
    </row>
    <row r="125" spans="1:4" x14ac:dyDescent="0.3">
      <c r="A125" t="s">
        <v>2155</v>
      </c>
      <c r="B125" t="s">
        <v>2156</v>
      </c>
      <c r="C125">
        <v>51133</v>
      </c>
      <c r="D125">
        <v>1992195951</v>
      </c>
    </row>
    <row r="126" spans="1:4" x14ac:dyDescent="0.3">
      <c r="A126" t="s">
        <v>2157</v>
      </c>
      <c r="B126" t="s">
        <v>2158</v>
      </c>
      <c r="C126">
        <v>39723</v>
      </c>
      <c r="D126">
        <v>6255831884</v>
      </c>
    </row>
    <row r="127" spans="1:4" x14ac:dyDescent="0.3">
      <c r="A127" t="s">
        <v>2159</v>
      </c>
      <c r="B127" t="s">
        <v>1936</v>
      </c>
      <c r="C127">
        <v>22745</v>
      </c>
      <c r="D127">
        <v>2779378506</v>
      </c>
    </row>
    <row r="128" spans="1:4" x14ac:dyDescent="0.3">
      <c r="A128" t="s">
        <v>2160</v>
      </c>
      <c r="B128" t="s">
        <v>2161</v>
      </c>
      <c r="C128">
        <v>26121</v>
      </c>
      <c r="D128">
        <v>4579641655</v>
      </c>
    </row>
    <row r="129" spans="1:4" x14ac:dyDescent="0.3">
      <c r="A129" t="s">
        <v>2162</v>
      </c>
      <c r="B129" t="s">
        <v>2063</v>
      </c>
      <c r="C129">
        <v>22846</v>
      </c>
      <c r="D129">
        <v>5358183647</v>
      </c>
    </row>
    <row r="130" spans="1:4" x14ac:dyDescent="0.3">
      <c r="A130" t="s">
        <v>2163</v>
      </c>
      <c r="B130" t="s">
        <v>2164</v>
      </c>
      <c r="C130">
        <v>20196</v>
      </c>
      <c r="D130">
        <v>9726873223</v>
      </c>
    </row>
    <row r="131" spans="1:4" x14ac:dyDescent="0.3">
      <c r="A131" t="s">
        <v>2165</v>
      </c>
      <c r="B131" t="s">
        <v>2166</v>
      </c>
      <c r="C131">
        <v>32581</v>
      </c>
      <c r="D131">
        <v>4119729087</v>
      </c>
    </row>
    <row r="132" spans="1:4" x14ac:dyDescent="0.3">
      <c r="A132" t="s">
        <v>2167</v>
      </c>
      <c r="B132" t="s">
        <v>2168</v>
      </c>
      <c r="C132">
        <v>42212</v>
      </c>
      <c r="D132">
        <v>8676088039</v>
      </c>
    </row>
    <row r="133" spans="1:4" x14ac:dyDescent="0.3">
      <c r="A133" t="s">
        <v>2169</v>
      </c>
      <c r="B133" t="s">
        <v>2170</v>
      </c>
      <c r="C133">
        <v>29597</v>
      </c>
      <c r="D133">
        <v>1592980554</v>
      </c>
    </row>
    <row r="134" spans="1:4" x14ac:dyDescent="0.3">
      <c r="A134" t="s">
        <v>2171</v>
      </c>
      <c r="B134" t="s">
        <v>2051</v>
      </c>
      <c r="C134">
        <v>31132</v>
      </c>
      <c r="D134">
        <v>4150450668</v>
      </c>
    </row>
    <row r="135" spans="1:4" x14ac:dyDescent="0.3">
      <c r="A135" t="s">
        <v>2172</v>
      </c>
      <c r="B135" t="s">
        <v>2173</v>
      </c>
      <c r="C135">
        <v>13388</v>
      </c>
      <c r="D135">
        <v>3569414450</v>
      </c>
    </row>
    <row r="136" spans="1:4" x14ac:dyDescent="0.3">
      <c r="A136" t="s">
        <v>2174</v>
      </c>
      <c r="B136" t="s">
        <v>2175</v>
      </c>
      <c r="C136">
        <v>23992</v>
      </c>
      <c r="D136">
        <v>8603912793</v>
      </c>
    </row>
    <row r="137" spans="1:4" x14ac:dyDescent="0.3">
      <c r="A137" t="s">
        <v>2176</v>
      </c>
      <c r="B137" t="s">
        <v>2177</v>
      </c>
      <c r="C137">
        <v>33047</v>
      </c>
      <c r="D137">
        <v>2698184272</v>
      </c>
    </row>
    <row r="138" spans="1:4" x14ac:dyDescent="0.3">
      <c r="A138" t="s">
        <v>2178</v>
      </c>
      <c r="B138" t="s">
        <v>2179</v>
      </c>
      <c r="C138">
        <v>35228</v>
      </c>
      <c r="D138">
        <v>9732655267</v>
      </c>
    </row>
    <row r="139" spans="1:4" x14ac:dyDescent="0.3">
      <c r="A139" t="s">
        <v>2180</v>
      </c>
      <c r="B139" t="s">
        <v>2054</v>
      </c>
      <c r="C139">
        <v>53987</v>
      </c>
      <c r="D139">
        <v>7885796000</v>
      </c>
    </row>
    <row r="140" spans="1:4" x14ac:dyDescent="0.3">
      <c r="A140" t="s">
        <v>2181</v>
      </c>
      <c r="B140" t="s">
        <v>2182</v>
      </c>
      <c r="C140">
        <v>32119</v>
      </c>
      <c r="D140">
        <v>5603330430</v>
      </c>
    </row>
    <row r="141" spans="1:4" x14ac:dyDescent="0.3">
      <c r="A141" t="s">
        <v>2183</v>
      </c>
      <c r="B141" t="s">
        <v>2184</v>
      </c>
      <c r="C141">
        <v>54560</v>
      </c>
      <c r="D141">
        <v>7493076952</v>
      </c>
    </row>
    <row r="142" spans="1:4" x14ac:dyDescent="0.3">
      <c r="A142" t="s">
        <v>2185</v>
      </c>
      <c r="B142" t="s">
        <v>2077</v>
      </c>
      <c r="C142">
        <v>17125</v>
      </c>
      <c r="D142">
        <v>6769297310</v>
      </c>
    </row>
    <row r="143" spans="1:4" x14ac:dyDescent="0.3">
      <c r="A143" t="s">
        <v>2186</v>
      </c>
      <c r="B143" t="s">
        <v>2123</v>
      </c>
      <c r="C143">
        <v>40615</v>
      </c>
      <c r="D143">
        <v>4876404933</v>
      </c>
    </row>
    <row r="144" spans="1:4" x14ac:dyDescent="0.3">
      <c r="A144" t="s">
        <v>2187</v>
      </c>
      <c r="B144" t="s">
        <v>2188</v>
      </c>
      <c r="C144">
        <v>30817</v>
      </c>
      <c r="D144">
        <v>6732216945</v>
      </c>
    </row>
    <row r="145" spans="1:4" x14ac:dyDescent="0.3">
      <c r="A145" t="s">
        <v>2189</v>
      </c>
      <c r="B145" t="s">
        <v>2190</v>
      </c>
      <c r="C145">
        <v>51939</v>
      </c>
      <c r="D145">
        <v>3266408608</v>
      </c>
    </row>
    <row r="146" spans="1:4" x14ac:dyDescent="0.3">
      <c r="A146" t="s">
        <v>2191</v>
      </c>
      <c r="B146" t="s">
        <v>2192</v>
      </c>
      <c r="C146">
        <v>58389</v>
      </c>
      <c r="D146">
        <v>3129526900</v>
      </c>
    </row>
    <row r="147" spans="1:4" x14ac:dyDescent="0.3">
      <c r="A147" t="s">
        <v>2193</v>
      </c>
      <c r="B147" t="s">
        <v>2194</v>
      </c>
      <c r="C147">
        <v>18432</v>
      </c>
      <c r="D147">
        <v>5629875752</v>
      </c>
    </row>
    <row r="148" spans="1:4" x14ac:dyDescent="0.3">
      <c r="A148" t="s">
        <v>2195</v>
      </c>
      <c r="B148" t="s">
        <v>2164</v>
      </c>
      <c r="C148">
        <v>35972</v>
      </c>
      <c r="D148">
        <v>2565093969</v>
      </c>
    </row>
    <row r="149" spans="1:4" x14ac:dyDescent="0.3">
      <c r="A149" t="s">
        <v>2196</v>
      </c>
      <c r="B149" t="s">
        <v>2197</v>
      </c>
      <c r="C149">
        <v>33229</v>
      </c>
      <c r="D149">
        <v>7892446737</v>
      </c>
    </row>
    <row r="150" spans="1:4" x14ac:dyDescent="0.3">
      <c r="A150" t="s">
        <v>2198</v>
      </c>
      <c r="B150" t="s">
        <v>2199</v>
      </c>
      <c r="C150">
        <v>11039</v>
      </c>
      <c r="D150">
        <v>2257563263</v>
      </c>
    </row>
    <row r="151" spans="1:4" x14ac:dyDescent="0.3">
      <c r="A151" t="s">
        <v>2200</v>
      </c>
      <c r="B151" t="s">
        <v>2201</v>
      </c>
      <c r="C151">
        <v>42481</v>
      </c>
      <c r="D151">
        <v>4409014943</v>
      </c>
    </row>
    <row r="152" spans="1:4" x14ac:dyDescent="0.3">
      <c r="A152" t="s">
        <v>2202</v>
      </c>
      <c r="B152" t="s">
        <v>2203</v>
      </c>
      <c r="C152">
        <v>26380</v>
      </c>
      <c r="D152">
        <v>7286297414</v>
      </c>
    </row>
    <row r="153" spans="1:4" x14ac:dyDescent="0.3">
      <c r="A153" t="s">
        <v>2204</v>
      </c>
      <c r="B153" t="s">
        <v>2205</v>
      </c>
      <c r="C153">
        <v>53854</v>
      </c>
      <c r="D153">
        <v>4786629839</v>
      </c>
    </row>
    <row r="154" spans="1:4" x14ac:dyDescent="0.3">
      <c r="A154" t="s">
        <v>2206</v>
      </c>
      <c r="B154" t="s">
        <v>2207</v>
      </c>
      <c r="C154">
        <v>46838</v>
      </c>
      <c r="D154">
        <v>8750494546</v>
      </c>
    </row>
    <row r="155" spans="1:4" x14ac:dyDescent="0.3">
      <c r="A155" t="s">
        <v>2208</v>
      </c>
      <c r="B155" t="s">
        <v>2118</v>
      </c>
      <c r="C155">
        <v>29588</v>
      </c>
      <c r="D155">
        <v>4269946768</v>
      </c>
    </row>
    <row r="156" spans="1:4" x14ac:dyDescent="0.3">
      <c r="A156" t="s">
        <v>2209</v>
      </c>
      <c r="B156" t="s">
        <v>2210</v>
      </c>
      <c r="C156">
        <v>26462</v>
      </c>
      <c r="D156">
        <v>6276010022</v>
      </c>
    </row>
    <row r="157" spans="1:4" x14ac:dyDescent="0.3">
      <c r="A157" t="s">
        <v>2211</v>
      </c>
      <c r="B157" t="s">
        <v>2212</v>
      </c>
      <c r="C157">
        <v>20836</v>
      </c>
      <c r="D157">
        <v>8481632066</v>
      </c>
    </row>
    <row r="158" spans="1:4" x14ac:dyDescent="0.3">
      <c r="A158" t="s">
        <v>2213</v>
      </c>
      <c r="B158" t="s">
        <v>2214</v>
      </c>
      <c r="C158">
        <v>34589</v>
      </c>
      <c r="D158">
        <v>4638232353</v>
      </c>
    </row>
    <row r="159" spans="1:4" x14ac:dyDescent="0.3">
      <c r="A159" t="s">
        <v>2215</v>
      </c>
      <c r="B159" t="s">
        <v>2001</v>
      </c>
      <c r="C159">
        <v>12355</v>
      </c>
      <c r="D159">
        <v>1472093461</v>
      </c>
    </row>
    <row r="160" spans="1:4" x14ac:dyDescent="0.3">
      <c r="A160" t="s">
        <v>2216</v>
      </c>
      <c r="B160" t="s">
        <v>2217</v>
      </c>
      <c r="C160">
        <v>42793</v>
      </c>
      <c r="D160">
        <v>8349606134</v>
      </c>
    </row>
    <row r="161" spans="1:4" x14ac:dyDescent="0.3">
      <c r="A161" t="s">
        <v>2218</v>
      </c>
      <c r="B161" t="s">
        <v>2219</v>
      </c>
      <c r="C161">
        <v>48671</v>
      </c>
      <c r="D161">
        <v>5588978080</v>
      </c>
    </row>
    <row r="162" spans="1:4" x14ac:dyDescent="0.3">
      <c r="A162" t="s">
        <v>2220</v>
      </c>
      <c r="B162" t="s">
        <v>2221</v>
      </c>
      <c r="C162">
        <v>34771</v>
      </c>
      <c r="D162">
        <v>5304381319</v>
      </c>
    </row>
    <row r="163" spans="1:4" x14ac:dyDescent="0.3">
      <c r="A163" t="s">
        <v>2222</v>
      </c>
      <c r="B163" t="s">
        <v>2223</v>
      </c>
      <c r="C163">
        <v>44489</v>
      </c>
      <c r="D163">
        <v>4877108939</v>
      </c>
    </row>
    <row r="164" spans="1:4" x14ac:dyDescent="0.3">
      <c r="A164" t="s">
        <v>2224</v>
      </c>
      <c r="B164" t="s">
        <v>2225</v>
      </c>
      <c r="C164">
        <v>30964</v>
      </c>
      <c r="D164">
        <v>8115985503</v>
      </c>
    </row>
    <row r="165" spans="1:4" x14ac:dyDescent="0.3">
      <c r="A165" t="s">
        <v>2226</v>
      </c>
      <c r="B165" t="s">
        <v>2123</v>
      </c>
      <c r="C165">
        <v>22259</v>
      </c>
      <c r="D165">
        <v>4009257075</v>
      </c>
    </row>
    <row r="166" spans="1:4" x14ac:dyDescent="0.3">
      <c r="A166" t="s">
        <v>2227</v>
      </c>
      <c r="B166" t="s">
        <v>2170</v>
      </c>
      <c r="C166">
        <v>19024</v>
      </c>
      <c r="D166">
        <v>8187246642</v>
      </c>
    </row>
    <row r="167" spans="1:4" x14ac:dyDescent="0.3">
      <c r="A167" t="s">
        <v>2228</v>
      </c>
      <c r="B167" t="s">
        <v>1942</v>
      </c>
      <c r="C167">
        <v>25576</v>
      </c>
      <c r="D167">
        <v>2924550912</v>
      </c>
    </row>
    <row r="168" spans="1:4" x14ac:dyDescent="0.3">
      <c r="A168" t="s">
        <v>2229</v>
      </c>
      <c r="B168" t="s">
        <v>2205</v>
      </c>
      <c r="C168">
        <v>38882</v>
      </c>
      <c r="D168">
        <v>1888605537</v>
      </c>
    </row>
    <row r="169" spans="1:4" x14ac:dyDescent="0.3">
      <c r="A169" t="s">
        <v>2230</v>
      </c>
      <c r="B169" t="s">
        <v>2231</v>
      </c>
      <c r="C169">
        <v>14014</v>
      </c>
      <c r="D169">
        <v>5623178685</v>
      </c>
    </row>
    <row r="170" spans="1:4" x14ac:dyDescent="0.3">
      <c r="A170" t="s">
        <v>2232</v>
      </c>
      <c r="B170" t="s">
        <v>2166</v>
      </c>
      <c r="C170">
        <v>12786</v>
      </c>
      <c r="D170">
        <v>115757341</v>
      </c>
    </row>
    <row r="171" spans="1:4" x14ac:dyDescent="0.3">
      <c r="A171" t="s">
        <v>2233</v>
      </c>
      <c r="B171" t="s">
        <v>2234</v>
      </c>
      <c r="C171">
        <v>49665</v>
      </c>
      <c r="D171">
        <v>858481901</v>
      </c>
    </row>
    <row r="172" spans="1:4" x14ac:dyDescent="0.3">
      <c r="A172" t="s">
        <v>2235</v>
      </c>
      <c r="B172" t="s">
        <v>2236</v>
      </c>
      <c r="C172">
        <v>55240</v>
      </c>
      <c r="D172">
        <v>9619649427</v>
      </c>
    </row>
    <row r="173" spans="1:4" x14ac:dyDescent="0.3">
      <c r="A173" t="s">
        <v>2237</v>
      </c>
      <c r="B173" t="s">
        <v>2236</v>
      </c>
      <c r="C173">
        <v>38308</v>
      </c>
      <c r="D173">
        <v>9782845590</v>
      </c>
    </row>
    <row r="174" spans="1:4" x14ac:dyDescent="0.3">
      <c r="A174" t="s">
        <v>2238</v>
      </c>
      <c r="B174" t="s">
        <v>2239</v>
      </c>
      <c r="C174">
        <v>36597</v>
      </c>
      <c r="D174">
        <v>9726873223</v>
      </c>
    </row>
    <row r="175" spans="1:4" x14ac:dyDescent="0.3">
      <c r="A175" t="s">
        <v>2240</v>
      </c>
      <c r="B175" t="s">
        <v>2054</v>
      </c>
      <c r="C175">
        <v>37901</v>
      </c>
      <c r="D175">
        <v>3021692982</v>
      </c>
    </row>
    <row r="176" spans="1:4" x14ac:dyDescent="0.3">
      <c r="A176" t="s">
        <v>2241</v>
      </c>
      <c r="B176" t="s">
        <v>2242</v>
      </c>
      <c r="C176">
        <v>41390</v>
      </c>
      <c r="D176">
        <v>2497321256</v>
      </c>
    </row>
    <row r="177" spans="1:4" x14ac:dyDescent="0.3">
      <c r="A177" t="s">
        <v>2243</v>
      </c>
      <c r="B177" t="s">
        <v>2244</v>
      </c>
      <c r="C177">
        <v>55722</v>
      </c>
      <c r="D177">
        <v>7402856011</v>
      </c>
    </row>
    <row r="178" spans="1:4" x14ac:dyDescent="0.3">
      <c r="A178" t="s">
        <v>2245</v>
      </c>
      <c r="B178" t="s">
        <v>2246</v>
      </c>
      <c r="C178">
        <v>20058</v>
      </c>
      <c r="D178">
        <v>899126162</v>
      </c>
    </row>
    <row r="179" spans="1:4" x14ac:dyDescent="0.3">
      <c r="A179" t="s">
        <v>2247</v>
      </c>
      <c r="B179" t="s">
        <v>1944</v>
      </c>
      <c r="C179">
        <v>36567</v>
      </c>
      <c r="D179">
        <v>8644362151</v>
      </c>
    </row>
    <row r="180" spans="1:4" x14ac:dyDescent="0.3">
      <c r="A180" t="s">
        <v>2248</v>
      </c>
      <c r="B180" t="s">
        <v>2249</v>
      </c>
      <c r="C180">
        <v>12641</v>
      </c>
      <c r="D180">
        <v>7180536660</v>
      </c>
    </row>
    <row r="181" spans="1:4" x14ac:dyDescent="0.3">
      <c r="A181" t="s">
        <v>2250</v>
      </c>
      <c r="B181" t="s">
        <v>2251</v>
      </c>
      <c r="C181">
        <v>15023</v>
      </c>
      <c r="D181">
        <v>6172549286</v>
      </c>
    </row>
    <row r="182" spans="1:4" x14ac:dyDescent="0.3">
      <c r="A182" t="s">
        <v>2252</v>
      </c>
      <c r="B182" t="s">
        <v>2253</v>
      </c>
      <c r="C182">
        <v>20120</v>
      </c>
      <c r="D182">
        <v>5412518958</v>
      </c>
    </row>
    <row r="183" spans="1:4" x14ac:dyDescent="0.3">
      <c r="A183" t="s">
        <v>2254</v>
      </c>
      <c r="B183" t="s">
        <v>2255</v>
      </c>
      <c r="C183">
        <v>50114</v>
      </c>
      <c r="D183">
        <v>7338728615</v>
      </c>
    </row>
    <row r="184" spans="1:4" x14ac:dyDescent="0.3">
      <c r="A184" t="s">
        <v>2256</v>
      </c>
      <c r="B184" t="s">
        <v>2257</v>
      </c>
      <c r="C184">
        <v>54161</v>
      </c>
      <c r="D184">
        <v>7178607831</v>
      </c>
    </row>
    <row r="185" spans="1:4" x14ac:dyDescent="0.3">
      <c r="A185" t="s">
        <v>2258</v>
      </c>
      <c r="B185" t="s">
        <v>1978</v>
      </c>
      <c r="C185">
        <v>34254</v>
      </c>
      <c r="D185">
        <v>27852261</v>
      </c>
    </row>
    <row r="186" spans="1:4" x14ac:dyDescent="0.3">
      <c r="A186" t="s">
        <v>2259</v>
      </c>
      <c r="B186" t="s">
        <v>2260</v>
      </c>
      <c r="C186">
        <v>21624</v>
      </c>
      <c r="D186">
        <v>630160104</v>
      </c>
    </row>
    <row r="187" spans="1:4" x14ac:dyDescent="0.3">
      <c r="A187" t="s">
        <v>2261</v>
      </c>
      <c r="B187" t="s">
        <v>2141</v>
      </c>
      <c r="C187">
        <v>14566</v>
      </c>
      <c r="D187">
        <v>9529277938</v>
      </c>
    </row>
    <row r="188" spans="1:4" x14ac:dyDescent="0.3">
      <c r="A188" t="s">
        <v>2262</v>
      </c>
      <c r="B188" t="s">
        <v>1997</v>
      </c>
      <c r="C188">
        <v>31875</v>
      </c>
      <c r="D188">
        <v>9373778889</v>
      </c>
    </row>
    <row r="189" spans="1:4" x14ac:dyDescent="0.3">
      <c r="A189" t="s">
        <v>2263</v>
      </c>
      <c r="B189" t="s">
        <v>2264</v>
      </c>
      <c r="C189">
        <v>11253</v>
      </c>
      <c r="D189">
        <v>5574535556</v>
      </c>
    </row>
    <row r="190" spans="1:4" x14ac:dyDescent="0.3">
      <c r="A190" t="s">
        <v>2265</v>
      </c>
      <c r="B190" t="s">
        <v>2266</v>
      </c>
      <c r="C190">
        <v>30061</v>
      </c>
      <c r="D190">
        <v>2353272215</v>
      </c>
    </row>
    <row r="191" spans="1:4" x14ac:dyDescent="0.3">
      <c r="A191" t="s">
        <v>2267</v>
      </c>
      <c r="B191" t="s">
        <v>2257</v>
      </c>
      <c r="C191">
        <v>53114</v>
      </c>
      <c r="D191">
        <v>6183510505</v>
      </c>
    </row>
    <row r="192" spans="1:4" x14ac:dyDescent="0.3">
      <c r="A192" t="s">
        <v>2268</v>
      </c>
      <c r="B192" t="s">
        <v>2269</v>
      </c>
      <c r="C192">
        <v>46711</v>
      </c>
      <c r="D192">
        <v>7492341709</v>
      </c>
    </row>
    <row r="193" spans="1:4" x14ac:dyDescent="0.3">
      <c r="A193" t="s">
        <v>2270</v>
      </c>
      <c r="B193" t="s">
        <v>2271</v>
      </c>
      <c r="C193">
        <v>14481</v>
      </c>
      <c r="D193">
        <v>1296185559</v>
      </c>
    </row>
    <row r="194" spans="1:4" x14ac:dyDescent="0.3">
      <c r="A194" t="s">
        <v>2272</v>
      </c>
      <c r="B194" t="s">
        <v>2020</v>
      </c>
      <c r="C194">
        <v>41134</v>
      </c>
      <c r="D194">
        <v>1469328364</v>
      </c>
    </row>
    <row r="195" spans="1:4" x14ac:dyDescent="0.3">
      <c r="A195" t="s">
        <v>2273</v>
      </c>
      <c r="B195" t="s">
        <v>2035</v>
      </c>
      <c r="C195">
        <v>52539</v>
      </c>
      <c r="D195">
        <v>4783377790</v>
      </c>
    </row>
    <row r="196" spans="1:4" x14ac:dyDescent="0.3">
      <c r="A196" t="s">
        <v>2274</v>
      </c>
      <c r="B196" t="s">
        <v>2093</v>
      </c>
      <c r="C196">
        <v>20853</v>
      </c>
      <c r="D196">
        <v>4639895275</v>
      </c>
    </row>
    <row r="197" spans="1:4" x14ac:dyDescent="0.3">
      <c r="A197" t="s">
        <v>2275</v>
      </c>
      <c r="B197" t="s">
        <v>2276</v>
      </c>
      <c r="C197">
        <v>45281</v>
      </c>
      <c r="D197">
        <v>9966428720</v>
      </c>
    </row>
    <row r="198" spans="1:4" x14ac:dyDescent="0.3">
      <c r="A198" t="s">
        <v>2277</v>
      </c>
      <c r="B198" t="s">
        <v>2026</v>
      </c>
      <c r="C198">
        <v>58017</v>
      </c>
      <c r="D198">
        <v>2859566597</v>
      </c>
    </row>
    <row r="199" spans="1:4" x14ac:dyDescent="0.3">
      <c r="A199" t="s">
        <v>2278</v>
      </c>
      <c r="B199" t="s">
        <v>2279</v>
      </c>
      <c r="C199">
        <v>12575</v>
      </c>
      <c r="D199">
        <v>9238967105</v>
      </c>
    </row>
    <row r="200" spans="1:4" x14ac:dyDescent="0.3">
      <c r="A200" t="s">
        <v>2280</v>
      </c>
      <c r="B200" t="s">
        <v>2249</v>
      </c>
      <c r="C200">
        <v>48978</v>
      </c>
      <c r="D200">
        <v>784224471</v>
      </c>
    </row>
    <row r="201" spans="1:4" x14ac:dyDescent="0.3">
      <c r="A201" t="s">
        <v>2281</v>
      </c>
      <c r="B201" t="s">
        <v>1972</v>
      </c>
      <c r="C201">
        <v>35692</v>
      </c>
      <c r="D201">
        <v>784224471</v>
      </c>
    </row>
    <row r="202" spans="1:4" x14ac:dyDescent="0.3">
      <c r="A202" t="s">
        <v>2282</v>
      </c>
      <c r="B202" t="s">
        <v>2283</v>
      </c>
      <c r="C202">
        <v>27591</v>
      </c>
      <c r="D202">
        <v>1729795870</v>
      </c>
    </row>
    <row r="203" spans="1:4" x14ac:dyDescent="0.3">
      <c r="A203" t="s">
        <v>2284</v>
      </c>
      <c r="B203" t="s">
        <v>2219</v>
      </c>
      <c r="C203">
        <v>40384</v>
      </c>
      <c r="D203">
        <v>2177097355</v>
      </c>
    </row>
    <row r="204" spans="1:4" x14ac:dyDescent="0.3">
      <c r="A204" t="s">
        <v>2285</v>
      </c>
      <c r="B204" t="s">
        <v>2286</v>
      </c>
      <c r="C204">
        <v>42140</v>
      </c>
      <c r="D204">
        <v>9854387496</v>
      </c>
    </row>
    <row r="205" spans="1:4" x14ac:dyDescent="0.3">
      <c r="A205" t="s">
        <v>2287</v>
      </c>
      <c r="B205" t="s">
        <v>2288</v>
      </c>
      <c r="C205">
        <v>50490</v>
      </c>
      <c r="D205">
        <v>7191906499</v>
      </c>
    </row>
    <row r="206" spans="1:4" x14ac:dyDescent="0.3">
      <c r="A206" t="s">
        <v>2289</v>
      </c>
      <c r="B206" t="s">
        <v>2290</v>
      </c>
      <c r="C206">
        <v>41444</v>
      </c>
      <c r="D206">
        <v>7645724897</v>
      </c>
    </row>
    <row r="207" spans="1:4" x14ac:dyDescent="0.3">
      <c r="A207" t="s">
        <v>2291</v>
      </c>
      <c r="B207" t="s">
        <v>2087</v>
      </c>
      <c r="C207">
        <v>20831</v>
      </c>
      <c r="D207">
        <v>9491257560</v>
      </c>
    </row>
    <row r="208" spans="1:4" x14ac:dyDescent="0.3">
      <c r="A208" t="s">
        <v>2292</v>
      </c>
      <c r="B208" t="s">
        <v>2293</v>
      </c>
      <c r="C208">
        <v>57872</v>
      </c>
      <c r="D208">
        <v>299663825</v>
      </c>
    </row>
    <row r="209" spans="1:4" x14ac:dyDescent="0.3">
      <c r="A209" t="s">
        <v>2294</v>
      </c>
      <c r="B209" t="s">
        <v>2109</v>
      </c>
      <c r="C209">
        <v>50013</v>
      </c>
      <c r="D209">
        <v>5561472151</v>
      </c>
    </row>
    <row r="210" spans="1:4" x14ac:dyDescent="0.3">
      <c r="A210" t="s">
        <v>2295</v>
      </c>
      <c r="B210" t="s">
        <v>2296</v>
      </c>
      <c r="C210">
        <v>37841</v>
      </c>
      <c r="D210">
        <v>901154172</v>
      </c>
    </row>
    <row r="211" spans="1:4" x14ac:dyDescent="0.3">
      <c r="A211" t="s">
        <v>2297</v>
      </c>
      <c r="B211" t="s">
        <v>2298</v>
      </c>
      <c r="C211">
        <v>46440</v>
      </c>
      <c r="D211">
        <v>6842797632</v>
      </c>
    </row>
    <row r="212" spans="1:4" x14ac:dyDescent="0.3">
      <c r="A212" t="s">
        <v>2299</v>
      </c>
      <c r="B212" t="s">
        <v>2300</v>
      </c>
      <c r="C212">
        <v>10901</v>
      </c>
      <c r="D212">
        <v>5792300712</v>
      </c>
    </row>
    <row r="213" spans="1:4" x14ac:dyDescent="0.3">
      <c r="A213" t="s">
        <v>2301</v>
      </c>
      <c r="B213" t="s">
        <v>2302</v>
      </c>
      <c r="C213">
        <v>48124</v>
      </c>
      <c r="D213">
        <v>3227873028</v>
      </c>
    </row>
    <row r="214" spans="1:4" x14ac:dyDescent="0.3">
      <c r="A214" t="s">
        <v>2303</v>
      </c>
      <c r="B214" t="s">
        <v>2069</v>
      </c>
      <c r="C214">
        <v>29028</v>
      </c>
      <c r="D214">
        <v>3409869514</v>
      </c>
    </row>
    <row r="215" spans="1:4" x14ac:dyDescent="0.3">
      <c r="A215" t="s">
        <v>2304</v>
      </c>
      <c r="B215" t="s">
        <v>2305</v>
      </c>
      <c r="C215">
        <v>38277</v>
      </c>
      <c r="D215">
        <v>1462119603</v>
      </c>
    </row>
    <row r="216" spans="1:4" x14ac:dyDescent="0.3">
      <c r="A216" t="s">
        <v>2306</v>
      </c>
      <c r="B216" t="s">
        <v>1964</v>
      </c>
      <c r="C216">
        <v>26988</v>
      </c>
      <c r="D216">
        <v>2670196322</v>
      </c>
    </row>
    <row r="217" spans="1:4" x14ac:dyDescent="0.3">
      <c r="A217" t="s">
        <v>2307</v>
      </c>
      <c r="B217" t="s">
        <v>2308</v>
      </c>
      <c r="C217">
        <v>52553</v>
      </c>
      <c r="D217">
        <v>7938954179</v>
      </c>
    </row>
    <row r="218" spans="1:4" x14ac:dyDescent="0.3">
      <c r="A218" t="s">
        <v>2309</v>
      </c>
      <c r="B218" t="s">
        <v>2310</v>
      </c>
      <c r="C218">
        <v>46866</v>
      </c>
      <c r="D218">
        <v>9151658844</v>
      </c>
    </row>
    <row r="219" spans="1:4" x14ac:dyDescent="0.3">
      <c r="A219" t="s">
        <v>2311</v>
      </c>
      <c r="B219" t="s">
        <v>2312</v>
      </c>
      <c r="C219">
        <v>27767</v>
      </c>
      <c r="D219">
        <v>6253520369</v>
      </c>
    </row>
    <row r="220" spans="1:4" x14ac:dyDescent="0.3">
      <c r="A220" t="s">
        <v>2313</v>
      </c>
      <c r="B220" t="s">
        <v>2314</v>
      </c>
      <c r="C220">
        <v>15135</v>
      </c>
      <c r="D220">
        <v>7180110256</v>
      </c>
    </row>
    <row r="221" spans="1:4" x14ac:dyDescent="0.3">
      <c r="A221" t="s">
        <v>2315</v>
      </c>
      <c r="B221" t="s">
        <v>2316</v>
      </c>
      <c r="C221">
        <v>40186</v>
      </c>
      <c r="D221">
        <v>3145039288</v>
      </c>
    </row>
    <row r="222" spans="1:4" x14ac:dyDescent="0.3">
      <c r="A222" t="s">
        <v>2317</v>
      </c>
      <c r="B222" t="s">
        <v>2141</v>
      </c>
      <c r="C222">
        <v>32911</v>
      </c>
      <c r="D222">
        <v>9963057691</v>
      </c>
    </row>
    <row r="223" spans="1:4" x14ac:dyDescent="0.3">
      <c r="A223" t="s">
        <v>2318</v>
      </c>
      <c r="B223" t="s">
        <v>2319</v>
      </c>
      <c r="C223">
        <v>25100</v>
      </c>
      <c r="D223">
        <v>7188904251</v>
      </c>
    </row>
    <row r="224" spans="1:4" x14ac:dyDescent="0.3">
      <c r="A224" t="s">
        <v>2320</v>
      </c>
      <c r="B224" t="s">
        <v>2321</v>
      </c>
      <c r="C224">
        <v>12480</v>
      </c>
      <c r="D224">
        <v>6183510505</v>
      </c>
    </row>
    <row r="225" spans="1:4" x14ac:dyDescent="0.3">
      <c r="A225" t="s">
        <v>2322</v>
      </c>
      <c r="B225" t="s">
        <v>2323</v>
      </c>
      <c r="C225">
        <v>40298</v>
      </c>
      <c r="D225">
        <v>9621571960</v>
      </c>
    </row>
    <row r="226" spans="1:4" x14ac:dyDescent="0.3">
      <c r="A226" t="s">
        <v>2324</v>
      </c>
      <c r="B226" t="s">
        <v>2325</v>
      </c>
      <c r="C226">
        <v>42253</v>
      </c>
      <c r="D226">
        <v>7778092905</v>
      </c>
    </row>
    <row r="227" spans="1:4" x14ac:dyDescent="0.3">
      <c r="A227" t="s">
        <v>2326</v>
      </c>
      <c r="B227" t="s">
        <v>2312</v>
      </c>
      <c r="C227">
        <v>32716</v>
      </c>
      <c r="D227">
        <v>2936088178</v>
      </c>
    </row>
    <row r="228" spans="1:4" x14ac:dyDescent="0.3">
      <c r="A228" t="s">
        <v>2327</v>
      </c>
      <c r="B228" t="s">
        <v>2123</v>
      </c>
      <c r="C228">
        <v>10124</v>
      </c>
      <c r="D228">
        <v>9052475601</v>
      </c>
    </row>
    <row r="229" spans="1:4" x14ac:dyDescent="0.3">
      <c r="A229" t="s">
        <v>2328</v>
      </c>
      <c r="B229" t="s">
        <v>2329</v>
      </c>
      <c r="C229">
        <v>43043</v>
      </c>
      <c r="D229">
        <v>5412518958</v>
      </c>
    </row>
    <row r="230" spans="1:4" x14ac:dyDescent="0.3">
      <c r="A230" t="s">
        <v>2330</v>
      </c>
      <c r="B230" t="s">
        <v>2087</v>
      </c>
      <c r="C230">
        <v>27582</v>
      </c>
      <c r="D230">
        <v>9491257560</v>
      </c>
    </row>
    <row r="231" spans="1:4" x14ac:dyDescent="0.3">
      <c r="A231" t="s">
        <v>2331</v>
      </c>
      <c r="B231" t="s">
        <v>2316</v>
      </c>
      <c r="C231">
        <v>30142</v>
      </c>
      <c r="D231">
        <v>1149008652</v>
      </c>
    </row>
    <row r="232" spans="1:4" x14ac:dyDescent="0.3">
      <c r="A232" t="s">
        <v>2332</v>
      </c>
      <c r="B232" t="s">
        <v>1958</v>
      </c>
      <c r="C232">
        <v>53134</v>
      </c>
      <c r="D232">
        <v>8187246642</v>
      </c>
    </row>
    <row r="233" spans="1:4" x14ac:dyDescent="0.3">
      <c r="A233" t="s">
        <v>2333</v>
      </c>
      <c r="B233" t="s">
        <v>2087</v>
      </c>
      <c r="C233">
        <v>36140</v>
      </c>
      <c r="D233">
        <v>3661649302</v>
      </c>
    </row>
    <row r="234" spans="1:4" x14ac:dyDescent="0.3">
      <c r="A234" t="s">
        <v>2334</v>
      </c>
      <c r="B234" t="s">
        <v>2335</v>
      </c>
      <c r="C234">
        <v>43552</v>
      </c>
      <c r="D234">
        <v>8875305560</v>
      </c>
    </row>
    <row r="235" spans="1:4" x14ac:dyDescent="0.3">
      <c r="A235" t="s">
        <v>2336</v>
      </c>
      <c r="B235" t="s">
        <v>2337</v>
      </c>
      <c r="C235">
        <v>29720</v>
      </c>
      <c r="D235">
        <v>9529277938</v>
      </c>
    </row>
    <row r="236" spans="1:4" x14ac:dyDescent="0.3">
      <c r="A236" t="s">
        <v>2338</v>
      </c>
      <c r="B236" t="s">
        <v>2194</v>
      </c>
      <c r="C236">
        <v>52427</v>
      </c>
      <c r="D236">
        <v>509393462</v>
      </c>
    </row>
    <row r="237" spans="1:4" x14ac:dyDescent="0.3">
      <c r="A237" t="s">
        <v>2339</v>
      </c>
      <c r="B237" t="s">
        <v>2340</v>
      </c>
      <c r="C237">
        <v>56195</v>
      </c>
      <c r="D237">
        <v>7325246862</v>
      </c>
    </row>
    <row r="238" spans="1:4" x14ac:dyDescent="0.3">
      <c r="A238" t="s">
        <v>2341</v>
      </c>
      <c r="B238" t="s">
        <v>2188</v>
      </c>
      <c r="C238">
        <v>37591</v>
      </c>
      <c r="D238">
        <v>6279928705</v>
      </c>
    </row>
    <row r="239" spans="1:4" x14ac:dyDescent="0.3">
      <c r="A239" t="s">
        <v>2342</v>
      </c>
      <c r="B239" t="s">
        <v>2343</v>
      </c>
      <c r="C239">
        <v>29708</v>
      </c>
      <c r="D239">
        <v>3935718624</v>
      </c>
    </row>
    <row r="240" spans="1:4" x14ac:dyDescent="0.3">
      <c r="A240" t="s">
        <v>2344</v>
      </c>
      <c r="B240" t="s">
        <v>2345</v>
      </c>
      <c r="C240">
        <v>18969</v>
      </c>
      <c r="D240">
        <v>4406664351</v>
      </c>
    </row>
    <row r="241" spans="1:4" x14ac:dyDescent="0.3">
      <c r="A241" t="s">
        <v>2346</v>
      </c>
      <c r="B241" t="s">
        <v>2026</v>
      </c>
      <c r="C241">
        <v>45456</v>
      </c>
      <c r="D241">
        <v>5372344725</v>
      </c>
    </row>
    <row r="242" spans="1:4" x14ac:dyDescent="0.3">
      <c r="A242" t="s">
        <v>2347</v>
      </c>
      <c r="B242" t="s">
        <v>2348</v>
      </c>
      <c r="C242">
        <v>23323</v>
      </c>
      <c r="D242">
        <v>8162941088</v>
      </c>
    </row>
    <row r="243" spans="1:4" x14ac:dyDescent="0.3">
      <c r="A243" t="s">
        <v>2349</v>
      </c>
      <c r="B243" t="s">
        <v>2350</v>
      </c>
      <c r="C243">
        <v>20110</v>
      </c>
      <c r="D243">
        <v>6961242316</v>
      </c>
    </row>
    <row r="244" spans="1:4" x14ac:dyDescent="0.3">
      <c r="A244" t="s">
        <v>2351</v>
      </c>
      <c r="B244" t="s">
        <v>2300</v>
      </c>
      <c r="C244">
        <v>37449</v>
      </c>
      <c r="D244">
        <v>4185019157</v>
      </c>
    </row>
    <row r="245" spans="1:4" x14ac:dyDescent="0.3">
      <c r="A245" t="s">
        <v>2352</v>
      </c>
      <c r="B245" t="s">
        <v>2300</v>
      </c>
      <c r="C245">
        <v>41490</v>
      </c>
      <c r="D245">
        <v>2294342399</v>
      </c>
    </row>
    <row r="246" spans="1:4" x14ac:dyDescent="0.3">
      <c r="A246" t="s">
        <v>2353</v>
      </c>
      <c r="B246" t="s">
        <v>2022</v>
      </c>
      <c r="C246">
        <v>32597</v>
      </c>
      <c r="D246">
        <v>2053848936</v>
      </c>
    </row>
    <row r="247" spans="1:4" x14ac:dyDescent="0.3">
      <c r="A247" t="s">
        <v>2354</v>
      </c>
      <c r="B247" t="s">
        <v>2355</v>
      </c>
      <c r="C247">
        <v>54973</v>
      </c>
      <c r="D247">
        <v>6720857681</v>
      </c>
    </row>
    <row r="248" spans="1:4" x14ac:dyDescent="0.3">
      <c r="A248" t="s">
        <v>2356</v>
      </c>
      <c r="B248" t="s">
        <v>2164</v>
      </c>
      <c r="C248">
        <v>43193</v>
      </c>
      <c r="D248">
        <v>8099854152</v>
      </c>
    </row>
    <row r="249" spans="1:4" x14ac:dyDescent="0.3">
      <c r="A249" t="s">
        <v>2357</v>
      </c>
      <c r="B249" t="s">
        <v>2358</v>
      </c>
      <c r="C249">
        <v>34729</v>
      </c>
      <c r="D249">
        <v>2352201101</v>
      </c>
    </row>
    <row r="250" spans="1:4" x14ac:dyDescent="0.3">
      <c r="A250" t="s">
        <v>2359</v>
      </c>
      <c r="B250" t="s">
        <v>2360</v>
      </c>
      <c r="C250">
        <v>39499</v>
      </c>
      <c r="D250">
        <v>6842797632</v>
      </c>
    </row>
    <row r="251" spans="1:4" x14ac:dyDescent="0.3">
      <c r="A251" t="s">
        <v>2361</v>
      </c>
      <c r="B251" t="s">
        <v>2308</v>
      </c>
      <c r="C251">
        <v>16808</v>
      </c>
      <c r="D251">
        <v>8044612831</v>
      </c>
    </row>
    <row r="252" spans="1:4" x14ac:dyDescent="0.3">
      <c r="A252" t="s">
        <v>2362</v>
      </c>
      <c r="B252" t="s">
        <v>2192</v>
      </c>
      <c r="C252">
        <v>36804</v>
      </c>
      <c r="D252">
        <v>2873915978</v>
      </c>
    </row>
    <row r="253" spans="1:4" x14ac:dyDescent="0.3">
      <c r="A253" t="s">
        <v>2363</v>
      </c>
      <c r="B253" t="s">
        <v>1988</v>
      </c>
      <c r="C253">
        <v>28082</v>
      </c>
      <c r="D253">
        <v>4453705328</v>
      </c>
    </row>
    <row r="254" spans="1:4" x14ac:dyDescent="0.3">
      <c r="A254" t="s">
        <v>2364</v>
      </c>
      <c r="B254" t="s">
        <v>2365</v>
      </c>
      <c r="C254">
        <v>56377</v>
      </c>
      <c r="D254">
        <v>3956653289</v>
      </c>
    </row>
    <row r="255" spans="1:4" x14ac:dyDescent="0.3">
      <c r="A255" t="s">
        <v>2366</v>
      </c>
      <c r="B255" t="s">
        <v>2298</v>
      </c>
      <c r="C255">
        <v>51382</v>
      </c>
      <c r="D255">
        <v>6973806759</v>
      </c>
    </row>
    <row r="256" spans="1:4" x14ac:dyDescent="0.3">
      <c r="A256" t="s">
        <v>2367</v>
      </c>
      <c r="B256" t="s">
        <v>2099</v>
      </c>
      <c r="C256">
        <v>42199</v>
      </c>
      <c r="D256">
        <v>5138969978</v>
      </c>
    </row>
    <row r="257" spans="1:4" x14ac:dyDescent="0.3">
      <c r="A257" t="s">
        <v>2368</v>
      </c>
      <c r="B257" t="s">
        <v>2369</v>
      </c>
      <c r="C257">
        <v>49221</v>
      </c>
      <c r="D257">
        <v>197180590</v>
      </c>
    </row>
    <row r="258" spans="1:4" x14ac:dyDescent="0.3">
      <c r="A258" t="s">
        <v>2370</v>
      </c>
      <c r="B258" t="s">
        <v>2251</v>
      </c>
      <c r="C258">
        <v>33288</v>
      </c>
      <c r="D258">
        <v>1739513533</v>
      </c>
    </row>
    <row r="259" spans="1:4" x14ac:dyDescent="0.3">
      <c r="A259" t="s">
        <v>2371</v>
      </c>
      <c r="B259" t="s">
        <v>2372</v>
      </c>
      <c r="C259">
        <v>29943</v>
      </c>
      <c r="D259">
        <v>6259267215</v>
      </c>
    </row>
    <row r="260" spans="1:4" x14ac:dyDescent="0.3">
      <c r="A260" t="s">
        <v>2373</v>
      </c>
      <c r="B260" t="s">
        <v>2374</v>
      </c>
      <c r="C260">
        <v>38788</v>
      </c>
      <c r="D260">
        <v>2450711406</v>
      </c>
    </row>
    <row r="261" spans="1:4" x14ac:dyDescent="0.3">
      <c r="A261" t="s">
        <v>2375</v>
      </c>
      <c r="B261" t="s">
        <v>2376</v>
      </c>
      <c r="C261">
        <v>58336</v>
      </c>
      <c r="D261">
        <v>8533410514</v>
      </c>
    </row>
    <row r="262" spans="1:4" x14ac:dyDescent="0.3">
      <c r="A262" t="s">
        <v>2377</v>
      </c>
      <c r="B262" t="s">
        <v>2378</v>
      </c>
      <c r="C262">
        <v>37197</v>
      </c>
      <c r="D262">
        <v>8034345962</v>
      </c>
    </row>
    <row r="263" spans="1:4" x14ac:dyDescent="0.3">
      <c r="A263" t="s">
        <v>2379</v>
      </c>
      <c r="B263" t="s">
        <v>2380</v>
      </c>
      <c r="C263">
        <v>44948</v>
      </c>
      <c r="D263">
        <v>5764917026</v>
      </c>
    </row>
    <row r="264" spans="1:4" x14ac:dyDescent="0.3">
      <c r="A264" t="s">
        <v>2381</v>
      </c>
      <c r="B264" t="s">
        <v>2374</v>
      </c>
      <c r="C264">
        <v>54488</v>
      </c>
      <c r="D264">
        <v>9803956825</v>
      </c>
    </row>
    <row r="265" spans="1:4" x14ac:dyDescent="0.3">
      <c r="A265" t="s">
        <v>2382</v>
      </c>
      <c r="B265" t="s">
        <v>2383</v>
      </c>
      <c r="C265">
        <v>29734</v>
      </c>
      <c r="D265">
        <v>8676088039</v>
      </c>
    </row>
    <row r="266" spans="1:4" x14ac:dyDescent="0.3">
      <c r="A266" t="s">
        <v>2384</v>
      </c>
      <c r="B266" t="s">
        <v>2385</v>
      </c>
      <c r="C266">
        <v>52017</v>
      </c>
      <c r="D266">
        <v>893122882</v>
      </c>
    </row>
    <row r="267" spans="1:4" x14ac:dyDescent="0.3">
      <c r="A267" t="s">
        <v>2386</v>
      </c>
      <c r="B267" t="s">
        <v>2387</v>
      </c>
      <c r="C267">
        <v>57662</v>
      </c>
      <c r="D267">
        <v>6614458434</v>
      </c>
    </row>
    <row r="268" spans="1:4" x14ac:dyDescent="0.3">
      <c r="A268" t="s">
        <v>2388</v>
      </c>
      <c r="B268" t="s">
        <v>2389</v>
      </c>
      <c r="C268">
        <v>28017</v>
      </c>
      <c r="D268">
        <v>2698184272</v>
      </c>
    </row>
    <row r="269" spans="1:4" x14ac:dyDescent="0.3">
      <c r="A269" t="s">
        <v>2390</v>
      </c>
      <c r="B269" t="s">
        <v>2391</v>
      </c>
      <c r="C269">
        <v>36490</v>
      </c>
      <c r="D269">
        <v>9287480133</v>
      </c>
    </row>
    <row r="270" spans="1:4" x14ac:dyDescent="0.3">
      <c r="A270" t="s">
        <v>2392</v>
      </c>
      <c r="B270" t="s">
        <v>2393</v>
      </c>
      <c r="C270">
        <v>45170</v>
      </c>
      <c r="D270">
        <v>6713405010</v>
      </c>
    </row>
    <row r="271" spans="1:4" x14ac:dyDescent="0.3">
      <c r="A271" t="s">
        <v>2394</v>
      </c>
      <c r="B271" t="s">
        <v>2316</v>
      </c>
      <c r="C271">
        <v>12245</v>
      </c>
      <c r="D271">
        <v>7621218967</v>
      </c>
    </row>
    <row r="272" spans="1:4" x14ac:dyDescent="0.3">
      <c r="A272" t="s">
        <v>2395</v>
      </c>
      <c r="B272" t="s">
        <v>2396</v>
      </c>
      <c r="C272">
        <v>10088</v>
      </c>
      <c r="D272">
        <v>4188124377</v>
      </c>
    </row>
    <row r="273" spans="1:4" x14ac:dyDescent="0.3">
      <c r="A273" t="s">
        <v>2397</v>
      </c>
      <c r="B273" t="s">
        <v>2170</v>
      </c>
      <c r="C273">
        <v>55441</v>
      </c>
      <c r="D273">
        <v>9958099322</v>
      </c>
    </row>
    <row r="274" spans="1:4" x14ac:dyDescent="0.3">
      <c r="A274" t="s">
        <v>2398</v>
      </c>
      <c r="B274" t="s">
        <v>2201</v>
      </c>
      <c r="C274">
        <v>11350</v>
      </c>
      <c r="D274">
        <v>9820632102</v>
      </c>
    </row>
    <row r="275" spans="1:4" x14ac:dyDescent="0.3">
      <c r="A275" t="s">
        <v>2399</v>
      </c>
      <c r="B275" t="s">
        <v>2123</v>
      </c>
      <c r="C275">
        <v>22878</v>
      </c>
      <c r="D275">
        <v>2792636599</v>
      </c>
    </row>
    <row r="276" spans="1:4" x14ac:dyDescent="0.3">
      <c r="A276" t="s">
        <v>2400</v>
      </c>
      <c r="B276" t="s">
        <v>2401</v>
      </c>
      <c r="C276">
        <v>28631</v>
      </c>
      <c r="D276">
        <v>5407735911</v>
      </c>
    </row>
    <row r="277" spans="1:4" x14ac:dyDescent="0.3">
      <c r="A277" t="s">
        <v>2402</v>
      </c>
      <c r="B277" t="s">
        <v>2403</v>
      </c>
      <c r="C277">
        <v>53470</v>
      </c>
      <c r="D277">
        <v>9547713507</v>
      </c>
    </row>
    <row r="278" spans="1:4" x14ac:dyDescent="0.3">
      <c r="A278" t="s">
        <v>2404</v>
      </c>
      <c r="B278" t="s">
        <v>2405</v>
      </c>
      <c r="C278">
        <v>23937</v>
      </c>
      <c r="D278">
        <v>7192290785</v>
      </c>
    </row>
    <row r="279" spans="1:4" x14ac:dyDescent="0.3">
      <c r="A279" t="s">
        <v>2406</v>
      </c>
      <c r="B279" t="s">
        <v>2244</v>
      </c>
      <c r="C279">
        <v>52615</v>
      </c>
      <c r="D279">
        <v>325547246</v>
      </c>
    </row>
    <row r="280" spans="1:4" x14ac:dyDescent="0.3">
      <c r="A280" t="s">
        <v>2407</v>
      </c>
      <c r="B280" t="s">
        <v>2063</v>
      </c>
      <c r="C280">
        <v>59269</v>
      </c>
      <c r="D280">
        <v>6260817967</v>
      </c>
    </row>
    <row r="281" spans="1:4" x14ac:dyDescent="0.3">
      <c r="A281" t="s">
        <v>2408</v>
      </c>
      <c r="B281" t="s">
        <v>2409</v>
      </c>
      <c r="C281">
        <v>57697</v>
      </c>
      <c r="D281">
        <v>3933021111</v>
      </c>
    </row>
    <row r="282" spans="1:4" x14ac:dyDescent="0.3">
      <c r="A282" t="s">
        <v>2410</v>
      </c>
      <c r="B282" t="s">
        <v>2411</v>
      </c>
      <c r="C282">
        <v>19267</v>
      </c>
      <c r="D282">
        <v>4759627103</v>
      </c>
    </row>
    <row r="283" spans="1:4" x14ac:dyDescent="0.3">
      <c r="A283" t="s">
        <v>2412</v>
      </c>
      <c r="B283" t="s">
        <v>1978</v>
      </c>
      <c r="C283">
        <v>33604</v>
      </c>
      <c r="D283">
        <v>4472356473</v>
      </c>
    </row>
    <row r="284" spans="1:4" x14ac:dyDescent="0.3">
      <c r="A284" t="s">
        <v>2413</v>
      </c>
      <c r="B284" t="s">
        <v>2223</v>
      </c>
      <c r="C284">
        <v>59630</v>
      </c>
      <c r="D284">
        <v>532074068</v>
      </c>
    </row>
    <row r="285" spans="1:4" x14ac:dyDescent="0.3">
      <c r="A285" t="s">
        <v>2414</v>
      </c>
      <c r="B285" t="s">
        <v>2415</v>
      </c>
      <c r="C285">
        <v>38139</v>
      </c>
      <c r="D285">
        <v>1268934771</v>
      </c>
    </row>
    <row r="286" spans="1:4" x14ac:dyDescent="0.3">
      <c r="A286" t="s">
        <v>2416</v>
      </c>
      <c r="B286" t="s">
        <v>2405</v>
      </c>
      <c r="C286">
        <v>53457</v>
      </c>
      <c r="D286">
        <v>6283719635</v>
      </c>
    </row>
    <row r="287" spans="1:4" x14ac:dyDescent="0.3">
      <c r="A287" t="s">
        <v>2417</v>
      </c>
      <c r="B287" t="s">
        <v>2158</v>
      </c>
      <c r="C287">
        <v>31513</v>
      </c>
      <c r="D287">
        <v>9963057691</v>
      </c>
    </row>
    <row r="288" spans="1:4" x14ac:dyDescent="0.3">
      <c r="A288" t="s">
        <v>2418</v>
      </c>
      <c r="B288" t="s">
        <v>2419</v>
      </c>
      <c r="C288">
        <v>12585</v>
      </c>
      <c r="D288">
        <v>7957976743</v>
      </c>
    </row>
    <row r="289" spans="1:4" x14ac:dyDescent="0.3">
      <c r="A289" t="s">
        <v>2420</v>
      </c>
      <c r="B289" t="s">
        <v>2041</v>
      </c>
      <c r="C289">
        <v>48135</v>
      </c>
      <c r="D289">
        <v>3473885983</v>
      </c>
    </row>
    <row r="290" spans="1:4" x14ac:dyDescent="0.3">
      <c r="A290" t="s">
        <v>2421</v>
      </c>
      <c r="B290" t="s">
        <v>2225</v>
      </c>
      <c r="C290">
        <v>43951</v>
      </c>
      <c r="D290">
        <v>6478891895</v>
      </c>
    </row>
    <row r="291" spans="1:4" x14ac:dyDescent="0.3">
      <c r="A291" t="s">
        <v>2422</v>
      </c>
      <c r="B291" t="s">
        <v>2037</v>
      </c>
      <c r="C291">
        <v>24357</v>
      </c>
      <c r="D291">
        <v>4691333258</v>
      </c>
    </row>
    <row r="292" spans="1:4" x14ac:dyDescent="0.3">
      <c r="A292" t="s">
        <v>2423</v>
      </c>
      <c r="B292" t="s">
        <v>2424</v>
      </c>
      <c r="C292">
        <v>59667</v>
      </c>
      <c r="D292">
        <v>2423731264</v>
      </c>
    </row>
    <row r="293" spans="1:4" x14ac:dyDescent="0.3">
      <c r="A293" t="s">
        <v>2425</v>
      </c>
      <c r="B293" t="s">
        <v>2426</v>
      </c>
      <c r="C293">
        <v>58235</v>
      </c>
      <c r="D293">
        <v>7885796000</v>
      </c>
    </row>
    <row r="294" spans="1:4" x14ac:dyDescent="0.3">
      <c r="A294" t="s">
        <v>2427</v>
      </c>
      <c r="B294" t="s">
        <v>2428</v>
      </c>
      <c r="C294">
        <v>16421</v>
      </c>
      <c r="D294">
        <v>7966083349</v>
      </c>
    </row>
    <row r="295" spans="1:4" x14ac:dyDescent="0.3">
      <c r="A295" t="s">
        <v>2429</v>
      </c>
      <c r="B295" t="s">
        <v>2179</v>
      </c>
      <c r="C295">
        <v>50804</v>
      </c>
      <c r="D295">
        <v>2599557828</v>
      </c>
    </row>
    <row r="296" spans="1:4" x14ac:dyDescent="0.3">
      <c r="A296" t="s">
        <v>2430</v>
      </c>
      <c r="B296" t="s">
        <v>2431</v>
      </c>
      <c r="C296">
        <v>23005</v>
      </c>
      <c r="D296">
        <v>3824197065</v>
      </c>
    </row>
    <row r="297" spans="1:4" x14ac:dyDescent="0.3">
      <c r="A297" t="s">
        <v>2432</v>
      </c>
      <c r="B297" t="s">
        <v>2376</v>
      </c>
      <c r="C297">
        <v>53820</v>
      </c>
      <c r="D297">
        <v>9155356869</v>
      </c>
    </row>
    <row r="298" spans="1:4" x14ac:dyDescent="0.3">
      <c r="A298" t="s">
        <v>2433</v>
      </c>
      <c r="B298" t="s">
        <v>1964</v>
      </c>
      <c r="C298">
        <v>54127</v>
      </c>
      <c r="D298">
        <v>4768342426</v>
      </c>
    </row>
    <row r="299" spans="1:4" x14ac:dyDescent="0.3">
      <c r="A299" t="s">
        <v>2434</v>
      </c>
      <c r="B299" t="s">
        <v>2300</v>
      </c>
      <c r="C299">
        <v>46800</v>
      </c>
      <c r="D299">
        <v>1149008652</v>
      </c>
    </row>
    <row r="300" spans="1:4" x14ac:dyDescent="0.3">
      <c r="A300" t="s">
        <v>2435</v>
      </c>
      <c r="B300" t="s">
        <v>2436</v>
      </c>
      <c r="C300">
        <v>58354</v>
      </c>
      <c r="D300">
        <v>1502791994</v>
      </c>
    </row>
    <row r="301" spans="1:4" x14ac:dyDescent="0.3">
      <c r="A301" t="s">
        <v>2437</v>
      </c>
      <c r="B301" t="s">
        <v>2374</v>
      </c>
      <c r="C301">
        <v>30959</v>
      </c>
      <c r="D301">
        <v>9369490930</v>
      </c>
    </row>
    <row r="302" spans="1:4" x14ac:dyDescent="0.3">
      <c r="A302" t="s">
        <v>2438</v>
      </c>
      <c r="B302" t="s">
        <v>2439</v>
      </c>
      <c r="C302">
        <v>46652</v>
      </c>
      <c r="D302">
        <v>7688943361</v>
      </c>
    </row>
    <row r="303" spans="1:4" x14ac:dyDescent="0.3">
      <c r="A303" t="s">
        <v>2440</v>
      </c>
      <c r="B303" t="s">
        <v>2441</v>
      </c>
      <c r="C303">
        <v>31559</v>
      </c>
      <c r="D303">
        <v>7112955017</v>
      </c>
    </row>
    <row r="304" spans="1:4" x14ac:dyDescent="0.3">
      <c r="A304" t="s">
        <v>2442</v>
      </c>
      <c r="B304" t="s">
        <v>2158</v>
      </c>
      <c r="C304">
        <v>21548</v>
      </c>
      <c r="D304">
        <v>7573774818</v>
      </c>
    </row>
    <row r="305" spans="1:4" x14ac:dyDescent="0.3">
      <c r="A305" t="s">
        <v>2443</v>
      </c>
      <c r="B305" t="s">
        <v>2199</v>
      </c>
      <c r="C305">
        <v>10591</v>
      </c>
      <c r="D305">
        <v>6235447353</v>
      </c>
    </row>
    <row r="306" spans="1:4" x14ac:dyDescent="0.3">
      <c r="A306" t="s">
        <v>2444</v>
      </c>
      <c r="B306" t="s">
        <v>2057</v>
      </c>
      <c r="C306">
        <v>41729</v>
      </c>
      <c r="D306">
        <v>3086393343</v>
      </c>
    </row>
    <row r="307" spans="1:4" x14ac:dyDescent="0.3">
      <c r="A307" t="s">
        <v>2445</v>
      </c>
      <c r="B307" t="s">
        <v>2323</v>
      </c>
      <c r="C307">
        <v>54357</v>
      </c>
      <c r="D307">
        <v>4185019157</v>
      </c>
    </row>
    <row r="308" spans="1:4" x14ac:dyDescent="0.3">
      <c r="A308" t="s">
        <v>2446</v>
      </c>
      <c r="B308" t="s">
        <v>1966</v>
      </c>
      <c r="C308">
        <v>59311</v>
      </c>
      <c r="D308">
        <v>4009257075</v>
      </c>
    </row>
    <row r="309" spans="1:4" x14ac:dyDescent="0.3">
      <c r="A309" t="s">
        <v>2447</v>
      </c>
      <c r="B309" t="s">
        <v>1995</v>
      </c>
      <c r="C309">
        <v>59135</v>
      </c>
      <c r="D309">
        <v>8238030943</v>
      </c>
    </row>
    <row r="310" spans="1:4" x14ac:dyDescent="0.3">
      <c r="A310" t="s">
        <v>2448</v>
      </c>
      <c r="B310" t="s">
        <v>2079</v>
      </c>
      <c r="C310">
        <v>55929</v>
      </c>
      <c r="D310">
        <v>5984294621</v>
      </c>
    </row>
    <row r="311" spans="1:4" x14ac:dyDescent="0.3">
      <c r="A311" t="s">
        <v>2449</v>
      </c>
      <c r="B311" t="s">
        <v>2188</v>
      </c>
      <c r="C311">
        <v>18645</v>
      </c>
      <c r="D311">
        <v>37593587</v>
      </c>
    </row>
    <row r="312" spans="1:4" x14ac:dyDescent="0.3">
      <c r="A312" t="s">
        <v>2450</v>
      </c>
      <c r="B312" t="s">
        <v>2296</v>
      </c>
      <c r="C312">
        <v>34429</v>
      </c>
      <c r="D312">
        <v>3569414450</v>
      </c>
    </row>
    <row r="313" spans="1:4" x14ac:dyDescent="0.3">
      <c r="A313" t="s">
        <v>2451</v>
      </c>
      <c r="B313" t="s">
        <v>2452</v>
      </c>
      <c r="C313">
        <v>44705</v>
      </c>
      <c r="D313">
        <v>4502817627</v>
      </c>
    </row>
    <row r="314" spans="1:4" x14ac:dyDescent="0.3">
      <c r="A314" t="s">
        <v>2453</v>
      </c>
      <c r="B314" t="s">
        <v>2131</v>
      </c>
      <c r="C314">
        <v>14784</v>
      </c>
      <c r="D314">
        <v>6364724701</v>
      </c>
    </row>
    <row r="315" spans="1:4" x14ac:dyDescent="0.3">
      <c r="A315" t="s">
        <v>2454</v>
      </c>
      <c r="B315" t="s">
        <v>2073</v>
      </c>
      <c r="C315">
        <v>39633</v>
      </c>
      <c r="D315">
        <v>5837501576</v>
      </c>
    </row>
    <row r="316" spans="1:4" x14ac:dyDescent="0.3">
      <c r="A316" t="s">
        <v>2455</v>
      </c>
      <c r="B316" t="s">
        <v>2223</v>
      </c>
      <c r="C316">
        <v>32902</v>
      </c>
      <c r="D316">
        <v>8682006391</v>
      </c>
    </row>
    <row r="317" spans="1:4" x14ac:dyDescent="0.3">
      <c r="A317" t="s">
        <v>2456</v>
      </c>
      <c r="B317" t="s">
        <v>2457</v>
      </c>
      <c r="C317">
        <v>49209</v>
      </c>
      <c r="D317">
        <v>9892583027</v>
      </c>
    </row>
    <row r="318" spans="1:4" x14ac:dyDescent="0.3">
      <c r="A318" t="s">
        <v>2458</v>
      </c>
      <c r="B318" t="s">
        <v>2459</v>
      </c>
      <c r="C318">
        <v>14064</v>
      </c>
      <c r="D318">
        <v>5077974136</v>
      </c>
    </row>
    <row r="319" spans="1:4" x14ac:dyDescent="0.3">
      <c r="A319" t="s">
        <v>2460</v>
      </c>
      <c r="B319" t="s">
        <v>2459</v>
      </c>
      <c r="C319">
        <v>28410</v>
      </c>
      <c r="D319">
        <v>7251959615</v>
      </c>
    </row>
    <row r="320" spans="1:4" x14ac:dyDescent="0.3">
      <c r="A320" t="s">
        <v>2461</v>
      </c>
      <c r="B320" t="s">
        <v>2095</v>
      </c>
      <c r="C320">
        <v>50595</v>
      </c>
      <c r="D320">
        <v>9795921177</v>
      </c>
    </row>
    <row r="321" spans="1:4" x14ac:dyDescent="0.3">
      <c r="A321" t="s">
        <v>2462</v>
      </c>
      <c r="B321" t="s">
        <v>2255</v>
      </c>
      <c r="C321">
        <v>11917</v>
      </c>
      <c r="D321">
        <v>6842797632</v>
      </c>
    </row>
    <row r="322" spans="1:4" x14ac:dyDescent="0.3">
      <c r="A322" t="s">
        <v>2463</v>
      </c>
      <c r="B322" t="s">
        <v>2441</v>
      </c>
      <c r="C322">
        <v>43111</v>
      </c>
      <c r="D322">
        <v>3516592710</v>
      </c>
    </row>
    <row r="323" spans="1:4" x14ac:dyDescent="0.3">
      <c r="A323" t="s">
        <v>2464</v>
      </c>
      <c r="B323" t="s">
        <v>2073</v>
      </c>
      <c r="C323">
        <v>50221</v>
      </c>
      <c r="D323">
        <v>2873915978</v>
      </c>
    </row>
    <row r="324" spans="1:4" x14ac:dyDescent="0.3">
      <c r="A324" t="s">
        <v>2465</v>
      </c>
      <c r="B324" t="s">
        <v>2466</v>
      </c>
      <c r="C324">
        <v>51028</v>
      </c>
      <c r="D324">
        <v>8908432159</v>
      </c>
    </row>
    <row r="325" spans="1:4" x14ac:dyDescent="0.3">
      <c r="A325" t="s">
        <v>2467</v>
      </c>
      <c r="B325" t="s">
        <v>2468</v>
      </c>
      <c r="C325">
        <v>57766</v>
      </c>
      <c r="D325">
        <v>5285704227</v>
      </c>
    </row>
    <row r="326" spans="1:4" x14ac:dyDescent="0.3">
      <c r="A326" t="s">
        <v>2469</v>
      </c>
      <c r="B326" t="s">
        <v>2470</v>
      </c>
      <c r="C326">
        <v>17807</v>
      </c>
      <c r="D326">
        <v>6259267215</v>
      </c>
    </row>
    <row r="327" spans="1:4" x14ac:dyDescent="0.3">
      <c r="A327" t="s">
        <v>2471</v>
      </c>
      <c r="B327" t="s">
        <v>2061</v>
      </c>
      <c r="C327">
        <v>26635</v>
      </c>
      <c r="D327">
        <v>6375014751</v>
      </c>
    </row>
    <row r="328" spans="1:4" x14ac:dyDescent="0.3">
      <c r="A328" t="s">
        <v>2472</v>
      </c>
      <c r="B328" t="s">
        <v>2473</v>
      </c>
      <c r="C328">
        <v>15549</v>
      </c>
      <c r="D328">
        <v>9412192312</v>
      </c>
    </row>
    <row r="329" spans="1:4" x14ac:dyDescent="0.3">
      <c r="A329" t="s">
        <v>2474</v>
      </c>
      <c r="B329" t="s">
        <v>2475</v>
      </c>
      <c r="C329">
        <v>12598</v>
      </c>
      <c r="D329">
        <v>2405876701</v>
      </c>
    </row>
    <row r="330" spans="1:4" x14ac:dyDescent="0.3">
      <c r="A330" t="s">
        <v>2476</v>
      </c>
      <c r="B330" t="s">
        <v>2316</v>
      </c>
      <c r="C330">
        <v>54820</v>
      </c>
      <c r="D330">
        <v>819852252</v>
      </c>
    </row>
    <row r="331" spans="1:4" x14ac:dyDescent="0.3">
      <c r="A331" t="s">
        <v>2477</v>
      </c>
      <c r="B331" t="s">
        <v>2478</v>
      </c>
      <c r="C331">
        <v>35146</v>
      </c>
      <c r="D331">
        <v>5519420165</v>
      </c>
    </row>
    <row r="332" spans="1:4" x14ac:dyDescent="0.3">
      <c r="A332" t="s">
        <v>2479</v>
      </c>
      <c r="B332" t="s">
        <v>2475</v>
      </c>
      <c r="C332">
        <v>57069</v>
      </c>
      <c r="D332">
        <v>4306425231</v>
      </c>
    </row>
    <row r="333" spans="1:4" x14ac:dyDescent="0.3">
      <c r="A333" t="s">
        <v>2480</v>
      </c>
      <c r="B333" t="s">
        <v>2319</v>
      </c>
      <c r="C333">
        <v>59340</v>
      </c>
      <c r="D333">
        <v>3932861779</v>
      </c>
    </row>
    <row r="334" spans="1:4" x14ac:dyDescent="0.3">
      <c r="A334" t="s">
        <v>2481</v>
      </c>
      <c r="B334" t="s">
        <v>2127</v>
      </c>
      <c r="C334">
        <v>13495</v>
      </c>
      <c r="D334">
        <v>9196221739</v>
      </c>
    </row>
    <row r="335" spans="1:4" x14ac:dyDescent="0.3">
      <c r="A335" t="s">
        <v>2482</v>
      </c>
      <c r="B335" t="s">
        <v>2207</v>
      </c>
      <c r="C335">
        <v>58879</v>
      </c>
      <c r="D335">
        <v>2234966051</v>
      </c>
    </row>
    <row r="336" spans="1:4" x14ac:dyDescent="0.3">
      <c r="A336" t="s">
        <v>2483</v>
      </c>
      <c r="B336" t="s">
        <v>2484</v>
      </c>
      <c r="C336">
        <v>11727</v>
      </c>
      <c r="D336">
        <v>8333777430</v>
      </c>
    </row>
    <row r="337" spans="1:4" x14ac:dyDescent="0.3">
      <c r="A337" t="s">
        <v>2485</v>
      </c>
      <c r="B337" t="s">
        <v>2149</v>
      </c>
      <c r="C337">
        <v>15990</v>
      </c>
      <c r="D337">
        <v>2130919499</v>
      </c>
    </row>
    <row r="338" spans="1:4" x14ac:dyDescent="0.3">
      <c r="A338" t="s">
        <v>2486</v>
      </c>
      <c r="B338" t="s">
        <v>2179</v>
      </c>
      <c r="C338">
        <v>35693</v>
      </c>
      <c r="D338">
        <v>7205256240</v>
      </c>
    </row>
    <row r="339" spans="1:4" x14ac:dyDescent="0.3">
      <c r="A339" t="s">
        <v>2487</v>
      </c>
      <c r="B339" t="s">
        <v>2488</v>
      </c>
      <c r="C339">
        <v>54349</v>
      </c>
      <c r="D339">
        <v>3463222345</v>
      </c>
    </row>
    <row r="340" spans="1:4" x14ac:dyDescent="0.3">
      <c r="A340" t="s">
        <v>2489</v>
      </c>
      <c r="B340" t="s">
        <v>2073</v>
      </c>
      <c r="C340">
        <v>45053</v>
      </c>
      <c r="D340">
        <v>6279928705</v>
      </c>
    </row>
    <row r="341" spans="1:4" x14ac:dyDescent="0.3">
      <c r="A341" t="s">
        <v>2490</v>
      </c>
      <c r="B341" t="s">
        <v>2491</v>
      </c>
      <c r="C341">
        <v>33329</v>
      </c>
      <c r="D341">
        <v>1522190236</v>
      </c>
    </row>
    <row r="342" spans="1:4" x14ac:dyDescent="0.3">
      <c r="A342" t="s">
        <v>2492</v>
      </c>
      <c r="B342" t="s">
        <v>2197</v>
      </c>
      <c r="C342">
        <v>40061</v>
      </c>
      <c r="D342">
        <v>9597202352</v>
      </c>
    </row>
    <row r="343" spans="1:4" x14ac:dyDescent="0.3">
      <c r="A343" t="s">
        <v>2493</v>
      </c>
      <c r="B343" t="s">
        <v>2494</v>
      </c>
      <c r="C343">
        <v>54084</v>
      </c>
      <c r="D343">
        <v>8644362151</v>
      </c>
    </row>
    <row r="344" spans="1:4" x14ac:dyDescent="0.3">
      <c r="A344" t="s">
        <v>2495</v>
      </c>
      <c r="B344" t="s">
        <v>2496</v>
      </c>
      <c r="C344">
        <v>22138</v>
      </c>
      <c r="D344">
        <v>7001733199</v>
      </c>
    </row>
    <row r="345" spans="1:4" x14ac:dyDescent="0.3">
      <c r="A345" t="s">
        <v>2497</v>
      </c>
      <c r="B345" t="s">
        <v>2498</v>
      </c>
      <c r="C345">
        <v>49663</v>
      </c>
      <c r="D345">
        <v>2524572722</v>
      </c>
    </row>
    <row r="346" spans="1:4" x14ac:dyDescent="0.3">
      <c r="A346" t="s">
        <v>2499</v>
      </c>
      <c r="B346" t="s">
        <v>2305</v>
      </c>
      <c r="C346">
        <v>22395</v>
      </c>
      <c r="D346">
        <v>4877108939</v>
      </c>
    </row>
    <row r="347" spans="1:4" x14ac:dyDescent="0.3">
      <c r="A347" t="s">
        <v>2500</v>
      </c>
      <c r="B347" t="s">
        <v>2501</v>
      </c>
      <c r="C347">
        <v>51819</v>
      </c>
      <c r="D347">
        <v>4969679754</v>
      </c>
    </row>
    <row r="348" spans="1:4" x14ac:dyDescent="0.3">
      <c r="A348" t="s">
        <v>2502</v>
      </c>
      <c r="B348" t="s">
        <v>2503</v>
      </c>
      <c r="C348">
        <v>15758</v>
      </c>
      <c r="D348">
        <v>8238030943</v>
      </c>
    </row>
    <row r="349" spans="1:4" x14ac:dyDescent="0.3">
      <c r="A349" t="s">
        <v>2504</v>
      </c>
      <c r="B349" t="s">
        <v>2505</v>
      </c>
      <c r="C349">
        <v>31387</v>
      </c>
      <c r="D349">
        <v>3569619966</v>
      </c>
    </row>
    <row r="350" spans="1:4" x14ac:dyDescent="0.3">
      <c r="A350" t="s">
        <v>2506</v>
      </c>
      <c r="B350" t="s">
        <v>2507</v>
      </c>
      <c r="C350">
        <v>45691</v>
      </c>
      <c r="D350">
        <v>6322781804</v>
      </c>
    </row>
    <row r="351" spans="1:4" x14ac:dyDescent="0.3">
      <c r="A351" t="s">
        <v>2508</v>
      </c>
      <c r="B351" t="s">
        <v>2059</v>
      </c>
      <c r="C351">
        <v>23296</v>
      </c>
      <c r="D351">
        <v>2255261316</v>
      </c>
    </row>
    <row r="352" spans="1:4" x14ac:dyDescent="0.3">
      <c r="A352" t="s">
        <v>2509</v>
      </c>
      <c r="B352" t="s">
        <v>2177</v>
      </c>
      <c r="C352">
        <v>40744</v>
      </c>
      <c r="D352">
        <v>9590888275</v>
      </c>
    </row>
    <row r="353" spans="1:4" x14ac:dyDescent="0.3">
      <c r="A353" t="s">
        <v>2510</v>
      </c>
      <c r="B353" t="s">
        <v>2511</v>
      </c>
      <c r="C353">
        <v>37649</v>
      </c>
      <c r="D353">
        <v>3145010581</v>
      </c>
    </row>
    <row r="354" spans="1:4" x14ac:dyDescent="0.3">
      <c r="A354" t="s">
        <v>2512</v>
      </c>
      <c r="B354" t="s">
        <v>2239</v>
      </c>
      <c r="C354">
        <v>18274</v>
      </c>
      <c r="D354">
        <v>4969679754</v>
      </c>
    </row>
    <row r="355" spans="1:4" x14ac:dyDescent="0.3">
      <c r="A355" t="s">
        <v>2513</v>
      </c>
      <c r="B355" t="s">
        <v>2393</v>
      </c>
      <c r="C355">
        <v>52017</v>
      </c>
      <c r="D355">
        <v>3547596165</v>
      </c>
    </row>
    <row r="356" spans="1:4" x14ac:dyDescent="0.3">
      <c r="A356" t="s">
        <v>2514</v>
      </c>
      <c r="B356" t="s">
        <v>2221</v>
      </c>
      <c r="C356">
        <v>14482</v>
      </c>
      <c r="D356">
        <v>4175195971</v>
      </c>
    </row>
    <row r="357" spans="1:4" x14ac:dyDescent="0.3">
      <c r="A357" t="s">
        <v>2515</v>
      </c>
      <c r="B357" t="s">
        <v>2246</v>
      </c>
      <c r="C357">
        <v>33730</v>
      </c>
      <c r="D357">
        <v>8757371024</v>
      </c>
    </row>
    <row r="358" spans="1:4" x14ac:dyDescent="0.3">
      <c r="A358" t="s">
        <v>2516</v>
      </c>
      <c r="B358" t="s">
        <v>2517</v>
      </c>
      <c r="C358">
        <v>25176</v>
      </c>
      <c r="D358">
        <v>7912639675</v>
      </c>
    </row>
    <row r="359" spans="1:4" x14ac:dyDescent="0.3">
      <c r="A359" t="s">
        <v>2518</v>
      </c>
      <c r="B359" t="s">
        <v>2519</v>
      </c>
      <c r="C359">
        <v>50347</v>
      </c>
      <c r="D359">
        <v>304906506</v>
      </c>
    </row>
    <row r="360" spans="1:4" x14ac:dyDescent="0.3">
      <c r="A360" t="s">
        <v>2520</v>
      </c>
      <c r="B360" t="s">
        <v>2521</v>
      </c>
      <c r="C360">
        <v>25714</v>
      </c>
      <c r="D360">
        <v>6731572691</v>
      </c>
    </row>
    <row r="361" spans="1:4" x14ac:dyDescent="0.3">
      <c r="A361" t="s">
        <v>2522</v>
      </c>
      <c r="B361" t="s">
        <v>1940</v>
      </c>
      <c r="C361">
        <v>10385</v>
      </c>
      <c r="D361">
        <v>6084639828</v>
      </c>
    </row>
    <row r="362" spans="1:4" x14ac:dyDescent="0.3">
      <c r="A362" t="s">
        <v>2523</v>
      </c>
      <c r="B362" t="s">
        <v>2524</v>
      </c>
      <c r="C362">
        <v>55149</v>
      </c>
      <c r="D362">
        <v>3867281491</v>
      </c>
    </row>
    <row r="363" spans="1:4" x14ac:dyDescent="0.3">
      <c r="A363" t="s">
        <v>2525</v>
      </c>
      <c r="B363" t="s">
        <v>2470</v>
      </c>
      <c r="C363">
        <v>21992</v>
      </c>
      <c r="D363">
        <v>1856596435</v>
      </c>
    </row>
    <row r="364" spans="1:4" x14ac:dyDescent="0.3">
      <c r="A364" t="s">
        <v>2526</v>
      </c>
      <c r="B364" t="s">
        <v>2345</v>
      </c>
      <c r="C364">
        <v>56452</v>
      </c>
      <c r="D364">
        <v>5395528121</v>
      </c>
    </row>
    <row r="365" spans="1:4" x14ac:dyDescent="0.3">
      <c r="A365" t="s">
        <v>2527</v>
      </c>
      <c r="B365" t="s">
        <v>2067</v>
      </c>
      <c r="C365">
        <v>42297</v>
      </c>
      <c r="D365">
        <v>6471464479</v>
      </c>
    </row>
    <row r="366" spans="1:4" x14ac:dyDescent="0.3">
      <c r="A366" t="s">
        <v>2528</v>
      </c>
      <c r="B366" t="s">
        <v>2286</v>
      </c>
      <c r="C366">
        <v>25475</v>
      </c>
      <c r="D366">
        <v>4260324861</v>
      </c>
    </row>
    <row r="367" spans="1:4" x14ac:dyDescent="0.3">
      <c r="A367" t="s">
        <v>2529</v>
      </c>
      <c r="B367" t="s">
        <v>2530</v>
      </c>
      <c r="C367">
        <v>12376</v>
      </c>
      <c r="D367">
        <v>2492824950</v>
      </c>
    </row>
    <row r="368" spans="1:4" x14ac:dyDescent="0.3">
      <c r="A368" t="s">
        <v>2531</v>
      </c>
      <c r="B368" t="s">
        <v>2279</v>
      </c>
      <c r="C368">
        <v>44916</v>
      </c>
      <c r="D368">
        <v>8971738782</v>
      </c>
    </row>
    <row r="369" spans="1:4" x14ac:dyDescent="0.3">
      <c r="A369" t="s">
        <v>2532</v>
      </c>
      <c r="B369" t="s">
        <v>2533</v>
      </c>
      <c r="C369">
        <v>32795</v>
      </c>
      <c r="D369">
        <v>8333777430</v>
      </c>
    </row>
    <row r="370" spans="1:4" x14ac:dyDescent="0.3">
      <c r="A370" t="s">
        <v>2534</v>
      </c>
      <c r="B370" t="s">
        <v>2129</v>
      </c>
      <c r="C370">
        <v>53642</v>
      </c>
      <c r="D370">
        <v>4698538416</v>
      </c>
    </row>
    <row r="371" spans="1:4" x14ac:dyDescent="0.3">
      <c r="A371" t="s">
        <v>2535</v>
      </c>
      <c r="B371" t="s">
        <v>2536</v>
      </c>
      <c r="C371">
        <v>11166</v>
      </c>
      <c r="D371">
        <v>858481901</v>
      </c>
    </row>
    <row r="372" spans="1:4" x14ac:dyDescent="0.3">
      <c r="A372" t="s">
        <v>2537</v>
      </c>
      <c r="B372" t="s">
        <v>2266</v>
      </c>
      <c r="C372">
        <v>55813</v>
      </c>
      <c r="D372">
        <v>7707009371</v>
      </c>
    </row>
    <row r="373" spans="1:4" x14ac:dyDescent="0.3">
      <c r="A373" t="s">
        <v>2538</v>
      </c>
      <c r="B373" t="s">
        <v>2184</v>
      </c>
      <c r="C373">
        <v>23254</v>
      </c>
      <c r="D373">
        <v>7373156215</v>
      </c>
    </row>
    <row r="374" spans="1:4" x14ac:dyDescent="0.3">
      <c r="A374" t="s">
        <v>2539</v>
      </c>
      <c r="B374" t="s">
        <v>2540</v>
      </c>
      <c r="C374">
        <v>20939</v>
      </c>
      <c r="D374">
        <v>2237103631</v>
      </c>
    </row>
    <row r="375" spans="1:4" x14ac:dyDescent="0.3">
      <c r="A375" t="s">
        <v>2541</v>
      </c>
      <c r="B375" t="s">
        <v>2372</v>
      </c>
      <c r="C375">
        <v>32618</v>
      </c>
      <c r="D375">
        <v>2259282237</v>
      </c>
    </row>
    <row r="376" spans="1:4" x14ac:dyDescent="0.3">
      <c r="A376" t="s">
        <v>2542</v>
      </c>
      <c r="B376" t="s">
        <v>2376</v>
      </c>
      <c r="C376">
        <v>40231</v>
      </c>
      <c r="D376">
        <v>7621218967</v>
      </c>
    </row>
    <row r="377" spans="1:4" x14ac:dyDescent="0.3">
      <c r="A377" t="s">
        <v>2543</v>
      </c>
      <c r="B377" t="s">
        <v>2511</v>
      </c>
      <c r="C377">
        <v>16801</v>
      </c>
      <c r="D377">
        <v>4398950745</v>
      </c>
    </row>
    <row r="378" spans="1:4" x14ac:dyDescent="0.3">
      <c r="A378" t="s">
        <v>2544</v>
      </c>
      <c r="B378" t="s">
        <v>2329</v>
      </c>
      <c r="C378">
        <v>53896</v>
      </c>
      <c r="D378">
        <v>8462409454</v>
      </c>
    </row>
    <row r="379" spans="1:4" x14ac:dyDescent="0.3">
      <c r="A379" t="s">
        <v>2545</v>
      </c>
      <c r="B379" t="s">
        <v>2546</v>
      </c>
      <c r="C379">
        <v>39186</v>
      </c>
      <c r="D379">
        <v>6402318035</v>
      </c>
    </row>
    <row r="380" spans="1:4" x14ac:dyDescent="0.3">
      <c r="A380" t="s">
        <v>2547</v>
      </c>
      <c r="B380" t="s">
        <v>2548</v>
      </c>
      <c r="C380">
        <v>54317</v>
      </c>
      <c r="D380">
        <v>7118642576</v>
      </c>
    </row>
    <row r="381" spans="1:4" x14ac:dyDescent="0.3">
      <c r="A381" t="s">
        <v>2549</v>
      </c>
      <c r="B381" t="s">
        <v>2540</v>
      </c>
      <c r="C381">
        <v>32967</v>
      </c>
      <c r="D381">
        <v>8977805007</v>
      </c>
    </row>
    <row r="382" spans="1:4" x14ac:dyDescent="0.3">
      <c r="A382" t="s">
        <v>2550</v>
      </c>
      <c r="B382" t="s">
        <v>1968</v>
      </c>
      <c r="C382">
        <v>14624</v>
      </c>
      <c r="D382">
        <v>4290015026</v>
      </c>
    </row>
    <row r="383" spans="1:4" x14ac:dyDescent="0.3">
      <c r="A383" t="s">
        <v>2551</v>
      </c>
      <c r="B383" t="s">
        <v>2552</v>
      </c>
      <c r="C383">
        <v>55785</v>
      </c>
      <c r="D383">
        <v>858481901</v>
      </c>
    </row>
    <row r="384" spans="1:4" x14ac:dyDescent="0.3">
      <c r="A384" t="s">
        <v>2553</v>
      </c>
      <c r="B384" t="s">
        <v>2554</v>
      </c>
      <c r="C384">
        <v>58408</v>
      </c>
      <c r="D384">
        <v>2022565827</v>
      </c>
    </row>
    <row r="385" spans="1:4" x14ac:dyDescent="0.3">
      <c r="A385" t="s">
        <v>2555</v>
      </c>
      <c r="B385" t="s">
        <v>1932</v>
      </c>
      <c r="C385">
        <v>56647</v>
      </c>
      <c r="D385">
        <v>8565880958</v>
      </c>
    </row>
    <row r="386" spans="1:4" x14ac:dyDescent="0.3">
      <c r="A386" t="s">
        <v>2556</v>
      </c>
      <c r="B386" t="s">
        <v>2557</v>
      </c>
      <c r="C386">
        <v>16142</v>
      </c>
      <c r="D386">
        <v>8832488175</v>
      </c>
    </row>
    <row r="387" spans="1:4" x14ac:dyDescent="0.3">
      <c r="A387" t="s">
        <v>2558</v>
      </c>
      <c r="B387" t="s">
        <v>2255</v>
      </c>
      <c r="C387">
        <v>34038</v>
      </c>
      <c r="D387">
        <v>1231429186</v>
      </c>
    </row>
    <row r="388" spans="1:4" x14ac:dyDescent="0.3">
      <c r="A388" t="s">
        <v>2559</v>
      </c>
      <c r="B388" t="s">
        <v>2387</v>
      </c>
      <c r="C388">
        <v>58905</v>
      </c>
      <c r="D388">
        <v>6618120233</v>
      </c>
    </row>
    <row r="389" spans="1:4" x14ac:dyDescent="0.3">
      <c r="A389" t="s">
        <v>2560</v>
      </c>
      <c r="B389" t="s">
        <v>2264</v>
      </c>
      <c r="C389">
        <v>31609</v>
      </c>
      <c r="D389">
        <v>4439073344</v>
      </c>
    </row>
    <row r="390" spans="1:4" x14ac:dyDescent="0.3">
      <c r="A390" t="s">
        <v>2561</v>
      </c>
      <c r="B390" t="s">
        <v>2139</v>
      </c>
      <c r="C390">
        <v>27341</v>
      </c>
      <c r="D390">
        <v>9163060264</v>
      </c>
    </row>
    <row r="391" spans="1:4" x14ac:dyDescent="0.3">
      <c r="A391" t="s">
        <v>2562</v>
      </c>
      <c r="B391" t="s">
        <v>2563</v>
      </c>
      <c r="C391">
        <v>58622</v>
      </c>
      <c r="D391">
        <v>4525743115</v>
      </c>
    </row>
    <row r="392" spans="1:4" x14ac:dyDescent="0.3">
      <c r="A392" t="s">
        <v>2564</v>
      </c>
      <c r="B392" t="s">
        <v>2188</v>
      </c>
      <c r="C392">
        <v>21692</v>
      </c>
      <c r="D392">
        <v>3145039288</v>
      </c>
    </row>
    <row r="393" spans="1:4" x14ac:dyDescent="0.3">
      <c r="A393" t="s">
        <v>2565</v>
      </c>
      <c r="B393" t="s">
        <v>2083</v>
      </c>
      <c r="C393">
        <v>27281</v>
      </c>
      <c r="D393">
        <v>5811999097</v>
      </c>
    </row>
    <row r="394" spans="1:4" x14ac:dyDescent="0.3">
      <c r="A394" t="s">
        <v>2566</v>
      </c>
      <c r="B394" t="s">
        <v>2567</v>
      </c>
      <c r="C394">
        <v>54546</v>
      </c>
      <c r="D394">
        <v>8658719154</v>
      </c>
    </row>
    <row r="395" spans="1:4" x14ac:dyDescent="0.3">
      <c r="A395" t="s">
        <v>2568</v>
      </c>
      <c r="B395" t="s">
        <v>2569</v>
      </c>
      <c r="C395">
        <v>19223</v>
      </c>
      <c r="D395">
        <v>2659144249</v>
      </c>
    </row>
    <row r="396" spans="1:4" x14ac:dyDescent="0.3">
      <c r="A396" t="s">
        <v>2570</v>
      </c>
      <c r="B396" t="s">
        <v>2569</v>
      </c>
      <c r="C396">
        <v>34324</v>
      </c>
      <c r="D396">
        <v>583595162</v>
      </c>
    </row>
    <row r="397" spans="1:4" x14ac:dyDescent="0.3">
      <c r="A397" t="s">
        <v>2571</v>
      </c>
      <c r="B397" t="s">
        <v>2572</v>
      </c>
      <c r="C397">
        <v>54526</v>
      </c>
      <c r="D397">
        <v>2922893758</v>
      </c>
    </row>
    <row r="398" spans="1:4" x14ac:dyDescent="0.3">
      <c r="A398" t="s">
        <v>2573</v>
      </c>
      <c r="B398" t="s">
        <v>2574</v>
      </c>
      <c r="C398">
        <v>23792</v>
      </c>
      <c r="D398">
        <v>710473923</v>
      </c>
    </row>
    <row r="399" spans="1:4" x14ac:dyDescent="0.3">
      <c r="A399" t="s">
        <v>2575</v>
      </c>
      <c r="B399" t="s">
        <v>2576</v>
      </c>
      <c r="C399">
        <v>36657</v>
      </c>
      <c r="D399">
        <v>8189289020</v>
      </c>
    </row>
    <row r="400" spans="1:4" x14ac:dyDescent="0.3">
      <c r="A400" t="s">
        <v>2577</v>
      </c>
      <c r="B400" t="s">
        <v>2221</v>
      </c>
      <c r="C400">
        <v>47186</v>
      </c>
      <c r="D400">
        <v>6183510505</v>
      </c>
    </row>
    <row r="401" spans="1:4" x14ac:dyDescent="0.3">
      <c r="A401" t="s">
        <v>2578</v>
      </c>
      <c r="B401" t="s">
        <v>2337</v>
      </c>
      <c r="C401">
        <v>38519</v>
      </c>
      <c r="D401">
        <v>8254304106</v>
      </c>
    </row>
    <row r="402" spans="1:4" x14ac:dyDescent="0.3">
      <c r="A402" t="s">
        <v>2579</v>
      </c>
      <c r="B402" t="s">
        <v>2201</v>
      </c>
      <c r="C402">
        <v>41267</v>
      </c>
      <c r="D402">
        <v>483886254</v>
      </c>
    </row>
    <row r="403" spans="1:4" x14ac:dyDescent="0.3">
      <c r="A403" t="s">
        <v>2580</v>
      </c>
      <c r="B403" t="s">
        <v>2045</v>
      </c>
      <c r="C403">
        <v>45624</v>
      </c>
      <c r="D403">
        <v>7152427402</v>
      </c>
    </row>
    <row r="404" spans="1:4" x14ac:dyDescent="0.3">
      <c r="A404" t="s">
        <v>2581</v>
      </c>
      <c r="B404" t="s">
        <v>2101</v>
      </c>
      <c r="C404">
        <v>16549</v>
      </c>
      <c r="D404">
        <v>1918356416</v>
      </c>
    </row>
    <row r="405" spans="1:4" x14ac:dyDescent="0.3">
      <c r="A405" t="s">
        <v>2582</v>
      </c>
      <c r="B405" t="s">
        <v>2583</v>
      </c>
      <c r="C405">
        <v>47807</v>
      </c>
      <c r="D405">
        <v>5519420165</v>
      </c>
    </row>
    <row r="406" spans="1:4" x14ac:dyDescent="0.3">
      <c r="A406" t="s">
        <v>2584</v>
      </c>
      <c r="B406" t="s">
        <v>2079</v>
      </c>
      <c r="C406">
        <v>38737</v>
      </c>
      <c r="D406">
        <v>5149710571</v>
      </c>
    </row>
    <row r="407" spans="1:4" x14ac:dyDescent="0.3">
      <c r="A407" t="s">
        <v>2585</v>
      </c>
      <c r="B407" t="s">
        <v>2439</v>
      </c>
      <c r="C407">
        <v>51143</v>
      </c>
      <c r="D407">
        <v>1279282711</v>
      </c>
    </row>
    <row r="408" spans="1:4" x14ac:dyDescent="0.3">
      <c r="A408" t="s">
        <v>2586</v>
      </c>
      <c r="B408" t="s">
        <v>2587</v>
      </c>
      <c r="C408">
        <v>42961</v>
      </c>
      <c r="D408">
        <v>513904581</v>
      </c>
    </row>
    <row r="409" spans="1:4" x14ac:dyDescent="0.3">
      <c r="A409" t="s">
        <v>2588</v>
      </c>
      <c r="B409" t="s">
        <v>1932</v>
      </c>
      <c r="C409">
        <v>29351</v>
      </c>
      <c r="D409">
        <v>5511711233</v>
      </c>
    </row>
    <row r="410" spans="1:4" x14ac:dyDescent="0.3">
      <c r="A410" t="s">
        <v>2589</v>
      </c>
      <c r="B410" t="s">
        <v>2511</v>
      </c>
      <c r="C410">
        <v>50926</v>
      </c>
      <c r="D410">
        <v>5603330430</v>
      </c>
    </row>
    <row r="411" spans="1:4" x14ac:dyDescent="0.3">
      <c r="A411" t="s">
        <v>2590</v>
      </c>
      <c r="B411" t="s">
        <v>2335</v>
      </c>
      <c r="C411">
        <v>24294</v>
      </c>
      <c r="D411">
        <v>879297433</v>
      </c>
    </row>
    <row r="412" spans="1:4" x14ac:dyDescent="0.3">
      <c r="A412" t="s">
        <v>2591</v>
      </c>
      <c r="B412" t="s">
        <v>2310</v>
      </c>
      <c r="C412">
        <v>20276</v>
      </c>
      <c r="D412">
        <v>8047841793</v>
      </c>
    </row>
    <row r="413" spans="1:4" x14ac:dyDescent="0.3">
      <c r="A413" t="s">
        <v>2592</v>
      </c>
      <c r="B413" t="s">
        <v>2593</v>
      </c>
      <c r="C413">
        <v>33248</v>
      </c>
      <c r="D413">
        <v>2177097355</v>
      </c>
    </row>
    <row r="414" spans="1:4" x14ac:dyDescent="0.3">
      <c r="A414" t="s">
        <v>2594</v>
      </c>
      <c r="B414" t="s">
        <v>1956</v>
      </c>
      <c r="C414">
        <v>18743</v>
      </c>
      <c r="D414">
        <v>8289594380</v>
      </c>
    </row>
    <row r="415" spans="1:4" x14ac:dyDescent="0.3">
      <c r="A415" t="s">
        <v>2595</v>
      </c>
      <c r="B415" t="s">
        <v>2596</v>
      </c>
      <c r="C415">
        <v>13285</v>
      </c>
      <c r="D415">
        <v>9381484503</v>
      </c>
    </row>
    <row r="416" spans="1:4" x14ac:dyDescent="0.3">
      <c r="A416" t="s">
        <v>2597</v>
      </c>
      <c r="B416" t="s">
        <v>2533</v>
      </c>
      <c r="C416">
        <v>55295</v>
      </c>
      <c r="D416">
        <v>5383734902</v>
      </c>
    </row>
    <row r="417" spans="1:4" x14ac:dyDescent="0.3">
      <c r="A417" t="s">
        <v>2598</v>
      </c>
      <c r="B417" t="s">
        <v>2524</v>
      </c>
      <c r="C417">
        <v>24827</v>
      </c>
      <c r="D417">
        <v>4406664351</v>
      </c>
    </row>
    <row r="418" spans="1:4" x14ac:dyDescent="0.3">
      <c r="A418" t="s">
        <v>2599</v>
      </c>
      <c r="B418" t="s">
        <v>2600</v>
      </c>
      <c r="C418">
        <v>12914</v>
      </c>
      <c r="D418">
        <v>9095573850</v>
      </c>
    </row>
    <row r="419" spans="1:4" x14ac:dyDescent="0.3">
      <c r="A419" t="s">
        <v>2601</v>
      </c>
      <c r="B419" t="s">
        <v>2302</v>
      </c>
      <c r="C419">
        <v>36832</v>
      </c>
      <c r="D419">
        <v>2841287114</v>
      </c>
    </row>
    <row r="420" spans="1:4" x14ac:dyDescent="0.3">
      <c r="A420" t="s">
        <v>2602</v>
      </c>
      <c r="B420" t="s">
        <v>2089</v>
      </c>
      <c r="C420">
        <v>41814</v>
      </c>
      <c r="D420">
        <v>2138131904</v>
      </c>
    </row>
    <row r="421" spans="1:4" x14ac:dyDescent="0.3">
      <c r="A421" t="s">
        <v>2603</v>
      </c>
      <c r="B421" t="s">
        <v>2325</v>
      </c>
      <c r="C421">
        <v>43334</v>
      </c>
      <c r="D421">
        <v>965285472</v>
      </c>
    </row>
    <row r="422" spans="1:4" x14ac:dyDescent="0.3">
      <c r="A422" t="s">
        <v>2604</v>
      </c>
      <c r="B422" t="s">
        <v>2335</v>
      </c>
      <c r="C422">
        <v>17766</v>
      </c>
      <c r="D422">
        <v>9966428720</v>
      </c>
    </row>
    <row r="423" spans="1:4" x14ac:dyDescent="0.3">
      <c r="A423" t="s">
        <v>2605</v>
      </c>
      <c r="B423" t="s">
        <v>2606</v>
      </c>
      <c r="C423">
        <v>53448</v>
      </c>
      <c r="D423">
        <v>8694120054</v>
      </c>
    </row>
    <row r="424" spans="1:4" x14ac:dyDescent="0.3">
      <c r="A424" t="s">
        <v>2607</v>
      </c>
      <c r="B424" t="s">
        <v>2608</v>
      </c>
      <c r="C424">
        <v>40512</v>
      </c>
      <c r="D424">
        <v>4492546545</v>
      </c>
    </row>
    <row r="425" spans="1:4" x14ac:dyDescent="0.3">
      <c r="A425" t="s">
        <v>2609</v>
      </c>
      <c r="B425" t="s">
        <v>2001</v>
      </c>
      <c r="C425">
        <v>40131</v>
      </c>
      <c r="D425">
        <v>7118642576</v>
      </c>
    </row>
    <row r="426" spans="1:4" x14ac:dyDescent="0.3">
      <c r="A426" t="s">
        <v>2610</v>
      </c>
      <c r="B426" t="s">
        <v>1986</v>
      </c>
      <c r="C426">
        <v>53520</v>
      </c>
      <c r="D426">
        <v>5422052862</v>
      </c>
    </row>
    <row r="427" spans="1:4" x14ac:dyDescent="0.3">
      <c r="A427" t="s">
        <v>2611</v>
      </c>
      <c r="B427" t="s">
        <v>2139</v>
      </c>
      <c r="C427">
        <v>55180</v>
      </c>
      <c r="D427">
        <v>7914395587</v>
      </c>
    </row>
    <row r="428" spans="1:4" x14ac:dyDescent="0.3">
      <c r="A428" t="s">
        <v>2612</v>
      </c>
      <c r="B428" t="s">
        <v>2131</v>
      </c>
      <c r="C428">
        <v>43579</v>
      </c>
      <c r="D428">
        <v>1442784075</v>
      </c>
    </row>
    <row r="429" spans="1:4" x14ac:dyDescent="0.3">
      <c r="A429" t="s">
        <v>2613</v>
      </c>
      <c r="B429" t="s">
        <v>2614</v>
      </c>
      <c r="C429">
        <v>13159</v>
      </c>
      <c r="D429">
        <v>2607689635</v>
      </c>
    </row>
    <row r="430" spans="1:4" x14ac:dyDescent="0.3">
      <c r="A430" t="s">
        <v>2615</v>
      </c>
      <c r="B430" t="s">
        <v>2246</v>
      </c>
      <c r="C430">
        <v>44155</v>
      </c>
      <c r="D430">
        <v>2423731264</v>
      </c>
    </row>
    <row r="431" spans="1:4" x14ac:dyDescent="0.3">
      <c r="A431" t="s">
        <v>2616</v>
      </c>
      <c r="B431" t="s">
        <v>2617</v>
      </c>
      <c r="C431">
        <v>53503</v>
      </c>
      <c r="D431">
        <v>5623930522</v>
      </c>
    </row>
    <row r="432" spans="1:4" x14ac:dyDescent="0.3">
      <c r="A432" t="s">
        <v>2618</v>
      </c>
      <c r="B432" t="s">
        <v>2415</v>
      </c>
      <c r="C432">
        <v>58367</v>
      </c>
      <c r="D432">
        <v>8093156364</v>
      </c>
    </row>
    <row r="433" spans="1:4" x14ac:dyDescent="0.3">
      <c r="A433" t="s">
        <v>2619</v>
      </c>
      <c r="B433" t="s">
        <v>2401</v>
      </c>
      <c r="C433">
        <v>44054</v>
      </c>
      <c r="D433">
        <v>5244119095</v>
      </c>
    </row>
    <row r="434" spans="1:4" x14ac:dyDescent="0.3">
      <c r="A434" t="s">
        <v>2620</v>
      </c>
      <c r="B434" t="s">
        <v>2369</v>
      </c>
      <c r="C434">
        <v>44073</v>
      </c>
      <c r="D434">
        <v>5975948169</v>
      </c>
    </row>
    <row r="435" spans="1:4" x14ac:dyDescent="0.3">
      <c r="A435" t="s">
        <v>2621</v>
      </c>
      <c r="B435" t="s">
        <v>2077</v>
      </c>
      <c r="C435">
        <v>33723</v>
      </c>
      <c r="D435">
        <v>1518783783</v>
      </c>
    </row>
    <row r="436" spans="1:4" x14ac:dyDescent="0.3">
      <c r="A436" t="s">
        <v>2622</v>
      </c>
      <c r="B436" t="s">
        <v>2623</v>
      </c>
      <c r="C436">
        <v>42656</v>
      </c>
      <c r="D436">
        <v>6446166575</v>
      </c>
    </row>
    <row r="437" spans="1:4" x14ac:dyDescent="0.3">
      <c r="A437" t="s">
        <v>2624</v>
      </c>
      <c r="B437" t="s">
        <v>2008</v>
      </c>
      <c r="C437">
        <v>38291</v>
      </c>
      <c r="D437">
        <v>6842911427</v>
      </c>
    </row>
    <row r="438" spans="1:4" x14ac:dyDescent="0.3">
      <c r="A438" t="s">
        <v>2625</v>
      </c>
      <c r="B438" t="s">
        <v>2166</v>
      </c>
      <c r="C438">
        <v>10922</v>
      </c>
      <c r="D438">
        <v>2533903736</v>
      </c>
    </row>
    <row r="439" spans="1:4" x14ac:dyDescent="0.3">
      <c r="A439" t="s">
        <v>2626</v>
      </c>
      <c r="B439" t="s">
        <v>2006</v>
      </c>
      <c r="C439">
        <v>48438</v>
      </c>
      <c r="D439">
        <v>8858733592</v>
      </c>
    </row>
    <row r="440" spans="1:4" x14ac:dyDescent="0.3">
      <c r="A440" t="s">
        <v>2627</v>
      </c>
      <c r="B440" t="s">
        <v>2628</v>
      </c>
      <c r="C440">
        <v>16118</v>
      </c>
      <c r="D440">
        <v>6183510505</v>
      </c>
    </row>
    <row r="441" spans="1:4" x14ac:dyDescent="0.3">
      <c r="A441" t="s">
        <v>2629</v>
      </c>
      <c r="B441" t="s">
        <v>2166</v>
      </c>
      <c r="C441">
        <v>15142</v>
      </c>
      <c r="D441">
        <v>5795848808</v>
      </c>
    </row>
    <row r="442" spans="1:4" x14ac:dyDescent="0.3">
      <c r="A442" t="s">
        <v>2630</v>
      </c>
      <c r="B442" t="s">
        <v>2572</v>
      </c>
      <c r="C442">
        <v>54814</v>
      </c>
      <c r="D442">
        <v>4499766028</v>
      </c>
    </row>
    <row r="443" spans="1:4" x14ac:dyDescent="0.3">
      <c r="A443" t="s">
        <v>2631</v>
      </c>
      <c r="B443" t="s">
        <v>2041</v>
      </c>
      <c r="C443">
        <v>25617</v>
      </c>
      <c r="D443">
        <v>2893065872</v>
      </c>
    </row>
    <row r="444" spans="1:4" x14ac:dyDescent="0.3">
      <c r="A444" t="s">
        <v>2632</v>
      </c>
      <c r="B444" t="s">
        <v>2633</v>
      </c>
      <c r="C444">
        <v>26311</v>
      </c>
      <c r="D444">
        <v>4011453366</v>
      </c>
    </row>
    <row r="445" spans="1:4" x14ac:dyDescent="0.3">
      <c r="A445" t="s">
        <v>2634</v>
      </c>
      <c r="B445" t="s">
        <v>1968</v>
      </c>
      <c r="C445">
        <v>38520</v>
      </c>
      <c r="D445">
        <v>1895483948</v>
      </c>
    </row>
    <row r="446" spans="1:4" x14ac:dyDescent="0.3">
      <c r="A446" t="s">
        <v>2635</v>
      </c>
      <c r="B446" t="s">
        <v>2636</v>
      </c>
      <c r="C446">
        <v>15797</v>
      </c>
      <c r="D446">
        <v>2421688019</v>
      </c>
    </row>
    <row r="447" spans="1:4" x14ac:dyDescent="0.3">
      <c r="A447" t="s">
        <v>2637</v>
      </c>
      <c r="B447" t="s">
        <v>2137</v>
      </c>
      <c r="C447">
        <v>49671</v>
      </c>
      <c r="D447">
        <v>5603330430</v>
      </c>
    </row>
    <row r="448" spans="1:4" x14ac:dyDescent="0.3">
      <c r="A448" t="s">
        <v>2638</v>
      </c>
      <c r="B448" t="s">
        <v>2639</v>
      </c>
      <c r="C448">
        <v>52372</v>
      </c>
      <c r="D448">
        <v>9684187432</v>
      </c>
    </row>
    <row r="449" spans="1:4" x14ac:dyDescent="0.3">
      <c r="A449" t="s">
        <v>2640</v>
      </c>
      <c r="B449" t="s">
        <v>2641</v>
      </c>
      <c r="C449">
        <v>54626</v>
      </c>
      <c r="D449">
        <v>3288836432</v>
      </c>
    </row>
    <row r="450" spans="1:4" x14ac:dyDescent="0.3">
      <c r="A450" t="s">
        <v>2642</v>
      </c>
      <c r="B450" t="s">
        <v>2054</v>
      </c>
      <c r="C450">
        <v>40768</v>
      </c>
      <c r="D450">
        <v>7979647432</v>
      </c>
    </row>
    <row r="451" spans="1:4" x14ac:dyDescent="0.3">
      <c r="A451" t="s">
        <v>2643</v>
      </c>
      <c r="B451" t="s">
        <v>2168</v>
      </c>
      <c r="C451">
        <v>11671</v>
      </c>
      <c r="D451">
        <v>844376051</v>
      </c>
    </row>
    <row r="452" spans="1:4" x14ac:dyDescent="0.3">
      <c r="A452" t="s">
        <v>2644</v>
      </c>
      <c r="B452" t="s">
        <v>1934</v>
      </c>
      <c r="C452">
        <v>35352</v>
      </c>
      <c r="D452">
        <v>2973558387</v>
      </c>
    </row>
    <row r="453" spans="1:4" x14ac:dyDescent="0.3">
      <c r="A453" t="s">
        <v>2645</v>
      </c>
      <c r="B453" t="s">
        <v>1991</v>
      </c>
      <c r="C453">
        <v>37878</v>
      </c>
      <c r="D453">
        <v>3271497702</v>
      </c>
    </row>
    <row r="454" spans="1:4" x14ac:dyDescent="0.3">
      <c r="A454" t="s">
        <v>2646</v>
      </c>
      <c r="B454" t="s">
        <v>2647</v>
      </c>
      <c r="C454">
        <v>23176</v>
      </c>
      <c r="D454">
        <v>2306669465</v>
      </c>
    </row>
    <row r="455" spans="1:4" x14ac:dyDescent="0.3">
      <c r="A455" t="s">
        <v>2648</v>
      </c>
      <c r="B455" t="s">
        <v>2636</v>
      </c>
      <c r="C455">
        <v>43038</v>
      </c>
      <c r="D455">
        <v>3000763902</v>
      </c>
    </row>
    <row r="456" spans="1:4" x14ac:dyDescent="0.3">
      <c r="A456" t="s">
        <v>2649</v>
      </c>
      <c r="B456" t="s">
        <v>2650</v>
      </c>
      <c r="C456">
        <v>28811</v>
      </c>
      <c r="D456">
        <v>7188904251</v>
      </c>
    </row>
    <row r="457" spans="1:4" x14ac:dyDescent="0.3">
      <c r="A457" t="s">
        <v>2651</v>
      </c>
      <c r="B457" t="s">
        <v>2614</v>
      </c>
      <c r="C457">
        <v>47925</v>
      </c>
      <c r="D457">
        <v>5138969978</v>
      </c>
    </row>
    <row r="458" spans="1:4" x14ac:dyDescent="0.3">
      <c r="A458" t="s">
        <v>2652</v>
      </c>
      <c r="B458" t="s">
        <v>2151</v>
      </c>
      <c r="C458">
        <v>46836</v>
      </c>
      <c r="D458">
        <v>2158895349</v>
      </c>
    </row>
    <row r="459" spans="1:4" x14ac:dyDescent="0.3">
      <c r="A459" t="s">
        <v>2653</v>
      </c>
      <c r="B459" t="s">
        <v>2323</v>
      </c>
      <c r="C459">
        <v>37888</v>
      </c>
      <c r="D459">
        <v>6510701464</v>
      </c>
    </row>
    <row r="460" spans="1:4" x14ac:dyDescent="0.3">
      <c r="A460" t="s">
        <v>2654</v>
      </c>
      <c r="B460" t="s">
        <v>2314</v>
      </c>
      <c r="C460">
        <v>27676</v>
      </c>
      <c r="D460">
        <v>6732216945</v>
      </c>
    </row>
    <row r="461" spans="1:4" x14ac:dyDescent="0.3">
      <c r="A461" t="s">
        <v>2655</v>
      </c>
      <c r="B461" t="s">
        <v>2466</v>
      </c>
      <c r="C461">
        <v>40455</v>
      </c>
      <c r="D461">
        <v>7007279686</v>
      </c>
    </row>
    <row r="462" spans="1:4" x14ac:dyDescent="0.3">
      <c r="A462" t="s">
        <v>2656</v>
      </c>
      <c r="B462" t="s">
        <v>2478</v>
      </c>
      <c r="C462">
        <v>34380</v>
      </c>
      <c r="D462">
        <v>4011453366</v>
      </c>
    </row>
    <row r="463" spans="1:4" x14ac:dyDescent="0.3">
      <c r="A463" t="s">
        <v>2657</v>
      </c>
      <c r="B463" t="s">
        <v>2283</v>
      </c>
      <c r="C463">
        <v>31211</v>
      </c>
      <c r="D463">
        <v>6378969205</v>
      </c>
    </row>
    <row r="464" spans="1:4" x14ac:dyDescent="0.3">
      <c r="A464" t="s">
        <v>2658</v>
      </c>
      <c r="B464" t="s">
        <v>2059</v>
      </c>
      <c r="C464">
        <v>56372</v>
      </c>
      <c r="D464">
        <v>3164004753</v>
      </c>
    </row>
    <row r="465" spans="1:4" x14ac:dyDescent="0.3">
      <c r="A465" t="s">
        <v>2659</v>
      </c>
      <c r="B465" t="s">
        <v>2660</v>
      </c>
      <c r="C465">
        <v>15129</v>
      </c>
      <c r="D465">
        <v>2237103631</v>
      </c>
    </row>
    <row r="466" spans="1:4" x14ac:dyDescent="0.3">
      <c r="A466" t="s">
        <v>2661</v>
      </c>
      <c r="B466" t="s">
        <v>2158</v>
      </c>
      <c r="C466">
        <v>15098</v>
      </c>
      <c r="D466">
        <v>1565607864</v>
      </c>
    </row>
    <row r="467" spans="1:4" x14ac:dyDescent="0.3">
      <c r="A467" t="s">
        <v>2662</v>
      </c>
      <c r="B467" t="s">
        <v>2663</v>
      </c>
      <c r="C467">
        <v>45114</v>
      </c>
      <c r="D467">
        <v>4958503722</v>
      </c>
    </row>
    <row r="468" spans="1:4" x14ac:dyDescent="0.3">
      <c r="A468" t="s">
        <v>2664</v>
      </c>
      <c r="B468" t="s">
        <v>2665</v>
      </c>
      <c r="C468">
        <v>22968</v>
      </c>
      <c r="D468">
        <v>4290015026</v>
      </c>
    </row>
    <row r="469" spans="1:4" x14ac:dyDescent="0.3">
      <c r="A469" t="s">
        <v>2666</v>
      </c>
      <c r="B469" t="s">
        <v>2043</v>
      </c>
      <c r="C469">
        <v>52873</v>
      </c>
      <c r="D469">
        <v>1411873114</v>
      </c>
    </row>
    <row r="470" spans="1:4" x14ac:dyDescent="0.3">
      <c r="A470" t="s">
        <v>2667</v>
      </c>
      <c r="B470" t="s">
        <v>1964</v>
      </c>
      <c r="C470">
        <v>31163</v>
      </c>
      <c r="D470">
        <v>7979647432</v>
      </c>
    </row>
    <row r="471" spans="1:4" x14ac:dyDescent="0.3">
      <c r="A471" t="s">
        <v>2668</v>
      </c>
      <c r="B471" t="s">
        <v>2501</v>
      </c>
      <c r="C471">
        <v>58789</v>
      </c>
      <c r="D471">
        <v>1152386727</v>
      </c>
    </row>
    <row r="472" spans="1:4" x14ac:dyDescent="0.3">
      <c r="A472" t="s">
        <v>2669</v>
      </c>
      <c r="B472" t="s">
        <v>2670</v>
      </c>
      <c r="C472">
        <v>26409</v>
      </c>
      <c r="D472">
        <v>4256220232</v>
      </c>
    </row>
    <row r="473" spans="1:4" x14ac:dyDescent="0.3">
      <c r="A473" t="s">
        <v>2671</v>
      </c>
      <c r="B473" t="s">
        <v>2600</v>
      </c>
      <c r="C473">
        <v>12554</v>
      </c>
      <c r="D473">
        <v>3819859829</v>
      </c>
    </row>
    <row r="474" spans="1:4" x14ac:dyDescent="0.3">
      <c r="A474" t="s">
        <v>2672</v>
      </c>
      <c r="B474" t="s">
        <v>2519</v>
      </c>
      <c r="C474">
        <v>26410</v>
      </c>
      <c r="D474">
        <v>5552170407</v>
      </c>
    </row>
    <row r="475" spans="1:4" x14ac:dyDescent="0.3">
      <c r="A475" t="s">
        <v>2673</v>
      </c>
      <c r="B475" t="s">
        <v>2674</v>
      </c>
      <c r="C475">
        <v>50758</v>
      </c>
      <c r="D475">
        <v>9966428720</v>
      </c>
    </row>
    <row r="476" spans="1:4" x14ac:dyDescent="0.3">
      <c r="A476" t="s">
        <v>2675</v>
      </c>
      <c r="B476" t="s">
        <v>2073</v>
      </c>
      <c r="C476">
        <v>51185</v>
      </c>
      <c r="D476">
        <v>1425230725</v>
      </c>
    </row>
    <row r="477" spans="1:4" x14ac:dyDescent="0.3">
      <c r="A477" t="s">
        <v>2676</v>
      </c>
      <c r="B477" t="s">
        <v>1946</v>
      </c>
      <c r="C477">
        <v>55868</v>
      </c>
      <c r="D477">
        <v>2060025532</v>
      </c>
    </row>
    <row r="478" spans="1:4" x14ac:dyDescent="0.3">
      <c r="A478" t="s">
        <v>2677</v>
      </c>
      <c r="B478" t="s">
        <v>2478</v>
      </c>
      <c r="C478">
        <v>33822</v>
      </c>
      <c r="D478">
        <v>8109358470</v>
      </c>
    </row>
    <row r="479" spans="1:4" x14ac:dyDescent="0.3">
      <c r="A479" t="s">
        <v>2678</v>
      </c>
      <c r="B479" t="s">
        <v>2266</v>
      </c>
      <c r="C479">
        <v>41004</v>
      </c>
      <c r="D479">
        <v>515647594</v>
      </c>
    </row>
    <row r="480" spans="1:4" x14ac:dyDescent="0.3">
      <c r="A480" t="s">
        <v>2679</v>
      </c>
      <c r="B480" t="s">
        <v>2680</v>
      </c>
      <c r="C480">
        <v>24961</v>
      </c>
      <c r="D480">
        <v>885693418</v>
      </c>
    </row>
    <row r="481" spans="1:4" x14ac:dyDescent="0.3">
      <c r="A481" t="s">
        <v>2681</v>
      </c>
      <c r="B481" t="s">
        <v>2682</v>
      </c>
      <c r="C481">
        <v>14090</v>
      </c>
      <c r="D481">
        <v>2426144645</v>
      </c>
    </row>
    <row r="482" spans="1:4" x14ac:dyDescent="0.3">
      <c r="A482" t="s">
        <v>2683</v>
      </c>
      <c r="B482" t="s">
        <v>2035</v>
      </c>
      <c r="C482">
        <v>24841</v>
      </c>
      <c r="D482">
        <v>5519420165</v>
      </c>
    </row>
    <row r="483" spans="1:4" x14ac:dyDescent="0.3">
      <c r="A483" t="s">
        <v>2684</v>
      </c>
      <c r="B483" t="s">
        <v>2203</v>
      </c>
      <c r="C483">
        <v>31385</v>
      </c>
      <c r="D483">
        <v>5460394635</v>
      </c>
    </row>
    <row r="484" spans="1:4" x14ac:dyDescent="0.3">
      <c r="A484" t="s">
        <v>2685</v>
      </c>
      <c r="B484" t="s">
        <v>2511</v>
      </c>
      <c r="C484">
        <v>38385</v>
      </c>
      <c r="D484">
        <v>8370379001</v>
      </c>
    </row>
    <row r="485" spans="1:4" x14ac:dyDescent="0.3">
      <c r="A485" t="s">
        <v>2686</v>
      </c>
      <c r="B485" t="s">
        <v>2687</v>
      </c>
      <c r="C485">
        <v>48632</v>
      </c>
      <c r="D485">
        <v>7007279686</v>
      </c>
    </row>
    <row r="486" spans="1:4" x14ac:dyDescent="0.3">
      <c r="A486" t="s">
        <v>2688</v>
      </c>
      <c r="B486" t="s">
        <v>1982</v>
      </c>
      <c r="C486">
        <v>38750</v>
      </c>
      <c r="D486">
        <v>6776868107</v>
      </c>
    </row>
    <row r="487" spans="1:4" x14ac:dyDescent="0.3">
      <c r="A487" t="s">
        <v>2689</v>
      </c>
      <c r="B487" t="s">
        <v>2182</v>
      </c>
      <c r="C487">
        <v>18537</v>
      </c>
      <c r="D487">
        <v>4815280800</v>
      </c>
    </row>
    <row r="488" spans="1:4" x14ac:dyDescent="0.3">
      <c r="A488" t="s">
        <v>2690</v>
      </c>
      <c r="B488" t="s">
        <v>2691</v>
      </c>
      <c r="C488">
        <v>30019</v>
      </c>
      <c r="D488">
        <v>2234966051</v>
      </c>
    </row>
    <row r="489" spans="1:4" x14ac:dyDescent="0.3">
      <c r="A489" t="s">
        <v>2692</v>
      </c>
      <c r="B489" t="s">
        <v>2693</v>
      </c>
      <c r="C489">
        <v>16432</v>
      </c>
      <c r="D489">
        <v>7489370671</v>
      </c>
    </row>
    <row r="490" spans="1:4" x14ac:dyDescent="0.3">
      <c r="A490" t="s">
        <v>2694</v>
      </c>
      <c r="B490" t="s">
        <v>2554</v>
      </c>
      <c r="C490">
        <v>30621</v>
      </c>
      <c r="D490">
        <v>4849214614</v>
      </c>
    </row>
    <row r="491" spans="1:4" x14ac:dyDescent="0.3">
      <c r="A491" t="s">
        <v>2695</v>
      </c>
      <c r="B491" t="s">
        <v>2246</v>
      </c>
      <c r="C491">
        <v>30313</v>
      </c>
      <c r="D491">
        <v>8254304106</v>
      </c>
    </row>
    <row r="492" spans="1:4" x14ac:dyDescent="0.3">
      <c r="A492" t="s">
        <v>2696</v>
      </c>
      <c r="B492" t="s">
        <v>2001</v>
      </c>
      <c r="C492">
        <v>33026</v>
      </c>
      <c r="D492">
        <v>304906506</v>
      </c>
    </row>
    <row r="493" spans="1:4" x14ac:dyDescent="0.3">
      <c r="A493" t="s">
        <v>2697</v>
      </c>
      <c r="B493" t="s">
        <v>2633</v>
      </c>
      <c r="C493">
        <v>32688</v>
      </c>
      <c r="D493">
        <v>1469328364</v>
      </c>
    </row>
    <row r="494" spans="1:4" x14ac:dyDescent="0.3">
      <c r="A494" t="s">
        <v>2698</v>
      </c>
      <c r="B494" t="s">
        <v>2106</v>
      </c>
      <c r="C494">
        <v>35230</v>
      </c>
      <c r="D494">
        <v>2763158331</v>
      </c>
    </row>
    <row r="495" spans="1:4" x14ac:dyDescent="0.3">
      <c r="A495" t="s">
        <v>2699</v>
      </c>
      <c r="B495" t="s">
        <v>2436</v>
      </c>
      <c r="C495">
        <v>41065</v>
      </c>
      <c r="D495">
        <v>6842801095</v>
      </c>
    </row>
    <row r="496" spans="1:4" x14ac:dyDescent="0.3">
      <c r="A496" t="s">
        <v>2700</v>
      </c>
      <c r="B496" t="s">
        <v>1958</v>
      </c>
      <c r="C496">
        <v>57416</v>
      </c>
      <c r="D496">
        <v>3509620267</v>
      </c>
    </row>
    <row r="497" spans="1:4" x14ac:dyDescent="0.3">
      <c r="A497" t="s">
        <v>2701</v>
      </c>
      <c r="B497" t="s">
        <v>1942</v>
      </c>
      <c r="C497">
        <v>35064</v>
      </c>
      <c r="D497">
        <v>3819859829</v>
      </c>
    </row>
    <row r="498" spans="1:4" x14ac:dyDescent="0.3">
      <c r="A498" t="s">
        <v>2702</v>
      </c>
      <c r="B498" t="s">
        <v>2143</v>
      </c>
      <c r="C498">
        <v>45507</v>
      </c>
      <c r="D498">
        <v>2079803735</v>
      </c>
    </row>
    <row r="499" spans="1:4" x14ac:dyDescent="0.3">
      <c r="A499" t="s">
        <v>2703</v>
      </c>
      <c r="B499" t="s">
        <v>2214</v>
      </c>
      <c r="C499">
        <v>45981</v>
      </c>
      <c r="D499">
        <v>4439073344</v>
      </c>
    </row>
    <row r="500" spans="1:4" x14ac:dyDescent="0.3">
      <c r="A500" t="s">
        <v>2704</v>
      </c>
      <c r="B500" t="s">
        <v>2141</v>
      </c>
      <c r="C500">
        <v>48111</v>
      </c>
      <c r="D500">
        <v>8617243198</v>
      </c>
    </row>
    <row r="501" spans="1:4" x14ac:dyDescent="0.3">
      <c r="A501" t="s">
        <v>2705</v>
      </c>
      <c r="B501" t="s">
        <v>2350</v>
      </c>
      <c r="C501">
        <v>12179</v>
      </c>
      <c r="D501">
        <v>9619649427</v>
      </c>
    </row>
    <row r="502" spans="1:4" x14ac:dyDescent="0.3">
      <c r="A502" t="s">
        <v>2706</v>
      </c>
      <c r="B502" t="s">
        <v>2249</v>
      </c>
      <c r="C502">
        <v>12428</v>
      </c>
      <c r="D502">
        <v>2579936017</v>
      </c>
    </row>
    <row r="503" spans="1:4" x14ac:dyDescent="0.3">
      <c r="A503" t="s">
        <v>2707</v>
      </c>
      <c r="B503" t="s">
        <v>2519</v>
      </c>
      <c r="C503">
        <v>33653</v>
      </c>
      <c r="D503">
        <v>304906506</v>
      </c>
    </row>
    <row r="504" spans="1:4" x14ac:dyDescent="0.3">
      <c r="A504" t="s">
        <v>2708</v>
      </c>
      <c r="B504" t="s">
        <v>2709</v>
      </c>
      <c r="C504">
        <v>38083</v>
      </c>
      <c r="D504">
        <v>6471464479</v>
      </c>
    </row>
    <row r="505" spans="1:4" x14ac:dyDescent="0.3">
      <c r="A505" t="s">
        <v>2710</v>
      </c>
      <c r="B505" t="s">
        <v>2192</v>
      </c>
      <c r="C505">
        <v>38668</v>
      </c>
      <c r="D505">
        <v>1096335336</v>
      </c>
    </row>
    <row r="506" spans="1:4" x14ac:dyDescent="0.3">
      <c r="A506" t="s">
        <v>2711</v>
      </c>
      <c r="B506" t="s">
        <v>2057</v>
      </c>
      <c r="C506">
        <v>29882</v>
      </c>
      <c r="D506">
        <v>1628738227</v>
      </c>
    </row>
    <row r="507" spans="1:4" x14ac:dyDescent="0.3">
      <c r="A507" t="s">
        <v>2712</v>
      </c>
      <c r="B507" t="s">
        <v>2065</v>
      </c>
      <c r="C507">
        <v>32132</v>
      </c>
      <c r="D507">
        <v>2136806068</v>
      </c>
    </row>
    <row r="508" spans="1:4" x14ac:dyDescent="0.3">
      <c r="A508" t="s">
        <v>2713</v>
      </c>
      <c r="B508" t="s">
        <v>2714</v>
      </c>
      <c r="C508">
        <v>20881</v>
      </c>
      <c r="D508">
        <v>701563818</v>
      </c>
    </row>
    <row r="509" spans="1:4" x14ac:dyDescent="0.3">
      <c r="A509" t="s">
        <v>2715</v>
      </c>
      <c r="B509" t="s">
        <v>2716</v>
      </c>
      <c r="C509">
        <v>37824</v>
      </c>
      <c r="D509">
        <v>116428384</v>
      </c>
    </row>
    <row r="510" spans="1:4" x14ac:dyDescent="0.3">
      <c r="A510" t="s">
        <v>2717</v>
      </c>
      <c r="B510" t="s">
        <v>2718</v>
      </c>
      <c r="C510">
        <v>36875</v>
      </c>
      <c r="D510">
        <v>8044612831</v>
      </c>
    </row>
    <row r="511" spans="1:4" x14ac:dyDescent="0.3">
      <c r="A511" t="s">
        <v>2719</v>
      </c>
      <c r="B511" t="s">
        <v>2283</v>
      </c>
      <c r="C511">
        <v>44989</v>
      </c>
      <c r="D511">
        <v>7180536660</v>
      </c>
    </row>
    <row r="512" spans="1:4" x14ac:dyDescent="0.3">
      <c r="A512" t="s">
        <v>2720</v>
      </c>
      <c r="B512" t="s">
        <v>2325</v>
      </c>
      <c r="C512">
        <v>29371</v>
      </c>
      <c r="D512">
        <v>4849214614</v>
      </c>
    </row>
    <row r="513" spans="1:4" x14ac:dyDescent="0.3">
      <c r="A513" t="s">
        <v>2721</v>
      </c>
      <c r="B513" t="s">
        <v>2722</v>
      </c>
      <c r="C513">
        <v>18246</v>
      </c>
      <c r="D513">
        <v>1252810490</v>
      </c>
    </row>
    <row r="514" spans="1:4" x14ac:dyDescent="0.3">
      <c r="A514" t="s">
        <v>2723</v>
      </c>
      <c r="B514" t="s">
        <v>2279</v>
      </c>
      <c r="C514">
        <v>32921</v>
      </c>
      <c r="D514">
        <v>7166957409</v>
      </c>
    </row>
    <row r="515" spans="1:4" x14ac:dyDescent="0.3">
      <c r="A515" t="s">
        <v>2724</v>
      </c>
      <c r="B515" t="s">
        <v>2725</v>
      </c>
      <c r="C515">
        <v>54918</v>
      </c>
      <c r="D515">
        <v>2209340063</v>
      </c>
    </row>
    <row r="516" spans="1:4" x14ac:dyDescent="0.3">
      <c r="A516" t="s">
        <v>2726</v>
      </c>
      <c r="B516" t="s">
        <v>2727</v>
      </c>
      <c r="C516">
        <v>28085</v>
      </c>
      <c r="D516">
        <v>4439073344</v>
      </c>
    </row>
    <row r="517" spans="1:4" x14ac:dyDescent="0.3">
      <c r="A517" t="s">
        <v>2728</v>
      </c>
      <c r="B517" t="s">
        <v>2146</v>
      </c>
      <c r="C517">
        <v>11467</v>
      </c>
      <c r="D517">
        <v>6410530811</v>
      </c>
    </row>
    <row r="518" spans="1:4" x14ac:dyDescent="0.3">
      <c r="A518" t="s">
        <v>2729</v>
      </c>
      <c r="B518" t="s">
        <v>2507</v>
      </c>
      <c r="C518">
        <v>10751</v>
      </c>
      <c r="D518">
        <v>7567063646</v>
      </c>
    </row>
    <row r="519" spans="1:4" x14ac:dyDescent="0.3">
      <c r="A519" t="s">
        <v>2730</v>
      </c>
      <c r="B519" t="s">
        <v>2731</v>
      </c>
      <c r="C519">
        <v>51336</v>
      </c>
      <c r="D519">
        <v>3101620996</v>
      </c>
    </row>
    <row r="520" spans="1:4" x14ac:dyDescent="0.3">
      <c r="A520" t="s">
        <v>2732</v>
      </c>
      <c r="B520" t="s">
        <v>2266</v>
      </c>
      <c r="C520">
        <v>40369</v>
      </c>
      <c r="D520">
        <v>7118642576</v>
      </c>
    </row>
    <row r="521" spans="1:4" x14ac:dyDescent="0.3">
      <c r="A521" t="s">
        <v>2733</v>
      </c>
      <c r="B521" t="s">
        <v>2734</v>
      </c>
      <c r="C521">
        <v>30998</v>
      </c>
      <c r="D521">
        <v>9373778889</v>
      </c>
    </row>
    <row r="522" spans="1:4" x14ac:dyDescent="0.3">
      <c r="A522" t="s">
        <v>2735</v>
      </c>
      <c r="B522" t="s">
        <v>2736</v>
      </c>
      <c r="C522">
        <v>40437</v>
      </c>
      <c r="D522">
        <v>4323727860</v>
      </c>
    </row>
    <row r="523" spans="1:4" x14ac:dyDescent="0.3">
      <c r="A523" t="s">
        <v>2737</v>
      </c>
      <c r="B523" t="s">
        <v>2149</v>
      </c>
      <c r="C523">
        <v>59474</v>
      </c>
      <c r="D523">
        <v>9264026959</v>
      </c>
    </row>
    <row r="524" spans="1:4" x14ac:dyDescent="0.3">
      <c r="A524" t="s">
        <v>2738</v>
      </c>
      <c r="B524" t="s">
        <v>2043</v>
      </c>
      <c r="C524">
        <v>29018</v>
      </c>
      <c r="D524">
        <v>7888574610</v>
      </c>
    </row>
    <row r="525" spans="1:4" x14ac:dyDescent="0.3">
      <c r="A525" t="s">
        <v>2739</v>
      </c>
      <c r="B525" t="s">
        <v>2740</v>
      </c>
      <c r="C525">
        <v>18801</v>
      </c>
      <c r="D525">
        <v>5974179625</v>
      </c>
    </row>
    <row r="526" spans="1:4" x14ac:dyDescent="0.3">
      <c r="A526" t="s">
        <v>2741</v>
      </c>
      <c r="B526" t="s">
        <v>2026</v>
      </c>
      <c r="C526">
        <v>47137</v>
      </c>
      <c r="D526">
        <v>1755716656</v>
      </c>
    </row>
    <row r="527" spans="1:4" x14ac:dyDescent="0.3">
      <c r="A527" t="s">
        <v>2742</v>
      </c>
      <c r="B527" t="s">
        <v>2608</v>
      </c>
      <c r="C527">
        <v>59290</v>
      </c>
      <c r="D527">
        <v>7596173217</v>
      </c>
    </row>
    <row r="528" spans="1:4" x14ac:dyDescent="0.3">
      <c r="A528" t="s">
        <v>2743</v>
      </c>
      <c r="B528" t="s">
        <v>2501</v>
      </c>
      <c r="C528">
        <v>33320</v>
      </c>
      <c r="D528">
        <v>5353923685</v>
      </c>
    </row>
    <row r="529" spans="1:4" x14ac:dyDescent="0.3">
      <c r="A529" t="s">
        <v>2744</v>
      </c>
      <c r="B529" t="s">
        <v>2540</v>
      </c>
      <c r="C529">
        <v>22768</v>
      </c>
      <c r="D529">
        <v>3670950885</v>
      </c>
    </row>
    <row r="530" spans="1:4" x14ac:dyDescent="0.3">
      <c r="A530" t="s">
        <v>2745</v>
      </c>
      <c r="B530" t="s">
        <v>2746</v>
      </c>
      <c r="C530">
        <v>45979</v>
      </c>
      <c r="D530">
        <v>9107581297</v>
      </c>
    </row>
    <row r="531" spans="1:4" x14ac:dyDescent="0.3">
      <c r="A531" t="s">
        <v>2747</v>
      </c>
      <c r="B531" t="s">
        <v>2127</v>
      </c>
      <c r="C531">
        <v>32914</v>
      </c>
      <c r="D531">
        <v>1502791994</v>
      </c>
    </row>
    <row r="532" spans="1:4" x14ac:dyDescent="0.3">
      <c r="A532" t="s">
        <v>2748</v>
      </c>
      <c r="B532" t="s">
        <v>2749</v>
      </c>
      <c r="C532">
        <v>16239</v>
      </c>
      <c r="D532">
        <v>9684187432</v>
      </c>
    </row>
    <row r="533" spans="1:4" x14ac:dyDescent="0.3">
      <c r="A533" t="s">
        <v>2750</v>
      </c>
      <c r="B533" t="s">
        <v>2501</v>
      </c>
      <c r="C533">
        <v>25101</v>
      </c>
      <c r="D533">
        <v>5211527984</v>
      </c>
    </row>
    <row r="534" spans="1:4" x14ac:dyDescent="0.3">
      <c r="A534" t="s">
        <v>2751</v>
      </c>
      <c r="B534" t="s">
        <v>2752</v>
      </c>
      <c r="C534">
        <v>41113</v>
      </c>
      <c r="D534">
        <v>6383978705</v>
      </c>
    </row>
    <row r="535" spans="1:4" x14ac:dyDescent="0.3">
      <c r="A535" t="s">
        <v>2753</v>
      </c>
      <c r="B535" t="s">
        <v>1978</v>
      </c>
      <c r="C535">
        <v>28322</v>
      </c>
      <c r="D535">
        <v>4037854406</v>
      </c>
    </row>
    <row r="536" spans="1:4" x14ac:dyDescent="0.3">
      <c r="A536" t="s">
        <v>2754</v>
      </c>
      <c r="B536" t="s">
        <v>2151</v>
      </c>
      <c r="C536">
        <v>34640</v>
      </c>
      <c r="D536">
        <v>2053848936</v>
      </c>
    </row>
    <row r="537" spans="1:4" x14ac:dyDescent="0.3">
      <c r="A537" t="s">
        <v>2755</v>
      </c>
      <c r="B537" t="s">
        <v>2073</v>
      </c>
      <c r="C537">
        <v>45955</v>
      </c>
      <c r="D537">
        <v>7242677408</v>
      </c>
    </row>
    <row r="538" spans="1:4" x14ac:dyDescent="0.3">
      <c r="A538" t="s">
        <v>2756</v>
      </c>
      <c r="B538" t="s">
        <v>2757</v>
      </c>
      <c r="C538">
        <v>31736</v>
      </c>
      <c r="D538">
        <v>939715988</v>
      </c>
    </row>
    <row r="539" spans="1:4" x14ac:dyDescent="0.3">
      <c r="A539" t="s">
        <v>2758</v>
      </c>
      <c r="B539" t="s">
        <v>2319</v>
      </c>
      <c r="C539">
        <v>34450</v>
      </c>
      <c r="D539">
        <v>6596440737</v>
      </c>
    </row>
    <row r="540" spans="1:4" x14ac:dyDescent="0.3">
      <c r="A540" t="s">
        <v>2759</v>
      </c>
      <c r="B540" t="s">
        <v>2385</v>
      </c>
      <c r="C540">
        <v>47201</v>
      </c>
      <c r="D540">
        <v>6789690301</v>
      </c>
    </row>
    <row r="541" spans="1:4" x14ac:dyDescent="0.3">
      <c r="A541" t="s">
        <v>2760</v>
      </c>
      <c r="B541" t="s">
        <v>2199</v>
      </c>
      <c r="C541">
        <v>53201</v>
      </c>
      <c r="D541">
        <v>2074776004</v>
      </c>
    </row>
    <row r="542" spans="1:4" x14ac:dyDescent="0.3">
      <c r="A542" t="s">
        <v>2761</v>
      </c>
      <c r="B542" t="s">
        <v>2762</v>
      </c>
      <c r="C542">
        <v>40308</v>
      </c>
      <c r="D542">
        <v>8204786093</v>
      </c>
    </row>
    <row r="543" spans="1:4" x14ac:dyDescent="0.3">
      <c r="A543" t="s">
        <v>2763</v>
      </c>
      <c r="B543" t="s">
        <v>2764</v>
      </c>
      <c r="C543">
        <v>44626</v>
      </c>
      <c r="D543">
        <v>6854809452</v>
      </c>
    </row>
    <row r="544" spans="1:4" x14ac:dyDescent="0.3">
      <c r="A544" t="s">
        <v>2765</v>
      </c>
      <c r="B544" t="s">
        <v>1944</v>
      </c>
      <c r="C544">
        <v>18434</v>
      </c>
      <c r="D544">
        <v>263573389</v>
      </c>
    </row>
    <row r="545" spans="1:4" x14ac:dyDescent="0.3">
      <c r="A545" t="s">
        <v>2766</v>
      </c>
      <c r="B545" t="s">
        <v>2319</v>
      </c>
      <c r="C545">
        <v>47845</v>
      </c>
      <c r="D545">
        <v>1391414047</v>
      </c>
    </row>
    <row r="546" spans="1:4" x14ac:dyDescent="0.3">
      <c r="A546" t="s">
        <v>2767</v>
      </c>
      <c r="B546" t="s">
        <v>2524</v>
      </c>
      <c r="C546">
        <v>44059</v>
      </c>
      <c r="D546">
        <v>4097160079</v>
      </c>
    </row>
    <row r="547" spans="1:4" x14ac:dyDescent="0.3">
      <c r="A547" t="s">
        <v>2768</v>
      </c>
      <c r="B547" t="s">
        <v>2286</v>
      </c>
      <c r="C547">
        <v>28735</v>
      </c>
      <c r="D547">
        <v>7760701055</v>
      </c>
    </row>
    <row r="548" spans="1:4" x14ac:dyDescent="0.3">
      <c r="A548" t="s">
        <v>2769</v>
      </c>
      <c r="B548" t="s">
        <v>2302</v>
      </c>
      <c r="C548">
        <v>34823</v>
      </c>
      <c r="D548">
        <v>630160104</v>
      </c>
    </row>
    <row r="549" spans="1:4" x14ac:dyDescent="0.3">
      <c r="A549" t="s">
        <v>2770</v>
      </c>
      <c r="B549" t="s">
        <v>2436</v>
      </c>
      <c r="C549">
        <v>15612</v>
      </c>
      <c r="D549">
        <v>3418374697</v>
      </c>
    </row>
    <row r="550" spans="1:4" x14ac:dyDescent="0.3">
      <c r="A550" t="s">
        <v>2771</v>
      </c>
      <c r="B550" t="s">
        <v>2049</v>
      </c>
      <c r="C550">
        <v>36559</v>
      </c>
      <c r="D550">
        <v>4499766028</v>
      </c>
    </row>
    <row r="551" spans="1:4" x14ac:dyDescent="0.3">
      <c r="A551" t="s">
        <v>2772</v>
      </c>
      <c r="B551" t="s">
        <v>2158</v>
      </c>
      <c r="C551">
        <v>21261</v>
      </c>
      <c r="D551">
        <v>495702854</v>
      </c>
    </row>
    <row r="552" spans="1:4" x14ac:dyDescent="0.3">
      <c r="A552" t="s">
        <v>2773</v>
      </c>
      <c r="B552" t="s">
        <v>2203</v>
      </c>
      <c r="C552">
        <v>49647</v>
      </c>
      <c r="D552">
        <v>8467388188</v>
      </c>
    </row>
    <row r="553" spans="1:4" x14ac:dyDescent="0.3">
      <c r="A553" t="s">
        <v>2774</v>
      </c>
      <c r="B553" t="s">
        <v>2569</v>
      </c>
      <c r="C553">
        <v>53592</v>
      </c>
      <c r="D553">
        <v>264454596</v>
      </c>
    </row>
    <row r="554" spans="1:4" x14ac:dyDescent="0.3">
      <c r="A554" t="s">
        <v>2775</v>
      </c>
      <c r="B554" t="s">
        <v>2032</v>
      </c>
      <c r="C554">
        <v>18582</v>
      </c>
      <c r="D554">
        <v>4972162740</v>
      </c>
    </row>
    <row r="555" spans="1:4" x14ac:dyDescent="0.3">
      <c r="A555" t="s">
        <v>2776</v>
      </c>
      <c r="B555" t="s">
        <v>2255</v>
      </c>
      <c r="C555">
        <v>10634</v>
      </c>
      <c r="D555">
        <v>2524572722</v>
      </c>
    </row>
    <row r="556" spans="1:4" x14ac:dyDescent="0.3">
      <c r="A556" t="s">
        <v>2777</v>
      </c>
      <c r="B556" t="s">
        <v>2778</v>
      </c>
      <c r="C556">
        <v>19055</v>
      </c>
      <c r="D556">
        <v>9458563771</v>
      </c>
    </row>
    <row r="557" spans="1:4" x14ac:dyDescent="0.3">
      <c r="A557" t="s">
        <v>2779</v>
      </c>
      <c r="B557" t="s">
        <v>2161</v>
      </c>
      <c r="C557">
        <v>59242</v>
      </c>
      <c r="D557">
        <v>9855833406</v>
      </c>
    </row>
    <row r="558" spans="1:4" x14ac:dyDescent="0.3">
      <c r="A558" t="s">
        <v>2780</v>
      </c>
      <c r="B558" t="s">
        <v>2501</v>
      </c>
      <c r="C558">
        <v>17285</v>
      </c>
      <c r="D558">
        <v>9155356869</v>
      </c>
    </row>
    <row r="559" spans="1:4" x14ac:dyDescent="0.3">
      <c r="A559" t="s">
        <v>2781</v>
      </c>
      <c r="B559" t="s">
        <v>2764</v>
      </c>
      <c r="C559">
        <v>33923</v>
      </c>
      <c r="D559">
        <v>2279888742</v>
      </c>
    </row>
    <row r="560" spans="1:4" x14ac:dyDescent="0.3">
      <c r="A560" t="s">
        <v>2782</v>
      </c>
      <c r="B560" t="s">
        <v>2099</v>
      </c>
      <c r="C560">
        <v>46203</v>
      </c>
      <c r="D560">
        <v>6410530811</v>
      </c>
    </row>
    <row r="561" spans="1:4" x14ac:dyDescent="0.3">
      <c r="A561" t="s">
        <v>2783</v>
      </c>
      <c r="B561" t="s">
        <v>2378</v>
      </c>
      <c r="C561">
        <v>13702</v>
      </c>
      <c r="D561">
        <v>8875320292</v>
      </c>
    </row>
    <row r="562" spans="1:4" x14ac:dyDescent="0.3">
      <c r="A562" t="s">
        <v>2784</v>
      </c>
      <c r="B562" t="s">
        <v>2428</v>
      </c>
      <c r="C562">
        <v>30781</v>
      </c>
      <c r="D562">
        <v>7070564503</v>
      </c>
    </row>
    <row r="563" spans="1:4" x14ac:dyDescent="0.3">
      <c r="A563" t="s">
        <v>2785</v>
      </c>
      <c r="B563" t="s">
        <v>2207</v>
      </c>
      <c r="C563">
        <v>17735</v>
      </c>
      <c r="D563">
        <v>1268934771</v>
      </c>
    </row>
    <row r="564" spans="1:4" x14ac:dyDescent="0.3">
      <c r="A564" t="s">
        <v>2786</v>
      </c>
      <c r="B564" t="s">
        <v>2511</v>
      </c>
      <c r="C564">
        <v>54399</v>
      </c>
      <c r="D564">
        <v>858481901</v>
      </c>
    </row>
    <row r="565" spans="1:4" x14ac:dyDescent="0.3">
      <c r="A565" t="s">
        <v>2787</v>
      </c>
      <c r="B565" t="s">
        <v>2158</v>
      </c>
      <c r="C565">
        <v>15464</v>
      </c>
      <c r="D565">
        <v>5687748091</v>
      </c>
    </row>
    <row r="566" spans="1:4" x14ac:dyDescent="0.3">
      <c r="A566" t="s">
        <v>2788</v>
      </c>
      <c r="B566" t="s">
        <v>2083</v>
      </c>
      <c r="C566">
        <v>13225</v>
      </c>
      <c r="D566">
        <v>2922893758</v>
      </c>
    </row>
    <row r="567" spans="1:4" x14ac:dyDescent="0.3">
      <c r="A567" t="s">
        <v>2789</v>
      </c>
      <c r="B567" t="s">
        <v>2790</v>
      </c>
      <c r="C567">
        <v>43907</v>
      </c>
      <c r="D567">
        <v>5138969978</v>
      </c>
    </row>
    <row r="568" spans="1:4" x14ac:dyDescent="0.3">
      <c r="A568" t="s">
        <v>2791</v>
      </c>
      <c r="B568" t="s">
        <v>2127</v>
      </c>
      <c r="C568">
        <v>26727</v>
      </c>
      <c r="D568">
        <v>7070564503</v>
      </c>
    </row>
    <row r="569" spans="1:4" x14ac:dyDescent="0.3">
      <c r="A569" t="s">
        <v>2792</v>
      </c>
      <c r="B569" t="s">
        <v>2593</v>
      </c>
      <c r="C569">
        <v>11242</v>
      </c>
      <c r="D569">
        <v>3547596165</v>
      </c>
    </row>
    <row r="570" spans="1:4" x14ac:dyDescent="0.3">
      <c r="A570" t="s">
        <v>2793</v>
      </c>
      <c r="B570" t="s">
        <v>2718</v>
      </c>
      <c r="C570">
        <v>42114</v>
      </c>
      <c r="D570">
        <v>2659144249</v>
      </c>
    </row>
    <row r="571" spans="1:4" x14ac:dyDescent="0.3">
      <c r="A571" t="s">
        <v>2794</v>
      </c>
      <c r="B571" t="s">
        <v>2283</v>
      </c>
      <c r="C571">
        <v>24766</v>
      </c>
      <c r="D571">
        <v>2698184272</v>
      </c>
    </row>
    <row r="572" spans="1:4" x14ac:dyDescent="0.3">
      <c r="A572" t="s">
        <v>2795</v>
      </c>
      <c r="B572" t="s">
        <v>2674</v>
      </c>
      <c r="C572">
        <v>25323</v>
      </c>
      <c r="D572">
        <v>5907724676</v>
      </c>
    </row>
    <row r="573" spans="1:4" x14ac:dyDescent="0.3">
      <c r="A573" t="s">
        <v>2796</v>
      </c>
      <c r="B573" t="s">
        <v>2797</v>
      </c>
      <c r="C573">
        <v>57361</v>
      </c>
      <c r="D573">
        <v>3986480021</v>
      </c>
    </row>
    <row r="574" spans="1:4" x14ac:dyDescent="0.3">
      <c r="A574" t="s">
        <v>2798</v>
      </c>
      <c r="B574" t="s">
        <v>2032</v>
      </c>
      <c r="C574">
        <v>56504</v>
      </c>
      <c r="D574">
        <v>5074304008</v>
      </c>
    </row>
    <row r="575" spans="1:4" x14ac:dyDescent="0.3">
      <c r="A575" t="s">
        <v>2799</v>
      </c>
      <c r="B575" t="s">
        <v>2800</v>
      </c>
      <c r="C575">
        <v>28466</v>
      </c>
      <c r="D575">
        <v>8127128031</v>
      </c>
    </row>
    <row r="576" spans="1:4" x14ac:dyDescent="0.3">
      <c r="A576" t="s">
        <v>2801</v>
      </c>
      <c r="B576" t="s">
        <v>2802</v>
      </c>
      <c r="C576">
        <v>30523</v>
      </c>
      <c r="D576">
        <v>2757793764</v>
      </c>
    </row>
    <row r="577" spans="1:4" x14ac:dyDescent="0.3">
      <c r="A577" t="s">
        <v>2803</v>
      </c>
      <c r="B577" t="s">
        <v>2804</v>
      </c>
      <c r="C577">
        <v>19913</v>
      </c>
      <c r="D577">
        <v>2936088178</v>
      </c>
    </row>
    <row r="578" spans="1:4" x14ac:dyDescent="0.3">
      <c r="A578" t="s">
        <v>2805</v>
      </c>
      <c r="B578" t="s">
        <v>2533</v>
      </c>
      <c r="C578">
        <v>32386</v>
      </c>
      <c r="D578">
        <v>2450711406</v>
      </c>
    </row>
    <row r="579" spans="1:4" x14ac:dyDescent="0.3">
      <c r="A579" t="s">
        <v>2806</v>
      </c>
      <c r="B579" t="s">
        <v>2127</v>
      </c>
      <c r="C579">
        <v>33445</v>
      </c>
      <c r="D579">
        <v>701563818</v>
      </c>
    </row>
    <row r="580" spans="1:4" x14ac:dyDescent="0.3">
      <c r="A580" t="s">
        <v>2807</v>
      </c>
      <c r="B580" t="s">
        <v>2403</v>
      </c>
      <c r="C580">
        <v>39828</v>
      </c>
      <c r="D580">
        <v>5422052862</v>
      </c>
    </row>
    <row r="581" spans="1:4" x14ac:dyDescent="0.3">
      <c r="A581" t="s">
        <v>2808</v>
      </c>
      <c r="B581" t="s">
        <v>2809</v>
      </c>
      <c r="C581">
        <v>11900</v>
      </c>
      <c r="D581">
        <v>7286297414</v>
      </c>
    </row>
    <row r="582" spans="1:4" x14ac:dyDescent="0.3">
      <c r="A582" t="s">
        <v>2810</v>
      </c>
      <c r="B582" t="s">
        <v>2376</v>
      </c>
      <c r="C582">
        <v>22635</v>
      </c>
      <c r="D582">
        <v>2575500974</v>
      </c>
    </row>
    <row r="583" spans="1:4" x14ac:dyDescent="0.3">
      <c r="A583" t="s">
        <v>2811</v>
      </c>
      <c r="B583" t="s">
        <v>2329</v>
      </c>
      <c r="C583">
        <v>57162</v>
      </c>
      <c r="D583">
        <v>6084639828</v>
      </c>
    </row>
    <row r="584" spans="1:4" x14ac:dyDescent="0.3">
      <c r="A584" t="s">
        <v>2812</v>
      </c>
      <c r="B584" t="s">
        <v>2716</v>
      </c>
      <c r="C584">
        <v>30079</v>
      </c>
      <c r="D584">
        <v>5974179625</v>
      </c>
    </row>
    <row r="585" spans="1:4" x14ac:dyDescent="0.3">
      <c r="A585" t="s">
        <v>2813</v>
      </c>
      <c r="B585" t="s">
        <v>2197</v>
      </c>
      <c r="C585">
        <v>11587</v>
      </c>
      <c r="D585">
        <v>710473923</v>
      </c>
    </row>
    <row r="586" spans="1:4" x14ac:dyDescent="0.3">
      <c r="A586" t="s">
        <v>2814</v>
      </c>
      <c r="B586" t="s">
        <v>2236</v>
      </c>
      <c r="C586">
        <v>34830</v>
      </c>
      <c r="D586">
        <v>7180536660</v>
      </c>
    </row>
    <row r="587" spans="1:4" x14ac:dyDescent="0.3">
      <c r="A587" t="s">
        <v>2815</v>
      </c>
      <c r="B587" t="s">
        <v>1932</v>
      </c>
      <c r="C587">
        <v>42506</v>
      </c>
      <c r="D587">
        <v>7367438190</v>
      </c>
    </row>
    <row r="588" spans="1:4" x14ac:dyDescent="0.3">
      <c r="A588" t="s">
        <v>2816</v>
      </c>
      <c r="B588" t="s">
        <v>2047</v>
      </c>
      <c r="C588">
        <v>19688</v>
      </c>
      <c r="D588">
        <v>6293335589</v>
      </c>
    </row>
    <row r="589" spans="1:4" x14ac:dyDescent="0.3">
      <c r="A589" t="s">
        <v>2817</v>
      </c>
      <c r="B589" t="s">
        <v>1978</v>
      </c>
      <c r="C589">
        <v>14256</v>
      </c>
      <c r="D589">
        <v>6734537986</v>
      </c>
    </row>
    <row r="590" spans="1:4" x14ac:dyDescent="0.3">
      <c r="A590" t="s">
        <v>2818</v>
      </c>
      <c r="B590" t="s">
        <v>2146</v>
      </c>
      <c r="C590">
        <v>43634</v>
      </c>
      <c r="D590">
        <v>8731494560</v>
      </c>
    </row>
    <row r="591" spans="1:4" x14ac:dyDescent="0.3">
      <c r="A591" t="s">
        <v>2819</v>
      </c>
      <c r="B591" t="s">
        <v>2663</v>
      </c>
      <c r="C591">
        <v>27609</v>
      </c>
      <c r="D591">
        <v>6520635286</v>
      </c>
    </row>
    <row r="592" spans="1:4" x14ac:dyDescent="0.3">
      <c r="A592" t="s">
        <v>2820</v>
      </c>
      <c r="B592" t="s">
        <v>2650</v>
      </c>
      <c r="C592">
        <v>49258</v>
      </c>
      <c r="D592">
        <v>9516781780</v>
      </c>
    </row>
    <row r="593" spans="1:4" x14ac:dyDescent="0.3">
      <c r="A593" t="s">
        <v>2821</v>
      </c>
      <c r="B593" t="s">
        <v>2184</v>
      </c>
      <c r="C593">
        <v>32955</v>
      </c>
      <c r="D593">
        <v>7039995972</v>
      </c>
    </row>
    <row r="594" spans="1:4" x14ac:dyDescent="0.3">
      <c r="A594" t="s">
        <v>2822</v>
      </c>
      <c r="B594" t="s">
        <v>2024</v>
      </c>
      <c r="C594">
        <v>32301</v>
      </c>
      <c r="D594">
        <v>1755716656</v>
      </c>
    </row>
    <row r="595" spans="1:4" x14ac:dyDescent="0.3">
      <c r="A595" t="s">
        <v>2823</v>
      </c>
      <c r="B595" t="s">
        <v>2824</v>
      </c>
      <c r="C595">
        <v>15767</v>
      </c>
      <c r="D595">
        <v>8482007106</v>
      </c>
    </row>
    <row r="596" spans="1:4" x14ac:dyDescent="0.3">
      <c r="A596" t="s">
        <v>2825</v>
      </c>
      <c r="B596" t="s">
        <v>2391</v>
      </c>
      <c r="C596">
        <v>40335</v>
      </c>
      <c r="D596">
        <v>9621331862</v>
      </c>
    </row>
    <row r="597" spans="1:4" x14ac:dyDescent="0.3">
      <c r="A597" t="s">
        <v>2826</v>
      </c>
      <c r="B597" t="s">
        <v>2757</v>
      </c>
      <c r="C597">
        <v>44954</v>
      </c>
      <c r="D597">
        <v>2958692264</v>
      </c>
    </row>
    <row r="598" spans="1:4" x14ac:dyDescent="0.3">
      <c r="A598" t="s">
        <v>2827</v>
      </c>
      <c r="B598" t="s">
        <v>2182</v>
      </c>
      <c r="C598">
        <v>57154</v>
      </c>
      <c r="D598">
        <v>8550875457</v>
      </c>
    </row>
    <row r="599" spans="1:4" x14ac:dyDescent="0.3">
      <c r="A599" t="s">
        <v>2828</v>
      </c>
      <c r="B599" t="s">
        <v>2350</v>
      </c>
      <c r="C599">
        <v>57572</v>
      </c>
      <c r="D599">
        <v>6172549286</v>
      </c>
    </row>
    <row r="600" spans="1:4" x14ac:dyDescent="0.3">
      <c r="A600" t="s">
        <v>2829</v>
      </c>
      <c r="B600" t="s">
        <v>2059</v>
      </c>
      <c r="C600">
        <v>30708</v>
      </c>
      <c r="D600">
        <v>7912639675</v>
      </c>
    </row>
    <row r="601" spans="1:4" x14ac:dyDescent="0.3">
      <c r="A601" t="s">
        <v>2830</v>
      </c>
      <c r="B601" t="s">
        <v>2298</v>
      </c>
      <c r="C601">
        <v>34767</v>
      </c>
      <c r="D601">
        <v>4862005330</v>
      </c>
    </row>
    <row r="602" spans="1:4" x14ac:dyDescent="0.3">
      <c r="A602" t="s">
        <v>2831</v>
      </c>
      <c r="B602" t="s">
        <v>2269</v>
      </c>
      <c r="C602">
        <v>12245</v>
      </c>
      <c r="D602">
        <v>7914395587</v>
      </c>
    </row>
    <row r="603" spans="1:4" x14ac:dyDescent="0.3">
      <c r="A603" t="s">
        <v>2832</v>
      </c>
      <c r="B603" t="s">
        <v>1991</v>
      </c>
      <c r="C603">
        <v>31820</v>
      </c>
      <c r="D603">
        <v>9458901820</v>
      </c>
    </row>
    <row r="604" spans="1:4" x14ac:dyDescent="0.3">
      <c r="A604" t="s">
        <v>2833</v>
      </c>
      <c r="B604" t="s">
        <v>1980</v>
      </c>
      <c r="C604">
        <v>34912</v>
      </c>
      <c r="D604">
        <v>8099854152</v>
      </c>
    </row>
    <row r="605" spans="1:4" x14ac:dyDescent="0.3">
      <c r="A605" t="s">
        <v>2834</v>
      </c>
      <c r="B605" t="s">
        <v>2149</v>
      </c>
      <c r="C605">
        <v>31954</v>
      </c>
      <c r="D605">
        <v>1079691642</v>
      </c>
    </row>
    <row r="606" spans="1:4" x14ac:dyDescent="0.3">
      <c r="A606" t="s">
        <v>2835</v>
      </c>
      <c r="B606" t="s">
        <v>2026</v>
      </c>
      <c r="C606">
        <v>53567</v>
      </c>
      <c r="D606">
        <v>7180536660</v>
      </c>
    </row>
    <row r="607" spans="1:4" x14ac:dyDescent="0.3">
      <c r="A607" t="s">
        <v>2836</v>
      </c>
      <c r="B607" t="s">
        <v>2205</v>
      </c>
      <c r="C607">
        <v>12628</v>
      </c>
      <c r="D607">
        <v>7628323464</v>
      </c>
    </row>
    <row r="608" spans="1:4" x14ac:dyDescent="0.3">
      <c r="A608" t="s">
        <v>2837</v>
      </c>
      <c r="B608" t="s">
        <v>2391</v>
      </c>
      <c r="C608">
        <v>30631</v>
      </c>
      <c r="D608">
        <v>6915102108</v>
      </c>
    </row>
    <row r="609" spans="1:4" x14ac:dyDescent="0.3">
      <c r="A609" t="s">
        <v>2838</v>
      </c>
      <c r="B609" t="s">
        <v>2225</v>
      </c>
      <c r="C609">
        <v>31905</v>
      </c>
      <c r="D609">
        <v>9892583027</v>
      </c>
    </row>
    <row r="610" spans="1:4" x14ac:dyDescent="0.3">
      <c r="A610" t="s">
        <v>2839</v>
      </c>
      <c r="B610" t="s">
        <v>2393</v>
      </c>
      <c r="C610">
        <v>27607</v>
      </c>
      <c r="D610">
        <v>4878156686</v>
      </c>
    </row>
    <row r="611" spans="1:4" x14ac:dyDescent="0.3">
      <c r="A611" t="s">
        <v>2840</v>
      </c>
      <c r="B611" t="s">
        <v>2841</v>
      </c>
      <c r="C611">
        <v>43861</v>
      </c>
      <c r="D611">
        <v>7281103514</v>
      </c>
    </row>
    <row r="612" spans="1:4" x14ac:dyDescent="0.3">
      <c r="A612" t="s">
        <v>2842</v>
      </c>
      <c r="B612" t="s">
        <v>2269</v>
      </c>
      <c r="C612">
        <v>41458</v>
      </c>
      <c r="D612">
        <v>8187246642</v>
      </c>
    </row>
    <row r="613" spans="1:4" x14ac:dyDescent="0.3">
      <c r="A613" t="s">
        <v>2843</v>
      </c>
      <c r="B613" t="s">
        <v>2757</v>
      </c>
      <c r="C613">
        <v>53950</v>
      </c>
      <c r="D613">
        <v>7286297414</v>
      </c>
    </row>
    <row r="614" spans="1:4" x14ac:dyDescent="0.3">
      <c r="A614" t="s">
        <v>2844</v>
      </c>
      <c r="B614" t="s">
        <v>2709</v>
      </c>
      <c r="C614">
        <v>29852</v>
      </c>
      <c r="D614">
        <v>7778092905</v>
      </c>
    </row>
    <row r="615" spans="1:4" x14ac:dyDescent="0.3">
      <c r="A615" t="s">
        <v>2845</v>
      </c>
      <c r="B615" t="s">
        <v>1936</v>
      </c>
      <c r="C615">
        <v>31064</v>
      </c>
      <c r="D615">
        <v>4359854056</v>
      </c>
    </row>
    <row r="616" spans="1:4" x14ac:dyDescent="0.3">
      <c r="A616" t="s">
        <v>2846</v>
      </c>
      <c r="B616" t="s">
        <v>2847</v>
      </c>
      <c r="C616">
        <v>45921</v>
      </c>
      <c r="D616">
        <v>9674189459</v>
      </c>
    </row>
    <row r="617" spans="1:4" x14ac:dyDescent="0.3">
      <c r="A617" t="s">
        <v>2848</v>
      </c>
      <c r="B617" t="s">
        <v>2047</v>
      </c>
      <c r="C617">
        <v>11857</v>
      </c>
      <c r="D617">
        <v>3418374697</v>
      </c>
    </row>
    <row r="618" spans="1:4" x14ac:dyDescent="0.3">
      <c r="A618" t="s">
        <v>2849</v>
      </c>
      <c r="B618" t="s">
        <v>1952</v>
      </c>
      <c r="C618">
        <v>42951</v>
      </c>
      <c r="D618">
        <v>2492824950</v>
      </c>
    </row>
    <row r="619" spans="1:4" x14ac:dyDescent="0.3">
      <c r="A619" t="s">
        <v>2850</v>
      </c>
      <c r="B619" t="s">
        <v>2691</v>
      </c>
      <c r="C619">
        <v>17921</v>
      </c>
      <c r="D619">
        <v>5928086253</v>
      </c>
    </row>
    <row r="620" spans="1:4" x14ac:dyDescent="0.3">
      <c r="A620" t="s">
        <v>2851</v>
      </c>
      <c r="B620" t="s">
        <v>2802</v>
      </c>
      <c r="C620">
        <v>36903</v>
      </c>
      <c r="D620">
        <v>6227038881</v>
      </c>
    </row>
    <row r="621" spans="1:4" x14ac:dyDescent="0.3">
      <c r="A621" t="s">
        <v>2852</v>
      </c>
      <c r="B621" t="s">
        <v>2853</v>
      </c>
      <c r="C621">
        <v>17877</v>
      </c>
      <c r="D621">
        <v>8115985503</v>
      </c>
    </row>
    <row r="622" spans="1:4" x14ac:dyDescent="0.3">
      <c r="A622" t="s">
        <v>2854</v>
      </c>
      <c r="B622" t="s">
        <v>2473</v>
      </c>
      <c r="C622">
        <v>34581</v>
      </c>
      <c r="D622">
        <v>9619649427</v>
      </c>
    </row>
    <row r="623" spans="1:4" x14ac:dyDescent="0.3">
      <c r="A623" t="s">
        <v>2855</v>
      </c>
      <c r="B623" t="s">
        <v>2856</v>
      </c>
      <c r="C623">
        <v>42464</v>
      </c>
      <c r="D623">
        <v>2973558387</v>
      </c>
    </row>
    <row r="624" spans="1:4" x14ac:dyDescent="0.3">
      <c r="A624" t="s">
        <v>2857</v>
      </c>
      <c r="B624" t="s">
        <v>2731</v>
      </c>
      <c r="C624">
        <v>40455</v>
      </c>
      <c r="D624">
        <v>5412518958</v>
      </c>
    </row>
    <row r="625" spans="1:4" x14ac:dyDescent="0.3">
      <c r="A625" t="s">
        <v>2858</v>
      </c>
      <c r="B625" t="s">
        <v>1968</v>
      </c>
      <c r="C625">
        <v>26020</v>
      </c>
      <c r="D625">
        <v>8315800957</v>
      </c>
    </row>
    <row r="626" spans="1:4" x14ac:dyDescent="0.3">
      <c r="A626" t="s">
        <v>2859</v>
      </c>
      <c r="B626" t="s">
        <v>2355</v>
      </c>
      <c r="C626">
        <v>10381</v>
      </c>
      <c r="D626">
        <v>7118642576</v>
      </c>
    </row>
    <row r="627" spans="1:4" x14ac:dyDescent="0.3">
      <c r="A627" t="s">
        <v>2860</v>
      </c>
      <c r="B627" t="s">
        <v>2533</v>
      </c>
      <c r="C627">
        <v>33844</v>
      </c>
      <c r="D627">
        <v>1598957961</v>
      </c>
    </row>
    <row r="628" spans="1:4" x14ac:dyDescent="0.3">
      <c r="A628" t="s">
        <v>2861</v>
      </c>
      <c r="B628" t="s">
        <v>2752</v>
      </c>
      <c r="C628">
        <v>49960</v>
      </c>
      <c r="D628">
        <v>5623930522</v>
      </c>
    </row>
    <row r="629" spans="1:4" x14ac:dyDescent="0.3">
      <c r="A629" t="s">
        <v>2862</v>
      </c>
      <c r="B629" t="s">
        <v>2266</v>
      </c>
      <c r="C629">
        <v>39541</v>
      </c>
      <c r="D629">
        <v>222477806</v>
      </c>
    </row>
    <row r="630" spans="1:4" x14ac:dyDescent="0.3">
      <c r="A630" t="s">
        <v>2863</v>
      </c>
      <c r="B630" t="s">
        <v>2569</v>
      </c>
      <c r="C630">
        <v>26346</v>
      </c>
      <c r="D630">
        <v>6148235056</v>
      </c>
    </row>
    <row r="631" spans="1:4" x14ac:dyDescent="0.3">
      <c r="A631" t="s">
        <v>2864</v>
      </c>
      <c r="B631" t="s">
        <v>2552</v>
      </c>
      <c r="C631">
        <v>56879</v>
      </c>
      <c r="D631">
        <v>844376051</v>
      </c>
    </row>
    <row r="632" spans="1:4" x14ac:dyDescent="0.3">
      <c r="A632" t="s">
        <v>2865</v>
      </c>
      <c r="B632" t="s">
        <v>2548</v>
      </c>
      <c r="C632">
        <v>22672</v>
      </c>
      <c r="D632">
        <v>6487054410</v>
      </c>
    </row>
    <row r="633" spans="1:4" x14ac:dyDescent="0.3">
      <c r="A633" t="s">
        <v>2866</v>
      </c>
      <c r="B633" t="s">
        <v>2405</v>
      </c>
      <c r="C633">
        <v>16149</v>
      </c>
      <c r="D633">
        <v>483886254</v>
      </c>
    </row>
    <row r="634" spans="1:4" x14ac:dyDescent="0.3">
      <c r="A634" t="s">
        <v>2867</v>
      </c>
      <c r="B634" t="s">
        <v>2389</v>
      </c>
      <c r="C634">
        <v>54052</v>
      </c>
      <c r="D634">
        <v>4877108939</v>
      </c>
    </row>
    <row r="635" spans="1:4" x14ac:dyDescent="0.3">
      <c r="A635" t="s">
        <v>2868</v>
      </c>
      <c r="B635" t="s">
        <v>2869</v>
      </c>
      <c r="C635">
        <v>47077</v>
      </c>
      <c r="D635">
        <v>7273123196</v>
      </c>
    </row>
    <row r="636" spans="1:4" x14ac:dyDescent="0.3">
      <c r="A636" t="s">
        <v>2870</v>
      </c>
      <c r="B636" t="s">
        <v>2123</v>
      </c>
      <c r="C636">
        <v>14979</v>
      </c>
      <c r="D636">
        <v>4260324861</v>
      </c>
    </row>
    <row r="637" spans="1:4" x14ac:dyDescent="0.3">
      <c r="A637" t="s">
        <v>2871</v>
      </c>
      <c r="B637" t="s">
        <v>2170</v>
      </c>
      <c r="C637">
        <v>29640</v>
      </c>
      <c r="D637">
        <v>6614458434</v>
      </c>
    </row>
    <row r="638" spans="1:4" x14ac:dyDescent="0.3">
      <c r="A638" t="s">
        <v>2872</v>
      </c>
      <c r="B638" t="s">
        <v>2873</v>
      </c>
      <c r="C638">
        <v>39505</v>
      </c>
      <c r="D638">
        <v>2408183758</v>
      </c>
    </row>
    <row r="639" spans="1:4" x14ac:dyDescent="0.3">
      <c r="A639" t="s">
        <v>2874</v>
      </c>
      <c r="B639" t="s">
        <v>1950</v>
      </c>
      <c r="C639">
        <v>35012</v>
      </c>
      <c r="D639">
        <v>5637692440</v>
      </c>
    </row>
    <row r="640" spans="1:4" x14ac:dyDescent="0.3">
      <c r="A640" t="s">
        <v>2875</v>
      </c>
      <c r="B640" t="s">
        <v>2722</v>
      </c>
      <c r="C640">
        <v>21425</v>
      </c>
      <c r="D640">
        <v>9089601147</v>
      </c>
    </row>
    <row r="641" spans="1:4" x14ac:dyDescent="0.3">
      <c r="A641" t="s">
        <v>2876</v>
      </c>
      <c r="B641" t="s">
        <v>2345</v>
      </c>
      <c r="C641">
        <v>40724</v>
      </c>
      <c r="D641">
        <v>5675852751</v>
      </c>
    </row>
    <row r="642" spans="1:4" x14ac:dyDescent="0.3">
      <c r="A642" t="s">
        <v>2877</v>
      </c>
      <c r="B642" t="s">
        <v>2576</v>
      </c>
      <c r="C642">
        <v>12617</v>
      </c>
      <c r="D642">
        <v>2230983466</v>
      </c>
    </row>
    <row r="643" spans="1:4" x14ac:dyDescent="0.3">
      <c r="A643" t="s">
        <v>2878</v>
      </c>
      <c r="B643" t="s">
        <v>2188</v>
      </c>
      <c r="C643">
        <v>20762</v>
      </c>
      <c r="D643">
        <v>8646243699</v>
      </c>
    </row>
    <row r="644" spans="1:4" x14ac:dyDescent="0.3">
      <c r="A644" t="s">
        <v>2879</v>
      </c>
      <c r="B644" t="s">
        <v>2106</v>
      </c>
      <c r="C644">
        <v>38413</v>
      </c>
      <c r="D644">
        <v>9617190826</v>
      </c>
    </row>
    <row r="645" spans="1:4" x14ac:dyDescent="0.3">
      <c r="A645" t="s">
        <v>2880</v>
      </c>
      <c r="B645" t="s">
        <v>2376</v>
      </c>
      <c r="C645">
        <v>28857</v>
      </c>
      <c r="D645">
        <v>1382734301</v>
      </c>
    </row>
    <row r="646" spans="1:4" x14ac:dyDescent="0.3">
      <c r="A646" t="s">
        <v>2881</v>
      </c>
      <c r="B646" t="s">
        <v>2063</v>
      </c>
      <c r="C646">
        <v>10505</v>
      </c>
      <c r="D646">
        <v>7453397081</v>
      </c>
    </row>
    <row r="647" spans="1:4" x14ac:dyDescent="0.3">
      <c r="A647" t="s">
        <v>2882</v>
      </c>
      <c r="B647" t="s">
        <v>2401</v>
      </c>
      <c r="C647">
        <v>14285</v>
      </c>
      <c r="D647">
        <v>7760701055</v>
      </c>
    </row>
    <row r="648" spans="1:4" x14ac:dyDescent="0.3">
      <c r="A648" t="s">
        <v>2883</v>
      </c>
      <c r="B648" t="s">
        <v>2800</v>
      </c>
      <c r="C648">
        <v>49678</v>
      </c>
      <c r="D648">
        <v>8256403403</v>
      </c>
    </row>
    <row r="649" spans="1:4" x14ac:dyDescent="0.3">
      <c r="A649" t="s">
        <v>2884</v>
      </c>
      <c r="B649" t="s">
        <v>2885</v>
      </c>
      <c r="C649">
        <v>36811</v>
      </c>
      <c r="D649">
        <v>2060025532</v>
      </c>
    </row>
    <row r="650" spans="1:4" x14ac:dyDescent="0.3">
      <c r="A650" t="s">
        <v>2886</v>
      </c>
      <c r="B650" t="s">
        <v>2764</v>
      </c>
      <c r="C650">
        <v>23484</v>
      </c>
      <c r="D650">
        <v>17898579</v>
      </c>
    </row>
    <row r="651" spans="1:4" x14ac:dyDescent="0.3">
      <c r="A651" t="s">
        <v>2887</v>
      </c>
      <c r="B651" t="s">
        <v>1942</v>
      </c>
      <c r="C651">
        <v>51128</v>
      </c>
      <c r="D651">
        <v>8640079943</v>
      </c>
    </row>
    <row r="652" spans="1:4" x14ac:dyDescent="0.3">
      <c r="A652" t="s">
        <v>2888</v>
      </c>
      <c r="B652" t="s">
        <v>2380</v>
      </c>
      <c r="C652">
        <v>48530</v>
      </c>
      <c r="D652">
        <v>6271204627</v>
      </c>
    </row>
    <row r="653" spans="1:4" x14ac:dyDescent="0.3">
      <c r="A653" t="s">
        <v>2889</v>
      </c>
      <c r="B653" t="s">
        <v>1964</v>
      </c>
      <c r="C653">
        <v>38365</v>
      </c>
      <c r="D653">
        <v>9153408497</v>
      </c>
    </row>
    <row r="654" spans="1:4" x14ac:dyDescent="0.3">
      <c r="A654" t="s">
        <v>2890</v>
      </c>
      <c r="B654" t="s">
        <v>2166</v>
      </c>
      <c r="C654">
        <v>17802</v>
      </c>
      <c r="D654">
        <v>1532722974</v>
      </c>
    </row>
    <row r="655" spans="1:4" x14ac:dyDescent="0.3">
      <c r="A655" t="s">
        <v>2891</v>
      </c>
      <c r="B655" t="s">
        <v>1956</v>
      </c>
      <c r="C655">
        <v>35056</v>
      </c>
      <c r="D655">
        <v>4359854056</v>
      </c>
    </row>
    <row r="656" spans="1:4" x14ac:dyDescent="0.3">
      <c r="A656" t="s">
        <v>2892</v>
      </c>
      <c r="B656" t="s">
        <v>1930</v>
      </c>
      <c r="C656">
        <v>48987</v>
      </c>
      <c r="D656">
        <v>9293760045</v>
      </c>
    </row>
    <row r="657" spans="1:4" x14ac:dyDescent="0.3">
      <c r="A657" t="s">
        <v>2893</v>
      </c>
      <c r="B657" t="s">
        <v>2028</v>
      </c>
      <c r="C657">
        <v>12469</v>
      </c>
      <c r="D657">
        <v>8419732141</v>
      </c>
    </row>
    <row r="658" spans="1:4" x14ac:dyDescent="0.3">
      <c r="A658" t="s">
        <v>2894</v>
      </c>
      <c r="B658" t="s">
        <v>2205</v>
      </c>
      <c r="C658">
        <v>18626</v>
      </c>
      <c r="D658">
        <v>9965847037</v>
      </c>
    </row>
    <row r="659" spans="1:4" x14ac:dyDescent="0.3">
      <c r="A659" t="s">
        <v>2895</v>
      </c>
      <c r="B659" t="s">
        <v>2896</v>
      </c>
      <c r="C659">
        <v>31755</v>
      </c>
      <c r="D659">
        <v>1074899180</v>
      </c>
    </row>
    <row r="660" spans="1:4" x14ac:dyDescent="0.3">
      <c r="A660" t="s">
        <v>2897</v>
      </c>
      <c r="B660" t="s">
        <v>2494</v>
      </c>
      <c r="C660">
        <v>15300</v>
      </c>
      <c r="D660">
        <v>7931128354</v>
      </c>
    </row>
    <row r="661" spans="1:4" x14ac:dyDescent="0.3">
      <c r="A661" t="s">
        <v>2898</v>
      </c>
      <c r="B661" t="s">
        <v>1970</v>
      </c>
      <c r="C661">
        <v>46352</v>
      </c>
      <c r="D661">
        <v>5209112160</v>
      </c>
    </row>
    <row r="662" spans="1:4" x14ac:dyDescent="0.3">
      <c r="A662" t="s">
        <v>2899</v>
      </c>
      <c r="B662" t="s">
        <v>2214</v>
      </c>
      <c r="C662">
        <v>28964</v>
      </c>
      <c r="D662">
        <v>994826516</v>
      </c>
    </row>
    <row r="663" spans="1:4" x14ac:dyDescent="0.3">
      <c r="A663" t="s">
        <v>2900</v>
      </c>
      <c r="B663" t="s">
        <v>2901</v>
      </c>
      <c r="C663">
        <v>52939</v>
      </c>
      <c r="D663">
        <v>1532722974</v>
      </c>
    </row>
    <row r="664" spans="1:4" x14ac:dyDescent="0.3">
      <c r="A664" t="s">
        <v>2902</v>
      </c>
      <c r="B664" t="s">
        <v>2207</v>
      </c>
      <c r="C664">
        <v>48837</v>
      </c>
      <c r="D664">
        <v>7866715386</v>
      </c>
    </row>
    <row r="665" spans="1:4" x14ac:dyDescent="0.3">
      <c r="A665" t="s">
        <v>2903</v>
      </c>
      <c r="B665" t="s">
        <v>2016</v>
      </c>
      <c r="C665">
        <v>37836</v>
      </c>
      <c r="D665">
        <v>7938954179</v>
      </c>
    </row>
    <row r="666" spans="1:4" x14ac:dyDescent="0.3">
      <c r="A666" t="s">
        <v>2904</v>
      </c>
      <c r="B666" t="s">
        <v>2219</v>
      </c>
      <c r="C666">
        <v>17014</v>
      </c>
      <c r="D666">
        <v>797787712</v>
      </c>
    </row>
    <row r="667" spans="1:4" x14ac:dyDescent="0.3">
      <c r="A667" t="s">
        <v>2905</v>
      </c>
      <c r="B667" t="s">
        <v>1960</v>
      </c>
      <c r="C667">
        <v>17431</v>
      </c>
      <c r="D667">
        <v>2480515559</v>
      </c>
    </row>
    <row r="668" spans="1:4" x14ac:dyDescent="0.3">
      <c r="A668" t="s">
        <v>2906</v>
      </c>
      <c r="B668" t="s">
        <v>2389</v>
      </c>
      <c r="C668">
        <v>50852</v>
      </c>
      <c r="D668">
        <v>6286877770</v>
      </c>
    </row>
    <row r="669" spans="1:4" x14ac:dyDescent="0.3">
      <c r="A669" t="s">
        <v>2907</v>
      </c>
      <c r="B669" t="s">
        <v>2255</v>
      </c>
      <c r="C669">
        <v>39465</v>
      </c>
      <c r="D669">
        <v>9939542542</v>
      </c>
    </row>
    <row r="670" spans="1:4" x14ac:dyDescent="0.3">
      <c r="A670" t="s">
        <v>2908</v>
      </c>
      <c r="B670" t="s">
        <v>2554</v>
      </c>
      <c r="C670">
        <v>35136</v>
      </c>
      <c r="D670">
        <v>3670950885</v>
      </c>
    </row>
    <row r="671" spans="1:4" x14ac:dyDescent="0.3">
      <c r="A671" t="s">
        <v>2909</v>
      </c>
      <c r="B671" t="s">
        <v>2800</v>
      </c>
      <c r="C671">
        <v>23218</v>
      </c>
      <c r="D671">
        <v>2158895349</v>
      </c>
    </row>
    <row r="672" spans="1:4" x14ac:dyDescent="0.3">
      <c r="A672" t="s">
        <v>2910</v>
      </c>
      <c r="B672" t="s">
        <v>2242</v>
      </c>
      <c r="C672">
        <v>18016</v>
      </c>
      <c r="D672">
        <v>9916787441</v>
      </c>
    </row>
    <row r="673" spans="1:4" x14ac:dyDescent="0.3">
      <c r="A673" t="s">
        <v>2911</v>
      </c>
      <c r="B673" t="s">
        <v>2197</v>
      </c>
      <c r="C673">
        <v>35439</v>
      </c>
      <c r="D673">
        <v>1296185559</v>
      </c>
    </row>
    <row r="674" spans="1:4" x14ac:dyDescent="0.3">
      <c r="A674" t="s">
        <v>2912</v>
      </c>
      <c r="B674" t="s">
        <v>2396</v>
      </c>
      <c r="C674">
        <v>29812</v>
      </c>
      <c r="D674">
        <v>9114174103</v>
      </c>
    </row>
    <row r="675" spans="1:4" x14ac:dyDescent="0.3">
      <c r="A675" t="s">
        <v>2913</v>
      </c>
      <c r="B675" t="s">
        <v>2914</v>
      </c>
      <c r="C675">
        <v>50713</v>
      </c>
      <c r="D675">
        <v>247438790</v>
      </c>
    </row>
    <row r="676" spans="1:4" x14ac:dyDescent="0.3">
      <c r="A676" t="s">
        <v>2915</v>
      </c>
      <c r="B676" t="s">
        <v>2916</v>
      </c>
      <c r="C676">
        <v>30010</v>
      </c>
      <c r="D676">
        <v>3819859829</v>
      </c>
    </row>
    <row r="677" spans="1:4" x14ac:dyDescent="0.3">
      <c r="A677" t="s">
        <v>2917</v>
      </c>
      <c r="B677" t="s">
        <v>2350</v>
      </c>
      <c r="C677">
        <v>30632</v>
      </c>
      <c r="D677">
        <v>8187246642</v>
      </c>
    </row>
    <row r="678" spans="1:4" x14ac:dyDescent="0.3">
      <c r="A678" t="s">
        <v>2918</v>
      </c>
      <c r="B678" t="s">
        <v>2606</v>
      </c>
      <c r="C678">
        <v>39937</v>
      </c>
      <c r="D678">
        <v>483886254</v>
      </c>
    </row>
    <row r="679" spans="1:4" x14ac:dyDescent="0.3">
      <c r="A679" t="s">
        <v>2919</v>
      </c>
      <c r="B679" t="s">
        <v>2920</v>
      </c>
      <c r="C679">
        <v>20856</v>
      </c>
      <c r="D679">
        <v>1391414047</v>
      </c>
    </row>
    <row r="680" spans="1:4" x14ac:dyDescent="0.3">
      <c r="A680" t="s">
        <v>2921</v>
      </c>
      <c r="B680" t="s">
        <v>2184</v>
      </c>
      <c r="C680">
        <v>39038</v>
      </c>
      <c r="D680">
        <v>8467388188</v>
      </c>
    </row>
    <row r="681" spans="1:4" x14ac:dyDescent="0.3">
      <c r="A681" t="s">
        <v>2922</v>
      </c>
      <c r="B681" t="s">
        <v>2923</v>
      </c>
      <c r="C681">
        <v>54000</v>
      </c>
      <c r="D681">
        <v>76572129</v>
      </c>
    </row>
    <row r="682" spans="1:4" x14ac:dyDescent="0.3">
      <c r="A682" t="s">
        <v>2924</v>
      </c>
      <c r="B682" t="s">
        <v>2113</v>
      </c>
      <c r="C682">
        <v>56287</v>
      </c>
      <c r="D682">
        <v>8335120919</v>
      </c>
    </row>
    <row r="683" spans="1:4" x14ac:dyDescent="0.3">
      <c r="A683" t="s">
        <v>2925</v>
      </c>
      <c r="B683" t="s">
        <v>2628</v>
      </c>
      <c r="C683">
        <v>16489</v>
      </c>
      <c r="D683">
        <v>7070564503</v>
      </c>
    </row>
    <row r="684" spans="1:4" x14ac:dyDescent="0.3">
      <c r="A684" t="s">
        <v>2926</v>
      </c>
      <c r="B684" t="s">
        <v>2762</v>
      </c>
      <c r="C684">
        <v>46901</v>
      </c>
      <c r="D684">
        <v>9312128221</v>
      </c>
    </row>
    <row r="685" spans="1:4" x14ac:dyDescent="0.3">
      <c r="A685" t="s">
        <v>2927</v>
      </c>
      <c r="B685" t="s">
        <v>2018</v>
      </c>
      <c r="C685">
        <v>40921</v>
      </c>
      <c r="D685">
        <v>893122882</v>
      </c>
    </row>
    <row r="686" spans="1:4" x14ac:dyDescent="0.3">
      <c r="A686" t="s">
        <v>2928</v>
      </c>
      <c r="B686" t="s">
        <v>2929</v>
      </c>
      <c r="C686">
        <v>10316</v>
      </c>
      <c r="D686">
        <v>4688336071</v>
      </c>
    </row>
    <row r="687" spans="1:4" x14ac:dyDescent="0.3">
      <c r="A687" t="s">
        <v>2930</v>
      </c>
      <c r="B687" t="s">
        <v>2931</v>
      </c>
      <c r="C687">
        <v>51702</v>
      </c>
      <c r="D687">
        <v>3935718624</v>
      </c>
    </row>
    <row r="688" spans="1:4" x14ac:dyDescent="0.3">
      <c r="A688" t="s">
        <v>2932</v>
      </c>
      <c r="B688" t="s">
        <v>1946</v>
      </c>
      <c r="C688">
        <v>51822</v>
      </c>
      <c r="D688">
        <v>1053331541</v>
      </c>
    </row>
    <row r="689" spans="1:4" x14ac:dyDescent="0.3">
      <c r="A689" t="s">
        <v>2933</v>
      </c>
      <c r="B689" t="s">
        <v>2350</v>
      </c>
      <c r="C689">
        <v>28736</v>
      </c>
      <c r="D689">
        <v>4877108939</v>
      </c>
    </row>
    <row r="690" spans="1:4" x14ac:dyDescent="0.3">
      <c r="A690" t="s">
        <v>2934</v>
      </c>
      <c r="B690" t="s">
        <v>2358</v>
      </c>
      <c r="C690">
        <v>14879</v>
      </c>
      <c r="D690">
        <v>9447906176</v>
      </c>
    </row>
    <row r="691" spans="1:4" x14ac:dyDescent="0.3">
      <c r="A691" t="s">
        <v>2935</v>
      </c>
      <c r="B691" t="s">
        <v>2524</v>
      </c>
      <c r="C691">
        <v>25326</v>
      </c>
      <c r="D691">
        <v>4011453366</v>
      </c>
    </row>
    <row r="692" spans="1:4" x14ac:dyDescent="0.3">
      <c r="A692" t="s">
        <v>2936</v>
      </c>
      <c r="B692" t="s">
        <v>2059</v>
      </c>
      <c r="C692">
        <v>56783</v>
      </c>
      <c r="D692">
        <v>1522190236</v>
      </c>
    </row>
    <row r="693" spans="1:4" x14ac:dyDescent="0.3">
      <c r="A693" t="s">
        <v>2937</v>
      </c>
      <c r="B693" t="s">
        <v>2530</v>
      </c>
      <c r="C693">
        <v>13327</v>
      </c>
      <c r="D693">
        <v>2792499575</v>
      </c>
    </row>
    <row r="694" spans="1:4" x14ac:dyDescent="0.3">
      <c r="A694" t="s">
        <v>2938</v>
      </c>
      <c r="B694" t="s">
        <v>2824</v>
      </c>
      <c r="C694">
        <v>17740</v>
      </c>
      <c r="D694">
        <v>6978367184</v>
      </c>
    </row>
    <row r="695" spans="1:4" x14ac:dyDescent="0.3">
      <c r="A695" t="s">
        <v>2939</v>
      </c>
      <c r="B695" t="s">
        <v>2623</v>
      </c>
      <c r="C695">
        <v>19837</v>
      </c>
      <c r="D695">
        <v>1545110042</v>
      </c>
    </row>
    <row r="696" spans="1:4" x14ac:dyDescent="0.3">
      <c r="A696" t="s">
        <v>2940</v>
      </c>
      <c r="B696" t="s">
        <v>2151</v>
      </c>
      <c r="C696">
        <v>35822</v>
      </c>
      <c r="D696">
        <v>9238967105</v>
      </c>
    </row>
    <row r="697" spans="1:4" x14ac:dyDescent="0.3">
      <c r="A697" t="s">
        <v>2941</v>
      </c>
      <c r="B697" t="s">
        <v>2778</v>
      </c>
      <c r="C697">
        <v>20618</v>
      </c>
      <c r="D697">
        <v>222477806</v>
      </c>
    </row>
    <row r="698" spans="1:4" x14ac:dyDescent="0.3">
      <c r="A698" t="s">
        <v>2942</v>
      </c>
      <c r="B698" t="s">
        <v>2298</v>
      </c>
      <c r="C698">
        <v>13966</v>
      </c>
      <c r="D698">
        <v>6731572691</v>
      </c>
    </row>
    <row r="699" spans="1:4" x14ac:dyDescent="0.3">
      <c r="A699" t="s">
        <v>2943</v>
      </c>
      <c r="B699" t="s">
        <v>2929</v>
      </c>
      <c r="C699">
        <v>21931</v>
      </c>
      <c r="D699">
        <v>3569619966</v>
      </c>
    </row>
    <row r="700" spans="1:4" x14ac:dyDescent="0.3">
      <c r="A700" t="s">
        <v>2944</v>
      </c>
      <c r="B700" t="s">
        <v>2663</v>
      </c>
      <c r="C700">
        <v>23879</v>
      </c>
      <c r="D700">
        <v>6227038881</v>
      </c>
    </row>
    <row r="701" spans="1:4" x14ac:dyDescent="0.3">
      <c r="A701" t="s">
        <v>2945</v>
      </c>
      <c r="B701" t="s">
        <v>2264</v>
      </c>
      <c r="C701">
        <v>41500</v>
      </c>
      <c r="D701">
        <v>8545135858</v>
      </c>
    </row>
    <row r="702" spans="1:4" x14ac:dyDescent="0.3">
      <c r="A702" t="s">
        <v>2946</v>
      </c>
      <c r="B702" t="s">
        <v>2569</v>
      </c>
      <c r="C702">
        <v>51816</v>
      </c>
      <c r="D702">
        <v>7007279686</v>
      </c>
    </row>
    <row r="703" spans="1:4" x14ac:dyDescent="0.3">
      <c r="A703" t="s">
        <v>2947</v>
      </c>
      <c r="B703" t="s">
        <v>2316</v>
      </c>
      <c r="C703">
        <v>11942</v>
      </c>
      <c r="D703">
        <v>3381164996</v>
      </c>
    </row>
    <row r="704" spans="1:4" x14ac:dyDescent="0.3">
      <c r="A704" t="s">
        <v>2948</v>
      </c>
      <c r="B704" t="s">
        <v>2847</v>
      </c>
      <c r="C704">
        <v>57483</v>
      </c>
      <c r="D704">
        <v>3129526900</v>
      </c>
    </row>
    <row r="705" spans="1:4" x14ac:dyDescent="0.3">
      <c r="A705" t="s">
        <v>2949</v>
      </c>
      <c r="B705" t="s">
        <v>2740</v>
      </c>
      <c r="C705">
        <v>43721</v>
      </c>
      <c r="D705">
        <v>3458178171</v>
      </c>
    </row>
    <row r="706" spans="1:4" x14ac:dyDescent="0.3">
      <c r="A706" t="s">
        <v>2950</v>
      </c>
      <c r="B706" t="s">
        <v>2951</v>
      </c>
      <c r="C706">
        <v>11188</v>
      </c>
      <c r="D706">
        <v>2976436541</v>
      </c>
    </row>
    <row r="707" spans="1:4" x14ac:dyDescent="0.3">
      <c r="A707" t="s">
        <v>2952</v>
      </c>
      <c r="B707" t="s">
        <v>2239</v>
      </c>
      <c r="C707">
        <v>23533</v>
      </c>
      <c r="D707">
        <v>1895483948</v>
      </c>
    </row>
    <row r="708" spans="1:4" x14ac:dyDescent="0.3">
      <c r="A708" t="s">
        <v>2953</v>
      </c>
      <c r="B708" t="s">
        <v>1948</v>
      </c>
      <c r="C708">
        <v>41172</v>
      </c>
      <c r="D708">
        <v>8373529241</v>
      </c>
    </row>
    <row r="709" spans="1:4" x14ac:dyDescent="0.3">
      <c r="A709" t="s">
        <v>2954</v>
      </c>
      <c r="B709" t="s">
        <v>2177</v>
      </c>
      <c r="C709">
        <v>16319</v>
      </c>
      <c r="D709">
        <v>5412518958</v>
      </c>
    </row>
    <row r="710" spans="1:4" x14ac:dyDescent="0.3">
      <c r="A710" t="s">
        <v>2955</v>
      </c>
      <c r="B710" t="s">
        <v>2205</v>
      </c>
      <c r="C710">
        <v>32752</v>
      </c>
      <c r="D710">
        <v>556704134</v>
      </c>
    </row>
    <row r="711" spans="1:4" x14ac:dyDescent="0.3">
      <c r="A711" t="s">
        <v>2956</v>
      </c>
      <c r="B711" t="s">
        <v>2121</v>
      </c>
      <c r="C711">
        <v>28412</v>
      </c>
      <c r="D711">
        <v>6378969205</v>
      </c>
    </row>
    <row r="712" spans="1:4" x14ac:dyDescent="0.3">
      <c r="A712" t="s">
        <v>2957</v>
      </c>
      <c r="B712" t="s">
        <v>1930</v>
      </c>
      <c r="C712">
        <v>52070</v>
      </c>
      <c r="D712">
        <v>6126779991</v>
      </c>
    </row>
    <row r="713" spans="1:4" x14ac:dyDescent="0.3">
      <c r="A713" t="s">
        <v>2958</v>
      </c>
      <c r="B713" t="s">
        <v>2234</v>
      </c>
      <c r="C713">
        <v>49111</v>
      </c>
      <c r="D713">
        <v>7794042674</v>
      </c>
    </row>
    <row r="714" spans="1:4" x14ac:dyDescent="0.3">
      <c r="A714" t="s">
        <v>2959</v>
      </c>
      <c r="B714" t="s">
        <v>2387</v>
      </c>
      <c r="C714">
        <v>20455</v>
      </c>
      <c r="D714">
        <v>1522190236</v>
      </c>
    </row>
    <row r="715" spans="1:4" x14ac:dyDescent="0.3">
      <c r="A715" t="s">
        <v>2960</v>
      </c>
      <c r="B715" t="s">
        <v>2242</v>
      </c>
      <c r="C715">
        <v>36586</v>
      </c>
      <c r="D715">
        <v>2592292012</v>
      </c>
    </row>
    <row r="716" spans="1:4" x14ac:dyDescent="0.3">
      <c r="A716" t="s">
        <v>2961</v>
      </c>
      <c r="B716" t="s">
        <v>2316</v>
      </c>
      <c r="C716">
        <v>15695</v>
      </c>
      <c r="D716">
        <v>2012142672</v>
      </c>
    </row>
    <row r="717" spans="1:4" x14ac:dyDescent="0.3">
      <c r="A717" t="s">
        <v>2962</v>
      </c>
      <c r="B717" t="s">
        <v>2494</v>
      </c>
      <c r="C717">
        <v>26863</v>
      </c>
      <c r="D717">
        <v>8552526727</v>
      </c>
    </row>
    <row r="718" spans="1:4" x14ac:dyDescent="0.3">
      <c r="A718" t="s">
        <v>2963</v>
      </c>
      <c r="B718" t="s">
        <v>2593</v>
      </c>
      <c r="C718">
        <v>11983</v>
      </c>
      <c r="D718">
        <v>5304381319</v>
      </c>
    </row>
    <row r="719" spans="1:4" x14ac:dyDescent="0.3">
      <c r="A719" t="s">
        <v>2964</v>
      </c>
      <c r="B719" t="s">
        <v>2965</v>
      </c>
      <c r="C719">
        <v>58032</v>
      </c>
      <c r="D719">
        <v>8875320292</v>
      </c>
    </row>
    <row r="720" spans="1:4" x14ac:dyDescent="0.3">
      <c r="A720" t="s">
        <v>2966</v>
      </c>
      <c r="B720" t="s">
        <v>2028</v>
      </c>
      <c r="C720">
        <v>43901</v>
      </c>
      <c r="D720">
        <v>4548725172</v>
      </c>
    </row>
    <row r="721" spans="1:4" x14ac:dyDescent="0.3">
      <c r="A721" t="s">
        <v>2967</v>
      </c>
      <c r="B721" t="s">
        <v>2665</v>
      </c>
      <c r="C721">
        <v>42541</v>
      </c>
      <c r="D721">
        <v>7906441400</v>
      </c>
    </row>
    <row r="722" spans="1:4" x14ac:dyDescent="0.3">
      <c r="A722" t="s">
        <v>2968</v>
      </c>
      <c r="B722" t="s">
        <v>2037</v>
      </c>
      <c r="C722">
        <v>33740</v>
      </c>
      <c r="D722">
        <v>7240169995</v>
      </c>
    </row>
    <row r="723" spans="1:4" x14ac:dyDescent="0.3">
      <c r="A723" t="s">
        <v>2969</v>
      </c>
      <c r="B723" t="s">
        <v>2970</v>
      </c>
      <c r="C723">
        <v>35530</v>
      </c>
      <c r="D723">
        <v>4579641655</v>
      </c>
    </row>
    <row r="724" spans="1:4" x14ac:dyDescent="0.3">
      <c r="A724" t="s">
        <v>2971</v>
      </c>
      <c r="B724" t="s">
        <v>2488</v>
      </c>
      <c r="C724">
        <v>46529</v>
      </c>
      <c r="D724">
        <v>3904109642</v>
      </c>
    </row>
    <row r="725" spans="1:4" x14ac:dyDescent="0.3">
      <c r="A725" t="s">
        <v>2972</v>
      </c>
      <c r="B725" t="s">
        <v>2164</v>
      </c>
      <c r="C725">
        <v>44828</v>
      </c>
      <c r="D725">
        <v>115757341</v>
      </c>
    </row>
    <row r="726" spans="1:4" x14ac:dyDescent="0.3">
      <c r="A726" t="s">
        <v>2973</v>
      </c>
      <c r="B726" t="s">
        <v>2576</v>
      </c>
      <c r="C726">
        <v>39962</v>
      </c>
      <c r="D726">
        <v>1953937357</v>
      </c>
    </row>
    <row r="727" spans="1:4" x14ac:dyDescent="0.3">
      <c r="A727" t="s">
        <v>2974</v>
      </c>
      <c r="B727" t="s">
        <v>2156</v>
      </c>
      <c r="C727">
        <v>52988</v>
      </c>
      <c r="D727">
        <v>3642988458</v>
      </c>
    </row>
    <row r="728" spans="1:4" x14ac:dyDescent="0.3">
      <c r="A728" t="s">
        <v>2975</v>
      </c>
      <c r="B728" t="s">
        <v>2030</v>
      </c>
      <c r="C728">
        <v>59395</v>
      </c>
      <c r="D728">
        <v>9287480133</v>
      </c>
    </row>
    <row r="729" spans="1:4" x14ac:dyDescent="0.3">
      <c r="A729" t="s">
        <v>2976</v>
      </c>
      <c r="B729" t="s">
        <v>2977</v>
      </c>
      <c r="C729">
        <v>37746</v>
      </c>
      <c r="D729">
        <v>6408517315</v>
      </c>
    </row>
    <row r="730" spans="1:4" x14ac:dyDescent="0.3">
      <c r="A730" t="s">
        <v>2978</v>
      </c>
      <c r="B730" t="s">
        <v>2466</v>
      </c>
      <c r="C730">
        <v>49040</v>
      </c>
      <c r="D730">
        <v>6520635286</v>
      </c>
    </row>
    <row r="731" spans="1:4" x14ac:dyDescent="0.3">
      <c r="A731" t="s">
        <v>2979</v>
      </c>
      <c r="B731" t="s">
        <v>2519</v>
      </c>
      <c r="C731">
        <v>14730</v>
      </c>
      <c r="D731">
        <v>2565093969</v>
      </c>
    </row>
    <row r="732" spans="1:4" x14ac:dyDescent="0.3">
      <c r="A732" t="s">
        <v>2980</v>
      </c>
      <c r="B732" t="s">
        <v>2970</v>
      </c>
      <c r="C732">
        <v>44342</v>
      </c>
      <c r="D732">
        <v>9207464802</v>
      </c>
    </row>
    <row r="733" spans="1:4" x14ac:dyDescent="0.3">
      <c r="A733" t="s">
        <v>2981</v>
      </c>
      <c r="B733" t="s">
        <v>2054</v>
      </c>
      <c r="C733">
        <v>37516</v>
      </c>
      <c r="D733">
        <v>4256220232</v>
      </c>
    </row>
    <row r="734" spans="1:4" x14ac:dyDescent="0.3">
      <c r="A734" t="s">
        <v>2982</v>
      </c>
      <c r="B734" t="s">
        <v>2647</v>
      </c>
      <c r="C734">
        <v>40424</v>
      </c>
      <c r="D734">
        <v>7961231404</v>
      </c>
    </row>
    <row r="735" spans="1:4" x14ac:dyDescent="0.3">
      <c r="A735" t="s">
        <v>2983</v>
      </c>
      <c r="B735" t="s">
        <v>2065</v>
      </c>
      <c r="C735">
        <v>18259</v>
      </c>
      <c r="D735">
        <v>9434604370</v>
      </c>
    </row>
    <row r="736" spans="1:4" x14ac:dyDescent="0.3">
      <c r="A736" t="s">
        <v>2984</v>
      </c>
      <c r="B736" t="s">
        <v>2166</v>
      </c>
      <c r="C736">
        <v>57095</v>
      </c>
      <c r="D736">
        <v>3642452728</v>
      </c>
    </row>
    <row r="737" spans="1:4" x14ac:dyDescent="0.3">
      <c r="A737" t="s">
        <v>2985</v>
      </c>
      <c r="B737" t="s">
        <v>2203</v>
      </c>
      <c r="C737">
        <v>12878</v>
      </c>
      <c r="D737">
        <v>594961432</v>
      </c>
    </row>
    <row r="738" spans="1:4" x14ac:dyDescent="0.3">
      <c r="A738" t="s">
        <v>2986</v>
      </c>
      <c r="B738" t="s">
        <v>1934</v>
      </c>
      <c r="C738">
        <v>31629</v>
      </c>
      <c r="D738">
        <v>8501525324</v>
      </c>
    </row>
    <row r="739" spans="1:4" x14ac:dyDescent="0.3">
      <c r="A739" t="s">
        <v>2987</v>
      </c>
      <c r="B739" t="s">
        <v>2097</v>
      </c>
      <c r="C739">
        <v>40547</v>
      </c>
      <c r="D739">
        <v>5079859830</v>
      </c>
    </row>
    <row r="740" spans="1:4" x14ac:dyDescent="0.3">
      <c r="A740" t="s">
        <v>2988</v>
      </c>
      <c r="B740" t="s">
        <v>2106</v>
      </c>
      <c r="C740">
        <v>40412</v>
      </c>
      <c r="D740">
        <v>7178607831</v>
      </c>
    </row>
    <row r="741" spans="1:4" x14ac:dyDescent="0.3">
      <c r="A741" t="s">
        <v>2989</v>
      </c>
      <c r="B741" t="s">
        <v>2990</v>
      </c>
      <c r="C741">
        <v>53938</v>
      </c>
      <c r="D741">
        <v>8908432159</v>
      </c>
    </row>
    <row r="742" spans="1:4" x14ac:dyDescent="0.3">
      <c r="A742" t="s">
        <v>2991</v>
      </c>
      <c r="B742" t="s">
        <v>2992</v>
      </c>
      <c r="C742">
        <v>55341</v>
      </c>
      <c r="D742">
        <v>7281103514</v>
      </c>
    </row>
    <row r="743" spans="1:4" x14ac:dyDescent="0.3">
      <c r="A743" t="s">
        <v>2993</v>
      </c>
      <c r="B743" t="s">
        <v>2459</v>
      </c>
      <c r="C743">
        <v>10255</v>
      </c>
      <c r="D743">
        <v>2561690342</v>
      </c>
    </row>
    <row r="744" spans="1:4" x14ac:dyDescent="0.3">
      <c r="A744" t="s">
        <v>2994</v>
      </c>
      <c r="B744" t="s">
        <v>1938</v>
      </c>
      <c r="C744">
        <v>30144</v>
      </c>
      <c r="D744">
        <v>2314136845</v>
      </c>
    </row>
    <row r="745" spans="1:4" x14ac:dyDescent="0.3">
      <c r="A745" t="s">
        <v>2995</v>
      </c>
      <c r="B745" t="s">
        <v>2660</v>
      </c>
      <c r="C745">
        <v>32770</v>
      </c>
      <c r="D745">
        <v>8315800957</v>
      </c>
    </row>
    <row r="746" spans="1:4" x14ac:dyDescent="0.3">
      <c r="A746" t="s">
        <v>2996</v>
      </c>
      <c r="B746" t="s">
        <v>2997</v>
      </c>
      <c r="C746">
        <v>25532</v>
      </c>
      <c r="D746">
        <v>5372344725</v>
      </c>
    </row>
    <row r="747" spans="1:4" x14ac:dyDescent="0.3">
      <c r="A747" t="s">
        <v>2998</v>
      </c>
      <c r="B747" t="s">
        <v>1968</v>
      </c>
      <c r="C747">
        <v>59900</v>
      </c>
      <c r="D747">
        <v>9292607561</v>
      </c>
    </row>
    <row r="748" spans="1:4" x14ac:dyDescent="0.3">
      <c r="A748" t="s">
        <v>2999</v>
      </c>
      <c r="B748" t="s">
        <v>2824</v>
      </c>
      <c r="C748">
        <v>38155</v>
      </c>
      <c r="D748">
        <v>2779378506</v>
      </c>
    </row>
    <row r="749" spans="1:4" x14ac:dyDescent="0.3">
      <c r="A749" t="s">
        <v>3000</v>
      </c>
      <c r="B749" t="s">
        <v>2916</v>
      </c>
      <c r="C749">
        <v>46911</v>
      </c>
      <c r="D749">
        <v>6819596901</v>
      </c>
    </row>
    <row r="750" spans="1:4" x14ac:dyDescent="0.3">
      <c r="A750" t="s">
        <v>3001</v>
      </c>
      <c r="B750" t="s">
        <v>2401</v>
      </c>
      <c r="C750">
        <v>56652</v>
      </c>
      <c r="D750">
        <v>5792300712</v>
      </c>
    </row>
    <row r="751" spans="1:4" x14ac:dyDescent="0.3">
      <c r="A751" t="s">
        <v>3002</v>
      </c>
      <c r="B751" t="s">
        <v>2802</v>
      </c>
      <c r="C751">
        <v>52007</v>
      </c>
      <c r="D751">
        <v>3779559293</v>
      </c>
    </row>
    <row r="752" spans="1:4" x14ac:dyDescent="0.3">
      <c r="A752" t="s">
        <v>3003</v>
      </c>
      <c r="B752" t="s">
        <v>1980</v>
      </c>
      <c r="C752">
        <v>38970</v>
      </c>
      <c r="D752">
        <v>1456229036</v>
      </c>
    </row>
    <row r="753" spans="1:4" x14ac:dyDescent="0.3">
      <c r="A753" t="s">
        <v>3004</v>
      </c>
      <c r="B753" t="s">
        <v>2095</v>
      </c>
      <c r="C753">
        <v>56222</v>
      </c>
      <c r="D753">
        <v>6842797632</v>
      </c>
    </row>
    <row r="754" spans="1:4" x14ac:dyDescent="0.3">
      <c r="A754" t="s">
        <v>3005</v>
      </c>
      <c r="B754" t="s">
        <v>2746</v>
      </c>
      <c r="C754">
        <v>13689</v>
      </c>
      <c r="D754">
        <v>6478891895</v>
      </c>
    </row>
    <row r="755" spans="1:4" x14ac:dyDescent="0.3">
      <c r="A755" t="s">
        <v>3006</v>
      </c>
      <c r="B755" t="s">
        <v>2151</v>
      </c>
      <c r="C755">
        <v>26214</v>
      </c>
      <c r="D755">
        <v>4409014943</v>
      </c>
    </row>
    <row r="756" spans="1:4" x14ac:dyDescent="0.3">
      <c r="A756" t="s">
        <v>3007</v>
      </c>
      <c r="B756" t="s">
        <v>2246</v>
      </c>
      <c r="C756">
        <v>51979</v>
      </c>
      <c r="D756">
        <v>6253520369</v>
      </c>
    </row>
    <row r="757" spans="1:4" x14ac:dyDescent="0.3">
      <c r="A757" t="s">
        <v>3008</v>
      </c>
      <c r="B757" t="s">
        <v>2008</v>
      </c>
      <c r="C757">
        <v>49051</v>
      </c>
      <c r="D757">
        <v>2575500974</v>
      </c>
    </row>
    <row r="758" spans="1:4" x14ac:dyDescent="0.3">
      <c r="A758" t="s">
        <v>3009</v>
      </c>
      <c r="B758" t="s">
        <v>1934</v>
      </c>
      <c r="C758">
        <v>12970</v>
      </c>
      <c r="D758">
        <v>6402318035</v>
      </c>
    </row>
    <row r="759" spans="1:4" x14ac:dyDescent="0.3">
      <c r="A759" t="s">
        <v>3010</v>
      </c>
      <c r="B759" t="s">
        <v>2026</v>
      </c>
      <c r="C759">
        <v>31691</v>
      </c>
      <c r="D759">
        <v>4638232353</v>
      </c>
    </row>
    <row r="760" spans="1:4" x14ac:dyDescent="0.3">
      <c r="A760" t="s">
        <v>3011</v>
      </c>
      <c r="B760" t="s">
        <v>2491</v>
      </c>
      <c r="C760">
        <v>40343</v>
      </c>
      <c r="D760">
        <v>9317454674</v>
      </c>
    </row>
    <row r="761" spans="1:4" x14ac:dyDescent="0.3">
      <c r="A761" t="s">
        <v>3012</v>
      </c>
      <c r="B761" t="s">
        <v>2641</v>
      </c>
      <c r="C761">
        <v>35116</v>
      </c>
      <c r="D761">
        <v>3991963221</v>
      </c>
    </row>
    <row r="762" spans="1:4" x14ac:dyDescent="0.3">
      <c r="A762" t="s">
        <v>3013</v>
      </c>
      <c r="B762" t="s">
        <v>2507</v>
      </c>
      <c r="C762">
        <v>21908</v>
      </c>
      <c r="D762">
        <v>7783641539</v>
      </c>
    </row>
    <row r="763" spans="1:4" x14ac:dyDescent="0.3">
      <c r="A763" t="s">
        <v>3014</v>
      </c>
      <c r="B763" t="s">
        <v>2026</v>
      </c>
      <c r="C763">
        <v>54939</v>
      </c>
      <c r="D763">
        <v>8895721314</v>
      </c>
    </row>
    <row r="764" spans="1:4" x14ac:dyDescent="0.3">
      <c r="A764" t="s">
        <v>3015</v>
      </c>
      <c r="B764" t="s">
        <v>2239</v>
      </c>
      <c r="C764">
        <v>52210</v>
      </c>
      <c r="D764">
        <v>1266227768</v>
      </c>
    </row>
    <row r="765" spans="1:4" x14ac:dyDescent="0.3">
      <c r="A765" t="s">
        <v>3016</v>
      </c>
      <c r="B765" t="s">
        <v>2378</v>
      </c>
      <c r="C765">
        <v>36742</v>
      </c>
      <c r="D765">
        <v>6383978705</v>
      </c>
    </row>
    <row r="766" spans="1:4" x14ac:dyDescent="0.3">
      <c r="A766" t="s">
        <v>3017</v>
      </c>
      <c r="B766" t="s">
        <v>2409</v>
      </c>
      <c r="C766">
        <v>45352</v>
      </c>
      <c r="D766">
        <v>4739588234</v>
      </c>
    </row>
    <row r="767" spans="1:4" x14ac:dyDescent="0.3">
      <c r="A767" t="s">
        <v>3018</v>
      </c>
      <c r="B767" t="s">
        <v>2722</v>
      </c>
      <c r="C767">
        <v>35291</v>
      </c>
      <c r="D767">
        <v>1841759848</v>
      </c>
    </row>
    <row r="768" spans="1:4" x14ac:dyDescent="0.3">
      <c r="A768" t="s">
        <v>3019</v>
      </c>
      <c r="B768" t="s">
        <v>2670</v>
      </c>
      <c r="C768">
        <v>54197</v>
      </c>
      <c r="D768">
        <v>4256220232</v>
      </c>
    </row>
    <row r="769" spans="1:4" x14ac:dyDescent="0.3">
      <c r="A769" t="s">
        <v>3020</v>
      </c>
      <c r="B769" t="s">
        <v>2014</v>
      </c>
      <c r="C769">
        <v>57818</v>
      </c>
      <c r="D769">
        <v>1152386727</v>
      </c>
    </row>
    <row r="770" spans="1:4" x14ac:dyDescent="0.3">
      <c r="A770" t="s">
        <v>3021</v>
      </c>
      <c r="B770" t="s">
        <v>2797</v>
      </c>
      <c r="C770">
        <v>59019</v>
      </c>
      <c r="D770">
        <v>6850203894</v>
      </c>
    </row>
    <row r="771" spans="1:4" x14ac:dyDescent="0.3">
      <c r="A771" t="s">
        <v>3022</v>
      </c>
      <c r="B771" t="s">
        <v>3023</v>
      </c>
      <c r="C771">
        <v>35506</v>
      </c>
      <c r="D771">
        <v>2138131904</v>
      </c>
    </row>
    <row r="772" spans="1:4" x14ac:dyDescent="0.3">
      <c r="A772" t="s">
        <v>3024</v>
      </c>
      <c r="B772" t="s">
        <v>2190</v>
      </c>
      <c r="C772">
        <v>14443</v>
      </c>
      <c r="D772">
        <v>583595162</v>
      </c>
    </row>
    <row r="773" spans="1:4" x14ac:dyDescent="0.3">
      <c r="A773" t="s">
        <v>3025</v>
      </c>
      <c r="B773" t="s">
        <v>1940</v>
      </c>
      <c r="C773">
        <v>28132</v>
      </c>
      <c r="D773">
        <v>8289594380</v>
      </c>
    </row>
    <row r="774" spans="1:4" x14ac:dyDescent="0.3">
      <c r="A774" t="s">
        <v>3026</v>
      </c>
      <c r="B774" t="s">
        <v>2491</v>
      </c>
      <c r="C774">
        <v>50423</v>
      </c>
      <c r="D774">
        <v>8705788102</v>
      </c>
    </row>
    <row r="775" spans="1:4" x14ac:dyDescent="0.3">
      <c r="A775" t="s">
        <v>3027</v>
      </c>
      <c r="B775" t="s">
        <v>2639</v>
      </c>
      <c r="C775">
        <v>49808</v>
      </c>
      <c r="D775">
        <v>6000780338</v>
      </c>
    </row>
    <row r="776" spans="1:4" x14ac:dyDescent="0.3">
      <c r="A776" t="s">
        <v>3028</v>
      </c>
      <c r="B776" t="s">
        <v>2660</v>
      </c>
      <c r="C776">
        <v>19142</v>
      </c>
      <c r="D776">
        <v>2012142672</v>
      </c>
    </row>
    <row r="777" spans="1:4" x14ac:dyDescent="0.3">
      <c r="A777" t="s">
        <v>3029</v>
      </c>
      <c r="B777" t="s">
        <v>2606</v>
      </c>
      <c r="C777">
        <v>30902</v>
      </c>
      <c r="D777">
        <v>2138131904</v>
      </c>
    </row>
    <row r="778" spans="1:4" x14ac:dyDescent="0.3">
      <c r="A778" t="s">
        <v>3030</v>
      </c>
      <c r="B778" t="s">
        <v>1958</v>
      </c>
      <c r="C778">
        <v>41453</v>
      </c>
      <c r="D778">
        <v>5117202538</v>
      </c>
    </row>
    <row r="779" spans="1:4" x14ac:dyDescent="0.3">
      <c r="A779" t="s">
        <v>3031</v>
      </c>
      <c r="B779" t="s">
        <v>2718</v>
      </c>
      <c r="C779">
        <v>17797</v>
      </c>
      <c r="D779">
        <v>769312748</v>
      </c>
    </row>
    <row r="780" spans="1:4" x14ac:dyDescent="0.3">
      <c r="A780" t="s">
        <v>3032</v>
      </c>
      <c r="B780" t="s">
        <v>2372</v>
      </c>
      <c r="C780">
        <v>30989</v>
      </c>
      <c r="D780">
        <v>4937054791</v>
      </c>
    </row>
    <row r="781" spans="1:4" x14ac:dyDescent="0.3">
      <c r="A781" t="s">
        <v>3033</v>
      </c>
      <c r="B781" t="s">
        <v>2511</v>
      </c>
      <c r="C781">
        <v>48100</v>
      </c>
      <c r="D781">
        <v>5974179625</v>
      </c>
    </row>
    <row r="782" spans="1:4" x14ac:dyDescent="0.3">
      <c r="A782" t="s">
        <v>3034</v>
      </c>
      <c r="B782" t="s">
        <v>2069</v>
      </c>
      <c r="C782">
        <v>40612</v>
      </c>
      <c r="D782">
        <v>2257563263</v>
      </c>
    </row>
    <row r="783" spans="1:4" x14ac:dyDescent="0.3">
      <c r="A783" t="s">
        <v>3035</v>
      </c>
      <c r="B783" t="s">
        <v>1942</v>
      </c>
      <c r="C783">
        <v>52485</v>
      </c>
      <c r="D783">
        <v>3554200719</v>
      </c>
    </row>
    <row r="784" spans="1:4" x14ac:dyDescent="0.3">
      <c r="A784" t="s">
        <v>3036</v>
      </c>
      <c r="B784" t="s">
        <v>2069</v>
      </c>
      <c r="C784">
        <v>23172</v>
      </c>
      <c r="D784">
        <v>4639895275</v>
      </c>
    </row>
    <row r="785" spans="1:4" x14ac:dyDescent="0.3">
      <c r="A785" t="s">
        <v>3037</v>
      </c>
      <c r="B785" t="s">
        <v>2548</v>
      </c>
      <c r="C785">
        <v>39232</v>
      </c>
      <c r="D785">
        <v>8277918739</v>
      </c>
    </row>
    <row r="786" spans="1:4" x14ac:dyDescent="0.3">
      <c r="A786" t="s">
        <v>3038</v>
      </c>
      <c r="B786" t="s">
        <v>3039</v>
      </c>
      <c r="C786">
        <v>14784</v>
      </c>
      <c r="D786">
        <v>140020098</v>
      </c>
    </row>
    <row r="787" spans="1:4" x14ac:dyDescent="0.3">
      <c r="A787" t="s">
        <v>3040</v>
      </c>
      <c r="B787" t="s">
        <v>3041</v>
      </c>
      <c r="C787">
        <v>58495</v>
      </c>
      <c r="D787">
        <v>9483290694</v>
      </c>
    </row>
    <row r="788" spans="1:4" x14ac:dyDescent="0.3">
      <c r="A788" t="s">
        <v>3042</v>
      </c>
      <c r="B788" t="s">
        <v>2439</v>
      </c>
      <c r="C788">
        <v>46930</v>
      </c>
      <c r="D788">
        <v>4839119791</v>
      </c>
    </row>
    <row r="789" spans="1:4" x14ac:dyDescent="0.3">
      <c r="A789" t="s">
        <v>3043</v>
      </c>
      <c r="B789" t="s">
        <v>3044</v>
      </c>
      <c r="C789">
        <v>51627</v>
      </c>
      <c r="D789">
        <v>325547246</v>
      </c>
    </row>
    <row r="790" spans="1:4" x14ac:dyDescent="0.3">
      <c r="A790" t="s">
        <v>3045</v>
      </c>
      <c r="B790" t="s">
        <v>2030</v>
      </c>
      <c r="C790">
        <v>36773</v>
      </c>
      <c r="D790">
        <v>8267733809</v>
      </c>
    </row>
    <row r="791" spans="1:4" x14ac:dyDescent="0.3">
      <c r="A791" t="s">
        <v>3046</v>
      </c>
      <c r="B791" t="s">
        <v>2358</v>
      </c>
      <c r="C791">
        <v>25314</v>
      </c>
      <c r="D791">
        <v>3227873028</v>
      </c>
    </row>
    <row r="792" spans="1:4" x14ac:dyDescent="0.3">
      <c r="A792" t="s">
        <v>3047</v>
      </c>
      <c r="B792" t="s">
        <v>1995</v>
      </c>
      <c r="C792">
        <v>41037</v>
      </c>
      <c r="D792">
        <v>25254650</v>
      </c>
    </row>
    <row r="793" spans="1:4" x14ac:dyDescent="0.3">
      <c r="A793" t="s">
        <v>3048</v>
      </c>
      <c r="B793" t="s">
        <v>2929</v>
      </c>
      <c r="C793">
        <v>59459</v>
      </c>
      <c r="D793">
        <v>7325246862</v>
      </c>
    </row>
    <row r="794" spans="1:4" x14ac:dyDescent="0.3">
      <c r="A794" t="s">
        <v>3049</v>
      </c>
      <c r="B794" t="s">
        <v>3050</v>
      </c>
      <c r="C794">
        <v>31393</v>
      </c>
      <c r="D794">
        <v>1231429186</v>
      </c>
    </row>
    <row r="795" spans="1:4" x14ac:dyDescent="0.3">
      <c r="A795" t="s">
        <v>3051</v>
      </c>
      <c r="B795" t="s">
        <v>3041</v>
      </c>
      <c r="C795">
        <v>25794</v>
      </c>
      <c r="D795">
        <v>2230983466</v>
      </c>
    </row>
    <row r="796" spans="1:4" x14ac:dyDescent="0.3">
      <c r="A796" t="s">
        <v>3052</v>
      </c>
      <c r="B796" t="s">
        <v>1966</v>
      </c>
      <c r="C796">
        <v>50143</v>
      </c>
      <c r="D796">
        <v>4986200380</v>
      </c>
    </row>
    <row r="797" spans="1:4" x14ac:dyDescent="0.3">
      <c r="A797" t="s">
        <v>3053</v>
      </c>
      <c r="B797" t="s">
        <v>2293</v>
      </c>
      <c r="C797">
        <v>39287</v>
      </c>
      <c r="D797">
        <v>7961231404</v>
      </c>
    </row>
    <row r="798" spans="1:4" x14ac:dyDescent="0.3">
      <c r="A798" t="s">
        <v>3054</v>
      </c>
      <c r="B798" t="s">
        <v>2054</v>
      </c>
      <c r="C798">
        <v>34463</v>
      </c>
      <c r="D798">
        <v>85304042</v>
      </c>
    </row>
    <row r="799" spans="1:4" x14ac:dyDescent="0.3">
      <c r="A799" t="s">
        <v>3055</v>
      </c>
      <c r="B799" t="s">
        <v>2931</v>
      </c>
      <c r="C799">
        <v>22560</v>
      </c>
      <c r="D799">
        <v>3000763902</v>
      </c>
    </row>
    <row r="800" spans="1:4" x14ac:dyDescent="0.3">
      <c r="A800" t="s">
        <v>3056</v>
      </c>
      <c r="B800" t="s">
        <v>1964</v>
      </c>
      <c r="C800">
        <v>14251</v>
      </c>
      <c r="D800">
        <v>6183510505</v>
      </c>
    </row>
    <row r="801" spans="1:4" x14ac:dyDescent="0.3">
      <c r="A801" t="s">
        <v>3057</v>
      </c>
      <c r="B801" t="s">
        <v>3023</v>
      </c>
      <c r="C801">
        <v>50233</v>
      </c>
      <c r="D801">
        <v>8617243198</v>
      </c>
    </row>
    <row r="802" spans="1:4" x14ac:dyDescent="0.3">
      <c r="A802" t="s">
        <v>3058</v>
      </c>
      <c r="B802" t="s">
        <v>2121</v>
      </c>
      <c r="C802">
        <v>22253</v>
      </c>
      <c r="D802">
        <v>481875921</v>
      </c>
    </row>
    <row r="803" spans="1:4" x14ac:dyDescent="0.3">
      <c r="A803" t="s">
        <v>3059</v>
      </c>
      <c r="B803" t="s">
        <v>2457</v>
      </c>
      <c r="C803">
        <v>27710</v>
      </c>
      <c r="D803">
        <v>8519669638</v>
      </c>
    </row>
    <row r="804" spans="1:4" x14ac:dyDescent="0.3">
      <c r="A804" t="s">
        <v>3060</v>
      </c>
      <c r="B804" t="s">
        <v>2552</v>
      </c>
      <c r="C804">
        <v>22527</v>
      </c>
      <c r="D804">
        <v>7001733199</v>
      </c>
    </row>
    <row r="805" spans="1:4" x14ac:dyDescent="0.3">
      <c r="A805" t="s">
        <v>3061</v>
      </c>
      <c r="B805" t="s">
        <v>2133</v>
      </c>
      <c r="C805">
        <v>31686</v>
      </c>
      <c r="D805">
        <v>3133221701</v>
      </c>
    </row>
    <row r="806" spans="1:4" x14ac:dyDescent="0.3">
      <c r="A806" t="s">
        <v>3062</v>
      </c>
      <c r="B806" t="s">
        <v>1944</v>
      </c>
      <c r="C806">
        <v>16235</v>
      </c>
      <c r="D806">
        <v>7440017404</v>
      </c>
    </row>
    <row r="807" spans="1:4" x14ac:dyDescent="0.3">
      <c r="A807" t="s">
        <v>3063</v>
      </c>
      <c r="B807" t="s">
        <v>2296</v>
      </c>
      <c r="C807">
        <v>16132</v>
      </c>
      <c r="D807">
        <v>3819859829</v>
      </c>
    </row>
    <row r="808" spans="1:4" x14ac:dyDescent="0.3">
      <c r="A808" t="s">
        <v>3064</v>
      </c>
      <c r="B808" t="s">
        <v>2873</v>
      </c>
      <c r="C808">
        <v>33057</v>
      </c>
      <c r="D808">
        <v>9619649427</v>
      </c>
    </row>
    <row r="809" spans="1:4" x14ac:dyDescent="0.3">
      <c r="A809" t="s">
        <v>3065</v>
      </c>
      <c r="B809" t="s">
        <v>2608</v>
      </c>
      <c r="C809">
        <v>18992</v>
      </c>
      <c r="D809">
        <v>3824197065</v>
      </c>
    </row>
    <row r="810" spans="1:4" x14ac:dyDescent="0.3">
      <c r="A810" t="s">
        <v>3066</v>
      </c>
      <c r="B810" t="s">
        <v>2403</v>
      </c>
      <c r="C810">
        <v>14614</v>
      </c>
      <c r="D810">
        <v>2702941109</v>
      </c>
    </row>
    <row r="811" spans="1:4" x14ac:dyDescent="0.3">
      <c r="A811" t="s">
        <v>3067</v>
      </c>
      <c r="B811" t="s">
        <v>2030</v>
      </c>
      <c r="C811">
        <v>54519</v>
      </c>
      <c r="D811">
        <v>3932861779</v>
      </c>
    </row>
    <row r="812" spans="1:4" x14ac:dyDescent="0.3">
      <c r="A812" t="s">
        <v>3068</v>
      </c>
      <c r="B812" t="s">
        <v>2716</v>
      </c>
      <c r="C812">
        <v>42090</v>
      </c>
      <c r="D812">
        <v>8676088039</v>
      </c>
    </row>
    <row r="813" spans="1:4" x14ac:dyDescent="0.3">
      <c r="A813" t="s">
        <v>3069</v>
      </c>
      <c r="B813" t="s">
        <v>2288</v>
      </c>
      <c r="C813">
        <v>25041</v>
      </c>
      <c r="D813">
        <v>3642452728</v>
      </c>
    </row>
    <row r="814" spans="1:4" x14ac:dyDescent="0.3">
      <c r="A814" t="s">
        <v>3070</v>
      </c>
      <c r="B814" t="s">
        <v>2329</v>
      </c>
      <c r="C814">
        <v>31403</v>
      </c>
      <c r="D814">
        <v>3435517239</v>
      </c>
    </row>
    <row r="815" spans="1:4" x14ac:dyDescent="0.3">
      <c r="A815" t="s">
        <v>3071</v>
      </c>
      <c r="B815" t="s">
        <v>1991</v>
      </c>
      <c r="C815">
        <v>44094</v>
      </c>
      <c r="D815">
        <v>37593587</v>
      </c>
    </row>
    <row r="816" spans="1:4" x14ac:dyDescent="0.3">
      <c r="A816" t="s">
        <v>3072</v>
      </c>
      <c r="B816" t="s">
        <v>2168</v>
      </c>
      <c r="C816">
        <v>14596</v>
      </c>
      <c r="D816">
        <v>1855604000</v>
      </c>
    </row>
    <row r="817" spans="1:4" x14ac:dyDescent="0.3">
      <c r="A817" t="s">
        <v>3073</v>
      </c>
      <c r="B817" t="s">
        <v>2279</v>
      </c>
      <c r="C817">
        <v>26277</v>
      </c>
      <c r="D817">
        <v>9597202352</v>
      </c>
    </row>
    <row r="818" spans="1:4" x14ac:dyDescent="0.3">
      <c r="A818" t="s">
        <v>3074</v>
      </c>
      <c r="B818" t="s">
        <v>2137</v>
      </c>
      <c r="C818">
        <v>13486</v>
      </c>
      <c r="D818">
        <v>6380488901</v>
      </c>
    </row>
    <row r="819" spans="1:4" x14ac:dyDescent="0.3">
      <c r="A819" t="s">
        <v>3075</v>
      </c>
      <c r="B819" t="s">
        <v>3076</v>
      </c>
      <c r="C819">
        <v>35847</v>
      </c>
      <c r="D819">
        <v>1606657585</v>
      </c>
    </row>
    <row r="820" spans="1:4" x14ac:dyDescent="0.3">
      <c r="A820" t="s">
        <v>3077</v>
      </c>
      <c r="B820" t="s">
        <v>3078</v>
      </c>
      <c r="C820">
        <v>36138</v>
      </c>
      <c r="D820">
        <v>9726644925</v>
      </c>
    </row>
    <row r="821" spans="1:4" x14ac:dyDescent="0.3">
      <c r="A821" t="s">
        <v>3079</v>
      </c>
      <c r="B821" t="s">
        <v>2103</v>
      </c>
      <c r="C821">
        <v>47246</v>
      </c>
      <c r="D821">
        <v>1888252693</v>
      </c>
    </row>
    <row r="822" spans="1:4" x14ac:dyDescent="0.3">
      <c r="A822" t="s">
        <v>3080</v>
      </c>
      <c r="B822" t="s">
        <v>2468</v>
      </c>
      <c r="C822">
        <v>13306</v>
      </c>
      <c r="D822">
        <v>1888605537</v>
      </c>
    </row>
    <row r="823" spans="1:4" x14ac:dyDescent="0.3">
      <c r="A823" t="s">
        <v>3081</v>
      </c>
      <c r="B823" t="s">
        <v>2365</v>
      </c>
      <c r="C823">
        <v>44500</v>
      </c>
      <c r="D823">
        <v>8908432159</v>
      </c>
    </row>
    <row r="824" spans="1:4" x14ac:dyDescent="0.3">
      <c r="A824" t="s">
        <v>3082</v>
      </c>
      <c r="B824" t="s">
        <v>2057</v>
      </c>
      <c r="C824">
        <v>22256</v>
      </c>
      <c r="D824">
        <v>1659418720</v>
      </c>
    </row>
    <row r="825" spans="1:4" x14ac:dyDescent="0.3">
      <c r="A825" t="s">
        <v>3083</v>
      </c>
      <c r="B825" t="s">
        <v>2647</v>
      </c>
      <c r="C825">
        <v>17246</v>
      </c>
      <c r="D825">
        <v>3259018638</v>
      </c>
    </row>
    <row r="826" spans="1:4" x14ac:dyDescent="0.3">
      <c r="A826" t="s">
        <v>3084</v>
      </c>
      <c r="B826" t="s">
        <v>2158</v>
      </c>
      <c r="C826">
        <v>58140</v>
      </c>
      <c r="D826">
        <v>2117567142</v>
      </c>
    </row>
    <row r="827" spans="1:4" x14ac:dyDescent="0.3">
      <c r="A827" t="s">
        <v>3085</v>
      </c>
      <c r="B827" t="s">
        <v>2266</v>
      </c>
      <c r="C827">
        <v>21327</v>
      </c>
      <c r="D827">
        <v>4997183822</v>
      </c>
    </row>
    <row r="828" spans="1:4" x14ac:dyDescent="0.3">
      <c r="A828" t="s">
        <v>3086</v>
      </c>
      <c r="B828" t="s">
        <v>2077</v>
      </c>
      <c r="C828">
        <v>53828</v>
      </c>
      <c r="D828">
        <v>6819596901</v>
      </c>
    </row>
    <row r="829" spans="1:4" x14ac:dyDescent="0.3">
      <c r="A829" t="s">
        <v>3087</v>
      </c>
      <c r="B829" t="s">
        <v>2722</v>
      </c>
      <c r="C829">
        <v>29550</v>
      </c>
      <c r="D829">
        <v>8552526727</v>
      </c>
    </row>
    <row r="830" spans="1:4" x14ac:dyDescent="0.3">
      <c r="A830" t="s">
        <v>3088</v>
      </c>
      <c r="B830" t="s">
        <v>2316</v>
      </c>
      <c r="C830">
        <v>39136</v>
      </c>
      <c r="D830">
        <v>7402856011</v>
      </c>
    </row>
    <row r="831" spans="1:4" x14ac:dyDescent="0.3">
      <c r="A831" t="s">
        <v>3089</v>
      </c>
      <c r="B831" t="s">
        <v>2548</v>
      </c>
      <c r="C831">
        <v>26648</v>
      </c>
      <c r="D831">
        <v>6293335589</v>
      </c>
    </row>
    <row r="832" spans="1:4" x14ac:dyDescent="0.3">
      <c r="A832" t="s">
        <v>3090</v>
      </c>
      <c r="B832" t="s">
        <v>2484</v>
      </c>
      <c r="C832">
        <v>15373</v>
      </c>
      <c r="D832">
        <v>5347887761</v>
      </c>
    </row>
    <row r="833" spans="1:4" x14ac:dyDescent="0.3">
      <c r="A833" t="s">
        <v>3091</v>
      </c>
      <c r="B833" t="s">
        <v>3092</v>
      </c>
      <c r="C833">
        <v>23220</v>
      </c>
      <c r="D833">
        <v>8145387981</v>
      </c>
    </row>
    <row r="834" spans="1:4" x14ac:dyDescent="0.3">
      <c r="A834" t="s">
        <v>3093</v>
      </c>
      <c r="B834" t="s">
        <v>2314</v>
      </c>
      <c r="C834">
        <v>49453</v>
      </c>
      <c r="D834">
        <v>589071254</v>
      </c>
    </row>
    <row r="835" spans="1:4" x14ac:dyDescent="0.3">
      <c r="A835" t="s">
        <v>3094</v>
      </c>
      <c r="B835" t="s">
        <v>2992</v>
      </c>
      <c r="C835">
        <v>10884</v>
      </c>
      <c r="D835">
        <v>6973806759</v>
      </c>
    </row>
    <row r="836" spans="1:4" x14ac:dyDescent="0.3">
      <c r="A836" t="s">
        <v>3095</v>
      </c>
      <c r="B836" t="s">
        <v>2749</v>
      </c>
      <c r="C836">
        <v>18740</v>
      </c>
      <c r="D836">
        <v>3597778305</v>
      </c>
    </row>
    <row r="837" spans="1:4" x14ac:dyDescent="0.3">
      <c r="A837" t="s">
        <v>3096</v>
      </c>
      <c r="B837" t="s">
        <v>2071</v>
      </c>
      <c r="C837">
        <v>43250</v>
      </c>
      <c r="D837">
        <v>9782845590</v>
      </c>
    </row>
    <row r="838" spans="1:4" x14ac:dyDescent="0.3">
      <c r="A838" t="s">
        <v>3097</v>
      </c>
      <c r="B838" t="s">
        <v>1972</v>
      </c>
      <c r="C838">
        <v>46560</v>
      </c>
      <c r="D838">
        <v>9590888275</v>
      </c>
    </row>
    <row r="839" spans="1:4" x14ac:dyDescent="0.3">
      <c r="A839" t="s">
        <v>3098</v>
      </c>
      <c r="B839" t="s">
        <v>2693</v>
      </c>
      <c r="C839">
        <v>23450</v>
      </c>
      <c r="D839">
        <v>5075915108</v>
      </c>
    </row>
    <row r="840" spans="1:4" x14ac:dyDescent="0.3">
      <c r="A840" t="s">
        <v>3099</v>
      </c>
      <c r="B840" t="s">
        <v>3050</v>
      </c>
      <c r="C840">
        <v>17299</v>
      </c>
      <c r="D840">
        <v>4649590612</v>
      </c>
    </row>
    <row r="841" spans="1:4" x14ac:dyDescent="0.3">
      <c r="A841" t="s">
        <v>3100</v>
      </c>
      <c r="B841" t="s">
        <v>2173</v>
      </c>
      <c r="C841">
        <v>30480</v>
      </c>
      <c r="D841">
        <v>6819637888</v>
      </c>
    </row>
    <row r="842" spans="1:4" x14ac:dyDescent="0.3">
      <c r="A842" t="s">
        <v>3101</v>
      </c>
      <c r="B842" t="s">
        <v>2517</v>
      </c>
      <c r="C842">
        <v>30045</v>
      </c>
      <c r="D842">
        <v>5928086253</v>
      </c>
    </row>
    <row r="843" spans="1:4" x14ac:dyDescent="0.3">
      <c r="A843" t="s">
        <v>3102</v>
      </c>
      <c r="B843" t="s">
        <v>2016</v>
      </c>
      <c r="C843">
        <v>54536</v>
      </c>
      <c r="D843">
        <v>9114174103</v>
      </c>
    </row>
    <row r="844" spans="1:4" x14ac:dyDescent="0.3">
      <c r="A844" t="s">
        <v>3103</v>
      </c>
      <c r="B844" t="s">
        <v>2188</v>
      </c>
      <c r="C844">
        <v>42686</v>
      </c>
      <c r="D844">
        <v>4031884281</v>
      </c>
    </row>
    <row r="845" spans="1:4" x14ac:dyDescent="0.3">
      <c r="A845" t="s">
        <v>3104</v>
      </c>
      <c r="B845" t="s">
        <v>2606</v>
      </c>
      <c r="C845">
        <v>44137</v>
      </c>
      <c r="D845">
        <v>4323171323</v>
      </c>
    </row>
    <row r="846" spans="1:4" x14ac:dyDescent="0.3">
      <c r="A846" t="s">
        <v>3105</v>
      </c>
      <c r="B846" t="s">
        <v>2310</v>
      </c>
      <c r="C846">
        <v>57635</v>
      </c>
      <c r="D846">
        <v>4578004252</v>
      </c>
    </row>
    <row r="847" spans="1:4" x14ac:dyDescent="0.3">
      <c r="A847" t="s">
        <v>3106</v>
      </c>
      <c r="B847" t="s">
        <v>2951</v>
      </c>
      <c r="C847">
        <v>56627</v>
      </c>
      <c r="D847">
        <v>3642988458</v>
      </c>
    </row>
    <row r="848" spans="1:4" x14ac:dyDescent="0.3">
      <c r="A848" t="s">
        <v>3107</v>
      </c>
      <c r="B848" t="s">
        <v>3108</v>
      </c>
      <c r="C848">
        <v>52550</v>
      </c>
      <c r="D848">
        <v>8047841793</v>
      </c>
    </row>
    <row r="849" spans="1:4" x14ac:dyDescent="0.3">
      <c r="A849" t="s">
        <v>3109</v>
      </c>
      <c r="B849" t="s">
        <v>2540</v>
      </c>
      <c r="C849">
        <v>59383</v>
      </c>
      <c r="D849">
        <v>2510440322</v>
      </c>
    </row>
    <row r="850" spans="1:4" x14ac:dyDescent="0.3">
      <c r="A850" t="s">
        <v>3110</v>
      </c>
      <c r="B850" t="s">
        <v>2026</v>
      </c>
      <c r="C850">
        <v>18096</v>
      </c>
      <c r="D850">
        <v>9013891098</v>
      </c>
    </row>
    <row r="851" spans="1:4" x14ac:dyDescent="0.3">
      <c r="A851" t="s">
        <v>3111</v>
      </c>
      <c r="B851" t="s">
        <v>2242</v>
      </c>
      <c r="C851">
        <v>43839</v>
      </c>
      <c r="D851">
        <v>4323171323</v>
      </c>
    </row>
    <row r="852" spans="1:4" x14ac:dyDescent="0.3">
      <c r="A852" t="s">
        <v>3112</v>
      </c>
      <c r="B852" t="s">
        <v>3113</v>
      </c>
      <c r="C852">
        <v>51241</v>
      </c>
      <c r="D852">
        <v>3381164996</v>
      </c>
    </row>
    <row r="853" spans="1:4" x14ac:dyDescent="0.3">
      <c r="A853" t="s">
        <v>3114</v>
      </c>
      <c r="B853" t="s">
        <v>2113</v>
      </c>
      <c r="C853">
        <v>28539</v>
      </c>
      <c r="D853">
        <v>923191143</v>
      </c>
    </row>
    <row r="854" spans="1:4" x14ac:dyDescent="0.3">
      <c r="A854" t="s">
        <v>3115</v>
      </c>
      <c r="B854" t="s">
        <v>2403</v>
      </c>
      <c r="C854">
        <v>26224</v>
      </c>
      <c r="D854">
        <v>7489370671</v>
      </c>
    </row>
    <row r="855" spans="1:4" x14ac:dyDescent="0.3">
      <c r="A855" t="s">
        <v>3116</v>
      </c>
      <c r="B855" t="s">
        <v>2246</v>
      </c>
      <c r="C855">
        <v>58676</v>
      </c>
      <c r="D855">
        <v>7011563598</v>
      </c>
    </row>
    <row r="856" spans="1:4" x14ac:dyDescent="0.3">
      <c r="A856" t="s">
        <v>3117</v>
      </c>
      <c r="B856" t="s">
        <v>2234</v>
      </c>
      <c r="C856">
        <v>55680</v>
      </c>
      <c r="D856">
        <v>2149326663</v>
      </c>
    </row>
    <row r="857" spans="1:4" x14ac:dyDescent="0.3">
      <c r="A857" t="s">
        <v>3118</v>
      </c>
      <c r="B857" t="s">
        <v>2079</v>
      </c>
      <c r="C857">
        <v>11122</v>
      </c>
      <c r="D857">
        <v>4795089876</v>
      </c>
    </row>
    <row r="858" spans="1:4" x14ac:dyDescent="0.3">
      <c r="A858" t="s">
        <v>3119</v>
      </c>
      <c r="B858" t="s">
        <v>2670</v>
      </c>
      <c r="C858">
        <v>22362</v>
      </c>
      <c r="D858">
        <v>6731572691</v>
      </c>
    </row>
    <row r="859" spans="1:4" x14ac:dyDescent="0.3">
      <c r="A859" t="s">
        <v>3120</v>
      </c>
      <c r="B859" t="s">
        <v>2069</v>
      </c>
      <c r="C859">
        <v>47212</v>
      </c>
      <c r="D859">
        <v>9766606919</v>
      </c>
    </row>
    <row r="860" spans="1:4" x14ac:dyDescent="0.3">
      <c r="A860" t="s">
        <v>3121</v>
      </c>
      <c r="B860" t="s">
        <v>2674</v>
      </c>
      <c r="C860">
        <v>42981</v>
      </c>
      <c r="D860">
        <v>6260817967</v>
      </c>
    </row>
    <row r="861" spans="1:4" x14ac:dyDescent="0.3">
      <c r="A861" t="s">
        <v>3122</v>
      </c>
      <c r="B861" t="s">
        <v>2778</v>
      </c>
      <c r="C861">
        <v>30671</v>
      </c>
      <c r="D861">
        <v>9803956825</v>
      </c>
    </row>
    <row r="862" spans="1:4" x14ac:dyDescent="0.3">
      <c r="A862" t="s">
        <v>3123</v>
      </c>
      <c r="B862" t="s">
        <v>2223</v>
      </c>
      <c r="C862">
        <v>14900</v>
      </c>
      <c r="D862">
        <v>2138131904</v>
      </c>
    </row>
    <row r="863" spans="1:4" x14ac:dyDescent="0.3">
      <c r="A863" t="s">
        <v>3124</v>
      </c>
      <c r="B863" t="s">
        <v>2757</v>
      </c>
      <c r="C863">
        <v>46682</v>
      </c>
      <c r="D863">
        <v>3806430489</v>
      </c>
    </row>
    <row r="864" spans="1:4" x14ac:dyDescent="0.3">
      <c r="A864" t="s">
        <v>3125</v>
      </c>
      <c r="B864" t="s">
        <v>3126</v>
      </c>
      <c r="C864">
        <v>59240</v>
      </c>
      <c r="D864">
        <v>2607689635</v>
      </c>
    </row>
    <row r="865" spans="1:4" x14ac:dyDescent="0.3">
      <c r="A865" t="s">
        <v>3127</v>
      </c>
      <c r="B865" t="s">
        <v>2047</v>
      </c>
      <c r="C865">
        <v>24816</v>
      </c>
      <c r="D865">
        <v>1573192775</v>
      </c>
    </row>
    <row r="866" spans="1:4" x14ac:dyDescent="0.3">
      <c r="A866" t="s">
        <v>3128</v>
      </c>
      <c r="B866" t="s">
        <v>2051</v>
      </c>
      <c r="C866">
        <v>54776</v>
      </c>
      <c r="D866">
        <v>6820956614</v>
      </c>
    </row>
    <row r="867" spans="1:4" x14ac:dyDescent="0.3">
      <c r="A867" t="s">
        <v>3129</v>
      </c>
      <c r="B867" t="s">
        <v>2403</v>
      </c>
      <c r="C867">
        <v>34609</v>
      </c>
      <c r="D867">
        <v>2307209530</v>
      </c>
    </row>
    <row r="868" spans="1:4" x14ac:dyDescent="0.3">
      <c r="A868" t="s">
        <v>3130</v>
      </c>
      <c r="B868" t="s">
        <v>2350</v>
      </c>
      <c r="C868">
        <v>14164</v>
      </c>
      <c r="D868">
        <v>1096335336</v>
      </c>
    </row>
    <row r="869" spans="1:4" x14ac:dyDescent="0.3">
      <c r="A869" t="s">
        <v>3131</v>
      </c>
      <c r="B869" t="s">
        <v>2790</v>
      </c>
      <c r="C869">
        <v>55639</v>
      </c>
      <c r="D869">
        <v>4808886316</v>
      </c>
    </row>
    <row r="870" spans="1:4" x14ac:dyDescent="0.3">
      <c r="A870" t="s">
        <v>3132</v>
      </c>
      <c r="B870" t="s">
        <v>2636</v>
      </c>
      <c r="C870">
        <v>25043</v>
      </c>
      <c r="D870">
        <v>4260324861</v>
      </c>
    </row>
    <row r="871" spans="1:4" x14ac:dyDescent="0.3">
      <c r="A871" t="s">
        <v>3133</v>
      </c>
      <c r="B871" t="s">
        <v>3126</v>
      </c>
      <c r="C871">
        <v>38561</v>
      </c>
      <c r="D871">
        <v>8676088039</v>
      </c>
    </row>
    <row r="872" spans="1:4" x14ac:dyDescent="0.3">
      <c r="A872" t="s">
        <v>3134</v>
      </c>
      <c r="B872" t="s">
        <v>1986</v>
      </c>
      <c r="C872">
        <v>20898</v>
      </c>
      <c r="D872">
        <v>5211527984</v>
      </c>
    </row>
    <row r="873" spans="1:4" x14ac:dyDescent="0.3">
      <c r="A873" t="s">
        <v>3135</v>
      </c>
      <c r="B873" t="s">
        <v>2093</v>
      </c>
      <c r="C873">
        <v>46291</v>
      </c>
      <c r="D873">
        <v>5503746279</v>
      </c>
    </row>
    <row r="874" spans="1:4" x14ac:dyDescent="0.3">
      <c r="A874" t="s">
        <v>3136</v>
      </c>
      <c r="B874" t="s">
        <v>2663</v>
      </c>
      <c r="C874">
        <v>30566</v>
      </c>
      <c r="D874">
        <v>6109997811</v>
      </c>
    </row>
    <row r="875" spans="1:4" x14ac:dyDescent="0.3">
      <c r="A875" t="s">
        <v>3137</v>
      </c>
      <c r="B875" t="s">
        <v>2156</v>
      </c>
      <c r="C875">
        <v>30790</v>
      </c>
      <c r="D875">
        <v>7112955017</v>
      </c>
    </row>
    <row r="876" spans="1:4" x14ac:dyDescent="0.3">
      <c r="A876" t="s">
        <v>3138</v>
      </c>
      <c r="B876" t="s">
        <v>2106</v>
      </c>
      <c r="C876">
        <v>10880</v>
      </c>
      <c r="D876">
        <v>4342145855</v>
      </c>
    </row>
    <row r="877" spans="1:4" x14ac:dyDescent="0.3">
      <c r="A877" t="s">
        <v>3139</v>
      </c>
      <c r="B877" t="s">
        <v>2305</v>
      </c>
      <c r="C877">
        <v>49482</v>
      </c>
      <c r="D877">
        <v>9627071331</v>
      </c>
    </row>
    <row r="878" spans="1:4" x14ac:dyDescent="0.3">
      <c r="A878" t="s">
        <v>3140</v>
      </c>
      <c r="B878" t="s">
        <v>2279</v>
      </c>
      <c r="C878">
        <v>44207</v>
      </c>
      <c r="D878">
        <v>7243767311</v>
      </c>
    </row>
    <row r="879" spans="1:4" x14ac:dyDescent="0.3">
      <c r="A879" t="s">
        <v>3141</v>
      </c>
      <c r="B879" t="s">
        <v>3142</v>
      </c>
      <c r="C879">
        <v>46808</v>
      </c>
      <c r="D879">
        <v>1081492333</v>
      </c>
    </row>
    <row r="880" spans="1:4" x14ac:dyDescent="0.3">
      <c r="A880" t="s">
        <v>3143</v>
      </c>
      <c r="B880" t="s">
        <v>3144</v>
      </c>
      <c r="C880">
        <v>44154</v>
      </c>
      <c r="D880">
        <v>9766606919</v>
      </c>
    </row>
    <row r="881" spans="1:4" x14ac:dyDescent="0.3">
      <c r="A881" t="s">
        <v>3145</v>
      </c>
      <c r="B881" t="s">
        <v>2225</v>
      </c>
      <c r="C881">
        <v>33489</v>
      </c>
      <c r="D881">
        <v>5623896162</v>
      </c>
    </row>
    <row r="882" spans="1:4" x14ac:dyDescent="0.3">
      <c r="A882" t="s">
        <v>3146</v>
      </c>
      <c r="B882" t="s">
        <v>2016</v>
      </c>
      <c r="C882">
        <v>48460</v>
      </c>
      <c r="D882">
        <v>8154943166</v>
      </c>
    </row>
    <row r="883" spans="1:4" x14ac:dyDescent="0.3">
      <c r="A883" t="s">
        <v>3147</v>
      </c>
      <c r="B883" t="s">
        <v>2633</v>
      </c>
      <c r="C883">
        <v>13654</v>
      </c>
      <c r="D883">
        <v>2551917727</v>
      </c>
    </row>
    <row r="884" spans="1:4" x14ac:dyDescent="0.3">
      <c r="A884" t="s">
        <v>3148</v>
      </c>
      <c r="B884" t="s">
        <v>2709</v>
      </c>
      <c r="C884">
        <v>40036</v>
      </c>
      <c r="D884">
        <v>7304628987</v>
      </c>
    </row>
    <row r="885" spans="1:4" x14ac:dyDescent="0.3">
      <c r="A885" t="s">
        <v>3149</v>
      </c>
      <c r="B885" t="s">
        <v>2109</v>
      </c>
      <c r="C885">
        <v>50848</v>
      </c>
      <c r="D885">
        <v>9726873223</v>
      </c>
    </row>
    <row r="886" spans="1:4" x14ac:dyDescent="0.3">
      <c r="A886" t="s">
        <v>3150</v>
      </c>
      <c r="B886" t="s">
        <v>2151</v>
      </c>
      <c r="C886">
        <v>27562</v>
      </c>
      <c r="D886">
        <v>4656574848</v>
      </c>
    </row>
    <row r="887" spans="1:4" x14ac:dyDescent="0.3">
      <c r="A887" t="s">
        <v>3151</v>
      </c>
      <c r="B887" t="s">
        <v>2762</v>
      </c>
      <c r="C887">
        <v>27200</v>
      </c>
      <c r="D887">
        <v>6227038881</v>
      </c>
    </row>
    <row r="888" spans="1:4" x14ac:dyDescent="0.3">
      <c r="A888" t="s">
        <v>3152</v>
      </c>
      <c r="B888" t="s">
        <v>2617</v>
      </c>
      <c r="C888">
        <v>55248</v>
      </c>
      <c r="D888">
        <v>8238030943</v>
      </c>
    </row>
    <row r="889" spans="1:4" x14ac:dyDescent="0.3">
      <c r="A889" t="s">
        <v>3153</v>
      </c>
      <c r="B889" t="s">
        <v>2530</v>
      </c>
      <c r="C889">
        <v>17053</v>
      </c>
      <c r="D889">
        <v>2209340063</v>
      </c>
    </row>
    <row r="890" spans="1:4" x14ac:dyDescent="0.3">
      <c r="A890" t="s">
        <v>3154</v>
      </c>
      <c r="B890" t="s">
        <v>2073</v>
      </c>
      <c r="C890">
        <v>19309</v>
      </c>
      <c r="D890">
        <v>7888574610</v>
      </c>
    </row>
    <row r="891" spans="1:4" x14ac:dyDescent="0.3">
      <c r="A891" t="s">
        <v>3155</v>
      </c>
      <c r="B891" t="s">
        <v>2139</v>
      </c>
      <c r="C891">
        <v>26213</v>
      </c>
      <c r="D891">
        <v>4525743115</v>
      </c>
    </row>
    <row r="892" spans="1:4" x14ac:dyDescent="0.3">
      <c r="A892" t="s">
        <v>3156</v>
      </c>
      <c r="B892" t="s">
        <v>2546</v>
      </c>
      <c r="C892">
        <v>35024</v>
      </c>
      <c r="D892">
        <v>813371287</v>
      </c>
    </row>
    <row r="893" spans="1:4" x14ac:dyDescent="0.3">
      <c r="A893" t="s">
        <v>3157</v>
      </c>
      <c r="B893" t="s">
        <v>2873</v>
      </c>
      <c r="C893">
        <v>54492</v>
      </c>
      <c r="D893">
        <v>9095573850</v>
      </c>
    </row>
    <row r="894" spans="1:4" x14ac:dyDescent="0.3">
      <c r="A894" t="s">
        <v>3158</v>
      </c>
      <c r="B894" t="s">
        <v>2168</v>
      </c>
      <c r="C894">
        <v>31165</v>
      </c>
      <c r="D894">
        <v>3259018638</v>
      </c>
    </row>
    <row r="895" spans="1:4" x14ac:dyDescent="0.3">
      <c r="A895" t="s">
        <v>3159</v>
      </c>
      <c r="B895" t="s">
        <v>2800</v>
      </c>
      <c r="C895">
        <v>23261</v>
      </c>
      <c r="D895">
        <v>4795089876</v>
      </c>
    </row>
    <row r="896" spans="1:4" x14ac:dyDescent="0.3">
      <c r="A896" t="s">
        <v>3160</v>
      </c>
      <c r="B896" t="s">
        <v>2628</v>
      </c>
      <c r="C896">
        <v>32726</v>
      </c>
      <c r="D896">
        <v>2677632772</v>
      </c>
    </row>
    <row r="897" spans="1:4" x14ac:dyDescent="0.3">
      <c r="A897" t="s">
        <v>3161</v>
      </c>
      <c r="B897" t="s">
        <v>2587</v>
      </c>
      <c r="C897">
        <v>33116</v>
      </c>
      <c r="D897">
        <v>9153408497</v>
      </c>
    </row>
    <row r="898" spans="1:4" x14ac:dyDescent="0.3">
      <c r="A898" t="s">
        <v>3162</v>
      </c>
      <c r="B898" t="s">
        <v>2647</v>
      </c>
      <c r="C898">
        <v>46325</v>
      </c>
      <c r="D898">
        <v>6271204627</v>
      </c>
    </row>
    <row r="899" spans="1:4" x14ac:dyDescent="0.3">
      <c r="A899" t="s">
        <v>3163</v>
      </c>
      <c r="B899" t="s">
        <v>2587</v>
      </c>
      <c r="C899">
        <v>29136</v>
      </c>
      <c r="D899">
        <v>4037854406</v>
      </c>
    </row>
    <row r="900" spans="1:4" x14ac:dyDescent="0.3">
      <c r="A900" t="s">
        <v>3164</v>
      </c>
      <c r="B900" t="s">
        <v>2164</v>
      </c>
      <c r="C900">
        <v>31743</v>
      </c>
      <c r="D900">
        <v>5079859830</v>
      </c>
    </row>
    <row r="901" spans="1:4" x14ac:dyDescent="0.3">
      <c r="A901" t="s">
        <v>3165</v>
      </c>
      <c r="B901" t="s">
        <v>1942</v>
      </c>
      <c r="C901">
        <v>53848</v>
      </c>
      <c r="D901">
        <v>2158895349</v>
      </c>
    </row>
    <row r="902" spans="1:4" x14ac:dyDescent="0.3">
      <c r="A902" t="s">
        <v>3166</v>
      </c>
      <c r="B902" t="s">
        <v>2441</v>
      </c>
      <c r="C902">
        <v>33683</v>
      </c>
      <c r="D902">
        <v>977779009</v>
      </c>
    </row>
    <row r="903" spans="1:4" x14ac:dyDescent="0.3">
      <c r="A903" t="s">
        <v>3167</v>
      </c>
      <c r="B903" t="s">
        <v>2426</v>
      </c>
      <c r="C903">
        <v>32719</v>
      </c>
      <c r="D903">
        <v>5002048994</v>
      </c>
    </row>
    <row r="904" spans="1:4" x14ac:dyDescent="0.3">
      <c r="A904" t="s">
        <v>3168</v>
      </c>
      <c r="B904" t="s">
        <v>3169</v>
      </c>
      <c r="C904">
        <v>41763</v>
      </c>
      <c r="D904">
        <v>5197585250</v>
      </c>
    </row>
    <row r="905" spans="1:4" x14ac:dyDescent="0.3">
      <c r="A905" t="s">
        <v>3170</v>
      </c>
      <c r="B905" t="s">
        <v>2239</v>
      </c>
      <c r="C905">
        <v>53950</v>
      </c>
      <c r="D905">
        <v>4578004252</v>
      </c>
    </row>
    <row r="906" spans="1:4" x14ac:dyDescent="0.3">
      <c r="A906" t="s">
        <v>3171</v>
      </c>
      <c r="B906" t="s">
        <v>2740</v>
      </c>
      <c r="C906">
        <v>18736</v>
      </c>
      <c r="D906">
        <v>7118642576</v>
      </c>
    </row>
    <row r="907" spans="1:4" x14ac:dyDescent="0.3">
      <c r="A907" t="s">
        <v>3172</v>
      </c>
      <c r="B907" t="s">
        <v>2804</v>
      </c>
      <c r="C907">
        <v>55812</v>
      </c>
      <c r="D907">
        <v>244523738</v>
      </c>
    </row>
    <row r="908" spans="1:4" x14ac:dyDescent="0.3">
      <c r="A908" t="s">
        <v>3173</v>
      </c>
      <c r="B908" t="s">
        <v>2691</v>
      </c>
      <c r="C908">
        <v>23539</v>
      </c>
      <c r="D908">
        <v>6978367184</v>
      </c>
    </row>
    <row r="909" spans="1:4" x14ac:dyDescent="0.3">
      <c r="A909" t="s">
        <v>3174</v>
      </c>
      <c r="B909" t="s">
        <v>2321</v>
      </c>
      <c r="C909">
        <v>40387</v>
      </c>
      <c r="D909">
        <v>966588630</v>
      </c>
    </row>
    <row r="910" spans="1:4" x14ac:dyDescent="0.3">
      <c r="A910" t="s">
        <v>3175</v>
      </c>
      <c r="B910" t="s">
        <v>1966</v>
      </c>
      <c r="C910">
        <v>56858</v>
      </c>
      <c r="D910">
        <v>5623930522</v>
      </c>
    </row>
    <row r="911" spans="1:4" x14ac:dyDescent="0.3">
      <c r="A911" t="s">
        <v>3176</v>
      </c>
      <c r="B911" t="s">
        <v>2113</v>
      </c>
      <c r="C911">
        <v>20799</v>
      </c>
      <c r="D911">
        <v>5405945366</v>
      </c>
    </row>
    <row r="912" spans="1:4" x14ac:dyDescent="0.3">
      <c r="A912" t="s">
        <v>3177</v>
      </c>
      <c r="B912" t="s">
        <v>2166</v>
      </c>
      <c r="C912">
        <v>30008</v>
      </c>
      <c r="D912">
        <v>3021692982</v>
      </c>
    </row>
    <row r="913" spans="1:4" x14ac:dyDescent="0.3">
      <c r="A913" t="s">
        <v>3178</v>
      </c>
      <c r="B913" t="s">
        <v>1946</v>
      </c>
      <c r="C913">
        <v>41984</v>
      </c>
      <c r="D913">
        <v>4286367630</v>
      </c>
    </row>
    <row r="914" spans="1:4" x14ac:dyDescent="0.3">
      <c r="A914" t="s">
        <v>3179</v>
      </c>
      <c r="B914" t="s">
        <v>2337</v>
      </c>
      <c r="C914">
        <v>13561</v>
      </c>
      <c r="D914">
        <v>9312128221</v>
      </c>
    </row>
    <row r="915" spans="1:4" x14ac:dyDescent="0.3">
      <c r="A915" t="s">
        <v>3180</v>
      </c>
      <c r="B915" t="s">
        <v>2253</v>
      </c>
      <c r="C915">
        <v>57854</v>
      </c>
      <c r="D915">
        <v>8685064791</v>
      </c>
    </row>
    <row r="916" spans="1:4" x14ac:dyDescent="0.3">
      <c r="A916" t="s">
        <v>3181</v>
      </c>
      <c r="B916" t="s">
        <v>2308</v>
      </c>
      <c r="C916">
        <v>25143</v>
      </c>
      <c r="D916">
        <v>2297168497</v>
      </c>
    </row>
    <row r="917" spans="1:4" x14ac:dyDescent="0.3">
      <c r="A917" t="s">
        <v>3182</v>
      </c>
      <c r="B917" t="s">
        <v>3183</v>
      </c>
      <c r="C917">
        <v>50158</v>
      </c>
      <c r="D917">
        <v>6271204627</v>
      </c>
    </row>
    <row r="918" spans="1:4" x14ac:dyDescent="0.3">
      <c r="A918" t="s">
        <v>3184</v>
      </c>
      <c r="B918" t="s">
        <v>2269</v>
      </c>
      <c r="C918">
        <v>26774</v>
      </c>
      <c r="D918">
        <v>8519669638</v>
      </c>
    </row>
    <row r="919" spans="1:4" x14ac:dyDescent="0.3">
      <c r="A919" t="s">
        <v>3185</v>
      </c>
      <c r="B919" t="s">
        <v>2043</v>
      </c>
      <c r="C919">
        <v>19946</v>
      </c>
      <c r="D919">
        <v>2510440322</v>
      </c>
    </row>
    <row r="920" spans="1:4" x14ac:dyDescent="0.3">
      <c r="A920" t="s">
        <v>3186</v>
      </c>
      <c r="B920" t="s">
        <v>2674</v>
      </c>
      <c r="C920">
        <v>18720</v>
      </c>
      <c r="D920">
        <v>2280674246</v>
      </c>
    </row>
    <row r="921" spans="1:4" x14ac:dyDescent="0.3">
      <c r="A921" t="s">
        <v>3187</v>
      </c>
      <c r="B921" t="s">
        <v>1946</v>
      </c>
      <c r="C921">
        <v>35753</v>
      </c>
      <c r="D921">
        <v>6009848660</v>
      </c>
    </row>
    <row r="922" spans="1:4" x14ac:dyDescent="0.3">
      <c r="A922" t="s">
        <v>3188</v>
      </c>
      <c r="B922" t="s">
        <v>2039</v>
      </c>
      <c r="C922">
        <v>15641</v>
      </c>
      <c r="D922">
        <v>7596173217</v>
      </c>
    </row>
    <row r="923" spans="1:4" x14ac:dyDescent="0.3">
      <c r="A923" t="s">
        <v>3189</v>
      </c>
      <c r="B923" t="s">
        <v>2249</v>
      </c>
      <c r="C923">
        <v>26047</v>
      </c>
      <c r="D923">
        <v>6172549286</v>
      </c>
    </row>
    <row r="924" spans="1:4" x14ac:dyDescent="0.3">
      <c r="A924" t="s">
        <v>3190</v>
      </c>
      <c r="B924" t="s">
        <v>2305</v>
      </c>
      <c r="C924">
        <v>54332</v>
      </c>
      <c r="D924">
        <v>8875305560</v>
      </c>
    </row>
    <row r="925" spans="1:4" x14ac:dyDescent="0.3">
      <c r="A925" t="s">
        <v>3191</v>
      </c>
      <c r="B925" t="s">
        <v>2484</v>
      </c>
      <c r="C925">
        <v>26351</v>
      </c>
      <c r="D925">
        <v>2158895349</v>
      </c>
    </row>
    <row r="926" spans="1:4" x14ac:dyDescent="0.3">
      <c r="A926" t="s">
        <v>3192</v>
      </c>
      <c r="B926" t="s">
        <v>2199</v>
      </c>
      <c r="C926">
        <v>52724</v>
      </c>
      <c r="D926">
        <v>1296185559</v>
      </c>
    </row>
    <row r="927" spans="1:4" x14ac:dyDescent="0.3">
      <c r="A927" t="s">
        <v>3193</v>
      </c>
      <c r="B927" t="s">
        <v>2468</v>
      </c>
      <c r="C927">
        <v>15814</v>
      </c>
      <c r="D927">
        <v>8032296239</v>
      </c>
    </row>
    <row r="928" spans="1:4" x14ac:dyDescent="0.3">
      <c r="A928" t="s">
        <v>3194</v>
      </c>
      <c r="B928" t="s">
        <v>2764</v>
      </c>
      <c r="C928">
        <v>11407</v>
      </c>
      <c r="D928">
        <v>4323727860</v>
      </c>
    </row>
    <row r="929" spans="1:4" x14ac:dyDescent="0.3">
      <c r="A929" t="s">
        <v>3195</v>
      </c>
      <c r="B929" t="s">
        <v>2067</v>
      </c>
      <c r="C929">
        <v>48495</v>
      </c>
      <c r="D929">
        <v>3211170715</v>
      </c>
    </row>
    <row r="930" spans="1:4" x14ac:dyDescent="0.3">
      <c r="A930" t="s">
        <v>3196</v>
      </c>
      <c r="B930" t="s">
        <v>2225</v>
      </c>
      <c r="C930">
        <v>36404</v>
      </c>
      <c r="D930">
        <v>5074304008</v>
      </c>
    </row>
    <row r="931" spans="1:4" x14ac:dyDescent="0.3">
      <c r="A931" t="s">
        <v>3197</v>
      </c>
      <c r="B931" t="s">
        <v>1934</v>
      </c>
      <c r="C931">
        <v>41366</v>
      </c>
      <c r="D931">
        <v>7621218967</v>
      </c>
    </row>
    <row r="932" spans="1:4" x14ac:dyDescent="0.3">
      <c r="A932" t="s">
        <v>3198</v>
      </c>
      <c r="B932" t="s">
        <v>1999</v>
      </c>
      <c r="C932">
        <v>50908</v>
      </c>
      <c r="D932">
        <v>8099854152</v>
      </c>
    </row>
    <row r="933" spans="1:4" x14ac:dyDescent="0.3">
      <c r="A933" t="s">
        <v>3199</v>
      </c>
      <c r="B933" t="s">
        <v>2123</v>
      </c>
      <c r="C933">
        <v>50516</v>
      </c>
      <c r="D933">
        <v>4688336071</v>
      </c>
    </row>
    <row r="934" spans="1:4" x14ac:dyDescent="0.3">
      <c r="A934" t="s">
        <v>3200</v>
      </c>
      <c r="B934" t="s">
        <v>3201</v>
      </c>
      <c r="C934">
        <v>38864</v>
      </c>
      <c r="D934">
        <v>4085082426</v>
      </c>
    </row>
    <row r="935" spans="1:4" x14ac:dyDescent="0.3">
      <c r="A935" t="s">
        <v>3202</v>
      </c>
      <c r="B935" t="s">
        <v>2431</v>
      </c>
      <c r="C935">
        <v>13613</v>
      </c>
      <c r="D935">
        <v>7325246862</v>
      </c>
    </row>
    <row r="936" spans="1:4" x14ac:dyDescent="0.3">
      <c r="A936" t="s">
        <v>3203</v>
      </c>
      <c r="B936" t="s">
        <v>2337</v>
      </c>
      <c r="C936">
        <v>35649</v>
      </c>
      <c r="D936">
        <v>9885165231</v>
      </c>
    </row>
    <row r="937" spans="1:4" x14ac:dyDescent="0.3">
      <c r="A937" t="s">
        <v>3204</v>
      </c>
      <c r="B937" t="s">
        <v>2439</v>
      </c>
      <c r="C937">
        <v>13615</v>
      </c>
      <c r="D937">
        <v>6209983448</v>
      </c>
    </row>
    <row r="938" spans="1:4" x14ac:dyDescent="0.3">
      <c r="A938" t="s">
        <v>3205</v>
      </c>
      <c r="B938" t="s">
        <v>1993</v>
      </c>
      <c r="C938">
        <v>27378</v>
      </c>
      <c r="D938">
        <v>6471464479</v>
      </c>
    </row>
    <row r="939" spans="1:4" x14ac:dyDescent="0.3">
      <c r="A939" t="s">
        <v>3206</v>
      </c>
      <c r="B939" t="s">
        <v>2093</v>
      </c>
      <c r="C939">
        <v>56923</v>
      </c>
      <c r="D939">
        <v>4074728869</v>
      </c>
    </row>
    <row r="940" spans="1:4" x14ac:dyDescent="0.3">
      <c r="A940" t="s">
        <v>3207</v>
      </c>
      <c r="B940" t="s">
        <v>2063</v>
      </c>
      <c r="C940">
        <v>28523</v>
      </c>
      <c r="D940">
        <v>6255831884</v>
      </c>
    </row>
    <row r="941" spans="1:4" x14ac:dyDescent="0.3">
      <c r="A941" t="s">
        <v>3208</v>
      </c>
      <c r="B941" t="s">
        <v>2069</v>
      </c>
      <c r="C941">
        <v>48637</v>
      </c>
      <c r="D941">
        <v>2497321256</v>
      </c>
    </row>
    <row r="942" spans="1:4" x14ac:dyDescent="0.3">
      <c r="A942" t="s">
        <v>3209</v>
      </c>
      <c r="B942" t="s">
        <v>2693</v>
      </c>
      <c r="C942">
        <v>22280</v>
      </c>
      <c r="D942">
        <v>6380488901</v>
      </c>
    </row>
    <row r="943" spans="1:4" x14ac:dyDescent="0.3">
      <c r="A943" t="s">
        <v>3210</v>
      </c>
      <c r="B943" t="s">
        <v>2194</v>
      </c>
      <c r="C943">
        <v>18660</v>
      </c>
      <c r="D943">
        <v>7192290785</v>
      </c>
    </row>
    <row r="944" spans="1:4" x14ac:dyDescent="0.3">
      <c r="A944" t="s">
        <v>3211</v>
      </c>
      <c r="B944" t="s">
        <v>2804</v>
      </c>
      <c r="C944">
        <v>53129</v>
      </c>
      <c r="D944">
        <v>2908560011</v>
      </c>
    </row>
    <row r="945" spans="1:4" x14ac:dyDescent="0.3">
      <c r="A945" t="s">
        <v>3212</v>
      </c>
      <c r="B945" t="s">
        <v>2061</v>
      </c>
      <c r="C945">
        <v>53835</v>
      </c>
      <c r="D945">
        <v>303831626</v>
      </c>
    </row>
    <row r="946" spans="1:4" x14ac:dyDescent="0.3">
      <c r="A946" t="s">
        <v>3213</v>
      </c>
      <c r="B946" t="s">
        <v>2557</v>
      </c>
      <c r="C946">
        <v>51866</v>
      </c>
      <c r="D946">
        <v>9800744517</v>
      </c>
    </row>
    <row r="947" spans="1:4" x14ac:dyDescent="0.3">
      <c r="A947" t="s">
        <v>3214</v>
      </c>
      <c r="B947" t="s">
        <v>2552</v>
      </c>
      <c r="C947">
        <v>29193</v>
      </c>
      <c r="D947">
        <v>3016741628</v>
      </c>
    </row>
    <row r="948" spans="1:4" x14ac:dyDescent="0.3">
      <c r="A948" t="s">
        <v>3215</v>
      </c>
      <c r="B948" t="s">
        <v>2194</v>
      </c>
      <c r="C948">
        <v>55208</v>
      </c>
      <c r="D948">
        <v>5863557389</v>
      </c>
    </row>
    <row r="949" spans="1:4" x14ac:dyDescent="0.3">
      <c r="A949" t="s">
        <v>3216</v>
      </c>
      <c r="B949" t="s">
        <v>2797</v>
      </c>
      <c r="C949">
        <v>55975</v>
      </c>
      <c r="D949">
        <v>3013094990</v>
      </c>
    </row>
    <row r="950" spans="1:4" x14ac:dyDescent="0.3">
      <c r="A950" t="s">
        <v>3217</v>
      </c>
      <c r="B950" t="s">
        <v>2296</v>
      </c>
      <c r="C950">
        <v>39908</v>
      </c>
      <c r="D950">
        <v>6769297310</v>
      </c>
    </row>
    <row r="951" spans="1:4" x14ac:dyDescent="0.3">
      <c r="A951" t="s">
        <v>3218</v>
      </c>
      <c r="B951" t="s">
        <v>2001</v>
      </c>
      <c r="C951">
        <v>35263</v>
      </c>
      <c r="D951">
        <v>3097425365</v>
      </c>
    </row>
    <row r="952" spans="1:4" x14ac:dyDescent="0.3">
      <c r="A952" t="s">
        <v>3219</v>
      </c>
      <c r="B952" t="s">
        <v>2283</v>
      </c>
      <c r="C952">
        <v>17455</v>
      </c>
      <c r="D952">
        <v>6724903874</v>
      </c>
    </row>
    <row r="953" spans="1:4" x14ac:dyDescent="0.3">
      <c r="A953" t="s">
        <v>3220</v>
      </c>
      <c r="B953" t="s">
        <v>2439</v>
      </c>
      <c r="C953">
        <v>31078</v>
      </c>
      <c r="D953">
        <v>6842911427</v>
      </c>
    </row>
    <row r="954" spans="1:4" x14ac:dyDescent="0.3">
      <c r="A954" t="s">
        <v>3221</v>
      </c>
      <c r="B954" t="s">
        <v>2734</v>
      </c>
      <c r="C954">
        <v>34449</v>
      </c>
      <c r="D954">
        <v>5439294325</v>
      </c>
    </row>
    <row r="955" spans="1:4" x14ac:dyDescent="0.3">
      <c r="A955" t="s">
        <v>3222</v>
      </c>
      <c r="B955" t="s">
        <v>2519</v>
      </c>
      <c r="C955">
        <v>46086</v>
      </c>
      <c r="D955">
        <v>4453315724</v>
      </c>
    </row>
    <row r="956" spans="1:4" x14ac:dyDescent="0.3">
      <c r="A956" t="s">
        <v>3223</v>
      </c>
      <c r="B956" t="s">
        <v>2257</v>
      </c>
      <c r="C956">
        <v>47414</v>
      </c>
      <c r="D956">
        <v>4439073344</v>
      </c>
    </row>
    <row r="957" spans="1:4" x14ac:dyDescent="0.3">
      <c r="A957" t="s">
        <v>3224</v>
      </c>
      <c r="B957" t="s">
        <v>3044</v>
      </c>
      <c r="C957">
        <v>11714</v>
      </c>
      <c r="D957">
        <v>7039995972</v>
      </c>
    </row>
    <row r="958" spans="1:4" x14ac:dyDescent="0.3">
      <c r="A958" t="s">
        <v>3225</v>
      </c>
      <c r="B958" t="s">
        <v>2022</v>
      </c>
      <c r="C958">
        <v>43273</v>
      </c>
      <c r="D958">
        <v>1469328364</v>
      </c>
    </row>
    <row r="959" spans="1:4" x14ac:dyDescent="0.3">
      <c r="A959" t="s">
        <v>3226</v>
      </c>
      <c r="B959" t="s">
        <v>1932</v>
      </c>
      <c r="C959">
        <v>42508</v>
      </c>
      <c r="D959">
        <v>4097160079</v>
      </c>
    </row>
    <row r="960" spans="1:4" x14ac:dyDescent="0.3">
      <c r="A960" t="s">
        <v>3227</v>
      </c>
      <c r="B960" t="s">
        <v>2378</v>
      </c>
      <c r="C960">
        <v>31572</v>
      </c>
      <c r="D960">
        <v>2307209530</v>
      </c>
    </row>
    <row r="961" spans="1:4" x14ac:dyDescent="0.3">
      <c r="A961" t="s">
        <v>3228</v>
      </c>
      <c r="B961" t="s">
        <v>2255</v>
      </c>
      <c r="C961">
        <v>10746</v>
      </c>
      <c r="D961">
        <v>4162153728</v>
      </c>
    </row>
    <row r="962" spans="1:4" x14ac:dyDescent="0.3">
      <c r="A962" t="s">
        <v>3229</v>
      </c>
      <c r="B962" t="s">
        <v>2383</v>
      </c>
      <c r="C962">
        <v>44701</v>
      </c>
      <c r="D962">
        <v>8832488175</v>
      </c>
    </row>
    <row r="963" spans="1:4" x14ac:dyDescent="0.3">
      <c r="A963" t="s">
        <v>3230</v>
      </c>
      <c r="B963" t="s">
        <v>2329</v>
      </c>
      <c r="C963">
        <v>47789</v>
      </c>
      <c r="D963">
        <v>2355104786</v>
      </c>
    </row>
    <row r="964" spans="1:4" x14ac:dyDescent="0.3">
      <c r="A964" t="s">
        <v>3231</v>
      </c>
      <c r="B964" t="s">
        <v>2067</v>
      </c>
      <c r="C964">
        <v>23214</v>
      </c>
      <c r="D964">
        <v>132027631</v>
      </c>
    </row>
    <row r="965" spans="1:4" x14ac:dyDescent="0.3">
      <c r="A965" t="s">
        <v>3232</v>
      </c>
      <c r="B965" t="s">
        <v>2411</v>
      </c>
      <c r="C965">
        <v>58630</v>
      </c>
      <c r="D965">
        <v>9726873223</v>
      </c>
    </row>
    <row r="966" spans="1:4" x14ac:dyDescent="0.3">
      <c r="A966" t="s">
        <v>3233</v>
      </c>
      <c r="B966" t="s">
        <v>2650</v>
      </c>
      <c r="C966">
        <v>37630</v>
      </c>
      <c r="D966">
        <v>4074728869</v>
      </c>
    </row>
    <row r="967" spans="1:4" x14ac:dyDescent="0.3">
      <c r="A967" t="s">
        <v>3234</v>
      </c>
      <c r="B967" t="s">
        <v>3235</v>
      </c>
      <c r="C967">
        <v>14772</v>
      </c>
      <c r="D967">
        <v>5134745579</v>
      </c>
    </row>
    <row r="968" spans="1:4" x14ac:dyDescent="0.3">
      <c r="A968" t="s">
        <v>3236</v>
      </c>
      <c r="B968" t="s">
        <v>3237</v>
      </c>
      <c r="C968">
        <v>56084</v>
      </c>
      <c r="D968">
        <v>1532722974</v>
      </c>
    </row>
    <row r="969" spans="1:4" x14ac:dyDescent="0.3">
      <c r="A969" t="s">
        <v>3238</v>
      </c>
      <c r="B969" t="s">
        <v>2223</v>
      </c>
      <c r="C969">
        <v>25244</v>
      </c>
      <c r="D969">
        <v>965285472</v>
      </c>
    </row>
    <row r="970" spans="1:4" x14ac:dyDescent="0.3">
      <c r="A970" t="s">
        <v>3239</v>
      </c>
      <c r="B970" t="s">
        <v>2749</v>
      </c>
      <c r="C970">
        <v>46382</v>
      </c>
      <c r="D970">
        <v>5347887761</v>
      </c>
    </row>
    <row r="971" spans="1:4" x14ac:dyDescent="0.3">
      <c r="A971" t="s">
        <v>3240</v>
      </c>
      <c r="B971" t="s">
        <v>2716</v>
      </c>
      <c r="C971">
        <v>23536</v>
      </c>
      <c r="D971">
        <v>509393462</v>
      </c>
    </row>
    <row r="972" spans="1:4" x14ac:dyDescent="0.3">
      <c r="A972" t="s">
        <v>3241</v>
      </c>
      <c r="B972" t="s">
        <v>2519</v>
      </c>
      <c r="C972">
        <v>19047</v>
      </c>
      <c r="D972">
        <v>8401146046</v>
      </c>
    </row>
    <row r="973" spans="1:4" x14ac:dyDescent="0.3">
      <c r="A973" t="s">
        <v>3242</v>
      </c>
      <c r="B973" t="s">
        <v>3243</v>
      </c>
      <c r="C973">
        <v>39201</v>
      </c>
      <c r="D973">
        <v>594961432</v>
      </c>
    </row>
    <row r="974" spans="1:4" x14ac:dyDescent="0.3">
      <c r="A974" t="s">
        <v>3244</v>
      </c>
      <c r="B974" t="s">
        <v>2519</v>
      </c>
      <c r="C974">
        <v>31915</v>
      </c>
      <c r="D974">
        <v>8858733592</v>
      </c>
    </row>
    <row r="975" spans="1:4" x14ac:dyDescent="0.3">
      <c r="A975" t="s">
        <v>3245</v>
      </c>
      <c r="B975" t="s">
        <v>3183</v>
      </c>
      <c r="C975">
        <v>15084</v>
      </c>
      <c r="D975">
        <v>2565093969</v>
      </c>
    </row>
    <row r="976" spans="1:4" x14ac:dyDescent="0.3">
      <c r="A976" t="s">
        <v>3246</v>
      </c>
      <c r="B976" t="s">
        <v>3247</v>
      </c>
      <c r="C976">
        <v>49948</v>
      </c>
      <c r="D976">
        <v>7516977292</v>
      </c>
    </row>
    <row r="977" spans="1:4" x14ac:dyDescent="0.3">
      <c r="A977" t="s">
        <v>3248</v>
      </c>
      <c r="B977" t="s">
        <v>2049</v>
      </c>
      <c r="C977">
        <v>12476</v>
      </c>
      <c r="D977">
        <v>1755716656</v>
      </c>
    </row>
    <row r="978" spans="1:4" x14ac:dyDescent="0.3">
      <c r="A978" t="s">
        <v>3249</v>
      </c>
      <c r="B978" t="s">
        <v>2192</v>
      </c>
      <c r="C978">
        <v>27656</v>
      </c>
      <c r="D978">
        <v>977779009</v>
      </c>
    </row>
    <row r="979" spans="1:4" x14ac:dyDescent="0.3">
      <c r="A979" t="s">
        <v>3250</v>
      </c>
      <c r="B979" t="s">
        <v>2663</v>
      </c>
      <c r="C979">
        <v>33793</v>
      </c>
      <c r="D979">
        <v>9096285417</v>
      </c>
    </row>
    <row r="980" spans="1:4" x14ac:dyDescent="0.3">
      <c r="A980" t="s">
        <v>3251</v>
      </c>
      <c r="B980" t="s">
        <v>2403</v>
      </c>
      <c r="C980">
        <v>57078</v>
      </c>
      <c r="D980">
        <v>8620758454</v>
      </c>
    </row>
    <row r="981" spans="1:4" x14ac:dyDescent="0.3">
      <c r="A981" t="s">
        <v>3252</v>
      </c>
      <c r="B981" t="s">
        <v>3253</v>
      </c>
      <c r="C981">
        <v>59786</v>
      </c>
      <c r="D981">
        <v>8875305560</v>
      </c>
    </row>
    <row r="982" spans="1:4" x14ac:dyDescent="0.3">
      <c r="A982" t="s">
        <v>3254</v>
      </c>
      <c r="B982" t="s">
        <v>2143</v>
      </c>
      <c r="C982">
        <v>11365</v>
      </c>
      <c r="D982">
        <v>209942509</v>
      </c>
    </row>
    <row r="983" spans="1:4" x14ac:dyDescent="0.3">
      <c r="A983" t="s">
        <v>3255</v>
      </c>
      <c r="B983" t="s">
        <v>1986</v>
      </c>
      <c r="C983">
        <v>58123</v>
      </c>
      <c r="D983">
        <v>9340547551</v>
      </c>
    </row>
    <row r="984" spans="1:4" x14ac:dyDescent="0.3">
      <c r="A984" t="s">
        <v>3256</v>
      </c>
      <c r="B984" t="s">
        <v>3041</v>
      </c>
      <c r="C984">
        <v>13825</v>
      </c>
      <c r="D984">
        <v>6283719635</v>
      </c>
    </row>
    <row r="985" spans="1:4" x14ac:dyDescent="0.3">
      <c r="A985" t="s">
        <v>3257</v>
      </c>
      <c r="B985" t="s">
        <v>2800</v>
      </c>
      <c r="C985">
        <v>14263</v>
      </c>
      <c r="D985">
        <v>5903124704</v>
      </c>
    </row>
    <row r="986" spans="1:4" x14ac:dyDescent="0.3">
      <c r="A986" t="s">
        <v>3258</v>
      </c>
      <c r="B986" t="s">
        <v>1934</v>
      </c>
      <c r="C986">
        <v>35305</v>
      </c>
      <c r="D986">
        <v>5241020535</v>
      </c>
    </row>
    <row r="987" spans="1:4" x14ac:dyDescent="0.3">
      <c r="A987" t="s">
        <v>3259</v>
      </c>
      <c r="B987" t="s">
        <v>1948</v>
      </c>
      <c r="C987">
        <v>34374</v>
      </c>
      <c r="D987">
        <v>7427985850</v>
      </c>
    </row>
    <row r="988" spans="1:4" x14ac:dyDescent="0.3">
      <c r="A988" t="s">
        <v>3260</v>
      </c>
      <c r="B988" t="s">
        <v>1986</v>
      </c>
      <c r="C988">
        <v>37239</v>
      </c>
      <c r="D988">
        <v>6852060985</v>
      </c>
    </row>
    <row r="989" spans="1:4" x14ac:dyDescent="0.3">
      <c r="A989" t="s">
        <v>3261</v>
      </c>
      <c r="B989" t="s">
        <v>2234</v>
      </c>
      <c r="C989">
        <v>14666</v>
      </c>
      <c r="D989">
        <v>9267164694</v>
      </c>
    </row>
    <row r="990" spans="1:4" x14ac:dyDescent="0.3">
      <c r="A990" t="s">
        <v>3262</v>
      </c>
      <c r="B990" t="s">
        <v>3044</v>
      </c>
      <c r="C990">
        <v>51781</v>
      </c>
      <c r="D990">
        <v>4670832530</v>
      </c>
    </row>
    <row r="991" spans="1:4" x14ac:dyDescent="0.3">
      <c r="A991" t="s">
        <v>3263</v>
      </c>
      <c r="B991" t="s">
        <v>2494</v>
      </c>
      <c r="C991">
        <v>25477</v>
      </c>
      <c r="D991">
        <v>8875320292</v>
      </c>
    </row>
    <row r="992" spans="1:4" x14ac:dyDescent="0.3">
      <c r="A992" t="s">
        <v>3264</v>
      </c>
      <c r="B992" t="s">
        <v>2484</v>
      </c>
      <c r="C992">
        <v>34989</v>
      </c>
      <c r="D992">
        <v>4773306254</v>
      </c>
    </row>
    <row r="993" spans="1:4" x14ac:dyDescent="0.3">
      <c r="A993" t="s">
        <v>3265</v>
      </c>
      <c r="B993" t="s">
        <v>2201</v>
      </c>
      <c r="C993">
        <v>52110</v>
      </c>
      <c r="D993">
        <v>2975315244</v>
      </c>
    </row>
    <row r="994" spans="1:4" x14ac:dyDescent="0.3">
      <c r="A994" t="s">
        <v>3266</v>
      </c>
      <c r="B994" t="s">
        <v>1970</v>
      </c>
      <c r="C994">
        <v>20067</v>
      </c>
      <c r="D994">
        <v>6279928705</v>
      </c>
    </row>
    <row r="995" spans="1:4" x14ac:dyDescent="0.3">
      <c r="A995" t="s">
        <v>3267</v>
      </c>
      <c r="B995" t="s">
        <v>1942</v>
      </c>
      <c r="C995">
        <v>34002</v>
      </c>
      <c r="D995">
        <v>6850203894</v>
      </c>
    </row>
    <row r="996" spans="1:4" x14ac:dyDescent="0.3">
      <c r="A996" t="s">
        <v>3268</v>
      </c>
      <c r="B996" t="s">
        <v>3269</v>
      </c>
      <c r="C996">
        <v>49695</v>
      </c>
      <c r="D996">
        <v>2575500974</v>
      </c>
    </row>
    <row r="997" spans="1:4" x14ac:dyDescent="0.3">
      <c r="A997" t="s">
        <v>3270</v>
      </c>
      <c r="B997" t="s">
        <v>3271</v>
      </c>
      <c r="C997">
        <v>42775</v>
      </c>
      <c r="D997">
        <v>3792993961</v>
      </c>
    </row>
    <row r="998" spans="1:4" x14ac:dyDescent="0.3">
      <c r="A998" t="s">
        <v>3272</v>
      </c>
      <c r="B998" t="s">
        <v>2401</v>
      </c>
      <c r="C998">
        <v>40849</v>
      </c>
      <c r="D998">
        <v>5574535556</v>
      </c>
    </row>
    <row r="999" spans="1:4" x14ac:dyDescent="0.3">
      <c r="A999" t="s">
        <v>3273</v>
      </c>
      <c r="B999" t="s">
        <v>2554</v>
      </c>
      <c r="C999">
        <v>23459</v>
      </c>
      <c r="D999">
        <v>9854387496</v>
      </c>
    </row>
    <row r="1000" spans="1:4" x14ac:dyDescent="0.3">
      <c r="A1000" t="s">
        <v>3274</v>
      </c>
      <c r="B1000" t="s">
        <v>2244</v>
      </c>
      <c r="C1000">
        <v>57657</v>
      </c>
      <c r="D1000">
        <v>6279928705</v>
      </c>
    </row>
    <row r="1001" spans="1:4" x14ac:dyDescent="0.3">
      <c r="A1001" t="s">
        <v>3275</v>
      </c>
      <c r="B1001" t="s">
        <v>2436</v>
      </c>
      <c r="C1001">
        <v>40046</v>
      </c>
      <c r="D1001">
        <v>5064247826</v>
      </c>
    </row>
    <row r="1002" spans="1:4" x14ac:dyDescent="0.3">
      <c r="A1002" t="s">
        <v>3276</v>
      </c>
      <c r="B1002" t="s">
        <v>1976</v>
      </c>
      <c r="C1002">
        <v>29646</v>
      </c>
      <c r="D1002">
        <v>7236563277</v>
      </c>
    </row>
    <row r="1003" spans="1:4" x14ac:dyDescent="0.3">
      <c r="A1003" t="s">
        <v>3277</v>
      </c>
      <c r="B1003" t="s">
        <v>2246</v>
      </c>
      <c r="C1003">
        <v>38470</v>
      </c>
      <c r="D1003">
        <v>5948190226</v>
      </c>
    </row>
    <row r="1004" spans="1:4" x14ac:dyDescent="0.3">
      <c r="A1004" t="s">
        <v>3278</v>
      </c>
      <c r="B1004" t="s">
        <v>3279</v>
      </c>
      <c r="C1004">
        <v>20764</v>
      </c>
      <c r="D1004">
        <v>589071254</v>
      </c>
    </row>
    <row r="1005" spans="1:4" x14ac:dyDescent="0.3">
      <c r="A1005" t="s">
        <v>3280</v>
      </c>
      <c r="B1005" t="s">
        <v>2288</v>
      </c>
      <c r="C1005">
        <v>57546</v>
      </c>
      <c r="D1005">
        <v>6713405010</v>
      </c>
    </row>
    <row r="1006" spans="1:4" x14ac:dyDescent="0.3">
      <c r="A1006" t="s">
        <v>3281</v>
      </c>
      <c r="B1006" t="s">
        <v>2321</v>
      </c>
      <c r="C1006">
        <v>13537</v>
      </c>
      <c r="D1006">
        <v>2045928187</v>
      </c>
    </row>
    <row r="1007" spans="1:4" x14ac:dyDescent="0.3">
      <c r="A1007" t="s">
        <v>3282</v>
      </c>
      <c r="B1007" t="s">
        <v>2225</v>
      </c>
      <c r="C1007">
        <v>36710</v>
      </c>
      <c r="D1007">
        <v>5341512014</v>
      </c>
    </row>
    <row r="1008" spans="1:4" x14ac:dyDescent="0.3">
      <c r="A1008" t="s">
        <v>3283</v>
      </c>
      <c r="B1008" t="s">
        <v>2051</v>
      </c>
      <c r="C1008">
        <v>11425</v>
      </c>
      <c r="D1008">
        <v>5134745579</v>
      </c>
    </row>
    <row r="1009" spans="1:4" x14ac:dyDescent="0.3">
      <c r="A1009" t="s">
        <v>3284</v>
      </c>
      <c r="B1009" t="s">
        <v>2190</v>
      </c>
      <c r="C1009">
        <v>32500</v>
      </c>
      <c r="D1009">
        <v>8481632066</v>
      </c>
    </row>
    <row r="1010" spans="1:4" x14ac:dyDescent="0.3">
      <c r="A1010" t="s">
        <v>3285</v>
      </c>
      <c r="B1010" t="s">
        <v>3286</v>
      </c>
      <c r="C1010">
        <v>38354</v>
      </c>
      <c r="D1010">
        <v>8002426673</v>
      </c>
    </row>
    <row r="1011" spans="1:4" x14ac:dyDescent="0.3">
      <c r="A1011" t="s">
        <v>3287</v>
      </c>
      <c r="B1011" t="s">
        <v>2286</v>
      </c>
      <c r="C1011">
        <v>13742</v>
      </c>
      <c r="D1011">
        <v>8047841793</v>
      </c>
    </row>
    <row r="1012" spans="1:4" x14ac:dyDescent="0.3">
      <c r="A1012" t="s">
        <v>3288</v>
      </c>
      <c r="B1012" t="s">
        <v>2809</v>
      </c>
      <c r="C1012">
        <v>33824</v>
      </c>
      <c r="D1012">
        <v>3219526055</v>
      </c>
    </row>
    <row r="1013" spans="1:4" x14ac:dyDescent="0.3">
      <c r="A1013" t="s">
        <v>3289</v>
      </c>
      <c r="B1013" t="s">
        <v>2288</v>
      </c>
      <c r="C1013">
        <v>30993</v>
      </c>
      <c r="D1013">
        <v>813371287</v>
      </c>
    </row>
    <row r="1014" spans="1:4" x14ac:dyDescent="0.3">
      <c r="A1014" t="s">
        <v>3290</v>
      </c>
      <c r="B1014" t="s">
        <v>3291</v>
      </c>
      <c r="C1014">
        <v>57503</v>
      </c>
      <c r="D1014">
        <v>2908560011</v>
      </c>
    </row>
    <row r="1015" spans="1:4" x14ac:dyDescent="0.3">
      <c r="A1015" t="s">
        <v>3292</v>
      </c>
      <c r="B1015" t="s">
        <v>2376</v>
      </c>
      <c r="C1015">
        <v>52910</v>
      </c>
      <c r="D1015">
        <v>7192290785</v>
      </c>
    </row>
    <row r="1016" spans="1:4" x14ac:dyDescent="0.3">
      <c r="A1016" t="s">
        <v>3293</v>
      </c>
      <c r="B1016" t="s">
        <v>2030</v>
      </c>
      <c r="C1016">
        <v>11939</v>
      </c>
      <c r="D1016">
        <v>8646243699</v>
      </c>
    </row>
    <row r="1017" spans="1:4" x14ac:dyDescent="0.3">
      <c r="A1017" t="s">
        <v>3294</v>
      </c>
      <c r="B1017" t="s">
        <v>2179</v>
      </c>
      <c r="C1017">
        <v>39570</v>
      </c>
      <c r="D1017">
        <v>3538909016</v>
      </c>
    </row>
    <row r="1018" spans="1:4" x14ac:dyDescent="0.3">
      <c r="A1018" t="s">
        <v>3295</v>
      </c>
      <c r="B1018" t="s">
        <v>2314</v>
      </c>
      <c r="C1018">
        <v>18626</v>
      </c>
      <c r="D1018">
        <v>7931128354</v>
      </c>
    </row>
    <row r="1019" spans="1:4" x14ac:dyDescent="0.3">
      <c r="A1019" t="s">
        <v>3296</v>
      </c>
      <c r="B1019" t="s">
        <v>3297</v>
      </c>
      <c r="C1019">
        <v>26375</v>
      </c>
      <c r="D1019">
        <v>8908432159</v>
      </c>
    </row>
    <row r="1020" spans="1:4" x14ac:dyDescent="0.3">
      <c r="A1020" t="s">
        <v>3298</v>
      </c>
      <c r="B1020" t="s">
        <v>3247</v>
      </c>
      <c r="C1020">
        <v>53056</v>
      </c>
      <c r="D1020">
        <v>2136806068</v>
      </c>
    </row>
    <row r="1021" spans="1:4" x14ac:dyDescent="0.3">
      <c r="A1021" t="s">
        <v>3299</v>
      </c>
      <c r="B1021" t="s">
        <v>2135</v>
      </c>
      <c r="C1021">
        <v>30506</v>
      </c>
      <c r="D1021">
        <v>4192443678</v>
      </c>
    </row>
    <row r="1022" spans="1:4" x14ac:dyDescent="0.3">
      <c r="A1022" t="s">
        <v>3300</v>
      </c>
      <c r="B1022" t="s">
        <v>2151</v>
      </c>
      <c r="C1022">
        <v>23678</v>
      </c>
      <c r="D1022">
        <v>879297433</v>
      </c>
    </row>
    <row r="1023" spans="1:4" x14ac:dyDescent="0.3">
      <c r="A1023" t="s">
        <v>3301</v>
      </c>
      <c r="B1023" t="s">
        <v>2137</v>
      </c>
      <c r="C1023">
        <v>22006</v>
      </c>
      <c r="D1023">
        <v>4037854406</v>
      </c>
    </row>
    <row r="1024" spans="1:4" x14ac:dyDescent="0.3">
      <c r="A1024" t="s">
        <v>3302</v>
      </c>
      <c r="B1024" t="s">
        <v>1936</v>
      </c>
      <c r="C1024">
        <v>45521</v>
      </c>
      <c r="D1024">
        <v>8620758454</v>
      </c>
    </row>
    <row r="1025" spans="1:4" x14ac:dyDescent="0.3">
      <c r="A1025" t="s">
        <v>3303</v>
      </c>
      <c r="B1025" t="s">
        <v>3142</v>
      </c>
      <c r="C1025">
        <v>48789</v>
      </c>
      <c r="D1025">
        <v>6364724701</v>
      </c>
    </row>
    <row r="1026" spans="1:4" x14ac:dyDescent="0.3">
      <c r="A1026" t="s">
        <v>3304</v>
      </c>
      <c r="B1026" t="s">
        <v>2340</v>
      </c>
      <c r="C1026">
        <v>59198</v>
      </c>
      <c r="D1026">
        <v>8695742075</v>
      </c>
    </row>
    <row r="1027" spans="1:4" x14ac:dyDescent="0.3">
      <c r="A1027" t="s">
        <v>3305</v>
      </c>
      <c r="B1027" t="s">
        <v>2161</v>
      </c>
      <c r="C1027">
        <v>33739</v>
      </c>
      <c r="D1027">
        <v>1953937357</v>
      </c>
    </row>
    <row r="1028" spans="1:4" x14ac:dyDescent="0.3">
      <c r="A1028" t="s">
        <v>3306</v>
      </c>
      <c r="B1028" t="s">
        <v>2345</v>
      </c>
      <c r="C1028">
        <v>52180</v>
      </c>
      <c r="D1028">
        <v>1972775170</v>
      </c>
    </row>
    <row r="1029" spans="1:4" x14ac:dyDescent="0.3">
      <c r="A1029" t="s">
        <v>3307</v>
      </c>
      <c r="B1029" t="s">
        <v>2350</v>
      </c>
      <c r="C1029">
        <v>31203</v>
      </c>
      <c r="D1029">
        <v>5068508845</v>
      </c>
    </row>
    <row r="1030" spans="1:4" x14ac:dyDescent="0.3">
      <c r="A1030" t="s">
        <v>3308</v>
      </c>
      <c r="B1030" t="s">
        <v>2207</v>
      </c>
      <c r="C1030">
        <v>42410</v>
      </c>
      <c r="D1030">
        <v>1081492333</v>
      </c>
    </row>
    <row r="1031" spans="1:4" x14ac:dyDescent="0.3">
      <c r="A1031" t="s">
        <v>3309</v>
      </c>
      <c r="B1031" t="s">
        <v>2691</v>
      </c>
      <c r="C1031">
        <v>26302</v>
      </c>
      <c r="D1031">
        <v>9885165231</v>
      </c>
    </row>
    <row r="1032" spans="1:4" x14ac:dyDescent="0.3">
      <c r="A1032" t="s">
        <v>3310</v>
      </c>
      <c r="B1032" t="s">
        <v>2146</v>
      </c>
      <c r="C1032">
        <v>25769</v>
      </c>
      <c r="D1032">
        <v>8115985503</v>
      </c>
    </row>
    <row r="1033" spans="1:4" x14ac:dyDescent="0.3">
      <c r="A1033" t="s">
        <v>3311</v>
      </c>
      <c r="B1033" t="s">
        <v>2552</v>
      </c>
      <c r="C1033">
        <v>47209</v>
      </c>
      <c r="D1033">
        <v>8646243699</v>
      </c>
    </row>
    <row r="1034" spans="1:4" x14ac:dyDescent="0.3">
      <c r="A1034" t="s">
        <v>3312</v>
      </c>
      <c r="B1034" t="s">
        <v>2133</v>
      </c>
      <c r="C1034">
        <v>50362</v>
      </c>
      <c r="D1034">
        <v>6279928705</v>
      </c>
    </row>
    <row r="1035" spans="1:4" x14ac:dyDescent="0.3">
      <c r="A1035" t="s">
        <v>3313</v>
      </c>
      <c r="B1035" t="s">
        <v>2253</v>
      </c>
      <c r="C1035">
        <v>28044</v>
      </c>
      <c r="D1035">
        <v>4039266773</v>
      </c>
    </row>
    <row r="1036" spans="1:4" x14ac:dyDescent="0.3">
      <c r="A1036" t="s">
        <v>3314</v>
      </c>
      <c r="B1036" t="s">
        <v>3315</v>
      </c>
      <c r="C1036">
        <v>26945</v>
      </c>
      <c r="D1036">
        <v>2237103631</v>
      </c>
    </row>
    <row r="1037" spans="1:4" x14ac:dyDescent="0.3">
      <c r="A1037" t="s">
        <v>3316</v>
      </c>
      <c r="B1037" t="s">
        <v>2170</v>
      </c>
      <c r="C1037">
        <v>31351</v>
      </c>
      <c r="D1037">
        <v>2185059785</v>
      </c>
    </row>
    <row r="1038" spans="1:4" x14ac:dyDescent="0.3">
      <c r="A1038" t="s">
        <v>3317</v>
      </c>
      <c r="B1038" t="s">
        <v>2192</v>
      </c>
      <c r="C1038">
        <v>22330</v>
      </c>
      <c r="D1038">
        <v>1549399640</v>
      </c>
    </row>
    <row r="1039" spans="1:4" x14ac:dyDescent="0.3">
      <c r="A1039" t="s">
        <v>3318</v>
      </c>
      <c r="B1039" t="s">
        <v>3039</v>
      </c>
      <c r="C1039">
        <v>55978</v>
      </c>
      <c r="D1039">
        <v>4076701275</v>
      </c>
    </row>
    <row r="1040" spans="1:4" x14ac:dyDescent="0.3">
      <c r="A1040" t="s">
        <v>3319</v>
      </c>
      <c r="B1040" t="s">
        <v>3253</v>
      </c>
      <c r="C1040">
        <v>18982</v>
      </c>
      <c r="D1040">
        <v>6894004730</v>
      </c>
    </row>
    <row r="1041" spans="1:4" x14ac:dyDescent="0.3">
      <c r="A1041" t="s">
        <v>3320</v>
      </c>
      <c r="B1041" t="s">
        <v>1995</v>
      </c>
      <c r="C1041">
        <v>39375</v>
      </c>
      <c r="D1041">
        <v>4688336071</v>
      </c>
    </row>
    <row r="1042" spans="1:4" x14ac:dyDescent="0.3">
      <c r="A1042" t="s">
        <v>3321</v>
      </c>
      <c r="B1042" t="s">
        <v>2212</v>
      </c>
      <c r="C1042">
        <v>23801</v>
      </c>
      <c r="D1042">
        <v>556704134</v>
      </c>
    </row>
    <row r="1043" spans="1:4" x14ac:dyDescent="0.3">
      <c r="A1043" t="s">
        <v>3322</v>
      </c>
      <c r="B1043" t="s">
        <v>2059</v>
      </c>
      <c r="C1043">
        <v>49324</v>
      </c>
      <c r="D1043">
        <v>9651729414</v>
      </c>
    </row>
    <row r="1044" spans="1:4" x14ac:dyDescent="0.3">
      <c r="A1044" t="s">
        <v>3323</v>
      </c>
      <c r="B1044" t="s">
        <v>2231</v>
      </c>
      <c r="C1044">
        <v>12696</v>
      </c>
      <c r="D1044">
        <v>7962906979</v>
      </c>
    </row>
    <row r="1045" spans="1:4" x14ac:dyDescent="0.3">
      <c r="A1045" t="s">
        <v>3324</v>
      </c>
      <c r="B1045" t="s">
        <v>2916</v>
      </c>
      <c r="C1045">
        <v>52532</v>
      </c>
      <c r="D1045">
        <v>2376099331</v>
      </c>
    </row>
    <row r="1046" spans="1:4" x14ac:dyDescent="0.3">
      <c r="A1046" t="s">
        <v>3325</v>
      </c>
      <c r="B1046" t="s">
        <v>2269</v>
      </c>
      <c r="C1046">
        <v>15369</v>
      </c>
      <c r="D1046">
        <v>9800744517</v>
      </c>
    </row>
    <row r="1047" spans="1:4" x14ac:dyDescent="0.3">
      <c r="A1047" t="s">
        <v>3326</v>
      </c>
      <c r="B1047" t="s">
        <v>1944</v>
      </c>
      <c r="C1047">
        <v>48700</v>
      </c>
      <c r="D1047">
        <v>1231429186</v>
      </c>
    </row>
    <row r="1048" spans="1:4" x14ac:dyDescent="0.3">
      <c r="A1048" t="s">
        <v>3327</v>
      </c>
      <c r="B1048" t="s">
        <v>2426</v>
      </c>
      <c r="C1048">
        <v>29385</v>
      </c>
      <c r="D1048">
        <v>933051662</v>
      </c>
    </row>
    <row r="1049" spans="1:4" x14ac:dyDescent="0.3">
      <c r="A1049" t="s">
        <v>3328</v>
      </c>
      <c r="B1049" t="s">
        <v>2970</v>
      </c>
      <c r="C1049">
        <v>17170</v>
      </c>
      <c r="D1049">
        <v>1382734301</v>
      </c>
    </row>
    <row r="1050" spans="1:4" x14ac:dyDescent="0.3">
      <c r="A1050" t="s">
        <v>3329</v>
      </c>
      <c r="B1050" t="s">
        <v>2246</v>
      </c>
      <c r="C1050">
        <v>54621</v>
      </c>
      <c r="D1050">
        <v>7243767311</v>
      </c>
    </row>
    <row r="1051" spans="1:4" x14ac:dyDescent="0.3">
      <c r="A1051" t="s">
        <v>3330</v>
      </c>
      <c r="B1051" t="s">
        <v>2030</v>
      </c>
      <c r="C1051">
        <v>23657</v>
      </c>
      <c r="D1051">
        <v>8002426673</v>
      </c>
    </row>
    <row r="1052" spans="1:4" x14ac:dyDescent="0.3">
      <c r="A1052" t="s">
        <v>3331</v>
      </c>
      <c r="B1052" t="s">
        <v>3108</v>
      </c>
      <c r="C1052">
        <v>18199</v>
      </c>
      <c r="D1052">
        <v>5299481160</v>
      </c>
    </row>
    <row r="1053" spans="1:4" x14ac:dyDescent="0.3">
      <c r="A1053" t="s">
        <v>3332</v>
      </c>
      <c r="B1053" t="s">
        <v>2436</v>
      </c>
      <c r="C1053">
        <v>26795</v>
      </c>
      <c r="D1053">
        <v>6007705854</v>
      </c>
    </row>
    <row r="1054" spans="1:4" x14ac:dyDescent="0.3">
      <c r="A1054" t="s">
        <v>3333</v>
      </c>
      <c r="B1054" t="s">
        <v>2217</v>
      </c>
      <c r="C1054">
        <v>55684</v>
      </c>
      <c r="D1054">
        <v>3746690722</v>
      </c>
    </row>
    <row r="1055" spans="1:4" x14ac:dyDescent="0.3">
      <c r="A1055" t="s">
        <v>3334</v>
      </c>
      <c r="B1055" t="s">
        <v>2121</v>
      </c>
      <c r="C1055">
        <v>52223</v>
      </c>
      <c r="D1055">
        <v>8335120919</v>
      </c>
    </row>
    <row r="1056" spans="1:4" x14ac:dyDescent="0.3">
      <c r="A1056" t="s">
        <v>3335</v>
      </c>
      <c r="B1056" t="s">
        <v>2749</v>
      </c>
      <c r="C1056">
        <v>26446</v>
      </c>
      <c r="D1056">
        <v>6172549286</v>
      </c>
    </row>
    <row r="1057" spans="1:4" x14ac:dyDescent="0.3">
      <c r="A1057" t="s">
        <v>3336</v>
      </c>
      <c r="B1057" t="s">
        <v>2109</v>
      </c>
      <c r="C1057">
        <v>40438</v>
      </c>
      <c r="D1057">
        <v>3041948354</v>
      </c>
    </row>
    <row r="1058" spans="1:4" x14ac:dyDescent="0.3">
      <c r="A1058" t="s">
        <v>3337</v>
      </c>
      <c r="B1058" t="s">
        <v>2049</v>
      </c>
      <c r="C1058">
        <v>24466</v>
      </c>
      <c r="D1058">
        <v>5479449389</v>
      </c>
    </row>
    <row r="1059" spans="1:4" x14ac:dyDescent="0.3">
      <c r="A1059" t="s">
        <v>3338</v>
      </c>
      <c r="B1059" t="s">
        <v>2475</v>
      </c>
      <c r="C1059">
        <v>28685</v>
      </c>
      <c r="D1059">
        <v>6837456032</v>
      </c>
    </row>
    <row r="1060" spans="1:4" x14ac:dyDescent="0.3">
      <c r="A1060" t="s">
        <v>3339</v>
      </c>
      <c r="B1060" t="s">
        <v>2614</v>
      </c>
      <c r="C1060">
        <v>35290</v>
      </c>
      <c r="D1060">
        <v>1053331541</v>
      </c>
    </row>
    <row r="1061" spans="1:4" x14ac:dyDescent="0.3">
      <c r="A1061" t="s">
        <v>3340</v>
      </c>
      <c r="B1061" t="s">
        <v>2279</v>
      </c>
      <c r="C1061">
        <v>18152</v>
      </c>
      <c r="D1061">
        <v>9107581297</v>
      </c>
    </row>
    <row r="1062" spans="1:4" x14ac:dyDescent="0.3">
      <c r="A1062" t="s">
        <v>3341</v>
      </c>
      <c r="B1062" t="s">
        <v>2028</v>
      </c>
      <c r="C1062">
        <v>39107</v>
      </c>
      <c r="D1062">
        <v>9267164694</v>
      </c>
    </row>
    <row r="1063" spans="1:4" x14ac:dyDescent="0.3">
      <c r="A1063" t="s">
        <v>3342</v>
      </c>
      <c r="B1063" t="s">
        <v>2018</v>
      </c>
      <c r="C1063">
        <v>23037</v>
      </c>
      <c r="D1063">
        <v>9258570278</v>
      </c>
    </row>
    <row r="1064" spans="1:4" x14ac:dyDescent="0.3">
      <c r="A1064" t="s">
        <v>3343</v>
      </c>
      <c r="B1064" t="s">
        <v>2600</v>
      </c>
      <c r="C1064">
        <v>21578</v>
      </c>
      <c r="D1064">
        <v>492630925</v>
      </c>
    </row>
    <row r="1065" spans="1:4" x14ac:dyDescent="0.3">
      <c r="A1065" t="s">
        <v>3344</v>
      </c>
      <c r="B1065" t="s">
        <v>2716</v>
      </c>
      <c r="C1065">
        <v>55236</v>
      </c>
      <c r="D1065">
        <v>9815158015</v>
      </c>
    </row>
    <row r="1066" spans="1:4" x14ac:dyDescent="0.3">
      <c r="A1066" t="s">
        <v>3345</v>
      </c>
      <c r="B1066" t="s">
        <v>2210</v>
      </c>
      <c r="C1066">
        <v>43366</v>
      </c>
      <c r="D1066">
        <v>2497321256</v>
      </c>
    </row>
    <row r="1067" spans="1:4" x14ac:dyDescent="0.3">
      <c r="A1067" t="s">
        <v>3346</v>
      </c>
      <c r="B1067" t="s">
        <v>2540</v>
      </c>
      <c r="C1067">
        <v>41195</v>
      </c>
      <c r="D1067">
        <v>9548500949</v>
      </c>
    </row>
    <row r="1068" spans="1:4" x14ac:dyDescent="0.3">
      <c r="A1068" t="s">
        <v>3347</v>
      </c>
      <c r="B1068" t="s">
        <v>2572</v>
      </c>
      <c r="C1068">
        <v>39401</v>
      </c>
      <c r="D1068">
        <v>2958692264</v>
      </c>
    </row>
    <row r="1069" spans="1:4" x14ac:dyDescent="0.3">
      <c r="A1069" t="s">
        <v>3348</v>
      </c>
      <c r="B1069" t="s">
        <v>2885</v>
      </c>
      <c r="C1069">
        <v>45114</v>
      </c>
      <c r="D1069">
        <v>515647594</v>
      </c>
    </row>
    <row r="1070" spans="1:4" x14ac:dyDescent="0.3">
      <c r="A1070" t="s">
        <v>3349</v>
      </c>
      <c r="B1070" t="s">
        <v>2296</v>
      </c>
      <c r="C1070">
        <v>24524</v>
      </c>
      <c r="D1070">
        <v>6973806759</v>
      </c>
    </row>
    <row r="1071" spans="1:4" x14ac:dyDescent="0.3">
      <c r="A1071" t="s">
        <v>3350</v>
      </c>
      <c r="B1071" t="s">
        <v>1997</v>
      </c>
      <c r="C1071">
        <v>53776</v>
      </c>
      <c r="D1071">
        <v>4085082426</v>
      </c>
    </row>
    <row r="1072" spans="1:4" x14ac:dyDescent="0.3">
      <c r="A1072" t="s">
        <v>3351</v>
      </c>
      <c r="B1072" t="s">
        <v>2841</v>
      </c>
      <c r="C1072">
        <v>54849</v>
      </c>
      <c r="D1072">
        <v>9705650896</v>
      </c>
    </row>
    <row r="1073" spans="1:4" x14ac:dyDescent="0.3">
      <c r="A1073" t="s">
        <v>3352</v>
      </c>
      <c r="B1073" t="s">
        <v>1980</v>
      </c>
      <c r="C1073">
        <v>52199</v>
      </c>
      <c r="D1073">
        <v>7236563277</v>
      </c>
    </row>
    <row r="1074" spans="1:4" x14ac:dyDescent="0.3">
      <c r="A1074" t="s">
        <v>3353</v>
      </c>
      <c r="B1074" t="s">
        <v>2079</v>
      </c>
      <c r="C1074">
        <v>47256</v>
      </c>
      <c r="D1074">
        <v>5511711233</v>
      </c>
    </row>
    <row r="1075" spans="1:4" x14ac:dyDescent="0.3">
      <c r="A1075" t="s">
        <v>3354</v>
      </c>
      <c r="B1075" t="s">
        <v>2473</v>
      </c>
      <c r="C1075">
        <v>41189</v>
      </c>
      <c r="D1075">
        <v>3661649302</v>
      </c>
    </row>
    <row r="1076" spans="1:4" x14ac:dyDescent="0.3">
      <c r="A1076" t="s">
        <v>3355</v>
      </c>
      <c r="B1076" t="s">
        <v>3356</v>
      </c>
      <c r="C1076">
        <v>44225</v>
      </c>
      <c r="D1076">
        <v>994826516</v>
      </c>
    </row>
    <row r="1077" spans="1:4" x14ac:dyDescent="0.3">
      <c r="A1077" t="s">
        <v>3357</v>
      </c>
      <c r="B1077" t="s">
        <v>2141</v>
      </c>
      <c r="C1077">
        <v>55799</v>
      </c>
      <c r="D1077">
        <v>161397387</v>
      </c>
    </row>
    <row r="1078" spans="1:4" x14ac:dyDescent="0.3">
      <c r="A1078" t="s">
        <v>3358</v>
      </c>
      <c r="B1078" t="s">
        <v>2428</v>
      </c>
      <c r="C1078">
        <v>32454</v>
      </c>
      <c r="D1078">
        <v>7070564503</v>
      </c>
    </row>
    <row r="1079" spans="1:4" x14ac:dyDescent="0.3">
      <c r="A1079" t="s">
        <v>3359</v>
      </c>
      <c r="B1079" t="s">
        <v>1982</v>
      </c>
      <c r="C1079">
        <v>33485</v>
      </c>
      <c r="D1079">
        <v>1163292249</v>
      </c>
    </row>
    <row r="1080" spans="1:4" x14ac:dyDescent="0.3">
      <c r="A1080" t="s">
        <v>3360</v>
      </c>
      <c r="B1080" t="s">
        <v>2896</v>
      </c>
      <c r="C1080">
        <v>40362</v>
      </c>
      <c r="D1080">
        <v>2973481236</v>
      </c>
    </row>
    <row r="1081" spans="1:4" x14ac:dyDescent="0.3">
      <c r="A1081" t="s">
        <v>3361</v>
      </c>
      <c r="B1081" t="s">
        <v>2166</v>
      </c>
      <c r="C1081">
        <v>38678</v>
      </c>
      <c r="D1081">
        <v>3956653289</v>
      </c>
    </row>
    <row r="1082" spans="1:4" x14ac:dyDescent="0.3">
      <c r="A1082" t="s">
        <v>3362</v>
      </c>
      <c r="B1082" t="s">
        <v>2221</v>
      </c>
      <c r="C1082">
        <v>14355</v>
      </c>
      <c r="D1082">
        <v>6259267215</v>
      </c>
    </row>
    <row r="1083" spans="1:4" x14ac:dyDescent="0.3">
      <c r="A1083" t="s">
        <v>3363</v>
      </c>
      <c r="B1083" t="s">
        <v>2992</v>
      </c>
      <c r="C1083">
        <v>28374</v>
      </c>
      <c r="D1083">
        <v>5726465660</v>
      </c>
    </row>
    <row r="1084" spans="1:4" x14ac:dyDescent="0.3">
      <c r="A1084" t="s">
        <v>3364</v>
      </c>
      <c r="B1084" t="s">
        <v>2348</v>
      </c>
      <c r="C1084">
        <v>59982</v>
      </c>
      <c r="D1084">
        <v>3597778305</v>
      </c>
    </row>
    <row r="1085" spans="1:4" x14ac:dyDescent="0.3">
      <c r="A1085" t="s">
        <v>3365</v>
      </c>
      <c r="B1085" t="s">
        <v>2790</v>
      </c>
      <c r="C1085">
        <v>38639</v>
      </c>
      <c r="D1085">
        <v>1442784075</v>
      </c>
    </row>
    <row r="1086" spans="1:4" x14ac:dyDescent="0.3">
      <c r="A1086" t="s">
        <v>3366</v>
      </c>
      <c r="B1086" t="s">
        <v>2051</v>
      </c>
      <c r="C1086">
        <v>57366</v>
      </c>
      <c r="D1086">
        <v>2408183758</v>
      </c>
    </row>
    <row r="1087" spans="1:4" x14ac:dyDescent="0.3">
      <c r="A1087" t="s">
        <v>3367</v>
      </c>
      <c r="B1087" t="s">
        <v>2244</v>
      </c>
      <c r="C1087">
        <v>27896</v>
      </c>
      <c r="D1087">
        <v>9621571960</v>
      </c>
    </row>
    <row r="1088" spans="1:4" x14ac:dyDescent="0.3">
      <c r="A1088" t="s">
        <v>3368</v>
      </c>
      <c r="B1088" t="s">
        <v>3369</v>
      </c>
      <c r="C1088">
        <v>20242</v>
      </c>
      <c r="D1088">
        <v>9013891098</v>
      </c>
    </row>
    <row r="1089" spans="1:4" x14ac:dyDescent="0.3">
      <c r="A1089" t="s">
        <v>3370</v>
      </c>
      <c r="B1089" t="s">
        <v>2236</v>
      </c>
      <c r="C1089">
        <v>46167</v>
      </c>
      <c r="D1089">
        <v>3516592710</v>
      </c>
    </row>
    <row r="1090" spans="1:4" x14ac:dyDescent="0.3">
      <c r="A1090" t="s">
        <v>3371</v>
      </c>
      <c r="B1090" t="s">
        <v>2242</v>
      </c>
      <c r="C1090">
        <v>13158</v>
      </c>
      <c r="D1090">
        <v>8162941088</v>
      </c>
    </row>
    <row r="1091" spans="1:4" x14ac:dyDescent="0.3">
      <c r="A1091" t="s">
        <v>3372</v>
      </c>
      <c r="B1091" t="s">
        <v>2970</v>
      </c>
      <c r="C1091">
        <v>29732</v>
      </c>
      <c r="D1091">
        <v>7373156215</v>
      </c>
    </row>
    <row r="1092" spans="1:4" x14ac:dyDescent="0.3">
      <c r="A1092" t="s">
        <v>3373</v>
      </c>
      <c r="B1092" t="s">
        <v>2641</v>
      </c>
      <c r="C1092">
        <v>47441</v>
      </c>
      <c r="D1092">
        <v>3217797337</v>
      </c>
    </row>
    <row r="1093" spans="1:4" x14ac:dyDescent="0.3">
      <c r="A1093" t="s">
        <v>3374</v>
      </c>
      <c r="B1093" t="s">
        <v>2383</v>
      </c>
      <c r="C1093">
        <v>25657</v>
      </c>
      <c r="D1093">
        <v>6235447353</v>
      </c>
    </row>
    <row r="1094" spans="1:4" x14ac:dyDescent="0.3">
      <c r="A1094" t="s">
        <v>3375</v>
      </c>
      <c r="B1094" t="s">
        <v>3376</v>
      </c>
      <c r="C1094">
        <v>58041</v>
      </c>
      <c r="D1094">
        <v>4328154427</v>
      </c>
    </row>
    <row r="1095" spans="1:4" x14ac:dyDescent="0.3">
      <c r="A1095" t="s">
        <v>3377</v>
      </c>
      <c r="B1095" t="s">
        <v>2006</v>
      </c>
      <c r="C1095">
        <v>28775</v>
      </c>
      <c r="D1095">
        <v>1028388519</v>
      </c>
    </row>
    <row r="1096" spans="1:4" x14ac:dyDescent="0.3">
      <c r="A1096" t="s">
        <v>3378</v>
      </c>
      <c r="B1096" t="s">
        <v>2674</v>
      </c>
      <c r="C1096">
        <v>14219</v>
      </c>
      <c r="D1096">
        <v>4535395691</v>
      </c>
    </row>
    <row r="1097" spans="1:4" x14ac:dyDescent="0.3">
      <c r="A1097" t="s">
        <v>3379</v>
      </c>
      <c r="B1097" t="s">
        <v>2540</v>
      </c>
      <c r="C1097">
        <v>14473</v>
      </c>
      <c r="D1097">
        <v>8333777430</v>
      </c>
    </row>
    <row r="1098" spans="1:4" x14ac:dyDescent="0.3">
      <c r="A1098" t="s">
        <v>3380</v>
      </c>
      <c r="B1098" t="s">
        <v>2507</v>
      </c>
      <c r="C1098">
        <v>35992</v>
      </c>
      <c r="D1098">
        <v>6148235056</v>
      </c>
    </row>
    <row r="1099" spans="1:4" x14ac:dyDescent="0.3">
      <c r="A1099" t="s">
        <v>3381</v>
      </c>
      <c r="B1099" t="s">
        <v>2473</v>
      </c>
      <c r="C1099">
        <v>51107</v>
      </c>
      <c r="D1099">
        <v>992720575</v>
      </c>
    </row>
    <row r="1100" spans="1:4" x14ac:dyDescent="0.3">
      <c r="A1100" t="s">
        <v>3382</v>
      </c>
      <c r="B1100" t="s">
        <v>2197</v>
      </c>
      <c r="C1100">
        <v>51087</v>
      </c>
      <c r="D1100">
        <v>9305168396</v>
      </c>
    </row>
    <row r="1101" spans="1:4" x14ac:dyDescent="0.3">
      <c r="A1101" t="s">
        <v>3383</v>
      </c>
      <c r="B1101" t="s">
        <v>2166</v>
      </c>
      <c r="C1101">
        <v>17816</v>
      </c>
      <c r="D1101">
        <v>8858733592</v>
      </c>
    </row>
    <row r="1102" spans="1:4" x14ac:dyDescent="0.3">
      <c r="A1102" t="s">
        <v>3384</v>
      </c>
      <c r="B1102" t="s">
        <v>1972</v>
      </c>
      <c r="C1102">
        <v>40232</v>
      </c>
      <c r="D1102">
        <v>5974179625</v>
      </c>
    </row>
    <row r="1103" spans="1:4" x14ac:dyDescent="0.3">
      <c r="A1103" t="s">
        <v>3385</v>
      </c>
      <c r="B1103" t="s">
        <v>1991</v>
      </c>
      <c r="C1103">
        <v>18939</v>
      </c>
      <c r="D1103">
        <v>1573192775</v>
      </c>
    </row>
    <row r="1104" spans="1:4" x14ac:dyDescent="0.3">
      <c r="A1104" t="s">
        <v>3386</v>
      </c>
      <c r="B1104" t="s">
        <v>2188</v>
      </c>
      <c r="C1104">
        <v>38116</v>
      </c>
      <c r="D1104">
        <v>3609467622</v>
      </c>
    </row>
    <row r="1105" spans="1:4" x14ac:dyDescent="0.3">
      <c r="A1105" t="s">
        <v>3387</v>
      </c>
      <c r="B1105" t="s">
        <v>2530</v>
      </c>
      <c r="C1105">
        <v>49135</v>
      </c>
      <c r="D1105">
        <v>9561367408</v>
      </c>
    </row>
    <row r="1106" spans="1:4" x14ac:dyDescent="0.3">
      <c r="A1106" t="s">
        <v>3388</v>
      </c>
      <c r="B1106" t="s">
        <v>1930</v>
      </c>
      <c r="C1106">
        <v>16872</v>
      </c>
      <c r="D1106">
        <v>1898839557</v>
      </c>
    </row>
    <row r="1107" spans="1:4" x14ac:dyDescent="0.3">
      <c r="A1107" t="s">
        <v>3389</v>
      </c>
      <c r="B1107" t="s">
        <v>3390</v>
      </c>
      <c r="C1107">
        <v>27461</v>
      </c>
      <c r="D1107">
        <v>8204786093</v>
      </c>
    </row>
    <row r="1108" spans="1:4" x14ac:dyDescent="0.3">
      <c r="A1108" t="s">
        <v>3391</v>
      </c>
      <c r="B1108" t="s">
        <v>2536</v>
      </c>
      <c r="C1108">
        <v>55497</v>
      </c>
      <c r="D1108">
        <v>992720575</v>
      </c>
    </row>
    <row r="1109" spans="1:4" x14ac:dyDescent="0.3">
      <c r="A1109" t="s">
        <v>3392</v>
      </c>
      <c r="B1109" t="s">
        <v>3393</v>
      </c>
      <c r="C1109">
        <v>40333</v>
      </c>
      <c r="D1109">
        <v>8377113392</v>
      </c>
    </row>
    <row r="1110" spans="1:4" x14ac:dyDescent="0.3">
      <c r="A1110" t="s">
        <v>3394</v>
      </c>
      <c r="B1110" t="s">
        <v>2154</v>
      </c>
      <c r="C1110">
        <v>13521</v>
      </c>
      <c r="D1110">
        <v>9885165231</v>
      </c>
    </row>
    <row r="1111" spans="1:4" x14ac:dyDescent="0.3">
      <c r="A1111" t="s">
        <v>3395</v>
      </c>
      <c r="B1111" t="s">
        <v>2576</v>
      </c>
      <c r="C1111">
        <v>20925</v>
      </c>
      <c r="D1111">
        <v>6789690301</v>
      </c>
    </row>
    <row r="1112" spans="1:4" x14ac:dyDescent="0.3">
      <c r="A1112" t="s">
        <v>3396</v>
      </c>
      <c r="B1112" t="s">
        <v>1934</v>
      </c>
      <c r="C1112">
        <v>15057</v>
      </c>
      <c r="D1112">
        <v>5603002824</v>
      </c>
    </row>
    <row r="1113" spans="1:4" x14ac:dyDescent="0.3">
      <c r="A1113" t="s">
        <v>3397</v>
      </c>
      <c r="B1113" t="s">
        <v>2043</v>
      </c>
      <c r="C1113">
        <v>56513</v>
      </c>
      <c r="D1113">
        <v>6837456032</v>
      </c>
    </row>
    <row r="1114" spans="1:4" x14ac:dyDescent="0.3">
      <c r="A1114" t="s">
        <v>3398</v>
      </c>
      <c r="B1114" t="s">
        <v>2340</v>
      </c>
      <c r="C1114">
        <v>10273</v>
      </c>
      <c r="D1114">
        <v>4219825649</v>
      </c>
    </row>
    <row r="1115" spans="1:4" x14ac:dyDescent="0.3">
      <c r="A1115" t="s">
        <v>3399</v>
      </c>
      <c r="B1115" t="s">
        <v>2039</v>
      </c>
      <c r="C1115">
        <v>42783</v>
      </c>
      <c r="D1115">
        <v>2183763965</v>
      </c>
    </row>
    <row r="1116" spans="1:4" x14ac:dyDescent="0.3">
      <c r="A1116" t="s">
        <v>3400</v>
      </c>
      <c r="B1116" t="s">
        <v>2727</v>
      </c>
      <c r="C1116">
        <v>55511</v>
      </c>
      <c r="D1116">
        <v>3219601650</v>
      </c>
    </row>
    <row r="1117" spans="1:4" x14ac:dyDescent="0.3">
      <c r="A1117" t="s">
        <v>3401</v>
      </c>
      <c r="B1117" t="s">
        <v>2355</v>
      </c>
      <c r="C1117">
        <v>24255</v>
      </c>
      <c r="D1117">
        <v>2599557828</v>
      </c>
    </row>
    <row r="1118" spans="1:4" x14ac:dyDescent="0.3">
      <c r="A1118" t="s">
        <v>3402</v>
      </c>
      <c r="B1118" t="s">
        <v>3291</v>
      </c>
      <c r="C1118">
        <v>40888</v>
      </c>
      <c r="D1118">
        <v>2408183758</v>
      </c>
    </row>
    <row r="1119" spans="1:4" x14ac:dyDescent="0.3">
      <c r="A1119" t="s">
        <v>3403</v>
      </c>
      <c r="B1119" t="s">
        <v>2587</v>
      </c>
      <c r="C1119">
        <v>36909</v>
      </c>
      <c r="D1119">
        <v>4739588234</v>
      </c>
    </row>
    <row r="1120" spans="1:4" x14ac:dyDescent="0.3">
      <c r="A1120" t="s">
        <v>3404</v>
      </c>
      <c r="B1120" t="s">
        <v>2505</v>
      </c>
      <c r="C1120">
        <v>58262</v>
      </c>
      <c r="D1120">
        <v>8128449354</v>
      </c>
    </row>
    <row r="1121" spans="1:4" x14ac:dyDescent="0.3">
      <c r="A1121" t="s">
        <v>3405</v>
      </c>
      <c r="B1121" t="s">
        <v>2587</v>
      </c>
      <c r="C1121">
        <v>29831</v>
      </c>
      <c r="D1121">
        <v>29906814</v>
      </c>
    </row>
    <row r="1122" spans="1:4" x14ac:dyDescent="0.3">
      <c r="A1122" t="s">
        <v>3406</v>
      </c>
      <c r="B1122" t="s">
        <v>1948</v>
      </c>
      <c r="C1122">
        <v>34625</v>
      </c>
      <c r="D1122">
        <v>4439073344</v>
      </c>
    </row>
    <row r="1123" spans="1:4" x14ac:dyDescent="0.3">
      <c r="A1123" t="s">
        <v>3407</v>
      </c>
      <c r="B1123" t="s">
        <v>2554</v>
      </c>
      <c r="C1123">
        <v>34251</v>
      </c>
      <c r="D1123">
        <v>1462119603</v>
      </c>
    </row>
    <row r="1124" spans="1:4" x14ac:dyDescent="0.3">
      <c r="A1124" t="s">
        <v>3408</v>
      </c>
      <c r="B1124" t="s">
        <v>2403</v>
      </c>
      <c r="C1124">
        <v>48109</v>
      </c>
      <c r="D1124">
        <v>6322781804</v>
      </c>
    </row>
    <row r="1125" spans="1:4" x14ac:dyDescent="0.3">
      <c r="A1125" t="s">
        <v>3409</v>
      </c>
      <c r="B1125" t="s">
        <v>2061</v>
      </c>
      <c r="C1125">
        <v>31257</v>
      </c>
      <c r="D1125">
        <v>1992195951</v>
      </c>
    </row>
    <row r="1126" spans="1:4" x14ac:dyDescent="0.3">
      <c r="A1126" t="s">
        <v>3410</v>
      </c>
      <c r="B1126" t="s">
        <v>2020</v>
      </c>
      <c r="C1126">
        <v>49240</v>
      </c>
      <c r="D1126">
        <v>3428040538</v>
      </c>
    </row>
    <row r="1127" spans="1:4" x14ac:dyDescent="0.3">
      <c r="A1127" t="s">
        <v>3411</v>
      </c>
      <c r="B1127" t="s">
        <v>3376</v>
      </c>
      <c r="C1127">
        <v>50032</v>
      </c>
      <c r="D1127">
        <v>5726465660</v>
      </c>
    </row>
    <row r="1128" spans="1:4" x14ac:dyDescent="0.3">
      <c r="A1128" t="s">
        <v>3412</v>
      </c>
      <c r="B1128" t="s">
        <v>2194</v>
      </c>
      <c r="C1128">
        <v>18201</v>
      </c>
      <c r="D1128">
        <v>9624054975</v>
      </c>
    </row>
    <row r="1129" spans="1:4" x14ac:dyDescent="0.3">
      <c r="A1129" t="s">
        <v>3413</v>
      </c>
      <c r="B1129" t="s">
        <v>2554</v>
      </c>
      <c r="C1129">
        <v>18465</v>
      </c>
      <c r="D1129">
        <v>3097425365</v>
      </c>
    </row>
    <row r="1130" spans="1:4" x14ac:dyDescent="0.3">
      <c r="A1130" t="s">
        <v>3414</v>
      </c>
      <c r="B1130" t="s">
        <v>2389</v>
      </c>
      <c r="C1130">
        <v>17673</v>
      </c>
      <c r="D1130">
        <v>4097160079</v>
      </c>
    </row>
    <row r="1131" spans="1:4" x14ac:dyDescent="0.3">
      <c r="A1131" t="s">
        <v>3415</v>
      </c>
      <c r="B1131" t="s">
        <v>2205</v>
      </c>
      <c r="C1131">
        <v>18431</v>
      </c>
      <c r="D1131">
        <v>2739934548</v>
      </c>
    </row>
    <row r="1132" spans="1:4" x14ac:dyDescent="0.3">
      <c r="A1132" t="s">
        <v>3416</v>
      </c>
      <c r="B1132" t="s">
        <v>2428</v>
      </c>
      <c r="C1132">
        <v>22900</v>
      </c>
      <c r="D1132">
        <v>2070860833</v>
      </c>
    </row>
    <row r="1133" spans="1:4" x14ac:dyDescent="0.3">
      <c r="A1133" t="s">
        <v>3417</v>
      </c>
      <c r="B1133" t="s">
        <v>2099</v>
      </c>
      <c r="C1133">
        <v>32158</v>
      </c>
      <c r="D1133">
        <v>3560320844</v>
      </c>
    </row>
    <row r="1134" spans="1:4" x14ac:dyDescent="0.3">
      <c r="A1134" t="s">
        <v>3418</v>
      </c>
      <c r="B1134" t="s">
        <v>2491</v>
      </c>
      <c r="C1134">
        <v>12943</v>
      </c>
      <c r="D1134">
        <v>2405876701</v>
      </c>
    </row>
    <row r="1135" spans="1:4" x14ac:dyDescent="0.3">
      <c r="A1135" t="s">
        <v>3419</v>
      </c>
      <c r="B1135" t="s">
        <v>2470</v>
      </c>
      <c r="C1135">
        <v>48984</v>
      </c>
      <c r="D1135">
        <v>601779371</v>
      </c>
    </row>
    <row r="1136" spans="1:4" x14ac:dyDescent="0.3">
      <c r="A1136" t="s">
        <v>3420</v>
      </c>
      <c r="B1136" t="s">
        <v>2061</v>
      </c>
      <c r="C1136">
        <v>27460</v>
      </c>
      <c r="D1136">
        <v>9855833406</v>
      </c>
    </row>
    <row r="1137" spans="1:4" x14ac:dyDescent="0.3">
      <c r="A1137" t="s">
        <v>3421</v>
      </c>
      <c r="B1137" t="s">
        <v>3297</v>
      </c>
      <c r="C1137">
        <v>53535</v>
      </c>
      <c r="D1137">
        <v>8017115954</v>
      </c>
    </row>
    <row r="1138" spans="1:4" x14ac:dyDescent="0.3">
      <c r="A1138" t="s">
        <v>3422</v>
      </c>
      <c r="B1138" t="s">
        <v>2045</v>
      </c>
      <c r="C1138">
        <v>45318</v>
      </c>
      <c r="D1138">
        <v>2402470968</v>
      </c>
    </row>
    <row r="1139" spans="1:4" x14ac:dyDescent="0.3">
      <c r="A1139" t="s">
        <v>3423</v>
      </c>
      <c r="B1139" t="s">
        <v>2028</v>
      </c>
      <c r="C1139">
        <v>44311</v>
      </c>
      <c r="D1139">
        <v>4188124377</v>
      </c>
    </row>
    <row r="1140" spans="1:4" x14ac:dyDescent="0.3">
      <c r="A1140" t="s">
        <v>3424</v>
      </c>
      <c r="B1140" t="s">
        <v>2321</v>
      </c>
      <c r="C1140">
        <v>59327</v>
      </c>
      <c r="D1140">
        <v>939715988</v>
      </c>
    </row>
    <row r="1141" spans="1:4" x14ac:dyDescent="0.3">
      <c r="A1141" t="s">
        <v>3425</v>
      </c>
      <c r="B1141" t="s">
        <v>2219</v>
      </c>
      <c r="C1141">
        <v>27907</v>
      </c>
      <c r="D1141">
        <v>5588978080</v>
      </c>
    </row>
    <row r="1142" spans="1:4" x14ac:dyDescent="0.3">
      <c r="A1142" t="s">
        <v>3426</v>
      </c>
      <c r="B1142" t="s">
        <v>3271</v>
      </c>
      <c r="C1142">
        <v>21015</v>
      </c>
      <c r="D1142">
        <v>6007705854</v>
      </c>
    </row>
    <row r="1143" spans="1:4" x14ac:dyDescent="0.3">
      <c r="A1143" t="s">
        <v>3427</v>
      </c>
      <c r="B1143" t="s">
        <v>2166</v>
      </c>
      <c r="C1143">
        <v>32088</v>
      </c>
      <c r="D1143">
        <v>3956653289</v>
      </c>
    </row>
    <row r="1144" spans="1:4" x14ac:dyDescent="0.3">
      <c r="A1144" t="s">
        <v>3428</v>
      </c>
      <c r="B1144" t="s">
        <v>2308</v>
      </c>
      <c r="C1144">
        <v>52240</v>
      </c>
      <c r="D1144">
        <v>8093156364</v>
      </c>
    </row>
    <row r="1145" spans="1:4" x14ac:dyDescent="0.3">
      <c r="A1145" t="s">
        <v>3429</v>
      </c>
      <c r="B1145" t="s">
        <v>3092</v>
      </c>
      <c r="C1145">
        <v>34085</v>
      </c>
      <c r="D1145">
        <v>5623896162</v>
      </c>
    </row>
    <row r="1146" spans="1:4" x14ac:dyDescent="0.3">
      <c r="A1146" t="s">
        <v>3430</v>
      </c>
      <c r="B1146" t="s">
        <v>2123</v>
      </c>
      <c r="C1146">
        <v>43311</v>
      </c>
      <c r="D1146">
        <v>7205288142</v>
      </c>
    </row>
    <row r="1147" spans="1:4" x14ac:dyDescent="0.3">
      <c r="A1147" t="s">
        <v>3431</v>
      </c>
      <c r="B1147" t="s">
        <v>1966</v>
      </c>
      <c r="C1147">
        <v>37369</v>
      </c>
      <c r="D1147">
        <v>5988565948</v>
      </c>
    </row>
    <row r="1148" spans="1:4" x14ac:dyDescent="0.3">
      <c r="A1148" t="s">
        <v>3432</v>
      </c>
      <c r="B1148" t="s">
        <v>2298</v>
      </c>
      <c r="C1148">
        <v>26969</v>
      </c>
      <c r="D1148">
        <v>999389173</v>
      </c>
    </row>
    <row r="1149" spans="1:4" x14ac:dyDescent="0.3">
      <c r="A1149" t="s">
        <v>3433</v>
      </c>
      <c r="B1149" t="s">
        <v>2246</v>
      </c>
      <c r="C1149">
        <v>54353</v>
      </c>
      <c r="D1149">
        <v>4235594176</v>
      </c>
    </row>
    <row r="1150" spans="1:4" x14ac:dyDescent="0.3">
      <c r="A1150" t="s">
        <v>3434</v>
      </c>
      <c r="B1150" t="s">
        <v>2188</v>
      </c>
      <c r="C1150">
        <v>25699</v>
      </c>
      <c r="D1150">
        <v>769312748</v>
      </c>
    </row>
    <row r="1151" spans="1:4" x14ac:dyDescent="0.3">
      <c r="A1151" t="s">
        <v>3435</v>
      </c>
      <c r="B1151" t="s">
        <v>2290</v>
      </c>
      <c r="C1151">
        <v>56034</v>
      </c>
      <c r="D1151">
        <v>7462961601</v>
      </c>
    </row>
    <row r="1152" spans="1:4" x14ac:dyDescent="0.3">
      <c r="A1152" t="s">
        <v>3436</v>
      </c>
      <c r="B1152" t="s">
        <v>1954</v>
      </c>
      <c r="C1152">
        <v>39791</v>
      </c>
      <c r="D1152">
        <v>9829586073</v>
      </c>
    </row>
    <row r="1153" spans="1:4" x14ac:dyDescent="0.3">
      <c r="A1153" t="s">
        <v>3437</v>
      </c>
      <c r="B1153" t="s">
        <v>1952</v>
      </c>
      <c r="C1153">
        <v>24938</v>
      </c>
      <c r="D1153">
        <v>2873915978</v>
      </c>
    </row>
    <row r="1154" spans="1:4" x14ac:dyDescent="0.3">
      <c r="A1154" t="s">
        <v>3438</v>
      </c>
      <c r="B1154" t="s">
        <v>2951</v>
      </c>
      <c r="C1154">
        <v>45362</v>
      </c>
      <c r="D1154">
        <v>6408517315</v>
      </c>
    </row>
    <row r="1155" spans="1:4" x14ac:dyDescent="0.3">
      <c r="A1155" t="s">
        <v>3439</v>
      </c>
      <c r="B1155" t="s">
        <v>2149</v>
      </c>
      <c r="C1155">
        <v>15297</v>
      </c>
      <c r="D1155">
        <v>7192290785</v>
      </c>
    </row>
    <row r="1156" spans="1:4" x14ac:dyDescent="0.3">
      <c r="A1156" t="s">
        <v>3440</v>
      </c>
      <c r="B1156" t="s">
        <v>2014</v>
      </c>
      <c r="C1156">
        <v>48583</v>
      </c>
      <c r="D1156">
        <v>2958692264</v>
      </c>
    </row>
    <row r="1157" spans="1:4" x14ac:dyDescent="0.3">
      <c r="A1157" t="s">
        <v>3441</v>
      </c>
      <c r="B1157" t="s">
        <v>2517</v>
      </c>
      <c r="C1157">
        <v>50968</v>
      </c>
      <c r="D1157">
        <v>1541082834</v>
      </c>
    </row>
    <row r="1158" spans="1:4" x14ac:dyDescent="0.3">
      <c r="A1158" t="s">
        <v>3442</v>
      </c>
      <c r="B1158" t="s">
        <v>2778</v>
      </c>
      <c r="C1158">
        <v>21871</v>
      </c>
      <c r="D1158">
        <v>325547246</v>
      </c>
    </row>
    <row r="1159" spans="1:4" x14ac:dyDescent="0.3">
      <c r="A1159" t="s">
        <v>3443</v>
      </c>
      <c r="B1159" t="s">
        <v>2234</v>
      </c>
      <c r="C1159">
        <v>54660</v>
      </c>
      <c r="D1159">
        <v>999389173</v>
      </c>
    </row>
    <row r="1160" spans="1:4" x14ac:dyDescent="0.3">
      <c r="A1160" t="s">
        <v>3444</v>
      </c>
      <c r="B1160" t="s">
        <v>2473</v>
      </c>
      <c r="C1160">
        <v>49522</v>
      </c>
      <c r="D1160">
        <v>5519420165</v>
      </c>
    </row>
    <row r="1161" spans="1:4" x14ac:dyDescent="0.3">
      <c r="A1161" t="s">
        <v>3445</v>
      </c>
      <c r="B1161" t="s">
        <v>2118</v>
      </c>
      <c r="C1161">
        <v>17369</v>
      </c>
      <c r="D1161">
        <v>397599129</v>
      </c>
    </row>
    <row r="1162" spans="1:4" x14ac:dyDescent="0.3">
      <c r="A1162" t="s">
        <v>3446</v>
      </c>
      <c r="B1162" t="s">
        <v>3113</v>
      </c>
      <c r="C1162">
        <v>21200</v>
      </c>
      <c r="D1162">
        <v>4689682046</v>
      </c>
    </row>
    <row r="1163" spans="1:4" x14ac:dyDescent="0.3">
      <c r="A1163" t="s">
        <v>3447</v>
      </c>
      <c r="B1163" t="s">
        <v>3243</v>
      </c>
      <c r="C1163">
        <v>57235</v>
      </c>
      <c r="D1163">
        <v>8322342209</v>
      </c>
    </row>
    <row r="1164" spans="1:4" x14ac:dyDescent="0.3">
      <c r="A1164" t="s">
        <v>3448</v>
      </c>
      <c r="B1164" t="s">
        <v>2802</v>
      </c>
      <c r="C1164">
        <v>51249</v>
      </c>
      <c r="D1164">
        <v>2306669465</v>
      </c>
    </row>
    <row r="1165" spans="1:4" x14ac:dyDescent="0.3">
      <c r="A1165" t="s">
        <v>3449</v>
      </c>
      <c r="B1165" t="s">
        <v>1964</v>
      </c>
      <c r="C1165">
        <v>39532</v>
      </c>
      <c r="D1165">
        <v>2136806068</v>
      </c>
    </row>
    <row r="1166" spans="1:4" x14ac:dyDescent="0.3">
      <c r="A1166" t="s">
        <v>3450</v>
      </c>
      <c r="B1166" t="s">
        <v>3183</v>
      </c>
      <c r="C1166">
        <v>26055</v>
      </c>
      <c r="D1166">
        <v>6515844751</v>
      </c>
    </row>
    <row r="1167" spans="1:4" x14ac:dyDescent="0.3">
      <c r="A1167" t="s">
        <v>3451</v>
      </c>
      <c r="B1167" t="s">
        <v>2201</v>
      </c>
      <c r="C1167">
        <v>57137</v>
      </c>
      <c r="D1167">
        <v>5474718616</v>
      </c>
    </row>
    <row r="1168" spans="1:4" x14ac:dyDescent="0.3">
      <c r="A1168" t="s">
        <v>3452</v>
      </c>
      <c r="B1168" t="s">
        <v>2099</v>
      </c>
      <c r="C1168">
        <v>31401</v>
      </c>
      <c r="D1168">
        <v>5928086253</v>
      </c>
    </row>
    <row r="1169" spans="1:4" x14ac:dyDescent="0.3">
      <c r="A1169" t="s">
        <v>3453</v>
      </c>
      <c r="B1169" t="s">
        <v>1950</v>
      </c>
      <c r="C1169">
        <v>45159</v>
      </c>
      <c r="D1169">
        <v>6209983448</v>
      </c>
    </row>
    <row r="1170" spans="1:4" x14ac:dyDescent="0.3">
      <c r="A1170" t="s">
        <v>3454</v>
      </c>
      <c r="B1170" t="s">
        <v>2321</v>
      </c>
      <c r="C1170">
        <v>18009</v>
      </c>
      <c r="D1170">
        <v>4578004252</v>
      </c>
    </row>
    <row r="1171" spans="1:4" x14ac:dyDescent="0.3">
      <c r="A1171" t="s">
        <v>3455</v>
      </c>
      <c r="B1171" t="s">
        <v>3201</v>
      </c>
      <c r="C1171">
        <v>42599</v>
      </c>
      <c r="D1171">
        <v>1739513533</v>
      </c>
    </row>
    <row r="1172" spans="1:4" x14ac:dyDescent="0.3">
      <c r="A1172" t="s">
        <v>3456</v>
      </c>
      <c r="B1172" t="s">
        <v>1970</v>
      </c>
      <c r="C1172">
        <v>42544</v>
      </c>
      <c r="D1172">
        <v>7427985850</v>
      </c>
    </row>
    <row r="1173" spans="1:4" x14ac:dyDescent="0.3">
      <c r="A1173" t="s">
        <v>3457</v>
      </c>
      <c r="B1173" t="s">
        <v>2441</v>
      </c>
      <c r="C1173">
        <v>25379</v>
      </c>
      <c r="D1173">
        <v>3597778305</v>
      </c>
    </row>
    <row r="1174" spans="1:4" x14ac:dyDescent="0.3">
      <c r="A1174" t="s">
        <v>3458</v>
      </c>
      <c r="B1174" t="s">
        <v>2389</v>
      </c>
      <c r="C1174">
        <v>33737</v>
      </c>
      <c r="D1174">
        <v>9627071331</v>
      </c>
    </row>
    <row r="1175" spans="1:4" x14ac:dyDescent="0.3">
      <c r="A1175" t="s">
        <v>3459</v>
      </c>
      <c r="B1175" t="s">
        <v>2470</v>
      </c>
      <c r="C1175">
        <v>12918</v>
      </c>
      <c r="D1175">
        <v>9258570278</v>
      </c>
    </row>
    <row r="1176" spans="1:4" x14ac:dyDescent="0.3">
      <c r="A1176" t="s">
        <v>3460</v>
      </c>
      <c r="B1176" t="s">
        <v>2663</v>
      </c>
      <c r="C1176">
        <v>41102</v>
      </c>
      <c r="D1176">
        <v>8731494560</v>
      </c>
    </row>
    <row r="1177" spans="1:4" x14ac:dyDescent="0.3">
      <c r="A1177" t="s">
        <v>3461</v>
      </c>
      <c r="B1177" t="s">
        <v>2239</v>
      </c>
      <c r="C1177">
        <v>59374</v>
      </c>
      <c r="D1177">
        <v>933051662</v>
      </c>
    </row>
    <row r="1178" spans="1:4" x14ac:dyDescent="0.3">
      <c r="A1178" t="s">
        <v>3462</v>
      </c>
      <c r="B1178" t="s">
        <v>2569</v>
      </c>
      <c r="C1178">
        <v>50884</v>
      </c>
      <c r="D1178">
        <v>3554200719</v>
      </c>
    </row>
    <row r="1179" spans="1:4" x14ac:dyDescent="0.3">
      <c r="A1179" t="s">
        <v>3463</v>
      </c>
      <c r="B1179" t="s">
        <v>2244</v>
      </c>
      <c r="C1179">
        <v>16535</v>
      </c>
      <c r="D1179">
        <v>4409014943</v>
      </c>
    </row>
    <row r="1180" spans="1:4" x14ac:dyDescent="0.3">
      <c r="A1180" t="s">
        <v>3464</v>
      </c>
      <c r="B1180" t="s">
        <v>3237</v>
      </c>
      <c r="C1180">
        <v>50820</v>
      </c>
      <c r="D1180">
        <v>3288836432</v>
      </c>
    </row>
    <row r="1181" spans="1:4" x14ac:dyDescent="0.3">
      <c r="A1181" t="s">
        <v>3465</v>
      </c>
      <c r="B1181" t="s">
        <v>2563</v>
      </c>
      <c r="C1181">
        <v>47125</v>
      </c>
      <c r="D1181">
        <v>2698184272</v>
      </c>
    </row>
    <row r="1182" spans="1:4" x14ac:dyDescent="0.3">
      <c r="A1182" t="s">
        <v>3466</v>
      </c>
      <c r="B1182" t="s">
        <v>2075</v>
      </c>
      <c r="C1182">
        <v>31989</v>
      </c>
      <c r="D1182">
        <v>3792993961</v>
      </c>
    </row>
    <row r="1183" spans="1:4" x14ac:dyDescent="0.3">
      <c r="A1183" t="s">
        <v>3467</v>
      </c>
      <c r="B1183" t="s">
        <v>2596</v>
      </c>
      <c r="C1183">
        <v>47917</v>
      </c>
      <c r="D1183">
        <v>357531329</v>
      </c>
    </row>
    <row r="1184" spans="1:4" x14ac:dyDescent="0.3">
      <c r="A1184" t="s">
        <v>3468</v>
      </c>
      <c r="B1184" t="s">
        <v>2103</v>
      </c>
      <c r="C1184">
        <v>42918</v>
      </c>
      <c r="D1184">
        <v>303831626</v>
      </c>
    </row>
    <row r="1185" spans="1:4" x14ac:dyDescent="0.3">
      <c r="A1185" t="s">
        <v>3469</v>
      </c>
      <c r="B1185" t="s">
        <v>2234</v>
      </c>
      <c r="C1185">
        <v>55754</v>
      </c>
      <c r="D1185">
        <v>1918356416</v>
      </c>
    </row>
    <row r="1186" spans="1:4" x14ac:dyDescent="0.3">
      <c r="A1186" t="s">
        <v>3470</v>
      </c>
      <c r="B1186" t="s">
        <v>2093</v>
      </c>
      <c r="C1186">
        <v>10945</v>
      </c>
      <c r="D1186">
        <v>4175195971</v>
      </c>
    </row>
    <row r="1187" spans="1:4" x14ac:dyDescent="0.3">
      <c r="A1187" t="s">
        <v>3471</v>
      </c>
      <c r="B1187" t="s">
        <v>1993</v>
      </c>
      <c r="C1187">
        <v>43384</v>
      </c>
      <c r="D1187">
        <v>7268478941</v>
      </c>
    </row>
    <row r="1188" spans="1:4" x14ac:dyDescent="0.3">
      <c r="A1188" t="s">
        <v>3472</v>
      </c>
      <c r="B1188" t="s">
        <v>1980</v>
      </c>
      <c r="C1188">
        <v>52718</v>
      </c>
      <c r="D1188">
        <v>9229113786</v>
      </c>
    </row>
    <row r="1189" spans="1:4" x14ac:dyDescent="0.3">
      <c r="A1189" t="s">
        <v>3473</v>
      </c>
      <c r="B1189" t="s">
        <v>3023</v>
      </c>
      <c r="C1189">
        <v>41104</v>
      </c>
      <c r="D1189">
        <v>858481901</v>
      </c>
    </row>
    <row r="1190" spans="1:4" x14ac:dyDescent="0.3">
      <c r="A1190" t="s">
        <v>3474</v>
      </c>
      <c r="B1190" t="s">
        <v>2623</v>
      </c>
      <c r="C1190">
        <v>39313</v>
      </c>
      <c r="D1190">
        <v>5403399259</v>
      </c>
    </row>
    <row r="1191" spans="1:4" x14ac:dyDescent="0.3">
      <c r="A1191" t="s">
        <v>3475</v>
      </c>
      <c r="B1191" t="s">
        <v>2329</v>
      </c>
      <c r="C1191">
        <v>12950</v>
      </c>
      <c r="D1191">
        <v>7783641539</v>
      </c>
    </row>
    <row r="1192" spans="1:4" x14ac:dyDescent="0.3">
      <c r="A1192" t="s">
        <v>3476</v>
      </c>
      <c r="B1192" t="s">
        <v>2199</v>
      </c>
      <c r="C1192">
        <v>54465</v>
      </c>
      <c r="D1192">
        <v>1249074622</v>
      </c>
    </row>
    <row r="1193" spans="1:4" x14ac:dyDescent="0.3">
      <c r="A1193" t="s">
        <v>3477</v>
      </c>
      <c r="B1193" t="s">
        <v>2026</v>
      </c>
      <c r="C1193">
        <v>27626</v>
      </c>
      <c r="D1193">
        <v>6842911427</v>
      </c>
    </row>
    <row r="1194" spans="1:4" x14ac:dyDescent="0.3">
      <c r="A1194" t="s">
        <v>3478</v>
      </c>
      <c r="B1194" t="s">
        <v>2977</v>
      </c>
      <c r="C1194">
        <v>19364</v>
      </c>
      <c r="D1194">
        <v>7180110256</v>
      </c>
    </row>
    <row r="1195" spans="1:4" x14ac:dyDescent="0.3">
      <c r="A1195" t="s">
        <v>3479</v>
      </c>
      <c r="B1195" t="s">
        <v>2089</v>
      </c>
      <c r="C1195">
        <v>34441</v>
      </c>
      <c r="D1195">
        <v>3288836432</v>
      </c>
    </row>
    <row r="1196" spans="1:4" x14ac:dyDescent="0.3">
      <c r="A1196" t="s">
        <v>3480</v>
      </c>
      <c r="B1196" t="s">
        <v>2212</v>
      </c>
      <c r="C1196">
        <v>26867</v>
      </c>
      <c r="D1196">
        <v>1573192775</v>
      </c>
    </row>
    <row r="1197" spans="1:4" x14ac:dyDescent="0.3">
      <c r="A1197" t="s">
        <v>3481</v>
      </c>
      <c r="B1197" t="s">
        <v>2511</v>
      </c>
      <c r="C1197">
        <v>50437</v>
      </c>
      <c r="D1197">
        <v>6007705854</v>
      </c>
    </row>
    <row r="1198" spans="1:4" x14ac:dyDescent="0.3">
      <c r="A1198" t="s">
        <v>3482</v>
      </c>
      <c r="B1198" t="s">
        <v>2139</v>
      </c>
      <c r="C1198">
        <v>44376</v>
      </c>
      <c r="D1198">
        <v>2450711406</v>
      </c>
    </row>
    <row r="1199" spans="1:4" x14ac:dyDescent="0.3">
      <c r="A1199" t="s">
        <v>3483</v>
      </c>
      <c r="B1199" t="s">
        <v>2123</v>
      </c>
      <c r="C1199">
        <v>27930</v>
      </c>
      <c r="D1199">
        <v>4969679754</v>
      </c>
    </row>
    <row r="1200" spans="1:4" x14ac:dyDescent="0.3">
      <c r="A1200" t="s">
        <v>3484</v>
      </c>
      <c r="B1200" t="s">
        <v>3113</v>
      </c>
      <c r="C1200">
        <v>51108</v>
      </c>
      <c r="D1200">
        <v>5244119095</v>
      </c>
    </row>
    <row r="1201" spans="1:4" x14ac:dyDescent="0.3">
      <c r="A1201" t="s">
        <v>3485</v>
      </c>
      <c r="B1201" t="s">
        <v>2687</v>
      </c>
      <c r="C1201">
        <v>20309</v>
      </c>
      <c r="D1201">
        <v>4192879565</v>
      </c>
    </row>
    <row r="1202" spans="1:4" x14ac:dyDescent="0.3">
      <c r="A1202" t="s">
        <v>3486</v>
      </c>
      <c r="B1202" t="s">
        <v>3487</v>
      </c>
      <c r="C1202">
        <v>37260</v>
      </c>
      <c r="D1202">
        <v>7866715386</v>
      </c>
    </row>
    <row r="1203" spans="1:4" x14ac:dyDescent="0.3">
      <c r="A1203" t="s">
        <v>3488</v>
      </c>
      <c r="B1203" t="s">
        <v>2360</v>
      </c>
      <c r="C1203">
        <v>52862</v>
      </c>
      <c r="D1203">
        <v>6019132307</v>
      </c>
    </row>
    <row r="1204" spans="1:4" x14ac:dyDescent="0.3">
      <c r="A1204" t="s">
        <v>3489</v>
      </c>
      <c r="B1204" t="s">
        <v>2452</v>
      </c>
      <c r="C1204">
        <v>46243</v>
      </c>
      <c r="D1204">
        <v>5064247826</v>
      </c>
    </row>
    <row r="1205" spans="1:4" x14ac:dyDescent="0.3">
      <c r="A1205" t="s">
        <v>3490</v>
      </c>
      <c r="B1205" t="s">
        <v>2778</v>
      </c>
      <c r="C1205">
        <v>44969</v>
      </c>
      <c r="D1205">
        <v>8757371024</v>
      </c>
    </row>
    <row r="1206" spans="1:4" x14ac:dyDescent="0.3">
      <c r="A1206" t="s">
        <v>3491</v>
      </c>
      <c r="B1206" t="s">
        <v>2212</v>
      </c>
      <c r="C1206">
        <v>20087</v>
      </c>
      <c r="D1206">
        <v>7233077789</v>
      </c>
    </row>
    <row r="1207" spans="1:4" x14ac:dyDescent="0.3">
      <c r="A1207" t="s">
        <v>3492</v>
      </c>
      <c r="B1207" t="s">
        <v>2355</v>
      </c>
      <c r="C1207">
        <v>55411</v>
      </c>
      <c r="D1207">
        <v>1990334539</v>
      </c>
    </row>
    <row r="1208" spans="1:4" x14ac:dyDescent="0.3">
      <c r="A1208" t="s">
        <v>3493</v>
      </c>
      <c r="B1208" t="s">
        <v>2419</v>
      </c>
      <c r="C1208">
        <v>51167</v>
      </c>
      <c r="D1208">
        <v>4029727026</v>
      </c>
    </row>
    <row r="1209" spans="1:4" x14ac:dyDescent="0.3">
      <c r="A1209" t="s">
        <v>3494</v>
      </c>
      <c r="B1209" t="s">
        <v>2290</v>
      </c>
      <c r="C1209">
        <v>17790</v>
      </c>
      <c r="D1209">
        <v>9855833406</v>
      </c>
    </row>
    <row r="1210" spans="1:4" x14ac:dyDescent="0.3">
      <c r="A1210" t="s">
        <v>3495</v>
      </c>
      <c r="B1210" t="s">
        <v>2393</v>
      </c>
      <c r="C1210">
        <v>30858</v>
      </c>
      <c r="D1210">
        <v>4502817627</v>
      </c>
    </row>
    <row r="1211" spans="1:4" x14ac:dyDescent="0.3">
      <c r="A1211" t="s">
        <v>3496</v>
      </c>
      <c r="B1211" t="s">
        <v>1938</v>
      </c>
      <c r="C1211">
        <v>44801</v>
      </c>
      <c r="D1211">
        <v>689661541</v>
      </c>
    </row>
    <row r="1212" spans="1:4" x14ac:dyDescent="0.3">
      <c r="A1212" t="s">
        <v>3497</v>
      </c>
      <c r="B1212" t="s">
        <v>1932</v>
      </c>
      <c r="C1212">
        <v>31768</v>
      </c>
      <c r="D1212">
        <v>8620758454</v>
      </c>
    </row>
    <row r="1213" spans="1:4" x14ac:dyDescent="0.3">
      <c r="A1213" t="s">
        <v>3498</v>
      </c>
      <c r="B1213" t="s">
        <v>2032</v>
      </c>
      <c r="C1213">
        <v>40610</v>
      </c>
      <c r="D1213">
        <v>4487905370</v>
      </c>
    </row>
    <row r="1214" spans="1:4" x14ac:dyDescent="0.3">
      <c r="A1214" t="s">
        <v>3499</v>
      </c>
      <c r="B1214" t="s">
        <v>2536</v>
      </c>
      <c r="C1214">
        <v>31835</v>
      </c>
      <c r="D1214">
        <v>7914395587</v>
      </c>
    </row>
    <row r="1215" spans="1:4" x14ac:dyDescent="0.3">
      <c r="A1215" t="s">
        <v>3500</v>
      </c>
      <c r="B1215" t="s">
        <v>2660</v>
      </c>
      <c r="C1215">
        <v>26913</v>
      </c>
      <c r="D1215">
        <v>5439294325</v>
      </c>
    </row>
    <row r="1216" spans="1:4" x14ac:dyDescent="0.3">
      <c r="A1216" t="s">
        <v>3501</v>
      </c>
      <c r="B1216" t="s">
        <v>2517</v>
      </c>
      <c r="C1216">
        <v>24324</v>
      </c>
      <c r="D1216">
        <v>1573192775</v>
      </c>
    </row>
    <row r="1217" spans="1:4" x14ac:dyDescent="0.3">
      <c r="A1217" t="s">
        <v>3502</v>
      </c>
      <c r="B1217" t="s">
        <v>2809</v>
      </c>
      <c r="C1217">
        <v>41136</v>
      </c>
      <c r="D1217">
        <v>7673188813</v>
      </c>
    </row>
    <row r="1218" spans="1:4" x14ac:dyDescent="0.3">
      <c r="A1218" t="s">
        <v>3503</v>
      </c>
      <c r="B1218" t="s">
        <v>2633</v>
      </c>
      <c r="C1218">
        <v>16400</v>
      </c>
      <c r="D1218">
        <v>9292607561</v>
      </c>
    </row>
    <row r="1219" spans="1:4" x14ac:dyDescent="0.3">
      <c r="A1219" t="s">
        <v>3504</v>
      </c>
      <c r="B1219" t="s">
        <v>2478</v>
      </c>
      <c r="C1219">
        <v>47555</v>
      </c>
      <c r="D1219">
        <v>4578004252</v>
      </c>
    </row>
    <row r="1220" spans="1:4" x14ac:dyDescent="0.3">
      <c r="A1220" t="s">
        <v>3505</v>
      </c>
      <c r="B1220" t="s">
        <v>2345</v>
      </c>
      <c r="C1220">
        <v>14857</v>
      </c>
      <c r="D1220">
        <v>7794042674</v>
      </c>
    </row>
    <row r="1221" spans="1:4" x14ac:dyDescent="0.3">
      <c r="A1221" t="s">
        <v>3506</v>
      </c>
      <c r="B1221" t="s">
        <v>2075</v>
      </c>
      <c r="C1221">
        <v>16428</v>
      </c>
      <c r="D1221">
        <v>6235447353</v>
      </c>
    </row>
    <row r="1222" spans="1:4" x14ac:dyDescent="0.3">
      <c r="A1222" t="s">
        <v>3507</v>
      </c>
      <c r="B1222" t="s">
        <v>3508</v>
      </c>
      <c r="C1222">
        <v>36834</v>
      </c>
      <c r="D1222">
        <v>4306425231</v>
      </c>
    </row>
    <row r="1223" spans="1:4" x14ac:dyDescent="0.3">
      <c r="A1223" t="s">
        <v>3509</v>
      </c>
      <c r="B1223" t="s">
        <v>2636</v>
      </c>
      <c r="C1223">
        <v>44777</v>
      </c>
      <c r="D1223">
        <v>2659144249</v>
      </c>
    </row>
    <row r="1224" spans="1:4" x14ac:dyDescent="0.3">
      <c r="A1224" t="s">
        <v>3510</v>
      </c>
      <c r="B1224" t="s">
        <v>2507</v>
      </c>
      <c r="C1224">
        <v>58107</v>
      </c>
      <c r="D1224">
        <v>2873915978</v>
      </c>
    </row>
    <row r="1225" spans="1:4" x14ac:dyDescent="0.3">
      <c r="A1225" t="s">
        <v>3511</v>
      </c>
      <c r="B1225" t="s">
        <v>3512</v>
      </c>
      <c r="C1225">
        <v>48023</v>
      </c>
      <c r="D1225">
        <v>4535395691</v>
      </c>
    </row>
    <row r="1226" spans="1:4" x14ac:dyDescent="0.3">
      <c r="A1226" t="s">
        <v>3513</v>
      </c>
      <c r="B1226" t="s">
        <v>2488</v>
      </c>
      <c r="C1226">
        <v>51005</v>
      </c>
      <c r="D1226">
        <v>1657097021</v>
      </c>
    </row>
    <row r="1227" spans="1:4" x14ac:dyDescent="0.3">
      <c r="A1227" t="s">
        <v>3514</v>
      </c>
      <c r="B1227" t="s">
        <v>1995</v>
      </c>
      <c r="C1227">
        <v>55270</v>
      </c>
      <c r="D1227">
        <v>5299481160</v>
      </c>
    </row>
    <row r="1228" spans="1:4" x14ac:dyDescent="0.3">
      <c r="A1228" t="s">
        <v>3515</v>
      </c>
      <c r="B1228" t="s">
        <v>2001</v>
      </c>
      <c r="C1228">
        <v>19593</v>
      </c>
      <c r="D1228">
        <v>9624054975</v>
      </c>
    </row>
    <row r="1229" spans="1:4" x14ac:dyDescent="0.3">
      <c r="A1229" t="s">
        <v>3516</v>
      </c>
      <c r="B1229" t="s">
        <v>3517</v>
      </c>
      <c r="C1229">
        <v>26823</v>
      </c>
      <c r="D1229">
        <v>7892446737</v>
      </c>
    </row>
    <row r="1230" spans="1:4" x14ac:dyDescent="0.3">
      <c r="A1230" t="s">
        <v>3518</v>
      </c>
      <c r="B1230" t="s">
        <v>2596</v>
      </c>
      <c r="C1230">
        <v>33212</v>
      </c>
      <c r="D1230">
        <v>492630925</v>
      </c>
    </row>
    <row r="1231" spans="1:4" x14ac:dyDescent="0.3">
      <c r="A1231" t="s">
        <v>3519</v>
      </c>
      <c r="B1231" t="s">
        <v>2405</v>
      </c>
      <c r="C1231">
        <v>50892</v>
      </c>
      <c r="D1231">
        <v>3806430489</v>
      </c>
    </row>
    <row r="1232" spans="1:4" x14ac:dyDescent="0.3">
      <c r="A1232" t="s">
        <v>3520</v>
      </c>
      <c r="B1232" t="s">
        <v>2244</v>
      </c>
      <c r="C1232">
        <v>29746</v>
      </c>
      <c r="D1232">
        <v>8519669638</v>
      </c>
    </row>
    <row r="1233" spans="1:4" x14ac:dyDescent="0.3">
      <c r="A1233" t="s">
        <v>3521</v>
      </c>
      <c r="B1233" t="s">
        <v>2409</v>
      </c>
      <c r="C1233">
        <v>13889</v>
      </c>
      <c r="D1233">
        <v>9726873223</v>
      </c>
    </row>
    <row r="1234" spans="1:4" x14ac:dyDescent="0.3">
      <c r="A1234" t="s">
        <v>3522</v>
      </c>
      <c r="B1234" t="s">
        <v>2574</v>
      </c>
      <c r="C1234">
        <v>36703</v>
      </c>
      <c r="D1234">
        <v>5403399259</v>
      </c>
    </row>
    <row r="1235" spans="1:4" x14ac:dyDescent="0.3">
      <c r="A1235" t="s">
        <v>3523</v>
      </c>
      <c r="B1235" t="s">
        <v>2166</v>
      </c>
      <c r="C1235">
        <v>45338</v>
      </c>
      <c r="D1235">
        <v>8875320292</v>
      </c>
    </row>
    <row r="1236" spans="1:4" x14ac:dyDescent="0.3">
      <c r="A1236" t="s">
        <v>3524</v>
      </c>
      <c r="B1236" t="s">
        <v>2127</v>
      </c>
      <c r="C1236">
        <v>56282</v>
      </c>
      <c r="D1236">
        <v>9457151267</v>
      </c>
    </row>
    <row r="1237" spans="1:4" x14ac:dyDescent="0.3">
      <c r="A1237" t="s">
        <v>3525</v>
      </c>
      <c r="B1237" t="s">
        <v>3023</v>
      </c>
      <c r="C1237">
        <v>47675</v>
      </c>
      <c r="D1237">
        <v>6255831884</v>
      </c>
    </row>
    <row r="1238" spans="1:4" x14ac:dyDescent="0.3">
      <c r="A1238" t="s">
        <v>3526</v>
      </c>
      <c r="B1238" t="s">
        <v>3527</v>
      </c>
      <c r="C1238">
        <v>18666</v>
      </c>
      <c r="D1238">
        <v>2702941109</v>
      </c>
    </row>
    <row r="1239" spans="1:4" x14ac:dyDescent="0.3">
      <c r="A1239" t="s">
        <v>3528</v>
      </c>
      <c r="B1239" t="s">
        <v>2329</v>
      </c>
      <c r="C1239">
        <v>23993</v>
      </c>
      <c r="D1239">
        <v>1657097021</v>
      </c>
    </row>
    <row r="1240" spans="1:4" x14ac:dyDescent="0.3">
      <c r="A1240" t="s">
        <v>3529</v>
      </c>
      <c r="B1240" t="s">
        <v>2680</v>
      </c>
      <c r="C1240">
        <v>45607</v>
      </c>
      <c r="D1240">
        <v>6788593582</v>
      </c>
    </row>
    <row r="1241" spans="1:4" x14ac:dyDescent="0.3">
      <c r="A1241" t="s">
        <v>3530</v>
      </c>
      <c r="B1241" t="s">
        <v>2177</v>
      </c>
      <c r="C1241">
        <v>58170</v>
      </c>
      <c r="D1241">
        <v>8617243198</v>
      </c>
    </row>
    <row r="1242" spans="1:4" x14ac:dyDescent="0.3">
      <c r="A1242" t="s">
        <v>3531</v>
      </c>
      <c r="B1242" t="s">
        <v>1995</v>
      </c>
      <c r="C1242">
        <v>53671</v>
      </c>
      <c r="D1242">
        <v>5412518958</v>
      </c>
    </row>
    <row r="1243" spans="1:4" x14ac:dyDescent="0.3">
      <c r="A1243" t="s">
        <v>3532</v>
      </c>
      <c r="B1243" t="s">
        <v>3533</v>
      </c>
      <c r="C1243">
        <v>34699</v>
      </c>
      <c r="D1243">
        <v>8519669638</v>
      </c>
    </row>
    <row r="1244" spans="1:4" x14ac:dyDescent="0.3">
      <c r="A1244" t="s">
        <v>3534</v>
      </c>
      <c r="B1244" t="s">
        <v>2757</v>
      </c>
      <c r="C1244">
        <v>22894</v>
      </c>
      <c r="D1244">
        <v>4323171323</v>
      </c>
    </row>
    <row r="1245" spans="1:4" x14ac:dyDescent="0.3">
      <c r="A1245" t="s">
        <v>3535</v>
      </c>
      <c r="B1245" t="s">
        <v>2682</v>
      </c>
      <c r="C1245">
        <v>20375</v>
      </c>
      <c r="D1245">
        <v>6283719635</v>
      </c>
    </row>
    <row r="1246" spans="1:4" x14ac:dyDescent="0.3">
      <c r="A1246" t="s">
        <v>3536</v>
      </c>
      <c r="B1246" t="s">
        <v>2841</v>
      </c>
      <c r="C1246">
        <v>13293</v>
      </c>
      <c r="D1246">
        <v>9153408497</v>
      </c>
    </row>
    <row r="1247" spans="1:4" x14ac:dyDescent="0.3">
      <c r="A1247" t="s">
        <v>3537</v>
      </c>
      <c r="B1247" t="s">
        <v>2633</v>
      </c>
      <c r="C1247">
        <v>37634</v>
      </c>
      <c r="D1247">
        <v>6378969205</v>
      </c>
    </row>
    <row r="1248" spans="1:4" x14ac:dyDescent="0.3">
      <c r="A1248" t="s">
        <v>3538</v>
      </c>
      <c r="B1248" t="s">
        <v>2778</v>
      </c>
      <c r="C1248">
        <v>23933</v>
      </c>
      <c r="D1248">
        <v>4688336071</v>
      </c>
    </row>
    <row r="1249" spans="1:4" x14ac:dyDescent="0.3">
      <c r="A1249" t="s">
        <v>3539</v>
      </c>
      <c r="B1249" t="s">
        <v>2457</v>
      </c>
      <c r="C1249">
        <v>19405</v>
      </c>
      <c r="D1249">
        <v>6408517315</v>
      </c>
    </row>
    <row r="1250" spans="1:4" x14ac:dyDescent="0.3">
      <c r="A1250" t="s">
        <v>3540</v>
      </c>
      <c r="B1250" t="s">
        <v>2008</v>
      </c>
      <c r="C1250">
        <v>38120</v>
      </c>
      <c r="D1250">
        <v>2378102658</v>
      </c>
    </row>
    <row r="1251" spans="1:4" x14ac:dyDescent="0.3">
      <c r="A1251" t="s">
        <v>3541</v>
      </c>
      <c r="B1251" t="s">
        <v>2288</v>
      </c>
      <c r="C1251">
        <v>56984</v>
      </c>
      <c r="D1251">
        <v>7961231404</v>
      </c>
    </row>
    <row r="1252" spans="1:4" x14ac:dyDescent="0.3">
      <c r="A1252" t="s">
        <v>3542</v>
      </c>
      <c r="B1252" t="s">
        <v>1938</v>
      </c>
      <c r="C1252">
        <v>20030</v>
      </c>
      <c r="D1252">
        <v>8482007106</v>
      </c>
    </row>
    <row r="1253" spans="1:4" x14ac:dyDescent="0.3">
      <c r="A1253" t="s">
        <v>3543</v>
      </c>
      <c r="B1253" t="s">
        <v>2452</v>
      </c>
      <c r="C1253">
        <v>24116</v>
      </c>
      <c r="D1253">
        <v>8519669638</v>
      </c>
    </row>
    <row r="1254" spans="1:4" x14ac:dyDescent="0.3">
      <c r="A1254" t="s">
        <v>3544</v>
      </c>
      <c r="B1254" t="s">
        <v>1982</v>
      </c>
      <c r="C1254">
        <v>50055</v>
      </c>
      <c r="D1254">
        <v>2297168497</v>
      </c>
    </row>
    <row r="1255" spans="1:4" x14ac:dyDescent="0.3">
      <c r="A1255" t="s">
        <v>3545</v>
      </c>
      <c r="B1255" t="s">
        <v>2734</v>
      </c>
      <c r="C1255">
        <v>45974</v>
      </c>
      <c r="D1255">
        <v>5142790693</v>
      </c>
    </row>
    <row r="1256" spans="1:4" x14ac:dyDescent="0.3">
      <c r="A1256" t="s">
        <v>3546</v>
      </c>
      <c r="B1256" t="s">
        <v>2393</v>
      </c>
      <c r="C1256">
        <v>58447</v>
      </c>
      <c r="D1256">
        <v>4969679754</v>
      </c>
    </row>
    <row r="1257" spans="1:4" x14ac:dyDescent="0.3">
      <c r="A1257" t="s">
        <v>3547</v>
      </c>
      <c r="B1257" t="s">
        <v>3044</v>
      </c>
      <c r="C1257">
        <v>19689</v>
      </c>
      <c r="D1257">
        <v>3041948354</v>
      </c>
    </row>
    <row r="1258" spans="1:4" x14ac:dyDescent="0.3">
      <c r="A1258" t="s">
        <v>3548</v>
      </c>
      <c r="B1258" t="s">
        <v>2929</v>
      </c>
      <c r="C1258">
        <v>45055</v>
      </c>
      <c r="D1258">
        <v>4029727026</v>
      </c>
    </row>
    <row r="1259" spans="1:4" x14ac:dyDescent="0.3">
      <c r="A1259" t="s">
        <v>3549</v>
      </c>
      <c r="B1259" t="s">
        <v>2340</v>
      </c>
      <c r="C1259">
        <v>26538</v>
      </c>
      <c r="D1259">
        <v>1042822263</v>
      </c>
    </row>
    <row r="1260" spans="1:4" x14ac:dyDescent="0.3">
      <c r="A1260" t="s">
        <v>3550</v>
      </c>
      <c r="B1260" t="s">
        <v>3390</v>
      </c>
      <c r="C1260">
        <v>11483</v>
      </c>
      <c r="D1260">
        <v>7493076952</v>
      </c>
    </row>
    <row r="1261" spans="1:4" x14ac:dyDescent="0.3">
      <c r="A1261" t="s">
        <v>3551</v>
      </c>
      <c r="B1261" t="s">
        <v>2841</v>
      </c>
      <c r="C1261">
        <v>55544</v>
      </c>
      <c r="D1261">
        <v>1475796307</v>
      </c>
    </row>
    <row r="1262" spans="1:4" x14ac:dyDescent="0.3">
      <c r="A1262" t="s">
        <v>3552</v>
      </c>
      <c r="B1262" t="s">
        <v>2498</v>
      </c>
      <c r="C1262">
        <v>28227</v>
      </c>
      <c r="D1262">
        <v>101658508</v>
      </c>
    </row>
    <row r="1263" spans="1:4" x14ac:dyDescent="0.3">
      <c r="A1263" t="s">
        <v>3553</v>
      </c>
      <c r="B1263" t="s">
        <v>3039</v>
      </c>
      <c r="C1263">
        <v>16968</v>
      </c>
      <c r="D1263">
        <v>8034345962</v>
      </c>
    </row>
    <row r="1264" spans="1:4" x14ac:dyDescent="0.3">
      <c r="A1264" t="s">
        <v>3554</v>
      </c>
      <c r="B1264" t="s">
        <v>2401</v>
      </c>
      <c r="C1264">
        <v>59971</v>
      </c>
      <c r="D1264">
        <v>8516539148</v>
      </c>
    </row>
    <row r="1265" spans="1:4" x14ac:dyDescent="0.3">
      <c r="A1265" t="s">
        <v>3555</v>
      </c>
      <c r="B1265" t="s">
        <v>2095</v>
      </c>
      <c r="C1265">
        <v>42002</v>
      </c>
      <c r="D1265">
        <v>481875921</v>
      </c>
    </row>
    <row r="1266" spans="1:4" x14ac:dyDescent="0.3">
      <c r="A1266" t="s">
        <v>3556</v>
      </c>
      <c r="B1266" t="s">
        <v>3023</v>
      </c>
      <c r="C1266">
        <v>48757</v>
      </c>
      <c r="D1266">
        <v>6820956614</v>
      </c>
    </row>
    <row r="1267" spans="1:4" x14ac:dyDescent="0.3">
      <c r="A1267" t="s">
        <v>3557</v>
      </c>
      <c r="B1267" t="s">
        <v>3558</v>
      </c>
      <c r="C1267">
        <v>32718</v>
      </c>
      <c r="D1267">
        <v>9620547551</v>
      </c>
    </row>
    <row r="1268" spans="1:4" x14ac:dyDescent="0.3">
      <c r="A1268" t="s">
        <v>3559</v>
      </c>
      <c r="B1268" t="s">
        <v>3560</v>
      </c>
      <c r="C1268">
        <v>48211</v>
      </c>
      <c r="D1268">
        <v>3269054114</v>
      </c>
    </row>
    <row r="1269" spans="1:4" x14ac:dyDescent="0.3">
      <c r="A1269" t="s">
        <v>3561</v>
      </c>
      <c r="B1269" t="s">
        <v>2576</v>
      </c>
      <c r="C1269">
        <v>41799</v>
      </c>
      <c r="D1269">
        <v>5134745579</v>
      </c>
    </row>
    <row r="1270" spans="1:4" x14ac:dyDescent="0.3">
      <c r="A1270" t="s">
        <v>3562</v>
      </c>
      <c r="B1270" t="s">
        <v>2411</v>
      </c>
      <c r="C1270">
        <v>24490</v>
      </c>
      <c r="D1270">
        <v>6733929554</v>
      </c>
    </row>
    <row r="1271" spans="1:4" x14ac:dyDescent="0.3">
      <c r="A1271" t="s">
        <v>3563</v>
      </c>
      <c r="B1271" t="s">
        <v>2511</v>
      </c>
      <c r="C1271">
        <v>45823</v>
      </c>
      <c r="D1271">
        <v>2757793764</v>
      </c>
    </row>
    <row r="1272" spans="1:4" x14ac:dyDescent="0.3">
      <c r="A1272" t="s">
        <v>3564</v>
      </c>
      <c r="B1272" t="s">
        <v>2873</v>
      </c>
      <c r="C1272">
        <v>52623</v>
      </c>
      <c r="D1272">
        <v>4656574848</v>
      </c>
    </row>
    <row r="1273" spans="1:4" x14ac:dyDescent="0.3">
      <c r="A1273" t="s">
        <v>3565</v>
      </c>
      <c r="B1273" t="s">
        <v>2177</v>
      </c>
      <c r="C1273">
        <v>31147</v>
      </c>
      <c r="D1273">
        <v>784224471</v>
      </c>
    </row>
    <row r="1274" spans="1:4" x14ac:dyDescent="0.3">
      <c r="A1274" t="s">
        <v>3566</v>
      </c>
      <c r="B1274" t="s">
        <v>2101</v>
      </c>
      <c r="C1274">
        <v>46560</v>
      </c>
      <c r="D1274">
        <v>3545427749</v>
      </c>
    </row>
    <row r="1275" spans="1:4" x14ac:dyDescent="0.3">
      <c r="A1275" t="s">
        <v>3567</v>
      </c>
      <c r="B1275" t="s">
        <v>2205</v>
      </c>
      <c r="C1275">
        <v>30590</v>
      </c>
      <c r="D1275">
        <v>7741079360</v>
      </c>
    </row>
    <row r="1276" spans="1:4" x14ac:dyDescent="0.3">
      <c r="A1276" t="s">
        <v>3568</v>
      </c>
      <c r="B1276" t="s">
        <v>2501</v>
      </c>
      <c r="C1276">
        <v>27047</v>
      </c>
      <c r="D1276">
        <v>3642988458</v>
      </c>
    </row>
    <row r="1277" spans="1:4" x14ac:dyDescent="0.3">
      <c r="A1277" t="s">
        <v>3569</v>
      </c>
      <c r="B1277" t="s">
        <v>2896</v>
      </c>
      <c r="C1277">
        <v>37015</v>
      </c>
      <c r="D1277">
        <v>2936088178</v>
      </c>
    </row>
    <row r="1278" spans="1:4" x14ac:dyDescent="0.3">
      <c r="A1278" t="s">
        <v>3570</v>
      </c>
      <c r="B1278" t="s">
        <v>2271</v>
      </c>
      <c r="C1278">
        <v>12014</v>
      </c>
      <c r="D1278">
        <v>5407735911</v>
      </c>
    </row>
    <row r="1279" spans="1:4" x14ac:dyDescent="0.3">
      <c r="A1279" t="s">
        <v>3571</v>
      </c>
      <c r="B1279" t="s">
        <v>1999</v>
      </c>
      <c r="C1279">
        <v>19526</v>
      </c>
      <c r="D1279">
        <v>7700368295</v>
      </c>
    </row>
    <row r="1280" spans="1:4" x14ac:dyDescent="0.3">
      <c r="A1280" t="s">
        <v>3572</v>
      </c>
      <c r="B1280" t="s">
        <v>2452</v>
      </c>
      <c r="C1280">
        <v>57177</v>
      </c>
      <c r="D1280">
        <v>8462409454</v>
      </c>
    </row>
    <row r="1281" spans="1:4" x14ac:dyDescent="0.3">
      <c r="A1281" t="s">
        <v>3573</v>
      </c>
      <c r="B1281" t="s">
        <v>2255</v>
      </c>
      <c r="C1281">
        <v>15409</v>
      </c>
      <c r="D1281">
        <v>6019132307</v>
      </c>
    </row>
    <row r="1282" spans="1:4" x14ac:dyDescent="0.3">
      <c r="A1282" t="s">
        <v>3574</v>
      </c>
      <c r="B1282" t="s">
        <v>2574</v>
      </c>
      <c r="C1282">
        <v>49634</v>
      </c>
      <c r="D1282">
        <v>7775126329</v>
      </c>
    </row>
    <row r="1283" spans="1:4" x14ac:dyDescent="0.3">
      <c r="A1283" t="s">
        <v>3575</v>
      </c>
      <c r="B1283" t="s">
        <v>2498</v>
      </c>
      <c r="C1283">
        <v>30062</v>
      </c>
      <c r="D1283">
        <v>1456229036</v>
      </c>
    </row>
    <row r="1284" spans="1:4" x14ac:dyDescent="0.3">
      <c r="A1284" t="s">
        <v>3576</v>
      </c>
      <c r="B1284" t="s">
        <v>2764</v>
      </c>
      <c r="C1284">
        <v>30889</v>
      </c>
      <c r="D1284">
        <v>1729795870</v>
      </c>
    </row>
    <row r="1285" spans="1:4" x14ac:dyDescent="0.3">
      <c r="A1285" t="s">
        <v>3577</v>
      </c>
      <c r="B1285" t="s">
        <v>2931</v>
      </c>
      <c r="C1285">
        <v>52126</v>
      </c>
      <c r="D1285">
        <v>6695538166</v>
      </c>
    </row>
    <row r="1286" spans="1:4" x14ac:dyDescent="0.3">
      <c r="A1286" t="s">
        <v>3578</v>
      </c>
      <c r="B1286" t="s">
        <v>2660</v>
      </c>
      <c r="C1286">
        <v>38804</v>
      </c>
      <c r="D1286">
        <v>9381484503</v>
      </c>
    </row>
    <row r="1287" spans="1:4" x14ac:dyDescent="0.3">
      <c r="A1287" t="s">
        <v>3579</v>
      </c>
      <c r="B1287" t="s">
        <v>2201</v>
      </c>
      <c r="C1287">
        <v>20583</v>
      </c>
      <c r="D1287">
        <v>6510701464</v>
      </c>
    </row>
    <row r="1288" spans="1:4" x14ac:dyDescent="0.3">
      <c r="A1288" t="s">
        <v>3580</v>
      </c>
      <c r="B1288" t="s">
        <v>2283</v>
      </c>
      <c r="C1288">
        <v>42701</v>
      </c>
      <c r="D1288">
        <v>8875320292</v>
      </c>
    </row>
    <row r="1289" spans="1:4" x14ac:dyDescent="0.3">
      <c r="A1289" t="s">
        <v>3581</v>
      </c>
      <c r="B1289" t="s">
        <v>2234</v>
      </c>
      <c r="C1289">
        <v>13063</v>
      </c>
      <c r="D1289">
        <v>8054305400</v>
      </c>
    </row>
    <row r="1290" spans="1:4" x14ac:dyDescent="0.3">
      <c r="A1290" t="s">
        <v>3582</v>
      </c>
      <c r="B1290" t="s">
        <v>3583</v>
      </c>
      <c r="C1290">
        <v>43934</v>
      </c>
      <c r="D1290">
        <v>1053331541</v>
      </c>
    </row>
    <row r="1291" spans="1:4" x14ac:dyDescent="0.3">
      <c r="A1291" t="s">
        <v>3584</v>
      </c>
      <c r="B1291" t="s">
        <v>2276</v>
      </c>
      <c r="C1291">
        <v>39629</v>
      </c>
      <c r="D1291">
        <v>3040116061</v>
      </c>
    </row>
    <row r="1292" spans="1:4" x14ac:dyDescent="0.3">
      <c r="A1292" t="s">
        <v>3585</v>
      </c>
      <c r="B1292" t="s">
        <v>2552</v>
      </c>
      <c r="C1292">
        <v>18801</v>
      </c>
      <c r="D1292">
        <v>2698184272</v>
      </c>
    </row>
    <row r="1293" spans="1:4" x14ac:dyDescent="0.3">
      <c r="A1293" t="s">
        <v>3586</v>
      </c>
      <c r="B1293" t="s">
        <v>2557</v>
      </c>
      <c r="C1293">
        <v>11079</v>
      </c>
      <c r="D1293">
        <v>5077974136</v>
      </c>
    </row>
    <row r="1294" spans="1:4" x14ac:dyDescent="0.3">
      <c r="A1294" t="s">
        <v>3587</v>
      </c>
      <c r="B1294" t="s">
        <v>2236</v>
      </c>
      <c r="C1294">
        <v>59106</v>
      </c>
      <c r="D1294">
        <v>8501525324</v>
      </c>
    </row>
    <row r="1295" spans="1:4" x14ac:dyDescent="0.3">
      <c r="A1295" t="s">
        <v>3588</v>
      </c>
      <c r="B1295" t="s">
        <v>2478</v>
      </c>
      <c r="C1295">
        <v>27134</v>
      </c>
      <c r="D1295">
        <v>9229113786</v>
      </c>
    </row>
    <row r="1296" spans="1:4" x14ac:dyDescent="0.3">
      <c r="A1296" t="s">
        <v>3589</v>
      </c>
      <c r="B1296" t="s">
        <v>2192</v>
      </c>
      <c r="C1296">
        <v>22487</v>
      </c>
      <c r="D1296">
        <v>4445486779</v>
      </c>
    </row>
    <row r="1297" spans="1:4" x14ac:dyDescent="0.3">
      <c r="A1297" t="s">
        <v>3590</v>
      </c>
      <c r="B1297" t="s">
        <v>2369</v>
      </c>
      <c r="C1297">
        <v>20791</v>
      </c>
      <c r="D1297">
        <v>2493113470</v>
      </c>
    </row>
    <row r="1298" spans="1:4" x14ac:dyDescent="0.3">
      <c r="A1298" t="s">
        <v>3591</v>
      </c>
      <c r="B1298" t="s">
        <v>2083</v>
      </c>
      <c r="C1298">
        <v>24402</v>
      </c>
      <c r="D1298">
        <v>273083503</v>
      </c>
    </row>
    <row r="1299" spans="1:4" x14ac:dyDescent="0.3">
      <c r="A1299" t="s">
        <v>3592</v>
      </c>
      <c r="B1299" t="s">
        <v>2746</v>
      </c>
      <c r="C1299">
        <v>49512</v>
      </c>
      <c r="D1299">
        <v>8676088039</v>
      </c>
    </row>
    <row r="1300" spans="1:4" x14ac:dyDescent="0.3">
      <c r="A1300" t="s">
        <v>3593</v>
      </c>
      <c r="B1300" t="s">
        <v>1978</v>
      </c>
      <c r="C1300">
        <v>12126</v>
      </c>
      <c r="D1300">
        <v>8024322455</v>
      </c>
    </row>
    <row r="1301" spans="1:4" x14ac:dyDescent="0.3">
      <c r="A1301" t="s">
        <v>3594</v>
      </c>
      <c r="B1301" t="s">
        <v>2901</v>
      </c>
      <c r="C1301">
        <v>18978</v>
      </c>
      <c r="D1301">
        <v>9684187432</v>
      </c>
    </row>
    <row r="1302" spans="1:4" x14ac:dyDescent="0.3">
      <c r="A1302" t="s">
        <v>3595</v>
      </c>
      <c r="B1302" t="s">
        <v>3041</v>
      </c>
      <c r="C1302">
        <v>33134</v>
      </c>
      <c r="D1302">
        <v>1155371844</v>
      </c>
    </row>
    <row r="1303" spans="1:4" x14ac:dyDescent="0.3">
      <c r="A1303" t="s">
        <v>3596</v>
      </c>
      <c r="B1303" t="s">
        <v>3527</v>
      </c>
      <c r="C1303">
        <v>16687</v>
      </c>
      <c r="D1303">
        <v>6836716731</v>
      </c>
    </row>
    <row r="1304" spans="1:4" x14ac:dyDescent="0.3">
      <c r="A1304" t="s">
        <v>3597</v>
      </c>
      <c r="B1304" t="s">
        <v>2335</v>
      </c>
      <c r="C1304">
        <v>44784</v>
      </c>
      <c r="D1304">
        <v>1296185559</v>
      </c>
    </row>
    <row r="1305" spans="1:4" x14ac:dyDescent="0.3">
      <c r="A1305" t="s">
        <v>3598</v>
      </c>
      <c r="B1305" t="s">
        <v>2194</v>
      </c>
      <c r="C1305">
        <v>10555</v>
      </c>
      <c r="D1305">
        <v>4219825649</v>
      </c>
    </row>
    <row r="1306" spans="1:4" x14ac:dyDescent="0.3">
      <c r="A1306" t="s">
        <v>3599</v>
      </c>
      <c r="B1306" t="s">
        <v>2628</v>
      </c>
      <c r="C1306">
        <v>38754</v>
      </c>
      <c r="D1306">
        <v>5764917026</v>
      </c>
    </row>
    <row r="1307" spans="1:4" x14ac:dyDescent="0.3">
      <c r="A1307" t="s">
        <v>3600</v>
      </c>
      <c r="B1307" t="s">
        <v>2223</v>
      </c>
      <c r="C1307">
        <v>33526</v>
      </c>
      <c r="D1307">
        <v>8733080267</v>
      </c>
    </row>
    <row r="1308" spans="1:4" x14ac:dyDescent="0.3">
      <c r="A1308" t="s">
        <v>3601</v>
      </c>
      <c r="B1308" t="s">
        <v>2501</v>
      </c>
      <c r="C1308">
        <v>33080</v>
      </c>
      <c r="D1308">
        <v>9228842121</v>
      </c>
    </row>
    <row r="1309" spans="1:4" x14ac:dyDescent="0.3">
      <c r="A1309" t="s">
        <v>3602</v>
      </c>
      <c r="B1309" t="s">
        <v>2389</v>
      </c>
      <c r="C1309">
        <v>29412</v>
      </c>
      <c r="D1309">
        <v>9529277938</v>
      </c>
    </row>
    <row r="1310" spans="1:4" x14ac:dyDescent="0.3">
      <c r="A1310" t="s">
        <v>3603</v>
      </c>
      <c r="B1310" t="s">
        <v>2665</v>
      </c>
      <c r="C1310">
        <v>55059</v>
      </c>
      <c r="D1310">
        <v>7760701055</v>
      </c>
    </row>
    <row r="1311" spans="1:4" x14ac:dyDescent="0.3">
      <c r="A1311" t="s">
        <v>3604</v>
      </c>
      <c r="B1311" t="s">
        <v>2360</v>
      </c>
      <c r="C1311">
        <v>30997</v>
      </c>
      <c r="D1311">
        <v>2480515559</v>
      </c>
    </row>
    <row r="1312" spans="1:4" x14ac:dyDescent="0.3">
      <c r="A1312" t="s">
        <v>3605</v>
      </c>
      <c r="B1312" t="s">
        <v>1960</v>
      </c>
      <c r="C1312">
        <v>44536</v>
      </c>
      <c r="D1312">
        <v>5064247826</v>
      </c>
    </row>
    <row r="1313" spans="1:4" x14ac:dyDescent="0.3">
      <c r="A1313" t="s">
        <v>3606</v>
      </c>
      <c r="B1313" t="s">
        <v>3583</v>
      </c>
      <c r="C1313">
        <v>40511</v>
      </c>
      <c r="D1313">
        <v>8289594380</v>
      </c>
    </row>
    <row r="1314" spans="1:4" x14ac:dyDescent="0.3">
      <c r="A1314" t="s">
        <v>3607</v>
      </c>
      <c r="B1314" t="s">
        <v>2401</v>
      </c>
      <c r="C1314">
        <v>42228</v>
      </c>
      <c r="D1314">
        <v>6769297310</v>
      </c>
    </row>
    <row r="1315" spans="1:4" x14ac:dyDescent="0.3">
      <c r="A1315" t="s">
        <v>3608</v>
      </c>
      <c r="B1315" t="s">
        <v>2300</v>
      </c>
      <c r="C1315">
        <v>42734</v>
      </c>
      <c r="D1315">
        <v>2958727874</v>
      </c>
    </row>
    <row r="1316" spans="1:4" x14ac:dyDescent="0.3">
      <c r="A1316" t="s">
        <v>3609</v>
      </c>
      <c r="B1316" t="s">
        <v>3044</v>
      </c>
      <c r="C1316">
        <v>16571</v>
      </c>
      <c r="D1316">
        <v>2307209530</v>
      </c>
    </row>
    <row r="1317" spans="1:4" x14ac:dyDescent="0.3">
      <c r="A1317" t="s">
        <v>3610</v>
      </c>
      <c r="B1317" t="s">
        <v>2670</v>
      </c>
      <c r="C1317">
        <v>25937</v>
      </c>
      <c r="D1317">
        <v>4691333258</v>
      </c>
    </row>
    <row r="1318" spans="1:4" x14ac:dyDescent="0.3">
      <c r="A1318" t="s">
        <v>3611</v>
      </c>
      <c r="B1318" t="s">
        <v>2722</v>
      </c>
      <c r="C1318">
        <v>12221</v>
      </c>
      <c r="D1318">
        <v>5913755731</v>
      </c>
    </row>
    <row r="1319" spans="1:4" x14ac:dyDescent="0.3">
      <c r="A1319" t="s">
        <v>3612</v>
      </c>
      <c r="B1319" t="s">
        <v>2405</v>
      </c>
      <c r="C1319">
        <v>25814</v>
      </c>
      <c r="D1319">
        <v>6637560367</v>
      </c>
    </row>
    <row r="1320" spans="1:4" x14ac:dyDescent="0.3">
      <c r="A1320" t="s">
        <v>3613</v>
      </c>
      <c r="B1320" t="s">
        <v>2457</v>
      </c>
      <c r="C1320">
        <v>11179</v>
      </c>
      <c r="D1320">
        <v>6978367184</v>
      </c>
    </row>
    <row r="1321" spans="1:4" x14ac:dyDescent="0.3">
      <c r="A1321" t="s">
        <v>3614</v>
      </c>
      <c r="B1321" t="s">
        <v>2217</v>
      </c>
      <c r="C1321">
        <v>18560</v>
      </c>
      <c r="D1321">
        <v>4730395069</v>
      </c>
    </row>
    <row r="1322" spans="1:4" x14ac:dyDescent="0.3">
      <c r="A1322" t="s">
        <v>3615</v>
      </c>
      <c r="B1322" t="s">
        <v>1952</v>
      </c>
      <c r="C1322">
        <v>40610</v>
      </c>
      <c r="D1322">
        <v>1855604000</v>
      </c>
    </row>
    <row r="1323" spans="1:4" x14ac:dyDescent="0.3">
      <c r="A1323" t="s">
        <v>3616</v>
      </c>
      <c r="B1323" t="s">
        <v>2087</v>
      </c>
      <c r="C1323">
        <v>35957</v>
      </c>
      <c r="D1323">
        <v>7374898193</v>
      </c>
    </row>
    <row r="1324" spans="1:4" x14ac:dyDescent="0.3">
      <c r="A1324" t="s">
        <v>3617</v>
      </c>
      <c r="B1324" t="s">
        <v>2008</v>
      </c>
      <c r="C1324">
        <v>42351</v>
      </c>
      <c r="D1324">
        <v>7251959615</v>
      </c>
    </row>
    <row r="1325" spans="1:4" x14ac:dyDescent="0.3">
      <c r="A1325" t="s">
        <v>3618</v>
      </c>
      <c r="B1325" t="s">
        <v>2530</v>
      </c>
      <c r="C1325">
        <v>55329</v>
      </c>
      <c r="D1325">
        <v>5079859830</v>
      </c>
    </row>
    <row r="1326" spans="1:4" x14ac:dyDescent="0.3">
      <c r="A1326" t="s">
        <v>3619</v>
      </c>
      <c r="B1326" t="s">
        <v>2028</v>
      </c>
      <c r="C1326">
        <v>13668</v>
      </c>
      <c r="D1326">
        <v>7251959615</v>
      </c>
    </row>
    <row r="1327" spans="1:4" x14ac:dyDescent="0.3">
      <c r="A1327" t="s">
        <v>3620</v>
      </c>
      <c r="B1327" t="s">
        <v>2557</v>
      </c>
      <c r="C1327">
        <v>16086</v>
      </c>
      <c r="D1327">
        <v>3040116061</v>
      </c>
    </row>
    <row r="1328" spans="1:4" x14ac:dyDescent="0.3">
      <c r="A1328" t="s">
        <v>3621</v>
      </c>
      <c r="B1328" t="s">
        <v>1966</v>
      </c>
      <c r="C1328">
        <v>32806</v>
      </c>
      <c r="D1328">
        <v>5764917026</v>
      </c>
    </row>
    <row r="1329" spans="1:4" x14ac:dyDescent="0.3">
      <c r="A1329" t="s">
        <v>3622</v>
      </c>
      <c r="B1329" t="s">
        <v>2166</v>
      </c>
      <c r="C1329">
        <v>12407</v>
      </c>
      <c r="D1329">
        <v>3040116061</v>
      </c>
    </row>
    <row r="1330" spans="1:4" x14ac:dyDescent="0.3">
      <c r="A1330" t="s">
        <v>3623</v>
      </c>
      <c r="B1330" t="s">
        <v>2800</v>
      </c>
      <c r="C1330">
        <v>26740</v>
      </c>
      <c r="D1330">
        <v>9373778889</v>
      </c>
    </row>
    <row r="1331" spans="1:4" x14ac:dyDescent="0.3">
      <c r="A1331" t="s">
        <v>3624</v>
      </c>
      <c r="B1331" t="s">
        <v>2498</v>
      </c>
      <c r="C1331">
        <v>45533</v>
      </c>
      <c r="D1331">
        <v>8676088039</v>
      </c>
    </row>
    <row r="1332" spans="1:4" x14ac:dyDescent="0.3">
      <c r="A1332" t="s">
        <v>3625</v>
      </c>
      <c r="B1332" t="s">
        <v>2533</v>
      </c>
      <c r="C1332">
        <v>18001</v>
      </c>
      <c r="D1332">
        <v>2492824950</v>
      </c>
    </row>
    <row r="1333" spans="1:4" x14ac:dyDescent="0.3">
      <c r="A1333" t="s">
        <v>3626</v>
      </c>
      <c r="B1333" t="s">
        <v>2039</v>
      </c>
      <c r="C1333">
        <v>38090</v>
      </c>
      <c r="D1333">
        <v>6436551115</v>
      </c>
    </row>
    <row r="1334" spans="1:4" x14ac:dyDescent="0.3">
      <c r="A1334" t="s">
        <v>3627</v>
      </c>
      <c r="B1334" t="s">
        <v>2617</v>
      </c>
      <c r="C1334">
        <v>50266</v>
      </c>
      <c r="D1334">
        <v>2066028762</v>
      </c>
    </row>
    <row r="1335" spans="1:4" x14ac:dyDescent="0.3">
      <c r="A1335" t="s">
        <v>3628</v>
      </c>
      <c r="B1335" t="s">
        <v>3050</v>
      </c>
      <c r="C1335">
        <v>32469</v>
      </c>
      <c r="D1335">
        <v>7906441400</v>
      </c>
    </row>
    <row r="1336" spans="1:4" x14ac:dyDescent="0.3">
      <c r="A1336" t="s">
        <v>3629</v>
      </c>
      <c r="B1336" t="s">
        <v>2065</v>
      </c>
      <c r="C1336">
        <v>14694</v>
      </c>
      <c r="D1336">
        <v>6436551115</v>
      </c>
    </row>
    <row r="1337" spans="1:4" x14ac:dyDescent="0.3">
      <c r="A1337" t="s">
        <v>3630</v>
      </c>
      <c r="B1337" t="s">
        <v>2540</v>
      </c>
      <c r="C1337">
        <v>24948</v>
      </c>
      <c r="D1337">
        <v>8175279842</v>
      </c>
    </row>
    <row r="1338" spans="1:4" x14ac:dyDescent="0.3">
      <c r="A1338" t="s">
        <v>3631</v>
      </c>
      <c r="B1338" t="s">
        <v>2337</v>
      </c>
      <c r="C1338">
        <v>57519</v>
      </c>
      <c r="D1338">
        <v>2012142672</v>
      </c>
    </row>
    <row r="1339" spans="1:4" x14ac:dyDescent="0.3">
      <c r="A1339" t="s">
        <v>3632</v>
      </c>
      <c r="B1339" t="s">
        <v>3076</v>
      </c>
      <c r="C1339">
        <v>43194</v>
      </c>
      <c r="D1339">
        <v>6733929554</v>
      </c>
    </row>
    <row r="1340" spans="1:4" x14ac:dyDescent="0.3">
      <c r="A1340" t="s">
        <v>3633</v>
      </c>
      <c r="B1340" t="s">
        <v>2403</v>
      </c>
      <c r="C1340">
        <v>46631</v>
      </c>
      <c r="D1340">
        <v>650049144</v>
      </c>
    </row>
    <row r="1341" spans="1:4" x14ac:dyDescent="0.3">
      <c r="A1341" t="s">
        <v>3634</v>
      </c>
      <c r="B1341" t="s">
        <v>2059</v>
      </c>
      <c r="C1341">
        <v>55406</v>
      </c>
      <c r="D1341">
        <v>4475496373</v>
      </c>
    </row>
    <row r="1342" spans="1:4" x14ac:dyDescent="0.3">
      <c r="A1342" t="s">
        <v>3635</v>
      </c>
      <c r="B1342" t="s">
        <v>2521</v>
      </c>
      <c r="C1342">
        <v>47319</v>
      </c>
      <c r="D1342">
        <v>6041314951</v>
      </c>
    </row>
    <row r="1343" spans="1:4" x14ac:dyDescent="0.3">
      <c r="A1343" t="s">
        <v>3636</v>
      </c>
      <c r="B1343" t="s">
        <v>2065</v>
      </c>
      <c r="C1343">
        <v>12502</v>
      </c>
      <c r="D1343">
        <v>4759627103</v>
      </c>
    </row>
    <row r="1344" spans="1:4" x14ac:dyDescent="0.3">
      <c r="A1344" t="s">
        <v>3637</v>
      </c>
      <c r="B1344" t="s">
        <v>2097</v>
      </c>
      <c r="C1344">
        <v>28971</v>
      </c>
      <c r="D1344">
        <v>2209340063</v>
      </c>
    </row>
    <row r="1345" spans="1:4" x14ac:dyDescent="0.3">
      <c r="A1345" t="s">
        <v>3638</v>
      </c>
      <c r="B1345" t="s">
        <v>2175</v>
      </c>
      <c r="C1345">
        <v>53035</v>
      </c>
      <c r="D1345">
        <v>7560031153</v>
      </c>
    </row>
    <row r="1346" spans="1:4" x14ac:dyDescent="0.3">
      <c r="A1346" t="s">
        <v>3639</v>
      </c>
      <c r="B1346" t="s">
        <v>2177</v>
      </c>
      <c r="C1346">
        <v>25605</v>
      </c>
      <c r="D1346">
        <v>9458563771</v>
      </c>
    </row>
    <row r="1347" spans="1:4" x14ac:dyDescent="0.3">
      <c r="A1347" t="s">
        <v>3640</v>
      </c>
      <c r="B1347" t="s">
        <v>2358</v>
      </c>
      <c r="C1347">
        <v>32504</v>
      </c>
      <c r="D1347">
        <v>7673188813</v>
      </c>
    </row>
    <row r="1348" spans="1:4" x14ac:dyDescent="0.3">
      <c r="A1348" t="s">
        <v>3641</v>
      </c>
      <c r="B1348" t="s">
        <v>3315</v>
      </c>
      <c r="C1348">
        <v>23595</v>
      </c>
      <c r="D1348">
        <v>6380488901</v>
      </c>
    </row>
    <row r="1349" spans="1:4" x14ac:dyDescent="0.3">
      <c r="A1349" t="s">
        <v>3642</v>
      </c>
      <c r="B1349" t="s">
        <v>2530</v>
      </c>
      <c r="C1349">
        <v>55301</v>
      </c>
      <c r="D1349">
        <v>2074776004</v>
      </c>
    </row>
    <row r="1350" spans="1:4" x14ac:dyDescent="0.3">
      <c r="A1350" t="s">
        <v>3643</v>
      </c>
      <c r="B1350" t="s">
        <v>2977</v>
      </c>
      <c r="C1350">
        <v>59237</v>
      </c>
      <c r="D1350">
        <v>8664054479</v>
      </c>
    </row>
    <row r="1351" spans="1:4" x14ac:dyDescent="0.3">
      <c r="A1351" t="s">
        <v>3644</v>
      </c>
      <c r="B1351" t="s">
        <v>2736</v>
      </c>
      <c r="C1351">
        <v>50627</v>
      </c>
      <c r="D1351">
        <v>3609467622</v>
      </c>
    </row>
    <row r="1352" spans="1:4" x14ac:dyDescent="0.3">
      <c r="A1352" t="s">
        <v>3645</v>
      </c>
      <c r="B1352" t="s">
        <v>2188</v>
      </c>
      <c r="C1352">
        <v>37531</v>
      </c>
      <c r="D1352">
        <v>7191906499</v>
      </c>
    </row>
    <row r="1353" spans="1:4" x14ac:dyDescent="0.3">
      <c r="A1353" t="s">
        <v>3646</v>
      </c>
      <c r="B1353" t="s">
        <v>2736</v>
      </c>
      <c r="C1353">
        <v>58832</v>
      </c>
      <c r="D1353">
        <v>2649428619</v>
      </c>
    </row>
    <row r="1354" spans="1:4" x14ac:dyDescent="0.3">
      <c r="A1354" t="s">
        <v>3647</v>
      </c>
      <c r="B1354" t="s">
        <v>2391</v>
      </c>
      <c r="C1354">
        <v>17663</v>
      </c>
      <c r="D1354">
        <v>4716524892</v>
      </c>
    </row>
    <row r="1355" spans="1:4" x14ac:dyDescent="0.3">
      <c r="A1355" t="s">
        <v>3648</v>
      </c>
      <c r="B1355" t="s">
        <v>2321</v>
      </c>
      <c r="C1355">
        <v>34189</v>
      </c>
      <c r="D1355">
        <v>3806430489</v>
      </c>
    </row>
    <row r="1356" spans="1:4" x14ac:dyDescent="0.3">
      <c r="A1356" t="s">
        <v>3649</v>
      </c>
      <c r="B1356" t="s">
        <v>2409</v>
      </c>
      <c r="C1356">
        <v>10076</v>
      </c>
      <c r="D1356">
        <v>569240891</v>
      </c>
    </row>
    <row r="1357" spans="1:4" x14ac:dyDescent="0.3">
      <c r="A1357" t="s">
        <v>3650</v>
      </c>
      <c r="B1357" t="s">
        <v>2376</v>
      </c>
      <c r="C1357">
        <v>55865</v>
      </c>
      <c r="D1357">
        <v>9096285417</v>
      </c>
    </row>
    <row r="1358" spans="1:4" x14ac:dyDescent="0.3">
      <c r="A1358" t="s">
        <v>3651</v>
      </c>
      <c r="B1358" t="s">
        <v>2762</v>
      </c>
      <c r="C1358">
        <v>55471</v>
      </c>
      <c r="D1358">
        <v>3991963221</v>
      </c>
    </row>
    <row r="1359" spans="1:4" x14ac:dyDescent="0.3">
      <c r="A1359" t="s">
        <v>3652</v>
      </c>
      <c r="B1359" t="s">
        <v>2246</v>
      </c>
      <c r="C1359">
        <v>48277</v>
      </c>
      <c r="D1359">
        <v>9855833406</v>
      </c>
    </row>
    <row r="1360" spans="1:4" x14ac:dyDescent="0.3">
      <c r="A1360" t="s">
        <v>3653</v>
      </c>
      <c r="B1360" t="s">
        <v>2083</v>
      </c>
      <c r="C1360">
        <v>29555</v>
      </c>
      <c r="D1360">
        <v>8127128031</v>
      </c>
    </row>
    <row r="1361" spans="1:4" x14ac:dyDescent="0.3">
      <c r="A1361" t="s">
        <v>3654</v>
      </c>
      <c r="B1361" t="s">
        <v>2468</v>
      </c>
      <c r="C1361">
        <v>50994</v>
      </c>
      <c r="D1361">
        <v>2973481236</v>
      </c>
    </row>
    <row r="1362" spans="1:4" x14ac:dyDescent="0.3">
      <c r="A1362" t="s">
        <v>3655</v>
      </c>
      <c r="B1362" t="s">
        <v>2131</v>
      </c>
      <c r="C1362">
        <v>34308</v>
      </c>
      <c r="D1362">
        <v>2592292012</v>
      </c>
    </row>
    <row r="1363" spans="1:4" x14ac:dyDescent="0.3">
      <c r="A1363" t="s">
        <v>3656</v>
      </c>
      <c r="B1363" t="s">
        <v>2054</v>
      </c>
      <c r="C1363">
        <v>24344</v>
      </c>
      <c r="D1363">
        <v>6402318035</v>
      </c>
    </row>
    <row r="1364" spans="1:4" x14ac:dyDescent="0.3">
      <c r="A1364" t="s">
        <v>3657</v>
      </c>
      <c r="B1364" t="s">
        <v>2161</v>
      </c>
      <c r="C1364">
        <v>43985</v>
      </c>
      <c r="D1364">
        <v>7240169995</v>
      </c>
    </row>
    <row r="1365" spans="1:4" x14ac:dyDescent="0.3">
      <c r="A1365" t="s">
        <v>3658</v>
      </c>
      <c r="B1365" t="s">
        <v>2131</v>
      </c>
      <c r="C1365">
        <v>19058</v>
      </c>
      <c r="D1365">
        <v>2450711406</v>
      </c>
    </row>
    <row r="1366" spans="1:4" x14ac:dyDescent="0.3">
      <c r="A1366" t="s">
        <v>3659</v>
      </c>
      <c r="B1366" t="s">
        <v>2035</v>
      </c>
      <c r="C1366">
        <v>25231</v>
      </c>
      <c r="D1366">
        <v>7957976743</v>
      </c>
    </row>
    <row r="1367" spans="1:4" x14ac:dyDescent="0.3">
      <c r="A1367" t="s">
        <v>3660</v>
      </c>
      <c r="B1367" t="s">
        <v>2083</v>
      </c>
      <c r="C1367">
        <v>34259</v>
      </c>
      <c r="D1367">
        <v>3904109642</v>
      </c>
    </row>
    <row r="1368" spans="1:4" x14ac:dyDescent="0.3">
      <c r="A1368" t="s">
        <v>3661</v>
      </c>
      <c r="B1368" t="s">
        <v>2345</v>
      </c>
      <c r="C1368">
        <v>34388</v>
      </c>
      <c r="D1368">
        <v>3273288531</v>
      </c>
    </row>
    <row r="1369" spans="1:4" x14ac:dyDescent="0.3">
      <c r="A1369" t="s">
        <v>3662</v>
      </c>
      <c r="B1369" t="s">
        <v>3663</v>
      </c>
      <c r="C1369">
        <v>48344</v>
      </c>
      <c r="D1369">
        <v>4039266773</v>
      </c>
    </row>
    <row r="1370" spans="1:4" x14ac:dyDescent="0.3">
      <c r="A1370" t="s">
        <v>3664</v>
      </c>
      <c r="B1370" t="s">
        <v>2047</v>
      </c>
      <c r="C1370">
        <v>16030</v>
      </c>
      <c r="D1370">
        <v>7273123196</v>
      </c>
    </row>
    <row r="1371" spans="1:4" x14ac:dyDescent="0.3">
      <c r="A1371" t="s">
        <v>3665</v>
      </c>
      <c r="B1371" t="s">
        <v>2239</v>
      </c>
      <c r="C1371">
        <v>24941</v>
      </c>
      <c r="D1371">
        <v>5358183647</v>
      </c>
    </row>
    <row r="1372" spans="1:4" x14ac:dyDescent="0.3">
      <c r="A1372" t="s">
        <v>3666</v>
      </c>
      <c r="B1372" t="s">
        <v>2614</v>
      </c>
      <c r="C1372">
        <v>11462</v>
      </c>
      <c r="D1372">
        <v>4876404933</v>
      </c>
    </row>
    <row r="1373" spans="1:4" x14ac:dyDescent="0.3">
      <c r="A1373" t="s">
        <v>3667</v>
      </c>
      <c r="B1373" t="s">
        <v>3291</v>
      </c>
      <c r="C1373">
        <v>49050</v>
      </c>
      <c r="D1373">
        <v>8750494546</v>
      </c>
    </row>
    <row r="1374" spans="1:4" x14ac:dyDescent="0.3">
      <c r="A1374" t="s">
        <v>3668</v>
      </c>
      <c r="B1374" t="s">
        <v>2633</v>
      </c>
      <c r="C1374">
        <v>11009</v>
      </c>
      <c r="D1374">
        <v>4698538416</v>
      </c>
    </row>
    <row r="1375" spans="1:4" x14ac:dyDescent="0.3">
      <c r="A1375" t="s">
        <v>3669</v>
      </c>
      <c r="B1375" t="s">
        <v>2365</v>
      </c>
      <c r="C1375">
        <v>51227</v>
      </c>
      <c r="D1375">
        <v>8322342209</v>
      </c>
    </row>
    <row r="1376" spans="1:4" x14ac:dyDescent="0.3">
      <c r="A1376" t="s">
        <v>3670</v>
      </c>
      <c r="B1376" t="s">
        <v>2411</v>
      </c>
      <c r="C1376">
        <v>10834</v>
      </c>
      <c r="D1376">
        <v>7243767311</v>
      </c>
    </row>
    <row r="1377" spans="1:4" x14ac:dyDescent="0.3">
      <c r="A1377" t="s">
        <v>3671</v>
      </c>
      <c r="B1377" t="s">
        <v>1991</v>
      </c>
      <c r="C1377">
        <v>40506</v>
      </c>
      <c r="D1377">
        <v>3288836432</v>
      </c>
    </row>
    <row r="1378" spans="1:4" x14ac:dyDescent="0.3">
      <c r="A1378" t="s">
        <v>3672</v>
      </c>
      <c r="B1378" t="s">
        <v>2473</v>
      </c>
      <c r="C1378">
        <v>20187</v>
      </c>
      <c r="D1378">
        <v>5759255762</v>
      </c>
    </row>
    <row r="1379" spans="1:4" x14ac:dyDescent="0.3">
      <c r="A1379" t="s">
        <v>3673</v>
      </c>
      <c r="B1379" t="s">
        <v>3560</v>
      </c>
      <c r="C1379">
        <v>12318</v>
      </c>
      <c r="D1379">
        <v>3661649302</v>
      </c>
    </row>
    <row r="1380" spans="1:4" x14ac:dyDescent="0.3">
      <c r="A1380" t="s">
        <v>3674</v>
      </c>
      <c r="B1380" t="s">
        <v>2869</v>
      </c>
      <c r="C1380">
        <v>41425</v>
      </c>
      <c r="D1380">
        <v>3904109642</v>
      </c>
    </row>
    <row r="1381" spans="1:4" x14ac:dyDescent="0.3">
      <c r="A1381" t="s">
        <v>3675</v>
      </c>
      <c r="B1381" t="s">
        <v>2358</v>
      </c>
      <c r="C1381">
        <v>46097</v>
      </c>
      <c r="D1381">
        <v>515647594</v>
      </c>
    </row>
    <row r="1382" spans="1:4" x14ac:dyDescent="0.3">
      <c r="A1382" t="s">
        <v>3676</v>
      </c>
      <c r="B1382" t="s">
        <v>2343</v>
      </c>
      <c r="C1382">
        <v>26282</v>
      </c>
      <c r="D1382">
        <v>8875320292</v>
      </c>
    </row>
    <row r="1383" spans="1:4" x14ac:dyDescent="0.3">
      <c r="A1383" t="s">
        <v>3677</v>
      </c>
      <c r="B1383" t="s">
        <v>3560</v>
      </c>
      <c r="C1383">
        <v>49500</v>
      </c>
      <c r="D1383">
        <v>7966083349</v>
      </c>
    </row>
    <row r="1384" spans="1:4" x14ac:dyDescent="0.3">
      <c r="A1384" t="s">
        <v>3678</v>
      </c>
      <c r="B1384" t="s">
        <v>2853</v>
      </c>
      <c r="C1384">
        <v>19349</v>
      </c>
      <c r="D1384">
        <v>5948190226</v>
      </c>
    </row>
    <row r="1385" spans="1:4" x14ac:dyDescent="0.3">
      <c r="A1385" t="s">
        <v>3679</v>
      </c>
      <c r="B1385" t="s">
        <v>2466</v>
      </c>
      <c r="C1385">
        <v>50885</v>
      </c>
      <c r="D1385">
        <v>7931128354</v>
      </c>
    </row>
    <row r="1386" spans="1:4" x14ac:dyDescent="0.3">
      <c r="A1386" t="s">
        <v>3680</v>
      </c>
      <c r="B1386" t="s">
        <v>2314</v>
      </c>
      <c r="C1386">
        <v>15569</v>
      </c>
      <c r="D1386">
        <v>9095573850</v>
      </c>
    </row>
    <row r="1387" spans="1:4" x14ac:dyDescent="0.3">
      <c r="A1387" t="s">
        <v>3681</v>
      </c>
      <c r="B1387" t="s">
        <v>1950</v>
      </c>
      <c r="C1387">
        <v>19423</v>
      </c>
      <c r="D1387">
        <v>7630993544</v>
      </c>
    </row>
    <row r="1388" spans="1:4" x14ac:dyDescent="0.3">
      <c r="A1388" t="s">
        <v>3682</v>
      </c>
      <c r="B1388" t="s">
        <v>2596</v>
      </c>
      <c r="C1388">
        <v>28174</v>
      </c>
      <c r="D1388">
        <v>1892125439</v>
      </c>
    </row>
    <row r="1389" spans="1:4" x14ac:dyDescent="0.3">
      <c r="A1389" t="s">
        <v>3683</v>
      </c>
      <c r="B1389" t="s">
        <v>1934</v>
      </c>
      <c r="C1389">
        <v>51578</v>
      </c>
      <c r="D1389">
        <v>6293335589</v>
      </c>
    </row>
    <row r="1390" spans="1:4" x14ac:dyDescent="0.3">
      <c r="A1390" t="s">
        <v>3684</v>
      </c>
      <c r="B1390" t="s">
        <v>2674</v>
      </c>
      <c r="C1390">
        <v>49471</v>
      </c>
      <c r="D1390">
        <v>2500807061</v>
      </c>
    </row>
    <row r="1391" spans="1:4" x14ac:dyDescent="0.3">
      <c r="A1391" t="s">
        <v>3685</v>
      </c>
      <c r="B1391" t="s">
        <v>1966</v>
      </c>
      <c r="C1391">
        <v>40842</v>
      </c>
      <c r="D1391">
        <v>4223282808</v>
      </c>
    </row>
    <row r="1392" spans="1:4" x14ac:dyDescent="0.3">
      <c r="A1392" t="s">
        <v>3686</v>
      </c>
      <c r="B1392" t="s">
        <v>2201</v>
      </c>
      <c r="C1392">
        <v>59881</v>
      </c>
      <c r="D1392">
        <v>4162153728</v>
      </c>
    </row>
    <row r="1393" spans="1:4" x14ac:dyDescent="0.3">
      <c r="A1393" t="s">
        <v>3687</v>
      </c>
      <c r="B1393" t="s">
        <v>2022</v>
      </c>
      <c r="C1393">
        <v>14369</v>
      </c>
      <c r="D1393">
        <v>7411705322</v>
      </c>
    </row>
    <row r="1394" spans="1:4" x14ac:dyDescent="0.3">
      <c r="A1394" t="s">
        <v>3688</v>
      </c>
      <c r="B1394" t="s">
        <v>2914</v>
      </c>
      <c r="C1394">
        <v>13922</v>
      </c>
      <c r="D1394">
        <v>885693418</v>
      </c>
    </row>
    <row r="1395" spans="1:4" x14ac:dyDescent="0.3">
      <c r="A1395" t="s">
        <v>3689</v>
      </c>
      <c r="B1395" t="s">
        <v>2039</v>
      </c>
      <c r="C1395">
        <v>15807</v>
      </c>
      <c r="D1395">
        <v>9052475601</v>
      </c>
    </row>
    <row r="1396" spans="1:4" x14ac:dyDescent="0.3">
      <c r="A1396" t="s">
        <v>3690</v>
      </c>
      <c r="B1396" t="s">
        <v>2757</v>
      </c>
      <c r="C1396">
        <v>49767</v>
      </c>
      <c r="D1396">
        <v>4688336071</v>
      </c>
    </row>
    <row r="1397" spans="1:4" x14ac:dyDescent="0.3">
      <c r="A1397" t="s">
        <v>3691</v>
      </c>
      <c r="B1397" t="s">
        <v>2401</v>
      </c>
      <c r="C1397">
        <v>52868</v>
      </c>
      <c r="D1397">
        <v>679204083</v>
      </c>
    </row>
    <row r="1398" spans="1:4" x14ac:dyDescent="0.3">
      <c r="A1398" t="s">
        <v>3692</v>
      </c>
      <c r="B1398" t="s">
        <v>2608</v>
      </c>
      <c r="C1398">
        <v>27138</v>
      </c>
      <c r="D1398">
        <v>6858776575</v>
      </c>
    </row>
    <row r="1399" spans="1:4" x14ac:dyDescent="0.3">
      <c r="A1399" t="s">
        <v>3693</v>
      </c>
      <c r="B1399" t="s">
        <v>1968</v>
      </c>
      <c r="C1399">
        <v>39952</v>
      </c>
      <c r="D1399">
        <v>4639895275</v>
      </c>
    </row>
    <row r="1400" spans="1:4" x14ac:dyDescent="0.3">
      <c r="A1400" t="s">
        <v>3694</v>
      </c>
      <c r="B1400" t="s">
        <v>2020</v>
      </c>
      <c r="C1400">
        <v>18620</v>
      </c>
      <c r="D1400">
        <v>2698184272</v>
      </c>
    </row>
    <row r="1401" spans="1:4" x14ac:dyDescent="0.3">
      <c r="A1401" t="s">
        <v>3695</v>
      </c>
      <c r="B1401" t="s">
        <v>3291</v>
      </c>
      <c r="C1401">
        <v>42334</v>
      </c>
      <c r="D1401">
        <v>7783641539</v>
      </c>
    </row>
    <row r="1402" spans="1:4" x14ac:dyDescent="0.3">
      <c r="A1402" t="s">
        <v>3696</v>
      </c>
      <c r="B1402" t="s">
        <v>2286</v>
      </c>
      <c r="C1402">
        <v>32128</v>
      </c>
      <c r="D1402">
        <v>9008589443</v>
      </c>
    </row>
    <row r="1403" spans="1:4" x14ac:dyDescent="0.3">
      <c r="A1403" t="s">
        <v>3697</v>
      </c>
      <c r="B1403" t="s">
        <v>2300</v>
      </c>
      <c r="C1403">
        <v>36410</v>
      </c>
      <c r="D1403">
        <v>2456061896</v>
      </c>
    </row>
    <row r="1404" spans="1:4" x14ac:dyDescent="0.3">
      <c r="A1404" t="s">
        <v>3698</v>
      </c>
      <c r="B1404" t="s">
        <v>2199</v>
      </c>
      <c r="C1404">
        <v>49721</v>
      </c>
      <c r="D1404">
        <v>5460394635</v>
      </c>
    </row>
    <row r="1405" spans="1:4" x14ac:dyDescent="0.3">
      <c r="A1405" t="s">
        <v>3699</v>
      </c>
      <c r="B1405" t="s">
        <v>2016</v>
      </c>
      <c r="C1405">
        <v>15510</v>
      </c>
      <c r="D1405">
        <v>325547246</v>
      </c>
    </row>
    <row r="1406" spans="1:4" x14ac:dyDescent="0.3">
      <c r="A1406" t="s">
        <v>3700</v>
      </c>
      <c r="B1406" t="s">
        <v>2923</v>
      </c>
      <c r="C1406">
        <v>14293</v>
      </c>
      <c r="D1406">
        <v>2456061896</v>
      </c>
    </row>
    <row r="1407" spans="1:4" x14ac:dyDescent="0.3">
      <c r="A1407" t="s">
        <v>3701</v>
      </c>
      <c r="B1407" t="s">
        <v>2001</v>
      </c>
      <c r="C1407">
        <v>30682</v>
      </c>
      <c r="D1407">
        <v>9545462825</v>
      </c>
    </row>
    <row r="1408" spans="1:4" x14ac:dyDescent="0.3">
      <c r="A1408" t="s">
        <v>3702</v>
      </c>
      <c r="B1408" t="s">
        <v>3076</v>
      </c>
      <c r="C1408">
        <v>47887</v>
      </c>
      <c r="D1408">
        <v>2355104786</v>
      </c>
    </row>
    <row r="1409" spans="1:4" x14ac:dyDescent="0.3">
      <c r="A1409" t="s">
        <v>3703</v>
      </c>
      <c r="B1409" t="s">
        <v>2931</v>
      </c>
      <c r="C1409">
        <v>33699</v>
      </c>
      <c r="D1409">
        <v>1787288307</v>
      </c>
    </row>
    <row r="1410" spans="1:4" x14ac:dyDescent="0.3">
      <c r="A1410" t="s">
        <v>3704</v>
      </c>
      <c r="B1410" t="s">
        <v>2221</v>
      </c>
      <c r="C1410">
        <v>37859</v>
      </c>
      <c r="D1410">
        <v>3381164996</v>
      </c>
    </row>
    <row r="1411" spans="1:4" x14ac:dyDescent="0.3">
      <c r="A1411" t="s">
        <v>3705</v>
      </c>
      <c r="B1411" t="s">
        <v>2173</v>
      </c>
      <c r="C1411">
        <v>33557</v>
      </c>
      <c r="D1411">
        <v>1888605537</v>
      </c>
    </row>
    <row r="1412" spans="1:4" x14ac:dyDescent="0.3">
      <c r="A1412" t="s">
        <v>3706</v>
      </c>
      <c r="B1412" t="s">
        <v>2135</v>
      </c>
      <c r="C1412">
        <v>49224</v>
      </c>
      <c r="D1412">
        <v>5726465660</v>
      </c>
    </row>
    <row r="1413" spans="1:4" x14ac:dyDescent="0.3">
      <c r="A1413" t="s">
        <v>3707</v>
      </c>
      <c r="B1413" t="s">
        <v>2266</v>
      </c>
      <c r="C1413">
        <v>18271</v>
      </c>
      <c r="D1413">
        <v>3824197065</v>
      </c>
    </row>
    <row r="1414" spans="1:4" x14ac:dyDescent="0.3">
      <c r="A1414" t="s">
        <v>3708</v>
      </c>
      <c r="B1414" t="s">
        <v>2179</v>
      </c>
      <c r="C1414">
        <v>57593</v>
      </c>
      <c r="D1414">
        <v>9892583027</v>
      </c>
    </row>
    <row r="1415" spans="1:4" x14ac:dyDescent="0.3">
      <c r="A1415" t="s">
        <v>3709</v>
      </c>
      <c r="B1415" t="s">
        <v>2008</v>
      </c>
      <c r="C1415">
        <v>51140</v>
      </c>
      <c r="D1415">
        <v>713650656</v>
      </c>
    </row>
    <row r="1416" spans="1:4" x14ac:dyDescent="0.3">
      <c r="A1416" t="s">
        <v>3710</v>
      </c>
      <c r="B1416" t="s">
        <v>3092</v>
      </c>
      <c r="C1416">
        <v>57470</v>
      </c>
      <c r="D1416">
        <v>7462961601</v>
      </c>
    </row>
    <row r="1417" spans="1:4" x14ac:dyDescent="0.3">
      <c r="A1417" t="s">
        <v>3711</v>
      </c>
      <c r="B1417" t="s">
        <v>2576</v>
      </c>
      <c r="C1417">
        <v>14790</v>
      </c>
      <c r="D1417">
        <v>9984023702</v>
      </c>
    </row>
    <row r="1418" spans="1:4" x14ac:dyDescent="0.3">
      <c r="A1418" t="s">
        <v>3712</v>
      </c>
      <c r="B1418" t="s">
        <v>2283</v>
      </c>
      <c r="C1418">
        <v>25148</v>
      </c>
      <c r="D1418">
        <v>8526090127</v>
      </c>
    </row>
    <row r="1419" spans="1:4" x14ac:dyDescent="0.3">
      <c r="A1419" t="s">
        <v>3713</v>
      </c>
      <c r="B1419" t="s">
        <v>2118</v>
      </c>
      <c r="C1419">
        <v>58189</v>
      </c>
      <c r="D1419">
        <v>4535395691</v>
      </c>
    </row>
    <row r="1420" spans="1:4" x14ac:dyDescent="0.3">
      <c r="A1420" t="s">
        <v>3714</v>
      </c>
      <c r="B1420" t="s">
        <v>1954</v>
      </c>
      <c r="C1420">
        <v>27379</v>
      </c>
      <c r="D1420">
        <v>4579641655</v>
      </c>
    </row>
    <row r="1421" spans="1:4" x14ac:dyDescent="0.3">
      <c r="A1421" t="s">
        <v>3715</v>
      </c>
      <c r="B1421" t="s">
        <v>2041</v>
      </c>
      <c r="C1421">
        <v>14612</v>
      </c>
      <c r="D1421">
        <v>6041314951</v>
      </c>
    </row>
    <row r="1422" spans="1:4" x14ac:dyDescent="0.3">
      <c r="A1422" t="s">
        <v>3716</v>
      </c>
      <c r="B1422" t="s">
        <v>3356</v>
      </c>
      <c r="C1422">
        <v>40974</v>
      </c>
      <c r="D1422">
        <v>2405876701</v>
      </c>
    </row>
    <row r="1423" spans="1:4" x14ac:dyDescent="0.3">
      <c r="A1423" t="s">
        <v>3717</v>
      </c>
      <c r="B1423" t="s">
        <v>2746</v>
      </c>
      <c r="C1423">
        <v>57674</v>
      </c>
      <c r="D1423">
        <v>1456229036</v>
      </c>
    </row>
    <row r="1424" spans="1:4" x14ac:dyDescent="0.3">
      <c r="A1424" t="s">
        <v>3718</v>
      </c>
      <c r="B1424" t="s">
        <v>2239</v>
      </c>
      <c r="C1424">
        <v>59338</v>
      </c>
      <c r="D1424">
        <v>1249074622</v>
      </c>
    </row>
    <row r="1425" spans="1:4" x14ac:dyDescent="0.3">
      <c r="A1425" t="s">
        <v>3719</v>
      </c>
      <c r="B1425" t="s">
        <v>3720</v>
      </c>
      <c r="C1425">
        <v>31614</v>
      </c>
      <c r="D1425">
        <v>5603002824</v>
      </c>
    </row>
    <row r="1426" spans="1:4" x14ac:dyDescent="0.3">
      <c r="A1426" t="s">
        <v>3721</v>
      </c>
      <c r="B1426" t="s">
        <v>1968</v>
      </c>
      <c r="C1426">
        <v>24252</v>
      </c>
      <c r="D1426">
        <v>3217797337</v>
      </c>
    </row>
    <row r="1427" spans="1:4" x14ac:dyDescent="0.3">
      <c r="A1427" t="s">
        <v>3722</v>
      </c>
      <c r="B1427" t="s">
        <v>2391</v>
      </c>
      <c r="C1427">
        <v>45076</v>
      </c>
      <c r="D1427">
        <v>8731494560</v>
      </c>
    </row>
    <row r="1428" spans="1:4" x14ac:dyDescent="0.3">
      <c r="A1428" t="s">
        <v>3723</v>
      </c>
      <c r="B1428" t="s">
        <v>2691</v>
      </c>
      <c r="C1428">
        <v>40872</v>
      </c>
      <c r="D1428">
        <v>7906441400</v>
      </c>
    </row>
    <row r="1429" spans="1:4" x14ac:dyDescent="0.3">
      <c r="A1429" t="s">
        <v>3724</v>
      </c>
      <c r="B1429" t="s">
        <v>2340</v>
      </c>
      <c r="C1429">
        <v>46344</v>
      </c>
      <c r="D1429">
        <v>4862005330</v>
      </c>
    </row>
    <row r="1430" spans="1:4" x14ac:dyDescent="0.3">
      <c r="A1430" t="s">
        <v>3725</v>
      </c>
      <c r="B1430" t="s">
        <v>2071</v>
      </c>
      <c r="C1430">
        <v>48691</v>
      </c>
      <c r="D1430">
        <v>76572129</v>
      </c>
    </row>
    <row r="1431" spans="1:4" x14ac:dyDescent="0.3">
      <c r="A1431" t="s">
        <v>3726</v>
      </c>
      <c r="B1431" t="s">
        <v>1966</v>
      </c>
      <c r="C1431">
        <v>27434</v>
      </c>
      <c r="D1431">
        <v>232367817</v>
      </c>
    </row>
    <row r="1432" spans="1:4" x14ac:dyDescent="0.3">
      <c r="A1432" t="s">
        <v>3727</v>
      </c>
      <c r="B1432" t="s">
        <v>3039</v>
      </c>
      <c r="C1432">
        <v>52400</v>
      </c>
      <c r="D1432">
        <v>9223618401</v>
      </c>
    </row>
    <row r="1433" spans="1:4" x14ac:dyDescent="0.3">
      <c r="A1433" t="s">
        <v>3728</v>
      </c>
      <c r="B1433" t="s">
        <v>2797</v>
      </c>
      <c r="C1433">
        <v>29220</v>
      </c>
      <c r="D1433">
        <v>9885165231</v>
      </c>
    </row>
    <row r="1434" spans="1:4" x14ac:dyDescent="0.3">
      <c r="A1434" t="s">
        <v>3729</v>
      </c>
      <c r="B1434" t="s">
        <v>3247</v>
      </c>
      <c r="C1434">
        <v>46264</v>
      </c>
      <c r="D1434">
        <v>7489370671</v>
      </c>
    </row>
    <row r="1435" spans="1:4" x14ac:dyDescent="0.3">
      <c r="A1435" t="s">
        <v>3730</v>
      </c>
      <c r="B1435" t="s">
        <v>3390</v>
      </c>
      <c r="C1435">
        <v>52607</v>
      </c>
      <c r="D1435">
        <v>2893065872</v>
      </c>
    </row>
    <row r="1436" spans="1:4" x14ac:dyDescent="0.3">
      <c r="A1436" t="s">
        <v>3731</v>
      </c>
      <c r="B1436" t="s">
        <v>3369</v>
      </c>
      <c r="C1436">
        <v>48105</v>
      </c>
      <c r="D1436">
        <v>274599287</v>
      </c>
    </row>
    <row r="1437" spans="1:4" x14ac:dyDescent="0.3">
      <c r="A1437" t="s">
        <v>3732</v>
      </c>
      <c r="B1437" t="s">
        <v>2387</v>
      </c>
      <c r="C1437">
        <v>35241</v>
      </c>
      <c r="D1437">
        <v>3235176993</v>
      </c>
    </row>
    <row r="1438" spans="1:4" x14ac:dyDescent="0.3">
      <c r="A1438" t="s">
        <v>3733</v>
      </c>
      <c r="B1438" t="s">
        <v>3734</v>
      </c>
      <c r="C1438">
        <v>23453</v>
      </c>
      <c r="D1438">
        <v>8501525324</v>
      </c>
    </row>
    <row r="1439" spans="1:4" x14ac:dyDescent="0.3">
      <c r="A1439" t="s">
        <v>3735</v>
      </c>
      <c r="B1439" t="s">
        <v>2101</v>
      </c>
      <c r="C1439">
        <v>33055</v>
      </c>
      <c r="D1439">
        <v>3418374697</v>
      </c>
    </row>
    <row r="1440" spans="1:4" x14ac:dyDescent="0.3">
      <c r="A1440" t="s">
        <v>3736</v>
      </c>
      <c r="B1440" t="s">
        <v>2279</v>
      </c>
      <c r="C1440">
        <v>50491</v>
      </c>
      <c r="D1440">
        <v>3219526055</v>
      </c>
    </row>
    <row r="1441" spans="1:4" x14ac:dyDescent="0.3">
      <c r="A1441" t="s">
        <v>3737</v>
      </c>
      <c r="B1441" t="s">
        <v>2548</v>
      </c>
      <c r="C1441">
        <v>32866</v>
      </c>
      <c r="D1441">
        <v>7637608875</v>
      </c>
    </row>
    <row r="1442" spans="1:4" x14ac:dyDescent="0.3">
      <c r="A1442" t="s">
        <v>3738</v>
      </c>
      <c r="B1442" t="s">
        <v>2401</v>
      </c>
      <c r="C1442">
        <v>58693</v>
      </c>
      <c r="D1442">
        <v>4269946768</v>
      </c>
    </row>
    <row r="1443" spans="1:4" x14ac:dyDescent="0.3">
      <c r="A1443" t="s">
        <v>3739</v>
      </c>
      <c r="B1443" t="s">
        <v>1988</v>
      </c>
      <c r="C1443">
        <v>16603</v>
      </c>
      <c r="D1443">
        <v>2352201101</v>
      </c>
    </row>
    <row r="1444" spans="1:4" x14ac:dyDescent="0.3">
      <c r="A1444" t="s">
        <v>3740</v>
      </c>
      <c r="B1444" t="s">
        <v>2505</v>
      </c>
      <c r="C1444">
        <v>15474</v>
      </c>
      <c r="D1444">
        <v>4866916575</v>
      </c>
    </row>
    <row r="1445" spans="1:4" x14ac:dyDescent="0.3">
      <c r="A1445" t="s">
        <v>3741</v>
      </c>
      <c r="B1445" t="s">
        <v>2075</v>
      </c>
      <c r="C1445">
        <v>51989</v>
      </c>
      <c r="D1445">
        <v>2060025532</v>
      </c>
    </row>
    <row r="1446" spans="1:4" x14ac:dyDescent="0.3">
      <c r="A1446" t="s">
        <v>3742</v>
      </c>
      <c r="B1446" t="s">
        <v>2219</v>
      </c>
      <c r="C1446">
        <v>23328</v>
      </c>
      <c r="D1446">
        <v>5372344725</v>
      </c>
    </row>
    <row r="1447" spans="1:4" x14ac:dyDescent="0.3">
      <c r="A1447" t="s">
        <v>3743</v>
      </c>
      <c r="B1447" t="s">
        <v>2288</v>
      </c>
      <c r="C1447">
        <v>51612</v>
      </c>
      <c r="D1447">
        <v>9447906176</v>
      </c>
    </row>
    <row r="1448" spans="1:4" x14ac:dyDescent="0.3">
      <c r="A1448" t="s">
        <v>3744</v>
      </c>
      <c r="B1448" t="s">
        <v>3050</v>
      </c>
      <c r="C1448">
        <v>19555</v>
      </c>
      <c r="D1448">
        <v>9373778889</v>
      </c>
    </row>
    <row r="1449" spans="1:4" x14ac:dyDescent="0.3">
      <c r="A1449" t="s">
        <v>3745</v>
      </c>
      <c r="B1449" t="s">
        <v>2188</v>
      </c>
      <c r="C1449">
        <v>57453</v>
      </c>
      <c r="D1449">
        <v>4786629839</v>
      </c>
    </row>
    <row r="1450" spans="1:4" x14ac:dyDescent="0.3">
      <c r="A1450" t="s">
        <v>3746</v>
      </c>
      <c r="B1450" t="s">
        <v>2014</v>
      </c>
      <c r="C1450">
        <v>16144</v>
      </c>
      <c r="D1450">
        <v>3779559293</v>
      </c>
    </row>
    <row r="1451" spans="1:4" x14ac:dyDescent="0.3">
      <c r="A1451" t="s">
        <v>3747</v>
      </c>
      <c r="B1451" t="s">
        <v>2255</v>
      </c>
      <c r="C1451">
        <v>30974</v>
      </c>
      <c r="D1451">
        <v>2599557828</v>
      </c>
    </row>
    <row r="1452" spans="1:4" x14ac:dyDescent="0.3">
      <c r="A1452" t="s">
        <v>3748</v>
      </c>
      <c r="B1452" t="s">
        <v>2225</v>
      </c>
      <c r="C1452">
        <v>51598</v>
      </c>
      <c r="D1452">
        <v>6854809452</v>
      </c>
    </row>
    <row r="1453" spans="1:4" x14ac:dyDescent="0.3">
      <c r="A1453" t="s">
        <v>3749</v>
      </c>
      <c r="B1453" t="s">
        <v>2197</v>
      </c>
      <c r="C1453">
        <v>43182</v>
      </c>
      <c r="D1453">
        <v>3458178171</v>
      </c>
    </row>
    <row r="1454" spans="1:4" x14ac:dyDescent="0.3">
      <c r="A1454" t="s">
        <v>3750</v>
      </c>
      <c r="B1454" t="s">
        <v>1993</v>
      </c>
      <c r="C1454">
        <v>10028</v>
      </c>
      <c r="D1454">
        <v>2748937082</v>
      </c>
    </row>
    <row r="1455" spans="1:4" x14ac:dyDescent="0.3">
      <c r="A1455" t="s">
        <v>3751</v>
      </c>
      <c r="B1455" t="s">
        <v>2212</v>
      </c>
      <c r="C1455">
        <v>54410</v>
      </c>
      <c r="D1455">
        <v>7001733199</v>
      </c>
    </row>
    <row r="1456" spans="1:4" x14ac:dyDescent="0.3">
      <c r="A1456" t="s">
        <v>3752</v>
      </c>
      <c r="B1456" t="s">
        <v>3753</v>
      </c>
      <c r="C1456">
        <v>57617</v>
      </c>
      <c r="D1456">
        <v>7191906499</v>
      </c>
    </row>
    <row r="1457" spans="1:4" x14ac:dyDescent="0.3">
      <c r="A1457" t="s">
        <v>3754</v>
      </c>
      <c r="B1457" t="s">
        <v>2045</v>
      </c>
      <c r="C1457">
        <v>51954</v>
      </c>
      <c r="D1457">
        <v>2022565827</v>
      </c>
    </row>
    <row r="1458" spans="1:4" x14ac:dyDescent="0.3">
      <c r="A1458" t="s">
        <v>3755</v>
      </c>
      <c r="B1458" t="s">
        <v>2383</v>
      </c>
      <c r="C1458">
        <v>41349</v>
      </c>
      <c r="D1458">
        <v>6854809452</v>
      </c>
    </row>
    <row r="1459" spans="1:4" x14ac:dyDescent="0.3">
      <c r="A1459" t="s">
        <v>3756</v>
      </c>
      <c r="B1459" t="s">
        <v>3376</v>
      </c>
      <c r="C1459">
        <v>47420</v>
      </c>
      <c r="D1459">
        <v>1456229036</v>
      </c>
    </row>
    <row r="1460" spans="1:4" x14ac:dyDescent="0.3">
      <c r="A1460" t="s">
        <v>3757</v>
      </c>
      <c r="B1460" t="s">
        <v>3758</v>
      </c>
      <c r="C1460">
        <v>53015</v>
      </c>
      <c r="D1460">
        <v>544760832</v>
      </c>
    </row>
    <row r="1461" spans="1:4" x14ac:dyDescent="0.3">
      <c r="A1461" t="s">
        <v>3759</v>
      </c>
      <c r="B1461" t="s">
        <v>3393</v>
      </c>
      <c r="C1461">
        <v>44436</v>
      </c>
      <c r="D1461">
        <v>965285472</v>
      </c>
    </row>
    <row r="1462" spans="1:4" x14ac:dyDescent="0.3">
      <c r="A1462" t="s">
        <v>3760</v>
      </c>
      <c r="B1462" t="s">
        <v>2507</v>
      </c>
      <c r="C1462">
        <v>22583</v>
      </c>
      <c r="D1462">
        <v>7180536660</v>
      </c>
    </row>
    <row r="1463" spans="1:4" x14ac:dyDescent="0.3">
      <c r="A1463" t="s">
        <v>3761</v>
      </c>
      <c r="B1463" t="s">
        <v>2494</v>
      </c>
      <c r="C1463">
        <v>59544</v>
      </c>
      <c r="D1463">
        <v>5293354957</v>
      </c>
    </row>
    <row r="1464" spans="1:4" x14ac:dyDescent="0.3">
      <c r="A1464" t="s">
        <v>3762</v>
      </c>
      <c r="B1464" t="s">
        <v>2802</v>
      </c>
      <c r="C1464">
        <v>49721</v>
      </c>
      <c r="D1464">
        <v>5975948169</v>
      </c>
    </row>
    <row r="1465" spans="1:4" x14ac:dyDescent="0.3">
      <c r="A1465" t="s">
        <v>3763</v>
      </c>
      <c r="B1465" t="s">
        <v>2869</v>
      </c>
      <c r="C1465">
        <v>29845</v>
      </c>
      <c r="D1465">
        <v>8718856853</v>
      </c>
    </row>
    <row r="1466" spans="1:4" x14ac:dyDescent="0.3">
      <c r="A1466" t="s">
        <v>3764</v>
      </c>
      <c r="B1466" t="s">
        <v>2853</v>
      </c>
      <c r="C1466">
        <v>41439</v>
      </c>
      <c r="D1466">
        <v>3097425365</v>
      </c>
    </row>
    <row r="1467" spans="1:4" x14ac:dyDescent="0.3">
      <c r="A1467" t="s">
        <v>3765</v>
      </c>
      <c r="B1467" t="s">
        <v>3734</v>
      </c>
      <c r="C1467">
        <v>42160</v>
      </c>
      <c r="D1467">
        <v>7966083349</v>
      </c>
    </row>
    <row r="1468" spans="1:4" x14ac:dyDescent="0.3">
      <c r="A1468" t="s">
        <v>3766</v>
      </c>
      <c r="B1468" t="s">
        <v>1930</v>
      </c>
      <c r="C1468">
        <v>55409</v>
      </c>
      <c r="D1468">
        <v>3891707452</v>
      </c>
    </row>
    <row r="1469" spans="1:4" x14ac:dyDescent="0.3">
      <c r="A1469" t="s">
        <v>3767</v>
      </c>
      <c r="B1469" t="s">
        <v>2314</v>
      </c>
      <c r="C1469">
        <v>58473</v>
      </c>
      <c r="D1469">
        <v>4986200380</v>
      </c>
    </row>
    <row r="1470" spans="1:4" x14ac:dyDescent="0.3">
      <c r="A1470" t="s">
        <v>3768</v>
      </c>
      <c r="B1470" t="s">
        <v>2378</v>
      </c>
      <c r="C1470">
        <v>28493</v>
      </c>
      <c r="D1470">
        <v>9829586073</v>
      </c>
    </row>
    <row r="1471" spans="1:4" x14ac:dyDescent="0.3">
      <c r="A1471" t="s">
        <v>3769</v>
      </c>
      <c r="B1471" t="s">
        <v>2006</v>
      </c>
      <c r="C1471">
        <v>55411</v>
      </c>
      <c r="D1471">
        <v>9458563771</v>
      </c>
    </row>
    <row r="1472" spans="1:4" x14ac:dyDescent="0.3">
      <c r="A1472" t="s">
        <v>3770</v>
      </c>
      <c r="B1472" t="s">
        <v>2329</v>
      </c>
      <c r="C1472">
        <v>52794</v>
      </c>
      <c r="D1472">
        <v>6279928705</v>
      </c>
    </row>
    <row r="1473" spans="1:4" x14ac:dyDescent="0.3">
      <c r="A1473" t="s">
        <v>3771</v>
      </c>
      <c r="B1473" t="s">
        <v>2405</v>
      </c>
      <c r="C1473">
        <v>13995</v>
      </c>
      <c r="D1473">
        <v>8127128031</v>
      </c>
    </row>
    <row r="1474" spans="1:4" x14ac:dyDescent="0.3">
      <c r="A1474" t="s">
        <v>3772</v>
      </c>
      <c r="B1474" t="s">
        <v>2113</v>
      </c>
      <c r="C1474">
        <v>14302</v>
      </c>
      <c r="D1474">
        <v>5907724676</v>
      </c>
    </row>
    <row r="1475" spans="1:4" x14ac:dyDescent="0.3">
      <c r="A1475" t="s">
        <v>3773</v>
      </c>
      <c r="B1475" t="s">
        <v>2054</v>
      </c>
      <c r="C1475">
        <v>59081</v>
      </c>
      <c r="D1475">
        <v>4610039311</v>
      </c>
    </row>
    <row r="1476" spans="1:4" x14ac:dyDescent="0.3">
      <c r="A1476" t="s">
        <v>3774</v>
      </c>
      <c r="B1476" t="s">
        <v>2503</v>
      </c>
      <c r="C1476">
        <v>36154</v>
      </c>
      <c r="D1476">
        <v>2450711406</v>
      </c>
    </row>
    <row r="1477" spans="1:4" x14ac:dyDescent="0.3">
      <c r="A1477" t="s">
        <v>3775</v>
      </c>
      <c r="B1477" t="s">
        <v>2992</v>
      </c>
      <c r="C1477">
        <v>32549</v>
      </c>
      <c r="D1477">
        <v>3597778305</v>
      </c>
    </row>
    <row r="1478" spans="1:4" x14ac:dyDescent="0.3">
      <c r="A1478" t="s">
        <v>3776</v>
      </c>
      <c r="B1478" t="s">
        <v>2047</v>
      </c>
      <c r="C1478">
        <v>58947</v>
      </c>
      <c r="D1478">
        <v>4984363320</v>
      </c>
    </row>
    <row r="1479" spans="1:4" x14ac:dyDescent="0.3">
      <c r="A1479" t="s">
        <v>3777</v>
      </c>
      <c r="B1479" t="s">
        <v>3078</v>
      </c>
      <c r="C1479">
        <v>48067</v>
      </c>
      <c r="D1479">
        <v>7000350199</v>
      </c>
    </row>
    <row r="1480" spans="1:4" x14ac:dyDescent="0.3">
      <c r="A1480" t="s">
        <v>3778</v>
      </c>
      <c r="B1480" t="s">
        <v>2032</v>
      </c>
      <c r="C1480">
        <v>34058</v>
      </c>
      <c r="D1480">
        <v>7205288142</v>
      </c>
    </row>
    <row r="1481" spans="1:4" x14ac:dyDescent="0.3">
      <c r="A1481" t="s">
        <v>3779</v>
      </c>
      <c r="B1481" t="s">
        <v>2099</v>
      </c>
      <c r="C1481">
        <v>49168</v>
      </c>
      <c r="D1481">
        <v>9458563771</v>
      </c>
    </row>
    <row r="1482" spans="1:4" x14ac:dyDescent="0.3">
      <c r="A1482" t="s">
        <v>3780</v>
      </c>
      <c r="B1482" t="s">
        <v>3291</v>
      </c>
      <c r="C1482">
        <v>27971</v>
      </c>
      <c r="D1482">
        <v>6788593582</v>
      </c>
    </row>
    <row r="1483" spans="1:4" x14ac:dyDescent="0.3">
      <c r="A1483" t="s">
        <v>3781</v>
      </c>
      <c r="B1483" t="s">
        <v>2536</v>
      </c>
      <c r="C1483">
        <v>27623</v>
      </c>
      <c r="D1483">
        <v>9966428720</v>
      </c>
    </row>
    <row r="1484" spans="1:4" x14ac:dyDescent="0.3">
      <c r="A1484" t="s">
        <v>3782</v>
      </c>
      <c r="B1484" t="s">
        <v>2242</v>
      </c>
      <c r="C1484">
        <v>58360</v>
      </c>
      <c r="D1484">
        <v>2500807061</v>
      </c>
    </row>
    <row r="1485" spans="1:4" x14ac:dyDescent="0.3">
      <c r="A1485" t="s">
        <v>3783</v>
      </c>
      <c r="B1485" t="s">
        <v>2524</v>
      </c>
      <c r="C1485">
        <v>58528</v>
      </c>
      <c r="D1485">
        <v>9457151267</v>
      </c>
    </row>
    <row r="1486" spans="1:4" x14ac:dyDescent="0.3">
      <c r="A1486" t="s">
        <v>3784</v>
      </c>
      <c r="B1486" t="s">
        <v>3785</v>
      </c>
      <c r="C1486">
        <v>16737</v>
      </c>
      <c r="D1486">
        <v>5186660353</v>
      </c>
    </row>
    <row r="1487" spans="1:4" x14ac:dyDescent="0.3">
      <c r="A1487" t="s">
        <v>3786</v>
      </c>
      <c r="B1487" t="s">
        <v>2466</v>
      </c>
      <c r="C1487">
        <v>15313</v>
      </c>
      <c r="D1487">
        <v>4670832530</v>
      </c>
    </row>
    <row r="1488" spans="1:4" x14ac:dyDescent="0.3">
      <c r="A1488" t="s">
        <v>3787</v>
      </c>
      <c r="B1488" t="s">
        <v>2026</v>
      </c>
      <c r="C1488">
        <v>20613</v>
      </c>
      <c r="D1488">
        <v>8239612253</v>
      </c>
    </row>
    <row r="1489" spans="1:4" x14ac:dyDescent="0.3">
      <c r="A1489" t="s">
        <v>3788</v>
      </c>
      <c r="B1489" t="s">
        <v>2106</v>
      </c>
      <c r="C1489">
        <v>49595</v>
      </c>
      <c r="D1489">
        <v>1081492333</v>
      </c>
    </row>
    <row r="1490" spans="1:4" x14ac:dyDescent="0.3">
      <c r="A1490" t="s">
        <v>3789</v>
      </c>
      <c r="B1490" t="s">
        <v>2203</v>
      </c>
      <c r="C1490">
        <v>37431</v>
      </c>
      <c r="D1490">
        <v>2702941109</v>
      </c>
    </row>
    <row r="1491" spans="1:4" x14ac:dyDescent="0.3">
      <c r="A1491" t="s">
        <v>3790</v>
      </c>
      <c r="B1491" t="s">
        <v>2431</v>
      </c>
      <c r="C1491">
        <v>34575</v>
      </c>
      <c r="D1491">
        <v>9483290694</v>
      </c>
    </row>
    <row r="1492" spans="1:4" x14ac:dyDescent="0.3">
      <c r="A1492" t="s">
        <v>3791</v>
      </c>
      <c r="B1492" t="s">
        <v>2164</v>
      </c>
      <c r="C1492">
        <v>27561</v>
      </c>
      <c r="D1492">
        <v>1462119603</v>
      </c>
    </row>
    <row r="1493" spans="1:4" x14ac:dyDescent="0.3">
      <c r="A1493" t="s">
        <v>3792</v>
      </c>
      <c r="B1493" t="s">
        <v>2283</v>
      </c>
      <c r="C1493">
        <v>37062</v>
      </c>
      <c r="D1493">
        <v>5412518958</v>
      </c>
    </row>
    <row r="1494" spans="1:4" x14ac:dyDescent="0.3">
      <c r="A1494" t="s">
        <v>3793</v>
      </c>
      <c r="B1494" t="s">
        <v>2409</v>
      </c>
      <c r="C1494">
        <v>55483</v>
      </c>
      <c r="D1494">
        <v>7492341709</v>
      </c>
    </row>
    <row r="1495" spans="1:4" x14ac:dyDescent="0.3">
      <c r="A1495" t="s">
        <v>3794</v>
      </c>
      <c r="B1495" t="s">
        <v>2288</v>
      </c>
      <c r="C1495">
        <v>52356</v>
      </c>
      <c r="D1495">
        <v>2450711406</v>
      </c>
    </row>
    <row r="1496" spans="1:4" x14ac:dyDescent="0.3">
      <c r="A1496" t="s">
        <v>3795</v>
      </c>
      <c r="B1496" t="s">
        <v>2251</v>
      </c>
      <c r="C1496">
        <v>25096</v>
      </c>
      <c r="D1496">
        <v>9619649427</v>
      </c>
    </row>
    <row r="1497" spans="1:4" x14ac:dyDescent="0.3">
      <c r="A1497" t="s">
        <v>3796</v>
      </c>
      <c r="B1497" t="s">
        <v>2201</v>
      </c>
      <c r="C1497">
        <v>14840</v>
      </c>
      <c r="D1497">
        <v>3016741628</v>
      </c>
    </row>
    <row r="1498" spans="1:4" x14ac:dyDescent="0.3">
      <c r="A1498" t="s">
        <v>3797</v>
      </c>
      <c r="B1498" t="s">
        <v>2540</v>
      </c>
      <c r="C1498">
        <v>14996</v>
      </c>
      <c r="D1498">
        <v>5439294325</v>
      </c>
    </row>
    <row r="1499" spans="1:4" x14ac:dyDescent="0.3">
      <c r="A1499" t="s">
        <v>3798</v>
      </c>
      <c r="B1499" t="s">
        <v>2321</v>
      </c>
      <c r="C1499">
        <v>56888</v>
      </c>
      <c r="D1499">
        <v>4639895275</v>
      </c>
    </row>
    <row r="1500" spans="1:4" x14ac:dyDescent="0.3">
      <c r="A1500" t="s">
        <v>3799</v>
      </c>
      <c r="B1500" t="s">
        <v>2380</v>
      </c>
      <c r="C1500">
        <v>39331</v>
      </c>
      <c r="D1500">
        <v>7778092905</v>
      </c>
    </row>
    <row r="1501" spans="1:4" x14ac:dyDescent="0.3">
      <c r="A1501" t="s">
        <v>3800</v>
      </c>
      <c r="B1501" t="s">
        <v>2563</v>
      </c>
      <c r="C1501">
        <v>40567</v>
      </c>
      <c r="D1501">
        <v>5779075530</v>
      </c>
    </row>
    <row r="1502" spans="1:4" x14ac:dyDescent="0.3">
      <c r="A1502" t="s">
        <v>3801</v>
      </c>
      <c r="B1502" t="s">
        <v>2403</v>
      </c>
      <c r="C1502">
        <v>20190</v>
      </c>
      <c r="D1502">
        <v>813371287</v>
      </c>
    </row>
    <row r="1503" spans="1:4" x14ac:dyDescent="0.3">
      <c r="A1503" t="s">
        <v>3802</v>
      </c>
      <c r="B1503" t="s">
        <v>2824</v>
      </c>
      <c r="C1503">
        <v>27352</v>
      </c>
      <c r="D1503">
        <v>4328154427</v>
      </c>
    </row>
    <row r="1504" spans="1:4" x14ac:dyDescent="0.3">
      <c r="A1504" t="s">
        <v>3803</v>
      </c>
      <c r="B1504" t="s">
        <v>2674</v>
      </c>
      <c r="C1504">
        <v>45585</v>
      </c>
      <c r="D1504">
        <v>4278470843</v>
      </c>
    </row>
    <row r="1505" spans="1:4" x14ac:dyDescent="0.3">
      <c r="A1505" t="s">
        <v>3804</v>
      </c>
      <c r="B1505" t="s">
        <v>1946</v>
      </c>
      <c r="C1505">
        <v>38090</v>
      </c>
      <c r="D1505">
        <v>2748937082</v>
      </c>
    </row>
    <row r="1506" spans="1:4" x14ac:dyDescent="0.3">
      <c r="A1506" t="s">
        <v>3805</v>
      </c>
      <c r="B1506" t="s">
        <v>2246</v>
      </c>
      <c r="C1506">
        <v>46047</v>
      </c>
      <c r="D1506">
        <v>4150450668</v>
      </c>
    </row>
    <row r="1507" spans="1:4" x14ac:dyDescent="0.3">
      <c r="A1507" t="s">
        <v>3806</v>
      </c>
      <c r="B1507" t="s">
        <v>3113</v>
      </c>
      <c r="C1507">
        <v>44462</v>
      </c>
      <c r="D1507">
        <v>6227038881</v>
      </c>
    </row>
    <row r="1508" spans="1:4" x14ac:dyDescent="0.3">
      <c r="A1508" t="s">
        <v>3807</v>
      </c>
      <c r="B1508" t="s">
        <v>2207</v>
      </c>
      <c r="C1508">
        <v>40423</v>
      </c>
      <c r="D1508">
        <v>7088886472</v>
      </c>
    </row>
    <row r="1509" spans="1:4" x14ac:dyDescent="0.3">
      <c r="A1509" t="s">
        <v>3808</v>
      </c>
      <c r="B1509" t="s">
        <v>3560</v>
      </c>
      <c r="C1509">
        <v>24254</v>
      </c>
      <c r="D1509">
        <v>2698184272</v>
      </c>
    </row>
    <row r="1510" spans="1:4" x14ac:dyDescent="0.3">
      <c r="A1510" t="s">
        <v>3809</v>
      </c>
      <c r="B1510" t="s">
        <v>2345</v>
      </c>
      <c r="C1510">
        <v>44930</v>
      </c>
      <c r="D1510">
        <v>6183510505</v>
      </c>
    </row>
    <row r="1511" spans="1:4" x14ac:dyDescent="0.3">
      <c r="A1511" t="s">
        <v>3810</v>
      </c>
      <c r="B1511" t="s">
        <v>1956</v>
      </c>
      <c r="C1511">
        <v>38453</v>
      </c>
      <c r="D1511">
        <v>2117567142</v>
      </c>
    </row>
    <row r="1512" spans="1:4" x14ac:dyDescent="0.3">
      <c r="A1512" t="s">
        <v>3811</v>
      </c>
      <c r="B1512" t="s">
        <v>2121</v>
      </c>
      <c r="C1512">
        <v>11004</v>
      </c>
      <c r="D1512">
        <v>197180590</v>
      </c>
    </row>
    <row r="1513" spans="1:4" x14ac:dyDescent="0.3">
      <c r="A1513" t="s">
        <v>3812</v>
      </c>
      <c r="B1513" t="s">
        <v>2847</v>
      </c>
      <c r="C1513">
        <v>43136</v>
      </c>
      <c r="D1513">
        <v>6819596901</v>
      </c>
    </row>
    <row r="1514" spans="1:4" x14ac:dyDescent="0.3">
      <c r="A1514" t="s">
        <v>3813</v>
      </c>
      <c r="B1514" t="s">
        <v>1934</v>
      </c>
      <c r="C1514">
        <v>27066</v>
      </c>
      <c r="D1514">
        <v>2280674246</v>
      </c>
    </row>
    <row r="1515" spans="1:4" x14ac:dyDescent="0.3">
      <c r="A1515" t="s">
        <v>3814</v>
      </c>
      <c r="B1515" t="s">
        <v>2143</v>
      </c>
      <c r="C1515">
        <v>44011</v>
      </c>
      <c r="D1515">
        <v>2804488179</v>
      </c>
    </row>
    <row r="1516" spans="1:4" x14ac:dyDescent="0.3">
      <c r="A1516" t="s">
        <v>3815</v>
      </c>
      <c r="B1516" t="s">
        <v>2022</v>
      </c>
      <c r="C1516">
        <v>44862</v>
      </c>
      <c r="D1516">
        <v>2524849899</v>
      </c>
    </row>
    <row r="1517" spans="1:4" x14ac:dyDescent="0.3">
      <c r="A1517" t="s">
        <v>3816</v>
      </c>
      <c r="B1517" t="s">
        <v>2426</v>
      </c>
      <c r="C1517">
        <v>57365</v>
      </c>
      <c r="D1517">
        <v>4269946768</v>
      </c>
    </row>
    <row r="1518" spans="1:4" x14ac:dyDescent="0.3">
      <c r="A1518" t="s">
        <v>3817</v>
      </c>
      <c r="B1518" t="s">
        <v>2916</v>
      </c>
      <c r="C1518">
        <v>11347</v>
      </c>
      <c r="D1518">
        <v>9617190826</v>
      </c>
    </row>
    <row r="1519" spans="1:4" x14ac:dyDescent="0.3">
      <c r="A1519" t="s">
        <v>3818</v>
      </c>
      <c r="B1519" t="s">
        <v>2319</v>
      </c>
      <c r="C1519">
        <v>55215</v>
      </c>
      <c r="D1519">
        <v>9727426344</v>
      </c>
    </row>
    <row r="1520" spans="1:4" x14ac:dyDescent="0.3">
      <c r="A1520" t="s">
        <v>3819</v>
      </c>
      <c r="B1520" t="s">
        <v>2207</v>
      </c>
      <c r="C1520">
        <v>27823</v>
      </c>
      <c r="D1520">
        <v>6007705854</v>
      </c>
    </row>
    <row r="1521" spans="1:4" x14ac:dyDescent="0.3">
      <c r="A1521" t="s">
        <v>3820</v>
      </c>
      <c r="B1521" t="s">
        <v>2335</v>
      </c>
      <c r="C1521">
        <v>25255</v>
      </c>
      <c r="D1521">
        <v>5623930522</v>
      </c>
    </row>
    <row r="1522" spans="1:4" x14ac:dyDescent="0.3">
      <c r="A1522" t="s">
        <v>3821</v>
      </c>
      <c r="B1522" t="s">
        <v>1936</v>
      </c>
      <c r="C1522">
        <v>30714</v>
      </c>
      <c r="D1522">
        <v>5828678620</v>
      </c>
    </row>
    <row r="1523" spans="1:4" x14ac:dyDescent="0.3">
      <c r="A1523" t="s">
        <v>3822</v>
      </c>
      <c r="B1523" t="s">
        <v>2374</v>
      </c>
      <c r="C1523">
        <v>45061</v>
      </c>
      <c r="D1523">
        <v>1659418720</v>
      </c>
    </row>
    <row r="1524" spans="1:4" x14ac:dyDescent="0.3">
      <c r="A1524" t="s">
        <v>3823</v>
      </c>
      <c r="B1524" t="s">
        <v>2636</v>
      </c>
      <c r="C1524">
        <v>28472</v>
      </c>
      <c r="D1524">
        <v>898924138</v>
      </c>
    </row>
    <row r="1525" spans="1:4" x14ac:dyDescent="0.3">
      <c r="A1525" t="s">
        <v>3824</v>
      </c>
      <c r="B1525" t="s">
        <v>2992</v>
      </c>
      <c r="C1525">
        <v>27783</v>
      </c>
      <c r="D1525">
        <v>3891707452</v>
      </c>
    </row>
    <row r="1526" spans="1:4" x14ac:dyDescent="0.3">
      <c r="A1526" t="s">
        <v>3825</v>
      </c>
      <c r="B1526" t="s">
        <v>2716</v>
      </c>
      <c r="C1526">
        <v>30928</v>
      </c>
      <c r="D1526">
        <v>2908560011</v>
      </c>
    </row>
    <row r="1527" spans="1:4" x14ac:dyDescent="0.3">
      <c r="A1527" t="s">
        <v>3826</v>
      </c>
      <c r="B1527" t="s">
        <v>1954</v>
      </c>
      <c r="C1527">
        <v>44838</v>
      </c>
      <c r="D1527">
        <v>7906441400</v>
      </c>
    </row>
    <row r="1528" spans="1:4" x14ac:dyDescent="0.3">
      <c r="A1528" t="s">
        <v>3827</v>
      </c>
      <c r="B1528" t="s">
        <v>1976</v>
      </c>
      <c r="C1528">
        <v>54249</v>
      </c>
      <c r="D1528">
        <v>5861892008</v>
      </c>
    </row>
    <row r="1529" spans="1:4" x14ac:dyDescent="0.3">
      <c r="A1529" t="s">
        <v>3828</v>
      </c>
      <c r="B1529" t="s">
        <v>3663</v>
      </c>
      <c r="C1529">
        <v>29607</v>
      </c>
      <c r="D1529">
        <v>7888574610</v>
      </c>
    </row>
    <row r="1530" spans="1:4" x14ac:dyDescent="0.3">
      <c r="A1530" t="s">
        <v>3829</v>
      </c>
      <c r="B1530" t="s">
        <v>2054</v>
      </c>
      <c r="C1530">
        <v>26181</v>
      </c>
      <c r="D1530">
        <v>8002426673</v>
      </c>
    </row>
    <row r="1531" spans="1:4" x14ac:dyDescent="0.3">
      <c r="A1531" t="s">
        <v>3830</v>
      </c>
      <c r="B1531" t="s">
        <v>2077</v>
      </c>
      <c r="C1531">
        <v>25793</v>
      </c>
      <c r="D1531">
        <v>62571575</v>
      </c>
    </row>
    <row r="1532" spans="1:4" x14ac:dyDescent="0.3">
      <c r="A1532" t="s">
        <v>3831</v>
      </c>
      <c r="B1532" t="s">
        <v>2468</v>
      </c>
      <c r="C1532">
        <v>56904</v>
      </c>
      <c r="D1532">
        <v>2922893758</v>
      </c>
    </row>
    <row r="1533" spans="1:4" x14ac:dyDescent="0.3">
      <c r="A1533" t="s">
        <v>3832</v>
      </c>
      <c r="B1533" t="s">
        <v>2650</v>
      </c>
      <c r="C1533">
        <v>43402</v>
      </c>
      <c r="D1533">
        <v>19662963</v>
      </c>
    </row>
    <row r="1534" spans="1:4" x14ac:dyDescent="0.3">
      <c r="A1534" t="s">
        <v>3833</v>
      </c>
      <c r="B1534" t="s">
        <v>1940</v>
      </c>
      <c r="C1534">
        <v>46899</v>
      </c>
      <c r="D1534">
        <v>8187246642</v>
      </c>
    </row>
    <row r="1535" spans="1:4" x14ac:dyDescent="0.3">
      <c r="A1535" t="s">
        <v>3834</v>
      </c>
      <c r="B1535" t="s">
        <v>2201</v>
      </c>
      <c r="C1535">
        <v>22220</v>
      </c>
      <c r="D1535">
        <v>146065492</v>
      </c>
    </row>
    <row r="1536" spans="1:4" x14ac:dyDescent="0.3">
      <c r="A1536" t="s">
        <v>3835</v>
      </c>
      <c r="B1536" t="s">
        <v>2931</v>
      </c>
      <c r="C1536">
        <v>22552</v>
      </c>
      <c r="D1536">
        <v>9052475601</v>
      </c>
    </row>
    <row r="1537" spans="1:4" x14ac:dyDescent="0.3">
      <c r="A1537" t="s">
        <v>3836</v>
      </c>
      <c r="B1537" t="s">
        <v>2020</v>
      </c>
      <c r="C1537">
        <v>27431</v>
      </c>
      <c r="D1537">
        <v>7865341539</v>
      </c>
    </row>
    <row r="1538" spans="1:4" x14ac:dyDescent="0.3">
      <c r="A1538" t="s">
        <v>3837</v>
      </c>
      <c r="B1538" t="s">
        <v>2633</v>
      </c>
      <c r="C1538">
        <v>20293</v>
      </c>
      <c r="D1538">
        <v>6789106936</v>
      </c>
    </row>
    <row r="1539" spans="1:4" x14ac:dyDescent="0.3">
      <c r="A1539" t="s">
        <v>3838</v>
      </c>
      <c r="B1539" t="s">
        <v>3113</v>
      </c>
      <c r="C1539">
        <v>49144</v>
      </c>
      <c r="D1539">
        <v>8875320292</v>
      </c>
    </row>
    <row r="1540" spans="1:4" x14ac:dyDescent="0.3">
      <c r="A1540" t="s">
        <v>3839</v>
      </c>
      <c r="B1540" t="s">
        <v>2536</v>
      </c>
      <c r="C1540">
        <v>33139</v>
      </c>
      <c r="D1540">
        <v>5687748091</v>
      </c>
    </row>
    <row r="1541" spans="1:4" x14ac:dyDescent="0.3">
      <c r="A1541" t="s">
        <v>3840</v>
      </c>
      <c r="B1541" t="s">
        <v>2752</v>
      </c>
      <c r="C1541">
        <v>11141</v>
      </c>
      <c r="D1541">
        <v>2053848936</v>
      </c>
    </row>
    <row r="1542" spans="1:4" x14ac:dyDescent="0.3">
      <c r="A1542" t="s">
        <v>3841</v>
      </c>
      <c r="B1542" t="s">
        <v>2057</v>
      </c>
      <c r="C1542">
        <v>50460</v>
      </c>
      <c r="D1542">
        <v>7249524151</v>
      </c>
    </row>
    <row r="1543" spans="1:4" x14ac:dyDescent="0.3">
      <c r="A1543" t="s">
        <v>3842</v>
      </c>
      <c r="B1543" t="s">
        <v>2010</v>
      </c>
      <c r="C1543">
        <v>16827</v>
      </c>
      <c r="D1543">
        <v>3554301841</v>
      </c>
    </row>
    <row r="1544" spans="1:4" x14ac:dyDescent="0.3">
      <c r="A1544" t="s">
        <v>3843</v>
      </c>
      <c r="B1544" t="s">
        <v>2223</v>
      </c>
      <c r="C1544">
        <v>55821</v>
      </c>
      <c r="D1544">
        <v>7673188813</v>
      </c>
    </row>
    <row r="1545" spans="1:4" x14ac:dyDescent="0.3">
      <c r="A1545" t="s">
        <v>3844</v>
      </c>
      <c r="B1545" t="s">
        <v>2151</v>
      </c>
      <c r="C1545">
        <v>11671</v>
      </c>
      <c r="D1545">
        <v>5726465660</v>
      </c>
    </row>
    <row r="1546" spans="1:4" x14ac:dyDescent="0.3">
      <c r="A1546" t="s">
        <v>3845</v>
      </c>
      <c r="B1546" t="s">
        <v>2329</v>
      </c>
      <c r="C1546">
        <v>20321</v>
      </c>
      <c r="D1546">
        <v>9238967105</v>
      </c>
    </row>
    <row r="1547" spans="1:4" x14ac:dyDescent="0.3">
      <c r="A1547" t="s">
        <v>3846</v>
      </c>
      <c r="B1547" t="s">
        <v>2257</v>
      </c>
      <c r="C1547">
        <v>32253</v>
      </c>
      <c r="D1547">
        <v>1313434965</v>
      </c>
    </row>
    <row r="1548" spans="1:4" x14ac:dyDescent="0.3">
      <c r="A1548" t="s">
        <v>3847</v>
      </c>
      <c r="B1548" t="s">
        <v>2383</v>
      </c>
      <c r="C1548">
        <v>27700</v>
      </c>
      <c r="D1548">
        <v>5358183647</v>
      </c>
    </row>
    <row r="1549" spans="1:4" x14ac:dyDescent="0.3">
      <c r="A1549" t="s">
        <v>3848</v>
      </c>
      <c r="B1549" t="s">
        <v>2762</v>
      </c>
      <c r="C1549">
        <v>39226</v>
      </c>
      <c r="D1549">
        <v>9939542542</v>
      </c>
    </row>
    <row r="1550" spans="1:4" x14ac:dyDescent="0.3">
      <c r="A1550" t="s">
        <v>3849</v>
      </c>
      <c r="B1550" t="s">
        <v>2161</v>
      </c>
      <c r="C1550">
        <v>10975</v>
      </c>
      <c r="D1550">
        <v>3211170715</v>
      </c>
    </row>
    <row r="1551" spans="1:4" x14ac:dyDescent="0.3">
      <c r="A1551" t="s">
        <v>3850</v>
      </c>
      <c r="B1551" t="s">
        <v>2156</v>
      </c>
      <c r="C1551">
        <v>14976</v>
      </c>
      <c r="D1551">
        <v>3219526055</v>
      </c>
    </row>
    <row r="1552" spans="1:4" x14ac:dyDescent="0.3">
      <c r="A1552" t="s">
        <v>3851</v>
      </c>
      <c r="B1552" t="s">
        <v>2039</v>
      </c>
      <c r="C1552">
        <v>20624</v>
      </c>
      <c r="D1552">
        <v>2565290632</v>
      </c>
    </row>
    <row r="1553" spans="1:4" x14ac:dyDescent="0.3">
      <c r="A1553" t="s">
        <v>3852</v>
      </c>
      <c r="B1553" t="s">
        <v>2083</v>
      </c>
      <c r="C1553">
        <v>43566</v>
      </c>
      <c r="D1553">
        <v>5499856877</v>
      </c>
    </row>
    <row r="1554" spans="1:4" x14ac:dyDescent="0.3">
      <c r="A1554" t="s">
        <v>3853</v>
      </c>
      <c r="B1554" t="s">
        <v>2650</v>
      </c>
      <c r="C1554">
        <v>11837</v>
      </c>
      <c r="D1554">
        <v>6938295417</v>
      </c>
    </row>
    <row r="1555" spans="1:4" x14ac:dyDescent="0.3">
      <c r="A1555" t="s">
        <v>3854</v>
      </c>
      <c r="B1555" t="s">
        <v>2554</v>
      </c>
      <c r="C1555">
        <v>19819</v>
      </c>
      <c r="D1555">
        <v>701563818</v>
      </c>
    </row>
    <row r="1556" spans="1:4" x14ac:dyDescent="0.3">
      <c r="A1556" t="s">
        <v>3855</v>
      </c>
      <c r="B1556" t="s">
        <v>2103</v>
      </c>
      <c r="C1556">
        <v>59599</v>
      </c>
      <c r="D1556">
        <v>6478891895</v>
      </c>
    </row>
    <row r="1557" spans="1:4" x14ac:dyDescent="0.3">
      <c r="A1557" t="s">
        <v>3856</v>
      </c>
      <c r="B1557" t="s">
        <v>2583</v>
      </c>
      <c r="C1557">
        <v>47294</v>
      </c>
      <c r="D1557">
        <v>3538909016</v>
      </c>
    </row>
    <row r="1558" spans="1:4" x14ac:dyDescent="0.3">
      <c r="A1558" t="s">
        <v>3857</v>
      </c>
      <c r="B1558" t="s">
        <v>2340</v>
      </c>
      <c r="C1558">
        <v>20746</v>
      </c>
      <c r="D1558">
        <v>4878156686</v>
      </c>
    </row>
    <row r="1559" spans="1:4" x14ac:dyDescent="0.3">
      <c r="A1559" t="s">
        <v>3858</v>
      </c>
      <c r="B1559" t="s">
        <v>2296</v>
      </c>
      <c r="C1559">
        <v>13042</v>
      </c>
      <c r="D1559">
        <v>3463222345</v>
      </c>
    </row>
    <row r="1560" spans="1:4" x14ac:dyDescent="0.3">
      <c r="A1560" t="s">
        <v>3859</v>
      </c>
      <c r="B1560" t="s">
        <v>2389</v>
      </c>
      <c r="C1560">
        <v>35925</v>
      </c>
      <c r="D1560">
        <v>1280521902</v>
      </c>
    </row>
    <row r="1561" spans="1:4" x14ac:dyDescent="0.3">
      <c r="A1561" t="s">
        <v>3860</v>
      </c>
      <c r="B1561" t="s">
        <v>2484</v>
      </c>
      <c r="C1561">
        <v>47511</v>
      </c>
      <c r="D1561">
        <v>844376051</v>
      </c>
    </row>
    <row r="1562" spans="1:4" x14ac:dyDescent="0.3">
      <c r="A1562" t="s">
        <v>3861</v>
      </c>
      <c r="B1562" t="s">
        <v>3508</v>
      </c>
      <c r="C1562">
        <v>50079</v>
      </c>
      <c r="D1562">
        <v>8373529241</v>
      </c>
    </row>
    <row r="1563" spans="1:4" x14ac:dyDescent="0.3">
      <c r="A1563" t="s">
        <v>3862</v>
      </c>
      <c r="B1563" t="s">
        <v>3113</v>
      </c>
      <c r="C1563">
        <v>53439</v>
      </c>
      <c r="D1563">
        <v>6531376252</v>
      </c>
    </row>
    <row r="1564" spans="1:4" x14ac:dyDescent="0.3">
      <c r="A1564" t="s">
        <v>3863</v>
      </c>
      <c r="B1564" t="s">
        <v>1964</v>
      </c>
      <c r="C1564">
        <v>42850</v>
      </c>
      <c r="D1564">
        <v>965285472</v>
      </c>
    </row>
    <row r="1565" spans="1:4" x14ac:dyDescent="0.3">
      <c r="A1565" t="s">
        <v>3864</v>
      </c>
      <c r="B1565" t="s">
        <v>2457</v>
      </c>
      <c r="C1565">
        <v>37821</v>
      </c>
      <c r="D1565">
        <v>9057758911</v>
      </c>
    </row>
    <row r="1566" spans="1:4" x14ac:dyDescent="0.3">
      <c r="A1566" t="s">
        <v>3865</v>
      </c>
      <c r="B1566" t="s">
        <v>3734</v>
      </c>
      <c r="C1566">
        <v>10269</v>
      </c>
      <c r="D1566">
        <v>1462119603</v>
      </c>
    </row>
    <row r="1567" spans="1:4" x14ac:dyDescent="0.3">
      <c r="A1567" t="s">
        <v>3866</v>
      </c>
      <c r="B1567" t="s">
        <v>3113</v>
      </c>
      <c r="C1567">
        <v>41007</v>
      </c>
      <c r="D1567">
        <v>4849214614</v>
      </c>
    </row>
    <row r="1568" spans="1:4" x14ac:dyDescent="0.3">
      <c r="A1568" t="s">
        <v>3867</v>
      </c>
      <c r="B1568" t="s">
        <v>2264</v>
      </c>
      <c r="C1568">
        <v>16091</v>
      </c>
      <c r="D1568">
        <v>844376051</v>
      </c>
    </row>
    <row r="1569" spans="1:4" x14ac:dyDescent="0.3">
      <c r="A1569" t="s">
        <v>3868</v>
      </c>
      <c r="B1569" t="s">
        <v>2557</v>
      </c>
      <c r="C1569">
        <v>32638</v>
      </c>
      <c r="D1569">
        <v>9258570278</v>
      </c>
    </row>
    <row r="1570" spans="1:4" x14ac:dyDescent="0.3">
      <c r="A1570" t="s">
        <v>3869</v>
      </c>
      <c r="B1570" t="s">
        <v>3279</v>
      </c>
      <c r="C1570">
        <v>31051</v>
      </c>
      <c r="D1570">
        <v>7011563598</v>
      </c>
    </row>
    <row r="1571" spans="1:4" x14ac:dyDescent="0.3">
      <c r="A1571" t="s">
        <v>3870</v>
      </c>
      <c r="B1571" t="s">
        <v>2127</v>
      </c>
      <c r="C1571">
        <v>42134</v>
      </c>
      <c r="D1571">
        <v>9966428720</v>
      </c>
    </row>
    <row r="1572" spans="1:4" x14ac:dyDescent="0.3">
      <c r="A1572" t="s">
        <v>3871</v>
      </c>
      <c r="B1572" t="s">
        <v>2083</v>
      </c>
      <c r="C1572">
        <v>26941</v>
      </c>
      <c r="D1572">
        <v>4188124377</v>
      </c>
    </row>
    <row r="1573" spans="1:4" x14ac:dyDescent="0.3">
      <c r="A1573" t="s">
        <v>3872</v>
      </c>
      <c r="B1573" t="s">
        <v>3873</v>
      </c>
      <c r="C1573">
        <v>45495</v>
      </c>
      <c r="D1573">
        <v>6408517315</v>
      </c>
    </row>
    <row r="1574" spans="1:4" x14ac:dyDescent="0.3">
      <c r="A1574" t="s">
        <v>3874</v>
      </c>
      <c r="B1574" t="s">
        <v>3517</v>
      </c>
      <c r="C1574">
        <v>45302</v>
      </c>
      <c r="D1574">
        <v>3600185284</v>
      </c>
    </row>
    <row r="1575" spans="1:4" x14ac:dyDescent="0.3">
      <c r="A1575" t="s">
        <v>3875</v>
      </c>
      <c r="B1575" t="s">
        <v>2288</v>
      </c>
      <c r="C1575">
        <v>54324</v>
      </c>
      <c r="D1575">
        <v>2670196322</v>
      </c>
    </row>
    <row r="1576" spans="1:4" x14ac:dyDescent="0.3">
      <c r="A1576" t="s">
        <v>3876</v>
      </c>
      <c r="B1576" t="s">
        <v>2470</v>
      </c>
      <c r="C1576">
        <v>11793</v>
      </c>
      <c r="D1576">
        <v>899126162</v>
      </c>
    </row>
    <row r="1577" spans="1:4" x14ac:dyDescent="0.3">
      <c r="A1577" t="s">
        <v>3877</v>
      </c>
      <c r="B1577" t="s">
        <v>2557</v>
      </c>
      <c r="C1577">
        <v>40817</v>
      </c>
      <c r="D1577">
        <v>9095573850</v>
      </c>
    </row>
    <row r="1578" spans="1:4" x14ac:dyDescent="0.3">
      <c r="A1578" t="s">
        <v>3878</v>
      </c>
      <c r="B1578" t="s">
        <v>2997</v>
      </c>
      <c r="C1578">
        <v>58387</v>
      </c>
      <c r="D1578">
        <v>8189289020</v>
      </c>
    </row>
    <row r="1579" spans="1:4" x14ac:dyDescent="0.3">
      <c r="A1579" t="s">
        <v>3879</v>
      </c>
      <c r="B1579" t="s">
        <v>2519</v>
      </c>
      <c r="C1579">
        <v>29946</v>
      </c>
      <c r="D1579">
        <v>8501525324</v>
      </c>
    </row>
    <row r="1580" spans="1:4" x14ac:dyDescent="0.3">
      <c r="A1580" t="s">
        <v>3880</v>
      </c>
      <c r="B1580" t="s">
        <v>3663</v>
      </c>
      <c r="C1580">
        <v>17370</v>
      </c>
      <c r="D1580">
        <v>1598957961</v>
      </c>
    </row>
    <row r="1581" spans="1:4" x14ac:dyDescent="0.3">
      <c r="A1581" t="s">
        <v>3881</v>
      </c>
      <c r="B1581" t="s">
        <v>3558</v>
      </c>
      <c r="C1581">
        <v>47510</v>
      </c>
      <c r="D1581">
        <v>8533410514</v>
      </c>
    </row>
    <row r="1582" spans="1:4" x14ac:dyDescent="0.3">
      <c r="A1582" t="s">
        <v>3882</v>
      </c>
      <c r="B1582" t="s">
        <v>2083</v>
      </c>
      <c r="C1582">
        <v>56362</v>
      </c>
      <c r="D1582">
        <v>9223618401</v>
      </c>
    </row>
    <row r="1583" spans="1:4" x14ac:dyDescent="0.3">
      <c r="A1583" t="s">
        <v>3883</v>
      </c>
      <c r="B1583" t="s">
        <v>2109</v>
      </c>
      <c r="C1583">
        <v>58518</v>
      </c>
      <c r="D1583">
        <v>264454596</v>
      </c>
    </row>
    <row r="1584" spans="1:4" x14ac:dyDescent="0.3">
      <c r="A1584" t="s">
        <v>3884</v>
      </c>
      <c r="B1584" t="s">
        <v>2045</v>
      </c>
      <c r="C1584">
        <v>32232</v>
      </c>
      <c r="D1584">
        <v>1411873114</v>
      </c>
    </row>
    <row r="1585" spans="1:4" x14ac:dyDescent="0.3">
      <c r="A1585" t="s">
        <v>3885</v>
      </c>
      <c r="B1585" t="s">
        <v>3886</v>
      </c>
      <c r="C1585">
        <v>45941</v>
      </c>
      <c r="D1585">
        <v>1739513533</v>
      </c>
    </row>
    <row r="1586" spans="1:4" x14ac:dyDescent="0.3">
      <c r="A1586" t="s">
        <v>3887</v>
      </c>
      <c r="B1586" t="s">
        <v>2028</v>
      </c>
      <c r="C1586">
        <v>59577</v>
      </c>
      <c r="D1586">
        <v>1958063002</v>
      </c>
    </row>
    <row r="1587" spans="1:4" x14ac:dyDescent="0.3">
      <c r="A1587" t="s">
        <v>3888</v>
      </c>
      <c r="B1587" t="s">
        <v>2383</v>
      </c>
      <c r="C1587">
        <v>29492</v>
      </c>
      <c r="D1587">
        <v>7573774818</v>
      </c>
    </row>
    <row r="1588" spans="1:4" x14ac:dyDescent="0.3">
      <c r="A1588" t="s">
        <v>3889</v>
      </c>
      <c r="B1588" t="s">
        <v>2736</v>
      </c>
      <c r="C1588">
        <v>12285</v>
      </c>
      <c r="D1588">
        <v>2183763965</v>
      </c>
    </row>
    <row r="1589" spans="1:4" x14ac:dyDescent="0.3">
      <c r="A1589" t="s">
        <v>3890</v>
      </c>
      <c r="B1589" t="s">
        <v>3169</v>
      </c>
      <c r="C1589">
        <v>19487</v>
      </c>
      <c r="D1589">
        <v>8694120054</v>
      </c>
    </row>
    <row r="1590" spans="1:4" x14ac:dyDescent="0.3">
      <c r="A1590" t="s">
        <v>3891</v>
      </c>
      <c r="B1590" t="s">
        <v>2639</v>
      </c>
      <c r="C1590">
        <v>10024</v>
      </c>
      <c r="D1590">
        <v>4029727026</v>
      </c>
    </row>
    <row r="1591" spans="1:4" x14ac:dyDescent="0.3">
      <c r="A1591" t="s">
        <v>3892</v>
      </c>
      <c r="B1591" t="s">
        <v>3390</v>
      </c>
      <c r="C1591">
        <v>42430</v>
      </c>
      <c r="D1591">
        <v>8069192305</v>
      </c>
    </row>
    <row r="1592" spans="1:4" x14ac:dyDescent="0.3">
      <c r="A1592" t="s">
        <v>3893</v>
      </c>
      <c r="B1592" t="s">
        <v>2106</v>
      </c>
      <c r="C1592">
        <v>47729</v>
      </c>
      <c r="D1592">
        <v>8832488175</v>
      </c>
    </row>
    <row r="1593" spans="1:4" x14ac:dyDescent="0.3">
      <c r="A1593" t="s">
        <v>3894</v>
      </c>
      <c r="B1593" t="s">
        <v>2802</v>
      </c>
      <c r="C1593">
        <v>30018</v>
      </c>
      <c r="D1593">
        <v>1958063002</v>
      </c>
    </row>
    <row r="1594" spans="1:4" x14ac:dyDescent="0.3">
      <c r="A1594" t="s">
        <v>3895</v>
      </c>
      <c r="B1594" t="s">
        <v>2266</v>
      </c>
      <c r="C1594">
        <v>54227</v>
      </c>
      <c r="D1594">
        <v>9518260397</v>
      </c>
    </row>
    <row r="1595" spans="1:4" x14ac:dyDescent="0.3">
      <c r="A1595" t="s">
        <v>3896</v>
      </c>
      <c r="B1595" t="s">
        <v>2470</v>
      </c>
      <c r="C1595">
        <v>59700</v>
      </c>
      <c r="D1595">
        <v>2074776004</v>
      </c>
    </row>
    <row r="1596" spans="1:4" x14ac:dyDescent="0.3">
      <c r="A1596" t="s">
        <v>3897</v>
      </c>
      <c r="B1596" t="s">
        <v>3512</v>
      </c>
      <c r="C1596">
        <v>43236</v>
      </c>
      <c r="D1596">
        <v>7205288142</v>
      </c>
    </row>
    <row r="1597" spans="1:4" x14ac:dyDescent="0.3">
      <c r="A1597" t="s">
        <v>3898</v>
      </c>
      <c r="B1597" t="s">
        <v>2391</v>
      </c>
      <c r="C1597">
        <v>20966</v>
      </c>
      <c r="D1597">
        <v>5903124704</v>
      </c>
    </row>
    <row r="1598" spans="1:4" x14ac:dyDescent="0.3">
      <c r="A1598" t="s">
        <v>3899</v>
      </c>
      <c r="B1598" t="s">
        <v>3376</v>
      </c>
      <c r="C1598">
        <v>35407</v>
      </c>
      <c r="D1598">
        <v>7567063646</v>
      </c>
    </row>
    <row r="1599" spans="1:4" x14ac:dyDescent="0.3">
      <c r="A1599" t="s">
        <v>3900</v>
      </c>
      <c r="B1599" t="s">
        <v>2283</v>
      </c>
      <c r="C1599">
        <v>23005</v>
      </c>
      <c r="D1599">
        <v>197180590</v>
      </c>
    </row>
    <row r="1600" spans="1:4" x14ac:dyDescent="0.3">
      <c r="A1600" t="s">
        <v>3901</v>
      </c>
      <c r="B1600" t="s">
        <v>2014</v>
      </c>
      <c r="C1600">
        <v>14313</v>
      </c>
      <c r="D1600">
        <v>1155371844</v>
      </c>
    </row>
    <row r="1601" spans="1:4" x14ac:dyDescent="0.3">
      <c r="A1601" t="s">
        <v>3902</v>
      </c>
      <c r="B1601" t="s">
        <v>2885</v>
      </c>
      <c r="C1601">
        <v>46571</v>
      </c>
      <c r="D1601">
        <v>8277918739</v>
      </c>
    </row>
    <row r="1602" spans="1:4" x14ac:dyDescent="0.3">
      <c r="A1602" t="s">
        <v>3903</v>
      </c>
      <c r="B1602" t="s">
        <v>3356</v>
      </c>
      <c r="C1602">
        <v>23197</v>
      </c>
      <c r="D1602">
        <v>7132417177</v>
      </c>
    </row>
    <row r="1603" spans="1:4" x14ac:dyDescent="0.3">
      <c r="A1603" t="s">
        <v>3904</v>
      </c>
      <c r="B1603" t="s">
        <v>2014</v>
      </c>
      <c r="C1603">
        <v>30510</v>
      </c>
      <c r="D1603">
        <v>8875305560</v>
      </c>
    </row>
    <row r="1604" spans="1:4" x14ac:dyDescent="0.3">
      <c r="A1604" t="s">
        <v>3905</v>
      </c>
      <c r="B1604" t="s">
        <v>2286</v>
      </c>
      <c r="C1604">
        <v>26312</v>
      </c>
      <c r="D1604">
        <v>3891707452</v>
      </c>
    </row>
    <row r="1605" spans="1:4" x14ac:dyDescent="0.3">
      <c r="A1605" t="s">
        <v>3906</v>
      </c>
      <c r="B1605" t="s">
        <v>2173</v>
      </c>
      <c r="C1605">
        <v>16792</v>
      </c>
      <c r="D1605">
        <v>2408183758</v>
      </c>
    </row>
    <row r="1606" spans="1:4" x14ac:dyDescent="0.3">
      <c r="A1606" t="s">
        <v>3907</v>
      </c>
      <c r="B1606" t="s">
        <v>1930</v>
      </c>
      <c r="C1606">
        <v>30377</v>
      </c>
      <c r="D1606">
        <v>5974179625</v>
      </c>
    </row>
    <row r="1607" spans="1:4" x14ac:dyDescent="0.3">
      <c r="A1607" t="s">
        <v>3908</v>
      </c>
      <c r="B1607" t="s">
        <v>2312</v>
      </c>
      <c r="C1607">
        <v>41482</v>
      </c>
      <c r="D1607">
        <v>2191930824</v>
      </c>
    </row>
    <row r="1608" spans="1:4" x14ac:dyDescent="0.3">
      <c r="A1608" t="s">
        <v>3909</v>
      </c>
      <c r="B1608" t="s">
        <v>2039</v>
      </c>
      <c r="C1608">
        <v>57851</v>
      </c>
      <c r="D1608">
        <v>2973481236</v>
      </c>
    </row>
    <row r="1609" spans="1:4" x14ac:dyDescent="0.3">
      <c r="A1609" t="s">
        <v>3910</v>
      </c>
      <c r="B1609" t="s">
        <v>2255</v>
      </c>
      <c r="C1609">
        <v>32533</v>
      </c>
      <c r="D1609">
        <v>2177097355</v>
      </c>
    </row>
    <row r="1610" spans="1:4" x14ac:dyDescent="0.3">
      <c r="A1610" t="s">
        <v>3911</v>
      </c>
      <c r="B1610" t="s">
        <v>1984</v>
      </c>
      <c r="C1610">
        <v>22564</v>
      </c>
      <c r="D1610">
        <v>8673837456</v>
      </c>
    </row>
    <row r="1611" spans="1:4" x14ac:dyDescent="0.3">
      <c r="A1611" t="s">
        <v>3912</v>
      </c>
      <c r="B1611" t="s">
        <v>2329</v>
      </c>
      <c r="C1611">
        <v>13576</v>
      </c>
      <c r="D1611">
        <v>8507800106</v>
      </c>
    </row>
    <row r="1612" spans="1:4" x14ac:dyDescent="0.3">
      <c r="A1612" t="s">
        <v>3913</v>
      </c>
      <c r="B1612" t="s">
        <v>2387</v>
      </c>
      <c r="C1612">
        <v>57495</v>
      </c>
      <c r="D1612">
        <v>4967603564</v>
      </c>
    </row>
    <row r="1613" spans="1:4" x14ac:dyDescent="0.3">
      <c r="A1613" t="s">
        <v>3914</v>
      </c>
      <c r="B1613" t="s">
        <v>3915</v>
      </c>
      <c r="C1613">
        <v>55703</v>
      </c>
      <c r="D1613">
        <v>3967370569</v>
      </c>
    </row>
    <row r="1614" spans="1:4" x14ac:dyDescent="0.3">
      <c r="A1614" t="s">
        <v>3916</v>
      </c>
      <c r="B1614" t="s">
        <v>2970</v>
      </c>
      <c r="C1614">
        <v>11271</v>
      </c>
      <c r="D1614">
        <v>8685064791</v>
      </c>
    </row>
    <row r="1615" spans="1:4" x14ac:dyDescent="0.3">
      <c r="A1615" t="s">
        <v>3917</v>
      </c>
      <c r="B1615" t="s">
        <v>2647</v>
      </c>
      <c r="C1615">
        <v>49642</v>
      </c>
      <c r="D1615">
        <v>4194897803</v>
      </c>
    </row>
    <row r="1616" spans="1:4" x14ac:dyDescent="0.3">
      <c r="A1616" t="s">
        <v>3918</v>
      </c>
      <c r="B1616" t="s">
        <v>3243</v>
      </c>
      <c r="C1616">
        <v>28768</v>
      </c>
      <c r="D1616">
        <v>9483290694</v>
      </c>
    </row>
    <row r="1617" spans="1:4" x14ac:dyDescent="0.3">
      <c r="A1617" t="s">
        <v>3919</v>
      </c>
      <c r="B1617" t="s">
        <v>1972</v>
      </c>
      <c r="C1617">
        <v>18048</v>
      </c>
      <c r="D1617">
        <v>4808886316</v>
      </c>
    </row>
    <row r="1618" spans="1:4" x14ac:dyDescent="0.3">
      <c r="A1618" t="s">
        <v>3920</v>
      </c>
      <c r="B1618" t="s">
        <v>1984</v>
      </c>
      <c r="C1618">
        <v>13759</v>
      </c>
      <c r="D1618">
        <v>2185059785</v>
      </c>
    </row>
    <row r="1619" spans="1:4" x14ac:dyDescent="0.3">
      <c r="A1619" t="s">
        <v>3921</v>
      </c>
      <c r="B1619" t="s">
        <v>3269</v>
      </c>
      <c r="C1619">
        <v>45615</v>
      </c>
      <c r="D1619">
        <v>1743464649</v>
      </c>
    </row>
    <row r="1620" spans="1:4" x14ac:dyDescent="0.3">
      <c r="A1620" t="s">
        <v>3922</v>
      </c>
      <c r="B1620" t="s">
        <v>2459</v>
      </c>
      <c r="C1620">
        <v>29621</v>
      </c>
      <c r="D1620">
        <v>8277918739</v>
      </c>
    </row>
    <row r="1621" spans="1:4" x14ac:dyDescent="0.3">
      <c r="A1621" t="s">
        <v>3923</v>
      </c>
      <c r="B1621" t="s">
        <v>2075</v>
      </c>
      <c r="C1621">
        <v>31715</v>
      </c>
      <c r="D1621">
        <v>4866916575</v>
      </c>
    </row>
    <row r="1622" spans="1:4" x14ac:dyDescent="0.3">
      <c r="A1622" t="s">
        <v>3924</v>
      </c>
      <c r="B1622" t="s">
        <v>2885</v>
      </c>
      <c r="C1622">
        <v>48417</v>
      </c>
      <c r="D1622">
        <v>965285472</v>
      </c>
    </row>
    <row r="1623" spans="1:4" x14ac:dyDescent="0.3">
      <c r="A1623" t="s">
        <v>3925</v>
      </c>
      <c r="B1623" t="s">
        <v>2647</v>
      </c>
      <c r="C1623">
        <v>17445</v>
      </c>
      <c r="D1623">
        <v>7166957409</v>
      </c>
    </row>
    <row r="1624" spans="1:4" x14ac:dyDescent="0.3">
      <c r="A1624" t="s">
        <v>3926</v>
      </c>
      <c r="B1624" t="s">
        <v>2923</v>
      </c>
      <c r="C1624">
        <v>35069</v>
      </c>
      <c r="D1624">
        <v>5082945165</v>
      </c>
    </row>
    <row r="1625" spans="1:4" x14ac:dyDescent="0.3">
      <c r="A1625" t="s">
        <v>3927</v>
      </c>
      <c r="B1625" t="s">
        <v>2790</v>
      </c>
      <c r="C1625">
        <v>58622</v>
      </c>
      <c r="D1625">
        <v>2859931651</v>
      </c>
    </row>
    <row r="1626" spans="1:4" x14ac:dyDescent="0.3">
      <c r="A1626" t="s">
        <v>3928</v>
      </c>
      <c r="B1626" t="s">
        <v>2016</v>
      </c>
      <c r="C1626">
        <v>39664</v>
      </c>
      <c r="D1626">
        <v>9815158015</v>
      </c>
    </row>
    <row r="1627" spans="1:4" x14ac:dyDescent="0.3">
      <c r="A1627" t="s">
        <v>3929</v>
      </c>
      <c r="B1627" t="s">
        <v>2574</v>
      </c>
      <c r="C1627">
        <v>10800</v>
      </c>
      <c r="D1627">
        <v>7469392467</v>
      </c>
    </row>
    <row r="1628" spans="1:4" x14ac:dyDescent="0.3">
      <c r="A1628" t="s">
        <v>3930</v>
      </c>
      <c r="B1628" t="s">
        <v>2802</v>
      </c>
      <c r="C1628">
        <v>55072</v>
      </c>
      <c r="D1628">
        <v>3271497702</v>
      </c>
    </row>
    <row r="1629" spans="1:4" x14ac:dyDescent="0.3">
      <c r="A1629" t="s">
        <v>3931</v>
      </c>
      <c r="B1629" t="s">
        <v>3369</v>
      </c>
      <c r="C1629">
        <v>29416</v>
      </c>
      <c r="D1629">
        <v>244523738</v>
      </c>
    </row>
    <row r="1630" spans="1:4" x14ac:dyDescent="0.3">
      <c r="A1630" t="s">
        <v>3932</v>
      </c>
      <c r="B1630" t="s">
        <v>2039</v>
      </c>
      <c r="C1630">
        <v>41590</v>
      </c>
      <c r="D1630">
        <v>6510701464</v>
      </c>
    </row>
    <row r="1631" spans="1:4" x14ac:dyDescent="0.3">
      <c r="A1631" t="s">
        <v>3933</v>
      </c>
      <c r="B1631" t="s">
        <v>2239</v>
      </c>
      <c r="C1631">
        <v>55673</v>
      </c>
      <c r="D1631">
        <v>5603330430</v>
      </c>
    </row>
    <row r="1632" spans="1:4" x14ac:dyDescent="0.3">
      <c r="A1632" t="s">
        <v>3934</v>
      </c>
      <c r="B1632" t="s">
        <v>2173</v>
      </c>
      <c r="C1632">
        <v>12051</v>
      </c>
      <c r="D1632">
        <v>4269946768</v>
      </c>
    </row>
    <row r="1633" spans="1:4" x14ac:dyDescent="0.3">
      <c r="A1633" t="s">
        <v>3935</v>
      </c>
      <c r="B1633" t="s">
        <v>2488</v>
      </c>
      <c r="C1633">
        <v>16135</v>
      </c>
      <c r="D1633">
        <v>1549399640</v>
      </c>
    </row>
    <row r="1634" spans="1:4" x14ac:dyDescent="0.3">
      <c r="A1634" t="s">
        <v>3936</v>
      </c>
      <c r="B1634" t="s">
        <v>2687</v>
      </c>
      <c r="C1634">
        <v>27631</v>
      </c>
      <c r="D1634">
        <v>6842797632</v>
      </c>
    </row>
    <row r="1635" spans="1:4" x14ac:dyDescent="0.3">
      <c r="A1635" t="s">
        <v>3937</v>
      </c>
      <c r="B1635" t="s">
        <v>2161</v>
      </c>
      <c r="C1635">
        <v>14421</v>
      </c>
      <c r="D1635">
        <v>9800744517</v>
      </c>
    </row>
    <row r="1636" spans="1:4" x14ac:dyDescent="0.3">
      <c r="A1636" t="s">
        <v>3938</v>
      </c>
      <c r="B1636" t="s">
        <v>1976</v>
      </c>
      <c r="C1636">
        <v>47314</v>
      </c>
      <c r="D1636">
        <v>3164004753</v>
      </c>
    </row>
    <row r="1637" spans="1:4" x14ac:dyDescent="0.3">
      <c r="A1637" t="s">
        <v>3939</v>
      </c>
      <c r="B1637" t="s">
        <v>2310</v>
      </c>
      <c r="C1637">
        <v>32187</v>
      </c>
      <c r="D1637">
        <v>3086393343</v>
      </c>
    </row>
    <row r="1638" spans="1:4" x14ac:dyDescent="0.3">
      <c r="A1638" t="s">
        <v>3940</v>
      </c>
      <c r="B1638" t="s">
        <v>2722</v>
      </c>
      <c r="C1638">
        <v>48513</v>
      </c>
      <c r="D1638">
        <v>1953937357</v>
      </c>
    </row>
    <row r="1639" spans="1:4" x14ac:dyDescent="0.3">
      <c r="A1639" t="s">
        <v>3941</v>
      </c>
      <c r="B1639" t="s">
        <v>1938</v>
      </c>
      <c r="C1639">
        <v>55297</v>
      </c>
      <c r="D1639">
        <v>4359854056</v>
      </c>
    </row>
    <row r="1640" spans="1:4" x14ac:dyDescent="0.3">
      <c r="A1640" t="s">
        <v>3942</v>
      </c>
      <c r="B1640" t="s">
        <v>3785</v>
      </c>
      <c r="C1640">
        <v>34600</v>
      </c>
      <c r="D1640">
        <v>5948190226</v>
      </c>
    </row>
    <row r="1641" spans="1:4" x14ac:dyDescent="0.3">
      <c r="A1641" t="s">
        <v>3943</v>
      </c>
      <c r="B1641" t="s">
        <v>3247</v>
      </c>
      <c r="C1641">
        <v>43506</v>
      </c>
      <c r="D1641">
        <v>232367817</v>
      </c>
    </row>
    <row r="1642" spans="1:4" x14ac:dyDescent="0.3">
      <c r="A1642" t="s">
        <v>3944</v>
      </c>
      <c r="B1642" t="s">
        <v>2203</v>
      </c>
      <c r="C1642">
        <v>43617</v>
      </c>
      <c r="D1642">
        <v>2070860833</v>
      </c>
    </row>
    <row r="1643" spans="1:4" x14ac:dyDescent="0.3">
      <c r="A1643" t="s">
        <v>3945</v>
      </c>
      <c r="B1643" t="s">
        <v>2164</v>
      </c>
      <c r="C1643">
        <v>53028</v>
      </c>
      <c r="D1643">
        <v>7621218967</v>
      </c>
    </row>
    <row r="1644" spans="1:4" x14ac:dyDescent="0.3">
      <c r="A1644" t="s">
        <v>3946</v>
      </c>
      <c r="B1644" t="s">
        <v>2321</v>
      </c>
      <c r="C1644">
        <v>51683</v>
      </c>
      <c r="D1644">
        <v>4839119791</v>
      </c>
    </row>
    <row r="1645" spans="1:4" x14ac:dyDescent="0.3">
      <c r="A1645" t="s">
        <v>3947</v>
      </c>
      <c r="B1645" t="s">
        <v>3078</v>
      </c>
      <c r="C1645">
        <v>33082</v>
      </c>
      <c r="D1645">
        <v>1953937357</v>
      </c>
    </row>
    <row r="1646" spans="1:4" x14ac:dyDescent="0.3">
      <c r="A1646" t="s">
        <v>3948</v>
      </c>
      <c r="B1646" t="s">
        <v>2113</v>
      </c>
      <c r="C1646">
        <v>14610</v>
      </c>
      <c r="D1646">
        <v>8127128031</v>
      </c>
    </row>
    <row r="1647" spans="1:4" x14ac:dyDescent="0.3">
      <c r="A1647" t="s">
        <v>3949</v>
      </c>
      <c r="B1647" t="s">
        <v>2623</v>
      </c>
      <c r="C1647">
        <v>43505</v>
      </c>
      <c r="D1647">
        <v>7533163729</v>
      </c>
    </row>
    <row r="1648" spans="1:4" x14ac:dyDescent="0.3">
      <c r="A1648" t="s">
        <v>3950</v>
      </c>
      <c r="B1648" t="s">
        <v>2161</v>
      </c>
      <c r="C1648">
        <v>25681</v>
      </c>
      <c r="D1648">
        <v>449160092</v>
      </c>
    </row>
    <row r="1649" spans="1:4" x14ac:dyDescent="0.3">
      <c r="A1649" t="s">
        <v>3951</v>
      </c>
      <c r="B1649" t="s">
        <v>2650</v>
      </c>
      <c r="C1649">
        <v>48306</v>
      </c>
      <c r="D1649">
        <v>7373156215</v>
      </c>
    </row>
    <row r="1650" spans="1:4" x14ac:dyDescent="0.3">
      <c r="A1650" t="s">
        <v>3952</v>
      </c>
      <c r="B1650" t="s">
        <v>2674</v>
      </c>
      <c r="C1650">
        <v>17173</v>
      </c>
      <c r="D1650">
        <v>7374898193</v>
      </c>
    </row>
    <row r="1651" spans="1:4" x14ac:dyDescent="0.3">
      <c r="A1651" t="s">
        <v>3953</v>
      </c>
      <c r="B1651" t="s">
        <v>2557</v>
      </c>
      <c r="C1651">
        <v>48327</v>
      </c>
      <c r="D1651">
        <v>9008589443</v>
      </c>
    </row>
    <row r="1652" spans="1:4" x14ac:dyDescent="0.3">
      <c r="A1652" t="s">
        <v>3954</v>
      </c>
      <c r="B1652" t="s">
        <v>1932</v>
      </c>
      <c r="C1652">
        <v>25823</v>
      </c>
      <c r="D1652">
        <v>4401069773</v>
      </c>
    </row>
    <row r="1653" spans="1:4" x14ac:dyDescent="0.3">
      <c r="A1653" t="s">
        <v>3955</v>
      </c>
      <c r="B1653" t="s">
        <v>2554</v>
      </c>
      <c r="C1653">
        <v>34657</v>
      </c>
      <c r="D1653">
        <v>8977805007</v>
      </c>
    </row>
    <row r="1654" spans="1:4" x14ac:dyDescent="0.3">
      <c r="A1654" t="s">
        <v>3956</v>
      </c>
      <c r="B1654" t="s">
        <v>2246</v>
      </c>
      <c r="C1654">
        <v>49683</v>
      </c>
      <c r="D1654">
        <v>7338728615</v>
      </c>
    </row>
    <row r="1655" spans="1:4" x14ac:dyDescent="0.3">
      <c r="A1655" t="s">
        <v>3957</v>
      </c>
      <c r="B1655" t="s">
        <v>2118</v>
      </c>
      <c r="C1655">
        <v>10978</v>
      </c>
      <c r="D1655">
        <v>6596440737</v>
      </c>
    </row>
    <row r="1656" spans="1:4" x14ac:dyDescent="0.3">
      <c r="A1656" t="s">
        <v>3958</v>
      </c>
      <c r="B1656" t="s">
        <v>2182</v>
      </c>
      <c r="C1656">
        <v>49501</v>
      </c>
      <c r="D1656">
        <v>2177097355</v>
      </c>
    </row>
    <row r="1657" spans="1:4" x14ac:dyDescent="0.3">
      <c r="A1657" t="s">
        <v>3959</v>
      </c>
      <c r="B1657" t="s">
        <v>2345</v>
      </c>
      <c r="C1657">
        <v>40094</v>
      </c>
      <c r="D1657">
        <v>6820956614</v>
      </c>
    </row>
    <row r="1658" spans="1:4" x14ac:dyDescent="0.3">
      <c r="A1658" t="s">
        <v>3960</v>
      </c>
      <c r="B1658" t="s">
        <v>1993</v>
      </c>
      <c r="C1658">
        <v>37630</v>
      </c>
      <c r="D1658">
        <v>2492824950</v>
      </c>
    </row>
    <row r="1659" spans="1:4" x14ac:dyDescent="0.3">
      <c r="A1659" t="s">
        <v>3961</v>
      </c>
      <c r="B1659" t="s">
        <v>2276</v>
      </c>
      <c r="C1659">
        <v>56961</v>
      </c>
      <c r="D1659">
        <v>7000350199</v>
      </c>
    </row>
    <row r="1660" spans="1:4" x14ac:dyDescent="0.3">
      <c r="A1660" t="s">
        <v>3962</v>
      </c>
      <c r="B1660" t="s">
        <v>2391</v>
      </c>
      <c r="C1660">
        <v>17756</v>
      </c>
      <c r="D1660">
        <v>8644362151</v>
      </c>
    </row>
    <row r="1661" spans="1:4" x14ac:dyDescent="0.3">
      <c r="A1661" t="s">
        <v>3963</v>
      </c>
      <c r="B1661" t="s">
        <v>2182</v>
      </c>
      <c r="C1661">
        <v>16370</v>
      </c>
      <c r="D1661">
        <v>5403399259</v>
      </c>
    </row>
    <row r="1662" spans="1:4" x14ac:dyDescent="0.3">
      <c r="A1662" t="s">
        <v>3964</v>
      </c>
      <c r="B1662" t="s">
        <v>1984</v>
      </c>
      <c r="C1662">
        <v>18770</v>
      </c>
      <c r="D1662">
        <v>9483290694</v>
      </c>
    </row>
    <row r="1663" spans="1:4" x14ac:dyDescent="0.3">
      <c r="A1663" t="s">
        <v>3965</v>
      </c>
      <c r="B1663" t="s">
        <v>2749</v>
      </c>
      <c r="C1663">
        <v>34366</v>
      </c>
      <c r="D1663">
        <v>8977805007</v>
      </c>
    </row>
    <row r="1664" spans="1:4" x14ac:dyDescent="0.3">
      <c r="A1664" t="s">
        <v>3966</v>
      </c>
      <c r="B1664" t="s">
        <v>1997</v>
      </c>
      <c r="C1664">
        <v>31721</v>
      </c>
      <c r="D1664">
        <v>9331851693</v>
      </c>
    </row>
    <row r="1665" spans="1:4" x14ac:dyDescent="0.3">
      <c r="A1665" t="s">
        <v>3967</v>
      </c>
      <c r="B1665" t="s">
        <v>3517</v>
      </c>
      <c r="C1665">
        <v>11954</v>
      </c>
      <c r="D1665">
        <v>209942509</v>
      </c>
    </row>
    <row r="1666" spans="1:4" x14ac:dyDescent="0.3">
      <c r="A1666" t="s">
        <v>3968</v>
      </c>
      <c r="B1666" t="s">
        <v>2682</v>
      </c>
      <c r="C1666">
        <v>54450</v>
      </c>
      <c r="D1666">
        <v>4453315724</v>
      </c>
    </row>
    <row r="1667" spans="1:4" x14ac:dyDescent="0.3">
      <c r="A1667" t="s">
        <v>3969</v>
      </c>
      <c r="B1667" t="s">
        <v>2234</v>
      </c>
      <c r="C1667">
        <v>21468</v>
      </c>
      <c r="D1667">
        <v>4878156686</v>
      </c>
    </row>
    <row r="1668" spans="1:4" x14ac:dyDescent="0.3">
      <c r="A1668" t="s">
        <v>3970</v>
      </c>
      <c r="B1668" t="s">
        <v>2749</v>
      </c>
      <c r="C1668">
        <v>26796</v>
      </c>
      <c r="D1668">
        <v>4610039311</v>
      </c>
    </row>
    <row r="1669" spans="1:4" x14ac:dyDescent="0.3">
      <c r="A1669" t="s">
        <v>3971</v>
      </c>
      <c r="B1669" t="s">
        <v>2239</v>
      </c>
      <c r="C1669">
        <v>20420</v>
      </c>
      <c r="D1669">
        <v>7966083349</v>
      </c>
    </row>
    <row r="1670" spans="1:4" x14ac:dyDescent="0.3">
      <c r="A1670" t="s">
        <v>3972</v>
      </c>
      <c r="B1670" t="s">
        <v>2778</v>
      </c>
      <c r="C1670">
        <v>36858</v>
      </c>
      <c r="D1670">
        <v>9287480133</v>
      </c>
    </row>
    <row r="1671" spans="1:4" x14ac:dyDescent="0.3">
      <c r="A1671" t="s">
        <v>3973</v>
      </c>
      <c r="B1671" t="s">
        <v>2896</v>
      </c>
      <c r="C1671">
        <v>45929</v>
      </c>
      <c r="D1671">
        <v>7635344498</v>
      </c>
    </row>
    <row r="1672" spans="1:4" x14ac:dyDescent="0.3">
      <c r="A1672" t="s">
        <v>3974</v>
      </c>
      <c r="B1672" t="s">
        <v>2519</v>
      </c>
      <c r="C1672">
        <v>30077</v>
      </c>
      <c r="D1672">
        <v>3000763902</v>
      </c>
    </row>
    <row r="1673" spans="1:4" x14ac:dyDescent="0.3">
      <c r="A1673" t="s">
        <v>3975</v>
      </c>
      <c r="B1673" t="s">
        <v>2249</v>
      </c>
      <c r="C1673">
        <v>12577</v>
      </c>
      <c r="D1673">
        <v>5134745579</v>
      </c>
    </row>
    <row r="1674" spans="1:4" x14ac:dyDescent="0.3">
      <c r="A1674" t="s">
        <v>3976</v>
      </c>
      <c r="B1674" t="s">
        <v>2087</v>
      </c>
      <c r="C1674">
        <v>38453</v>
      </c>
      <c r="D1674">
        <v>3516592710</v>
      </c>
    </row>
    <row r="1675" spans="1:4" x14ac:dyDescent="0.3">
      <c r="A1675" t="s">
        <v>3977</v>
      </c>
      <c r="B1675" t="s">
        <v>3873</v>
      </c>
      <c r="C1675">
        <v>45026</v>
      </c>
      <c r="D1675">
        <v>324399618</v>
      </c>
    </row>
    <row r="1676" spans="1:4" x14ac:dyDescent="0.3">
      <c r="A1676" t="s">
        <v>3978</v>
      </c>
      <c r="B1676" t="s">
        <v>2071</v>
      </c>
      <c r="C1676">
        <v>29611</v>
      </c>
      <c r="D1676">
        <v>7269614199</v>
      </c>
    </row>
    <row r="1677" spans="1:4" x14ac:dyDescent="0.3">
      <c r="A1677" t="s">
        <v>3979</v>
      </c>
      <c r="B1677" t="s">
        <v>2478</v>
      </c>
      <c r="C1677">
        <v>31910</v>
      </c>
      <c r="D1677">
        <v>1462166245</v>
      </c>
    </row>
    <row r="1678" spans="1:4" x14ac:dyDescent="0.3">
      <c r="A1678" t="s">
        <v>3980</v>
      </c>
      <c r="B1678" t="s">
        <v>2168</v>
      </c>
      <c r="C1678">
        <v>24538</v>
      </c>
      <c r="D1678">
        <v>6383978705</v>
      </c>
    </row>
    <row r="1679" spans="1:4" x14ac:dyDescent="0.3">
      <c r="A1679" t="s">
        <v>3981</v>
      </c>
      <c r="B1679" t="s">
        <v>2736</v>
      </c>
      <c r="C1679">
        <v>45575</v>
      </c>
      <c r="D1679">
        <v>1411873114</v>
      </c>
    </row>
    <row r="1680" spans="1:4" x14ac:dyDescent="0.3">
      <c r="A1680" t="s">
        <v>3982</v>
      </c>
      <c r="B1680" t="s">
        <v>2012</v>
      </c>
      <c r="C1680">
        <v>49368</v>
      </c>
      <c r="D1680">
        <v>4502817627</v>
      </c>
    </row>
    <row r="1681" spans="1:4" x14ac:dyDescent="0.3">
      <c r="A1681" t="s">
        <v>3983</v>
      </c>
      <c r="B1681" t="s">
        <v>2219</v>
      </c>
      <c r="C1681">
        <v>38303</v>
      </c>
      <c r="D1681">
        <v>6837456032</v>
      </c>
    </row>
    <row r="1682" spans="1:4" x14ac:dyDescent="0.3">
      <c r="A1682" t="s">
        <v>3984</v>
      </c>
      <c r="B1682" t="s">
        <v>2223</v>
      </c>
      <c r="C1682">
        <v>46914</v>
      </c>
      <c r="D1682">
        <v>4162153728</v>
      </c>
    </row>
    <row r="1683" spans="1:4" x14ac:dyDescent="0.3">
      <c r="A1683" t="s">
        <v>3985</v>
      </c>
      <c r="B1683" t="s">
        <v>2519</v>
      </c>
      <c r="C1683">
        <v>29332</v>
      </c>
      <c r="D1683">
        <v>1279282711</v>
      </c>
    </row>
    <row r="1684" spans="1:4" x14ac:dyDescent="0.3">
      <c r="A1684" t="s">
        <v>3986</v>
      </c>
      <c r="B1684" t="s">
        <v>2507</v>
      </c>
      <c r="C1684">
        <v>15431</v>
      </c>
      <c r="D1684">
        <v>1009146149</v>
      </c>
    </row>
    <row r="1685" spans="1:4" x14ac:dyDescent="0.3">
      <c r="A1685" t="s">
        <v>3987</v>
      </c>
      <c r="B1685" t="s">
        <v>2552</v>
      </c>
      <c r="C1685">
        <v>59744</v>
      </c>
      <c r="D1685">
        <v>5988565948</v>
      </c>
    </row>
    <row r="1686" spans="1:4" x14ac:dyDescent="0.3">
      <c r="A1686" t="s">
        <v>3988</v>
      </c>
      <c r="B1686" t="s">
        <v>3758</v>
      </c>
      <c r="C1686">
        <v>58299</v>
      </c>
      <c r="D1686">
        <v>8644362151</v>
      </c>
    </row>
    <row r="1687" spans="1:4" x14ac:dyDescent="0.3">
      <c r="A1687" t="s">
        <v>3989</v>
      </c>
      <c r="B1687" t="s">
        <v>3050</v>
      </c>
      <c r="C1687">
        <v>21454</v>
      </c>
      <c r="D1687">
        <v>3086393343</v>
      </c>
    </row>
    <row r="1688" spans="1:4" x14ac:dyDescent="0.3">
      <c r="A1688" t="s">
        <v>3990</v>
      </c>
      <c r="B1688" t="s">
        <v>2809</v>
      </c>
      <c r="C1688">
        <v>12378</v>
      </c>
      <c r="D1688">
        <v>4011453366</v>
      </c>
    </row>
    <row r="1689" spans="1:4" x14ac:dyDescent="0.3">
      <c r="A1689" t="s">
        <v>3991</v>
      </c>
      <c r="B1689" t="s">
        <v>2540</v>
      </c>
      <c r="C1689">
        <v>41037</v>
      </c>
      <c r="D1689">
        <v>2779378506</v>
      </c>
    </row>
    <row r="1690" spans="1:4" x14ac:dyDescent="0.3">
      <c r="A1690" t="s">
        <v>3992</v>
      </c>
      <c r="B1690" t="s">
        <v>2065</v>
      </c>
      <c r="C1690">
        <v>19238</v>
      </c>
      <c r="D1690">
        <v>8204786093</v>
      </c>
    </row>
    <row r="1691" spans="1:4" x14ac:dyDescent="0.3">
      <c r="A1691" t="s">
        <v>3993</v>
      </c>
      <c r="B1691" t="s">
        <v>2116</v>
      </c>
      <c r="C1691">
        <v>37914</v>
      </c>
      <c r="D1691">
        <v>689661541</v>
      </c>
    </row>
    <row r="1692" spans="1:4" x14ac:dyDescent="0.3">
      <c r="A1692" t="s">
        <v>3994</v>
      </c>
      <c r="B1692" t="s">
        <v>3041</v>
      </c>
      <c r="C1692">
        <v>47056</v>
      </c>
      <c r="D1692">
        <v>299663825</v>
      </c>
    </row>
    <row r="1693" spans="1:4" x14ac:dyDescent="0.3">
      <c r="A1693" t="s">
        <v>3995</v>
      </c>
      <c r="B1693" t="s">
        <v>2047</v>
      </c>
      <c r="C1693">
        <v>12232</v>
      </c>
      <c r="D1693">
        <v>4969679754</v>
      </c>
    </row>
    <row r="1694" spans="1:4" x14ac:dyDescent="0.3">
      <c r="A1694" t="s">
        <v>3996</v>
      </c>
      <c r="B1694" t="s">
        <v>2574</v>
      </c>
      <c r="C1694">
        <v>26675</v>
      </c>
      <c r="D1694">
        <v>2757793764</v>
      </c>
    </row>
    <row r="1695" spans="1:4" x14ac:dyDescent="0.3">
      <c r="A1695" t="s">
        <v>3997</v>
      </c>
      <c r="B1695" t="s">
        <v>2494</v>
      </c>
      <c r="C1695">
        <v>17611</v>
      </c>
      <c r="D1695">
        <v>9104569016</v>
      </c>
    </row>
    <row r="1696" spans="1:4" x14ac:dyDescent="0.3">
      <c r="A1696" t="s">
        <v>3998</v>
      </c>
      <c r="B1696" t="s">
        <v>2312</v>
      </c>
      <c r="C1696">
        <v>11002</v>
      </c>
      <c r="D1696">
        <v>6961242316</v>
      </c>
    </row>
    <row r="1697" spans="1:4" x14ac:dyDescent="0.3">
      <c r="A1697" t="s">
        <v>3999</v>
      </c>
      <c r="B1697" t="s">
        <v>1976</v>
      </c>
      <c r="C1697">
        <v>24111</v>
      </c>
      <c r="D1697">
        <v>9153408497</v>
      </c>
    </row>
    <row r="1698" spans="1:4" x14ac:dyDescent="0.3">
      <c r="A1698" t="s">
        <v>4000</v>
      </c>
      <c r="B1698" t="s">
        <v>2106</v>
      </c>
      <c r="C1698">
        <v>59400</v>
      </c>
      <c r="D1698">
        <v>8467388188</v>
      </c>
    </row>
    <row r="1699" spans="1:4" x14ac:dyDescent="0.3">
      <c r="A1699" t="s">
        <v>4001</v>
      </c>
      <c r="B1699" t="s">
        <v>2127</v>
      </c>
      <c r="C1699">
        <v>18762</v>
      </c>
      <c r="D1699">
        <v>2355104786</v>
      </c>
    </row>
    <row r="1700" spans="1:4" x14ac:dyDescent="0.3">
      <c r="A1700" t="s">
        <v>4002</v>
      </c>
      <c r="B1700" t="s">
        <v>2628</v>
      </c>
      <c r="C1700">
        <v>20564</v>
      </c>
      <c r="D1700">
        <v>1472093461</v>
      </c>
    </row>
    <row r="1701" spans="1:4" x14ac:dyDescent="0.3">
      <c r="A1701" t="s">
        <v>4003</v>
      </c>
      <c r="B1701" t="s">
        <v>2290</v>
      </c>
      <c r="C1701">
        <v>43961</v>
      </c>
      <c r="D1701">
        <v>1411873114</v>
      </c>
    </row>
    <row r="1702" spans="1:4" x14ac:dyDescent="0.3">
      <c r="A1702" t="s">
        <v>4004</v>
      </c>
      <c r="B1702" t="s">
        <v>2617</v>
      </c>
      <c r="C1702">
        <v>44792</v>
      </c>
      <c r="D1702">
        <v>9153408497</v>
      </c>
    </row>
    <row r="1703" spans="1:4" x14ac:dyDescent="0.3">
      <c r="A1703" t="s">
        <v>4005</v>
      </c>
      <c r="B1703" t="s">
        <v>3527</v>
      </c>
      <c r="C1703">
        <v>39123</v>
      </c>
      <c r="D1703">
        <v>8875320292</v>
      </c>
    </row>
    <row r="1704" spans="1:4" x14ac:dyDescent="0.3">
      <c r="A1704" t="s">
        <v>4006</v>
      </c>
      <c r="B1704" t="s">
        <v>3269</v>
      </c>
      <c r="C1704">
        <v>10706</v>
      </c>
      <c r="D1704">
        <v>5990182805</v>
      </c>
    </row>
    <row r="1705" spans="1:4" x14ac:dyDescent="0.3">
      <c r="A1705" t="s">
        <v>4007</v>
      </c>
      <c r="B1705" t="s">
        <v>2350</v>
      </c>
      <c r="C1705">
        <v>33810</v>
      </c>
      <c r="D1705">
        <v>8128449354</v>
      </c>
    </row>
    <row r="1706" spans="1:4" x14ac:dyDescent="0.3">
      <c r="A1706" t="s">
        <v>4008</v>
      </c>
      <c r="B1706" t="s">
        <v>3487</v>
      </c>
      <c r="C1706">
        <v>25580</v>
      </c>
      <c r="D1706">
        <v>939715988</v>
      </c>
    </row>
    <row r="1707" spans="1:4" x14ac:dyDescent="0.3">
      <c r="A1707" t="s">
        <v>4009</v>
      </c>
      <c r="B1707" t="s">
        <v>3092</v>
      </c>
      <c r="C1707">
        <v>50254</v>
      </c>
      <c r="D1707">
        <v>4783377790</v>
      </c>
    </row>
    <row r="1708" spans="1:4" x14ac:dyDescent="0.3">
      <c r="A1708" t="s">
        <v>4010</v>
      </c>
      <c r="B1708" t="s">
        <v>2246</v>
      </c>
      <c r="C1708">
        <v>48039</v>
      </c>
      <c r="D1708">
        <v>7688943361</v>
      </c>
    </row>
    <row r="1709" spans="1:4" x14ac:dyDescent="0.3">
      <c r="A1709" t="s">
        <v>4011</v>
      </c>
      <c r="B1709" t="s">
        <v>2990</v>
      </c>
      <c r="C1709">
        <v>32375</v>
      </c>
      <c r="D1709">
        <v>1923178164</v>
      </c>
    </row>
    <row r="1710" spans="1:4" x14ac:dyDescent="0.3">
      <c r="A1710" t="s">
        <v>4012</v>
      </c>
      <c r="B1710" t="s">
        <v>2576</v>
      </c>
      <c r="C1710">
        <v>19497</v>
      </c>
      <c r="D1710">
        <v>9052475601</v>
      </c>
    </row>
    <row r="1711" spans="1:4" x14ac:dyDescent="0.3">
      <c r="A1711" t="s">
        <v>4013</v>
      </c>
      <c r="B1711" t="s">
        <v>3663</v>
      </c>
      <c r="C1711">
        <v>37233</v>
      </c>
      <c r="D1711">
        <v>3609467622</v>
      </c>
    </row>
    <row r="1712" spans="1:4" x14ac:dyDescent="0.3">
      <c r="A1712" t="s">
        <v>4014</v>
      </c>
      <c r="B1712" t="s">
        <v>1954</v>
      </c>
      <c r="C1712">
        <v>28503</v>
      </c>
      <c r="D1712">
        <v>7118642576</v>
      </c>
    </row>
    <row r="1713" spans="1:4" x14ac:dyDescent="0.3">
      <c r="A1713" t="s">
        <v>4015</v>
      </c>
      <c r="B1713" t="s">
        <v>2546</v>
      </c>
      <c r="C1713">
        <v>47098</v>
      </c>
      <c r="D1713">
        <v>4401069773</v>
      </c>
    </row>
    <row r="1714" spans="1:4" x14ac:dyDescent="0.3">
      <c r="A1714" t="s">
        <v>4016</v>
      </c>
      <c r="B1714" t="s">
        <v>2501</v>
      </c>
      <c r="C1714">
        <v>45877</v>
      </c>
      <c r="D1714">
        <v>4269946768</v>
      </c>
    </row>
    <row r="1715" spans="1:4" x14ac:dyDescent="0.3">
      <c r="A1715" t="s">
        <v>4017</v>
      </c>
      <c r="B1715" t="s">
        <v>4018</v>
      </c>
      <c r="C1715">
        <v>50610</v>
      </c>
      <c r="D1715">
        <v>9258570278</v>
      </c>
    </row>
    <row r="1716" spans="1:4" x14ac:dyDescent="0.3">
      <c r="A1716" t="s">
        <v>4019</v>
      </c>
      <c r="B1716" t="s">
        <v>2296</v>
      </c>
      <c r="C1716">
        <v>45340</v>
      </c>
      <c r="D1716">
        <v>7326611955</v>
      </c>
    </row>
    <row r="1717" spans="1:4" x14ac:dyDescent="0.3">
      <c r="A1717" t="s">
        <v>4020</v>
      </c>
      <c r="B1717" t="s">
        <v>1986</v>
      </c>
      <c r="C1717">
        <v>10523</v>
      </c>
      <c r="D1717">
        <v>7001733199</v>
      </c>
    </row>
    <row r="1718" spans="1:4" x14ac:dyDescent="0.3">
      <c r="A1718" t="s">
        <v>4021</v>
      </c>
      <c r="B1718" t="s">
        <v>2567</v>
      </c>
      <c r="C1718">
        <v>16924</v>
      </c>
      <c r="D1718">
        <v>9529277938</v>
      </c>
    </row>
    <row r="1719" spans="1:4" x14ac:dyDescent="0.3">
      <c r="A1719" t="s">
        <v>4022</v>
      </c>
      <c r="B1719" t="s">
        <v>2970</v>
      </c>
      <c r="C1719">
        <v>20079</v>
      </c>
      <c r="D1719">
        <v>9766606919</v>
      </c>
    </row>
    <row r="1720" spans="1:4" x14ac:dyDescent="0.3">
      <c r="A1720" t="s">
        <v>4023</v>
      </c>
      <c r="B1720" t="s">
        <v>2524</v>
      </c>
      <c r="C1720">
        <v>18162</v>
      </c>
      <c r="D1720">
        <v>357531329</v>
      </c>
    </row>
    <row r="1721" spans="1:4" x14ac:dyDescent="0.3">
      <c r="A1721" t="s">
        <v>4024</v>
      </c>
      <c r="B1721" t="s">
        <v>2067</v>
      </c>
      <c r="C1721">
        <v>34632</v>
      </c>
      <c r="D1721">
        <v>4150450668</v>
      </c>
    </row>
    <row r="1722" spans="1:4" x14ac:dyDescent="0.3">
      <c r="A1722" t="s">
        <v>4025</v>
      </c>
      <c r="B1722" t="s">
        <v>3126</v>
      </c>
      <c r="C1722">
        <v>15349</v>
      </c>
      <c r="D1722">
        <v>4076701275</v>
      </c>
    </row>
    <row r="1723" spans="1:4" x14ac:dyDescent="0.3">
      <c r="A1723" t="s">
        <v>4026</v>
      </c>
      <c r="B1723" t="s">
        <v>2583</v>
      </c>
      <c r="C1723">
        <v>51323</v>
      </c>
      <c r="D1723">
        <v>4445486779</v>
      </c>
    </row>
    <row r="1724" spans="1:4" x14ac:dyDescent="0.3">
      <c r="A1724" t="s">
        <v>4027</v>
      </c>
      <c r="B1724" t="s">
        <v>3720</v>
      </c>
      <c r="C1724">
        <v>46385</v>
      </c>
      <c r="D1724">
        <v>6614458434</v>
      </c>
    </row>
    <row r="1725" spans="1:4" x14ac:dyDescent="0.3">
      <c r="A1725" t="s">
        <v>4028</v>
      </c>
      <c r="B1725" t="s">
        <v>2154</v>
      </c>
      <c r="C1725">
        <v>13636</v>
      </c>
      <c r="D1725">
        <v>6614458434</v>
      </c>
    </row>
    <row r="1726" spans="1:4" x14ac:dyDescent="0.3">
      <c r="A1726" t="s">
        <v>4029</v>
      </c>
      <c r="B1726" t="s">
        <v>2264</v>
      </c>
      <c r="C1726">
        <v>10592</v>
      </c>
      <c r="D1726">
        <v>4074728869</v>
      </c>
    </row>
    <row r="1727" spans="1:4" x14ac:dyDescent="0.3">
      <c r="A1727" t="s">
        <v>4030</v>
      </c>
      <c r="B1727" t="s">
        <v>2244</v>
      </c>
      <c r="C1727">
        <v>44596</v>
      </c>
      <c r="D1727">
        <v>4839119791</v>
      </c>
    </row>
    <row r="1728" spans="1:4" x14ac:dyDescent="0.3">
      <c r="A1728" t="s">
        <v>4031</v>
      </c>
      <c r="B1728" t="s">
        <v>2415</v>
      </c>
      <c r="C1728">
        <v>33213</v>
      </c>
      <c r="D1728">
        <v>1420239228</v>
      </c>
    </row>
    <row r="1729" spans="1:4" x14ac:dyDescent="0.3">
      <c r="A1729" t="s">
        <v>4032</v>
      </c>
      <c r="B1729" t="s">
        <v>2137</v>
      </c>
      <c r="C1729">
        <v>47455</v>
      </c>
      <c r="D1729">
        <v>7188904251</v>
      </c>
    </row>
    <row r="1730" spans="1:4" x14ac:dyDescent="0.3">
      <c r="A1730" t="s">
        <v>4033</v>
      </c>
      <c r="B1730" t="s">
        <v>2063</v>
      </c>
      <c r="C1730">
        <v>17984</v>
      </c>
      <c r="D1730">
        <v>5241020535</v>
      </c>
    </row>
    <row r="1731" spans="1:4" x14ac:dyDescent="0.3">
      <c r="A1731" t="s">
        <v>4034</v>
      </c>
      <c r="B1731" t="s">
        <v>2296</v>
      </c>
      <c r="C1731">
        <v>47257</v>
      </c>
      <c r="D1731">
        <v>6788593582</v>
      </c>
    </row>
    <row r="1732" spans="1:4" x14ac:dyDescent="0.3">
      <c r="A1732" t="s">
        <v>4035</v>
      </c>
      <c r="B1732" t="s">
        <v>2764</v>
      </c>
      <c r="C1732">
        <v>36183</v>
      </c>
      <c r="D1732">
        <v>1074899180</v>
      </c>
    </row>
    <row r="1733" spans="1:4" x14ac:dyDescent="0.3">
      <c r="A1733" t="s">
        <v>4036</v>
      </c>
      <c r="B1733" t="s">
        <v>2633</v>
      </c>
      <c r="C1733">
        <v>11027</v>
      </c>
      <c r="D1733">
        <v>3217797337</v>
      </c>
    </row>
    <row r="1734" spans="1:4" x14ac:dyDescent="0.3">
      <c r="A1734" t="s">
        <v>4037</v>
      </c>
      <c r="B1734" t="s">
        <v>1982</v>
      </c>
      <c r="C1734">
        <v>47274</v>
      </c>
      <c r="D1734">
        <v>4342145855</v>
      </c>
    </row>
    <row r="1735" spans="1:4" x14ac:dyDescent="0.3">
      <c r="A1735" t="s">
        <v>4038</v>
      </c>
      <c r="B1735" t="s">
        <v>2026</v>
      </c>
      <c r="C1735">
        <v>11137</v>
      </c>
      <c r="D1735">
        <v>6915102108</v>
      </c>
    </row>
    <row r="1736" spans="1:4" x14ac:dyDescent="0.3">
      <c r="A1736" t="s">
        <v>4039</v>
      </c>
      <c r="B1736" t="s">
        <v>3720</v>
      </c>
      <c r="C1736">
        <v>59469</v>
      </c>
      <c r="D1736">
        <v>3877279783</v>
      </c>
    </row>
    <row r="1737" spans="1:4" x14ac:dyDescent="0.3">
      <c r="A1737" t="s">
        <v>4040</v>
      </c>
      <c r="B1737" t="s">
        <v>2693</v>
      </c>
      <c r="C1737">
        <v>59946</v>
      </c>
      <c r="D1737">
        <v>8875305560</v>
      </c>
    </row>
    <row r="1738" spans="1:4" x14ac:dyDescent="0.3">
      <c r="A1738" t="s">
        <v>4041</v>
      </c>
      <c r="B1738" t="s">
        <v>2118</v>
      </c>
      <c r="C1738">
        <v>24201</v>
      </c>
      <c r="D1738">
        <v>7178607831</v>
      </c>
    </row>
    <row r="1739" spans="1:4" x14ac:dyDescent="0.3">
      <c r="A1739" t="s">
        <v>4042</v>
      </c>
      <c r="B1739" t="s">
        <v>2385</v>
      </c>
      <c r="C1739">
        <v>52982</v>
      </c>
      <c r="D1739">
        <v>3379645060</v>
      </c>
    </row>
    <row r="1740" spans="1:4" x14ac:dyDescent="0.3">
      <c r="A1740" t="s">
        <v>4043</v>
      </c>
      <c r="B1740" t="s">
        <v>2131</v>
      </c>
      <c r="C1740">
        <v>38564</v>
      </c>
      <c r="D1740">
        <v>7338728615</v>
      </c>
    </row>
    <row r="1741" spans="1:4" x14ac:dyDescent="0.3">
      <c r="A1741" t="s">
        <v>4044</v>
      </c>
      <c r="B1741" t="s">
        <v>2166</v>
      </c>
      <c r="C1741">
        <v>56305</v>
      </c>
      <c r="D1741">
        <v>197180590</v>
      </c>
    </row>
    <row r="1742" spans="1:4" x14ac:dyDescent="0.3">
      <c r="A1742" t="s">
        <v>4045</v>
      </c>
      <c r="B1742" t="s">
        <v>2920</v>
      </c>
      <c r="C1742">
        <v>17369</v>
      </c>
      <c r="D1742">
        <v>4235594176</v>
      </c>
    </row>
    <row r="1743" spans="1:4" x14ac:dyDescent="0.3">
      <c r="A1743" t="s">
        <v>4046</v>
      </c>
      <c r="B1743" t="s">
        <v>2026</v>
      </c>
      <c r="C1743">
        <v>16873</v>
      </c>
      <c r="D1743">
        <v>2070860833</v>
      </c>
    </row>
    <row r="1744" spans="1:4" x14ac:dyDescent="0.3">
      <c r="A1744" t="s">
        <v>4047</v>
      </c>
      <c r="B1744" t="s">
        <v>3517</v>
      </c>
      <c r="C1744">
        <v>18626</v>
      </c>
      <c r="D1744">
        <v>2649428619</v>
      </c>
    </row>
    <row r="1745" spans="1:4" x14ac:dyDescent="0.3">
      <c r="A1745" t="s">
        <v>4048</v>
      </c>
      <c r="B1745" t="s">
        <v>2308</v>
      </c>
      <c r="C1745">
        <v>34763</v>
      </c>
      <c r="D1745">
        <v>2702941109</v>
      </c>
    </row>
    <row r="1746" spans="1:4" x14ac:dyDescent="0.3">
      <c r="A1746" t="s">
        <v>4049</v>
      </c>
      <c r="B1746" t="s">
        <v>2452</v>
      </c>
      <c r="C1746">
        <v>18108</v>
      </c>
      <c r="D1746">
        <v>2421688019</v>
      </c>
    </row>
    <row r="1747" spans="1:4" x14ac:dyDescent="0.3">
      <c r="A1747" t="s">
        <v>4050</v>
      </c>
      <c r="B1747" t="s">
        <v>2173</v>
      </c>
      <c r="C1747">
        <v>40395</v>
      </c>
      <c r="D1747">
        <v>1280521902</v>
      </c>
    </row>
    <row r="1748" spans="1:4" x14ac:dyDescent="0.3">
      <c r="A1748" t="s">
        <v>4051</v>
      </c>
      <c r="B1748" t="s">
        <v>2041</v>
      </c>
      <c r="C1748">
        <v>27390</v>
      </c>
      <c r="D1748">
        <v>4815280800</v>
      </c>
    </row>
    <row r="1749" spans="1:4" x14ac:dyDescent="0.3">
      <c r="A1749" t="s">
        <v>4052</v>
      </c>
      <c r="B1749" t="s">
        <v>3201</v>
      </c>
      <c r="C1749">
        <v>42310</v>
      </c>
      <c r="D1749">
        <v>1895483948</v>
      </c>
    </row>
    <row r="1750" spans="1:4" x14ac:dyDescent="0.3">
      <c r="A1750" t="s">
        <v>4053</v>
      </c>
      <c r="B1750" t="s">
        <v>3663</v>
      </c>
      <c r="C1750">
        <v>10267</v>
      </c>
      <c r="D1750">
        <v>966588630</v>
      </c>
    </row>
    <row r="1751" spans="1:4" x14ac:dyDescent="0.3">
      <c r="A1751" t="s">
        <v>4054</v>
      </c>
      <c r="B1751" t="s">
        <v>3512</v>
      </c>
      <c r="C1751">
        <v>11795</v>
      </c>
      <c r="D1751">
        <v>9002722281</v>
      </c>
    </row>
    <row r="1752" spans="1:4" x14ac:dyDescent="0.3">
      <c r="A1752" t="s">
        <v>4055</v>
      </c>
      <c r="B1752" t="s">
        <v>2188</v>
      </c>
      <c r="C1752">
        <v>49683</v>
      </c>
      <c r="D1752">
        <v>7467563949</v>
      </c>
    </row>
    <row r="1753" spans="1:4" x14ac:dyDescent="0.3">
      <c r="A1753" t="s">
        <v>4056</v>
      </c>
      <c r="B1753" t="s">
        <v>2491</v>
      </c>
      <c r="C1753">
        <v>41038</v>
      </c>
      <c r="D1753">
        <v>8858733592</v>
      </c>
    </row>
    <row r="1754" spans="1:4" x14ac:dyDescent="0.3">
      <c r="A1754" t="s">
        <v>4057</v>
      </c>
      <c r="B1754" t="s">
        <v>2079</v>
      </c>
      <c r="C1754">
        <v>32316</v>
      </c>
      <c r="D1754">
        <v>2524572722</v>
      </c>
    </row>
    <row r="1755" spans="1:4" x14ac:dyDescent="0.3">
      <c r="A1755" t="s">
        <v>4058</v>
      </c>
      <c r="B1755" t="s">
        <v>4018</v>
      </c>
      <c r="C1755">
        <v>59049</v>
      </c>
      <c r="D1755">
        <v>2510440322</v>
      </c>
    </row>
    <row r="1756" spans="1:4" x14ac:dyDescent="0.3">
      <c r="A1756" t="s">
        <v>4059</v>
      </c>
      <c r="B1756" t="s">
        <v>2693</v>
      </c>
      <c r="C1756">
        <v>49887</v>
      </c>
      <c r="D1756">
        <v>7436398989</v>
      </c>
    </row>
    <row r="1757" spans="1:4" x14ac:dyDescent="0.3">
      <c r="A1757" t="s">
        <v>4060</v>
      </c>
      <c r="B1757" t="s">
        <v>2139</v>
      </c>
      <c r="C1757">
        <v>37168</v>
      </c>
      <c r="D1757">
        <v>8728207157</v>
      </c>
    </row>
    <row r="1758" spans="1:4" x14ac:dyDescent="0.3">
      <c r="A1758" t="s">
        <v>4061</v>
      </c>
      <c r="B1758" t="s">
        <v>2182</v>
      </c>
      <c r="C1758">
        <v>13100</v>
      </c>
      <c r="D1758">
        <v>453763030</v>
      </c>
    </row>
    <row r="1759" spans="1:4" x14ac:dyDescent="0.3">
      <c r="A1759" t="s">
        <v>4062</v>
      </c>
      <c r="B1759" t="s">
        <v>2177</v>
      </c>
      <c r="C1759">
        <v>23634</v>
      </c>
      <c r="D1759">
        <v>2592292012</v>
      </c>
    </row>
    <row r="1760" spans="1:4" x14ac:dyDescent="0.3">
      <c r="A1760" t="s">
        <v>4063</v>
      </c>
      <c r="B1760" t="s">
        <v>2004</v>
      </c>
      <c r="C1760">
        <v>48845</v>
      </c>
      <c r="D1760">
        <v>6173504774</v>
      </c>
    </row>
    <row r="1761" spans="1:4" x14ac:dyDescent="0.3">
      <c r="A1761" t="s">
        <v>4064</v>
      </c>
      <c r="B1761" t="s">
        <v>3291</v>
      </c>
      <c r="C1761">
        <v>37591</v>
      </c>
      <c r="D1761">
        <v>4094820760</v>
      </c>
    </row>
    <row r="1762" spans="1:4" x14ac:dyDescent="0.3">
      <c r="A1762" t="s">
        <v>4065</v>
      </c>
      <c r="B1762" t="s">
        <v>2841</v>
      </c>
      <c r="C1762">
        <v>57971</v>
      </c>
      <c r="D1762">
        <v>9264026959</v>
      </c>
    </row>
    <row r="1763" spans="1:4" x14ac:dyDescent="0.3">
      <c r="A1763" t="s">
        <v>4066</v>
      </c>
      <c r="B1763" t="s">
        <v>2024</v>
      </c>
      <c r="C1763">
        <v>17234</v>
      </c>
      <c r="D1763">
        <v>8302317314</v>
      </c>
    </row>
    <row r="1764" spans="1:4" x14ac:dyDescent="0.3">
      <c r="A1764" t="s">
        <v>4067</v>
      </c>
      <c r="B1764" t="s">
        <v>2106</v>
      </c>
      <c r="C1764">
        <v>42979</v>
      </c>
      <c r="D1764">
        <v>2497321256</v>
      </c>
    </row>
    <row r="1765" spans="1:4" x14ac:dyDescent="0.3">
      <c r="A1765" t="s">
        <v>4068</v>
      </c>
      <c r="B1765" t="s">
        <v>2170</v>
      </c>
      <c r="C1765">
        <v>48088</v>
      </c>
      <c r="D1765">
        <v>8034345962</v>
      </c>
    </row>
    <row r="1766" spans="1:4" x14ac:dyDescent="0.3">
      <c r="A1766" t="s">
        <v>4069</v>
      </c>
      <c r="B1766" t="s">
        <v>2316</v>
      </c>
      <c r="C1766">
        <v>20824</v>
      </c>
      <c r="D1766">
        <v>4328154427</v>
      </c>
    </row>
    <row r="1767" spans="1:4" x14ac:dyDescent="0.3">
      <c r="A1767" t="s">
        <v>4070</v>
      </c>
      <c r="B1767" t="s">
        <v>2131</v>
      </c>
      <c r="C1767">
        <v>16053</v>
      </c>
      <c r="D1767">
        <v>6789106936</v>
      </c>
    </row>
    <row r="1768" spans="1:4" x14ac:dyDescent="0.3">
      <c r="A1768" t="s">
        <v>4071</v>
      </c>
      <c r="B1768" t="s">
        <v>2691</v>
      </c>
      <c r="C1768">
        <v>25549</v>
      </c>
      <c r="D1768">
        <v>2136806068</v>
      </c>
    </row>
    <row r="1769" spans="1:4" x14ac:dyDescent="0.3">
      <c r="A1769" t="s">
        <v>4072</v>
      </c>
      <c r="B1769" t="s">
        <v>1938</v>
      </c>
      <c r="C1769">
        <v>25521</v>
      </c>
      <c r="D1769">
        <v>3935718624</v>
      </c>
    </row>
    <row r="1770" spans="1:4" x14ac:dyDescent="0.3">
      <c r="A1770" t="s">
        <v>4073</v>
      </c>
      <c r="B1770" t="s">
        <v>1932</v>
      </c>
      <c r="C1770">
        <v>55452</v>
      </c>
      <c r="D1770">
        <v>9458563771</v>
      </c>
    </row>
    <row r="1771" spans="1:4" x14ac:dyDescent="0.3">
      <c r="A1771" t="s">
        <v>4074</v>
      </c>
      <c r="B1771" t="s">
        <v>3583</v>
      </c>
      <c r="C1771">
        <v>31688</v>
      </c>
      <c r="D1771">
        <v>5756920838</v>
      </c>
    </row>
    <row r="1772" spans="1:4" x14ac:dyDescent="0.3">
      <c r="A1772" t="s">
        <v>4075</v>
      </c>
      <c r="B1772" t="s">
        <v>2073</v>
      </c>
      <c r="C1772">
        <v>27921</v>
      </c>
      <c r="D1772">
        <v>8519669638</v>
      </c>
    </row>
    <row r="1773" spans="1:4" x14ac:dyDescent="0.3">
      <c r="A1773" t="s">
        <v>4076</v>
      </c>
      <c r="B1773" t="s">
        <v>1934</v>
      </c>
      <c r="C1773">
        <v>17047</v>
      </c>
      <c r="D1773">
        <v>5792300712</v>
      </c>
    </row>
    <row r="1774" spans="1:4" x14ac:dyDescent="0.3">
      <c r="A1774" t="s">
        <v>4077</v>
      </c>
      <c r="B1774" t="s">
        <v>3663</v>
      </c>
      <c r="C1774">
        <v>58394</v>
      </c>
      <c r="D1774">
        <v>7462961601</v>
      </c>
    </row>
    <row r="1775" spans="1:4" x14ac:dyDescent="0.3">
      <c r="A1775" t="s">
        <v>4078</v>
      </c>
      <c r="B1775" t="s">
        <v>2977</v>
      </c>
      <c r="C1775">
        <v>50043</v>
      </c>
      <c r="D1775">
        <v>4768254810</v>
      </c>
    </row>
    <row r="1776" spans="1:4" x14ac:dyDescent="0.3">
      <c r="A1776" t="s">
        <v>4079</v>
      </c>
      <c r="B1776" t="s">
        <v>1968</v>
      </c>
      <c r="C1776">
        <v>46450</v>
      </c>
      <c r="D1776">
        <v>3792993961</v>
      </c>
    </row>
    <row r="1777" spans="1:4" x14ac:dyDescent="0.3">
      <c r="A1777" t="s">
        <v>4080</v>
      </c>
      <c r="B1777" t="s">
        <v>2097</v>
      </c>
      <c r="C1777">
        <v>44484</v>
      </c>
      <c r="D1777">
        <v>3428040538</v>
      </c>
    </row>
    <row r="1778" spans="1:4" x14ac:dyDescent="0.3">
      <c r="A1778" t="s">
        <v>4081</v>
      </c>
      <c r="B1778" t="s">
        <v>2628</v>
      </c>
      <c r="C1778">
        <v>12541</v>
      </c>
      <c r="D1778">
        <v>4688336071</v>
      </c>
    </row>
    <row r="1779" spans="1:4" x14ac:dyDescent="0.3">
      <c r="A1779" t="s">
        <v>4082</v>
      </c>
      <c r="B1779" t="s">
        <v>2623</v>
      </c>
      <c r="C1779">
        <v>14667</v>
      </c>
      <c r="D1779">
        <v>9340388305</v>
      </c>
    </row>
    <row r="1780" spans="1:4" x14ac:dyDescent="0.3">
      <c r="A1780" t="s">
        <v>4083</v>
      </c>
      <c r="B1780" t="s">
        <v>2680</v>
      </c>
      <c r="C1780">
        <v>15003</v>
      </c>
      <c r="D1780">
        <v>2497321256</v>
      </c>
    </row>
    <row r="1781" spans="1:4" x14ac:dyDescent="0.3">
      <c r="A1781" t="s">
        <v>4084</v>
      </c>
      <c r="B1781" t="s">
        <v>2001</v>
      </c>
      <c r="C1781">
        <v>43131</v>
      </c>
      <c r="D1781">
        <v>5637692440</v>
      </c>
    </row>
    <row r="1782" spans="1:4" x14ac:dyDescent="0.3">
      <c r="A1782" t="s">
        <v>4085</v>
      </c>
      <c r="B1782" t="s">
        <v>2436</v>
      </c>
      <c r="C1782">
        <v>24198</v>
      </c>
      <c r="D1782">
        <v>5299481160</v>
      </c>
    </row>
    <row r="1783" spans="1:4" x14ac:dyDescent="0.3">
      <c r="A1783" t="s">
        <v>4086</v>
      </c>
      <c r="B1783" t="s">
        <v>2161</v>
      </c>
      <c r="C1783">
        <v>20576</v>
      </c>
      <c r="D1783">
        <v>5422052862</v>
      </c>
    </row>
    <row r="1784" spans="1:4" x14ac:dyDescent="0.3">
      <c r="A1784" t="s">
        <v>4087</v>
      </c>
      <c r="B1784" t="s">
        <v>2170</v>
      </c>
      <c r="C1784">
        <v>35976</v>
      </c>
      <c r="D1784">
        <v>4972162740</v>
      </c>
    </row>
    <row r="1785" spans="1:4" x14ac:dyDescent="0.3">
      <c r="A1785" t="s">
        <v>4088</v>
      </c>
      <c r="B1785" t="s">
        <v>2385</v>
      </c>
      <c r="C1785">
        <v>20847</v>
      </c>
      <c r="D1785">
        <v>8481632066</v>
      </c>
    </row>
    <row r="1786" spans="1:4" x14ac:dyDescent="0.3">
      <c r="A1786" t="s">
        <v>4089</v>
      </c>
      <c r="B1786" t="s">
        <v>2255</v>
      </c>
      <c r="C1786">
        <v>35299</v>
      </c>
      <c r="D1786">
        <v>9782845590</v>
      </c>
    </row>
    <row r="1787" spans="1:4" x14ac:dyDescent="0.3">
      <c r="A1787" t="s">
        <v>4090</v>
      </c>
      <c r="B1787" t="s">
        <v>3050</v>
      </c>
      <c r="C1787">
        <v>23797</v>
      </c>
      <c r="D1787">
        <v>2677632772</v>
      </c>
    </row>
    <row r="1788" spans="1:4" x14ac:dyDescent="0.3">
      <c r="A1788" t="s">
        <v>4091</v>
      </c>
      <c r="B1788" t="s">
        <v>1980</v>
      </c>
      <c r="C1788">
        <v>56431</v>
      </c>
      <c r="D1788">
        <v>1014658829</v>
      </c>
    </row>
    <row r="1789" spans="1:4" x14ac:dyDescent="0.3">
      <c r="A1789" t="s">
        <v>4092</v>
      </c>
      <c r="B1789" t="s">
        <v>2740</v>
      </c>
      <c r="C1789">
        <v>29492</v>
      </c>
      <c r="D1789">
        <v>1545110042</v>
      </c>
    </row>
    <row r="1790" spans="1:4" x14ac:dyDescent="0.3">
      <c r="A1790" t="s">
        <v>4093</v>
      </c>
      <c r="B1790" t="s">
        <v>2468</v>
      </c>
      <c r="C1790">
        <v>56318</v>
      </c>
      <c r="D1790">
        <v>232367817</v>
      </c>
    </row>
    <row r="1791" spans="1:4" x14ac:dyDescent="0.3">
      <c r="A1791" t="s">
        <v>4094</v>
      </c>
      <c r="B1791" t="s">
        <v>2628</v>
      </c>
      <c r="C1791">
        <v>38872</v>
      </c>
      <c r="D1791">
        <v>1053331541</v>
      </c>
    </row>
    <row r="1792" spans="1:4" x14ac:dyDescent="0.3">
      <c r="A1792" t="s">
        <v>4095</v>
      </c>
      <c r="B1792" t="s">
        <v>2093</v>
      </c>
      <c r="C1792">
        <v>24626</v>
      </c>
      <c r="D1792">
        <v>7938954179</v>
      </c>
    </row>
    <row r="1793" spans="1:4" x14ac:dyDescent="0.3">
      <c r="A1793" t="s">
        <v>4096</v>
      </c>
      <c r="B1793" t="s">
        <v>1954</v>
      </c>
      <c r="C1793">
        <v>56977</v>
      </c>
      <c r="D1793">
        <v>1279282711</v>
      </c>
    </row>
    <row r="1794" spans="1:4" x14ac:dyDescent="0.3">
      <c r="A1794" t="s">
        <v>4097</v>
      </c>
      <c r="B1794" t="s">
        <v>1956</v>
      </c>
      <c r="C1794">
        <v>29288</v>
      </c>
      <c r="D1794">
        <v>7304628987</v>
      </c>
    </row>
    <row r="1795" spans="1:4" x14ac:dyDescent="0.3">
      <c r="A1795" t="s">
        <v>4098</v>
      </c>
      <c r="B1795" t="s">
        <v>2288</v>
      </c>
      <c r="C1795">
        <v>58566</v>
      </c>
      <c r="D1795">
        <v>5913755731</v>
      </c>
    </row>
    <row r="1796" spans="1:4" x14ac:dyDescent="0.3">
      <c r="A1796" t="s">
        <v>4099</v>
      </c>
      <c r="B1796" t="s">
        <v>2251</v>
      </c>
      <c r="C1796">
        <v>37931</v>
      </c>
      <c r="D1796">
        <v>9196221739</v>
      </c>
    </row>
    <row r="1797" spans="1:4" x14ac:dyDescent="0.3">
      <c r="A1797" t="s">
        <v>4100</v>
      </c>
      <c r="B1797" t="s">
        <v>2441</v>
      </c>
      <c r="C1797">
        <v>30043</v>
      </c>
      <c r="D1797">
        <v>4920920075</v>
      </c>
    </row>
    <row r="1798" spans="1:4" x14ac:dyDescent="0.3">
      <c r="A1798" t="s">
        <v>4101</v>
      </c>
      <c r="B1798" t="s">
        <v>2639</v>
      </c>
      <c r="C1798">
        <v>12585</v>
      </c>
      <c r="D1798">
        <v>5837501576</v>
      </c>
    </row>
    <row r="1799" spans="1:4" x14ac:dyDescent="0.3">
      <c r="A1799" t="s">
        <v>4102</v>
      </c>
      <c r="B1799" t="s">
        <v>3092</v>
      </c>
      <c r="C1799">
        <v>20429</v>
      </c>
      <c r="D1799">
        <v>9705650896</v>
      </c>
    </row>
    <row r="1800" spans="1:4" x14ac:dyDescent="0.3">
      <c r="A1800" t="s">
        <v>4103</v>
      </c>
      <c r="B1800" t="s">
        <v>2372</v>
      </c>
      <c r="C1800">
        <v>28733</v>
      </c>
      <c r="D1800">
        <v>197180590</v>
      </c>
    </row>
    <row r="1801" spans="1:4" x14ac:dyDescent="0.3">
      <c r="A1801" t="s">
        <v>4104</v>
      </c>
      <c r="B1801" t="s">
        <v>1964</v>
      </c>
      <c r="C1801">
        <v>34022</v>
      </c>
      <c r="D1801">
        <v>9163060264</v>
      </c>
    </row>
    <row r="1802" spans="1:4" x14ac:dyDescent="0.3">
      <c r="A1802" t="s">
        <v>4105</v>
      </c>
      <c r="B1802" t="s">
        <v>2225</v>
      </c>
      <c r="C1802">
        <v>17366</v>
      </c>
      <c r="D1802">
        <v>4453705328</v>
      </c>
    </row>
    <row r="1803" spans="1:4" x14ac:dyDescent="0.3">
      <c r="A1803" t="s">
        <v>4106</v>
      </c>
      <c r="B1803" t="s">
        <v>2809</v>
      </c>
      <c r="C1803">
        <v>46122</v>
      </c>
      <c r="D1803">
        <v>9966428720</v>
      </c>
    </row>
    <row r="1804" spans="1:4" x14ac:dyDescent="0.3">
      <c r="A1804" t="s">
        <v>4107</v>
      </c>
      <c r="B1804" t="s">
        <v>2199</v>
      </c>
      <c r="C1804">
        <v>40590</v>
      </c>
      <c r="D1804">
        <v>2079803735</v>
      </c>
    </row>
    <row r="1805" spans="1:4" x14ac:dyDescent="0.3">
      <c r="A1805" t="s">
        <v>4108</v>
      </c>
      <c r="B1805" t="s">
        <v>2847</v>
      </c>
      <c r="C1805">
        <v>35670</v>
      </c>
      <c r="D1805">
        <v>4768254810</v>
      </c>
    </row>
    <row r="1806" spans="1:4" x14ac:dyDescent="0.3">
      <c r="A1806" t="s">
        <v>4109</v>
      </c>
      <c r="B1806" t="s">
        <v>1956</v>
      </c>
      <c r="C1806">
        <v>56940</v>
      </c>
      <c r="D1806">
        <v>8875305560</v>
      </c>
    </row>
    <row r="1807" spans="1:4" x14ac:dyDescent="0.3">
      <c r="A1807" t="s">
        <v>4110</v>
      </c>
      <c r="B1807" t="s">
        <v>2736</v>
      </c>
      <c r="C1807">
        <v>48103</v>
      </c>
      <c r="D1807">
        <v>7573774818</v>
      </c>
    </row>
    <row r="1808" spans="1:4" x14ac:dyDescent="0.3">
      <c r="A1808" t="s">
        <v>4111</v>
      </c>
      <c r="B1808" t="s">
        <v>1974</v>
      </c>
      <c r="C1808">
        <v>17239</v>
      </c>
      <c r="D1808">
        <v>5828678620</v>
      </c>
    </row>
    <row r="1809" spans="1:4" x14ac:dyDescent="0.3">
      <c r="A1809" t="s">
        <v>4112</v>
      </c>
      <c r="B1809" t="s">
        <v>2663</v>
      </c>
      <c r="C1809">
        <v>46785</v>
      </c>
      <c r="D1809">
        <v>9107581297</v>
      </c>
    </row>
    <row r="1810" spans="1:4" x14ac:dyDescent="0.3">
      <c r="A1810" t="s">
        <v>4113</v>
      </c>
      <c r="B1810" t="s">
        <v>1972</v>
      </c>
      <c r="C1810">
        <v>49679</v>
      </c>
      <c r="D1810">
        <v>8175279842</v>
      </c>
    </row>
    <row r="1811" spans="1:4" x14ac:dyDescent="0.3">
      <c r="A1811" t="s">
        <v>4114</v>
      </c>
      <c r="B1811" t="s">
        <v>2133</v>
      </c>
      <c r="C1811">
        <v>49465</v>
      </c>
      <c r="D1811">
        <v>7837437543</v>
      </c>
    </row>
    <row r="1812" spans="1:4" x14ac:dyDescent="0.3">
      <c r="A1812" t="s">
        <v>4115</v>
      </c>
      <c r="B1812" t="s">
        <v>2192</v>
      </c>
      <c r="C1812">
        <v>56339</v>
      </c>
      <c r="D1812">
        <v>1958063002</v>
      </c>
    </row>
    <row r="1813" spans="1:4" x14ac:dyDescent="0.3">
      <c r="A1813" t="s">
        <v>4116</v>
      </c>
      <c r="B1813" t="s">
        <v>2574</v>
      </c>
      <c r="C1813">
        <v>17072</v>
      </c>
      <c r="D1813">
        <v>2117567142</v>
      </c>
    </row>
    <row r="1814" spans="1:4" x14ac:dyDescent="0.3">
      <c r="A1814" t="s">
        <v>4117</v>
      </c>
      <c r="B1814" t="s">
        <v>2494</v>
      </c>
      <c r="C1814">
        <v>13985</v>
      </c>
      <c r="D1814">
        <v>895027720</v>
      </c>
    </row>
    <row r="1815" spans="1:4" x14ac:dyDescent="0.3">
      <c r="A1815" t="s">
        <v>4118</v>
      </c>
      <c r="B1815" t="s">
        <v>1930</v>
      </c>
      <c r="C1815">
        <v>45526</v>
      </c>
      <c r="D1815">
        <v>8187246642</v>
      </c>
    </row>
    <row r="1816" spans="1:4" x14ac:dyDescent="0.3">
      <c r="A1816" t="s">
        <v>4119</v>
      </c>
      <c r="B1816" t="s">
        <v>3183</v>
      </c>
      <c r="C1816">
        <v>11382</v>
      </c>
      <c r="D1816">
        <v>9603610356</v>
      </c>
    </row>
    <row r="1817" spans="1:4" x14ac:dyDescent="0.3">
      <c r="A1817" t="s">
        <v>4120</v>
      </c>
      <c r="B1817" t="s">
        <v>2109</v>
      </c>
      <c r="C1817">
        <v>18326</v>
      </c>
      <c r="D1817">
        <v>8065075959</v>
      </c>
    </row>
    <row r="1818" spans="1:4" x14ac:dyDescent="0.3">
      <c r="A1818" t="s">
        <v>4121</v>
      </c>
      <c r="B1818" t="s">
        <v>2790</v>
      </c>
      <c r="C1818">
        <v>37515</v>
      </c>
      <c r="D1818">
        <v>8788824691</v>
      </c>
    </row>
    <row r="1819" spans="1:4" x14ac:dyDescent="0.3">
      <c r="A1819" t="s">
        <v>4122</v>
      </c>
      <c r="B1819" t="s">
        <v>2647</v>
      </c>
      <c r="C1819">
        <v>13344</v>
      </c>
      <c r="D1819">
        <v>7489370671</v>
      </c>
    </row>
    <row r="1820" spans="1:4" x14ac:dyDescent="0.3">
      <c r="A1820" t="s">
        <v>4123</v>
      </c>
      <c r="B1820" t="s">
        <v>2762</v>
      </c>
      <c r="C1820">
        <v>20325</v>
      </c>
      <c r="D1820">
        <v>2497321256</v>
      </c>
    </row>
    <row r="1821" spans="1:4" x14ac:dyDescent="0.3">
      <c r="A1821" t="s">
        <v>4124</v>
      </c>
      <c r="B1821" t="s">
        <v>2533</v>
      </c>
      <c r="C1821">
        <v>42208</v>
      </c>
      <c r="D1821">
        <v>793441269</v>
      </c>
    </row>
    <row r="1822" spans="1:4" x14ac:dyDescent="0.3">
      <c r="A1822" t="s">
        <v>4125</v>
      </c>
      <c r="B1822" t="s">
        <v>2190</v>
      </c>
      <c r="C1822">
        <v>28340</v>
      </c>
      <c r="D1822">
        <v>2045928187</v>
      </c>
    </row>
    <row r="1823" spans="1:4" x14ac:dyDescent="0.3">
      <c r="A1823" t="s">
        <v>4126</v>
      </c>
      <c r="B1823" t="s">
        <v>2360</v>
      </c>
      <c r="C1823">
        <v>18668</v>
      </c>
      <c r="D1823">
        <v>7178607831</v>
      </c>
    </row>
    <row r="1824" spans="1:4" x14ac:dyDescent="0.3">
      <c r="A1824" t="s">
        <v>4127</v>
      </c>
      <c r="B1824" t="s">
        <v>2312</v>
      </c>
      <c r="C1824">
        <v>38395</v>
      </c>
      <c r="D1824">
        <v>3554301841</v>
      </c>
    </row>
    <row r="1825" spans="1:4" x14ac:dyDescent="0.3">
      <c r="A1825" t="s">
        <v>4128</v>
      </c>
      <c r="B1825" t="s">
        <v>3253</v>
      </c>
      <c r="C1825">
        <v>47577</v>
      </c>
      <c r="D1825">
        <v>3819859829</v>
      </c>
    </row>
    <row r="1826" spans="1:4" x14ac:dyDescent="0.3">
      <c r="A1826" t="s">
        <v>4129</v>
      </c>
      <c r="B1826" t="s">
        <v>3279</v>
      </c>
      <c r="C1826">
        <v>40513</v>
      </c>
      <c r="D1826">
        <v>2500807061</v>
      </c>
    </row>
    <row r="1827" spans="1:4" x14ac:dyDescent="0.3">
      <c r="A1827" t="s">
        <v>4130</v>
      </c>
      <c r="B1827" t="s">
        <v>2279</v>
      </c>
      <c r="C1827">
        <v>55090</v>
      </c>
      <c r="D1827">
        <v>3642452728</v>
      </c>
    </row>
    <row r="1828" spans="1:4" x14ac:dyDescent="0.3">
      <c r="A1828" t="s">
        <v>4131</v>
      </c>
      <c r="B1828" t="s">
        <v>2452</v>
      </c>
      <c r="C1828">
        <v>12040</v>
      </c>
      <c r="D1828">
        <v>4194897803</v>
      </c>
    </row>
    <row r="1829" spans="1:4" x14ac:dyDescent="0.3">
      <c r="A1829" t="s">
        <v>4132</v>
      </c>
      <c r="B1829" t="s">
        <v>2103</v>
      </c>
      <c r="C1829">
        <v>13190</v>
      </c>
      <c r="D1829">
        <v>3661649302</v>
      </c>
    </row>
    <row r="1830" spans="1:4" x14ac:dyDescent="0.3">
      <c r="A1830" t="s">
        <v>4133</v>
      </c>
      <c r="B1830" t="s">
        <v>1942</v>
      </c>
      <c r="C1830">
        <v>48346</v>
      </c>
      <c r="D1830">
        <v>549857826</v>
      </c>
    </row>
    <row r="1831" spans="1:4" x14ac:dyDescent="0.3">
      <c r="A1831" t="s">
        <v>4134</v>
      </c>
      <c r="B1831" t="s">
        <v>3092</v>
      </c>
      <c r="C1831">
        <v>10136</v>
      </c>
      <c r="D1831">
        <v>6126779991</v>
      </c>
    </row>
    <row r="1832" spans="1:4" x14ac:dyDescent="0.3">
      <c r="A1832" t="s">
        <v>4135</v>
      </c>
      <c r="B1832" t="s">
        <v>2335</v>
      </c>
      <c r="C1832">
        <v>51046</v>
      </c>
      <c r="D1832">
        <v>4445486779</v>
      </c>
    </row>
    <row r="1833" spans="1:4" x14ac:dyDescent="0.3">
      <c r="A1833" t="s">
        <v>4136</v>
      </c>
      <c r="B1833" t="s">
        <v>2426</v>
      </c>
      <c r="C1833">
        <v>32791</v>
      </c>
      <c r="D1833">
        <v>7440017404</v>
      </c>
    </row>
    <row r="1834" spans="1:4" x14ac:dyDescent="0.3">
      <c r="A1834" t="s">
        <v>4137</v>
      </c>
      <c r="B1834" t="s">
        <v>2279</v>
      </c>
      <c r="C1834">
        <v>59943</v>
      </c>
      <c r="D1834">
        <v>9340547551</v>
      </c>
    </row>
    <row r="1835" spans="1:4" x14ac:dyDescent="0.3">
      <c r="A1835" t="s">
        <v>4138</v>
      </c>
      <c r="B1835" t="s">
        <v>2164</v>
      </c>
      <c r="C1835">
        <v>55898</v>
      </c>
      <c r="D1835">
        <v>7673188813</v>
      </c>
    </row>
    <row r="1836" spans="1:4" x14ac:dyDescent="0.3">
      <c r="A1836" t="s">
        <v>4139</v>
      </c>
      <c r="B1836" t="s">
        <v>1966</v>
      </c>
      <c r="C1836">
        <v>15767</v>
      </c>
      <c r="D1836">
        <v>7794042674</v>
      </c>
    </row>
    <row r="1837" spans="1:4" x14ac:dyDescent="0.3">
      <c r="A1837" t="s">
        <v>4140</v>
      </c>
      <c r="B1837" t="s">
        <v>2600</v>
      </c>
      <c r="C1837">
        <v>18282</v>
      </c>
      <c r="D1837">
        <v>9369490930</v>
      </c>
    </row>
    <row r="1838" spans="1:4" x14ac:dyDescent="0.3">
      <c r="A1838" t="s">
        <v>4141</v>
      </c>
      <c r="B1838" t="s">
        <v>3517</v>
      </c>
      <c r="C1838">
        <v>58899</v>
      </c>
      <c r="D1838">
        <v>4525743115</v>
      </c>
    </row>
    <row r="1839" spans="1:4" x14ac:dyDescent="0.3">
      <c r="A1839" t="s">
        <v>4142</v>
      </c>
      <c r="B1839" t="s">
        <v>3078</v>
      </c>
      <c r="C1839">
        <v>42637</v>
      </c>
      <c r="D1839">
        <v>6858776575</v>
      </c>
    </row>
    <row r="1840" spans="1:4" x14ac:dyDescent="0.3">
      <c r="A1840" t="s">
        <v>4143</v>
      </c>
      <c r="B1840" t="s">
        <v>1968</v>
      </c>
      <c r="C1840">
        <v>31359</v>
      </c>
      <c r="D1840">
        <v>2804488179</v>
      </c>
    </row>
    <row r="1841" spans="1:4" x14ac:dyDescent="0.3">
      <c r="A1841" t="s">
        <v>4144</v>
      </c>
      <c r="B1841" t="s">
        <v>4145</v>
      </c>
      <c r="C1841">
        <v>59569</v>
      </c>
      <c r="D1841">
        <v>3991963221</v>
      </c>
    </row>
    <row r="1842" spans="1:4" x14ac:dyDescent="0.3">
      <c r="A1842" t="s">
        <v>4146</v>
      </c>
      <c r="B1842" t="s">
        <v>2718</v>
      </c>
      <c r="C1842">
        <v>25964</v>
      </c>
      <c r="D1842">
        <v>7467563949</v>
      </c>
    </row>
    <row r="1843" spans="1:4" x14ac:dyDescent="0.3">
      <c r="A1843" t="s">
        <v>4147</v>
      </c>
      <c r="B1843" t="s">
        <v>2223</v>
      </c>
      <c r="C1843">
        <v>59942</v>
      </c>
      <c r="D1843">
        <v>9732655267</v>
      </c>
    </row>
    <row r="1844" spans="1:4" x14ac:dyDescent="0.3">
      <c r="A1844" t="s">
        <v>4148</v>
      </c>
      <c r="B1844" t="s">
        <v>3508</v>
      </c>
      <c r="C1844">
        <v>44206</v>
      </c>
      <c r="D1844">
        <v>2893065872</v>
      </c>
    </row>
    <row r="1845" spans="1:4" x14ac:dyDescent="0.3">
      <c r="A1845" t="s">
        <v>4149</v>
      </c>
      <c r="B1845" t="s">
        <v>3487</v>
      </c>
      <c r="C1845">
        <v>48650</v>
      </c>
      <c r="D1845">
        <v>1657097021</v>
      </c>
    </row>
    <row r="1846" spans="1:4" x14ac:dyDescent="0.3">
      <c r="A1846" t="s">
        <v>4150</v>
      </c>
      <c r="B1846" t="s">
        <v>3527</v>
      </c>
      <c r="C1846">
        <v>33557</v>
      </c>
      <c r="D1846">
        <v>5211527984</v>
      </c>
    </row>
    <row r="1847" spans="1:4" x14ac:dyDescent="0.3">
      <c r="A1847" t="s">
        <v>4151</v>
      </c>
      <c r="B1847" t="s">
        <v>2079</v>
      </c>
      <c r="C1847">
        <v>55694</v>
      </c>
      <c r="D1847">
        <v>8895721314</v>
      </c>
    </row>
    <row r="1848" spans="1:4" x14ac:dyDescent="0.3">
      <c r="A1848" t="s">
        <v>4152</v>
      </c>
      <c r="B1848" t="s">
        <v>2536</v>
      </c>
      <c r="C1848">
        <v>24525</v>
      </c>
      <c r="D1848">
        <v>2698184272</v>
      </c>
    </row>
    <row r="1849" spans="1:4" x14ac:dyDescent="0.3">
      <c r="A1849" t="s">
        <v>4153</v>
      </c>
      <c r="B1849" t="s">
        <v>2396</v>
      </c>
      <c r="C1849">
        <v>18984</v>
      </c>
      <c r="D1849">
        <v>8841637323</v>
      </c>
    </row>
    <row r="1850" spans="1:4" x14ac:dyDescent="0.3">
      <c r="A1850" t="s">
        <v>4154</v>
      </c>
      <c r="B1850" t="s">
        <v>2283</v>
      </c>
      <c r="C1850">
        <v>55122</v>
      </c>
      <c r="D1850">
        <v>5149710571</v>
      </c>
    </row>
    <row r="1851" spans="1:4" x14ac:dyDescent="0.3">
      <c r="A1851" t="s">
        <v>4155</v>
      </c>
      <c r="B1851" t="s">
        <v>2533</v>
      </c>
      <c r="C1851">
        <v>46321</v>
      </c>
      <c r="D1851">
        <v>715518151</v>
      </c>
    </row>
    <row r="1852" spans="1:4" x14ac:dyDescent="0.3">
      <c r="A1852" t="s">
        <v>4156</v>
      </c>
      <c r="B1852" t="s">
        <v>2127</v>
      </c>
      <c r="C1852">
        <v>26437</v>
      </c>
      <c r="D1852">
        <v>515647594</v>
      </c>
    </row>
    <row r="1853" spans="1:4" x14ac:dyDescent="0.3">
      <c r="A1853" t="s">
        <v>4157</v>
      </c>
      <c r="B1853" t="s">
        <v>2199</v>
      </c>
      <c r="C1853">
        <v>14772</v>
      </c>
      <c r="D1853">
        <v>6173504774</v>
      </c>
    </row>
    <row r="1854" spans="1:4" x14ac:dyDescent="0.3">
      <c r="A1854" t="s">
        <v>4158</v>
      </c>
      <c r="B1854" t="s">
        <v>2131</v>
      </c>
      <c r="C1854">
        <v>12134</v>
      </c>
      <c r="D1854">
        <v>7560031153</v>
      </c>
    </row>
    <row r="1855" spans="1:4" x14ac:dyDescent="0.3">
      <c r="A1855" t="s">
        <v>4159</v>
      </c>
      <c r="B1855" t="s">
        <v>2047</v>
      </c>
      <c r="C1855">
        <v>27581</v>
      </c>
      <c r="D1855">
        <v>2885061928</v>
      </c>
    </row>
    <row r="1856" spans="1:4" x14ac:dyDescent="0.3">
      <c r="A1856" t="s">
        <v>4160</v>
      </c>
      <c r="B1856" t="s">
        <v>2501</v>
      </c>
      <c r="C1856">
        <v>38922</v>
      </c>
      <c r="D1856">
        <v>8460683117</v>
      </c>
    </row>
    <row r="1857" spans="1:4" x14ac:dyDescent="0.3">
      <c r="A1857" t="s">
        <v>4161</v>
      </c>
      <c r="B1857" t="s">
        <v>3142</v>
      </c>
      <c r="C1857">
        <v>52718</v>
      </c>
      <c r="D1857">
        <v>3469413983</v>
      </c>
    </row>
    <row r="1858" spans="1:4" x14ac:dyDescent="0.3">
      <c r="A1858" t="s">
        <v>4162</v>
      </c>
      <c r="B1858" t="s">
        <v>4163</v>
      </c>
      <c r="C1858">
        <v>37251</v>
      </c>
      <c r="D1858">
        <v>8044612831</v>
      </c>
    </row>
    <row r="1859" spans="1:4" x14ac:dyDescent="0.3">
      <c r="A1859" t="s">
        <v>4164</v>
      </c>
      <c r="B1859" t="s">
        <v>2079</v>
      </c>
      <c r="C1859">
        <v>57031</v>
      </c>
      <c r="D1859">
        <v>2657442315</v>
      </c>
    </row>
    <row r="1860" spans="1:4" x14ac:dyDescent="0.3">
      <c r="A1860" t="s">
        <v>4165</v>
      </c>
      <c r="B1860" t="s">
        <v>2546</v>
      </c>
      <c r="C1860">
        <v>55032</v>
      </c>
      <c r="D1860">
        <v>3418374697</v>
      </c>
    </row>
    <row r="1861" spans="1:4" x14ac:dyDescent="0.3">
      <c r="A1861" t="s">
        <v>4166</v>
      </c>
      <c r="B1861" t="s">
        <v>1995</v>
      </c>
      <c r="C1861">
        <v>15223</v>
      </c>
      <c r="D1861">
        <v>8462409454</v>
      </c>
    </row>
    <row r="1862" spans="1:4" x14ac:dyDescent="0.3">
      <c r="A1862" t="s">
        <v>4167</v>
      </c>
      <c r="B1862" t="s">
        <v>3517</v>
      </c>
      <c r="C1862">
        <v>23142</v>
      </c>
      <c r="D1862">
        <v>8526090127</v>
      </c>
    </row>
    <row r="1863" spans="1:4" x14ac:dyDescent="0.3">
      <c r="A1863" t="s">
        <v>4168</v>
      </c>
      <c r="B1863" t="s">
        <v>2093</v>
      </c>
      <c r="C1863">
        <v>15514</v>
      </c>
      <c r="D1863">
        <v>3996818513</v>
      </c>
    </row>
    <row r="1864" spans="1:4" x14ac:dyDescent="0.3">
      <c r="A1864" t="s">
        <v>4169</v>
      </c>
      <c r="B1864" t="s">
        <v>2164</v>
      </c>
      <c r="C1864">
        <v>16058</v>
      </c>
      <c r="D1864">
        <v>7205288142</v>
      </c>
    </row>
    <row r="1865" spans="1:4" x14ac:dyDescent="0.3">
      <c r="A1865" t="s">
        <v>4170</v>
      </c>
      <c r="B1865" t="s">
        <v>2746</v>
      </c>
      <c r="C1865">
        <v>52064</v>
      </c>
      <c r="D1865">
        <v>3524504531</v>
      </c>
    </row>
    <row r="1866" spans="1:4" x14ac:dyDescent="0.3">
      <c r="A1866" t="s">
        <v>4171</v>
      </c>
      <c r="B1866" t="s">
        <v>1956</v>
      </c>
      <c r="C1866">
        <v>18766</v>
      </c>
      <c r="D1866">
        <v>3288836432</v>
      </c>
    </row>
    <row r="1867" spans="1:4" x14ac:dyDescent="0.3">
      <c r="A1867" t="s">
        <v>4172</v>
      </c>
      <c r="B1867" t="s">
        <v>2168</v>
      </c>
      <c r="C1867">
        <v>56496</v>
      </c>
      <c r="D1867">
        <v>2257563263</v>
      </c>
    </row>
    <row r="1868" spans="1:4" x14ac:dyDescent="0.3">
      <c r="A1868" t="s">
        <v>4173</v>
      </c>
      <c r="B1868" t="s">
        <v>2385</v>
      </c>
      <c r="C1868">
        <v>22675</v>
      </c>
      <c r="D1868">
        <v>6209983448</v>
      </c>
    </row>
    <row r="1869" spans="1:4" x14ac:dyDescent="0.3">
      <c r="A1869" t="s">
        <v>4174</v>
      </c>
      <c r="B1869" t="s">
        <v>2841</v>
      </c>
      <c r="C1869">
        <v>17386</v>
      </c>
      <c r="D1869">
        <v>6173504774</v>
      </c>
    </row>
    <row r="1870" spans="1:4" x14ac:dyDescent="0.3">
      <c r="A1870" t="s">
        <v>4175</v>
      </c>
      <c r="B1870" t="s">
        <v>2680</v>
      </c>
      <c r="C1870">
        <v>41609</v>
      </c>
      <c r="D1870">
        <v>6009848660</v>
      </c>
    </row>
    <row r="1871" spans="1:4" x14ac:dyDescent="0.3">
      <c r="A1871" t="s">
        <v>4176</v>
      </c>
      <c r="B1871" t="s">
        <v>2010</v>
      </c>
      <c r="C1871">
        <v>38406</v>
      </c>
      <c r="D1871">
        <v>9369490930</v>
      </c>
    </row>
    <row r="1872" spans="1:4" x14ac:dyDescent="0.3">
      <c r="A1872" t="s">
        <v>4177</v>
      </c>
      <c r="B1872" t="s">
        <v>2109</v>
      </c>
      <c r="C1872">
        <v>23910</v>
      </c>
      <c r="D1872">
        <v>2533903736</v>
      </c>
    </row>
    <row r="1873" spans="1:4" x14ac:dyDescent="0.3">
      <c r="A1873" t="s">
        <v>4178</v>
      </c>
      <c r="B1873" t="s">
        <v>3915</v>
      </c>
      <c r="C1873">
        <v>31060</v>
      </c>
      <c r="D1873">
        <v>471886378</v>
      </c>
    </row>
    <row r="1874" spans="1:4" x14ac:dyDescent="0.3">
      <c r="A1874" t="s">
        <v>4179</v>
      </c>
      <c r="B1874" t="s">
        <v>3533</v>
      </c>
      <c r="C1874">
        <v>51238</v>
      </c>
      <c r="D1874">
        <v>7178607831</v>
      </c>
    </row>
    <row r="1875" spans="1:4" x14ac:dyDescent="0.3">
      <c r="A1875" t="s">
        <v>4180</v>
      </c>
      <c r="B1875" t="s">
        <v>2001</v>
      </c>
      <c r="C1875">
        <v>46867</v>
      </c>
      <c r="D1875">
        <v>2230983466</v>
      </c>
    </row>
    <row r="1876" spans="1:4" x14ac:dyDescent="0.3">
      <c r="A1876" t="s">
        <v>4181</v>
      </c>
      <c r="B1876" t="s">
        <v>2141</v>
      </c>
      <c r="C1876">
        <v>43453</v>
      </c>
      <c r="D1876">
        <v>7707009371</v>
      </c>
    </row>
    <row r="1877" spans="1:4" x14ac:dyDescent="0.3">
      <c r="A1877" t="s">
        <v>4182</v>
      </c>
      <c r="B1877" t="s">
        <v>2714</v>
      </c>
      <c r="C1877">
        <v>58176</v>
      </c>
      <c r="D1877">
        <v>3867281491</v>
      </c>
    </row>
    <row r="1878" spans="1:4" x14ac:dyDescent="0.3">
      <c r="A1878" t="s">
        <v>4183</v>
      </c>
      <c r="B1878" t="s">
        <v>2302</v>
      </c>
      <c r="C1878">
        <v>43841</v>
      </c>
      <c r="D1878">
        <v>819852252</v>
      </c>
    </row>
    <row r="1879" spans="1:4" x14ac:dyDescent="0.3">
      <c r="A1879" t="s">
        <v>4184</v>
      </c>
      <c r="B1879" t="s">
        <v>2073</v>
      </c>
      <c r="C1879">
        <v>54967</v>
      </c>
      <c r="D1879">
        <v>9457151267</v>
      </c>
    </row>
    <row r="1880" spans="1:4" x14ac:dyDescent="0.3">
      <c r="A1880" t="s">
        <v>4185</v>
      </c>
      <c r="B1880" t="s">
        <v>2316</v>
      </c>
      <c r="C1880">
        <v>41249</v>
      </c>
      <c r="D1880">
        <v>8695742075</v>
      </c>
    </row>
    <row r="1881" spans="1:4" x14ac:dyDescent="0.3">
      <c r="A1881" t="s">
        <v>4186</v>
      </c>
      <c r="B1881" t="s">
        <v>2014</v>
      </c>
      <c r="C1881">
        <v>48802</v>
      </c>
      <c r="D1881">
        <v>6007705854</v>
      </c>
    </row>
    <row r="1882" spans="1:4" x14ac:dyDescent="0.3">
      <c r="A1882" t="s">
        <v>4187</v>
      </c>
      <c r="B1882" t="s">
        <v>2146</v>
      </c>
      <c r="C1882">
        <v>55468</v>
      </c>
      <c r="D1882">
        <v>589071254</v>
      </c>
    </row>
    <row r="1883" spans="1:4" x14ac:dyDescent="0.3">
      <c r="A1883" t="s">
        <v>4188</v>
      </c>
      <c r="B1883" t="s">
        <v>3915</v>
      </c>
      <c r="C1883">
        <v>29292</v>
      </c>
      <c r="D1883">
        <v>8864419241</v>
      </c>
    </row>
    <row r="1884" spans="1:4" x14ac:dyDescent="0.3">
      <c r="A1884" t="s">
        <v>4189</v>
      </c>
      <c r="B1884" t="s">
        <v>2660</v>
      </c>
      <c r="C1884">
        <v>52699</v>
      </c>
      <c r="D1884">
        <v>146065492</v>
      </c>
    </row>
    <row r="1885" spans="1:4" x14ac:dyDescent="0.3">
      <c r="A1885" t="s">
        <v>4190</v>
      </c>
      <c r="B1885" t="s">
        <v>2051</v>
      </c>
      <c r="C1885">
        <v>28968</v>
      </c>
      <c r="D1885">
        <v>8748349712</v>
      </c>
    </row>
    <row r="1886" spans="1:4" x14ac:dyDescent="0.3">
      <c r="A1886" t="s">
        <v>4191</v>
      </c>
      <c r="B1886" t="s">
        <v>2276</v>
      </c>
      <c r="C1886">
        <v>27702</v>
      </c>
      <c r="D1886">
        <v>8646243699</v>
      </c>
    </row>
    <row r="1887" spans="1:4" x14ac:dyDescent="0.3">
      <c r="A1887" t="s">
        <v>4192</v>
      </c>
      <c r="B1887" t="s">
        <v>2305</v>
      </c>
      <c r="C1887">
        <v>27015</v>
      </c>
      <c r="D1887">
        <v>9002722281</v>
      </c>
    </row>
    <row r="1888" spans="1:4" x14ac:dyDescent="0.3">
      <c r="A1888" t="s">
        <v>4193</v>
      </c>
      <c r="B1888" t="s">
        <v>3286</v>
      </c>
      <c r="C1888">
        <v>13041</v>
      </c>
      <c r="D1888">
        <v>3764546336</v>
      </c>
    </row>
    <row r="1889" spans="1:4" x14ac:dyDescent="0.3">
      <c r="A1889" t="s">
        <v>4194</v>
      </c>
      <c r="B1889" t="s">
        <v>2012</v>
      </c>
      <c r="C1889">
        <v>26670</v>
      </c>
      <c r="D1889">
        <v>1969484233</v>
      </c>
    </row>
    <row r="1890" spans="1:4" x14ac:dyDescent="0.3">
      <c r="A1890" t="s">
        <v>4195</v>
      </c>
      <c r="B1890" t="s">
        <v>2473</v>
      </c>
      <c r="C1890">
        <v>49886</v>
      </c>
      <c r="D1890">
        <v>3935718624</v>
      </c>
    </row>
    <row r="1891" spans="1:4" x14ac:dyDescent="0.3">
      <c r="A1891" t="s">
        <v>4196</v>
      </c>
      <c r="B1891" t="s">
        <v>2103</v>
      </c>
      <c r="C1891">
        <v>49119</v>
      </c>
      <c r="D1891">
        <v>5186660353</v>
      </c>
    </row>
    <row r="1892" spans="1:4" x14ac:dyDescent="0.3">
      <c r="A1892" t="s">
        <v>4197</v>
      </c>
      <c r="B1892" t="s">
        <v>2139</v>
      </c>
      <c r="C1892">
        <v>24536</v>
      </c>
      <c r="D1892">
        <v>6471464479</v>
      </c>
    </row>
    <row r="1893" spans="1:4" x14ac:dyDescent="0.3">
      <c r="A1893" t="s">
        <v>4198</v>
      </c>
      <c r="B1893" t="s">
        <v>2380</v>
      </c>
      <c r="C1893">
        <v>48004</v>
      </c>
      <c r="D1893">
        <v>4578004252</v>
      </c>
    </row>
    <row r="1894" spans="1:4" x14ac:dyDescent="0.3">
      <c r="A1894" t="s">
        <v>4199</v>
      </c>
      <c r="B1894" t="s">
        <v>2246</v>
      </c>
      <c r="C1894">
        <v>40926</v>
      </c>
      <c r="D1894">
        <v>4401069773</v>
      </c>
    </row>
    <row r="1895" spans="1:4" x14ac:dyDescent="0.3">
      <c r="A1895" t="s">
        <v>4200</v>
      </c>
      <c r="B1895" t="s">
        <v>3583</v>
      </c>
      <c r="C1895">
        <v>17039</v>
      </c>
      <c r="D1895">
        <v>797787712</v>
      </c>
    </row>
    <row r="1896" spans="1:4" x14ac:dyDescent="0.3">
      <c r="A1896" t="s">
        <v>4201</v>
      </c>
      <c r="B1896" t="s">
        <v>2869</v>
      </c>
      <c r="C1896">
        <v>32657</v>
      </c>
      <c r="D1896">
        <v>5574535556</v>
      </c>
    </row>
    <row r="1897" spans="1:4" x14ac:dyDescent="0.3">
      <c r="A1897" t="s">
        <v>4202</v>
      </c>
      <c r="B1897" t="s">
        <v>3734</v>
      </c>
      <c r="C1897">
        <v>48102</v>
      </c>
      <c r="D1897">
        <v>7778092905</v>
      </c>
    </row>
    <row r="1898" spans="1:4" x14ac:dyDescent="0.3">
      <c r="A1898" t="s">
        <v>4203</v>
      </c>
      <c r="B1898" t="s">
        <v>2251</v>
      </c>
      <c r="C1898">
        <v>57211</v>
      </c>
      <c r="D1898">
        <v>6750554423</v>
      </c>
    </row>
    <row r="1899" spans="1:4" x14ac:dyDescent="0.3">
      <c r="A1899" t="s">
        <v>4204</v>
      </c>
      <c r="B1899" t="s">
        <v>2403</v>
      </c>
      <c r="C1899">
        <v>23218</v>
      </c>
      <c r="D1899">
        <v>3040116061</v>
      </c>
    </row>
    <row r="1900" spans="1:4" x14ac:dyDescent="0.3">
      <c r="A1900" t="s">
        <v>4205</v>
      </c>
      <c r="B1900" t="s">
        <v>2992</v>
      </c>
      <c r="C1900">
        <v>23178</v>
      </c>
      <c r="D1900">
        <v>1096335336</v>
      </c>
    </row>
    <row r="1901" spans="1:4" x14ac:dyDescent="0.3">
      <c r="A1901" t="s">
        <v>4206</v>
      </c>
      <c r="B1901" t="s">
        <v>1993</v>
      </c>
      <c r="C1901">
        <v>56439</v>
      </c>
      <c r="D1901">
        <v>2279888742</v>
      </c>
    </row>
    <row r="1902" spans="1:4" x14ac:dyDescent="0.3">
      <c r="A1902" t="s">
        <v>4207</v>
      </c>
      <c r="B1902" t="s">
        <v>2312</v>
      </c>
      <c r="C1902">
        <v>54105</v>
      </c>
      <c r="D1902">
        <v>9013891098</v>
      </c>
    </row>
    <row r="1903" spans="1:4" x14ac:dyDescent="0.3">
      <c r="A1903" t="s">
        <v>4208</v>
      </c>
      <c r="B1903" t="s">
        <v>2682</v>
      </c>
      <c r="C1903">
        <v>24893</v>
      </c>
      <c r="D1903">
        <v>7492341709</v>
      </c>
    </row>
    <row r="1904" spans="1:4" x14ac:dyDescent="0.3">
      <c r="A1904" t="s">
        <v>4209</v>
      </c>
      <c r="B1904" t="s">
        <v>2225</v>
      </c>
      <c r="C1904">
        <v>49637</v>
      </c>
      <c r="D1904">
        <v>9163060264</v>
      </c>
    </row>
    <row r="1905" spans="1:4" x14ac:dyDescent="0.3">
      <c r="A1905" t="s">
        <v>4210</v>
      </c>
      <c r="B1905" t="s">
        <v>2498</v>
      </c>
      <c r="C1905">
        <v>10426</v>
      </c>
      <c r="D1905">
        <v>1313434965</v>
      </c>
    </row>
    <row r="1906" spans="1:4" x14ac:dyDescent="0.3">
      <c r="A1906" t="s">
        <v>4211</v>
      </c>
      <c r="B1906" t="s">
        <v>3271</v>
      </c>
      <c r="C1906">
        <v>25079</v>
      </c>
      <c r="D1906">
        <v>2859566597</v>
      </c>
    </row>
    <row r="1907" spans="1:4" x14ac:dyDescent="0.3">
      <c r="A1907" t="s">
        <v>4212</v>
      </c>
      <c r="B1907" t="s">
        <v>2221</v>
      </c>
      <c r="C1907">
        <v>55995</v>
      </c>
      <c r="D1907">
        <v>819852252</v>
      </c>
    </row>
    <row r="1908" spans="1:4" x14ac:dyDescent="0.3">
      <c r="A1908" t="s">
        <v>4213</v>
      </c>
      <c r="B1908" t="s">
        <v>2242</v>
      </c>
      <c r="C1908">
        <v>15902</v>
      </c>
      <c r="D1908">
        <v>5759255762</v>
      </c>
    </row>
    <row r="1909" spans="1:4" x14ac:dyDescent="0.3">
      <c r="A1909" t="s">
        <v>4214</v>
      </c>
      <c r="B1909" t="s">
        <v>2071</v>
      </c>
      <c r="C1909">
        <v>24925</v>
      </c>
      <c r="D1909">
        <v>1425230725</v>
      </c>
    </row>
    <row r="1910" spans="1:4" x14ac:dyDescent="0.3">
      <c r="A1910" t="s">
        <v>4215</v>
      </c>
      <c r="B1910" t="s">
        <v>1964</v>
      </c>
      <c r="C1910">
        <v>55736</v>
      </c>
      <c r="D1910">
        <v>6478891895</v>
      </c>
    </row>
    <row r="1911" spans="1:4" x14ac:dyDescent="0.3">
      <c r="A1911" t="s">
        <v>4216</v>
      </c>
      <c r="B1911" t="s">
        <v>2484</v>
      </c>
      <c r="C1911">
        <v>37468</v>
      </c>
      <c r="D1911">
        <v>7152427402</v>
      </c>
    </row>
    <row r="1912" spans="1:4" x14ac:dyDescent="0.3">
      <c r="A1912" t="s">
        <v>4217</v>
      </c>
      <c r="B1912" t="s">
        <v>2752</v>
      </c>
      <c r="C1912">
        <v>27586</v>
      </c>
      <c r="D1912">
        <v>6084639828</v>
      </c>
    </row>
    <row r="1913" spans="1:4" x14ac:dyDescent="0.3">
      <c r="A1913" t="s">
        <v>4218</v>
      </c>
      <c r="B1913" t="s">
        <v>2484</v>
      </c>
      <c r="C1913">
        <v>39489</v>
      </c>
      <c r="D1913">
        <v>6515844751</v>
      </c>
    </row>
    <row r="1914" spans="1:4" x14ac:dyDescent="0.3">
      <c r="A1914" t="s">
        <v>4219</v>
      </c>
      <c r="B1914" t="s">
        <v>2008</v>
      </c>
      <c r="C1914">
        <v>27953</v>
      </c>
      <c r="D1914">
        <v>7462961601</v>
      </c>
    </row>
    <row r="1915" spans="1:4" x14ac:dyDescent="0.3">
      <c r="A1915" t="s">
        <v>4220</v>
      </c>
      <c r="B1915" t="s">
        <v>2929</v>
      </c>
      <c r="C1915">
        <v>43391</v>
      </c>
      <c r="D1915">
        <v>3772653790</v>
      </c>
    </row>
    <row r="1916" spans="1:4" x14ac:dyDescent="0.3">
      <c r="A1916" t="s">
        <v>4221</v>
      </c>
      <c r="B1916" t="s">
        <v>2606</v>
      </c>
      <c r="C1916">
        <v>54196</v>
      </c>
      <c r="D1916">
        <v>3843300291</v>
      </c>
    </row>
    <row r="1917" spans="1:4" x14ac:dyDescent="0.3">
      <c r="A1917" t="s">
        <v>4222</v>
      </c>
      <c r="B1917" t="s">
        <v>2047</v>
      </c>
      <c r="C1917">
        <v>30729</v>
      </c>
      <c r="D1917">
        <v>1096335336</v>
      </c>
    </row>
    <row r="1918" spans="1:4" x14ac:dyDescent="0.3">
      <c r="A1918" t="s">
        <v>4223</v>
      </c>
      <c r="B1918" t="s">
        <v>2804</v>
      </c>
      <c r="C1918">
        <v>58075</v>
      </c>
      <c r="D1918">
        <v>1592980554</v>
      </c>
    </row>
    <row r="1919" spans="1:4" x14ac:dyDescent="0.3">
      <c r="A1919" t="s">
        <v>4224</v>
      </c>
      <c r="B1919" t="s">
        <v>2161</v>
      </c>
      <c r="C1919">
        <v>44289</v>
      </c>
      <c r="D1919">
        <v>7489370671</v>
      </c>
    </row>
    <row r="1920" spans="1:4" x14ac:dyDescent="0.3">
      <c r="A1920" t="s">
        <v>4225</v>
      </c>
      <c r="B1920" t="s">
        <v>2409</v>
      </c>
      <c r="C1920">
        <v>39456</v>
      </c>
      <c r="D1920">
        <v>8850022085</v>
      </c>
    </row>
    <row r="1921" spans="1:4" x14ac:dyDescent="0.3">
      <c r="A1921" t="s">
        <v>4226</v>
      </c>
      <c r="B1921" t="s">
        <v>2614</v>
      </c>
      <c r="C1921">
        <v>30889</v>
      </c>
      <c r="D1921">
        <v>8977805007</v>
      </c>
    </row>
    <row r="1922" spans="1:4" x14ac:dyDescent="0.3">
      <c r="A1922" t="s">
        <v>4227</v>
      </c>
      <c r="B1922" t="s">
        <v>3113</v>
      </c>
      <c r="C1922">
        <v>25730</v>
      </c>
      <c r="D1922">
        <v>2893065872</v>
      </c>
    </row>
    <row r="1923" spans="1:4" x14ac:dyDescent="0.3">
      <c r="A1923" t="s">
        <v>4228</v>
      </c>
      <c r="B1923" t="s">
        <v>2797</v>
      </c>
      <c r="C1923">
        <v>22112</v>
      </c>
      <c r="D1923">
        <v>9317454674</v>
      </c>
    </row>
    <row r="1924" spans="1:4" x14ac:dyDescent="0.3">
      <c r="A1924" t="s">
        <v>4229</v>
      </c>
      <c r="B1924" t="s">
        <v>2139</v>
      </c>
      <c r="C1924">
        <v>29880</v>
      </c>
      <c r="D1924">
        <v>3235176993</v>
      </c>
    </row>
    <row r="1925" spans="1:4" x14ac:dyDescent="0.3">
      <c r="A1925" t="s">
        <v>4230</v>
      </c>
      <c r="B1925" t="s">
        <v>2164</v>
      </c>
      <c r="C1925">
        <v>15269</v>
      </c>
      <c r="D1925">
        <v>6842911427</v>
      </c>
    </row>
    <row r="1926" spans="1:4" x14ac:dyDescent="0.3">
      <c r="A1926" t="s">
        <v>4231</v>
      </c>
      <c r="B1926" t="s">
        <v>2164</v>
      </c>
      <c r="C1926">
        <v>28282</v>
      </c>
      <c r="D1926">
        <v>2423731264</v>
      </c>
    </row>
    <row r="1927" spans="1:4" x14ac:dyDescent="0.3">
      <c r="A1927" t="s">
        <v>4232</v>
      </c>
      <c r="B1927" t="s">
        <v>2020</v>
      </c>
      <c r="C1927">
        <v>30817</v>
      </c>
      <c r="D1927">
        <v>9258570278</v>
      </c>
    </row>
    <row r="1928" spans="1:4" x14ac:dyDescent="0.3">
      <c r="A1928" t="s">
        <v>4233</v>
      </c>
      <c r="B1928" t="s">
        <v>2028</v>
      </c>
      <c r="C1928">
        <v>52098</v>
      </c>
      <c r="D1928">
        <v>4074728869</v>
      </c>
    </row>
    <row r="1929" spans="1:4" x14ac:dyDescent="0.3">
      <c r="A1929" t="s">
        <v>4234</v>
      </c>
      <c r="B1929" t="s">
        <v>2896</v>
      </c>
      <c r="C1929">
        <v>33253</v>
      </c>
      <c r="D1929">
        <v>232367817</v>
      </c>
    </row>
    <row r="1930" spans="1:4" x14ac:dyDescent="0.3">
      <c r="A1930" t="s">
        <v>4235</v>
      </c>
      <c r="B1930" t="s">
        <v>1980</v>
      </c>
      <c r="C1930">
        <v>31983</v>
      </c>
      <c r="D1930">
        <v>1081492333</v>
      </c>
    </row>
    <row r="1931" spans="1:4" x14ac:dyDescent="0.3">
      <c r="A1931" t="s">
        <v>4236</v>
      </c>
      <c r="B1931" t="s">
        <v>2350</v>
      </c>
      <c r="C1931">
        <v>42397</v>
      </c>
      <c r="D1931">
        <v>7957976743</v>
      </c>
    </row>
    <row r="1932" spans="1:4" x14ac:dyDescent="0.3">
      <c r="A1932" t="s">
        <v>4237</v>
      </c>
      <c r="B1932" t="s">
        <v>2192</v>
      </c>
      <c r="C1932">
        <v>10806</v>
      </c>
      <c r="D1932">
        <v>9403474378</v>
      </c>
    </row>
    <row r="1933" spans="1:4" x14ac:dyDescent="0.3">
      <c r="A1933" t="s">
        <v>4238</v>
      </c>
      <c r="B1933" t="s">
        <v>2293</v>
      </c>
      <c r="C1933">
        <v>57680</v>
      </c>
      <c r="D1933">
        <v>5064247826</v>
      </c>
    </row>
    <row r="1934" spans="1:4" x14ac:dyDescent="0.3">
      <c r="A1934" t="s">
        <v>4239</v>
      </c>
      <c r="B1934" t="s">
        <v>1993</v>
      </c>
      <c r="C1934">
        <v>24458</v>
      </c>
      <c r="D1934">
        <v>2456061896</v>
      </c>
    </row>
    <row r="1935" spans="1:4" x14ac:dyDescent="0.3">
      <c r="A1935" t="s">
        <v>4240</v>
      </c>
      <c r="B1935" t="s">
        <v>3369</v>
      </c>
      <c r="C1935">
        <v>52858</v>
      </c>
      <c r="D1935">
        <v>6383978705</v>
      </c>
    </row>
    <row r="1936" spans="1:4" x14ac:dyDescent="0.3">
      <c r="A1936" t="s">
        <v>4241</v>
      </c>
      <c r="B1936" t="s">
        <v>2457</v>
      </c>
      <c r="C1936">
        <v>35260</v>
      </c>
      <c r="D1936">
        <v>495702854</v>
      </c>
    </row>
    <row r="1937" spans="1:4" x14ac:dyDescent="0.3">
      <c r="A1937" t="s">
        <v>4242</v>
      </c>
      <c r="B1937" t="s">
        <v>2283</v>
      </c>
      <c r="C1937">
        <v>59746</v>
      </c>
      <c r="D1937">
        <v>304906506</v>
      </c>
    </row>
    <row r="1938" spans="1:4" x14ac:dyDescent="0.3">
      <c r="A1938" t="s">
        <v>4243</v>
      </c>
      <c r="B1938" t="s">
        <v>3873</v>
      </c>
      <c r="C1938">
        <v>48323</v>
      </c>
      <c r="D1938">
        <v>7914395587</v>
      </c>
    </row>
    <row r="1939" spans="1:4" x14ac:dyDescent="0.3">
      <c r="A1939" t="s">
        <v>4244</v>
      </c>
      <c r="B1939" t="s">
        <v>3315</v>
      </c>
      <c r="C1939">
        <v>45896</v>
      </c>
      <c r="D1939">
        <v>8971738782</v>
      </c>
    </row>
    <row r="1940" spans="1:4" x14ac:dyDescent="0.3">
      <c r="A1940" t="s">
        <v>4245</v>
      </c>
      <c r="B1940" t="s">
        <v>2319</v>
      </c>
      <c r="C1940">
        <v>17139</v>
      </c>
      <c r="D1940">
        <v>7628323464</v>
      </c>
    </row>
    <row r="1941" spans="1:4" x14ac:dyDescent="0.3">
      <c r="A1941" t="s">
        <v>4246</v>
      </c>
      <c r="B1941" t="s">
        <v>2682</v>
      </c>
      <c r="C1941">
        <v>59343</v>
      </c>
      <c r="D1941">
        <v>3509620267</v>
      </c>
    </row>
    <row r="1942" spans="1:4" x14ac:dyDescent="0.3">
      <c r="A1942" t="s">
        <v>4247</v>
      </c>
      <c r="B1942" t="s">
        <v>3369</v>
      </c>
      <c r="C1942">
        <v>35367</v>
      </c>
      <c r="D1942">
        <v>9686840923</v>
      </c>
    </row>
    <row r="1943" spans="1:4" x14ac:dyDescent="0.3">
      <c r="A1943" t="s">
        <v>4248</v>
      </c>
      <c r="B1943" t="s">
        <v>1988</v>
      </c>
      <c r="C1943">
        <v>26027</v>
      </c>
      <c r="D1943">
        <v>6724903874</v>
      </c>
    </row>
    <row r="1944" spans="1:4" x14ac:dyDescent="0.3">
      <c r="A1944" t="s">
        <v>4249</v>
      </c>
      <c r="B1944" t="s">
        <v>2484</v>
      </c>
      <c r="C1944">
        <v>16628</v>
      </c>
      <c r="D1944">
        <v>4773306254</v>
      </c>
    </row>
    <row r="1945" spans="1:4" x14ac:dyDescent="0.3">
      <c r="A1945" t="s">
        <v>4250</v>
      </c>
      <c r="B1945" t="s">
        <v>2405</v>
      </c>
      <c r="C1945">
        <v>40510</v>
      </c>
      <c r="D1945">
        <v>6789690301</v>
      </c>
    </row>
    <row r="1946" spans="1:4" x14ac:dyDescent="0.3">
      <c r="A1946" t="s">
        <v>4251</v>
      </c>
      <c r="B1946" t="s">
        <v>1938</v>
      </c>
      <c r="C1946">
        <v>32073</v>
      </c>
      <c r="D1946">
        <v>3145010581</v>
      </c>
    </row>
    <row r="1947" spans="1:4" x14ac:dyDescent="0.3">
      <c r="A1947" t="s">
        <v>4252</v>
      </c>
      <c r="B1947" t="s">
        <v>1960</v>
      </c>
      <c r="C1947">
        <v>22489</v>
      </c>
      <c r="D1947">
        <v>1755716656</v>
      </c>
    </row>
    <row r="1948" spans="1:4" x14ac:dyDescent="0.3">
      <c r="A1948" t="s">
        <v>4253</v>
      </c>
      <c r="B1948" t="s">
        <v>2006</v>
      </c>
      <c r="C1948">
        <v>59723</v>
      </c>
      <c r="D1948">
        <v>4739588234</v>
      </c>
    </row>
    <row r="1949" spans="1:4" x14ac:dyDescent="0.3">
      <c r="A1949" t="s">
        <v>4254</v>
      </c>
      <c r="B1949" t="s">
        <v>2242</v>
      </c>
      <c r="C1949">
        <v>25990</v>
      </c>
      <c r="D1949">
        <v>4877108939</v>
      </c>
    </row>
    <row r="1950" spans="1:4" x14ac:dyDescent="0.3">
      <c r="A1950" t="s">
        <v>4255</v>
      </c>
      <c r="B1950" t="s">
        <v>2214</v>
      </c>
      <c r="C1950">
        <v>42701</v>
      </c>
      <c r="D1950">
        <v>4482855448</v>
      </c>
    </row>
    <row r="1951" spans="1:4" x14ac:dyDescent="0.3">
      <c r="A1951" t="s">
        <v>4256</v>
      </c>
      <c r="B1951" t="s">
        <v>3753</v>
      </c>
      <c r="C1951">
        <v>32356</v>
      </c>
      <c r="D1951">
        <v>4290015026</v>
      </c>
    </row>
    <row r="1952" spans="1:4" x14ac:dyDescent="0.3">
      <c r="A1952" t="s">
        <v>4257</v>
      </c>
      <c r="B1952" t="s">
        <v>2647</v>
      </c>
      <c r="C1952">
        <v>45266</v>
      </c>
      <c r="D1952">
        <v>4192443678</v>
      </c>
    </row>
    <row r="1953" spans="1:4" x14ac:dyDescent="0.3">
      <c r="A1953" t="s">
        <v>4258</v>
      </c>
      <c r="B1953" t="s">
        <v>2524</v>
      </c>
      <c r="C1953">
        <v>25318</v>
      </c>
      <c r="D1953">
        <v>8603912793</v>
      </c>
    </row>
    <row r="1954" spans="1:4" x14ac:dyDescent="0.3">
      <c r="A1954" t="s">
        <v>4259</v>
      </c>
      <c r="B1954" t="s">
        <v>2563</v>
      </c>
      <c r="C1954">
        <v>27585</v>
      </c>
      <c r="D1954">
        <v>9561367408</v>
      </c>
    </row>
    <row r="1955" spans="1:4" x14ac:dyDescent="0.3">
      <c r="A1955" t="s">
        <v>4260</v>
      </c>
      <c r="B1955" t="s">
        <v>2207</v>
      </c>
      <c r="C1955">
        <v>32832</v>
      </c>
      <c r="D1955">
        <v>1573192775</v>
      </c>
    </row>
    <row r="1956" spans="1:4" x14ac:dyDescent="0.3">
      <c r="A1956" t="s">
        <v>4261</v>
      </c>
      <c r="B1956" t="s">
        <v>3873</v>
      </c>
      <c r="C1956">
        <v>12515</v>
      </c>
      <c r="D1956">
        <v>4768342426</v>
      </c>
    </row>
    <row r="1957" spans="1:4" x14ac:dyDescent="0.3">
      <c r="A1957" t="s">
        <v>4262</v>
      </c>
      <c r="B1957" t="s">
        <v>2106</v>
      </c>
      <c r="C1957">
        <v>39870</v>
      </c>
      <c r="D1957">
        <v>4649590612</v>
      </c>
    </row>
    <row r="1958" spans="1:4" x14ac:dyDescent="0.3">
      <c r="A1958" t="s">
        <v>4263</v>
      </c>
      <c r="B1958" t="s">
        <v>2207</v>
      </c>
      <c r="C1958">
        <v>47146</v>
      </c>
      <c r="D1958">
        <v>2149326663</v>
      </c>
    </row>
    <row r="1959" spans="1:4" x14ac:dyDescent="0.3">
      <c r="A1959" t="s">
        <v>4264</v>
      </c>
      <c r="B1959" t="s">
        <v>2246</v>
      </c>
      <c r="C1959">
        <v>28244</v>
      </c>
      <c r="D1959">
        <v>1391414047</v>
      </c>
    </row>
    <row r="1960" spans="1:4" x14ac:dyDescent="0.3">
      <c r="A1960" t="s">
        <v>4265</v>
      </c>
      <c r="B1960" t="s">
        <v>2365</v>
      </c>
      <c r="C1960">
        <v>46797</v>
      </c>
      <c r="D1960">
        <v>2524572722</v>
      </c>
    </row>
    <row r="1961" spans="1:4" x14ac:dyDescent="0.3">
      <c r="A1961" t="s">
        <v>4266</v>
      </c>
      <c r="B1961" t="s">
        <v>2970</v>
      </c>
      <c r="C1961">
        <v>19253</v>
      </c>
      <c r="D1961">
        <v>3538909016</v>
      </c>
    </row>
    <row r="1962" spans="1:4" x14ac:dyDescent="0.3">
      <c r="A1962" t="s">
        <v>4267</v>
      </c>
      <c r="B1962" t="s">
        <v>2269</v>
      </c>
      <c r="C1962">
        <v>24254</v>
      </c>
      <c r="D1962">
        <v>6713405010</v>
      </c>
    </row>
    <row r="1963" spans="1:4" x14ac:dyDescent="0.3">
      <c r="A1963" t="s">
        <v>4268</v>
      </c>
      <c r="B1963" t="s">
        <v>3508</v>
      </c>
      <c r="C1963">
        <v>26594</v>
      </c>
      <c r="D1963">
        <v>6300411419</v>
      </c>
    </row>
    <row r="1964" spans="1:4" x14ac:dyDescent="0.3">
      <c r="A1964" t="s">
        <v>4269</v>
      </c>
      <c r="B1964" t="s">
        <v>2505</v>
      </c>
      <c r="C1964">
        <v>27133</v>
      </c>
      <c r="D1964">
        <v>3145010581</v>
      </c>
    </row>
    <row r="1965" spans="1:4" x14ac:dyDescent="0.3">
      <c r="A1965" t="s">
        <v>4270</v>
      </c>
      <c r="B1965" t="s">
        <v>2650</v>
      </c>
      <c r="C1965">
        <v>32156</v>
      </c>
      <c r="D1965">
        <v>8728207157</v>
      </c>
    </row>
    <row r="1966" spans="1:4" x14ac:dyDescent="0.3">
      <c r="A1966" t="s">
        <v>4271</v>
      </c>
      <c r="B1966" t="s">
        <v>2387</v>
      </c>
      <c r="C1966">
        <v>33466</v>
      </c>
      <c r="D1966">
        <v>5499856877</v>
      </c>
    </row>
    <row r="1967" spans="1:4" x14ac:dyDescent="0.3">
      <c r="A1967" t="s">
        <v>4272</v>
      </c>
      <c r="B1967" t="s">
        <v>2762</v>
      </c>
      <c r="C1967">
        <v>41680</v>
      </c>
      <c r="D1967">
        <v>5828678620</v>
      </c>
    </row>
    <row r="1968" spans="1:4" x14ac:dyDescent="0.3">
      <c r="A1968" t="s">
        <v>4273</v>
      </c>
      <c r="B1968" t="s">
        <v>2992</v>
      </c>
      <c r="C1968">
        <v>41286</v>
      </c>
      <c r="D1968">
        <v>3991175401</v>
      </c>
    </row>
    <row r="1969" spans="1:4" x14ac:dyDescent="0.3">
      <c r="A1969" t="s">
        <v>4274</v>
      </c>
      <c r="B1969" t="s">
        <v>2219</v>
      </c>
      <c r="C1969">
        <v>37980</v>
      </c>
      <c r="D1969">
        <v>274599287</v>
      </c>
    </row>
    <row r="1970" spans="1:4" x14ac:dyDescent="0.3">
      <c r="A1970" t="s">
        <v>4275</v>
      </c>
      <c r="B1970" t="s">
        <v>2505</v>
      </c>
      <c r="C1970">
        <v>53924</v>
      </c>
      <c r="D1970">
        <v>8239612253</v>
      </c>
    </row>
    <row r="1971" spans="1:4" x14ac:dyDescent="0.3">
      <c r="A1971" t="s">
        <v>4276</v>
      </c>
      <c r="B1971" t="s">
        <v>2255</v>
      </c>
      <c r="C1971">
        <v>40005</v>
      </c>
      <c r="D1971">
        <v>3211170715</v>
      </c>
    </row>
    <row r="1972" spans="1:4" x14ac:dyDescent="0.3">
      <c r="A1972" t="s">
        <v>4277</v>
      </c>
      <c r="B1972" t="s">
        <v>2409</v>
      </c>
      <c r="C1972">
        <v>54852</v>
      </c>
      <c r="D1972">
        <v>5138969978</v>
      </c>
    </row>
    <row r="1973" spans="1:4" x14ac:dyDescent="0.3">
      <c r="A1973" t="s">
        <v>4278</v>
      </c>
      <c r="B1973" t="s">
        <v>2260</v>
      </c>
      <c r="C1973">
        <v>27075</v>
      </c>
      <c r="D1973">
        <v>6271204627</v>
      </c>
    </row>
    <row r="1974" spans="1:4" x14ac:dyDescent="0.3">
      <c r="A1974" t="s">
        <v>4279</v>
      </c>
      <c r="B1974" t="s">
        <v>2016</v>
      </c>
      <c r="C1974">
        <v>47627</v>
      </c>
      <c r="D1974">
        <v>9107581297</v>
      </c>
    </row>
    <row r="1975" spans="1:4" x14ac:dyDescent="0.3">
      <c r="A1975" t="s">
        <v>4280</v>
      </c>
      <c r="B1975" t="s">
        <v>2563</v>
      </c>
      <c r="C1975">
        <v>52249</v>
      </c>
      <c r="D1975">
        <v>6510701464</v>
      </c>
    </row>
    <row r="1976" spans="1:4" x14ac:dyDescent="0.3">
      <c r="A1976" t="s">
        <v>4281</v>
      </c>
      <c r="B1976" t="s">
        <v>2087</v>
      </c>
      <c r="C1976">
        <v>26236</v>
      </c>
      <c r="D1976">
        <v>7469392467</v>
      </c>
    </row>
    <row r="1977" spans="1:4" x14ac:dyDescent="0.3">
      <c r="A1977" t="s">
        <v>4282</v>
      </c>
      <c r="B1977" t="s">
        <v>2111</v>
      </c>
      <c r="C1977">
        <v>55892</v>
      </c>
      <c r="D1977">
        <v>6260817967</v>
      </c>
    </row>
    <row r="1978" spans="1:4" x14ac:dyDescent="0.3">
      <c r="A1978" t="s">
        <v>4283</v>
      </c>
      <c r="B1978" t="s">
        <v>2853</v>
      </c>
      <c r="C1978">
        <v>50544</v>
      </c>
      <c r="D1978">
        <v>879297433</v>
      </c>
    </row>
    <row r="1979" spans="1:4" x14ac:dyDescent="0.3">
      <c r="A1979" t="s">
        <v>4284</v>
      </c>
      <c r="B1979" t="s">
        <v>2166</v>
      </c>
      <c r="C1979">
        <v>10510</v>
      </c>
      <c r="D1979">
        <v>8998375370</v>
      </c>
    </row>
    <row r="1980" spans="1:4" x14ac:dyDescent="0.3">
      <c r="A1980" t="s">
        <v>4285</v>
      </c>
      <c r="B1980" t="s">
        <v>2484</v>
      </c>
      <c r="C1980">
        <v>42201</v>
      </c>
      <c r="D1980">
        <v>6284045549</v>
      </c>
    </row>
    <row r="1981" spans="1:4" x14ac:dyDescent="0.3">
      <c r="A1981" t="s">
        <v>4286</v>
      </c>
      <c r="B1981" t="s">
        <v>3390</v>
      </c>
      <c r="C1981">
        <v>51190</v>
      </c>
      <c r="D1981">
        <v>2973558387</v>
      </c>
    </row>
    <row r="1982" spans="1:4" x14ac:dyDescent="0.3">
      <c r="A1982" t="s">
        <v>4287</v>
      </c>
      <c r="B1982" t="s">
        <v>3126</v>
      </c>
      <c r="C1982">
        <v>30411</v>
      </c>
      <c r="D1982">
        <v>6410530811</v>
      </c>
    </row>
    <row r="1983" spans="1:4" x14ac:dyDescent="0.3">
      <c r="A1983" t="s">
        <v>4288</v>
      </c>
      <c r="B1983" t="s">
        <v>2569</v>
      </c>
      <c r="C1983">
        <v>39155</v>
      </c>
      <c r="D1983">
        <v>6410530811</v>
      </c>
    </row>
    <row r="1984" spans="1:4" x14ac:dyDescent="0.3">
      <c r="A1984" t="s">
        <v>4289</v>
      </c>
      <c r="B1984" t="s">
        <v>2095</v>
      </c>
      <c r="C1984">
        <v>38303</v>
      </c>
      <c r="D1984">
        <v>1598957961</v>
      </c>
    </row>
    <row r="1985" spans="1:4" x14ac:dyDescent="0.3">
      <c r="A1985" t="s">
        <v>4290</v>
      </c>
      <c r="B1985" t="s">
        <v>2563</v>
      </c>
      <c r="C1985">
        <v>17536</v>
      </c>
      <c r="D1985">
        <v>5134745579</v>
      </c>
    </row>
    <row r="1986" spans="1:4" x14ac:dyDescent="0.3">
      <c r="A1986" t="s">
        <v>4291</v>
      </c>
      <c r="B1986" t="s">
        <v>2663</v>
      </c>
      <c r="C1986">
        <v>14732</v>
      </c>
      <c r="D1986">
        <v>8264394108</v>
      </c>
    </row>
    <row r="1987" spans="1:4" x14ac:dyDescent="0.3">
      <c r="A1987" t="s">
        <v>4292</v>
      </c>
      <c r="B1987" t="s">
        <v>3092</v>
      </c>
      <c r="C1987">
        <v>46756</v>
      </c>
      <c r="D1987">
        <v>8115985503</v>
      </c>
    </row>
    <row r="1988" spans="1:4" x14ac:dyDescent="0.3">
      <c r="A1988" t="s">
        <v>4293</v>
      </c>
      <c r="B1988" t="s">
        <v>2901</v>
      </c>
      <c r="C1988">
        <v>28060</v>
      </c>
      <c r="D1988">
        <v>4815280800</v>
      </c>
    </row>
    <row r="1989" spans="1:4" x14ac:dyDescent="0.3">
      <c r="A1989" t="s">
        <v>4294</v>
      </c>
      <c r="B1989" t="s">
        <v>2337</v>
      </c>
      <c r="C1989">
        <v>21053</v>
      </c>
      <c r="D1989">
        <v>2809344809</v>
      </c>
    </row>
    <row r="1990" spans="1:4" x14ac:dyDescent="0.3">
      <c r="A1990" t="s">
        <v>4295</v>
      </c>
      <c r="B1990" t="s">
        <v>2139</v>
      </c>
      <c r="C1990">
        <v>38653</v>
      </c>
      <c r="D1990">
        <v>556704134</v>
      </c>
    </row>
    <row r="1991" spans="1:4" x14ac:dyDescent="0.3">
      <c r="A1991" t="s">
        <v>4296</v>
      </c>
      <c r="B1991" t="s">
        <v>3487</v>
      </c>
      <c r="C1991">
        <v>31947</v>
      </c>
      <c r="D1991">
        <v>9516781780</v>
      </c>
    </row>
    <row r="1992" spans="1:4" x14ac:dyDescent="0.3">
      <c r="A1992" t="s">
        <v>4297</v>
      </c>
      <c r="B1992" t="s">
        <v>2348</v>
      </c>
      <c r="C1992">
        <v>15076</v>
      </c>
      <c r="D1992">
        <v>5929508313</v>
      </c>
    </row>
    <row r="1993" spans="1:4" x14ac:dyDescent="0.3">
      <c r="A1993" t="s">
        <v>4298</v>
      </c>
      <c r="B1993" t="s">
        <v>2199</v>
      </c>
      <c r="C1993">
        <v>57502</v>
      </c>
      <c r="D1993">
        <v>8850022085</v>
      </c>
    </row>
    <row r="1994" spans="1:4" x14ac:dyDescent="0.3">
      <c r="A1994" t="s">
        <v>4299</v>
      </c>
      <c r="B1994" t="s">
        <v>2312</v>
      </c>
      <c r="C1994">
        <v>47149</v>
      </c>
      <c r="D1994">
        <v>5241020535</v>
      </c>
    </row>
    <row r="1995" spans="1:4" x14ac:dyDescent="0.3">
      <c r="A1995" t="s">
        <v>4300</v>
      </c>
      <c r="B1995" t="s">
        <v>2182</v>
      </c>
      <c r="C1995">
        <v>11860</v>
      </c>
      <c r="D1995">
        <v>893122882</v>
      </c>
    </row>
    <row r="1996" spans="1:4" x14ac:dyDescent="0.3">
      <c r="A1996" t="s">
        <v>4301</v>
      </c>
      <c r="B1996" t="s">
        <v>2234</v>
      </c>
      <c r="C1996">
        <v>57402</v>
      </c>
      <c r="D1996">
        <v>7567063646</v>
      </c>
    </row>
    <row r="1997" spans="1:4" x14ac:dyDescent="0.3">
      <c r="A1997" t="s">
        <v>4302</v>
      </c>
      <c r="B1997" t="s">
        <v>2269</v>
      </c>
      <c r="C1997">
        <v>21803</v>
      </c>
      <c r="D1997">
        <v>9412192312</v>
      </c>
    </row>
    <row r="1998" spans="1:4" x14ac:dyDescent="0.3">
      <c r="A1998" t="s">
        <v>4303</v>
      </c>
      <c r="B1998" t="s">
        <v>2089</v>
      </c>
      <c r="C1998">
        <v>53485</v>
      </c>
      <c r="D1998">
        <v>7892446737</v>
      </c>
    </row>
    <row r="1999" spans="1:4" x14ac:dyDescent="0.3">
      <c r="A1999" t="s">
        <v>4304</v>
      </c>
      <c r="B1999" t="s">
        <v>2617</v>
      </c>
      <c r="C1999">
        <v>32778</v>
      </c>
      <c r="D1999">
        <v>4323727860</v>
      </c>
    </row>
    <row r="2000" spans="1:4" x14ac:dyDescent="0.3">
      <c r="A2000" t="s">
        <v>4305</v>
      </c>
      <c r="B2000" t="s">
        <v>2563</v>
      </c>
      <c r="C2000">
        <v>40932</v>
      </c>
      <c r="D2000">
        <v>2841287114</v>
      </c>
    </row>
    <row r="2001" spans="1:4" x14ac:dyDescent="0.3">
      <c r="A2001" t="s">
        <v>4306</v>
      </c>
      <c r="B2001" t="s">
        <v>2383</v>
      </c>
      <c r="C2001">
        <v>26804</v>
      </c>
      <c r="D2001">
        <v>6938295417</v>
      </c>
    </row>
    <row r="2002" spans="1:4" x14ac:dyDescent="0.3">
      <c r="A2002" t="s">
        <v>4307</v>
      </c>
      <c r="B2002" t="s">
        <v>3356</v>
      </c>
      <c r="C2002">
        <v>34253</v>
      </c>
      <c r="D2002">
        <v>6126779991</v>
      </c>
    </row>
    <row r="2003" spans="1:4" x14ac:dyDescent="0.3">
      <c r="A2003" t="s">
        <v>4308</v>
      </c>
      <c r="B2003" t="s">
        <v>2101</v>
      </c>
      <c r="C2003">
        <v>25087</v>
      </c>
      <c r="D2003">
        <v>3738218785</v>
      </c>
    </row>
    <row r="2004" spans="1:4" x14ac:dyDescent="0.3">
      <c r="A2004" t="s">
        <v>4309</v>
      </c>
      <c r="B2004" t="s">
        <v>3144</v>
      </c>
      <c r="C2004">
        <v>55922</v>
      </c>
      <c r="D2004">
        <v>2500807061</v>
      </c>
    </row>
    <row r="2005" spans="1:4" x14ac:dyDescent="0.3">
      <c r="A2005" t="s">
        <v>4310</v>
      </c>
      <c r="B2005" t="s">
        <v>2405</v>
      </c>
      <c r="C2005">
        <v>23843</v>
      </c>
      <c r="D2005">
        <v>8911781207</v>
      </c>
    </row>
    <row r="2006" spans="1:4" x14ac:dyDescent="0.3">
      <c r="A2006" t="s">
        <v>4311</v>
      </c>
      <c r="B2006" t="s">
        <v>2199</v>
      </c>
      <c r="C2006">
        <v>28459</v>
      </c>
      <c r="D2006">
        <v>3877279783</v>
      </c>
    </row>
    <row r="2007" spans="1:4" x14ac:dyDescent="0.3">
      <c r="A2007" t="s">
        <v>4312</v>
      </c>
      <c r="B2007" t="s">
        <v>1964</v>
      </c>
      <c r="C2007">
        <v>49911</v>
      </c>
      <c r="D2007">
        <v>4439073344</v>
      </c>
    </row>
    <row r="2008" spans="1:4" x14ac:dyDescent="0.3">
      <c r="A2008" t="s">
        <v>4313</v>
      </c>
      <c r="B2008" t="s">
        <v>2106</v>
      </c>
      <c r="C2008">
        <v>43236</v>
      </c>
      <c r="D2008">
        <v>977779009</v>
      </c>
    </row>
    <row r="2009" spans="1:4" x14ac:dyDescent="0.3">
      <c r="A2009" t="s">
        <v>4314</v>
      </c>
      <c r="B2009" t="s">
        <v>1986</v>
      </c>
      <c r="C2009">
        <v>25216</v>
      </c>
      <c r="D2009">
        <v>9245659313</v>
      </c>
    </row>
    <row r="2010" spans="1:4" x14ac:dyDescent="0.3">
      <c r="A2010" t="s">
        <v>4315</v>
      </c>
      <c r="B2010" t="s">
        <v>2197</v>
      </c>
      <c r="C2010">
        <v>38503</v>
      </c>
      <c r="D2010">
        <v>4472356473</v>
      </c>
    </row>
    <row r="2011" spans="1:4" x14ac:dyDescent="0.3">
      <c r="A2011" t="s">
        <v>4316</v>
      </c>
      <c r="B2011" t="s">
        <v>2329</v>
      </c>
      <c r="C2011">
        <v>33246</v>
      </c>
      <c r="D2011">
        <v>3435517239</v>
      </c>
    </row>
    <row r="2012" spans="1:4" x14ac:dyDescent="0.3">
      <c r="A2012" t="s">
        <v>4317</v>
      </c>
      <c r="B2012" t="s">
        <v>2325</v>
      </c>
      <c r="C2012">
        <v>14565</v>
      </c>
      <c r="D2012">
        <v>679204083</v>
      </c>
    </row>
    <row r="2013" spans="1:4" x14ac:dyDescent="0.3">
      <c r="A2013" t="s">
        <v>4318</v>
      </c>
      <c r="B2013" t="s">
        <v>3560</v>
      </c>
      <c r="C2013">
        <v>17852</v>
      </c>
      <c r="D2013">
        <v>1074899180</v>
      </c>
    </row>
    <row r="2014" spans="1:4" x14ac:dyDescent="0.3">
      <c r="A2014" t="s">
        <v>4319</v>
      </c>
      <c r="B2014" t="s">
        <v>2032</v>
      </c>
      <c r="C2014">
        <v>51483</v>
      </c>
      <c r="D2014">
        <v>4074728869</v>
      </c>
    </row>
    <row r="2015" spans="1:4" x14ac:dyDescent="0.3">
      <c r="A2015" t="s">
        <v>4320</v>
      </c>
      <c r="B2015" t="s">
        <v>3108</v>
      </c>
      <c r="C2015">
        <v>12473</v>
      </c>
      <c r="D2015">
        <v>8832488175</v>
      </c>
    </row>
    <row r="2016" spans="1:4" x14ac:dyDescent="0.3">
      <c r="A2016" t="s">
        <v>4321</v>
      </c>
      <c r="B2016" t="s">
        <v>2600</v>
      </c>
      <c r="C2016">
        <v>45911</v>
      </c>
      <c r="D2016">
        <v>5209112160</v>
      </c>
    </row>
    <row r="2017" spans="1:4" x14ac:dyDescent="0.3">
      <c r="A2017" t="s">
        <v>4322</v>
      </c>
      <c r="B2017" t="s">
        <v>2116</v>
      </c>
      <c r="C2017">
        <v>26086</v>
      </c>
      <c r="D2017">
        <v>8646243699</v>
      </c>
    </row>
    <row r="2018" spans="1:4" x14ac:dyDescent="0.3">
      <c r="A2018" t="s">
        <v>4323</v>
      </c>
      <c r="B2018" t="s">
        <v>1952</v>
      </c>
      <c r="C2018">
        <v>49205</v>
      </c>
      <c r="D2018">
        <v>9305168396</v>
      </c>
    </row>
    <row r="2019" spans="1:4" x14ac:dyDescent="0.3">
      <c r="A2019" t="s">
        <v>4324</v>
      </c>
      <c r="B2019" t="s">
        <v>2914</v>
      </c>
      <c r="C2019">
        <v>44215</v>
      </c>
      <c r="D2019">
        <v>6172549286</v>
      </c>
    </row>
    <row r="2020" spans="1:4" x14ac:dyDescent="0.3">
      <c r="A2020" t="s">
        <v>4325</v>
      </c>
      <c r="B2020" t="s">
        <v>3291</v>
      </c>
      <c r="C2020">
        <v>54586</v>
      </c>
      <c r="D2020">
        <v>8526090127</v>
      </c>
    </row>
    <row r="2021" spans="1:4" x14ac:dyDescent="0.3">
      <c r="A2021" t="s">
        <v>4326</v>
      </c>
      <c r="B2021" t="s">
        <v>2069</v>
      </c>
      <c r="C2021">
        <v>40301</v>
      </c>
      <c r="D2021">
        <v>5149710571</v>
      </c>
    </row>
    <row r="2022" spans="1:4" x14ac:dyDescent="0.3">
      <c r="A2022" t="s">
        <v>4327</v>
      </c>
      <c r="B2022" t="s">
        <v>2411</v>
      </c>
      <c r="C2022">
        <v>42798</v>
      </c>
      <c r="D2022">
        <v>532074068</v>
      </c>
    </row>
    <row r="2023" spans="1:4" x14ac:dyDescent="0.3">
      <c r="A2023" t="s">
        <v>4328</v>
      </c>
      <c r="B2023" t="s">
        <v>2012</v>
      </c>
      <c r="C2023">
        <v>39989</v>
      </c>
      <c r="D2023">
        <v>197180590</v>
      </c>
    </row>
    <row r="2024" spans="1:4" x14ac:dyDescent="0.3">
      <c r="A2024" t="s">
        <v>4329</v>
      </c>
      <c r="B2024" t="s">
        <v>1978</v>
      </c>
      <c r="C2024">
        <v>29381</v>
      </c>
      <c r="D2024">
        <v>3560320844</v>
      </c>
    </row>
    <row r="2025" spans="1:4" x14ac:dyDescent="0.3">
      <c r="A2025" t="s">
        <v>4330</v>
      </c>
      <c r="B2025" t="s">
        <v>2113</v>
      </c>
      <c r="C2025">
        <v>41750</v>
      </c>
      <c r="D2025">
        <v>3661649302</v>
      </c>
    </row>
    <row r="2026" spans="1:4" x14ac:dyDescent="0.3">
      <c r="A2026" t="s">
        <v>4331</v>
      </c>
      <c r="B2026" t="s">
        <v>2135</v>
      </c>
      <c r="C2026">
        <v>19113</v>
      </c>
      <c r="D2026">
        <v>4445486779</v>
      </c>
    </row>
    <row r="2027" spans="1:4" x14ac:dyDescent="0.3">
      <c r="A2027" t="s">
        <v>4332</v>
      </c>
      <c r="B2027" t="s">
        <v>2141</v>
      </c>
      <c r="C2027">
        <v>45909</v>
      </c>
      <c r="D2027">
        <v>3597778305</v>
      </c>
    </row>
    <row r="2028" spans="1:4" x14ac:dyDescent="0.3">
      <c r="A2028" t="s">
        <v>4333</v>
      </c>
      <c r="B2028" t="s">
        <v>2546</v>
      </c>
      <c r="C2028">
        <v>48401</v>
      </c>
      <c r="D2028">
        <v>3554301841</v>
      </c>
    </row>
    <row r="2029" spans="1:4" x14ac:dyDescent="0.3">
      <c r="A2029" t="s">
        <v>4334</v>
      </c>
      <c r="B2029" t="s">
        <v>2026</v>
      </c>
      <c r="C2029">
        <v>35907</v>
      </c>
      <c r="D2029">
        <v>6380488901</v>
      </c>
    </row>
    <row r="2030" spans="1:4" x14ac:dyDescent="0.3">
      <c r="A2030" t="s">
        <v>4335</v>
      </c>
      <c r="B2030" t="s">
        <v>2131</v>
      </c>
      <c r="C2030">
        <v>49919</v>
      </c>
      <c r="D2030">
        <v>9545462825</v>
      </c>
    </row>
    <row r="2031" spans="1:4" x14ac:dyDescent="0.3">
      <c r="A2031" t="s">
        <v>4336</v>
      </c>
      <c r="B2031" t="s">
        <v>1986</v>
      </c>
      <c r="C2031">
        <v>53192</v>
      </c>
      <c r="D2031">
        <v>2128813026</v>
      </c>
    </row>
    <row r="2032" spans="1:4" x14ac:dyDescent="0.3">
      <c r="A2032" t="s">
        <v>4337</v>
      </c>
      <c r="B2032" t="s">
        <v>2740</v>
      </c>
      <c r="C2032">
        <v>14079</v>
      </c>
      <c r="D2032">
        <v>2670196322</v>
      </c>
    </row>
    <row r="2033" spans="1:4" x14ac:dyDescent="0.3">
      <c r="A2033" t="s">
        <v>4338</v>
      </c>
      <c r="B2033" t="s">
        <v>2725</v>
      </c>
      <c r="C2033">
        <v>58406</v>
      </c>
      <c r="D2033">
        <v>8905919081</v>
      </c>
    </row>
    <row r="2034" spans="1:4" x14ac:dyDescent="0.3">
      <c r="A2034" t="s">
        <v>4339</v>
      </c>
      <c r="B2034" t="s">
        <v>2494</v>
      </c>
      <c r="C2034">
        <v>18853</v>
      </c>
      <c r="D2034">
        <v>589071254</v>
      </c>
    </row>
    <row r="2035" spans="1:4" x14ac:dyDescent="0.3">
      <c r="A2035" t="s">
        <v>4340</v>
      </c>
      <c r="B2035" t="s">
        <v>1976</v>
      </c>
      <c r="C2035">
        <v>37936</v>
      </c>
      <c r="D2035">
        <v>2022565827</v>
      </c>
    </row>
    <row r="2036" spans="1:4" x14ac:dyDescent="0.3">
      <c r="A2036" t="s">
        <v>4341</v>
      </c>
      <c r="B2036" t="s">
        <v>2249</v>
      </c>
      <c r="C2036">
        <v>19955</v>
      </c>
      <c r="D2036">
        <v>7367438190</v>
      </c>
    </row>
    <row r="2037" spans="1:4" x14ac:dyDescent="0.3">
      <c r="A2037" t="s">
        <v>4342</v>
      </c>
      <c r="B2037" t="s">
        <v>2201</v>
      </c>
      <c r="C2037">
        <v>28608</v>
      </c>
      <c r="D2037">
        <v>8646243699</v>
      </c>
    </row>
    <row r="2038" spans="1:4" x14ac:dyDescent="0.3">
      <c r="A2038" t="s">
        <v>4343</v>
      </c>
      <c r="B2038" t="s">
        <v>2143</v>
      </c>
      <c r="C2038">
        <v>22703</v>
      </c>
      <c r="D2038">
        <v>6769297310</v>
      </c>
    </row>
    <row r="2039" spans="1:4" x14ac:dyDescent="0.3">
      <c r="A2039" t="s">
        <v>4344</v>
      </c>
      <c r="B2039" t="s">
        <v>2380</v>
      </c>
      <c r="C2039">
        <v>12156</v>
      </c>
      <c r="D2039">
        <v>5412518958</v>
      </c>
    </row>
    <row r="2040" spans="1:4" x14ac:dyDescent="0.3">
      <c r="A2040" t="s">
        <v>4345</v>
      </c>
      <c r="B2040" t="s">
        <v>2057</v>
      </c>
      <c r="C2040">
        <v>30573</v>
      </c>
      <c r="D2040">
        <v>7961231404</v>
      </c>
    </row>
    <row r="2041" spans="1:4" x14ac:dyDescent="0.3">
      <c r="A2041" t="s">
        <v>4346</v>
      </c>
      <c r="B2041" t="s">
        <v>2409</v>
      </c>
      <c r="C2041">
        <v>43265</v>
      </c>
      <c r="D2041">
        <v>3227873028</v>
      </c>
    </row>
    <row r="2042" spans="1:4" x14ac:dyDescent="0.3">
      <c r="A2042" t="s">
        <v>4347</v>
      </c>
      <c r="B2042" t="s">
        <v>2731</v>
      </c>
      <c r="C2042">
        <v>21616</v>
      </c>
      <c r="D2042">
        <v>6819596901</v>
      </c>
    </row>
    <row r="2043" spans="1:4" x14ac:dyDescent="0.3">
      <c r="A2043" t="s">
        <v>4348</v>
      </c>
      <c r="B2043" t="s">
        <v>2670</v>
      </c>
      <c r="C2043">
        <v>32375</v>
      </c>
      <c r="D2043">
        <v>4236713853</v>
      </c>
    </row>
    <row r="2044" spans="1:4" x14ac:dyDescent="0.3">
      <c r="A2044" t="s">
        <v>4349</v>
      </c>
      <c r="B2044" t="s">
        <v>2663</v>
      </c>
      <c r="C2044">
        <v>46621</v>
      </c>
      <c r="D2044">
        <v>513904581</v>
      </c>
    </row>
    <row r="2045" spans="1:4" x14ac:dyDescent="0.3">
      <c r="A2045" t="s">
        <v>4350</v>
      </c>
      <c r="B2045" t="s">
        <v>2047</v>
      </c>
      <c r="C2045">
        <v>45930</v>
      </c>
      <c r="D2045">
        <v>5779075530</v>
      </c>
    </row>
    <row r="2046" spans="1:4" x14ac:dyDescent="0.3">
      <c r="A2046" t="s">
        <v>4351</v>
      </c>
      <c r="B2046" t="s">
        <v>2246</v>
      </c>
      <c r="C2046">
        <v>56793</v>
      </c>
      <c r="D2046">
        <v>7489370671</v>
      </c>
    </row>
    <row r="2047" spans="1:4" x14ac:dyDescent="0.3">
      <c r="A2047" t="s">
        <v>4352</v>
      </c>
      <c r="B2047" t="s">
        <v>3720</v>
      </c>
      <c r="C2047">
        <v>39676</v>
      </c>
      <c r="D2047">
        <v>5792300712</v>
      </c>
    </row>
    <row r="2048" spans="1:4" x14ac:dyDescent="0.3">
      <c r="A2048" t="s">
        <v>4353</v>
      </c>
      <c r="B2048" t="s">
        <v>2067</v>
      </c>
      <c r="C2048">
        <v>19031</v>
      </c>
      <c r="D2048">
        <v>7070564503</v>
      </c>
    </row>
    <row r="2049" spans="1:4" x14ac:dyDescent="0.3">
      <c r="A2049" t="s">
        <v>4354</v>
      </c>
      <c r="B2049" t="s">
        <v>2441</v>
      </c>
      <c r="C2049">
        <v>44976</v>
      </c>
      <c r="D2049">
        <v>2885061928</v>
      </c>
    </row>
    <row r="2050" spans="1:4" x14ac:dyDescent="0.3">
      <c r="A2050" t="s">
        <v>4355</v>
      </c>
      <c r="B2050" t="s">
        <v>2441</v>
      </c>
      <c r="C2050">
        <v>44041</v>
      </c>
      <c r="D2050">
        <v>7166957409</v>
      </c>
    </row>
    <row r="2051" spans="1:4" x14ac:dyDescent="0.3">
      <c r="A2051" t="s">
        <v>4356</v>
      </c>
      <c r="B2051" t="s">
        <v>2047</v>
      </c>
      <c r="C2051">
        <v>22369</v>
      </c>
      <c r="D2051">
        <v>6019132307</v>
      </c>
    </row>
    <row r="2052" spans="1:4" x14ac:dyDescent="0.3">
      <c r="A2052" t="s">
        <v>4357</v>
      </c>
      <c r="B2052" t="s">
        <v>3517</v>
      </c>
      <c r="C2052">
        <v>55206</v>
      </c>
      <c r="D2052">
        <v>7011563598</v>
      </c>
    </row>
    <row r="2053" spans="1:4" x14ac:dyDescent="0.3">
      <c r="A2053" t="s">
        <v>4358</v>
      </c>
      <c r="B2053" t="s">
        <v>3558</v>
      </c>
      <c r="C2053">
        <v>11213</v>
      </c>
      <c r="D2053">
        <v>7635344498</v>
      </c>
    </row>
    <row r="2054" spans="1:4" x14ac:dyDescent="0.3">
      <c r="A2054" t="s">
        <v>4359</v>
      </c>
      <c r="B2054" t="s">
        <v>3393</v>
      </c>
      <c r="C2054">
        <v>56587</v>
      </c>
      <c r="D2054">
        <v>9624054975</v>
      </c>
    </row>
    <row r="2055" spans="1:4" x14ac:dyDescent="0.3">
      <c r="A2055" t="s">
        <v>4360</v>
      </c>
      <c r="B2055" t="s">
        <v>1934</v>
      </c>
      <c r="C2055">
        <v>21931</v>
      </c>
      <c r="D2055">
        <v>2297168497</v>
      </c>
    </row>
    <row r="2056" spans="1:4" x14ac:dyDescent="0.3">
      <c r="A2056" t="s">
        <v>4361</v>
      </c>
      <c r="B2056" t="s">
        <v>4362</v>
      </c>
      <c r="C2056">
        <v>10064</v>
      </c>
      <c r="D2056">
        <v>6819596901</v>
      </c>
    </row>
    <row r="2057" spans="1:4" x14ac:dyDescent="0.3">
      <c r="A2057" t="s">
        <v>4363</v>
      </c>
      <c r="B2057" t="s">
        <v>2365</v>
      </c>
      <c r="C2057">
        <v>41915</v>
      </c>
      <c r="D2057">
        <v>7741079360</v>
      </c>
    </row>
    <row r="2058" spans="1:4" x14ac:dyDescent="0.3">
      <c r="A2058" t="s">
        <v>4364</v>
      </c>
      <c r="B2058" t="s">
        <v>1968</v>
      </c>
      <c r="C2058">
        <v>52390</v>
      </c>
      <c r="D2058">
        <v>2804488179</v>
      </c>
    </row>
    <row r="2059" spans="1:4" x14ac:dyDescent="0.3">
      <c r="A2059" t="s">
        <v>4365</v>
      </c>
      <c r="B2059" t="s">
        <v>2051</v>
      </c>
      <c r="C2059">
        <v>36202</v>
      </c>
      <c r="D2059">
        <v>4097160079</v>
      </c>
    </row>
    <row r="2060" spans="1:4" x14ac:dyDescent="0.3">
      <c r="A2060" t="s">
        <v>4366</v>
      </c>
      <c r="B2060" t="s">
        <v>2567</v>
      </c>
      <c r="C2060">
        <v>52228</v>
      </c>
      <c r="D2060">
        <v>6988089128</v>
      </c>
    </row>
    <row r="2061" spans="1:4" x14ac:dyDescent="0.3">
      <c r="A2061" t="s">
        <v>4367</v>
      </c>
      <c r="B2061" t="s">
        <v>2411</v>
      </c>
      <c r="C2061">
        <v>16228</v>
      </c>
      <c r="D2061">
        <v>7367438190</v>
      </c>
    </row>
    <row r="2062" spans="1:4" x14ac:dyDescent="0.3">
      <c r="A2062" t="s">
        <v>4368</v>
      </c>
      <c r="B2062" t="s">
        <v>2264</v>
      </c>
      <c r="C2062">
        <v>12965</v>
      </c>
      <c r="D2062">
        <v>7281103514</v>
      </c>
    </row>
    <row r="2063" spans="1:4" x14ac:dyDescent="0.3">
      <c r="A2063" t="s">
        <v>4369</v>
      </c>
      <c r="B2063" t="s">
        <v>1932</v>
      </c>
      <c r="C2063">
        <v>49499</v>
      </c>
      <c r="D2063">
        <v>1382734301</v>
      </c>
    </row>
    <row r="2064" spans="1:4" x14ac:dyDescent="0.3">
      <c r="A2064" t="s">
        <v>4370</v>
      </c>
      <c r="B2064" t="s">
        <v>2028</v>
      </c>
      <c r="C2064">
        <v>53979</v>
      </c>
      <c r="D2064">
        <v>1898839557</v>
      </c>
    </row>
    <row r="2065" spans="1:4" x14ac:dyDescent="0.3">
      <c r="A2065" t="s">
        <v>4371</v>
      </c>
      <c r="B2065" t="s">
        <v>2073</v>
      </c>
      <c r="C2065">
        <v>18054</v>
      </c>
      <c r="D2065">
        <v>6471464479</v>
      </c>
    </row>
    <row r="2066" spans="1:4" x14ac:dyDescent="0.3">
      <c r="A2066" t="s">
        <v>4372</v>
      </c>
      <c r="B2066" t="s">
        <v>2343</v>
      </c>
      <c r="C2066">
        <v>49705</v>
      </c>
      <c r="D2066">
        <v>9705650896</v>
      </c>
    </row>
    <row r="2067" spans="1:4" x14ac:dyDescent="0.3">
      <c r="A2067" t="s">
        <v>4373</v>
      </c>
      <c r="B2067" t="s">
        <v>3271</v>
      </c>
      <c r="C2067">
        <v>17400</v>
      </c>
      <c r="D2067">
        <v>3435517239</v>
      </c>
    </row>
    <row r="2068" spans="1:4" x14ac:dyDescent="0.3">
      <c r="A2068" t="s">
        <v>4374</v>
      </c>
      <c r="B2068" t="s">
        <v>2012</v>
      </c>
      <c r="C2068">
        <v>23954</v>
      </c>
      <c r="D2068">
        <v>2117567142</v>
      </c>
    </row>
    <row r="2069" spans="1:4" x14ac:dyDescent="0.3">
      <c r="A2069" t="s">
        <v>4375</v>
      </c>
      <c r="B2069" t="s">
        <v>2505</v>
      </c>
      <c r="C2069">
        <v>12403</v>
      </c>
      <c r="D2069">
        <v>8692509450</v>
      </c>
    </row>
    <row r="2070" spans="1:4" x14ac:dyDescent="0.3">
      <c r="A2070" t="s">
        <v>4376</v>
      </c>
      <c r="B2070" t="s">
        <v>2802</v>
      </c>
      <c r="C2070">
        <v>53154</v>
      </c>
      <c r="D2070">
        <v>5687748091</v>
      </c>
    </row>
    <row r="2071" spans="1:4" x14ac:dyDescent="0.3">
      <c r="A2071" t="s">
        <v>4377</v>
      </c>
      <c r="B2071" t="s">
        <v>2075</v>
      </c>
      <c r="C2071">
        <v>58207</v>
      </c>
      <c r="D2071">
        <v>5687748091</v>
      </c>
    </row>
    <row r="2072" spans="1:4" x14ac:dyDescent="0.3">
      <c r="A2072" t="s">
        <v>4378</v>
      </c>
      <c r="B2072" t="s">
        <v>1991</v>
      </c>
      <c r="C2072">
        <v>33569</v>
      </c>
      <c r="D2072">
        <v>7912639675</v>
      </c>
    </row>
    <row r="2073" spans="1:4" x14ac:dyDescent="0.3">
      <c r="A2073" t="s">
        <v>4379</v>
      </c>
      <c r="B2073" t="s">
        <v>2365</v>
      </c>
      <c r="C2073">
        <v>16137</v>
      </c>
      <c r="D2073">
        <v>5511711233</v>
      </c>
    </row>
    <row r="2074" spans="1:4" x14ac:dyDescent="0.3">
      <c r="A2074" t="s">
        <v>4380</v>
      </c>
      <c r="B2074" t="s">
        <v>2468</v>
      </c>
      <c r="C2074">
        <v>46200</v>
      </c>
      <c r="D2074">
        <v>8128449354</v>
      </c>
    </row>
    <row r="2075" spans="1:4" x14ac:dyDescent="0.3">
      <c r="A2075" t="s">
        <v>4381</v>
      </c>
      <c r="B2075" t="s">
        <v>2426</v>
      </c>
      <c r="C2075">
        <v>12344</v>
      </c>
      <c r="D2075">
        <v>8289594380</v>
      </c>
    </row>
    <row r="2076" spans="1:4" x14ac:dyDescent="0.3">
      <c r="A2076" t="s">
        <v>4382</v>
      </c>
      <c r="B2076" t="s">
        <v>1964</v>
      </c>
      <c r="C2076">
        <v>52956</v>
      </c>
      <c r="D2076">
        <v>6313424239</v>
      </c>
    </row>
    <row r="2077" spans="1:4" x14ac:dyDescent="0.3">
      <c r="A2077" t="s">
        <v>4383</v>
      </c>
      <c r="B2077" t="s">
        <v>2617</v>
      </c>
      <c r="C2077">
        <v>40252</v>
      </c>
      <c r="D2077">
        <v>1549399640</v>
      </c>
    </row>
    <row r="2078" spans="1:4" x14ac:dyDescent="0.3">
      <c r="A2078" t="s">
        <v>4384</v>
      </c>
      <c r="B2078" t="s">
        <v>2914</v>
      </c>
      <c r="C2078">
        <v>54047</v>
      </c>
      <c r="D2078">
        <v>1313434965</v>
      </c>
    </row>
    <row r="2079" spans="1:4" x14ac:dyDescent="0.3">
      <c r="A2079" t="s">
        <v>4385</v>
      </c>
      <c r="B2079" t="s">
        <v>2223</v>
      </c>
      <c r="C2079">
        <v>33178</v>
      </c>
      <c r="D2079">
        <v>25254650</v>
      </c>
    </row>
    <row r="2080" spans="1:4" x14ac:dyDescent="0.3">
      <c r="A2080" t="s">
        <v>4386</v>
      </c>
      <c r="B2080" t="s">
        <v>2236</v>
      </c>
      <c r="C2080">
        <v>15505</v>
      </c>
      <c r="D2080">
        <v>8875305560</v>
      </c>
    </row>
    <row r="2081" spans="1:4" x14ac:dyDescent="0.3">
      <c r="A2081" t="s">
        <v>4387</v>
      </c>
      <c r="B2081" t="s">
        <v>2853</v>
      </c>
      <c r="C2081">
        <v>12824</v>
      </c>
      <c r="D2081">
        <v>9153408497</v>
      </c>
    </row>
    <row r="2082" spans="1:4" x14ac:dyDescent="0.3">
      <c r="A2082" t="s">
        <v>4388</v>
      </c>
      <c r="B2082" t="s">
        <v>2139</v>
      </c>
      <c r="C2082">
        <v>34197</v>
      </c>
      <c r="D2082">
        <v>2936088178</v>
      </c>
    </row>
    <row r="2083" spans="1:4" x14ac:dyDescent="0.3">
      <c r="A2083" t="s">
        <v>4389</v>
      </c>
      <c r="B2083" t="s">
        <v>2251</v>
      </c>
      <c r="C2083">
        <v>52686</v>
      </c>
      <c r="D2083">
        <v>4969679754</v>
      </c>
    </row>
    <row r="2084" spans="1:4" x14ac:dyDescent="0.3">
      <c r="A2084" t="s">
        <v>4390</v>
      </c>
      <c r="B2084" t="s">
        <v>4018</v>
      </c>
      <c r="C2084">
        <v>36516</v>
      </c>
      <c r="D2084">
        <v>5293354957</v>
      </c>
    </row>
    <row r="2085" spans="1:4" x14ac:dyDescent="0.3">
      <c r="A2085" t="s">
        <v>4391</v>
      </c>
      <c r="B2085" t="s">
        <v>2554</v>
      </c>
      <c r="C2085">
        <v>11496</v>
      </c>
      <c r="D2085">
        <v>7462528568</v>
      </c>
    </row>
    <row r="2086" spans="1:4" x14ac:dyDescent="0.3">
      <c r="A2086" t="s">
        <v>4392</v>
      </c>
      <c r="B2086" t="s">
        <v>3583</v>
      </c>
      <c r="C2086">
        <v>49561</v>
      </c>
      <c r="D2086">
        <v>7741079360</v>
      </c>
    </row>
    <row r="2087" spans="1:4" x14ac:dyDescent="0.3">
      <c r="A2087" t="s">
        <v>4393</v>
      </c>
      <c r="B2087" t="s">
        <v>1984</v>
      </c>
      <c r="C2087">
        <v>28811</v>
      </c>
      <c r="D2087">
        <v>9018504580</v>
      </c>
    </row>
    <row r="2088" spans="1:4" x14ac:dyDescent="0.3">
      <c r="A2088" t="s">
        <v>4394</v>
      </c>
      <c r="B2088" t="s">
        <v>2740</v>
      </c>
      <c r="C2088">
        <v>37143</v>
      </c>
      <c r="D2088">
        <v>6720857681</v>
      </c>
    </row>
    <row r="2089" spans="1:4" x14ac:dyDescent="0.3">
      <c r="A2089" t="s">
        <v>4395</v>
      </c>
      <c r="B2089" t="s">
        <v>2790</v>
      </c>
      <c r="C2089">
        <v>19988</v>
      </c>
      <c r="D2089">
        <v>2500807061</v>
      </c>
    </row>
    <row r="2090" spans="1:4" x14ac:dyDescent="0.3">
      <c r="A2090" t="s">
        <v>4396</v>
      </c>
      <c r="B2090" t="s">
        <v>4163</v>
      </c>
      <c r="C2090">
        <v>14567</v>
      </c>
      <c r="D2090">
        <v>9705650896</v>
      </c>
    </row>
    <row r="2091" spans="1:4" x14ac:dyDescent="0.3">
      <c r="A2091" t="s">
        <v>4397</v>
      </c>
      <c r="B2091" t="s">
        <v>2154</v>
      </c>
      <c r="C2091">
        <v>14948</v>
      </c>
      <c r="D2091">
        <v>2859931651</v>
      </c>
    </row>
    <row r="2092" spans="1:4" x14ac:dyDescent="0.3">
      <c r="A2092" t="s">
        <v>4398</v>
      </c>
      <c r="B2092" t="s">
        <v>2641</v>
      </c>
      <c r="C2092">
        <v>53336</v>
      </c>
      <c r="D2092">
        <v>2405876701</v>
      </c>
    </row>
    <row r="2093" spans="1:4" x14ac:dyDescent="0.3">
      <c r="A2093" t="s">
        <v>4399</v>
      </c>
      <c r="B2093" t="s">
        <v>1948</v>
      </c>
      <c r="C2093">
        <v>25350</v>
      </c>
      <c r="D2093">
        <v>4049350750</v>
      </c>
    </row>
    <row r="2094" spans="1:4" x14ac:dyDescent="0.3">
      <c r="A2094" t="s">
        <v>4400</v>
      </c>
      <c r="B2094" t="s">
        <v>1964</v>
      </c>
      <c r="C2094">
        <v>34401</v>
      </c>
      <c r="D2094">
        <v>4878156686</v>
      </c>
    </row>
    <row r="2095" spans="1:4" x14ac:dyDescent="0.3">
      <c r="A2095" t="s">
        <v>4401</v>
      </c>
      <c r="B2095" t="s">
        <v>2109</v>
      </c>
      <c r="C2095">
        <v>32638</v>
      </c>
      <c r="D2095">
        <v>8682006391</v>
      </c>
    </row>
    <row r="2096" spans="1:4" x14ac:dyDescent="0.3">
      <c r="A2096" t="s">
        <v>4402</v>
      </c>
      <c r="B2096" t="s">
        <v>1972</v>
      </c>
      <c r="C2096">
        <v>54132</v>
      </c>
      <c r="D2096">
        <v>4997183822</v>
      </c>
    </row>
    <row r="2097" spans="1:4" x14ac:dyDescent="0.3">
      <c r="A2097" t="s">
        <v>4403</v>
      </c>
      <c r="B2097" t="s">
        <v>2929</v>
      </c>
      <c r="C2097">
        <v>46670</v>
      </c>
      <c r="D2097">
        <v>4502817627</v>
      </c>
    </row>
    <row r="2098" spans="1:4" x14ac:dyDescent="0.3">
      <c r="A2098" t="s">
        <v>4404</v>
      </c>
      <c r="B2098" t="s">
        <v>3297</v>
      </c>
      <c r="C2098">
        <v>26473</v>
      </c>
      <c r="D2098">
        <v>7440017404</v>
      </c>
    </row>
    <row r="2099" spans="1:4" x14ac:dyDescent="0.3">
      <c r="A2099" t="s">
        <v>4405</v>
      </c>
      <c r="B2099" t="s">
        <v>2847</v>
      </c>
      <c r="C2099">
        <v>19825</v>
      </c>
      <c r="D2099">
        <v>2402470968</v>
      </c>
    </row>
    <row r="2100" spans="1:4" x14ac:dyDescent="0.3">
      <c r="A2100" t="s">
        <v>4406</v>
      </c>
      <c r="B2100" t="s">
        <v>2439</v>
      </c>
      <c r="C2100">
        <v>46958</v>
      </c>
      <c r="D2100">
        <v>5138969978</v>
      </c>
    </row>
    <row r="2101" spans="1:4" x14ac:dyDescent="0.3">
      <c r="A2101" t="s">
        <v>4407</v>
      </c>
      <c r="B2101" t="s">
        <v>2393</v>
      </c>
      <c r="C2101">
        <v>59664</v>
      </c>
      <c r="D2101">
        <v>6637560367</v>
      </c>
    </row>
    <row r="2102" spans="1:4" x14ac:dyDescent="0.3">
      <c r="A2102" t="s">
        <v>4408</v>
      </c>
      <c r="B2102" t="s">
        <v>2714</v>
      </c>
      <c r="C2102">
        <v>35655</v>
      </c>
      <c r="D2102">
        <v>7521557441</v>
      </c>
    </row>
    <row r="2103" spans="1:4" x14ac:dyDescent="0.3">
      <c r="A2103" t="s">
        <v>4409</v>
      </c>
      <c r="B2103" t="s">
        <v>3039</v>
      </c>
      <c r="C2103">
        <v>35657</v>
      </c>
      <c r="D2103">
        <v>6106380341</v>
      </c>
    </row>
    <row r="2104" spans="1:4" x14ac:dyDescent="0.3">
      <c r="A2104" t="s">
        <v>4410</v>
      </c>
      <c r="B2104" t="s">
        <v>2896</v>
      </c>
      <c r="C2104">
        <v>46864</v>
      </c>
      <c r="D2104">
        <v>4578004252</v>
      </c>
    </row>
    <row r="2105" spans="1:4" x14ac:dyDescent="0.3">
      <c r="A2105" t="s">
        <v>4411</v>
      </c>
      <c r="B2105" t="s">
        <v>2001</v>
      </c>
      <c r="C2105">
        <v>39942</v>
      </c>
      <c r="D2105">
        <v>3746690722</v>
      </c>
    </row>
    <row r="2106" spans="1:4" x14ac:dyDescent="0.3">
      <c r="A2106" t="s">
        <v>4412</v>
      </c>
      <c r="B2106" t="s">
        <v>3044</v>
      </c>
      <c r="C2106">
        <v>26952</v>
      </c>
      <c r="D2106">
        <v>6286877770</v>
      </c>
    </row>
    <row r="2107" spans="1:4" x14ac:dyDescent="0.3">
      <c r="A2107" t="s">
        <v>4413</v>
      </c>
      <c r="B2107" t="s">
        <v>3078</v>
      </c>
      <c r="C2107">
        <v>39625</v>
      </c>
      <c r="D2107">
        <v>2083520173</v>
      </c>
    </row>
    <row r="2108" spans="1:4" x14ac:dyDescent="0.3">
      <c r="A2108" t="s">
        <v>4414</v>
      </c>
      <c r="B2108" t="s">
        <v>2279</v>
      </c>
      <c r="C2108">
        <v>30586</v>
      </c>
      <c r="D2108">
        <v>1606657585</v>
      </c>
    </row>
    <row r="2109" spans="1:4" x14ac:dyDescent="0.3">
      <c r="A2109" t="s">
        <v>4415</v>
      </c>
      <c r="B2109" t="s">
        <v>3356</v>
      </c>
      <c r="C2109">
        <v>18366</v>
      </c>
      <c r="D2109">
        <v>5191866150</v>
      </c>
    </row>
    <row r="2110" spans="1:4" x14ac:dyDescent="0.3">
      <c r="A2110" t="s">
        <v>4416</v>
      </c>
      <c r="B2110" t="s">
        <v>2001</v>
      </c>
      <c r="C2110">
        <v>44840</v>
      </c>
      <c r="D2110">
        <v>6235447353</v>
      </c>
    </row>
    <row r="2111" spans="1:4" x14ac:dyDescent="0.3">
      <c r="A2111" t="s">
        <v>4417</v>
      </c>
      <c r="B2111" t="s">
        <v>2348</v>
      </c>
      <c r="C2111">
        <v>46326</v>
      </c>
      <c r="D2111">
        <v>7741079360</v>
      </c>
    </row>
    <row r="2112" spans="1:4" x14ac:dyDescent="0.3">
      <c r="A2112" t="s">
        <v>4418</v>
      </c>
      <c r="B2112" t="s">
        <v>2244</v>
      </c>
      <c r="C2112">
        <v>56373</v>
      </c>
      <c r="D2112">
        <v>9153408497</v>
      </c>
    </row>
    <row r="2113" spans="1:4" x14ac:dyDescent="0.3">
      <c r="A2113" t="s">
        <v>4419</v>
      </c>
      <c r="B2113" t="s">
        <v>2521</v>
      </c>
      <c r="C2113">
        <v>46463</v>
      </c>
      <c r="D2113">
        <v>2411473303</v>
      </c>
    </row>
    <row r="2114" spans="1:4" x14ac:dyDescent="0.3">
      <c r="A2114" t="s">
        <v>4420</v>
      </c>
      <c r="B2114" t="s">
        <v>2054</v>
      </c>
      <c r="C2114">
        <v>37898</v>
      </c>
      <c r="D2114">
        <v>2234966051</v>
      </c>
    </row>
    <row r="2115" spans="1:4" x14ac:dyDescent="0.3">
      <c r="A2115" t="s">
        <v>4421</v>
      </c>
      <c r="B2115" t="s">
        <v>4422</v>
      </c>
      <c r="C2115">
        <v>41593</v>
      </c>
      <c r="D2115">
        <v>4439073344</v>
      </c>
    </row>
    <row r="2116" spans="1:4" x14ac:dyDescent="0.3">
      <c r="A2116" t="s">
        <v>4423</v>
      </c>
      <c r="B2116" t="s">
        <v>2633</v>
      </c>
      <c r="C2116">
        <v>29738</v>
      </c>
      <c r="D2116">
        <v>2551917727</v>
      </c>
    </row>
    <row r="2117" spans="1:4" x14ac:dyDescent="0.3">
      <c r="A2117" t="s">
        <v>4424</v>
      </c>
      <c r="B2117" t="s">
        <v>2663</v>
      </c>
      <c r="C2117">
        <v>53276</v>
      </c>
      <c r="D2117">
        <v>8733080267</v>
      </c>
    </row>
    <row r="2118" spans="1:4" x14ac:dyDescent="0.3">
      <c r="A2118" t="s">
        <v>4425</v>
      </c>
      <c r="B2118" t="s">
        <v>2182</v>
      </c>
      <c r="C2118">
        <v>47486</v>
      </c>
      <c r="D2118">
        <v>8718856853</v>
      </c>
    </row>
    <row r="2119" spans="1:4" x14ac:dyDescent="0.3">
      <c r="A2119" t="s">
        <v>4426</v>
      </c>
      <c r="B2119" t="s">
        <v>3508</v>
      </c>
      <c r="C2119">
        <v>48958</v>
      </c>
      <c r="D2119">
        <v>797787712</v>
      </c>
    </row>
    <row r="2120" spans="1:4" x14ac:dyDescent="0.3">
      <c r="A2120" t="s">
        <v>4427</v>
      </c>
      <c r="B2120" t="s">
        <v>2203</v>
      </c>
      <c r="C2120">
        <v>47144</v>
      </c>
      <c r="D2120">
        <v>4256220232</v>
      </c>
    </row>
    <row r="2121" spans="1:4" x14ac:dyDescent="0.3">
      <c r="A2121" t="s">
        <v>4428</v>
      </c>
      <c r="B2121" t="s">
        <v>2424</v>
      </c>
      <c r="C2121">
        <v>49951</v>
      </c>
      <c r="D2121">
        <v>7596173217</v>
      </c>
    </row>
    <row r="2122" spans="1:4" x14ac:dyDescent="0.3">
      <c r="A2122" t="s">
        <v>4429</v>
      </c>
      <c r="B2122" t="s">
        <v>2154</v>
      </c>
      <c r="C2122">
        <v>57902</v>
      </c>
      <c r="D2122">
        <v>898924138</v>
      </c>
    </row>
    <row r="2123" spans="1:4" x14ac:dyDescent="0.3">
      <c r="A2123" t="s">
        <v>4430</v>
      </c>
      <c r="B2123" t="s">
        <v>2856</v>
      </c>
      <c r="C2123">
        <v>48040</v>
      </c>
      <c r="D2123">
        <v>6858776575</v>
      </c>
    </row>
    <row r="2124" spans="1:4" x14ac:dyDescent="0.3">
      <c r="A2124" t="s">
        <v>4431</v>
      </c>
      <c r="B2124" t="s">
        <v>2161</v>
      </c>
      <c r="C2124">
        <v>22500</v>
      </c>
      <c r="D2124">
        <v>3040116061</v>
      </c>
    </row>
    <row r="2125" spans="1:4" x14ac:dyDescent="0.3">
      <c r="A2125" t="s">
        <v>4432</v>
      </c>
      <c r="B2125" t="s">
        <v>2116</v>
      </c>
      <c r="C2125">
        <v>54293</v>
      </c>
      <c r="D2125">
        <v>509393462</v>
      </c>
    </row>
    <row r="2126" spans="1:4" x14ac:dyDescent="0.3">
      <c r="A2126" t="s">
        <v>4433</v>
      </c>
      <c r="B2126" t="s">
        <v>2221</v>
      </c>
      <c r="C2126">
        <v>41722</v>
      </c>
      <c r="D2126">
        <v>5439294325</v>
      </c>
    </row>
    <row r="2127" spans="1:4" x14ac:dyDescent="0.3">
      <c r="A2127" t="s">
        <v>4434</v>
      </c>
      <c r="B2127" t="s">
        <v>2207</v>
      </c>
      <c r="C2127">
        <v>50016</v>
      </c>
      <c r="D2127">
        <v>9305168396</v>
      </c>
    </row>
    <row r="2128" spans="1:4" x14ac:dyDescent="0.3">
      <c r="A2128" t="s">
        <v>4435</v>
      </c>
      <c r="B2128" t="s">
        <v>2231</v>
      </c>
      <c r="C2128">
        <v>44292</v>
      </c>
      <c r="D2128">
        <v>4492546545</v>
      </c>
    </row>
    <row r="2129" spans="1:4" x14ac:dyDescent="0.3">
      <c r="A2129" t="s">
        <v>4436</v>
      </c>
      <c r="B2129" t="s">
        <v>2778</v>
      </c>
      <c r="C2129">
        <v>31911</v>
      </c>
      <c r="D2129">
        <v>9726873223</v>
      </c>
    </row>
    <row r="2130" spans="1:4" x14ac:dyDescent="0.3">
      <c r="A2130" t="s">
        <v>4437</v>
      </c>
      <c r="B2130" t="s">
        <v>3533</v>
      </c>
      <c r="C2130">
        <v>13957</v>
      </c>
      <c r="D2130">
        <v>9726644925</v>
      </c>
    </row>
    <row r="2131" spans="1:4" x14ac:dyDescent="0.3">
      <c r="A2131" t="s">
        <v>4438</v>
      </c>
      <c r="B2131" t="s">
        <v>2168</v>
      </c>
      <c r="C2131">
        <v>53664</v>
      </c>
      <c r="D2131">
        <v>1462166245</v>
      </c>
    </row>
    <row r="2132" spans="1:4" x14ac:dyDescent="0.3">
      <c r="A2132" t="s">
        <v>4439</v>
      </c>
      <c r="B2132" t="s">
        <v>1968</v>
      </c>
      <c r="C2132">
        <v>53743</v>
      </c>
      <c r="D2132">
        <v>7489370671</v>
      </c>
    </row>
    <row r="2133" spans="1:4" x14ac:dyDescent="0.3">
      <c r="A2133" t="s">
        <v>4440</v>
      </c>
      <c r="B2133" t="s">
        <v>2077</v>
      </c>
      <c r="C2133">
        <v>53434</v>
      </c>
      <c r="D2133">
        <v>9516781780</v>
      </c>
    </row>
    <row r="2134" spans="1:4" x14ac:dyDescent="0.3">
      <c r="A2134" t="s">
        <v>4441</v>
      </c>
      <c r="B2134" t="s">
        <v>2709</v>
      </c>
      <c r="C2134">
        <v>50360</v>
      </c>
      <c r="D2134">
        <v>228985188</v>
      </c>
    </row>
    <row r="2135" spans="1:4" x14ac:dyDescent="0.3">
      <c r="A2135" t="s">
        <v>4442</v>
      </c>
      <c r="B2135" t="s">
        <v>2321</v>
      </c>
      <c r="C2135">
        <v>48002</v>
      </c>
      <c r="D2135">
        <v>5975948169</v>
      </c>
    </row>
    <row r="2136" spans="1:4" x14ac:dyDescent="0.3">
      <c r="A2136" t="s">
        <v>4443</v>
      </c>
      <c r="B2136" t="s">
        <v>4422</v>
      </c>
      <c r="C2136">
        <v>48028</v>
      </c>
      <c r="D2136">
        <v>7118642576</v>
      </c>
    </row>
    <row r="2137" spans="1:4" x14ac:dyDescent="0.3">
      <c r="A2137" t="s">
        <v>4444</v>
      </c>
      <c r="B2137" t="s">
        <v>2762</v>
      </c>
      <c r="C2137">
        <v>54082</v>
      </c>
      <c r="D2137">
        <v>7118642576</v>
      </c>
    </row>
    <row r="2138" spans="1:4" x14ac:dyDescent="0.3">
      <c r="A2138" t="s">
        <v>4445</v>
      </c>
      <c r="B2138" t="s">
        <v>3235</v>
      </c>
      <c r="C2138">
        <v>55679</v>
      </c>
      <c r="D2138">
        <v>5347887761</v>
      </c>
    </row>
    <row r="2139" spans="1:4" x14ac:dyDescent="0.3">
      <c r="A2139" t="s">
        <v>4446</v>
      </c>
      <c r="B2139" t="s">
        <v>3886</v>
      </c>
      <c r="C2139">
        <v>32314</v>
      </c>
      <c r="D2139">
        <v>4075444457</v>
      </c>
    </row>
    <row r="2140" spans="1:4" x14ac:dyDescent="0.3">
      <c r="A2140" t="s">
        <v>4447</v>
      </c>
      <c r="B2140" t="s">
        <v>2175</v>
      </c>
      <c r="C2140">
        <v>36207</v>
      </c>
      <c r="D2140">
        <v>5974179625</v>
      </c>
    </row>
    <row r="2141" spans="1:4" x14ac:dyDescent="0.3">
      <c r="A2141" t="s">
        <v>4448</v>
      </c>
      <c r="B2141" t="s">
        <v>3369</v>
      </c>
      <c r="C2141">
        <v>22269</v>
      </c>
      <c r="D2141">
        <v>3642988458</v>
      </c>
    </row>
    <row r="2142" spans="1:4" x14ac:dyDescent="0.3">
      <c r="A2142" t="s">
        <v>4449</v>
      </c>
      <c r="B2142" t="s">
        <v>2097</v>
      </c>
      <c r="C2142">
        <v>30692</v>
      </c>
      <c r="D2142">
        <v>222477806</v>
      </c>
    </row>
    <row r="2143" spans="1:4" x14ac:dyDescent="0.3">
      <c r="A2143" t="s">
        <v>4450</v>
      </c>
      <c r="B2143" t="s">
        <v>2251</v>
      </c>
      <c r="C2143">
        <v>31215</v>
      </c>
      <c r="D2143">
        <v>8189289020</v>
      </c>
    </row>
    <row r="2144" spans="1:4" x14ac:dyDescent="0.3">
      <c r="A2144" t="s">
        <v>4451</v>
      </c>
      <c r="B2144" t="s">
        <v>2693</v>
      </c>
      <c r="C2144">
        <v>35694</v>
      </c>
      <c r="D2144">
        <v>2908560011</v>
      </c>
    </row>
    <row r="2145" spans="1:4" x14ac:dyDescent="0.3">
      <c r="A2145" t="s">
        <v>4452</v>
      </c>
      <c r="B2145" t="s">
        <v>2997</v>
      </c>
      <c r="C2145">
        <v>17557</v>
      </c>
      <c r="D2145">
        <v>2804488179</v>
      </c>
    </row>
    <row r="2146" spans="1:4" x14ac:dyDescent="0.3">
      <c r="A2146" t="s">
        <v>4453</v>
      </c>
      <c r="B2146" t="s">
        <v>2633</v>
      </c>
      <c r="C2146">
        <v>27674</v>
      </c>
      <c r="D2146">
        <v>5756920838</v>
      </c>
    </row>
    <row r="2147" spans="1:4" x14ac:dyDescent="0.3">
      <c r="A2147" t="s">
        <v>4454</v>
      </c>
      <c r="B2147" t="s">
        <v>2491</v>
      </c>
      <c r="C2147">
        <v>30952</v>
      </c>
      <c r="D2147">
        <v>3547596165</v>
      </c>
    </row>
    <row r="2148" spans="1:4" x14ac:dyDescent="0.3">
      <c r="A2148" t="s">
        <v>4455</v>
      </c>
      <c r="B2148" t="s">
        <v>1988</v>
      </c>
      <c r="C2148">
        <v>50455</v>
      </c>
      <c r="D2148">
        <v>5138969978</v>
      </c>
    </row>
    <row r="2149" spans="1:4" x14ac:dyDescent="0.3">
      <c r="A2149" t="s">
        <v>4456</v>
      </c>
      <c r="B2149" t="s">
        <v>2251</v>
      </c>
      <c r="C2149">
        <v>56206</v>
      </c>
      <c r="D2149">
        <v>1079691642</v>
      </c>
    </row>
    <row r="2150" spans="1:4" x14ac:dyDescent="0.3">
      <c r="A2150" t="s">
        <v>4457</v>
      </c>
      <c r="B2150" t="s">
        <v>1932</v>
      </c>
      <c r="C2150">
        <v>35921</v>
      </c>
      <c r="D2150">
        <v>6858776575</v>
      </c>
    </row>
    <row r="2151" spans="1:4" x14ac:dyDescent="0.3">
      <c r="A2151" t="s">
        <v>4458</v>
      </c>
      <c r="B2151" t="s">
        <v>2190</v>
      </c>
      <c r="C2151">
        <v>51775</v>
      </c>
      <c r="D2151">
        <v>7033916019</v>
      </c>
    </row>
    <row r="2152" spans="1:4" x14ac:dyDescent="0.3">
      <c r="A2152" t="s">
        <v>4459</v>
      </c>
      <c r="B2152" t="s">
        <v>1991</v>
      </c>
      <c r="C2152">
        <v>39613</v>
      </c>
      <c r="D2152">
        <v>8445779583</v>
      </c>
    </row>
    <row r="2153" spans="1:4" x14ac:dyDescent="0.3">
      <c r="A2153" t="s">
        <v>4460</v>
      </c>
      <c r="B2153" t="s">
        <v>4461</v>
      </c>
      <c r="C2153">
        <v>26374</v>
      </c>
      <c r="D2153">
        <v>2975315244</v>
      </c>
    </row>
    <row r="2154" spans="1:4" x14ac:dyDescent="0.3">
      <c r="A2154" t="s">
        <v>4462</v>
      </c>
      <c r="B2154" t="s">
        <v>2251</v>
      </c>
      <c r="C2154">
        <v>59800</v>
      </c>
      <c r="D2154">
        <v>7427985850</v>
      </c>
    </row>
    <row r="2155" spans="1:4" x14ac:dyDescent="0.3">
      <c r="A2155" t="s">
        <v>4463</v>
      </c>
      <c r="B2155" t="s">
        <v>2722</v>
      </c>
      <c r="C2155">
        <v>47827</v>
      </c>
      <c r="D2155">
        <v>2841287114</v>
      </c>
    </row>
    <row r="2156" spans="1:4" x14ac:dyDescent="0.3">
      <c r="A2156" t="s">
        <v>4464</v>
      </c>
      <c r="B2156" t="s">
        <v>2045</v>
      </c>
      <c r="C2156">
        <v>52006</v>
      </c>
      <c r="D2156">
        <v>7573774818</v>
      </c>
    </row>
    <row r="2157" spans="1:4" x14ac:dyDescent="0.3">
      <c r="A2157" t="s">
        <v>4465</v>
      </c>
      <c r="B2157" t="s">
        <v>2709</v>
      </c>
      <c r="C2157">
        <v>47372</v>
      </c>
      <c r="D2157">
        <v>6009848660</v>
      </c>
    </row>
    <row r="2158" spans="1:4" x14ac:dyDescent="0.3">
      <c r="A2158" t="s">
        <v>4466</v>
      </c>
      <c r="B2158" t="s">
        <v>2916</v>
      </c>
      <c r="C2158">
        <v>53413</v>
      </c>
      <c r="D2158">
        <v>1598957961</v>
      </c>
    </row>
    <row r="2159" spans="1:4" x14ac:dyDescent="0.3">
      <c r="A2159" t="s">
        <v>4467</v>
      </c>
      <c r="B2159" t="s">
        <v>2177</v>
      </c>
      <c r="C2159">
        <v>28852</v>
      </c>
      <c r="D2159">
        <v>3292353998</v>
      </c>
    </row>
    <row r="2160" spans="1:4" x14ac:dyDescent="0.3">
      <c r="A2160" t="s">
        <v>4468</v>
      </c>
      <c r="B2160" t="s">
        <v>2548</v>
      </c>
      <c r="C2160">
        <v>47010</v>
      </c>
      <c r="D2160">
        <v>5684780105</v>
      </c>
    </row>
    <row r="2161" spans="1:4" x14ac:dyDescent="0.3">
      <c r="A2161" t="s">
        <v>4469</v>
      </c>
      <c r="B2161" t="s">
        <v>3108</v>
      </c>
      <c r="C2161">
        <v>15247</v>
      </c>
      <c r="D2161">
        <v>6279928705</v>
      </c>
    </row>
    <row r="2162" spans="1:4" x14ac:dyDescent="0.3">
      <c r="A2162" t="s">
        <v>4470</v>
      </c>
      <c r="B2162" t="s">
        <v>1946</v>
      </c>
      <c r="C2162">
        <v>42679</v>
      </c>
      <c r="D2162">
        <v>895027720</v>
      </c>
    </row>
    <row r="2163" spans="1:4" x14ac:dyDescent="0.3">
      <c r="A2163" t="s">
        <v>4471</v>
      </c>
      <c r="B2163" t="s">
        <v>2536</v>
      </c>
      <c r="C2163">
        <v>41884</v>
      </c>
      <c r="D2163">
        <v>4969679754</v>
      </c>
    </row>
    <row r="2164" spans="1:4" x14ac:dyDescent="0.3">
      <c r="A2164" t="s">
        <v>4472</v>
      </c>
      <c r="B2164" t="s">
        <v>2298</v>
      </c>
      <c r="C2164">
        <v>14842</v>
      </c>
      <c r="D2164">
        <v>9624054975</v>
      </c>
    </row>
    <row r="2165" spans="1:4" x14ac:dyDescent="0.3">
      <c r="A2165" t="s">
        <v>4473</v>
      </c>
      <c r="B2165" t="s">
        <v>2047</v>
      </c>
      <c r="C2165">
        <v>54225</v>
      </c>
      <c r="D2165">
        <v>9072843924</v>
      </c>
    </row>
    <row r="2166" spans="1:4" x14ac:dyDescent="0.3">
      <c r="A2166" t="s">
        <v>4474</v>
      </c>
      <c r="B2166" t="s">
        <v>2166</v>
      </c>
      <c r="C2166">
        <v>20608</v>
      </c>
      <c r="D2166">
        <v>3569414450</v>
      </c>
    </row>
    <row r="2167" spans="1:4" x14ac:dyDescent="0.3">
      <c r="A2167" t="s">
        <v>4475</v>
      </c>
      <c r="B2167" t="s">
        <v>2572</v>
      </c>
      <c r="C2167">
        <v>24984</v>
      </c>
      <c r="D2167">
        <v>1444572199</v>
      </c>
    </row>
    <row r="2168" spans="1:4" x14ac:dyDescent="0.3">
      <c r="A2168" t="s">
        <v>4476</v>
      </c>
      <c r="B2168" t="s">
        <v>2345</v>
      </c>
      <c r="C2168">
        <v>34104</v>
      </c>
      <c r="D2168">
        <v>1659418720</v>
      </c>
    </row>
    <row r="2169" spans="1:4" x14ac:dyDescent="0.3">
      <c r="A2169" t="s">
        <v>4477</v>
      </c>
      <c r="B2169" t="s">
        <v>2533</v>
      </c>
      <c r="C2169">
        <v>49053</v>
      </c>
      <c r="D2169">
        <v>8895721314</v>
      </c>
    </row>
    <row r="2170" spans="1:4" x14ac:dyDescent="0.3">
      <c r="A2170" t="s">
        <v>4478</v>
      </c>
      <c r="B2170" t="s">
        <v>2914</v>
      </c>
      <c r="C2170">
        <v>36678</v>
      </c>
      <c r="D2170">
        <v>8750494546</v>
      </c>
    </row>
    <row r="2171" spans="1:4" x14ac:dyDescent="0.3">
      <c r="A2171" t="s">
        <v>4479</v>
      </c>
      <c r="B2171" t="s">
        <v>2718</v>
      </c>
      <c r="C2171">
        <v>58681</v>
      </c>
      <c r="D2171">
        <v>3509620267</v>
      </c>
    </row>
    <row r="2172" spans="1:4" x14ac:dyDescent="0.3">
      <c r="A2172" t="s">
        <v>4480</v>
      </c>
      <c r="B2172" t="s">
        <v>2546</v>
      </c>
      <c r="C2172">
        <v>38948</v>
      </c>
      <c r="D2172">
        <v>3016741628</v>
      </c>
    </row>
    <row r="2173" spans="1:4" x14ac:dyDescent="0.3">
      <c r="A2173" t="s">
        <v>4481</v>
      </c>
      <c r="B2173" t="s">
        <v>4163</v>
      </c>
      <c r="C2173">
        <v>22268</v>
      </c>
      <c r="D2173">
        <v>710473923</v>
      </c>
    </row>
    <row r="2174" spans="1:4" x14ac:dyDescent="0.3">
      <c r="A2174" t="s">
        <v>4482</v>
      </c>
      <c r="B2174" t="s">
        <v>2001</v>
      </c>
      <c r="C2174">
        <v>10871</v>
      </c>
      <c r="D2174">
        <v>8911781207</v>
      </c>
    </row>
    <row r="2175" spans="1:4" x14ac:dyDescent="0.3">
      <c r="A2175" t="s">
        <v>4483</v>
      </c>
      <c r="B2175" t="s">
        <v>2310</v>
      </c>
      <c r="C2175">
        <v>14812</v>
      </c>
      <c r="D2175">
        <v>2859931651</v>
      </c>
    </row>
    <row r="2176" spans="1:4" x14ac:dyDescent="0.3">
      <c r="A2176" t="s">
        <v>4484</v>
      </c>
      <c r="B2176" t="s">
        <v>2113</v>
      </c>
      <c r="C2176">
        <v>51934</v>
      </c>
      <c r="D2176">
        <v>4439073344</v>
      </c>
    </row>
    <row r="2177" spans="1:4" x14ac:dyDescent="0.3">
      <c r="A2177" t="s">
        <v>4485</v>
      </c>
      <c r="B2177" t="s">
        <v>2201</v>
      </c>
      <c r="C2177">
        <v>58080</v>
      </c>
      <c r="D2177">
        <v>7628323464</v>
      </c>
    </row>
    <row r="2178" spans="1:4" x14ac:dyDescent="0.3">
      <c r="A2178" t="s">
        <v>4486</v>
      </c>
      <c r="B2178" t="s">
        <v>4145</v>
      </c>
      <c r="C2178">
        <v>39471</v>
      </c>
      <c r="D2178">
        <v>9726268931</v>
      </c>
    </row>
    <row r="2179" spans="1:4" x14ac:dyDescent="0.3">
      <c r="A2179" t="s">
        <v>4487</v>
      </c>
      <c r="B2179" t="s">
        <v>2374</v>
      </c>
      <c r="C2179">
        <v>47769</v>
      </c>
      <c r="D2179">
        <v>1062607929</v>
      </c>
    </row>
    <row r="2180" spans="1:4" x14ac:dyDescent="0.3">
      <c r="A2180" t="s">
        <v>4488</v>
      </c>
      <c r="B2180" t="s">
        <v>2063</v>
      </c>
      <c r="C2180">
        <v>36537</v>
      </c>
      <c r="D2180">
        <v>324399618</v>
      </c>
    </row>
    <row r="2181" spans="1:4" x14ac:dyDescent="0.3">
      <c r="A2181" t="s">
        <v>4489</v>
      </c>
      <c r="B2181" t="s">
        <v>2517</v>
      </c>
      <c r="C2181">
        <v>43299</v>
      </c>
      <c r="D2181">
        <v>2417008025</v>
      </c>
    </row>
    <row r="2182" spans="1:4" x14ac:dyDescent="0.3">
      <c r="A2182" t="s">
        <v>4490</v>
      </c>
      <c r="B2182" t="s">
        <v>2312</v>
      </c>
      <c r="C2182">
        <v>25483</v>
      </c>
      <c r="D2182">
        <v>4219825649</v>
      </c>
    </row>
    <row r="2183" spans="1:4" x14ac:dyDescent="0.3">
      <c r="A2183" t="s">
        <v>4491</v>
      </c>
      <c r="B2183" t="s">
        <v>3235</v>
      </c>
      <c r="C2183">
        <v>14704</v>
      </c>
      <c r="D2183">
        <v>3772653790</v>
      </c>
    </row>
    <row r="2184" spans="1:4" x14ac:dyDescent="0.3">
      <c r="A2184" t="s">
        <v>4492</v>
      </c>
      <c r="B2184" t="s">
        <v>1997</v>
      </c>
      <c r="C2184">
        <v>42769</v>
      </c>
      <c r="D2184">
        <v>7741079360</v>
      </c>
    </row>
    <row r="2185" spans="1:4" x14ac:dyDescent="0.3">
      <c r="A2185" t="s">
        <v>4493</v>
      </c>
      <c r="B2185" t="s">
        <v>2286</v>
      </c>
      <c r="C2185">
        <v>18896</v>
      </c>
      <c r="D2185">
        <v>6890491998</v>
      </c>
    </row>
    <row r="2186" spans="1:4" x14ac:dyDescent="0.3">
      <c r="A2186" t="s">
        <v>4494</v>
      </c>
      <c r="B2186" t="s">
        <v>1991</v>
      </c>
      <c r="C2186">
        <v>14486</v>
      </c>
      <c r="D2186">
        <v>3040116061</v>
      </c>
    </row>
    <row r="2187" spans="1:4" x14ac:dyDescent="0.3">
      <c r="A2187" t="s">
        <v>4495</v>
      </c>
      <c r="B2187" t="s">
        <v>3113</v>
      </c>
      <c r="C2187">
        <v>43688</v>
      </c>
      <c r="D2187">
        <v>601779371</v>
      </c>
    </row>
    <row r="2188" spans="1:4" x14ac:dyDescent="0.3">
      <c r="A2188" t="s">
        <v>4496</v>
      </c>
      <c r="B2188" t="s">
        <v>2376</v>
      </c>
      <c r="C2188">
        <v>57200</v>
      </c>
      <c r="D2188">
        <v>3996818513</v>
      </c>
    </row>
    <row r="2189" spans="1:4" x14ac:dyDescent="0.3">
      <c r="A2189" t="s">
        <v>4497</v>
      </c>
      <c r="B2189" t="s">
        <v>3050</v>
      </c>
      <c r="C2189">
        <v>40556</v>
      </c>
      <c r="D2189">
        <v>5574535556</v>
      </c>
    </row>
    <row r="2190" spans="1:4" x14ac:dyDescent="0.3">
      <c r="A2190" t="s">
        <v>4498</v>
      </c>
      <c r="B2190" t="s">
        <v>2283</v>
      </c>
      <c r="C2190">
        <v>29461</v>
      </c>
      <c r="D2190">
        <v>8640079943</v>
      </c>
    </row>
    <row r="2191" spans="1:4" x14ac:dyDescent="0.3">
      <c r="A2191" t="s">
        <v>4499</v>
      </c>
      <c r="B2191" t="s">
        <v>2997</v>
      </c>
      <c r="C2191">
        <v>25281</v>
      </c>
      <c r="D2191">
        <v>3409869514</v>
      </c>
    </row>
    <row r="2192" spans="1:4" x14ac:dyDescent="0.3">
      <c r="A2192" t="s">
        <v>4500</v>
      </c>
      <c r="B2192" t="s">
        <v>2061</v>
      </c>
      <c r="C2192">
        <v>35182</v>
      </c>
      <c r="D2192">
        <v>5209112160</v>
      </c>
    </row>
    <row r="2193" spans="1:4" x14ac:dyDescent="0.3">
      <c r="A2193" t="s">
        <v>4501</v>
      </c>
      <c r="B2193" t="s">
        <v>2415</v>
      </c>
      <c r="C2193">
        <v>46333</v>
      </c>
      <c r="D2193">
        <v>4972162740</v>
      </c>
    </row>
    <row r="2194" spans="1:4" x14ac:dyDescent="0.3">
      <c r="A2194" t="s">
        <v>4502</v>
      </c>
      <c r="B2194" t="s">
        <v>2210</v>
      </c>
      <c r="C2194">
        <v>45757</v>
      </c>
      <c r="D2194">
        <v>2579936017</v>
      </c>
    </row>
    <row r="2195" spans="1:4" x14ac:dyDescent="0.3">
      <c r="A2195" t="s">
        <v>4503</v>
      </c>
      <c r="B2195" t="s">
        <v>2249</v>
      </c>
      <c r="C2195">
        <v>48432</v>
      </c>
      <c r="D2195">
        <v>7411705322</v>
      </c>
    </row>
    <row r="2196" spans="1:4" x14ac:dyDescent="0.3">
      <c r="A2196" t="s">
        <v>4504</v>
      </c>
      <c r="B2196" t="s">
        <v>2283</v>
      </c>
      <c r="C2196">
        <v>10131</v>
      </c>
      <c r="D2196">
        <v>7467563949</v>
      </c>
    </row>
    <row r="2197" spans="1:4" x14ac:dyDescent="0.3">
      <c r="A2197" t="s">
        <v>4505</v>
      </c>
      <c r="B2197" t="s">
        <v>2225</v>
      </c>
      <c r="C2197">
        <v>23833</v>
      </c>
      <c r="D2197">
        <v>650049144</v>
      </c>
    </row>
    <row r="2198" spans="1:4" x14ac:dyDescent="0.3">
      <c r="A2198" t="s">
        <v>4506</v>
      </c>
      <c r="B2198" t="s">
        <v>3758</v>
      </c>
      <c r="C2198">
        <v>52182</v>
      </c>
      <c r="D2198">
        <v>2230983466</v>
      </c>
    </row>
    <row r="2199" spans="1:4" x14ac:dyDescent="0.3">
      <c r="A2199" t="s">
        <v>4507</v>
      </c>
      <c r="B2199" t="s">
        <v>1970</v>
      </c>
      <c r="C2199">
        <v>16127</v>
      </c>
      <c r="D2199">
        <v>6720857681</v>
      </c>
    </row>
    <row r="2200" spans="1:4" x14ac:dyDescent="0.3">
      <c r="A2200" t="s">
        <v>4508</v>
      </c>
      <c r="B2200" t="s">
        <v>4362</v>
      </c>
      <c r="C2200">
        <v>36133</v>
      </c>
      <c r="D2200">
        <v>933051662</v>
      </c>
    </row>
    <row r="2201" spans="1:4" x14ac:dyDescent="0.3">
      <c r="A2201" t="s">
        <v>4509</v>
      </c>
      <c r="B2201" t="s">
        <v>1993</v>
      </c>
      <c r="C2201">
        <v>32483</v>
      </c>
      <c r="D2201">
        <v>4159390110</v>
      </c>
    </row>
    <row r="2202" spans="1:4" x14ac:dyDescent="0.3">
      <c r="A2202" t="s">
        <v>4510</v>
      </c>
      <c r="B2202" t="s">
        <v>2225</v>
      </c>
      <c r="C2202">
        <v>32406</v>
      </c>
      <c r="D2202">
        <v>8977805007</v>
      </c>
    </row>
    <row r="2203" spans="1:4" x14ac:dyDescent="0.3">
      <c r="A2203" t="s">
        <v>4511</v>
      </c>
      <c r="B2203" t="s">
        <v>2503</v>
      </c>
      <c r="C2203">
        <v>16851</v>
      </c>
      <c r="D2203">
        <v>4119729087</v>
      </c>
    </row>
    <row r="2204" spans="1:4" x14ac:dyDescent="0.3">
      <c r="A2204" t="s">
        <v>4512</v>
      </c>
      <c r="B2204" t="s">
        <v>3558</v>
      </c>
      <c r="C2204">
        <v>44126</v>
      </c>
      <c r="D2204">
        <v>7269614199</v>
      </c>
    </row>
    <row r="2205" spans="1:4" x14ac:dyDescent="0.3">
      <c r="A2205" t="s">
        <v>4513</v>
      </c>
      <c r="B2205" t="s">
        <v>3039</v>
      </c>
      <c r="C2205">
        <v>17882</v>
      </c>
      <c r="D2205">
        <v>324399618</v>
      </c>
    </row>
    <row r="2206" spans="1:4" x14ac:dyDescent="0.3">
      <c r="A2206" t="s">
        <v>4514</v>
      </c>
      <c r="B2206" t="s">
        <v>2636</v>
      </c>
      <c r="C2206">
        <v>31360</v>
      </c>
      <c r="D2206">
        <v>8173067724</v>
      </c>
    </row>
    <row r="2207" spans="1:4" x14ac:dyDescent="0.3">
      <c r="A2207" t="s">
        <v>4515</v>
      </c>
      <c r="B2207" t="s">
        <v>2374</v>
      </c>
      <c r="C2207">
        <v>37750</v>
      </c>
      <c r="D2207">
        <v>7769010411</v>
      </c>
    </row>
    <row r="2208" spans="1:4" x14ac:dyDescent="0.3">
      <c r="A2208" t="s">
        <v>4516</v>
      </c>
      <c r="B2208" t="s">
        <v>2041</v>
      </c>
      <c r="C2208">
        <v>43434</v>
      </c>
      <c r="D2208">
        <v>5422052862</v>
      </c>
    </row>
    <row r="2209" spans="1:4" x14ac:dyDescent="0.3">
      <c r="A2209" t="s">
        <v>4517</v>
      </c>
      <c r="B2209" t="s">
        <v>2154</v>
      </c>
      <c r="C2209">
        <v>35417</v>
      </c>
      <c r="D2209">
        <v>1856596435</v>
      </c>
    </row>
    <row r="2210" spans="1:4" x14ac:dyDescent="0.3">
      <c r="A2210" t="s">
        <v>4518</v>
      </c>
      <c r="B2210" t="s">
        <v>2279</v>
      </c>
      <c r="C2210">
        <v>36729</v>
      </c>
      <c r="D2210">
        <v>7338728615</v>
      </c>
    </row>
    <row r="2211" spans="1:4" x14ac:dyDescent="0.3">
      <c r="A2211" t="s">
        <v>4519</v>
      </c>
      <c r="B2211" t="s">
        <v>2680</v>
      </c>
      <c r="C2211">
        <v>49564</v>
      </c>
      <c r="D2211">
        <v>4009257075</v>
      </c>
    </row>
    <row r="2212" spans="1:4" x14ac:dyDescent="0.3">
      <c r="A2212" t="s">
        <v>4520</v>
      </c>
      <c r="B2212" t="s">
        <v>2022</v>
      </c>
      <c r="C2212">
        <v>23973</v>
      </c>
      <c r="D2212">
        <v>5460394635</v>
      </c>
    </row>
    <row r="2213" spans="1:4" x14ac:dyDescent="0.3">
      <c r="A2213" t="s">
        <v>4521</v>
      </c>
      <c r="B2213" t="s">
        <v>2452</v>
      </c>
      <c r="C2213">
        <v>39048</v>
      </c>
      <c r="D2213">
        <v>5000631609</v>
      </c>
    </row>
    <row r="2214" spans="1:4" x14ac:dyDescent="0.3">
      <c r="A2214" t="s">
        <v>4522</v>
      </c>
      <c r="B2214" t="s">
        <v>2496</v>
      </c>
      <c r="C2214">
        <v>56139</v>
      </c>
      <c r="D2214">
        <v>826490107</v>
      </c>
    </row>
    <row r="2215" spans="1:4" x14ac:dyDescent="0.3">
      <c r="A2215" t="s">
        <v>4523</v>
      </c>
      <c r="B2215" t="s">
        <v>2623</v>
      </c>
      <c r="C2215">
        <v>22145</v>
      </c>
      <c r="D2215">
        <v>2376099331</v>
      </c>
    </row>
    <row r="2216" spans="1:4" x14ac:dyDescent="0.3">
      <c r="A2216" t="s">
        <v>4524</v>
      </c>
      <c r="B2216" t="s">
        <v>2725</v>
      </c>
      <c r="C2216">
        <v>11934</v>
      </c>
      <c r="D2216">
        <v>3904109642</v>
      </c>
    </row>
    <row r="2217" spans="1:4" x14ac:dyDescent="0.3">
      <c r="A2217" t="s">
        <v>4525</v>
      </c>
      <c r="B2217" t="s">
        <v>2269</v>
      </c>
      <c r="C2217">
        <v>10051</v>
      </c>
      <c r="D2217">
        <v>6378969205</v>
      </c>
    </row>
    <row r="2218" spans="1:4" x14ac:dyDescent="0.3">
      <c r="A2218" t="s">
        <v>4526</v>
      </c>
      <c r="B2218" t="s">
        <v>1982</v>
      </c>
      <c r="C2218">
        <v>15383</v>
      </c>
      <c r="D2218">
        <v>1364767856</v>
      </c>
    </row>
    <row r="2219" spans="1:4" x14ac:dyDescent="0.3">
      <c r="A2219" t="s">
        <v>4527</v>
      </c>
      <c r="B2219" t="s">
        <v>2071</v>
      </c>
      <c r="C2219">
        <v>24946</v>
      </c>
      <c r="D2219">
        <v>3670950885</v>
      </c>
    </row>
    <row r="2220" spans="1:4" x14ac:dyDescent="0.3">
      <c r="A2220" t="s">
        <v>4528</v>
      </c>
      <c r="B2220" t="s">
        <v>2223</v>
      </c>
      <c r="C2220">
        <v>33808</v>
      </c>
      <c r="D2220">
        <v>6734537986</v>
      </c>
    </row>
    <row r="2221" spans="1:4" x14ac:dyDescent="0.3">
      <c r="A2221" t="s">
        <v>4529</v>
      </c>
      <c r="B2221" t="s">
        <v>2507</v>
      </c>
      <c r="C2221">
        <v>40579</v>
      </c>
      <c r="D2221">
        <v>3661649302</v>
      </c>
    </row>
    <row r="2222" spans="1:4" x14ac:dyDescent="0.3">
      <c r="A2222" t="s">
        <v>4530</v>
      </c>
      <c r="B2222" t="s">
        <v>2321</v>
      </c>
      <c r="C2222">
        <v>28271</v>
      </c>
      <c r="D2222">
        <v>29906814</v>
      </c>
    </row>
    <row r="2223" spans="1:4" x14ac:dyDescent="0.3">
      <c r="A2223" t="s">
        <v>4531</v>
      </c>
      <c r="B2223" t="s">
        <v>2439</v>
      </c>
      <c r="C2223">
        <v>48129</v>
      </c>
      <c r="D2223">
        <v>502909099</v>
      </c>
    </row>
    <row r="2224" spans="1:4" x14ac:dyDescent="0.3">
      <c r="A2224" t="s">
        <v>4532</v>
      </c>
      <c r="B2224" t="s">
        <v>2067</v>
      </c>
      <c r="C2224">
        <v>33776</v>
      </c>
      <c r="D2224">
        <v>1659448174</v>
      </c>
    </row>
    <row r="2225" spans="1:4" x14ac:dyDescent="0.3">
      <c r="A2225" t="s">
        <v>4533</v>
      </c>
      <c r="B2225" t="s">
        <v>2557</v>
      </c>
      <c r="C2225">
        <v>13231</v>
      </c>
      <c r="D2225">
        <v>9726873223</v>
      </c>
    </row>
    <row r="2226" spans="1:4" x14ac:dyDescent="0.3">
      <c r="A2226" t="s">
        <v>4534</v>
      </c>
      <c r="B2226" t="s">
        <v>2300</v>
      </c>
      <c r="C2226">
        <v>15796</v>
      </c>
      <c r="D2226">
        <v>532074068</v>
      </c>
    </row>
    <row r="2227" spans="1:4" x14ac:dyDescent="0.3">
      <c r="A2227" t="s">
        <v>4535</v>
      </c>
      <c r="B2227" t="s">
        <v>2207</v>
      </c>
      <c r="C2227">
        <v>49752</v>
      </c>
      <c r="D2227">
        <v>5928086253</v>
      </c>
    </row>
    <row r="2228" spans="1:4" x14ac:dyDescent="0.3">
      <c r="A2228" t="s">
        <v>4536</v>
      </c>
      <c r="B2228" t="s">
        <v>2614</v>
      </c>
      <c r="C2228">
        <v>54452</v>
      </c>
      <c r="D2228">
        <v>569240891</v>
      </c>
    </row>
    <row r="2229" spans="1:4" x14ac:dyDescent="0.3">
      <c r="A2229" t="s">
        <v>4537</v>
      </c>
      <c r="B2229" t="s">
        <v>2201</v>
      </c>
      <c r="C2229">
        <v>25541</v>
      </c>
      <c r="D2229">
        <v>4223282808</v>
      </c>
    </row>
    <row r="2230" spans="1:4" x14ac:dyDescent="0.3">
      <c r="A2230" t="s">
        <v>4538</v>
      </c>
      <c r="B2230" t="s">
        <v>3915</v>
      </c>
      <c r="C2230">
        <v>30107</v>
      </c>
      <c r="D2230">
        <v>5422052862</v>
      </c>
    </row>
    <row r="2231" spans="1:4" x14ac:dyDescent="0.3">
      <c r="A2231" t="s">
        <v>4539</v>
      </c>
      <c r="B2231" t="s">
        <v>2365</v>
      </c>
      <c r="C2231">
        <v>42436</v>
      </c>
      <c r="D2231">
        <v>3516592710</v>
      </c>
    </row>
    <row r="2232" spans="1:4" x14ac:dyDescent="0.3">
      <c r="A2232" t="s">
        <v>4540</v>
      </c>
      <c r="B2232" t="s">
        <v>3315</v>
      </c>
      <c r="C2232">
        <v>38415</v>
      </c>
      <c r="D2232">
        <v>5561472151</v>
      </c>
    </row>
    <row r="2233" spans="1:4" x14ac:dyDescent="0.3">
      <c r="A2233" t="s">
        <v>4541</v>
      </c>
      <c r="B2233" t="s">
        <v>2325</v>
      </c>
      <c r="C2233">
        <v>18722</v>
      </c>
      <c r="D2233">
        <v>9829586073</v>
      </c>
    </row>
    <row r="2234" spans="1:4" x14ac:dyDescent="0.3">
      <c r="A2234" t="s">
        <v>4542</v>
      </c>
      <c r="B2234" t="s">
        <v>3517</v>
      </c>
      <c r="C2234">
        <v>51411</v>
      </c>
      <c r="D2234">
        <v>4401069773</v>
      </c>
    </row>
    <row r="2235" spans="1:4" x14ac:dyDescent="0.3">
      <c r="A2235" t="s">
        <v>4543</v>
      </c>
      <c r="B2235" t="s">
        <v>3734</v>
      </c>
      <c r="C2235">
        <v>26459</v>
      </c>
      <c r="D2235">
        <v>8695742075</v>
      </c>
    </row>
    <row r="2236" spans="1:4" x14ac:dyDescent="0.3">
      <c r="A2236" t="s">
        <v>4544</v>
      </c>
      <c r="B2236" t="s">
        <v>2212</v>
      </c>
      <c r="C2236">
        <v>30033</v>
      </c>
      <c r="D2236">
        <v>6300411419</v>
      </c>
    </row>
    <row r="2237" spans="1:4" x14ac:dyDescent="0.3">
      <c r="A2237" t="s">
        <v>4545</v>
      </c>
      <c r="B2237" t="s">
        <v>2065</v>
      </c>
      <c r="C2237">
        <v>52020</v>
      </c>
      <c r="D2237">
        <v>3891707452</v>
      </c>
    </row>
    <row r="2238" spans="1:4" x14ac:dyDescent="0.3">
      <c r="A2238" t="s">
        <v>4546</v>
      </c>
      <c r="B2238" t="s">
        <v>2166</v>
      </c>
      <c r="C2238">
        <v>28012</v>
      </c>
      <c r="D2238">
        <v>324399618</v>
      </c>
    </row>
    <row r="2239" spans="1:4" x14ac:dyDescent="0.3">
      <c r="A2239" t="s">
        <v>4547</v>
      </c>
      <c r="B2239" t="s">
        <v>2663</v>
      </c>
      <c r="C2239">
        <v>58875</v>
      </c>
      <c r="D2239">
        <v>7914395587</v>
      </c>
    </row>
    <row r="2240" spans="1:4" x14ac:dyDescent="0.3">
      <c r="A2240" t="s">
        <v>4548</v>
      </c>
      <c r="B2240" t="s">
        <v>2203</v>
      </c>
      <c r="C2240">
        <v>51052</v>
      </c>
      <c r="D2240">
        <v>8387947148</v>
      </c>
    </row>
    <row r="2241" spans="1:4" x14ac:dyDescent="0.3">
      <c r="A2241" t="s">
        <v>4549</v>
      </c>
      <c r="B2241" t="s">
        <v>2024</v>
      </c>
      <c r="C2241">
        <v>36517</v>
      </c>
      <c r="D2241">
        <v>9854387496</v>
      </c>
    </row>
    <row r="2242" spans="1:4" x14ac:dyDescent="0.3">
      <c r="A2242" t="s">
        <v>4550</v>
      </c>
      <c r="B2242" t="s">
        <v>2441</v>
      </c>
      <c r="C2242">
        <v>19331</v>
      </c>
      <c r="D2242">
        <v>3819859829</v>
      </c>
    </row>
    <row r="2243" spans="1:4" x14ac:dyDescent="0.3">
      <c r="A2243" t="s">
        <v>4551</v>
      </c>
      <c r="B2243" t="s">
        <v>3050</v>
      </c>
      <c r="C2243">
        <v>18231</v>
      </c>
      <c r="D2243">
        <v>1456229036</v>
      </c>
    </row>
    <row r="2244" spans="1:4" x14ac:dyDescent="0.3">
      <c r="A2244" t="s">
        <v>4552</v>
      </c>
      <c r="B2244" t="s">
        <v>3560</v>
      </c>
      <c r="C2244">
        <v>52904</v>
      </c>
      <c r="D2244">
        <v>5353923685</v>
      </c>
    </row>
    <row r="2245" spans="1:4" x14ac:dyDescent="0.3">
      <c r="A2245" t="s">
        <v>4553</v>
      </c>
      <c r="B2245" t="s">
        <v>2207</v>
      </c>
      <c r="C2245">
        <v>57768</v>
      </c>
      <c r="D2245">
        <v>8289594380</v>
      </c>
    </row>
    <row r="2246" spans="1:4" x14ac:dyDescent="0.3">
      <c r="A2246" t="s">
        <v>4554</v>
      </c>
      <c r="B2246" t="s">
        <v>2194</v>
      </c>
      <c r="C2246">
        <v>16613</v>
      </c>
      <c r="D2246">
        <v>2698184272</v>
      </c>
    </row>
    <row r="2247" spans="1:4" x14ac:dyDescent="0.3">
      <c r="A2247" t="s">
        <v>4555</v>
      </c>
      <c r="B2247" t="s">
        <v>1978</v>
      </c>
      <c r="C2247">
        <v>26469</v>
      </c>
      <c r="D2247">
        <v>2079803735</v>
      </c>
    </row>
    <row r="2248" spans="1:4" x14ac:dyDescent="0.3">
      <c r="A2248" t="s">
        <v>4556</v>
      </c>
      <c r="B2248" t="s">
        <v>3720</v>
      </c>
      <c r="C2248">
        <v>12647</v>
      </c>
      <c r="D2248">
        <v>5186660353</v>
      </c>
    </row>
    <row r="2249" spans="1:4" x14ac:dyDescent="0.3">
      <c r="A2249" t="s">
        <v>4557</v>
      </c>
      <c r="B2249" t="s">
        <v>2614</v>
      </c>
      <c r="C2249">
        <v>16672</v>
      </c>
      <c r="D2249">
        <v>7760701055</v>
      </c>
    </row>
    <row r="2250" spans="1:4" x14ac:dyDescent="0.3">
      <c r="A2250" t="s">
        <v>4558</v>
      </c>
      <c r="B2250" t="s">
        <v>3369</v>
      </c>
      <c r="C2250">
        <v>32557</v>
      </c>
      <c r="D2250">
        <v>3145039288</v>
      </c>
    </row>
    <row r="2251" spans="1:4" x14ac:dyDescent="0.3">
      <c r="A2251" t="s">
        <v>4559</v>
      </c>
      <c r="B2251" t="s">
        <v>3183</v>
      </c>
      <c r="C2251">
        <v>32427</v>
      </c>
      <c r="D2251">
        <v>5903124704</v>
      </c>
    </row>
    <row r="2252" spans="1:4" x14ac:dyDescent="0.3">
      <c r="A2252" t="s">
        <v>4560</v>
      </c>
      <c r="B2252" t="s">
        <v>2853</v>
      </c>
      <c r="C2252">
        <v>44339</v>
      </c>
      <c r="D2252">
        <v>2893065872</v>
      </c>
    </row>
    <row r="2253" spans="1:4" x14ac:dyDescent="0.3">
      <c r="A2253" t="s">
        <v>4561</v>
      </c>
      <c r="B2253" t="s">
        <v>2997</v>
      </c>
      <c r="C2253">
        <v>27448</v>
      </c>
      <c r="D2253">
        <v>9518260397</v>
      </c>
    </row>
    <row r="2254" spans="1:4" x14ac:dyDescent="0.3">
      <c r="A2254" t="s">
        <v>4562</v>
      </c>
      <c r="B2254" t="s">
        <v>2639</v>
      </c>
      <c r="C2254">
        <v>50644</v>
      </c>
      <c r="D2254">
        <v>5603002824</v>
      </c>
    </row>
    <row r="2255" spans="1:4" x14ac:dyDescent="0.3">
      <c r="A2255" t="s">
        <v>4563</v>
      </c>
      <c r="B2255" t="s">
        <v>2319</v>
      </c>
      <c r="C2255">
        <v>55294</v>
      </c>
      <c r="D2255">
        <v>3469413983</v>
      </c>
    </row>
    <row r="2256" spans="1:4" x14ac:dyDescent="0.3">
      <c r="A2256" t="s">
        <v>4564</v>
      </c>
      <c r="B2256" t="s">
        <v>2977</v>
      </c>
      <c r="C2256">
        <v>14744</v>
      </c>
      <c r="D2256">
        <v>3418374697</v>
      </c>
    </row>
    <row r="2257" spans="1:4" x14ac:dyDescent="0.3">
      <c r="A2257" t="s">
        <v>4565</v>
      </c>
      <c r="B2257" t="s">
        <v>3271</v>
      </c>
      <c r="C2257">
        <v>33673</v>
      </c>
      <c r="D2257">
        <v>7205256240</v>
      </c>
    </row>
    <row r="2258" spans="1:4" x14ac:dyDescent="0.3">
      <c r="A2258" t="s">
        <v>4566</v>
      </c>
      <c r="B2258" t="s">
        <v>2574</v>
      </c>
      <c r="C2258">
        <v>36599</v>
      </c>
      <c r="D2258">
        <v>7251959615</v>
      </c>
    </row>
    <row r="2259" spans="1:4" x14ac:dyDescent="0.3">
      <c r="A2259" t="s">
        <v>4567</v>
      </c>
      <c r="B2259" t="s">
        <v>4018</v>
      </c>
      <c r="C2259">
        <v>24511</v>
      </c>
      <c r="D2259">
        <v>8419732141</v>
      </c>
    </row>
    <row r="2260" spans="1:4" x14ac:dyDescent="0.3">
      <c r="A2260" t="s">
        <v>4568</v>
      </c>
      <c r="B2260" t="s">
        <v>2596</v>
      </c>
      <c r="C2260">
        <v>17961</v>
      </c>
      <c r="D2260">
        <v>5211527984</v>
      </c>
    </row>
    <row r="2261" spans="1:4" x14ac:dyDescent="0.3">
      <c r="A2261" t="s">
        <v>4569</v>
      </c>
      <c r="B2261" t="s">
        <v>2478</v>
      </c>
      <c r="C2261">
        <v>51377</v>
      </c>
      <c r="D2261">
        <v>933051662</v>
      </c>
    </row>
    <row r="2262" spans="1:4" x14ac:dyDescent="0.3">
      <c r="A2262" t="s">
        <v>4570</v>
      </c>
      <c r="B2262" t="s">
        <v>2636</v>
      </c>
      <c r="C2262">
        <v>42643</v>
      </c>
      <c r="D2262">
        <v>8002426673</v>
      </c>
    </row>
    <row r="2263" spans="1:4" x14ac:dyDescent="0.3">
      <c r="A2263" t="s">
        <v>4571</v>
      </c>
      <c r="B2263" t="s">
        <v>2709</v>
      </c>
      <c r="C2263">
        <v>17770</v>
      </c>
      <c r="D2263">
        <v>2255261316</v>
      </c>
    </row>
    <row r="2264" spans="1:4" x14ac:dyDescent="0.3">
      <c r="A2264" t="s">
        <v>4572</v>
      </c>
      <c r="B2264" t="s">
        <v>2276</v>
      </c>
      <c r="C2264">
        <v>54835</v>
      </c>
      <c r="D2264">
        <v>6724903874</v>
      </c>
    </row>
    <row r="2265" spans="1:4" x14ac:dyDescent="0.3">
      <c r="A2265" t="s">
        <v>4573</v>
      </c>
      <c r="B2265" t="s">
        <v>2393</v>
      </c>
      <c r="C2265">
        <v>59280</v>
      </c>
      <c r="D2265">
        <v>6988089128</v>
      </c>
    </row>
    <row r="2266" spans="1:4" x14ac:dyDescent="0.3">
      <c r="A2266" t="s">
        <v>4574</v>
      </c>
      <c r="B2266" t="s">
        <v>2014</v>
      </c>
      <c r="C2266">
        <v>53416</v>
      </c>
      <c r="D2266">
        <v>4453705328</v>
      </c>
    </row>
    <row r="2267" spans="1:4" x14ac:dyDescent="0.3">
      <c r="A2267" t="s">
        <v>4575</v>
      </c>
      <c r="B2267" t="s">
        <v>2207</v>
      </c>
      <c r="C2267">
        <v>23559</v>
      </c>
      <c r="D2267">
        <v>1787288307</v>
      </c>
    </row>
    <row r="2268" spans="1:4" x14ac:dyDescent="0.3">
      <c r="A2268" t="s">
        <v>4576</v>
      </c>
      <c r="B2268" t="s">
        <v>2428</v>
      </c>
      <c r="C2268">
        <v>12937</v>
      </c>
      <c r="D2268">
        <v>6148303353</v>
      </c>
    </row>
    <row r="2269" spans="1:4" x14ac:dyDescent="0.3">
      <c r="A2269" t="s">
        <v>4577</v>
      </c>
      <c r="B2269" t="s">
        <v>2727</v>
      </c>
      <c r="C2269">
        <v>38535</v>
      </c>
      <c r="D2269">
        <v>6961242316</v>
      </c>
    </row>
    <row r="2270" spans="1:4" x14ac:dyDescent="0.3">
      <c r="A2270" t="s">
        <v>4578</v>
      </c>
      <c r="B2270" t="s">
        <v>2041</v>
      </c>
      <c r="C2270">
        <v>45207</v>
      </c>
      <c r="D2270">
        <v>4578004252</v>
      </c>
    </row>
    <row r="2271" spans="1:4" x14ac:dyDescent="0.3">
      <c r="A2271" t="s">
        <v>4579</v>
      </c>
      <c r="B2271" t="s">
        <v>2113</v>
      </c>
      <c r="C2271">
        <v>27083</v>
      </c>
      <c r="D2271">
        <v>4986200380</v>
      </c>
    </row>
    <row r="2272" spans="1:4" x14ac:dyDescent="0.3">
      <c r="A2272" t="s">
        <v>4580</v>
      </c>
      <c r="B2272" t="s">
        <v>2047</v>
      </c>
      <c r="C2272">
        <v>19168</v>
      </c>
      <c r="D2272">
        <v>6819596901</v>
      </c>
    </row>
    <row r="2273" spans="1:4" x14ac:dyDescent="0.3">
      <c r="A2273" t="s">
        <v>4581</v>
      </c>
      <c r="B2273" t="s">
        <v>2121</v>
      </c>
      <c r="C2273">
        <v>19432</v>
      </c>
      <c r="D2273">
        <v>2510440322</v>
      </c>
    </row>
    <row r="2274" spans="1:4" x14ac:dyDescent="0.3">
      <c r="A2274" t="s">
        <v>4582</v>
      </c>
      <c r="B2274" t="s">
        <v>3235</v>
      </c>
      <c r="C2274">
        <v>49204</v>
      </c>
      <c r="D2274">
        <v>3642988458</v>
      </c>
    </row>
    <row r="2275" spans="1:4" x14ac:dyDescent="0.3">
      <c r="A2275" t="s">
        <v>4583</v>
      </c>
      <c r="B2275" t="s">
        <v>2468</v>
      </c>
      <c r="C2275">
        <v>24659</v>
      </c>
      <c r="D2275">
        <v>2497321256</v>
      </c>
    </row>
    <row r="2276" spans="1:4" x14ac:dyDescent="0.3">
      <c r="A2276" t="s">
        <v>4584</v>
      </c>
      <c r="B2276" t="s">
        <v>2290</v>
      </c>
      <c r="C2276">
        <v>31384</v>
      </c>
      <c r="D2276">
        <v>2079803735</v>
      </c>
    </row>
    <row r="2277" spans="1:4" x14ac:dyDescent="0.3">
      <c r="A2277" t="s">
        <v>4585</v>
      </c>
      <c r="B2277" t="s">
        <v>3356</v>
      </c>
      <c r="C2277">
        <v>36969</v>
      </c>
      <c r="D2277">
        <v>6731572691</v>
      </c>
    </row>
    <row r="2278" spans="1:4" x14ac:dyDescent="0.3">
      <c r="A2278" t="s">
        <v>4586</v>
      </c>
      <c r="B2278" t="s">
        <v>3583</v>
      </c>
      <c r="C2278">
        <v>57534</v>
      </c>
      <c r="D2278">
        <v>5241020535</v>
      </c>
    </row>
    <row r="2279" spans="1:4" x14ac:dyDescent="0.3">
      <c r="A2279" t="s">
        <v>4587</v>
      </c>
      <c r="B2279" t="s">
        <v>2203</v>
      </c>
      <c r="C2279">
        <v>26446</v>
      </c>
      <c r="D2279">
        <v>5474718616</v>
      </c>
    </row>
    <row r="2280" spans="1:4" x14ac:dyDescent="0.3">
      <c r="A2280" t="s">
        <v>4588</v>
      </c>
      <c r="B2280" t="s">
        <v>2302</v>
      </c>
      <c r="C2280">
        <v>32113</v>
      </c>
      <c r="D2280">
        <v>3986480021</v>
      </c>
    </row>
    <row r="2281" spans="1:4" x14ac:dyDescent="0.3">
      <c r="A2281" t="s">
        <v>4589</v>
      </c>
      <c r="B2281" t="s">
        <v>2572</v>
      </c>
      <c r="C2281">
        <v>15349</v>
      </c>
      <c r="D2281">
        <v>7628323464</v>
      </c>
    </row>
    <row r="2282" spans="1:4" x14ac:dyDescent="0.3">
      <c r="A2282" t="s">
        <v>4590</v>
      </c>
      <c r="B2282" t="s">
        <v>3376</v>
      </c>
      <c r="C2282">
        <v>27397</v>
      </c>
      <c r="D2282">
        <v>4492546545</v>
      </c>
    </row>
    <row r="2283" spans="1:4" x14ac:dyDescent="0.3">
      <c r="A2283" t="s">
        <v>4591</v>
      </c>
      <c r="B2283" t="s">
        <v>2221</v>
      </c>
      <c r="C2283">
        <v>27851</v>
      </c>
      <c r="D2283">
        <v>4967603564</v>
      </c>
    </row>
    <row r="2284" spans="1:4" x14ac:dyDescent="0.3">
      <c r="A2284" t="s">
        <v>4592</v>
      </c>
      <c r="B2284" t="s">
        <v>1978</v>
      </c>
      <c r="C2284">
        <v>39878</v>
      </c>
      <c r="D2284">
        <v>5358183647</v>
      </c>
    </row>
    <row r="2285" spans="1:4" x14ac:dyDescent="0.3">
      <c r="A2285" t="s">
        <v>4593</v>
      </c>
      <c r="B2285" t="s">
        <v>1972</v>
      </c>
      <c r="C2285">
        <v>37183</v>
      </c>
      <c r="D2285">
        <v>5603330430</v>
      </c>
    </row>
    <row r="2286" spans="1:4" x14ac:dyDescent="0.3">
      <c r="A2286" t="s">
        <v>4594</v>
      </c>
      <c r="B2286" t="s">
        <v>2207</v>
      </c>
      <c r="C2286">
        <v>17516</v>
      </c>
      <c r="D2286">
        <v>5191866150</v>
      </c>
    </row>
    <row r="2287" spans="1:4" x14ac:dyDescent="0.3">
      <c r="A2287" t="s">
        <v>4595</v>
      </c>
      <c r="B2287" t="s">
        <v>2283</v>
      </c>
      <c r="C2287">
        <v>10925</v>
      </c>
      <c r="D2287">
        <v>5948190226</v>
      </c>
    </row>
    <row r="2288" spans="1:4" x14ac:dyDescent="0.3">
      <c r="A2288" t="s">
        <v>4596</v>
      </c>
      <c r="B2288" t="s">
        <v>2369</v>
      </c>
      <c r="C2288">
        <v>15163</v>
      </c>
      <c r="D2288">
        <v>6890491998</v>
      </c>
    </row>
    <row r="2289" spans="1:4" x14ac:dyDescent="0.3">
      <c r="A2289" t="s">
        <v>4597</v>
      </c>
      <c r="B2289" t="s">
        <v>1932</v>
      </c>
      <c r="C2289">
        <v>42035</v>
      </c>
      <c r="D2289">
        <v>1009146149</v>
      </c>
    </row>
    <row r="2290" spans="1:4" x14ac:dyDescent="0.3">
      <c r="A2290" t="s">
        <v>4598</v>
      </c>
      <c r="B2290" t="s">
        <v>2749</v>
      </c>
      <c r="C2290">
        <v>52932</v>
      </c>
      <c r="D2290">
        <v>2657442315</v>
      </c>
    </row>
    <row r="2291" spans="1:4" x14ac:dyDescent="0.3">
      <c r="A2291" t="s">
        <v>4599</v>
      </c>
      <c r="B2291" t="s">
        <v>2190</v>
      </c>
      <c r="C2291">
        <v>18824</v>
      </c>
      <c r="D2291">
        <v>4795089876</v>
      </c>
    </row>
    <row r="2292" spans="1:4" x14ac:dyDescent="0.3">
      <c r="A2292" t="s">
        <v>4600</v>
      </c>
      <c r="B2292" t="s">
        <v>2709</v>
      </c>
      <c r="C2292">
        <v>30429</v>
      </c>
      <c r="D2292">
        <v>715518151</v>
      </c>
    </row>
    <row r="2293" spans="1:4" x14ac:dyDescent="0.3">
      <c r="A2293" t="s">
        <v>4601</v>
      </c>
      <c r="B2293" t="s">
        <v>2885</v>
      </c>
      <c r="C2293">
        <v>41078</v>
      </c>
      <c r="D2293">
        <v>4698538416</v>
      </c>
    </row>
    <row r="2294" spans="1:4" x14ac:dyDescent="0.3">
      <c r="A2294" t="s">
        <v>4602</v>
      </c>
      <c r="B2294" t="s">
        <v>3169</v>
      </c>
      <c r="C2294">
        <v>51322</v>
      </c>
      <c r="D2294">
        <v>8333777430</v>
      </c>
    </row>
    <row r="2295" spans="1:4" x14ac:dyDescent="0.3">
      <c r="A2295" t="s">
        <v>4603</v>
      </c>
      <c r="B2295" t="s">
        <v>2466</v>
      </c>
      <c r="C2295">
        <v>53213</v>
      </c>
      <c r="D2295">
        <v>4967603564</v>
      </c>
    </row>
    <row r="2296" spans="1:4" x14ac:dyDescent="0.3">
      <c r="A2296" t="s">
        <v>4604</v>
      </c>
      <c r="B2296" t="s">
        <v>2383</v>
      </c>
      <c r="C2296">
        <v>48148</v>
      </c>
      <c r="D2296">
        <v>9597202352</v>
      </c>
    </row>
    <row r="2297" spans="1:4" x14ac:dyDescent="0.3">
      <c r="A2297" t="s">
        <v>4605</v>
      </c>
      <c r="B2297" t="s">
        <v>1956</v>
      </c>
      <c r="C2297">
        <v>14882</v>
      </c>
      <c r="D2297">
        <v>3164004753</v>
      </c>
    </row>
    <row r="2298" spans="1:4" x14ac:dyDescent="0.3">
      <c r="A2298" t="s">
        <v>4606</v>
      </c>
      <c r="B2298" t="s">
        <v>1997</v>
      </c>
      <c r="C2298">
        <v>48730</v>
      </c>
      <c r="D2298">
        <v>9412192312</v>
      </c>
    </row>
    <row r="2299" spans="1:4" x14ac:dyDescent="0.3">
      <c r="A2299" t="s">
        <v>4607</v>
      </c>
      <c r="B2299" t="s">
        <v>2505</v>
      </c>
      <c r="C2299">
        <v>19870</v>
      </c>
      <c r="D2299">
        <v>2958692264</v>
      </c>
    </row>
    <row r="2300" spans="1:4" x14ac:dyDescent="0.3">
      <c r="A2300" t="s">
        <v>4608</v>
      </c>
      <c r="B2300" t="s">
        <v>2045</v>
      </c>
      <c r="C2300">
        <v>27250</v>
      </c>
      <c r="D2300">
        <v>9516781780</v>
      </c>
    </row>
    <row r="2301" spans="1:4" x14ac:dyDescent="0.3">
      <c r="A2301" t="s">
        <v>4609</v>
      </c>
      <c r="B2301" t="s">
        <v>3247</v>
      </c>
      <c r="C2301">
        <v>20659</v>
      </c>
      <c r="D2301">
        <v>858481901</v>
      </c>
    </row>
    <row r="2302" spans="1:4" x14ac:dyDescent="0.3">
      <c r="A2302" t="s">
        <v>4610</v>
      </c>
      <c r="B2302" t="s">
        <v>2026</v>
      </c>
      <c r="C2302">
        <v>30066</v>
      </c>
      <c r="D2302">
        <v>5792300712</v>
      </c>
    </row>
    <row r="2303" spans="1:4" x14ac:dyDescent="0.3">
      <c r="A2303" t="s">
        <v>4611</v>
      </c>
      <c r="B2303" t="s">
        <v>2095</v>
      </c>
      <c r="C2303">
        <v>29669</v>
      </c>
      <c r="D2303">
        <v>2821741499</v>
      </c>
    </row>
    <row r="2304" spans="1:4" x14ac:dyDescent="0.3">
      <c r="A2304" t="s">
        <v>4612</v>
      </c>
      <c r="B2304" t="s">
        <v>1999</v>
      </c>
      <c r="C2304">
        <v>51140</v>
      </c>
      <c r="D2304">
        <v>8002426673</v>
      </c>
    </row>
    <row r="2305" spans="1:4" x14ac:dyDescent="0.3">
      <c r="A2305" t="s">
        <v>4613</v>
      </c>
      <c r="B2305" t="s">
        <v>3753</v>
      </c>
      <c r="C2305">
        <v>31557</v>
      </c>
      <c r="D2305">
        <v>3060876401</v>
      </c>
    </row>
    <row r="2306" spans="1:4" x14ac:dyDescent="0.3">
      <c r="A2306" t="s">
        <v>4614</v>
      </c>
      <c r="B2306" t="s">
        <v>3753</v>
      </c>
      <c r="C2306">
        <v>11684</v>
      </c>
      <c r="D2306">
        <v>9153408497</v>
      </c>
    </row>
    <row r="2307" spans="1:4" x14ac:dyDescent="0.3">
      <c r="A2307" t="s">
        <v>4615</v>
      </c>
      <c r="B2307" t="s">
        <v>2006</v>
      </c>
      <c r="C2307">
        <v>40048</v>
      </c>
      <c r="D2307">
        <v>6815475379</v>
      </c>
    </row>
    <row r="2308" spans="1:4" x14ac:dyDescent="0.3">
      <c r="A2308" t="s">
        <v>4616</v>
      </c>
      <c r="B2308" t="s">
        <v>2087</v>
      </c>
      <c r="C2308">
        <v>15379</v>
      </c>
      <c r="D2308">
        <v>2561690342</v>
      </c>
    </row>
    <row r="2309" spans="1:4" x14ac:dyDescent="0.3">
      <c r="A2309" t="s">
        <v>4617</v>
      </c>
      <c r="B2309" t="s">
        <v>2276</v>
      </c>
      <c r="C2309">
        <v>28918</v>
      </c>
      <c r="D2309">
        <v>9621331862</v>
      </c>
    </row>
    <row r="2310" spans="1:4" x14ac:dyDescent="0.3">
      <c r="A2310" t="s">
        <v>4618</v>
      </c>
      <c r="B2310" t="s">
        <v>2305</v>
      </c>
      <c r="C2310">
        <v>50711</v>
      </c>
      <c r="D2310">
        <v>7192290785</v>
      </c>
    </row>
    <row r="2311" spans="1:4" x14ac:dyDescent="0.3">
      <c r="A2311" t="s">
        <v>4619</v>
      </c>
      <c r="B2311" t="s">
        <v>2199</v>
      </c>
      <c r="C2311">
        <v>54794</v>
      </c>
      <c r="D2311">
        <v>5153694038</v>
      </c>
    </row>
    <row r="2312" spans="1:4" x14ac:dyDescent="0.3">
      <c r="A2312" t="s">
        <v>4620</v>
      </c>
      <c r="B2312" t="s">
        <v>3753</v>
      </c>
      <c r="C2312">
        <v>14383</v>
      </c>
      <c r="D2312">
        <v>6724903874</v>
      </c>
    </row>
    <row r="2313" spans="1:4" x14ac:dyDescent="0.3">
      <c r="A2313" t="s">
        <v>4621</v>
      </c>
      <c r="B2313" t="s">
        <v>2106</v>
      </c>
      <c r="C2313">
        <v>55358</v>
      </c>
      <c r="D2313">
        <v>3843300291</v>
      </c>
    </row>
    <row r="2314" spans="1:4" x14ac:dyDescent="0.3">
      <c r="A2314" t="s">
        <v>4622</v>
      </c>
      <c r="B2314" t="s">
        <v>2001</v>
      </c>
      <c r="C2314">
        <v>54557</v>
      </c>
      <c r="D2314">
        <v>5209112160</v>
      </c>
    </row>
    <row r="2315" spans="1:4" x14ac:dyDescent="0.3">
      <c r="A2315" t="s">
        <v>4623</v>
      </c>
      <c r="B2315" t="s">
        <v>2665</v>
      </c>
      <c r="C2315">
        <v>38755</v>
      </c>
      <c r="D2315">
        <v>325547246</v>
      </c>
    </row>
    <row r="2316" spans="1:4" x14ac:dyDescent="0.3">
      <c r="A2316" t="s">
        <v>4624</v>
      </c>
      <c r="B2316" t="s">
        <v>1966</v>
      </c>
      <c r="C2316">
        <v>40558</v>
      </c>
      <c r="D2316">
        <v>8808097757</v>
      </c>
    </row>
    <row r="2317" spans="1:4" x14ac:dyDescent="0.3">
      <c r="A2317" t="s">
        <v>4625</v>
      </c>
      <c r="B2317" t="s">
        <v>2004</v>
      </c>
      <c r="C2317">
        <v>15470</v>
      </c>
      <c r="D2317">
        <v>8808097757</v>
      </c>
    </row>
    <row r="2318" spans="1:4" x14ac:dyDescent="0.3">
      <c r="A2318" t="s">
        <v>4626</v>
      </c>
      <c r="B2318" t="s">
        <v>2348</v>
      </c>
      <c r="C2318">
        <v>54141</v>
      </c>
      <c r="D2318">
        <v>1787288307</v>
      </c>
    </row>
    <row r="2319" spans="1:4" x14ac:dyDescent="0.3">
      <c r="A2319" t="s">
        <v>4627</v>
      </c>
      <c r="B2319" t="s">
        <v>2340</v>
      </c>
      <c r="C2319">
        <v>51192</v>
      </c>
      <c r="D2319">
        <v>7700368295</v>
      </c>
    </row>
    <row r="2320" spans="1:4" x14ac:dyDescent="0.3">
      <c r="A2320" t="s">
        <v>4628</v>
      </c>
      <c r="B2320" t="s">
        <v>2468</v>
      </c>
      <c r="C2320">
        <v>12592</v>
      </c>
      <c r="D2320">
        <v>8370379001</v>
      </c>
    </row>
    <row r="2321" spans="1:4" x14ac:dyDescent="0.3">
      <c r="A2321" t="s">
        <v>4629</v>
      </c>
      <c r="B2321" t="s">
        <v>2369</v>
      </c>
      <c r="C2321">
        <v>20294</v>
      </c>
      <c r="D2321">
        <v>6890491998</v>
      </c>
    </row>
    <row r="2322" spans="1:4" x14ac:dyDescent="0.3">
      <c r="A2322" t="s">
        <v>4630</v>
      </c>
      <c r="B2322" t="s">
        <v>2614</v>
      </c>
      <c r="C2322">
        <v>31999</v>
      </c>
      <c r="D2322">
        <v>1469328364</v>
      </c>
    </row>
    <row r="2323" spans="1:4" x14ac:dyDescent="0.3">
      <c r="A2323" t="s">
        <v>4631</v>
      </c>
      <c r="B2323" t="s">
        <v>2524</v>
      </c>
      <c r="C2323">
        <v>48504</v>
      </c>
      <c r="D2323">
        <v>2885061928</v>
      </c>
    </row>
    <row r="2324" spans="1:4" x14ac:dyDescent="0.3">
      <c r="A2324" t="s">
        <v>4632</v>
      </c>
      <c r="B2324" t="s">
        <v>2059</v>
      </c>
      <c r="C2324">
        <v>55134</v>
      </c>
      <c r="D2324">
        <v>3779559293</v>
      </c>
    </row>
    <row r="2325" spans="1:4" x14ac:dyDescent="0.3">
      <c r="A2325" t="s">
        <v>4633</v>
      </c>
      <c r="B2325" t="s">
        <v>3078</v>
      </c>
      <c r="C2325">
        <v>34850</v>
      </c>
      <c r="D2325">
        <v>7236563277</v>
      </c>
    </row>
    <row r="2326" spans="1:4" x14ac:dyDescent="0.3">
      <c r="A2326" t="s">
        <v>4634</v>
      </c>
      <c r="B2326" t="s">
        <v>2103</v>
      </c>
      <c r="C2326">
        <v>16842</v>
      </c>
      <c r="D2326">
        <v>5499856877</v>
      </c>
    </row>
    <row r="2327" spans="1:4" x14ac:dyDescent="0.3">
      <c r="A2327" t="s">
        <v>4635</v>
      </c>
      <c r="B2327" t="s">
        <v>2255</v>
      </c>
      <c r="C2327">
        <v>16977</v>
      </c>
      <c r="D2327">
        <v>5064247826</v>
      </c>
    </row>
    <row r="2328" spans="1:4" x14ac:dyDescent="0.3">
      <c r="A2328" t="s">
        <v>4636</v>
      </c>
      <c r="B2328" t="s">
        <v>2687</v>
      </c>
      <c r="C2328">
        <v>12499</v>
      </c>
      <c r="D2328">
        <v>9293760045</v>
      </c>
    </row>
    <row r="2329" spans="1:4" x14ac:dyDescent="0.3">
      <c r="A2329" t="s">
        <v>4637</v>
      </c>
      <c r="B2329" t="s">
        <v>2360</v>
      </c>
      <c r="C2329">
        <v>11188</v>
      </c>
      <c r="D2329">
        <v>5974179625</v>
      </c>
    </row>
    <row r="2330" spans="1:4" x14ac:dyDescent="0.3">
      <c r="A2330" t="s">
        <v>4638</v>
      </c>
      <c r="B2330" t="s">
        <v>3144</v>
      </c>
      <c r="C2330">
        <v>12557</v>
      </c>
      <c r="D2330">
        <v>9340547551</v>
      </c>
    </row>
    <row r="2331" spans="1:4" x14ac:dyDescent="0.3">
      <c r="A2331" t="s">
        <v>4639</v>
      </c>
      <c r="B2331" t="s">
        <v>2219</v>
      </c>
      <c r="C2331">
        <v>43261</v>
      </c>
      <c r="D2331">
        <v>6126779991</v>
      </c>
    </row>
    <row r="2332" spans="1:4" x14ac:dyDescent="0.3">
      <c r="A2332" t="s">
        <v>4640</v>
      </c>
      <c r="B2332" t="s">
        <v>2099</v>
      </c>
      <c r="C2332">
        <v>52085</v>
      </c>
      <c r="D2332">
        <v>9939542542</v>
      </c>
    </row>
    <row r="2333" spans="1:4" x14ac:dyDescent="0.3">
      <c r="A2333" t="s">
        <v>4641</v>
      </c>
      <c r="B2333" t="s">
        <v>2079</v>
      </c>
      <c r="C2333">
        <v>42507</v>
      </c>
      <c r="D2333">
        <v>5907724676</v>
      </c>
    </row>
    <row r="2334" spans="1:4" x14ac:dyDescent="0.3">
      <c r="A2334" t="s">
        <v>4642</v>
      </c>
      <c r="B2334" t="s">
        <v>2192</v>
      </c>
      <c r="C2334">
        <v>29298</v>
      </c>
      <c r="D2334">
        <v>9939542542</v>
      </c>
    </row>
    <row r="2335" spans="1:4" x14ac:dyDescent="0.3">
      <c r="A2335" t="s">
        <v>4643</v>
      </c>
      <c r="B2335" t="s">
        <v>2217</v>
      </c>
      <c r="C2335">
        <v>13020</v>
      </c>
      <c r="D2335">
        <v>5005774041</v>
      </c>
    </row>
    <row r="2336" spans="1:4" x14ac:dyDescent="0.3">
      <c r="A2336" t="s">
        <v>4644</v>
      </c>
      <c r="B2336" t="s">
        <v>3271</v>
      </c>
      <c r="C2336">
        <v>53543</v>
      </c>
      <c r="D2336">
        <v>2191014690</v>
      </c>
    </row>
    <row r="2337" spans="1:4" x14ac:dyDescent="0.3">
      <c r="A2337" t="s">
        <v>4645</v>
      </c>
      <c r="B2337" t="s">
        <v>2380</v>
      </c>
      <c r="C2337">
        <v>15691</v>
      </c>
      <c r="D2337">
        <v>2083520173</v>
      </c>
    </row>
    <row r="2338" spans="1:4" x14ac:dyDescent="0.3">
      <c r="A2338" t="s">
        <v>4646</v>
      </c>
      <c r="B2338" t="s">
        <v>2521</v>
      </c>
      <c r="C2338">
        <v>38898</v>
      </c>
      <c r="D2338">
        <v>9984023702</v>
      </c>
    </row>
    <row r="2339" spans="1:4" x14ac:dyDescent="0.3">
      <c r="A2339" t="s">
        <v>4647</v>
      </c>
      <c r="B2339" t="s">
        <v>1952</v>
      </c>
      <c r="C2339">
        <v>17622</v>
      </c>
      <c r="D2339">
        <v>6695538166</v>
      </c>
    </row>
    <row r="2340" spans="1:4" x14ac:dyDescent="0.3">
      <c r="A2340" t="s">
        <v>4648</v>
      </c>
      <c r="B2340" t="s">
        <v>2736</v>
      </c>
      <c r="C2340">
        <v>14665</v>
      </c>
      <c r="D2340">
        <v>9328457335</v>
      </c>
    </row>
    <row r="2341" spans="1:4" x14ac:dyDescent="0.3">
      <c r="A2341" t="s">
        <v>4649</v>
      </c>
      <c r="B2341" t="s">
        <v>2746</v>
      </c>
      <c r="C2341">
        <v>16809</v>
      </c>
      <c r="D2341">
        <v>4866916575</v>
      </c>
    </row>
    <row r="2342" spans="1:4" x14ac:dyDescent="0.3">
      <c r="A2342" t="s">
        <v>4650</v>
      </c>
      <c r="B2342" t="s">
        <v>3527</v>
      </c>
      <c r="C2342">
        <v>52387</v>
      </c>
      <c r="D2342">
        <v>1743464649</v>
      </c>
    </row>
    <row r="2343" spans="1:4" x14ac:dyDescent="0.3">
      <c r="A2343" t="s">
        <v>4651</v>
      </c>
      <c r="B2343" t="s">
        <v>2350</v>
      </c>
      <c r="C2343">
        <v>38861</v>
      </c>
      <c r="D2343">
        <v>5603002824</v>
      </c>
    </row>
    <row r="2344" spans="1:4" x14ac:dyDescent="0.3">
      <c r="A2344" t="s">
        <v>4652</v>
      </c>
      <c r="B2344" t="s">
        <v>2757</v>
      </c>
      <c r="C2344">
        <v>47113</v>
      </c>
      <c r="D2344">
        <v>992720575</v>
      </c>
    </row>
    <row r="2345" spans="1:4" x14ac:dyDescent="0.3">
      <c r="A2345" t="s">
        <v>4653</v>
      </c>
      <c r="B2345" t="s">
        <v>2049</v>
      </c>
      <c r="C2345">
        <v>35753</v>
      </c>
      <c r="D2345">
        <v>2183763965</v>
      </c>
    </row>
    <row r="2346" spans="1:4" x14ac:dyDescent="0.3">
      <c r="A2346" t="s">
        <v>4654</v>
      </c>
      <c r="B2346" t="s">
        <v>2757</v>
      </c>
      <c r="C2346">
        <v>43834</v>
      </c>
      <c r="D2346">
        <v>4525743115</v>
      </c>
    </row>
    <row r="2347" spans="1:4" x14ac:dyDescent="0.3">
      <c r="A2347" t="s">
        <v>4655</v>
      </c>
      <c r="B2347" t="s">
        <v>2378</v>
      </c>
      <c r="C2347">
        <v>37594</v>
      </c>
      <c r="D2347">
        <v>5191866150</v>
      </c>
    </row>
    <row r="2348" spans="1:4" x14ac:dyDescent="0.3">
      <c r="A2348" t="s">
        <v>4656</v>
      </c>
      <c r="B2348" t="s">
        <v>2083</v>
      </c>
      <c r="C2348">
        <v>57274</v>
      </c>
      <c r="D2348">
        <v>9651729414</v>
      </c>
    </row>
    <row r="2349" spans="1:4" x14ac:dyDescent="0.3">
      <c r="A2349" t="s">
        <v>4657</v>
      </c>
      <c r="B2349" t="s">
        <v>2401</v>
      </c>
      <c r="C2349">
        <v>28712</v>
      </c>
      <c r="D2349">
        <v>5241020535</v>
      </c>
    </row>
    <row r="2350" spans="1:4" x14ac:dyDescent="0.3">
      <c r="A2350" t="s">
        <v>4658</v>
      </c>
      <c r="B2350" t="s">
        <v>3758</v>
      </c>
      <c r="C2350">
        <v>55593</v>
      </c>
      <c r="D2350">
        <v>3211170715</v>
      </c>
    </row>
    <row r="2351" spans="1:4" x14ac:dyDescent="0.3">
      <c r="A2351" t="s">
        <v>4659</v>
      </c>
      <c r="B2351" t="s">
        <v>3393</v>
      </c>
      <c r="C2351">
        <v>42945</v>
      </c>
      <c r="D2351">
        <v>6842801095</v>
      </c>
    </row>
    <row r="2352" spans="1:4" x14ac:dyDescent="0.3">
      <c r="A2352" t="s">
        <v>4660</v>
      </c>
      <c r="B2352" t="s">
        <v>2600</v>
      </c>
      <c r="C2352">
        <v>46521</v>
      </c>
      <c r="D2352">
        <v>3211170715</v>
      </c>
    </row>
    <row r="2353" spans="1:4" x14ac:dyDescent="0.3">
      <c r="A2353" t="s">
        <v>4661</v>
      </c>
      <c r="B2353" t="s">
        <v>3291</v>
      </c>
      <c r="C2353">
        <v>43163</v>
      </c>
      <c r="D2353">
        <v>4739588234</v>
      </c>
    </row>
    <row r="2354" spans="1:4" x14ac:dyDescent="0.3">
      <c r="A2354" t="s">
        <v>4662</v>
      </c>
      <c r="B2354" t="s">
        <v>2071</v>
      </c>
      <c r="C2354">
        <v>59618</v>
      </c>
      <c r="D2354">
        <v>6402318035</v>
      </c>
    </row>
    <row r="2355" spans="1:4" x14ac:dyDescent="0.3">
      <c r="A2355" t="s">
        <v>4663</v>
      </c>
      <c r="B2355" t="s">
        <v>2459</v>
      </c>
      <c r="C2355">
        <v>58726</v>
      </c>
      <c r="D2355">
        <v>4175195971</v>
      </c>
    </row>
    <row r="2356" spans="1:4" x14ac:dyDescent="0.3">
      <c r="A2356" t="s">
        <v>4664</v>
      </c>
      <c r="B2356" t="s">
        <v>2097</v>
      </c>
      <c r="C2356">
        <v>59088</v>
      </c>
      <c r="D2356">
        <v>5293354957</v>
      </c>
    </row>
    <row r="2357" spans="1:4" x14ac:dyDescent="0.3">
      <c r="A2357" t="s">
        <v>4665</v>
      </c>
      <c r="B2357" t="s">
        <v>3558</v>
      </c>
      <c r="C2357">
        <v>35917</v>
      </c>
      <c r="D2357">
        <v>5074304008</v>
      </c>
    </row>
    <row r="2358" spans="1:4" x14ac:dyDescent="0.3">
      <c r="A2358" t="s">
        <v>4666</v>
      </c>
      <c r="B2358" t="s">
        <v>2039</v>
      </c>
      <c r="C2358">
        <v>51142</v>
      </c>
      <c r="D2358">
        <v>4649590612</v>
      </c>
    </row>
    <row r="2359" spans="1:4" x14ac:dyDescent="0.3">
      <c r="A2359" t="s">
        <v>4667</v>
      </c>
      <c r="B2359" t="s">
        <v>2517</v>
      </c>
      <c r="C2359">
        <v>34435</v>
      </c>
      <c r="D2359">
        <v>4185019157</v>
      </c>
    </row>
    <row r="2360" spans="1:4" x14ac:dyDescent="0.3">
      <c r="A2360" t="s">
        <v>4668</v>
      </c>
      <c r="B2360" t="s">
        <v>2158</v>
      </c>
      <c r="C2360">
        <v>12911</v>
      </c>
      <c r="D2360">
        <v>1074899180</v>
      </c>
    </row>
    <row r="2361" spans="1:4" x14ac:dyDescent="0.3">
      <c r="A2361" t="s">
        <v>4669</v>
      </c>
      <c r="B2361" t="s">
        <v>3092</v>
      </c>
      <c r="C2361">
        <v>16205</v>
      </c>
      <c r="D2361">
        <v>5795848808</v>
      </c>
    </row>
    <row r="2362" spans="1:4" x14ac:dyDescent="0.3">
      <c r="A2362" t="s">
        <v>4670</v>
      </c>
      <c r="B2362" t="s">
        <v>2663</v>
      </c>
      <c r="C2362">
        <v>45466</v>
      </c>
      <c r="D2362">
        <v>7966083349</v>
      </c>
    </row>
    <row r="2363" spans="1:4" x14ac:dyDescent="0.3">
      <c r="A2363" t="s">
        <v>4671</v>
      </c>
      <c r="B2363" t="s">
        <v>2059</v>
      </c>
      <c r="C2363">
        <v>54225</v>
      </c>
      <c r="D2363">
        <v>1280521902</v>
      </c>
    </row>
    <row r="2364" spans="1:4" x14ac:dyDescent="0.3">
      <c r="A2364" t="s">
        <v>4672</v>
      </c>
      <c r="B2364" t="s">
        <v>2006</v>
      </c>
      <c r="C2364">
        <v>58060</v>
      </c>
      <c r="D2364">
        <v>9052475601</v>
      </c>
    </row>
    <row r="2365" spans="1:4" x14ac:dyDescent="0.3">
      <c r="A2365" t="s">
        <v>4673</v>
      </c>
      <c r="B2365" t="s">
        <v>2118</v>
      </c>
      <c r="C2365">
        <v>37746</v>
      </c>
      <c r="D2365">
        <v>7326611955</v>
      </c>
    </row>
    <row r="2366" spans="1:4" x14ac:dyDescent="0.3">
      <c r="A2366" t="s">
        <v>4674</v>
      </c>
      <c r="B2366" t="s">
        <v>2714</v>
      </c>
      <c r="C2366">
        <v>51666</v>
      </c>
      <c r="D2366">
        <v>4192443678</v>
      </c>
    </row>
    <row r="2367" spans="1:4" x14ac:dyDescent="0.3">
      <c r="A2367" t="s">
        <v>4675</v>
      </c>
      <c r="B2367" t="s">
        <v>2722</v>
      </c>
      <c r="C2367">
        <v>30232</v>
      </c>
      <c r="D2367">
        <v>6283719635</v>
      </c>
    </row>
    <row r="2368" spans="1:4" x14ac:dyDescent="0.3">
      <c r="A2368" t="s">
        <v>4676</v>
      </c>
      <c r="B2368" t="s">
        <v>2310</v>
      </c>
      <c r="C2368">
        <v>39083</v>
      </c>
      <c r="D2368">
        <v>2083520173</v>
      </c>
    </row>
    <row r="2369" spans="1:4" x14ac:dyDescent="0.3">
      <c r="A2369" t="s">
        <v>4677</v>
      </c>
      <c r="B2369" t="s">
        <v>2536</v>
      </c>
      <c r="C2369">
        <v>24404</v>
      </c>
      <c r="D2369">
        <v>3996818513</v>
      </c>
    </row>
    <row r="2370" spans="1:4" x14ac:dyDescent="0.3">
      <c r="A2370" t="s">
        <v>4678</v>
      </c>
      <c r="B2370" t="s">
        <v>2718</v>
      </c>
      <c r="C2370">
        <v>52403</v>
      </c>
      <c r="D2370">
        <v>2493113470</v>
      </c>
    </row>
    <row r="2371" spans="1:4" x14ac:dyDescent="0.3">
      <c r="A2371" t="s">
        <v>4679</v>
      </c>
      <c r="B2371" t="s">
        <v>2670</v>
      </c>
      <c r="C2371">
        <v>15142</v>
      </c>
      <c r="D2371">
        <v>4372257910</v>
      </c>
    </row>
    <row r="2372" spans="1:4" x14ac:dyDescent="0.3">
      <c r="A2372" t="s">
        <v>4680</v>
      </c>
      <c r="B2372" t="s">
        <v>2293</v>
      </c>
      <c r="C2372">
        <v>20157</v>
      </c>
      <c r="D2372">
        <v>7560031153</v>
      </c>
    </row>
    <row r="2373" spans="1:4" x14ac:dyDescent="0.3">
      <c r="A2373" t="s">
        <v>4681</v>
      </c>
      <c r="B2373" t="s">
        <v>2343</v>
      </c>
      <c r="C2373">
        <v>15894</v>
      </c>
      <c r="D2373">
        <v>4290015026</v>
      </c>
    </row>
    <row r="2374" spans="1:4" x14ac:dyDescent="0.3">
      <c r="A2374" t="s">
        <v>4682</v>
      </c>
      <c r="B2374" t="s">
        <v>2459</v>
      </c>
      <c r="C2374">
        <v>25063</v>
      </c>
      <c r="D2374">
        <v>4808886316</v>
      </c>
    </row>
    <row r="2375" spans="1:4" x14ac:dyDescent="0.3">
      <c r="A2375" t="s">
        <v>4683</v>
      </c>
      <c r="B2375" t="s">
        <v>2491</v>
      </c>
      <c r="C2375">
        <v>14388</v>
      </c>
      <c r="D2375">
        <v>3379645060</v>
      </c>
    </row>
    <row r="2376" spans="1:4" x14ac:dyDescent="0.3">
      <c r="A2376" t="s">
        <v>4684</v>
      </c>
      <c r="B2376" t="s">
        <v>2576</v>
      </c>
      <c r="C2376">
        <v>59883</v>
      </c>
      <c r="D2376">
        <v>1462166245</v>
      </c>
    </row>
    <row r="2377" spans="1:4" x14ac:dyDescent="0.3">
      <c r="A2377" t="s">
        <v>4685</v>
      </c>
      <c r="B2377" t="s">
        <v>2049</v>
      </c>
      <c r="C2377">
        <v>25553</v>
      </c>
      <c r="D2377">
        <v>893122882</v>
      </c>
    </row>
    <row r="2378" spans="1:4" x14ac:dyDescent="0.3">
      <c r="A2378" t="s">
        <v>4686</v>
      </c>
      <c r="B2378" t="s">
        <v>2804</v>
      </c>
      <c r="C2378">
        <v>39683</v>
      </c>
      <c r="D2378">
        <v>9590888275</v>
      </c>
    </row>
    <row r="2379" spans="1:4" x14ac:dyDescent="0.3">
      <c r="A2379" t="s">
        <v>4687</v>
      </c>
      <c r="B2379" t="s">
        <v>2727</v>
      </c>
      <c r="C2379">
        <v>27909</v>
      </c>
      <c r="D2379">
        <v>1518783783</v>
      </c>
    </row>
    <row r="2380" spans="1:4" x14ac:dyDescent="0.3">
      <c r="A2380" t="s">
        <v>4688</v>
      </c>
      <c r="B2380" t="s">
        <v>2572</v>
      </c>
      <c r="C2380">
        <v>28200</v>
      </c>
      <c r="D2380">
        <v>4698538416</v>
      </c>
    </row>
    <row r="2381" spans="1:4" x14ac:dyDescent="0.3">
      <c r="A2381" t="s">
        <v>4689</v>
      </c>
      <c r="B2381" t="s">
        <v>2554</v>
      </c>
      <c r="C2381">
        <v>29379</v>
      </c>
      <c r="D2381">
        <v>3488994694</v>
      </c>
    </row>
    <row r="2382" spans="1:4" x14ac:dyDescent="0.3">
      <c r="A2382" t="s">
        <v>4690</v>
      </c>
      <c r="B2382" t="s">
        <v>2992</v>
      </c>
      <c r="C2382">
        <v>10241</v>
      </c>
      <c r="D2382">
        <v>4972162740</v>
      </c>
    </row>
    <row r="2383" spans="1:4" x14ac:dyDescent="0.3">
      <c r="A2383" t="s">
        <v>4691</v>
      </c>
      <c r="B2383" t="s">
        <v>3376</v>
      </c>
      <c r="C2383">
        <v>59310</v>
      </c>
      <c r="D2383">
        <v>8322342209</v>
      </c>
    </row>
    <row r="2384" spans="1:4" x14ac:dyDescent="0.3">
      <c r="A2384" t="s">
        <v>4692</v>
      </c>
      <c r="B2384" t="s">
        <v>2790</v>
      </c>
      <c r="C2384">
        <v>10634</v>
      </c>
      <c r="D2384">
        <v>4670832530</v>
      </c>
    </row>
    <row r="2385" spans="1:4" x14ac:dyDescent="0.3">
      <c r="A2385" t="s">
        <v>4693</v>
      </c>
      <c r="B2385" t="s">
        <v>2396</v>
      </c>
      <c r="C2385">
        <v>11589</v>
      </c>
      <c r="D2385">
        <v>7240169995</v>
      </c>
    </row>
    <row r="2386" spans="1:4" x14ac:dyDescent="0.3">
      <c r="A2386" t="s">
        <v>4694</v>
      </c>
      <c r="B2386" t="s">
        <v>2087</v>
      </c>
      <c r="C2386">
        <v>18174</v>
      </c>
      <c r="D2386">
        <v>5637692440</v>
      </c>
    </row>
    <row r="2387" spans="1:4" x14ac:dyDescent="0.3">
      <c r="A2387" t="s">
        <v>4695</v>
      </c>
      <c r="B2387" t="s">
        <v>2992</v>
      </c>
      <c r="C2387">
        <v>36661</v>
      </c>
      <c r="D2387">
        <v>8256403403</v>
      </c>
    </row>
    <row r="2388" spans="1:4" x14ac:dyDescent="0.3">
      <c r="A2388" t="s">
        <v>4696</v>
      </c>
      <c r="B2388" t="s">
        <v>2548</v>
      </c>
      <c r="C2388">
        <v>39747</v>
      </c>
      <c r="D2388">
        <v>8533410514</v>
      </c>
    </row>
    <row r="2389" spans="1:4" x14ac:dyDescent="0.3">
      <c r="A2389" t="s">
        <v>4697</v>
      </c>
      <c r="B2389" t="s">
        <v>2314</v>
      </c>
      <c r="C2389">
        <v>15297</v>
      </c>
      <c r="D2389">
        <v>6259267215</v>
      </c>
    </row>
    <row r="2390" spans="1:4" x14ac:dyDescent="0.3">
      <c r="A2390" t="s">
        <v>4698</v>
      </c>
      <c r="B2390" t="s">
        <v>2201</v>
      </c>
      <c r="C2390">
        <v>52258</v>
      </c>
      <c r="D2390">
        <v>8093156364</v>
      </c>
    </row>
    <row r="2391" spans="1:4" x14ac:dyDescent="0.3">
      <c r="A2391" t="s">
        <v>4699</v>
      </c>
      <c r="B2391" t="s">
        <v>2077</v>
      </c>
      <c r="C2391">
        <v>37965</v>
      </c>
      <c r="D2391">
        <v>1659418720</v>
      </c>
    </row>
    <row r="2392" spans="1:4" x14ac:dyDescent="0.3">
      <c r="A2392" t="s">
        <v>4700</v>
      </c>
      <c r="B2392" t="s">
        <v>3113</v>
      </c>
      <c r="C2392">
        <v>41069</v>
      </c>
      <c r="D2392">
        <v>6279928705</v>
      </c>
    </row>
    <row r="2393" spans="1:4" x14ac:dyDescent="0.3">
      <c r="A2393" t="s">
        <v>4701</v>
      </c>
      <c r="B2393" t="s">
        <v>2452</v>
      </c>
      <c r="C2393">
        <v>13017</v>
      </c>
      <c r="D2393">
        <v>4085082426</v>
      </c>
    </row>
    <row r="2394" spans="1:4" x14ac:dyDescent="0.3">
      <c r="A2394" t="s">
        <v>4702</v>
      </c>
      <c r="B2394" t="s">
        <v>3873</v>
      </c>
      <c r="C2394">
        <v>46457</v>
      </c>
      <c r="D2394">
        <v>532074068</v>
      </c>
    </row>
    <row r="2395" spans="1:4" x14ac:dyDescent="0.3">
      <c r="A2395" t="s">
        <v>4703</v>
      </c>
      <c r="B2395" t="s">
        <v>2225</v>
      </c>
      <c r="C2395">
        <v>41293</v>
      </c>
      <c r="D2395">
        <v>2074776004</v>
      </c>
    </row>
    <row r="2396" spans="1:4" x14ac:dyDescent="0.3">
      <c r="A2396" t="s">
        <v>4704</v>
      </c>
      <c r="B2396" t="s">
        <v>2293</v>
      </c>
      <c r="C2396">
        <v>55219</v>
      </c>
      <c r="D2396">
        <v>7892446737</v>
      </c>
    </row>
    <row r="2397" spans="1:4" x14ac:dyDescent="0.3">
      <c r="A2397" t="s">
        <v>4705</v>
      </c>
      <c r="B2397" t="s">
        <v>2051</v>
      </c>
      <c r="C2397">
        <v>14688</v>
      </c>
      <c r="D2397">
        <v>4610039311</v>
      </c>
    </row>
    <row r="2398" spans="1:4" x14ac:dyDescent="0.3">
      <c r="A2398" t="s">
        <v>4706</v>
      </c>
      <c r="B2398" t="s">
        <v>3113</v>
      </c>
      <c r="C2398">
        <v>26053</v>
      </c>
      <c r="D2398">
        <v>5244119095</v>
      </c>
    </row>
    <row r="2399" spans="1:4" x14ac:dyDescent="0.3">
      <c r="A2399" t="s">
        <v>4707</v>
      </c>
      <c r="B2399" t="s">
        <v>2043</v>
      </c>
      <c r="C2399">
        <v>39051</v>
      </c>
      <c r="D2399">
        <v>2191930824</v>
      </c>
    </row>
    <row r="2400" spans="1:4" x14ac:dyDescent="0.3">
      <c r="A2400" t="s">
        <v>4708</v>
      </c>
      <c r="B2400" t="s">
        <v>2722</v>
      </c>
      <c r="C2400">
        <v>40228</v>
      </c>
      <c r="D2400">
        <v>7402856011</v>
      </c>
    </row>
    <row r="2401" spans="1:4" x14ac:dyDescent="0.3">
      <c r="A2401" t="s">
        <v>4709</v>
      </c>
      <c r="B2401" t="s">
        <v>2234</v>
      </c>
      <c r="C2401">
        <v>29743</v>
      </c>
      <c r="D2401">
        <v>5561472151</v>
      </c>
    </row>
    <row r="2402" spans="1:4" x14ac:dyDescent="0.3">
      <c r="A2402" t="s">
        <v>4710</v>
      </c>
      <c r="B2402" t="s">
        <v>2459</v>
      </c>
      <c r="C2402">
        <v>36649</v>
      </c>
      <c r="D2402">
        <v>4492546545</v>
      </c>
    </row>
    <row r="2403" spans="1:4" x14ac:dyDescent="0.3">
      <c r="A2403" t="s">
        <v>4711</v>
      </c>
      <c r="B2403" t="s">
        <v>2083</v>
      </c>
      <c r="C2403">
        <v>34500</v>
      </c>
      <c r="D2403">
        <v>9892583027</v>
      </c>
    </row>
    <row r="2404" spans="1:4" x14ac:dyDescent="0.3">
      <c r="A2404" t="s">
        <v>4712</v>
      </c>
      <c r="B2404" t="s">
        <v>1934</v>
      </c>
      <c r="C2404">
        <v>12147</v>
      </c>
      <c r="D2404">
        <v>4398950745</v>
      </c>
    </row>
    <row r="2405" spans="1:4" x14ac:dyDescent="0.3">
      <c r="A2405" t="s">
        <v>4713</v>
      </c>
      <c r="B2405" t="s">
        <v>2087</v>
      </c>
      <c r="C2405">
        <v>16783</v>
      </c>
      <c r="D2405">
        <v>6402318035</v>
      </c>
    </row>
    <row r="2406" spans="1:4" x14ac:dyDescent="0.3">
      <c r="A2406" t="s">
        <v>4714</v>
      </c>
      <c r="B2406" t="s">
        <v>2574</v>
      </c>
      <c r="C2406">
        <v>29366</v>
      </c>
      <c r="D2406">
        <v>8482007106</v>
      </c>
    </row>
    <row r="2407" spans="1:4" x14ac:dyDescent="0.3">
      <c r="A2407" t="s">
        <v>4715</v>
      </c>
      <c r="B2407" t="s">
        <v>3142</v>
      </c>
      <c r="C2407">
        <v>57301</v>
      </c>
      <c r="D2407">
        <v>3145039288</v>
      </c>
    </row>
    <row r="2408" spans="1:4" x14ac:dyDescent="0.3">
      <c r="A2408" t="s">
        <v>4716</v>
      </c>
      <c r="B2408" t="s">
        <v>2045</v>
      </c>
      <c r="C2408">
        <v>14646</v>
      </c>
      <c r="D2408">
        <v>1425230725</v>
      </c>
    </row>
    <row r="2409" spans="1:4" x14ac:dyDescent="0.3">
      <c r="A2409" t="s">
        <v>4717</v>
      </c>
      <c r="B2409" t="s">
        <v>2164</v>
      </c>
      <c r="C2409">
        <v>33491</v>
      </c>
      <c r="D2409">
        <v>6279928705</v>
      </c>
    </row>
    <row r="2410" spans="1:4" x14ac:dyDescent="0.3">
      <c r="A2410" t="s">
        <v>4718</v>
      </c>
      <c r="B2410" t="s">
        <v>2264</v>
      </c>
      <c r="C2410">
        <v>53572</v>
      </c>
      <c r="D2410">
        <v>901154172</v>
      </c>
    </row>
    <row r="2411" spans="1:4" x14ac:dyDescent="0.3">
      <c r="A2411" t="s">
        <v>4719</v>
      </c>
      <c r="B2411" t="s">
        <v>1984</v>
      </c>
      <c r="C2411">
        <v>48465</v>
      </c>
      <c r="D2411">
        <v>9705650896</v>
      </c>
    </row>
    <row r="2412" spans="1:4" x14ac:dyDescent="0.3">
      <c r="A2412" t="s">
        <v>4720</v>
      </c>
      <c r="B2412" t="s">
        <v>2496</v>
      </c>
      <c r="C2412">
        <v>13077</v>
      </c>
      <c r="D2412">
        <v>9002722281</v>
      </c>
    </row>
    <row r="2413" spans="1:4" x14ac:dyDescent="0.3">
      <c r="A2413" t="s">
        <v>4721</v>
      </c>
      <c r="B2413" t="s">
        <v>2253</v>
      </c>
      <c r="C2413">
        <v>21381</v>
      </c>
      <c r="D2413">
        <v>3843300291</v>
      </c>
    </row>
    <row r="2414" spans="1:4" x14ac:dyDescent="0.3">
      <c r="A2414" t="s">
        <v>4722</v>
      </c>
      <c r="B2414" t="s">
        <v>2931</v>
      </c>
      <c r="C2414">
        <v>19594</v>
      </c>
      <c r="D2414">
        <v>4219825649</v>
      </c>
    </row>
    <row r="2415" spans="1:4" x14ac:dyDescent="0.3">
      <c r="A2415" t="s">
        <v>4723</v>
      </c>
      <c r="B2415" t="s">
        <v>2563</v>
      </c>
      <c r="C2415">
        <v>47426</v>
      </c>
      <c r="D2415">
        <v>4937054791</v>
      </c>
    </row>
    <row r="2416" spans="1:4" x14ac:dyDescent="0.3">
      <c r="A2416" t="s">
        <v>4724</v>
      </c>
      <c r="B2416" t="s">
        <v>2266</v>
      </c>
      <c r="C2416">
        <v>16572</v>
      </c>
      <c r="D2416">
        <v>1659418720</v>
      </c>
    </row>
    <row r="2417" spans="1:4" x14ac:dyDescent="0.3">
      <c r="A2417" t="s">
        <v>4725</v>
      </c>
      <c r="B2417" t="s">
        <v>2014</v>
      </c>
      <c r="C2417">
        <v>22943</v>
      </c>
      <c r="D2417">
        <v>4269946768</v>
      </c>
    </row>
    <row r="2418" spans="1:4" x14ac:dyDescent="0.3">
      <c r="A2418" t="s">
        <v>4726</v>
      </c>
      <c r="B2418" t="s">
        <v>2790</v>
      </c>
      <c r="C2418">
        <v>58552</v>
      </c>
      <c r="D2418">
        <v>7621218967</v>
      </c>
    </row>
    <row r="2419" spans="1:4" x14ac:dyDescent="0.3">
      <c r="A2419" t="s">
        <v>4727</v>
      </c>
      <c r="B2419" t="s">
        <v>2109</v>
      </c>
      <c r="C2419">
        <v>41223</v>
      </c>
      <c r="D2419">
        <v>5149710571</v>
      </c>
    </row>
    <row r="2420" spans="1:4" x14ac:dyDescent="0.3">
      <c r="A2420" t="s">
        <v>4728</v>
      </c>
      <c r="B2420" t="s">
        <v>1976</v>
      </c>
      <c r="C2420">
        <v>13064</v>
      </c>
      <c r="D2420">
        <v>9153408497</v>
      </c>
    </row>
    <row r="2421" spans="1:4" x14ac:dyDescent="0.3">
      <c r="A2421" t="s">
        <v>4729</v>
      </c>
      <c r="B2421" t="s">
        <v>2596</v>
      </c>
      <c r="C2421">
        <v>19054</v>
      </c>
      <c r="D2421">
        <v>3843300291</v>
      </c>
    </row>
    <row r="2422" spans="1:4" x14ac:dyDescent="0.3">
      <c r="A2422" t="s">
        <v>4730</v>
      </c>
      <c r="B2422" t="s">
        <v>2146</v>
      </c>
      <c r="C2422">
        <v>34585</v>
      </c>
      <c r="D2422">
        <v>9829586073</v>
      </c>
    </row>
    <row r="2423" spans="1:4" x14ac:dyDescent="0.3">
      <c r="A2423" t="s">
        <v>4731</v>
      </c>
      <c r="B2423" t="s">
        <v>2847</v>
      </c>
      <c r="C2423">
        <v>22097</v>
      </c>
      <c r="D2423">
        <v>6173504774</v>
      </c>
    </row>
    <row r="2424" spans="1:4" x14ac:dyDescent="0.3">
      <c r="A2424" t="s">
        <v>4732</v>
      </c>
      <c r="B2424" t="s">
        <v>2636</v>
      </c>
      <c r="C2424">
        <v>29820</v>
      </c>
      <c r="D2424">
        <v>3041948354</v>
      </c>
    </row>
    <row r="2425" spans="1:4" x14ac:dyDescent="0.3">
      <c r="A2425" t="s">
        <v>4733</v>
      </c>
      <c r="B2425" t="s">
        <v>2173</v>
      </c>
      <c r="C2425">
        <v>10785</v>
      </c>
      <c r="D2425">
        <v>7957976743</v>
      </c>
    </row>
    <row r="2426" spans="1:4" x14ac:dyDescent="0.3">
      <c r="A2426" t="s">
        <v>4734</v>
      </c>
      <c r="B2426" t="s">
        <v>2546</v>
      </c>
      <c r="C2426">
        <v>30094</v>
      </c>
      <c r="D2426">
        <v>4256220232</v>
      </c>
    </row>
    <row r="2427" spans="1:4" x14ac:dyDescent="0.3">
      <c r="A2427" t="s">
        <v>4735</v>
      </c>
      <c r="B2427" t="s">
        <v>2674</v>
      </c>
      <c r="C2427">
        <v>58286</v>
      </c>
      <c r="D2427">
        <v>4236713853</v>
      </c>
    </row>
    <row r="2428" spans="1:4" x14ac:dyDescent="0.3">
      <c r="A2428" t="s">
        <v>4736</v>
      </c>
      <c r="B2428" t="s">
        <v>2156</v>
      </c>
      <c r="C2428">
        <v>20109</v>
      </c>
      <c r="D2428">
        <v>7263964236</v>
      </c>
    </row>
    <row r="2429" spans="1:4" x14ac:dyDescent="0.3">
      <c r="A2429" t="s">
        <v>4737</v>
      </c>
      <c r="B2429" t="s">
        <v>2923</v>
      </c>
      <c r="C2429">
        <v>41635</v>
      </c>
      <c r="D2429">
        <v>3764546336</v>
      </c>
    </row>
    <row r="2430" spans="1:4" x14ac:dyDescent="0.3">
      <c r="A2430" t="s">
        <v>4738</v>
      </c>
      <c r="B2430" t="s">
        <v>2337</v>
      </c>
      <c r="C2430">
        <v>45540</v>
      </c>
      <c r="D2430">
        <v>2279888742</v>
      </c>
    </row>
    <row r="2431" spans="1:4" x14ac:dyDescent="0.3">
      <c r="A2431" t="s">
        <v>4739</v>
      </c>
      <c r="B2431" t="s">
        <v>2087</v>
      </c>
      <c r="C2431">
        <v>26961</v>
      </c>
      <c r="D2431">
        <v>9258570278</v>
      </c>
    </row>
    <row r="2432" spans="1:4" x14ac:dyDescent="0.3">
      <c r="A2432" t="s">
        <v>4740</v>
      </c>
      <c r="B2432" t="s">
        <v>2298</v>
      </c>
      <c r="C2432">
        <v>58854</v>
      </c>
      <c r="D2432">
        <v>8971738782</v>
      </c>
    </row>
    <row r="2433" spans="1:4" x14ac:dyDescent="0.3">
      <c r="A2433" t="s">
        <v>4741</v>
      </c>
      <c r="B2433" t="s">
        <v>2931</v>
      </c>
      <c r="C2433">
        <v>41647</v>
      </c>
      <c r="D2433">
        <v>6819596901</v>
      </c>
    </row>
    <row r="2434" spans="1:4" x14ac:dyDescent="0.3">
      <c r="A2434" t="s">
        <v>4742</v>
      </c>
      <c r="B2434" t="s">
        <v>2749</v>
      </c>
      <c r="C2434">
        <v>34851</v>
      </c>
      <c r="D2434">
        <v>2259282237</v>
      </c>
    </row>
    <row r="2435" spans="1:4" x14ac:dyDescent="0.3">
      <c r="A2435" t="s">
        <v>4743</v>
      </c>
      <c r="B2435" t="s">
        <v>2360</v>
      </c>
      <c r="C2435">
        <v>15888</v>
      </c>
      <c r="D2435">
        <v>7098438871</v>
      </c>
    </row>
    <row r="2436" spans="1:4" x14ac:dyDescent="0.3">
      <c r="A2436" t="s">
        <v>4744</v>
      </c>
      <c r="B2436" t="s">
        <v>2286</v>
      </c>
      <c r="C2436">
        <v>16717</v>
      </c>
      <c r="D2436">
        <v>583595162</v>
      </c>
    </row>
    <row r="2437" spans="1:4" x14ac:dyDescent="0.3">
      <c r="A2437" t="s">
        <v>4745</v>
      </c>
      <c r="B2437" t="s">
        <v>1956</v>
      </c>
      <c r="C2437">
        <v>49767</v>
      </c>
      <c r="D2437">
        <v>8024322455</v>
      </c>
    </row>
    <row r="2438" spans="1:4" x14ac:dyDescent="0.3">
      <c r="A2438" t="s">
        <v>4746</v>
      </c>
      <c r="B2438" t="s">
        <v>2089</v>
      </c>
      <c r="C2438">
        <v>23914</v>
      </c>
      <c r="D2438">
        <v>17898579</v>
      </c>
    </row>
    <row r="2439" spans="1:4" x14ac:dyDescent="0.3">
      <c r="A2439" t="s">
        <v>4747</v>
      </c>
      <c r="B2439" t="s">
        <v>1999</v>
      </c>
      <c r="C2439">
        <v>57157</v>
      </c>
      <c r="D2439">
        <v>8024322455</v>
      </c>
    </row>
    <row r="2440" spans="1:4" x14ac:dyDescent="0.3">
      <c r="A2440" t="s">
        <v>4748</v>
      </c>
      <c r="B2440" t="s">
        <v>3376</v>
      </c>
      <c r="C2440">
        <v>45334</v>
      </c>
      <c r="D2440">
        <v>6718456802</v>
      </c>
    </row>
    <row r="2441" spans="1:4" x14ac:dyDescent="0.3">
      <c r="A2441" t="s">
        <v>4749</v>
      </c>
      <c r="B2441" t="s">
        <v>2519</v>
      </c>
      <c r="C2441">
        <v>54100</v>
      </c>
      <c r="D2441">
        <v>6732216945</v>
      </c>
    </row>
    <row r="2442" spans="1:4" x14ac:dyDescent="0.3">
      <c r="A2442" t="s">
        <v>4750</v>
      </c>
      <c r="B2442" t="s">
        <v>2650</v>
      </c>
      <c r="C2442">
        <v>42736</v>
      </c>
      <c r="D2442">
        <v>513904581</v>
      </c>
    </row>
    <row r="2443" spans="1:4" x14ac:dyDescent="0.3">
      <c r="A2443" t="s">
        <v>4751</v>
      </c>
      <c r="B2443" t="s">
        <v>1944</v>
      </c>
      <c r="C2443">
        <v>56361</v>
      </c>
      <c r="D2443">
        <v>8733080267</v>
      </c>
    </row>
    <row r="2444" spans="1:4" x14ac:dyDescent="0.3">
      <c r="A2444" t="s">
        <v>4752</v>
      </c>
      <c r="B2444" t="s">
        <v>2223</v>
      </c>
      <c r="C2444">
        <v>50313</v>
      </c>
      <c r="D2444">
        <v>2421688019</v>
      </c>
    </row>
    <row r="2445" spans="1:4" x14ac:dyDescent="0.3">
      <c r="A2445" t="s">
        <v>4753</v>
      </c>
      <c r="B2445" t="s">
        <v>2473</v>
      </c>
      <c r="C2445">
        <v>42632</v>
      </c>
      <c r="D2445">
        <v>9958099322</v>
      </c>
    </row>
    <row r="2446" spans="1:4" x14ac:dyDescent="0.3">
      <c r="A2446" t="s">
        <v>4754</v>
      </c>
      <c r="B2446" t="s">
        <v>3078</v>
      </c>
      <c r="C2446">
        <v>51003</v>
      </c>
      <c r="D2446">
        <v>2885061928</v>
      </c>
    </row>
    <row r="2447" spans="1:4" x14ac:dyDescent="0.3">
      <c r="A2447" t="s">
        <v>4755</v>
      </c>
      <c r="B2447" t="s">
        <v>2083</v>
      </c>
      <c r="C2447">
        <v>27878</v>
      </c>
      <c r="D2447">
        <v>449160092</v>
      </c>
    </row>
    <row r="2448" spans="1:4" x14ac:dyDescent="0.3">
      <c r="A2448" t="s">
        <v>4756</v>
      </c>
      <c r="B2448" t="s">
        <v>1950</v>
      </c>
      <c r="C2448">
        <v>49491</v>
      </c>
      <c r="D2448">
        <v>4011453366</v>
      </c>
    </row>
    <row r="2449" spans="1:4" x14ac:dyDescent="0.3">
      <c r="A2449" t="s">
        <v>4757</v>
      </c>
      <c r="B2449" t="s">
        <v>2488</v>
      </c>
      <c r="C2449">
        <v>26574</v>
      </c>
      <c r="D2449">
        <v>2649428619</v>
      </c>
    </row>
    <row r="2450" spans="1:4" x14ac:dyDescent="0.3">
      <c r="A2450" t="s">
        <v>4758</v>
      </c>
      <c r="B2450" t="s">
        <v>2006</v>
      </c>
      <c r="C2450">
        <v>29241</v>
      </c>
      <c r="D2450">
        <v>1541082834</v>
      </c>
    </row>
    <row r="2451" spans="1:4" x14ac:dyDescent="0.3">
      <c r="A2451" t="s">
        <v>4759</v>
      </c>
      <c r="B2451" t="s">
        <v>3533</v>
      </c>
      <c r="C2451">
        <v>36404</v>
      </c>
      <c r="D2451">
        <v>1231429186</v>
      </c>
    </row>
    <row r="2452" spans="1:4" x14ac:dyDescent="0.3">
      <c r="A2452" t="s">
        <v>4760</v>
      </c>
      <c r="B2452" t="s">
        <v>1972</v>
      </c>
      <c r="C2452">
        <v>58948</v>
      </c>
      <c r="D2452">
        <v>5519420165</v>
      </c>
    </row>
    <row r="2453" spans="1:4" x14ac:dyDescent="0.3">
      <c r="A2453" t="s">
        <v>4761</v>
      </c>
      <c r="B2453" t="s">
        <v>2246</v>
      </c>
      <c r="C2453">
        <v>35171</v>
      </c>
      <c r="D2453">
        <v>4453315724</v>
      </c>
    </row>
    <row r="2454" spans="1:4" x14ac:dyDescent="0.3">
      <c r="A2454" t="s">
        <v>4762</v>
      </c>
      <c r="B2454" t="s">
        <v>2231</v>
      </c>
      <c r="C2454">
        <v>15768</v>
      </c>
      <c r="D2454">
        <v>4783377790</v>
      </c>
    </row>
    <row r="2455" spans="1:4" x14ac:dyDescent="0.3">
      <c r="A2455" t="s">
        <v>4763</v>
      </c>
      <c r="B2455" t="s">
        <v>1944</v>
      </c>
      <c r="C2455">
        <v>32199</v>
      </c>
      <c r="D2455">
        <v>2497321256</v>
      </c>
    </row>
    <row r="2456" spans="1:4" x14ac:dyDescent="0.3">
      <c r="A2456" t="s">
        <v>4764</v>
      </c>
      <c r="B2456" t="s">
        <v>2197</v>
      </c>
      <c r="C2456">
        <v>33382</v>
      </c>
      <c r="D2456">
        <v>2191014690</v>
      </c>
    </row>
    <row r="2457" spans="1:4" x14ac:dyDescent="0.3">
      <c r="A2457" t="s">
        <v>4765</v>
      </c>
      <c r="B2457" t="s">
        <v>2614</v>
      </c>
      <c r="C2457">
        <v>39484</v>
      </c>
      <c r="D2457">
        <v>4795089876</v>
      </c>
    </row>
    <row r="2458" spans="1:4" x14ac:dyDescent="0.3">
      <c r="A2458" t="s">
        <v>4766</v>
      </c>
      <c r="B2458" t="s">
        <v>2249</v>
      </c>
      <c r="C2458">
        <v>55287</v>
      </c>
      <c r="D2458">
        <v>9458563771</v>
      </c>
    </row>
    <row r="2459" spans="1:4" x14ac:dyDescent="0.3">
      <c r="A2459" t="s">
        <v>4767</v>
      </c>
      <c r="B2459" t="s">
        <v>2687</v>
      </c>
      <c r="C2459">
        <v>45854</v>
      </c>
      <c r="D2459">
        <v>960994726</v>
      </c>
    </row>
    <row r="2460" spans="1:4" x14ac:dyDescent="0.3">
      <c r="A2460" t="s">
        <v>4768</v>
      </c>
      <c r="B2460" t="s">
        <v>2804</v>
      </c>
      <c r="C2460">
        <v>19203</v>
      </c>
      <c r="D2460">
        <v>2908560011</v>
      </c>
    </row>
    <row r="2461" spans="1:4" x14ac:dyDescent="0.3">
      <c r="A2461" t="s">
        <v>4769</v>
      </c>
      <c r="B2461" t="s">
        <v>2225</v>
      </c>
      <c r="C2461">
        <v>35552</v>
      </c>
      <c r="D2461">
        <v>8887868026</v>
      </c>
    </row>
    <row r="2462" spans="1:4" x14ac:dyDescent="0.3">
      <c r="A2462" t="s">
        <v>4770</v>
      </c>
      <c r="B2462" t="s">
        <v>3169</v>
      </c>
      <c r="C2462">
        <v>38687</v>
      </c>
      <c r="D2462">
        <v>5474718616</v>
      </c>
    </row>
    <row r="2463" spans="1:4" x14ac:dyDescent="0.3">
      <c r="A2463" t="s">
        <v>4771</v>
      </c>
      <c r="B2463" t="s">
        <v>2802</v>
      </c>
      <c r="C2463">
        <v>26093</v>
      </c>
      <c r="D2463">
        <v>3991963221</v>
      </c>
    </row>
    <row r="2464" spans="1:4" x14ac:dyDescent="0.3">
      <c r="A2464" t="s">
        <v>4772</v>
      </c>
      <c r="B2464" t="s">
        <v>2143</v>
      </c>
      <c r="C2464">
        <v>52647</v>
      </c>
      <c r="D2464">
        <v>3488994694</v>
      </c>
    </row>
    <row r="2465" spans="1:4" x14ac:dyDescent="0.3">
      <c r="A2465" t="s">
        <v>4773</v>
      </c>
      <c r="B2465" t="s">
        <v>2182</v>
      </c>
      <c r="C2465">
        <v>47929</v>
      </c>
      <c r="D2465">
        <v>9529277938</v>
      </c>
    </row>
    <row r="2466" spans="1:4" x14ac:dyDescent="0.3">
      <c r="A2466" t="s">
        <v>4774</v>
      </c>
      <c r="B2466" t="s">
        <v>3487</v>
      </c>
      <c r="C2466">
        <v>45602</v>
      </c>
      <c r="D2466">
        <v>3145010581</v>
      </c>
    </row>
    <row r="2467" spans="1:4" x14ac:dyDescent="0.3">
      <c r="A2467" t="s">
        <v>4775</v>
      </c>
      <c r="B2467" t="s">
        <v>2296</v>
      </c>
      <c r="C2467">
        <v>11003</v>
      </c>
      <c r="D2467">
        <v>9854387496</v>
      </c>
    </row>
    <row r="2468" spans="1:4" x14ac:dyDescent="0.3">
      <c r="A2468" t="s">
        <v>4776</v>
      </c>
      <c r="B2468" t="s">
        <v>2118</v>
      </c>
      <c r="C2468">
        <v>52054</v>
      </c>
      <c r="D2468">
        <v>6227038881</v>
      </c>
    </row>
    <row r="2469" spans="1:4" x14ac:dyDescent="0.3">
      <c r="A2469" t="s">
        <v>4777</v>
      </c>
      <c r="B2469" t="s">
        <v>2151</v>
      </c>
      <c r="C2469">
        <v>57839</v>
      </c>
      <c r="D2469">
        <v>1371021422</v>
      </c>
    </row>
    <row r="2470" spans="1:4" x14ac:dyDescent="0.3">
      <c r="A2470" t="s">
        <v>4778</v>
      </c>
      <c r="B2470" t="s">
        <v>2931</v>
      </c>
      <c r="C2470">
        <v>21577</v>
      </c>
      <c r="D2470">
        <v>544760832</v>
      </c>
    </row>
    <row r="2471" spans="1:4" x14ac:dyDescent="0.3">
      <c r="A2471" t="s">
        <v>4779</v>
      </c>
      <c r="B2471" t="s">
        <v>2563</v>
      </c>
      <c r="C2471">
        <v>37907</v>
      </c>
      <c r="D2471">
        <v>5913755731</v>
      </c>
    </row>
    <row r="2472" spans="1:4" x14ac:dyDescent="0.3">
      <c r="A2472" t="s">
        <v>4780</v>
      </c>
      <c r="B2472" t="s">
        <v>2207</v>
      </c>
      <c r="C2472">
        <v>13171</v>
      </c>
      <c r="D2472">
        <v>784224471</v>
      </c>
    </row>
    <row r="2473" spans="1:4" x14ac:dyDescent="0.3">
      <c r="A2473" t="s">
        <v>4781</v>
      </c>
      <c r="B2473" t="s">
        <v>2264</v>
      </c>
      <c r="C2473">
        <v>35282</v>
      </c>
      <c r="D2473">
        <v>1892125439</v>
      </c>
    </row>
    <row r="2474" spans="1:4" x14ac:dyDescent="0.3">
      <c r="A2474" t="s">
        <v>4782</v>
      </c>
      <c r="B2474" t="s">
        <v>3113</v>
      </c>
      <c r="C2474">
        <v>32256</v>
      </c>
      <c r="D2474">
        <v>9963057691</v>
      </c>
    </row>
    <row r="2475" spans="1:4" x14ac:dyDescent="0.3">
      <c r="A2475" t="s">
        <v>4783</v>
      </c>
      <c r="B2475" t="s">
        <v>3527</v>
      </c>
      <c r="C2475">
        <v>55521</v>
      </c>
      <c r="D2475">
        <v>1053331541</v>
      </c>
    </row>
    <row r="2476" spans="1:4" x14ac:dyDescent="0.3">
      <c r="A2476" t="s">
        <v>4784</v>
      </c>
      <c r="B2476" t="s">
        <v>1974</v>
      </c>
      <c r="C2476">
        <v>33003</v>
      </c>
      <c r="D2476">
        <v>3164004753</v>
      </c>
    </row>
    <row r="2477" spans="1:4" x14ac:dyDescent="0.3">
      <c r="A2477" t="s">
        <v>4785</v>
      </c>
      <c r="B2477" t="s">
        <v>2022</v>
      </c>
      <c r="C2477">
        <v>25794</v>
      </c>
      <c r="D2477">
        <v>7778092905</v>
      </c>
    </row>
    <row r="2478" spans="1:4" x14ac:dyDescent="0.3">
      <c r="A2478" t="s">
        <v>4786</v>
      </c>
      <c r="B2478" t="s">
        <v>2133</v>
      </c>
      <c r="C2478">
        <v>14614</v>
      </c>
      <c r="D2478">
        <v>2579936017</v>
      </c>
    </row>
    <row r="2479" spans="1:4" x14ac:dyDescent="0.3">
      <c r="A2479" t="s">
        <v>4787</v>
      </c>
      <c r="B2479" t="s">
        <v>2804</v>
      </c>
      <c r="C2479">
        <v>54906</v>
      </c>
      <c r="D2479">
        <v>4185019157</v>
      </c>
    </row>
    <row r="2480" spans="1:4" x14ac:dyDescent="0.3">
      <c r="A2480" t="s">
        <v>4788</v>
      </c>
      <c r="B2480" t="s">
        <v>3041</v>
      </c>
      <c r="C2480">
        <v>11585</v>
      </c>
      <c r="D2480">
        <v>9795921177</v>
      </c>
    </row>
    <row r="2481" spans="1:4" x14ac:dyDescent="0.3">
      <c r="A2481" t="s">
        <v>4789</v>
      </c>
      <c r="B2481" t="s">
        <v>3269</v>
      </c>
      <c r="C2481">
        <v>20395</v>
      </c>
      <c r="D2481">
        <v>6720857681</v>
      </c>
    </row>
    <row r="2482" spans="1:4" x14ac:dyDescent="0.3">
      <c r="A2482" t="s">
        <v>4790</v>
      </c>
      <c r="B2482" t="s">
        <v>3376</v>
      </c>
      <c r="C2482">
        <v>52020</v>
      </c>
      <c r="D2482">
        <v>4752702681</v>
      </c>
    </row>
    <row r="2483" spans="1:4" x14ac:dyDescent="0.3">
      <c r="A2483" t="s">
        <v>4791</v>
      </c>
      <c r="B2483" t="s">
        <v>1968</v>
      </c>
      <c r="C2483">
        <v>13269</v>
      </c>
      <c r="D2483">
        <v>5863557389</v>
      </c>
    </row>
    <row r="2484" spans="1:4" x14ac:dyDescent="0.3">
      <c r="A2484" t="s">
        <v>4792</v>
      </c>
      <c r="B2484" t="s">
        <v>4362</v>
      </c>
      <c r="C2484">
        <v>20965</v>
      </c>
      <c r="D2484">
        <v>7645724897</v>
      </c>
    </row>
    <row r="2485" spans="1:4" x14ac:dyDescent="0.3">
      <c r="A2485" t="s">
        <v>4793</v>
      </c>
      <c r="B2485" t="s">
        <v>2639</v>
      </c>
      <c r="C2485">
        <v>11515</v>
      </c>
      <c r="D2485">
        <v>9114174103</v>
      </c>
    </row>
    <row r="2486" spans="1:4" x14ac:dyDescent="0.3">
      <c r="A2486" t="s">
        <v>4794</v>
      </c>
      <c r="B2486" t="s">
        <v>2548</v>
      </c>
      <c r="C2486">
        <v>10718</v>
      </c>
      <c r="D2486">
        <v>7931128354</v>
      </c>
    </row>
    <row r="2487" spans="1:4" x14ac:dyDescent="0.3">
      <c r="A2487" t="s">
        <v>4795</v>
      </c>
      <c r="B2487" t="s">
        <v>1976</v>
      </c>
      <c r="C2487">
        <v>12029</v>
      </c>
      <c r="D2487">
        <v>3016446324</v>
      </c>
    </row>
    <row r="2488" spans="1:4" x14ac:dyDescent="0.3">
      <c r="A2488" t="s">
        <v>4796</v>
      </c>
      <c r="B2488" t="s">
        <v>3720</v>
      </c>
      <c r="C2488">
        <v>59580</v>
      </c>
      <c r="D2488">
        <v>6041314951</v>
      </c>
    </row>
    <row r="2489" spans="1:4" x14ac:dyDescent="0.3">
      <c r="A2489" t="s">
        <v>4797</v>
      </c>
      <c r="B2489" t="s">
        <v>2158</v>
      </c>
      <c r="C2489">
        <v>53748</v>
      </c>
      <c r="D2489">
        <v>8204786093</v>
      </c>
    </row>
    <row r="2490" spans="1:4" x14ac:dyDescent="0.3">
      <c r="A2490" t="s">
        <v>4798</v>
      </c>
      <c r="B2490" t="s">
        <v>3734</v>
      </c>
      <c r="C2490">
        <v>39365</v>
      </c>
      <c r="D2490">
        <v>6836716731</v>
      </c>
    </row>
    <row r="2491" spans="1:4" x14ac:dyDescent="0.3">
      <c r="A2491" t="s">
        <v>4799</v>
      </c>
      <c r="B2491" t="s">
        <v>2037</v>
      </c>
      <c r="C2491">
        <v>36222</v>
      </c>
      <c r="D2491">
        <v>9305168396</v>
      </c>
    </row>
    <row r="2492" spans="1:4" x14ac:dyDescent="0.3">
      <c r="A2492" t="s">
        <v>4800</v>
      </c>
      <c r="B2492" t="s">
        <v>2636</v>
      </c>
      <c r="C2492">
        <v>26095</v>
      </c>
      <c r="D2492">
        <v>6007705854</v>
      </c>
    </row>
    <row r="2493" spans="1:4" x14ac:dyDescent="0.3">
      <c r="A2493" t="s">
        <v>4801</v>
      </c>
      <c r="B2493" t="s">
        <v>2385</v>
      </c>
      <c r="C2493">
        <v>31822</v>
      </c>
      <c r="D2493">
        <v>5395528121</v>
      </c>
    </row>
    <row r="2494" spans="1:4" x14ac:dyDescent="0.3">
      <c r="A2494" t="s">
        <v>4802</v>
      </c>
      <c r="B2494" t="s">
        <v>2190</v>
      </c>
      <c r="C2494">
        <v>50816</v>
      </c>
      <c r="D2494">
        <v>9340388305</v>
      </c>
    </row>
    <row r="2495" spans="1:4" x14ac:dyDescent="0.3">
      <c r="A2495" t="s">
        <v>4803</v>
      </c>
      <c r="B2495" t="s">
        <v>2231</v>
      </c>
      <c r="C2495">
        <v>55077</v>
      </c>
      <c r="D2495">
        <v>7778092905</v>
      </c>
    </row>
    <row r="2496" spans="1:4" x14ac:dyDescent="0.3">
      <c r="A2496" t="s">
        <v>4804</v>
      </c>
      <c r="B2496" t="s">
        <v>2035</v>
      </c>
      <c r="C2496">
        <v>14129</v>
      </c>
      <c r="D2496">
        <v>3213290963</v>
      </c>
    </row>
    <row r="2497" spans="1:4" x14ac:dyDescent="0.3">
      <c r="A2497" t="s">
        <v>4805</v>
      </c>
      <c r="B2497" t="s">
        <v>2149</v>
      </c>
      <c r="C2497">
        <v>36486</v>
      </c>
      <c r="D2497">
        <v>4578004252</v>
      </c>
    </row>
    <row r="2498" spans="1:4" x14ac:dyDescent="0.3">
      <c r="A2498" t="s">
        <v>4806</v>
      </c>
      <c r="B2498" t="s">
        <v>3183</v>
      </c>
      <c r="C2498">
        <v>34936</v>
      </c>
      <c r="D2498">
        <v>701563818</v>
      </c>
    </row>
    <row r="2499" spans="1:4" x14ac:dyDescent="0.3">
      <c r="A2499" t="s">
        <v>4807</v>
      </c>
      <c r="B2499" t="s">
        <v>2067</v>
      </c>
      <c r="C2499">
        <v>46980</v>
      </c>
      <c r="D2499">
        <v>325547246</v>
      </c>
    </row>
    <row r="2500" spans="1:4" x14ac:dyDescent="0.3">
      <c r="A2500" t="s">
        <v>4808</v>
      </c>
      <c r="B2500" t="s">
        <v>2847</v>
      </c>
      <c r="C2500">
        <v>29842</v>
      </c>
      <c r="D2500">
        <v>2575500974</v>
      </c>
    </row>
    <row r="2501" spans="1:4" x14ac:dyDescent="0.3">
      <c r="A2501" t="s">
        <v>4809</v>
      </c>
      <c r="B2501" t="s">
        <v>2424</v>
      </c>
      <c r="C2501">
        <v>15431</v>
      </c>
      <c r="D2501">
        <v>6837456032</v>
      </c>
    </row>
    <row r="2502" spans="1:4" x14ac:dyDescent="0.3">
      <c r="A2502" t="s">
        <v>4810</v>
      </c>
      <c r="B2502" t="s">
        <v>3201</v>
      </c>
      <c r="C2502">
        <v>35634</v>
      </c>
      <c r="D2502">
        <v>4808886316</v>
      </c>
    </row>
    <row r="2503" spans="1:4" x14ac:dyDescent="0.3">
      <c r="A2503" t="s">
        <v>4811</v>
      </c>
      <c r="B2503" t="s">
        <v>2207</v>
      </c>
      <c r="C2503">
        <v>33211</v>
      </c>
      <c r="D2503">
        <v>3213290963</v>
      </c>
    </row>
    <row r="2504" spans="1:4" x14ac:dyDescent="0.3">
      <c r="A2504" t="s">
        <v>4812</v>
      </c>
      <c r="B2504" t="s">
        <v>2572</v>
      </c>
      <c r="C2504">
        <v>30908</v>
      </c>
      <c r="D2504">
        <v>7596173217</v>
      </c>
    </row>
    <row r="2505" spans="1:4" x14ac:dyDescent="0.3">
      <c r="A2505" t="s">
        <v>4813</v>
      </c>
      <c r="B2505" t="s">
        <v>2106</v>
      </c>
      <c r="C2505">
        <v>15652</v>
      </c>
      <c r="D2505">
        <v>3086393343</v>
      </c>
    </row>
    <row r="2506" spans="1:4" x14ac:dyDescent="0.3">
      <c r="A2506" t="s">
        <v>4814</v>
      </c>
      <c r="B2506" t="s">
        <v>2223</v>
      </c>
      <c r="C2506">
        <v>51900</v>
      </c>
      <c r="D2506">
        <v>3409869514</v>
      </c>
    </row>
    <row r="2507" spans="1:4" x14ac:dyDescent="0.3">
      <c r="A2507" t="s">
        <v>4815</v>
      </c>
      <c r="B2507" t="s">
        <v>4422</v>
      </c>
      <c r="C2507">
        <v>50750</v>
      </c>
      <c r="D2507">
        <v>2426144645</v>
      </c>
    </row>
    <row r="2508" spans="1:4" x14ac:dyDescent="0.3">
      <c r="A2508" t="s">
        <v>4816</v>
      </c>
      <c r="B2508" t="s">
        <v>3533</v>
      </c>
      <c r="C2508">
        <v>23900</v>
      </c>
      <c r="D2508">
        <v>1364767856</v>
      </c>
    </row>
    <row r="2509" spans="1:4" x14ac:dyDescent="0.3">
      <c r="A2509" t="s">
        <v>4817</v>
      </c>
      <c r="B2509" t="s">
        <v>2517</v>
      </c>
      <c r="C2509">
        <v>26782</v>
      </c>
      <c r="D2509">
        <v>7469392467</v>
      </c>
    </row>
    <row r="2510" spans="1:4" x14ac:dyDescent="0.3">
      <c r="A2510" t="s">
        <v>4818</v>
      </c>
      <c r="B2510" t="s">
        <v>2731</v>
      </c>
      <c r="C2510">
        <v>47323</v>
      </c>
      <c r="D2510">
        <v>7585281072</v>
      </c>
    </row>
    <row r="2511" spans="1:4" x14ac:dyDescent="0.3">
      <c r="A2511" t="s">
        <v>4819</v>
      </c>
      <c r="B2511" t="s">
        <v>2234</v>
      </c>
      <c r="C2511">
        <v>52041</v>
      </c>
      <c r="D2511">
        <v>5439294325</v>
      </c>
    </row>
    <row r="2512" spans="1:4" x14ac:dyDescent="0.3">
      <c r="A2512" t="s">
        <v>4820</v>
      </c>
      <c r="B2512" t="s">
        <v>2841</v>
      </c>
      <c r="C2512">
        <v>34479</v>
      </c>
      <c r="D2512">
        <v>5383734902</v>
      </c>
    </row>
    <row r="2513" spans="1:4" x14ac:dyDescent="0.3">
      <c r="A2513" t="s">
        <v>4821</v>
      </c>
      <c r="B2513" t="s">
        <v>2253</v>
      </c>
      <c r="C2513">
        <v>22450</v>
      </c>
      <c r="D2513">
        <v>793441269</v>
      </c>
    </row>
    <row r="2514" spans="1:4" x14ac:dyDescent="0.3">
      <c r="A2514" t="s">
        <v>4822</v>
      </c>
      <c r="B2514" t="s">
        <v>2312</v>
      </c>
      <c r="C2514">
        <v>48323</v>
      </c>
      <c r="D2514">
        <v>5000631609</v>
      </c>
    </row>
    <row r="2515" spans="1:4" x14ac:dyDescent="0.3">
      <c r="A2515" t="s">
        <v>4823</v>
      </c>
      <c r="B2515" t="s">
        <v>2757</v>
      </c>
      <c r="C2515">
        <v>39552</v>
      </c>
      <c r="D2515">
        <v>4191160419</v>
      </c>
    </row>
    <row r="2516" spans="1:4" x14ac:dyDescent="0.3">
      <c r="A2516" t="s">
        <v>4824</v>
      </c>
      <c r="B2516" t="s">
        <v>2279</v>
      </c>
      <c r="C2516">
        <v>25173</v>
      </c>
      <c r="D2516">
        <v>8620758454</v>
      </c>
    </row>
    <row r="2517" spans="1:4" x14ac:dyDescent="0.3">
      <c r="A2517" t="s">
        <v>4825</v>
      </c>
      <c r="B2517" t="s">
        <v>2175</v>
      </c>
      <c r="C2517">
        <v>20706</v>
      </c>
      <c r="D2517">
        <v>8145387981</v>
      </c>
    </row>
    <row r="2518" spans="1:4" x14ac:dyDescent="0.3">
      <c r="A2518" t="s">
        <v>4826</v>
      </c>
      <c r="B2518" t="s">
        <v>2519</v>
      </c>
      <c r="C2518">
        <v>18126</v>
      </c>
      <c r="D2518">
        <v>6842911427</v>
      </c>
    </row>
    <row r="2519" spans="1:4" x14ac:dyDescent="0.3">
      <c r="A2519" t="s">
        <v>4827</v>
      </c>
      <c r="B2519" t="s">
        <v>2207</v>
      </c>
      <c r="C2519">
        <v>44558</v>
      </c>
      <c r="D2519">
        <v>1462119603</v>
      </c>
    </row>
    <row r="2520" spans="1:4" x14ac:dyDescent="0.3">
      <c r="A2520" t="s">
        <v>4828</v>
      </c>
      <c r="B2520" t="s">
        <v>2749</v>
      </c>
      <c r="C2520">
        <v>15290</v>
      </c>
      <c r="D2520">
        <v>3211170715</v>
      </c>
    </row>
    <row r="2521" spans="1:4" x14ac:dyDescent="0.3">
      <c r="A2521" t="s">
        <v>4829</v>
      </c>
      <c r="B2521" t="s">
        <v>2824</v>
      </c>
      <c r="C2521">
        <v>49368</v>
      </c>
      <c r="D2521">
        <v>1888252693</v>
      </c>
    </row>
    <row r="2522" spans="1:4" x14ac:dyDescent="0.3">
      <c r="A2522" t="s">
        <v>4830</v>
      </c>
      <c r="B2522" t="s">
        <v>2990</v>
      </c>
      <c r="C2522">
        <v>43509</v>
      </c>
      <c r="D2522">
        <v>2376099331</v>
      </c>
    </row>
    <row r="2523" spans="1:4" x14ac:dyDescent="0.3">
      <c r="A2523" t="s">
        <v>4831</v>
      </c>
      <c r="B2523" t="s">
        <v>2325</v>
      </c>
      <c r="C2523">
        <v>16103</v>
      </c>
      <c r="D2523">
        <v>3259018638</v>
      </c>
    </row>
    <row r="2524" spans="1:4" x14ac:dyDescent="0.3">
      <c r="A2524" t="s">
        <v>4832</v>
      </c>
      <c r="B2524" t="s">
        <v>2488</v>
      </c>
      <c r="C2524">
        <v>36117</v>
      </c>
      <c r="D2524">
        <v>9590888275</v>
      </c>
    </row>
    <row r="2525" spans="1:4" x14ac:dyDescent="0.3">
      <c r="A2525" t="s">
        <v>4833</v>
      </c>
      <c r="B2525" t="s">
        <v>3517</v>
      </c>
      <c r="C2525">
        <v>48371</v>
      </c>
      <c r="D2525">
        <v>7011563598</v>
      </c>
    </row>
    <row r="2526" spans="1:4" x14ac:dyDescent="0.3">
      <c r="A2526" t="s">
        <v>4834</v>
      </c>
      <c r="B2526" t="s">
        <v>2194</v>
      </c>
      <c r="C2526">
        <v>17359</v>
      </c>
      <c r="D2526">
        <v>6322781804</v>
      </c>
    </row>
    <row r="2527" spans="1:4" x14ac:dyDescent="0.3">
      <c r="A2527" t="s">
        <v>4835</v>
      </c>
      <c r="B2527" t="s">
        <v>2501</v>
      </c>
      <c r="C2527">
        <v>25371</v>
      </c>
      <c r="D2527">
        <v>4656574848</v>
      </c>
    </row>
    <row r="2528" spans="1:4" x14ac:dyDescent="0.3">
      <c r="A2528" t="s">
        <v>4836</v>
      </c>
      <c r="B2528" t="s">
        <v>2869</v>
      </c>
      <c r="C2528">
        <v>20707</v>
      </c>
      <c r="D2528">
        <v>502909099</v>
      </c>
    </row>
    <row r="2529" spans="1:4" x14ac:dyDescent="0.3">
      <c r="A2529" t="s">
        <v>4837</v>
      </c>
      <c r="B2529" t="s">
        <v>2533</v>
      </c>
      <c r="C2529">
        <v>49154</v>
      </c>
      <c r="D2529">
        <v>9726644925</v>
      </c>
    </row>
    <row r="2530" spans="1:4" x14ac:dyDescent="0.3">
      <c r="A2530" t="s">
        <v>4838</v>
      </c>
      <c r="B2530" t="s">
        <v>4018</v>
      </c>
      <c r="C2530">
        <v>22997</v>
      </c>
      <c r="D2530">
        <v>6253520369</v>
      </c>
    </row>
    <row r="2531" spans="1:4" x14ac:dyDescent="0.3">
      <c r="A2531" t="s">
        <v>4839</v>
      </c>
      <c r="B2531" t="s">
        <v>2279</v>
      </c>
      <c r="C2531">
        <v>56132</v>
      </c>
      <c r="D2531">
        <v>819852252</v>
      </c>
    </row>
    <row r="2532" spans="1:4" x14ac:dyDescent="0.3">
      <c r="A2532" t="s">
        <v>4840</v>
      </c>
      <c r="B2532" t="s">
        <v>1986</v>
      </c>
      <c r="C2532">
        <v>29726</v>
      </c>
      <c r="D2532">
        <v>1074899180</v>
      </c>
    </row>
    <row r="2533" spans="1:4" x14ac:dyDescent="0.3">
      <c r="A2533" t="s">
        <v>4841</v>
      </c>
      <c r="B2533" t="s">
        <v>2079</v>
      </c>
      <c r="C2533">
        <v>47357</v>
      </c>
      <c r="D2533">
        <v>9228842121</v>
      </c>
    </row>
    <row r="2534" spans="1:4" x14ac:dyDescent="0.3">
      <c r="A2534" t="s">
        <v>4842</v>
      </c>
      <c r="B2534" t="s">
        <v>3039</v>
      </c>
      <c r="C2534">
        <v>24374</v>
      </c>
      <c r="D2534">
        <v>4049350750</v>
      </c>
    </row>
    <row r="2535" spans="1:4" x14ac:dyDescent="0.3">
      <c r="A2535" t="s">
        <v>4843</v>
      </c>
      <c r="B2535" t="s">
        <v>3297</v>
      </c>
      <c r="C2535">
        <v>14809</v>
      </c>
      <c r="D2535">
        <v>679204083</v>
      </c>
    </row>
    <row r="2536" spans="1:4" x14ac:dyDescent="0.3">
      <c r="A2536" t="s">
        <v>4844</v>
      </c>
      <c r="B2536" t="s">
        <v>2207</v>
      </c>
      <c r="C2536">
        <v>17255</v>
      </c>
      <c r="D2536">
        <v>3547596165</v>
      </c>
    </row>
    <row r="2537" spans="1:4" x14ac:dyDescent="0.3">
      <c r="A2537" t="s">
        <v>4845</v>
      </c>
      <c r="B2537" t="s">
        <v>2923</v>
      </c>
      <c r="C2537">
        <v>51918</v>
      </c>
      <c r="D2537">
        <v>6732216945</v>
      </c>
    </row>
    <row r="2538" spans="1:4" x14ac:dyDescent="0.3">
      <c r="A2538" t="s">
        <v>4846</v>
      </c>
      <c r="B2538" t="s">
        <v>2475</v>
      </c>
      <c r="C2538">
        <v>17797</v>
      </c>
      <c r="D2538">
        <v>2191930824</v>
      </c>
    </row>
    <row r="2539" spans="1:4" x14ac:dyDescent="0.3">
      <c r="A2539" t="s">
        <v>4847</v>
      </c>
      <c r="B2539" t="s">
        <v>2734</v>
      </c>
      <c r="C2539">
        <v>31373</v>
      </c>
      <c r="D2539">
        <v>2138131904</v>
      </c>
    </row>
    <row r="2540" spans="1:4" x14ac:dyDescent="0.3">
      <c r="A2540" t="s">
        <v>4848</v>
      </c>
      <c r="B2540" t="s">
        <v>1954</v>
      </c>
      <c r="C2540">
        <v>56386</v>
      </c>
      <c r="D2540">
        <v>9328457335</v>
      </c>
    </row>
    <row r="2541" spans="1:4" x14ac:dyDescent="0.3">
      <c r="A2541" t="s">
        <v>4849</v>
      </c>
      <c r="B2541" t="s">
        <v>2800</v>
      </c>
      <c r="C2541">
        <v>25530</v>
      </c>
      <c r="D2541">
        <v>4986200380</v>
      </c>
    </row>
    <row r="2542" spans="1:4" x14ac:dyDescent="0.3">
      <c r="A2542" t="s">
        <v>4850</v>
      </c>
      <c r="B2542" t="s">
        <v>2992</v>
      </c>
      <c r="C2542">
        <v>11908</v>
      </c>
      <c r="D2542">
        <v>2423731264</v>
      </c>
    </row>
    <row r="2543" spans="1:4" x14ac:dyDescent="0.3">
      <c r="A2543" t="s">
        <v>4851</v>
      </c>
      <c r="B2543" t="s">
        <v>1974</v>
      </c>
      <c r="C2543">
        <v>48147</v>
      </c>
      <c r="D2543">
        <v>6275593709</v>
      </c>
    </row>
    <row r="2544" spans="1:4" x14ac:dyDescent="0.3">
      <c r="A2544" t="s">
        <v>4852</v>
      </c>
      <c r="B2544" t="s">
        <v>3356</v>
      </c>
      <c r="C2544">
        <v>21979</v>
      </c>
      <c r="D2544">
        <v>250257920</v>
      </c>
    </row>
    <row r="2545" spans="1:4" x14ac:dyDescent="0.3">
      <c r="A2545" t="s">
        <v>4853</v>
      </c>
      <c r="B2545" t="s">
        <v>2824</v>
      </c>
      <c r="C2545">
        <v>11060</v>
      </c>
      <c r="D2545">
        <v>5603002824</v>
      </c>
    </row>
    <row r="2546" spans="1:4" x14ac:dyDescent="0.3">
      <c r="A2546" t="s">
        <v>4854</v>
      </c>
      <c r="B2546" t="s">
        <v>2089</v>
      </c>
      <c r="C2546">
        <v>31212</v>
      </c>
      <c r="D2546">
        <v>2677632772</v>
      </c>
    </row>
    <row r="2547" spans="1:4" x14ac:dyDescent="0.3">
      <c r="A2547" t="s">
        <v>4855</v>
      </c>
      <c r="B2547" t="s">
        <v>2396</v>
      </c>
      <c r="C2547">
        <v>38241</v>
      </c>
      <c r="D2547">
        <v>3469413983</v>
      </c>
    </row>
    <row r="2548" spans="1:4" x14ac:dyDescent="0.3">
      <c r="A2548" t="s">
        <v>4856</v>
      </c>
      <c r="B2548" t="s">
        <v>2491</v>
      </c>
      <c r="C2548">
        <v>22684</v>
      </c>
      <c r="D2548">
        <v>8401146046</v>
      </c>
    </row>
    <row r="2549" spans="1:4" x14ac:dyDescent="0.3">
      <c r="A2549" t="s">
        <v>4857</v>
      </c>
      <c r="B2549" t="s">
        <v>2323</v>
      </c>
      <c r="C2549">
        <v>44251</v>
      </c>
      <c r="D2549">
        <v>2551917727</v>
      </c>
    </row>
    <row r="2550" spans="1:4" x14ac:dyDescent="0.3">
      <c r="A2550" t="s">
        <v>4858</v>
      </c>
      <c r="B2550" t="s">
        <v>2636</v>
      </c>
      <c r="C2550">
        <v>50305</v>
      </c>
      <c r="D2550">
        <v>7741079360</v>
      </c>
    </row>
    <row r="2551" spans="1:4" x14ac:dyDescent="0.3">
      <c r="A2551" t="s">
        <v>4859</v>
      </c>
      <c r="B2551" t="s">
        <v>2636</v>
      </c>
      <c r="C2551">
        <v>57774</v>
      </c>
      <c r="D2551">
        <v>715518151</v>
      </c>
    </row>
    <row r="2552" spans="1:4" x14ac:dyDescent="0.3">
      <c r="A2552" t="s">
        <v>4860</v>
      </c>
      <c r="B2552" t="s">
        <v>4145</v>
      </c>
      <c r="C2552">
        <v>14089</v>
      </c>
      <c r="D2552">
        <v>6842801095</v>
      </c>
    </row>
    <row r="2553" spans="1:4" x14ac:dyDescent="0.3">
      <c r="A2553" t="s">
        <v>4861</v>
      </c>
      <c r="B2553" t="s">
        <v>2856</v>
      </c>
      <c r="C2553">
        <v>25838</v>
      </c>
      <c r="D2553">
        <v>5756920838</v>
      </c>
    </row>
    <row r="2554" spans="1:4" x14ac:dyDescent="0.3">
      <c r="A2554" t="s">
        <v>4862</v>
      </c>
      <c r="B2554" t="s">
        <v>1950</v>
      </c>
      <c r="C2554">
        <v>31630</v>
      </c>
      <c r="D2554">
        <v>8617243198</v>
      </c>
    </row>
    <row r="2555" spans="1:4" x14ac:dyDescent="0.3">
      <c r="A2555" t="s">
        <v>4863</v>
      </c>
      <c r="B2555" t="s">
        <v>4864</v>
      </c>
      <c r="C2555">
        <v>36857</v>
      </c>
      <c r="D2555">
        <v>5064247826</v>
      </c>
    </row>
    <row r="2556" spans="1:4" x14ac:dyDescent="0.3">
      <c r="A2556" t="s">
        <v>4865</v>
      </c>
      <c r="B2556" t="s">
        <v>2369</v>
      </c>
      <c r="C2556">
        <v>37521</v>
      </c>
      <c r="D2556">
        <v>2885061928</v>
      </c>
    </row>
    <row r="2557" spans="1:4" x14ac:dyDescent="0.3">
      <c r="A2557" t="s">
        <v>4866</v>
      </c>
      <c r="B2557" t="s">
        <v>2428</v>
      </c>
      <c r="C2557">
        <v>43094</v>
      </c>
      <c r="D2557">
        <v>4260324861</v>
      </c>
    </row>
    <row r="2558" spans="1:4" x14ac:dyDescent="0.3">
      <c r="A2558" t="s">
        <v>4867</v>
      </c>
      <c r="B2558" t="s">
        <v>2639</v>
      </c>
      <c r="C2558">
        <v>43104</v>
      </c>
      <c r="D2558">
        <v>1972775170</v>
      </c>
    </row>
    <row r="2559" spans="1:4" x14ac:dyDescent="0.3">
      <c r="A2559" t="s">
        <v>4868</v>
      </c>
      <c r="B2559" t="s">
        <v>2179</v>
      </c>
      <c r="C2559">
        <v>42468</v>
      </c>
      <c r="D2559">
        <v>7178607831</v>
      </c>
    </row>
    <row r="2560" spans="1:4" x14ac:dyDescent="0.3">
      <c r="A2560" t="s">
        <v>4869</v>
      </c>
      <c r="B2560" t="s">
        <v>1997</v>
      </c>
      <c r="C2560">
        <v>44279</v>
      </c>
      <c r="D2560">
        <v>3956653289</v>
      </c>
    </row>
    <row r="2561" spans="1:4" x14ac:dyDescent="0.3">
      <c r="A2561" t="s">
        <v>4870</v>
      </c>
      <c r="B2561" t="s">
        <v>2358</v>
      </c>
      <c r="C2561">
        <v>37632</v>
      </c>
      <c r="D2561">
        <v>6084639828</v>
      </c>
    </row>
    <row r="2562" spans="1:4" x14ac:dyDescent="0.3">
      <c r="A2562" t="s">
        <v>4871</v>
      </c>
      <c r="B2562" t="s">
        <v>3508</v>
      </c>
      <c r="C2562">
        <v>40640</v>
      </c>
      <c r="D2562">
        <v>9617190826</v>
      </c>
    </row>
    <row r="2563" spans="1:4" x14ac:dyDescent="0.3">
      <c r="A2563" t="s">
        <v>4872</v>
      </c>
      <c r="B2563" t="s">
        <v>2146</v>
      </c>
      <c r="C2563">
        <v>44701</v>
      </c>
      <c r="D2563">
        <v>6973806759</v>
      </c>
    </row>
    <row r="2564" spans="1:4" x14ac:dyDescent="0.3">
      <c r="A2564" t="s">
        <v>4873</v>
      </c>
      <c r="B2564" t="s">
        <v>2097</v>
      </c>
      <c r="C2564">
        <v>24444</v>
      </c>
      <c r="D2564">
        <v>5975948169</v>
      </c>
    </row>
    <row r="2565" spans="1:4" x14ac:dyDescent="0.3">
      <c r="A2565" t="s">
        <v>4874</v>
      </c>
      <c r="B2565" t="s">
        <v>2143</v>
      </c>
      <c r="C2565">
        <v>17693</v>
      </c>
      <c r="D2565">
        <v>132027631</v>
      </c>
    </row>
    <row r="2566" spans="1:4" x14ac:dyDescent="0.3">
      <c r="A2566" t="s">
        <v>4875</v>
      </c>
      <c r="B2566" t="s">
        <v>1952</v>
      </c>
      <c r="C2566">
        <v>29064</v>
      </c>
      <c r="D2566">
        <v>9684187432</v>
      </c>
    </row>
    <row r="2567" spans="1:4" x14ac:dyDescent="0.3">
      <c r="A2567" t="s">
        <v>4876</v>
      </c>
      <c r="B2567" t="s">
        <v>2069</v>
      </c>
      <c r="C2567">
        <v>28865</v>
      </c>
      <c r="D2567">
        <v>2079803735</v>
      </c>
    </row>
    <row r="2568" spans="1:4" x14ac:dyDescent="0.3">
      <c r="A2568" t="s">
        <v>4877</v>
      </c>
      <c r="B2568" t="s">
        <v>2008</v>
      </c>
      <c r="C2568">
        <v>47565</v>
      </c>
      <c r="D2568">
        <v>1475796307</v>
      </c>
    </row>
    <row r="2569" spans="1:4" x14ac:dyDescent="0.3">
      <c r="A2569" t="s">
        <v>4878</v>
      </c>
      <c r="B2569" t="s">
        <v>2166</v>
      </c>
      <c r="C2569">
        <v>21987</v>
      </c>
      <c r="D2569">
        <v>7659816853</v>
      </c>
    </row>
    <row r="2570" spans="1:4" x14ac:dyDescent="0.3">
      <c r="A2570" t="s">
        <v>4879</v>
      </c>
      <c r="B2570" t="s">
        <v>2135</v>
      </c>
      <c r="C2570">
        <v>12834</v>
      </c>
      <c r="D2570">
        <v>7243767311</v>
      </c>
    </row>
    <row r="2571" spans="1:4" x14ac:dyDescent="0.3">
      <c r="A2571" t="s">
        <v>4880</v>
      </c>
      <c r="B2571" t="s">
        <v>2131</v>
      </c>
      <c r="C2571">
        <v>53994</v>
      </c>
      <c r="D2571">
        <v>7628323464</v>
      </c>
    </row>
    <row r="2572" spans="1:4" x14ac:dyDescent="0.3">
      <c r="A2572" t="s">
        <v>4881</v>
      </c>
      <c r="B2572" t="s">
        <v>2203</v>
      </c>
      <c r="C2572">
        <v>33590</v>
      </c>
      <c r="D2572">
        <v>5687748091</v>
      </c>
    </row>
    <row r="2573" spans="1:4" x14ac:dyDescent="0.3">
      <c r="A2573" t="s">
        <v>4882</v>
      </c>
      <c r="B2573" t="s">
        <v>2869</v>
      </c>
      <c r="C2573">
        <v>34131</v>
      </c>
      <c r="D2573">
        <v>6084639828</v>
      </c>
    </row>
    <row r="2574" spans="1:4" x14ac:dyDescent="0.3">
      <c r="A2574" t="s">
        <v>4883</v>
      </c>
      <c r="B2574" t="s">
        <v>2175</v>
      </c>
      <c r="C2574">
        <v>15719</v>
      </c>
      <c r="D2574">
        <v>7166957409</v>
      </c>
    </row>
    <row r="2575" spans="1:4" x14ac:dyDescent="0.3">
      <c r="A2575" t="s">
        <v>4884</v>
      </c>
      <c r="B2575" t="s">
        <v>2533</v>
      </c>
      <c r="C2575">
        <v>21458</v>
      </c>
      <c r="D2575">
        <v>4716524892</v>
      </c>
    </row>
    <row r="2576" spans="1:4" x14ac:dyDescent="0.3">
      <c r="A2576" t="s">
        <v>4885</v>
      </c>
      <c r="B2576" t="s">
        <v>2049</v>
      </c>
      <c r="C2576">
        <v>56727</v>
      </c>
      <c r="D2576">
        <v>5759255762</v>
      </c>
    </row>
    <row r="2577" spans="1:4" x14ac:dyDescent="0.3">
      <c r="A2577" t="s">
        <v>4886</v>
      </c>
      <c r="B2577" t="s">
        <v>2574</v>
      </c>
      <c r="C2577">
        <v>28473</v>
      </c>
      <c r="D2577">
        <v>4876404933</v>
      </c>
    </row>
    <row r="2578" spans="1:4" x14ac:dyDescent="0.3">
      <c r="A2578" t="s">
        <v>4887</v>
      </c>
      <c r="B2578" t="s">
        <v>2574</v>
      </c>
      <c r="C2578">
        <v>27852</v>
      </c>
      <c r="D2578">
        <v>2973481236</v>
      </c>
    </row>
    <row r="2579" spans="1:4" x14ac:dyDescent="0.3">
      <c r="A2579" t="s">
        <v>4888</v>
      </c>
      <c r="B2579" t="s">
        <v>2246</v>
      </c>
      <c r="C2579">
        <v>27435</v>
      </c>
      <c r="D2579">
        <v>9089601147</v>
      </c>
    </row>
    <row r="2580" spans="1:4" x14ac:dyDescent="0.3">
      <c r="A2580" t="s">
        <v>4889</v>
      </c>
      <c r="B2580" t="s">
        <v>2749</v>
      </c>
      <c r="C2580">
        <v>27800</v>
      </c>
      <c r="D2580">
        <v>1606657585</v>
      </c>
    </row>
    <row r="2581" spans="1:4" x14ac:dyDescent="0.3">
      <c r="A2581" t="s">
        <v>4890</v>
      </c>
      <c r="B2581" t="s">
        <v>1995</v>
      </c>
      <c r="C2581">
        <v>21132</v>
      </c>
      <c r="D2581">
        <v>6724903874</v>
      </c>
    </row>
    <row r="2582" spans="1:4" x14ac:dyDescent="0.3">
      <c r="A2582" t="s">
        <v>4891</v>
      </c>
      <c r="B2582" t="s">
        <v>2283</v>
      </c>
      <c r="C2582">
        <v>52608</v>
      </c>
      <c r="D2582">
        <v>5998486889</v>
      </c>
    </row>
    <row r="2583" spans="1:4" x14ac:dyDescent="0.3">
      <c r="A2583" t="s">
        <v>4892</v>
      </c>
      <c r="B2583" t="s">
        <v>2127</v>
      </c>
      <c r="C2583">
        <v>35442</v>
      </c>
      <c r="D2583">
        <v>7533163729</v>
      </c>
    </row>
    <row r="2584" spans="1:4" x14ac:dyDescent="0.3">
      <c r="A2584" t="s">
        <v>4893</v>
      </c>
      <c r="B2584" t="s">
        <v>2133</v>
      </c>
      <c r="C2584">
        <v>34710</v>
      </c>
      <c r="D2584">
        <v>4049350750</v>
      </c>
    </row>
    <row r="2585" spans="1:4" x14ac:dyDescent="0.3">
      <c r="A2585" t="s">
        <v>4894</v>
      </c>
      <c r="B2585" t="s">
        <v>2687</v>
      </c>
      <c r="C2585">
        <v>40682</v>
      </c>
      <c r="D2585">
        <v>7001733199</v>
      </c>
    </row>
    <row r="2586" spans="1:4" x14ac:dyDescent="0.3">
      <c r="A2586" t="s">
        <v>4895</v>
      </c>
      <c r="B2586" t="s">
        <v>2931</v>
      </c>
      <c r="C2586">
        <v>55441</v>
      </c>
      <c r="D2586">
        <v>2944219065</v>
      </c>
    </row>
    <row r="2587" spans="1:4" x14ac:dyDescent="0.3">
      <c r="A2587" t="s">
        <v>4896</v>
      </c>
      <c r="B2587" t="s">
        <v>2103</v>
      </c>
      <c r="C2587">
        <v>12001</v>
      </c>
      <c r="D2587">
        <v>5764488419</v>
      </c>
    </row>
    <row r="2588" spans="1:4" x14ac:dyDescent="0.3">
      <c r="A2588" t="s">
        <v>4897</v>
      </c>
      <c r="B2588" t="s">
        <v>2149</v>
      </c>
      <c r="C2588">
        <v>41950</v>
      </c>
      <c r="D2588">
        <v>2130919499</v>
      </c>
    </row>
    <row r="2589" spans="1:4" x14ac:dyDescent="0.3">
      <c r="A2589" t="s">
        <v>4898</v>
      </c>
      <c r="B2589" t="s">
        <v>3583</v>
      </c>
      <c r="C2589">
        <v>50271</v>
      </c>
      <c r="D2589">
        <v>6789690301</v>
      </c>
    </row>
    <row r="2590" spans="1:4" x14ac:dyDescent="0.3">
      <c r="A2590" t="s">
        <v>4899</v>
      </c>
      <c r="B2590" t="s">
        <v>2310</v>
      </c>
      <c r="C2590">
        <v>47901</v>
      </c>
      <c r="D2590">
        <v>5675852751</v>
      </c>
    </row>
    <row r="2591" spans="1:4" x14ac:dyDescent="0.3">
      <c r="A2591" t="s">
        <v>4900</v>
      </c>
      <c r="B2591" t="s">
        <v>2164</v>
      </c>
      <c r="C2591">
        <v>31731</v>
      </c>
      <c r="D2591">
        <v>2230983466</v>
      </c>
    </row>
    <row r="2592" spans="1:4" x14ac:dyDescent="0.3">
      <c r="A2592" t="s">
        <v>4901</v>
      </c>
      <c r="B2592" t="s">
        <v>2650</v>
      </c>
      <c r="C2592">
        <v>25821</v>
      </c>
      <c r="D2592">
        <v>3554301841</v>
      </c>
    </row>
    <row r="2593" spans="1:4" x14ac:dyDescent="0.3">
      <c r="A2593" t="s">
        <v>4902</v>
      </c>
      <c r="B2593" t="s">
        <v>2951</v>
      </c>
      <c r="C2593">
        <v>22598</v>
      </c>
      <c r="D2593">
        <v>2748937082</v>
      </c>
    </row>
    <row r="2594" spans="1:4" x14ac:dyDescent="0.3">
      <c r="A2594" t="s">
        <v>4903</v>
      </c>
      <c r="B2594" t="s">
        <v>2439</v>
      </c>
      <c r="C2594">
        <v>58051</v>
      </c>
      <c r="D2594">
        <v>6894004730</v>
      </c>
    </row>
    <row r="2595" spans="1:4" x14ac:dyDescent="0.3">
      <c r="A2595" t="s">
        <v>4904</v>
      </c>
      <c r="B2595" t="s">
        <v>2563</v>
      </c>
      <c r="C2595">
        <v>50530</v>
      </c>
      <c r="D2595">
        <v>3746690722</v>
      </c>
    </row>
    <row r="2596" spans="1:4" x14ac:dyDescent="0.3">
      <c r="A2596" t="s">
        <v>4905</v>
      </c>
      <c r="B2596" t="s">
        <v>2045</v>
      </c>
      <c r="C2596">
        <v>25090</v>
      </c>
      <c r="D2596">
        <v>8875305560</v>
      </c>
    </row>
    <row r="2597" spans="1:4" x14ac:dyDescent="0.3">
      <c r="A2597" t="s">
        <v>4906</v>
      </c>
      <c r="B2597" t="s">
        <v>2141</v>
      </c>
      <c r="C2597">
        <v>57013</v>
      </c>
      <c r="D2597">
        <v>9260254965</v>
      </c>
    </row>
    <row r="2598" spans="1:4" x14ac:dyDescent="0.3">
      <c r="A2598" t="s">
        <v>4907</v>
      </c>
      <c r="B2598" t="s">
        <v>2337</v>
      </c>
      <c r="C2598">
        <v>20450</v>
      </c>
      <c r="D2598">
        <v>7493076952</v>
      </c>
    </row>
    <row r="2599" spans="1:4" x14ac:dyDescent="0.3">
      <c r="A2599" t="s">
        <v>4908</v>
      </c>
      <c r="B2599" t="s">
        <v>2441</v>
      </c>
      <c r="C2599">
        <v>47872</v>
      </c>
      <c r="D2599">
        <v>3227873028</v>
      </c>
    </row>
    <row r="2600" spans="1:4" x14ac:dyDescent="0.3">
      <c r="A2600" t="s">
        <v>4909</v>
      </c>
      <c r="B2600" t="s">
        <v>3533</v>
      </c>
      <c r="C2600">
        <v>44619</v>
      </c>
      <c r="D2600">
        <v>5197585250</v>
      </c>
    </row>
    <row r="2601" spans="1:4" x14ac:dyDescent="0.3">
      <c r="A2601" t="s">
        <v>4910</v>
      </c>
      <c r="B2601" t="s">
        <v>2043</v>
      </c>
      <c r="C2601">
        <v>37683</v>
      </c>
      <c r="D2601">
        <v>1841759848</v>
      </c>
    </row>
    <row r="2602" spans="1:4" x14ac:dyDescent="0.3">
      <c r="A2602" t="s">
        <v>4911</v>
      </c>
      <c r="B2602" t="s">
        <v>2049</v>
      </c>
      <c r="C2602">
        <v>44447</v>
      </c>
      <c r="D2602">
        <v>1442784075</v>
      </c>
    </row>
    <row r="2603" spans="1:4" x14ac:dyDescent="0.3">
      <c r="A2603" t="s">
        <v>4912</v>
      </c>
      <c r="B2603" t="s">
        <v>1958</v>
      </c>
      <c r="C2603">
        <v>28080</v>
      </c>
      <c r="D2603">
        <v>2079803735</v>
      </c>
    </row>
    <row r="2604" spans="1:4" x14ac:dyDescent="0.3">
      <c r="A2604" t="s">
        <v>4913</v>
      </c>
      <c r="B2604" t="s">
        <v>1948</v>
      </c>
      <c r="C2604">
        <v>18440</v>
      </c>
      <c r="D2604">
        <v>197180590</v>
      </c>
    </row>
    <row r="2605" spans="1:4" x14ac:dyDescent="0.3">
      <c r="A2605" t="s">
        <v>4914</v>
      </c>
      <c r="B2605" t="s">
        <v>2749</v>
      </c>
      <c r="C2605">
        <v>42960</v>
      </c>
      <c r="D2605">
        <v>3935718624</v>
      </c>
    </row>
    <row r="2606" spans="1:4" x14ac:dyDescent="0.3">
      <c r="A2606" t="s">
        <v>4915</v>
      </c>
      <c r="B2606" t="s">
        <v>2639</v>
      </c>
      <c r="C2606">
        <v>15137</v>
      </c>
      <c r="D2606">
        <v>4031884281</v>
      </c>
    </row>
    <row r="2607" spans="1:4" x14ac:dyDescent="0.3">
      <c r="A2607" t="s">
        <v>4916</v>
      </c>
      <c r="B2607" t="s">
        <v>2873</v>
      </c>
      <c r="C2607">
        <v>11801</v>
      </c>
      <c r="D2607">
        <v>247438790</v>
      </c>
    </row>
    <row r="2608" spans="1:4" x14ac:dyDescent="0.3">
      <c r="A2608" t="s">
        <v>4917</v>
      </c>
      <c r="B2608" t="s">
        <v>2035</v>
      </c>
      <c r="C2608">
        <v>59146</v>
      </c>
      <c r="D2608">
        <v>5460394635</v>
      </c>
    </row>
    <row r="2609" spans="1:4" x14ac:dyDescent="0.3">
      <c r="A2609" t="s">
        <v>4918</v>
      </c>
      <c r="B2609" t="s">
        <v>2219</v>
      </c>
      <c r="C2609">
        <v>38301</v>
      </c>
      <c r="D2609">
        <v>8904404991</v>
      </c>
    </row>
    <row r="2610" spans="1:4" x14ac:dyDescent="0.3">
      <c r="A2610" t="s">
        <v>4919</v>
      </c>
      <c r="B2610" t="s">
        <v>2809</v>
      </c>
      <c r="C2610">
        <v>45383</v>
      </c>
      <c r="D2610">
        <v>1163292249</v>
      </c>
    </row>
    <row r="2611" spans="1:4" x14ac:dyDescent="0.3">
      <c r="A2611" t="s">
        <v>4920</v>
      </c>
      <c r="B2611" t="s">
        <v>2316</v>
      </c>
      <c r="C2611">
        <v>14254</v>
      </c>
      <c r="D2611">
        <v>6695538166</v>
      </c>
    </row>
    <row r="2612" spans="1:4" x14ac:dyDescent="0.3">
      <c r="A2612" t="s">
        <v>4921</v>
      </c>
      <c r="B2612" t="s">
        <v>2032</v>
      </c>
      <c r="C2612">
        <v>28672</v>
      </c>
      <c r="D2612">
        <v>247438790</v>
      </c>
    </row>
    <row r="2613" spans="1:4" x14ac:dyDescent="0.3">
      <c r="A2613" t="s">
        <v>4922</v>
      </c>
      <c r="B2613" t="s">
        <v>2727</v>
      </c>
      <c r="C2613">
        <v>56304</v>
      </c>
      <c r="D2613">
        <v>1163292249</v>
      </c>
    </row>
    <row r="2614" spans="1:4" x14ac:dyDescent="0.3">
      <c r="A2614" t="s">
        <v>4923</v>
      </c>
      <c r="B2614" t="s">
        <v>2057</v>
      </c>
      <c r="C2614">
        <v>38181</v>
      </c>
      <c r="D2614">
        <v>7783641539</v>
      </c>
    </row>
    <row r="2615" spans="1:4" x14ac:dyDescent="0.3">
      <c r="A2615" t="s">
        <v>4924</v>
      </c>
      <c r="B2615" t="s">
        <v>2276</v>
      </c>
      <c r="C2615">
        <v>30987</v>
      </c>
      <c r="D2615">
        <v>8971738782</v>
      </c>
    </row>
    <row r="2616" spans="1:4" x14ac:dyDescent="0.3">
      <c r="A2616" t="s">
        <v>4925</v>
      </c>
      <c r="B2616" t="s">
        <v>2617</v>
      </c>
      <c r="C2616">
        <v>27208</v>
      </c>
      <c r="D2616">
        <v>9163060264</v>
      </c>
    </row>
    <row r="2617" spans="1:4" x14ac:dyDescent="0.3">
      <c r="A2617" t="s">
        <v>4926</v>
      </c>
      <c r="B2617" t="s">
        <v>2409</v>
      </c>
      <c r="C2617">
        <v>25572</v>
      </c>
      <c r="D2617">
        <v>5861892008</v>
      </c>
    </row>
    <row r="2618" spans="1:4" x14ac:dyDescent="0.3">
      <c r="A2618" t="s">
        <v>4927</v>
      </c>
      <c r="B2618" t="s">
        <v>2505</v>
      </c>
      <c r="C2618">
        <v>26173</v>
      </c>
      <c r="D2618">
        <v>2885061928</v>
      </c>
    </row>
    <row r="2619" spans="1:4" x14ac:dyDescent="0.3">
      <c r="A2619" t="s">
        <v>4928</v>
      </c>
      <c r="B2619" t="s">
        <v>3512</v>
      </c>
      <c r="C2619">
        <v>57461</v>
      </c>
      <c r="D2619">
        <v>9089601147</v>
      </c>
    </row>
    <row r="2620" spans="1:4" x14ac:dyDescent="0.3">
      <c r="A2620" t="s">
        <v>4929</v>
      </c>
      <c r="B2620" t="s">
        <v>3487</v>
      </c>
      <c r="C2620">
        <v>52905</v>
      </c>
      <c r="D2620">
        <v>5828678620</v>
      </c>
    </row>
    <row r="2621" spans="1:4" x14ac:dyDescent="0.3">
      <c r="A2621" t="s">
        <v>4930</v>
      </c>
      <c r="B2621" t="s">
        <v>3785</v>
      </c>
      <c r="C2621">
        <v>59326</v>
      </c>
      <c r="D2621">
        <v>7249524151</v>
      </c>
    </row>
    <row r="2622" spans="1:4" x14ac:dyDescent="0.3">
      <c r="A2622" t="s">
        <v>4931</v>
      </c>
      <c r="B2622" t="s">
        <v>2151</v>
      </c>
      <c r="C2622">
        <v>33769</v>
      </c>
      <c r="D2622">
        <v>1081492333</v>
      </c>
    </row>
    <row r="2623" spans="1:4" x14ac:dyDescent="0.3">
      <c r="A2623" t="s">
        <v>4932</v>
      </c>
      <c r="B2623" t="s">
        <v>3753</v>
      </c>
      <c r="C2623">
        <v>23648</v>
      </c>
      <c r="D2623">
        <v>8971738782</v>
      </c>
    </row>
    <row r="2624" spans="1:4" x14ac:dyDescent="0.3">
      <c r="A2624" t="s">
        <v>4933</v>
      </c>
      <c r="B2624" t="s">
        <v>2380</v>
      </c>
      <c r="C2624">
        <v>25472</v>
      </c>
      <c r="D2624">
        <v>4525743115</v>
      </c>
    </row>
    <row r="2625" spans="1:4" x14ac:dyDescent="0.3">
      <c r="A2625" t="s">
        <v>4934</v>
      </c>
      <c r="B2625" t="s">
        <v>3315</v>
      </c>
      <c r="C2625">
        <v>54465</v>
      </c>
      <c r="D2625">
        <v>1898839557</v>
      </c>
    </row>
    <row r="2626" spans="1:4" x14ac:dyDescent="0.3">
      <c r="A2626" t="s">
        <v>4935</v>
      </c>
      <c r="B2626" t="s">
        <v>2146</v>
      </c>
      <c r="C2626">
        <v>20904</v>
      </c>
      <c r="D2626">
        <v>1149008652</v>
      </c>
    </row>
    <row r="2627" spans="1:4" x14ac:dyDescent="0.3">
      <c r="A2627" t="s">
        <v>4936</v>
      </c>
      <c r="B2627" t="s">
        <v>2061</v>
      </c>
      <c r="C2627">
        <v>39072</v>
      </c>
      <c r="D2627">
        <v>8617243198</v>
      </c>
    </row>
    <row r="2628" spans="1:4" x14ac:dyDescent="0.3">
      <c r="A2628" t="s">
        <v>4937</v>
      </c>
      <c r="B2628" t="s">
        <v>2190</v>
      </c>
      <c r="C2628">
        <v>40574</v>
      </c>
      <c r="D2628">
        <v>4852897158</v>
      </c>
    </row>
    <row r="2629" spans="1:4" x14ac:dyDescent="0.3">
      <c r="A2629" t="s">
        <v>4938</v>
      </c>
      <c r="B2629" t="s">
        <v>2914</v>
      </c>
      <c r="C2629">
        <v>45894</v>
      </c>
      <c r="D2629">
        <v>7039995972</v>
      </c>
    </row>
    <row r="2630" spans="1:4" x14ac:dyDescent="0.3">
      <c r="A2630" t="s">
        <v>4939</v>
      </c>
      <c r="B2630" t="s">
        <v>2006</v>
      </c>
      <c r="C2630">
        <v>33061</v>
      </c>
      <c r="D2630">
        <v>5395528121</v>
      </c>
    </row>
    <row r="2631" spans="1:4" x14ac:dyDescent="0.3">
      <c r="A2631" t="s">
        <v>4940</v>
      </c>
      <c r="B2631" t="s">
        <v>2374</v>
      </c>
      <c r="C2631">
        <v>53555</v>
      </c>
      <c r="D2631">
        <v>4342145855</v>
      </c>
    </row>
    <row r="2632" spans="1:4" x14ac:dyDescent="0.3">
      <c r="A2632" t="s">
        <v>4941</v>
      </c>
      <c r="B2632" t="s">
        <v>2197</v>
      </c>
      <c r="C2632">
        <v>37678</v>
      </c>
      <c r="D2632">
        <v>9458901820</v>
      </c>
    </row>
    <row r="2633" spans="1:4" x14ac:dyDescent="0.3">
      <c r="A2633" t="s">
        <v>4942</v>
      </c>
      <c r="B2633" t="s">
        <v>2106</v>
      </c>
      <c r="C2633">
        <v>33327</v>
      </c>
      <c r="D2633">
        <v>4986200380</v>
      </c>
    </row>
    <row r="2634" spans="1:4" x14ac:dyDescent="0.3">
      <c r="A2634" t="s">
        <v>4943</v>
      </c>
      <c r="B2634" t="s">
        <v>2321</v>
      </c>
      <c r="C2634">
        <v>19585</v>
      </c>
      <c r="D2634">
        <v>2958727874</v>
      </c>
    </row>
    <row r="2635" spans="1:4" x14ac:dyDescent="0.3">
      <c r="A2635" t="s">
        <v>4944</v>
      </c>
      <c r="B2635" t="s">
        <v>2123</v>
      </c>
      <c r="C2635">
        <v>14684</v>
      </c>
      <c r="D2635">
        <v>7688943361</v>
      </c>
    </row>
    <row r="2636" spans="1:4" x14ac:dyDescent="0.3">
      <c r="A2636" t="s">
        <v>4945</v>
      </c>
      <c r="B2636" t="s">
        <v>2305</v>
      </c>
      <c r="C2636">
        <v>58231</v>
      </c>
      <c r="D2636">
        <v>7205256240</v>
      </c>
    </row>
    <row r="2637" spans="1:4" x14ac:dyDescent="0.3">
      <c r="A2637" t="s">
        <v>4946</v>
      </c>
      <c r="B2637" t="s">
        <v>1962</v>
      </c>
      <c r="C2637">
        <v>44473</v>
      </c>
      <c r="D2637">
        <v>9153408497</v>
      </c>
    </row>
    <row r="2638" spans="1:4" x14ac:dyDescent="0.3">
      <c r="A2638" t="s">
        <v>4947</v>
      </c>
      <c r="B2638" t="s">
        <v>2188</v>
      </c>
      <c r="C2638">
        <v>23577</v>
      </c>
      <c r="D2638">
        <v>2976436541</v>
      </c>
    </row>
    <row r="2639" spans="1:4" x14ac:dyDescent="0.3">
      <c r="A2639" t="s">
        <v>4948</v>
      </c>
      <c r="B2639" t="s">
        <v>1948</v>
      </c>
      <c r="C2639">
        <v>14702</v>
      </c>
      <c r="D2639">
        <v>6271204627</v>
      </c>
    </row>
    <row r="2640" spans="1:4" x14ac:dyDescent="0.3">
      <c r="A2640" t="s">
        <v>4949</v>
      </c>
      <c r="B2640" t="s">
        <v>2179</v>
      </c>
      <c r="C2640">
        <v>31123</v>
      </c>
      <c r="D2640">
        <v>3127459866</v>
      </c>
    </row>
    <row r="2641" spans="1:4" x14ac:dyDescent="0.3">
      <c r="A2641" t="s">
        <v>4950</v>
      </c>
      <c r="B2641" t="s">
        <v>2740</v>
      </c>
      <c r="C2641">
        <v>24273</v>
      </c>
      <c r="D2641">
        <v>8115985503</v>
      </c>
    </row>
    <row r="2642" spans="1:4" x14ac:dyDescent="0.3">
      <c r="A2642" t="s">
        <v>4951</v>
      </c>
      <c r="B2642" t="s">
        <v>3527</v>
      </c>
      <c r="C2642">
        <v>33025</v>
      </c>
      <c r="D2642">
        <v>4359854056</v>
      </c>
    </row>
    <row r="2643" spans="1:4" x14ac:dyDescent="0.3">
      <c r="A2643" t="s">
        <v>4952</v>
      </c>
      <c r="B2643" t="s">
        <v>2507</v>
      </c>
      <c r="C2643">
        <v>26920</v>
      </c>
      <c r="D2643">
        <v>3040116061</v>
      </c>
    </row>
    <row r="2644" spans="1:4" x14ac:dyDescent="0.3">
      <c r="A2644" t="s">
        <v>4953</v>
      </c>
      <c r="B2644" t="s">
        <v>2596</v>
      </c>
      <c r="C2644">
        <v>18733</v>
      </c>
      <c r="D2644">
        <v>3600185284</v>
      </c>
    </row>
    <row r="2645" spans="1:4" x14ac:dyDescent="0.3">
      <c r="A2645" t="s">
        <v>4954</v>
      </c>
      <c r="B2645" t="s">
        <v>3076</v>
      </c>
      <c r="C2645">
        <v>53095</v>
      </c>
      <c r="D2645">
        <v>1892125439</v>
      </c>
    </row>
    <row r="2646" spans="1:4" x14ac:dyDescent="0.3">
      <c r="A2646" t="s">
        <v>4955</v>
      </c>
      <c r="B2646" t="s">
        <v>2079</v>
      </c>
      <c r="C2646">
        <v>41612</v>
      </c>
      <c r="D2646">
        <v>5795848808</v>
      </c>
    </row>
    <row r="2647" spans="1:4" x14ac:dyDescent="0.3">
      <c r="A2647" t="s">
        <v>4956</v>
      </c>
      <c r="B2647" t="s">
        <v>3253</v>
      </c>
      <c r="C2647">
        <v>26891</v>
      </c>
      <c r="D2647">
        <v>3379645060</v>
      </c>
    </row>
    <row r="2648" spans="1:4" x14ac:dyDescent="0.3">
      <c r="A2648" t="s">
        <v>4957</v>
      </c>
      <c r="B2648" t="s">
        <v>2045</v>
      </c>
      <c r="C2648">
        <v>58493</v>
      </c>
      <c r="D2648">
        <v>2779378506</v>
      </c>
    </row>
    <row r="2649" spans="1:4" x14ac:dyDescent="0.3">
      <c r="A2649" t="s">
        <v>4958</v>
      </c>
      <c r="B2649" t="s">
        <v>2554</v>
      </c>
      <c r="C2649">
        <v>38456</v>
      </c>
      <c r="D2649">
        <v>6915102108</v>
      </c>
    </row>
    <row r="2650" spans="1:4" x14ac:dyDescent="0.3">
      <c r="A2650" t="s">
        <v>4959</v>
      </c>
      <c r="B2650" t="s">
        <v>2079</v>
      </c>
      <c r="C2650">
        <v>43666</v>
      </c>
      <c r="D2650">
        <v>6321654205</v>
      </c>
    </row>
    <row r="2651" spans="1:4" x14ac:dyDescent="0.3">
      <c r="A2651" t="s">
        <v>4960</v>
      </c>
      <c r="B2651" t="s">
        <v>2043</v>
      </c>
      <c r="C2651">
        <v>14096</v>
      </c>
      <c r="D2651">
        <v>1081492333</v>
      </c>
    </row>
    <row r="2652" spans="1:4" x14ac:dyDescent="0.3">
      <c r="A2652" t="s">
        <v>4961</v>
      </c>
      <c r="B2652" t="s">
        <v>2378</v>
      </c>
      <c r="C2652">
        <v>15625</v>
      </c>
      <c r="D2652">
        <v>5068508845</v>
      </c>
    </row>
    <row r="2653" spans="1:4" x14ac:dyDescent="0.3">
      <c r="A2653" t="s">
        <v>4962</v>
      </c>
      <c r="B2653" t="s">
        <v>2054</v>
      </c>
      <c r="C2653">
        <v>36243</v>
      </c>
      <c r="D2653">
        <v>2792636599</v>
      </c>
    </row>
    <row r="2654" spans="1:4" x14ac:dyDescent="0.3">
      <c r="A2654" t="s">
        <v>4963</v>
      </c>
      <c r="B2654" t="s">
        <v>2310</v>
      </c>
      <c r="C2654">
        <v>12629</v>
      </c>
      <c r="D2654">
        <v>1475796307</v>
      </c>
    </row>
    <row r="2655" spans="1:4" x14ac:dyDescent="0.3">
      <c r="A2655" t="s">
        <v>4964</v>
      </c>
      <c r="B2655" t="s">
        <v>2536</v>
      </c>
      <c r="C2655">
        <v>52103</v>
      </c>
      <c r="D2655">
        <v>7707009371</v>
      </c>
    </row>
    <row r="2656" spans="1:4" x14ac:dyDescent="0.3">
      <c r="A2656" t="s">
        <v>4965</v>
      </c>
      <c r="B2656" t="s">
        <v>2133</v>
      </c>
      <c r="C2656">
        <v>17538</v>
      </c>
      <c r="D2656">
        <v>4037854406</v>
      </c>
    </row>
    <row r="2657" spans="1:4" x14ac:dyDescent="0.3">
      <c r="A2657" t="s">
        <v>4966</v>
      </c>
      <c r="B2657" t="s">
        <v>1932</v>
      </c>
      <c r="C2657">
        <v>23325</v>
      </c>
      <c r="D2657">
        <v>7467563949</v>
      </c>
    </row>
    <row r="2658" spans="1:4" x14ac:dyDescent="0.3">
      <c r="A2658" t="s">
        <v>4967</v>
      </c>
      <c r="B2658" t="s">
        <v>1982</v>
      </c>
      <c r="C2658">
        <v>26854</v>
      </c>
      <c r="D2658">
        <v>7778092905</v>
      </c>
    </row>
    <row r="2659" spans="1:4" x14ac:dyDescent="0.3">
      <c r="A2659" t="s">
        <v>4968</v>
      </c>
      <c r="B2659" t="s">
        <v>2365</v>
      </c>
      <c r="C2659">
        <v>59570</v>
      </c>
      <c r="D2659">
        <v>8617243198</v>
      </c>
    </row>
    <row r="2660" spans="1:4" x14ac:dyDescent="0.3">
      <c r="A2660" t="s">
        <v>4969</v>
      </c>
      <c r="B2660" t="s">
        <v>2075</v>
      </c>
      <c r="C2660">
        <v>42919</v>
      </c>
      <c r="D2660">
        <v>9128677390</v>
      </c>
    </row>
    <row r="2661" spans="1:4" x14ac:dyDescent="0.3">
      <c r="A2661" t="s">
        <v>4970</v>
      </c>
      <c r="B2661" t="s">
        <v>2197</v>
      </c>
      <c r="C2661">
        <v>51187</v>
      </c>
      <c r="D2661">
        <v>2702941109</v>
      </c>
    </row>
    <row r="2662" spans="1:4" x14ac:dyDescent="0.3">
      <c r="A2662" t="s">
        <v>4971</v>
      </c>
      <c r="B2662" t="s">
        <v>2650</v>
      </c>
      <c r="C2662">
        <v>47693</v>
      </c>
      <c r="D2662">
        <v>6293335589</v>
      </c>
    </row>
    <row r="2663" spans="1:4" x14ac:dyDescent="0.3">
      <c r="A2663" t="s">
        <v>4972</v>
      </c>
      <c r="B2663" t="s">
        <v>2722</v>
      </c>
      <c r="C2663">
        <v>41259</v>
      </c>
      <c r="D2663">
        <v>6183510505</v>
      </c>
    </row>
    <row r="2664" spans="1:4" x14ac:dyDescent="0.3">
      <c r="A2664" t="s">
        <v>4973</v>
      </c>
      <c r="B2664" t="s">
        <v>2022</v>
      </c>
      <c r="C2664">
        <v>29055</v>
      </c>
      <c r="D2664">
        <v>8685064791</v>
      </c>
    </row>
    <row r="2665" spans="1:4" x14ac:dyDescent="0.3">
      <c r="A2665" t="s">
        <v>4974</v>
      </c>
      <c r="B2665" t="s">
        <v>2310</v>
      </c>
      <c r="C2665">
        <v>53140</v>
      </c>
      <c r="D2665">
        <v>8315800957</v>
      </c>
    </row>
    <row r="2666" spans="1:4" x14ac:dyDescent="0.3">
      <c r="A2666" t="s">
        <v>4975</v>
      </c>
      <c r="B2666" t="s">
        <v>3390</v>
      </c>
      <c r="C2666">
        <v>15677</v>
      </c>
      <c r="D2666">
        <v>4698538416</v>
      </c>
    </row>
    <row r="2667" spans="1:4" x14ac:dyDescent="0.3">
      <c r="A2667" t="s">
        <v>4976</v>
      </c>
      <c r="B2667" t="s">
        <v>2348</v>
      </c>
      <c r="C2667">
        <v>42983</v>
      </c>
      <c r="D2667">
        <v>5405945366</v>
      </c>
    </row>
    <row r="2668" spans="1:4" x14ac:dyDescent="0.3">
      <c r="A2668" t="s">
        <v>4977</v>
      </c>
      <c r="B2668" t="s">
        <v>2118</v>
      </c>
      <c r="C2668">
        <v>10978</v>
      </c>
      <c r="D2668">
        <v>2575500974</v>
      </c>
    </row>
    <row r="2669" spans="1:4" x14ac:dyDescent="0.3">
      <c r="A2669" t="s">
        <v>4978</v>
      </c>
      <c r="B2669" t="s">
        <v>2010</v>
      </c>
      <c r="C2669">
        <v>49438</v>
      </c>
      <c r="D2669">
        <v>7961231404</v>
      </c>
    </row>
    <row r="2670" spans="1:4" x14ac:dyDescent="0.3">
      <c r="A2670" t="s">
        <v>4979</v>
      </c>
      <c r="B2670" t="s">
        <v>1986</v>
      </c>
      <c r="C2670">
        <v>41430</v>
      </c>
      <c r="D2670">
        <v>3661649302</v>
      </c>
    </row>
    <row r="2671" spans="1:4" x14ac:dyDescent="0.3">
      <c r="A2671" t="s">
        <v>4980</v>
      </c>
      <c r="B2671" t="s">
        <v>2587</v>
      </c>
      <c r="C2671">
        <v>15664</v>
      </c>
      <c r="D2671">
        <v>3266408608</v>
      </c>
    </row>
    <row r="2672" spans="1:4" x14ac:dyDescent="0.3">
      <c r="A2672" t="s">
        <v>4981</v>
      </c>
      <c r="B2672" t="s">
        <v>2740</v>
      </c>
      <c r="C2672">
        <v>36662</v>
      </c>
      <c r="D2672">
        <v>2792636599</v>
      </c>
    </row>
    <row r="2673" spans="1:4" x14ac:dyDescent="0.3">
      <c r="A2673" t="s">
        <v>4982</v>
      </c>
      <c r="B2673" t="s">
        <v>2069</v>
      </c>
      <c r="C2673">
        <v>24414</v>
      </c>
      <c r="D2673">
        <v>115757341</v>
      </c>
    </row>
    <row r="2674" spans="1:4" x14ac:dyDescent="0.3">
      <c r="A2674" t="s">
        <v>4983</v>
      </c>
      <c r="B2674" t="s">
        <v>2302</v>
      </c>
      <c r="C2674">
        <v>35455</v>
      </c>
      <c r="D2674">
        <v>8370379001</v>
      </c>
    </row>
    <row r="2675" spans="1:4" x14ac:dyDescent="0.3">
      <c r="A2675" t="s">
        <v>4984</v>
      </c>
      <c r="B2675" t="s">
        <v>2314</v>
      </c>
      <c r="C2675">
        <v>10700</v>
      </c>
      <c r="D2675">
        <v>2259282237</v>
      </c>
    </row>
    <row r="2676" spans="1:4" x14ac:dyDescent="0.3">
      <c r="A2676" t="s">
        <v>4985</v>
      </c>
      <c r="B2676" t="s">
        <v>2249</v>
      </c>
      <c r="C2676">
        <v>53991</v>
      </c>
      <c r="D2676">
        <v>9412192312</v>
      </c>
    </row>
    <row r="2677" spans="1:4" x14ac:dyDescent="0.3">
      <c r="A2677" t="s">
        <v>4986</v>
      </c>
      <c r="B2677" t="s">
        <v>2536</v>
      </c>
      <c r="C2677">
        <v>40934</v>
      </c>
      <c r="D2677">
        <v>6436551115</v>
      </c>
    </row>
    <row r="2678" spans="1:4" x14ac:dyDescent="0.3">
      <c r="A2678" t="s">
        <v>4987</v>
      </c>
      <c r="B2678" t="s">
        <v>2452</v>
      </c>
      <c r="C2678">
        <v>47585</v>
      </c>
      <c r="D2678">
        <v>3269054114</v>
      </c>
    </row>
    <row r="2679" spans="1:4" x14ac:dyDescent="0.3">
      <c r="A2679" t="s">
        <v>4988</v>
      </c>
      <c r="B2679" t="s">
        <v>2929</v>
      </c>
      <c r="C2679">
        <v>21268</v>
      </c>
      <c r="D2679">
        <v>2234966051</v>
      </c>
    </row>
    <row r="2680" spans="1:4" x14ac:dyDescent="0.3">
      <c r="A2680" t="s">
        <v>4989</v>
      </c>
      <c r="B2680" t="s">
        <v>2764</v>
      </c>
      <c r="C2680">
        <v>14912</v>
      </c>
      <c r="D2680">
        <v>1062607929</v>
      </c>
    </row>
    <row r="2681" spans="1:4" x14ac:dyDescent="0.3">
      <c r="A2681" t="s">
        <v>4990</v>
      </c>
      <c r="B2681" t="s">
        <v>2045</v>
      </c>
      <c r="C2681">
        <v>40768</v>
      </c>
      <c r="D2681">
        <v>6172549286</v>
      </c>
    </row>
    <row r="2682" spans="1:4" x14ac:dyDescent="0.3">
      <c r="A2682" t="s">
        <v>4991</v>
      </c>
      <c r="B2682" t="s">
        <v>2396</v>
      </c>
      <c r="C2682">
        <v>30154</v>
      </c>
      <c r="D2682">
        <v>6253520369</v>
      </c>
    </row>
    <row r="2683" spans="1:4" x14ac:dyDescent="0.3">
      <c r="A2683" t="s">
        <v>4992</v>
      </c>
      <c r="B2683" t="s">
        <v>2355</v>
      </c>
      <c r="C2683">
        <v>38009</v>
      </c>
      <c r="D2683">
        <v>2893065872</v>
      </c>
    </row>
    <row r="2684" spans="1:4" x14ac:dyDescent="0.3">
      <c r="A2684" t="s">
        <v>4993</v>
      </c>
      <c r="B2684" t="s">
        <v>2283</v>
      </c>
      <c r="C2684">
        <v>26541</v>
      </c>
      <c r="D2684">
        <v>5299481160</v>
      </c>
    </row>
    <row r="2685" spans="1:4" x14ac:dyDescent="0.3">
      <c r="A2685" t="s">
        <v>4994</v>
      </c>
      <c r="B2685" t="s">
        <v>2305</v>
      </c>
      <c r="C2685">
        <v>17325</v>
      </c>
      <c r="D2685">
        <v>6789690301</v>
      </c>
    </row>
    <row r="2686" spans="1:4" x14ac:dyDescent="0.3">
      <c r="A2686" t="s">
        <v>4995</v>
      </c>
      <c r="B2686" t="s">
        <v>2496</v>
      </c>
      <c r="C2686">
        <v>45268</v>
      </c>
      <c r="D2686">
        <v>5552170407</v>
      </c>
    </row>
    <row r="2687" spans="1:4" x14ac:dyDescent="0.3">
      <c r="A2687" t="s">
        <v>4996</v>
      </c>
      <c r="B2687" t="s">
        <v>2569</v>
      </c>
      <c r="C2687">
        <v>44584</v>
      </c>
      <c r="D2687">
        <v>5142790693</v>
      </c>
    </row>
    <row r="2688" spans="1:4" x14ac:dyDescent="0.3">
      <c r="A2688" t="s">
        <v>4997</v>
      </c>
      <c r="B2688" t="s">
        <v>2552</v>
      </c>
      <c r="C2688">
        <v>45269</v>
      </c>
      <c r="D2688">
        <v>6776868107</v>
      </c>
    </row>
    <row r="2689" spans="1:4" x14ac:dyDescent="0.3">
      <c r="A2689" t="s">
        <v>4998</v>
      </c>
      <c r="B2689" t="s">
        <v>3583</v>
      </c>
      <c r="C2689">
        <v>38424</v>
      </c>
      <c r="D2689">
        <v>1053331541</v>
      </c>
    </row>
    <row r="2690" spans="1:4" x14ac:dyDescent="0.3">
      <c r="A2690" t="s">
        <v>4999</v>
      </c>
      <c r="B2690" t="s">
        <v>2716</v>
      </c>
      <c r="C2690">
        <v>49979</v>
      </c>
      <c r="D2690">
        <v>9155356869</v>
      </c>
    </row>
    <row r="2691" spans="1:4" x14ac:dyDescent="0.3">
      <c r="A2691" t="s">
        <v>5000</v>
      </c>
      <c r="B2691" t="s">
        <v>2345</v>
      </c>
      <c r="C2691">
        <v>36601</v>
      </c>
      <c r="D2691">
        <v>2130919499</v>
      </c>
    </row>
    <row r="2692" spans="1:4" x14ac:dyDescent="0.3">
      <c r="A2692" t="s">
        <v>5001</v>
      </c>
      <c r="B2692" t="s">
        <v>2524</v>
      </c>
      <c r="C2692">
        <v>50274</v>
      </c>
      <c r="D2692">
        <v>263573389</v>
      </c>
    </row>
    <row r="2693" spans="1:4" x14ac:dyDescent="0.3">
      <c r="A2693" t="s">
        <v>5002</v>
      </c>
      <c r="B2693" t="s">
        <v>2041</v>
      </c>
      <c r="C2693">
        <v>40932</v>
      </c>
      <c r="D2693">
        <v>3227873028</v>
      </c>
    </row>
    <row r="2694" spans="1:4" x14ac:dyDescent="0.3">
      <c r="A2694" t="s">
        <v>5003</v>
      </c>
      <c r="B2694" t="s">
        <v>1999</v>
      </c>
      <c r="C2694">
        <v>38392</v>
      </c>
      <c r="D2694">
        <v>1313434965</v>
      </c>
    </row>
    <row r="2695" spans="1:4" x14ac:dyDescent="0.3">
      <c r="A2695" t="s">
        <v>5004</v>
      </c>
      <c r="B2695" t="s">
        <v>2901</v>
      </c>
      <c r="C2695">
        <v>29111</v>
      </c>
      <c r="D2695">
        <v>3021692982</v>
      </c>
    </row>
    <row r="2696" spans="1:4" x14ac:dyDescent="0.3">
      <c r="A2696" t="s">
        <v>5005</v>
      </c>
      <c r="B2696" t="s">
        <v>2314</v>
      </c>
      <c r="C2696">
        <v>12572</v>
      </c>
      <c r="D2696">
        <v>5552170407</v>
      </c>
    </row>
    <row r="2697" spans="1:4" x14ac:dyDescent="0.3">
      <c r="A2697" t="s">
        <v>5006</v>
      </c>
      <c r="B2697" t="s">
        <v>2596</v>
      </c>
      <c r="C2697">
        <v>59095</v>
      </c>
      <c r="D2697">
        <v>6938295417</v>
      </c>
    </row>
    <row r="2698" spans="1:4" x14ac:dyDescent="0.3">
      <c r="A2698" t="s">
        <v>5007</v>
      </c>
      <c r="B2698" t="s">
        <v>2087</v>
      </c>
      <c r="C2698">
        <v>20440</v>
      </c>
      <c r="D2698">
        <v>5998486889</v>
      </c>
    </row>
    <row r="2699" spans="1:4" x14ac:dyDescent="0.3">
      <c r="A2699" t="s">
        <v>5008</v>
      </c>
      <c r="B2699" t="s">
        <v>4018</v>
      </c>
      <c r="C2699">
        <v>31527</v>
      </c>
      <c r="D2699">
        <v>3779559293</v>
      </c>
    </row>
    <row r="2700" spans="1:4" x14ac:dyDescent="0.3">
      <c r="A2700" t="s">
        <v>5009</v>
      </c>
      <c r="B2700" t="s">
        <v>2302</v>
      </c>
      <c r="C2700">
        <v>15288</v>
      </c>
      <c r="D2700">
        <v>7273123196</v>
      </c>
    </row>
    <row r="2701" spans="1:4" x14ac:dyDescent="0.3">
      <c r="A2701" t="s">
        <v>5010</v>
      </c>
      <c r="B2701" t="s">
        <v>2266</v>
      </c>
      <c r="C2701">
        <v>41175</v>
      </c>
      <c r="D2701">
        <v>9561367408</v>
      </c>
    </row>
    <row r="2702" spans="1:4" x14ac:dyDescent="0.3">
      <c r="A2702" t="s">
        <v>5011</v>
      </c>
      <c r="B2702" t="s">
        <v>2475</v>
      </c>
      <c r="C2702">
        <v>59834</v>
      </c>
      <c r="D2702">
        <v>8977805007</v>
      </c>
    </row>
    <row r="2703" spans="1:4" x14ac:dyDescent="0.3">
      <c r="A2703" t="s">
        <v>5012</v>
      </c>
      <c r="B2703" t="s">
        <v>3078</v>
      </c>
      <c r="C2703">
        <v>36427</v>
      </c>
      <c r="D2703">
        <v>2402470968</v>
      </c>
    </row>
    <row r="2704" spans="1:4" x14ac:dyDescent="0.3">
      <c r="A2704" t="s">
        <v>5013</v>
      </c>
      <c r="B2704" t="s">
        <v>2109</v>
      </c>
      <c r="C2704">
        <v>39226</v>
      </c>
      <c r="D2704">
        <v>7453397081</v>
      </c>
    </row>
    <row r="2705" spans="1:4" x14ac:dyDescent="0.3">
      <c r="A2705" t="s">
        <v>5014</v>
      </c>
      <c r="B2705" t="s">
        <v>2059</v>
      </c>
      <c r="C2705">
        <v>44940</v>
      </c>
      <c r="D2705">
        <v>6637560367</v>
      </c>
    </row>
    <row r="2706" spans="1:4" x14ac:dyDescent="0.3">
      <c r="A2706" t="s">
        <v>5015</v>
      </c>
      <c r="B2706" t="s">
        <v>2540</v>
      </c>
      <c r="C2706">
        <v>18220</v>
      </c>
      <c r="D2706">
        <v>8157157730</v>
      </c>
    </row>
    <row r="2707" spans="1:4" x14ac:dyDescent="0.3">
      <c r="A2707" t="s">
        <v>5016</v>
      </c>
      <c r="B2707" t="s">
        <v>2246</v>
      </c>
      <c r="C2707">
        <v>31801</v>
      </c>
      <c r="D2707">
        <v>7621218967</v>
      </c>
    </row>
    <row r="2708" spans="1:4" x14ac:dyDescent="0.3">
      <c r="A2708" t="s">
        <v>5017</v>
      </c>
      <c r="B2708" t="s">
        <v>2139</v>
      </c>
      <c r="C2708">
        <v>22734</v>
      </c>
      <c r="D2708">
        <v>5984294621</v>
      </c>
    </row>
    <row r="2709" spans="1:4" x14ac:dyDescent="0.3">
      <c r="A2709" t="s">
        <v>5018</v>
      </c>
      <c r="B2709" t="s">
        <v>2452</v>
      </c>
      <c r="C2709">
        <v>32349</v>
      </c>
      <c r="D2709">
        <v>9803956825</v>
      </c>
    </row>
    <row r="2710" spans="1:4" x14ac:dyDescent="0.3">
      <c r="A2710" t="s">
        <v>5019</v>
      </c>
      <c r="B2710" t="s">
        <v>1970</v>
      </c>
      <c r="C2710">
        <v>27234</v>
      </c>
      <c r="D2710">
        <v>7467563949</v>
      </c>
    </row>
    <row r="2711" spans="1:4" x14ac:dyDescent="0.3">
      <c r="A2711" t="s">
        <v>5020</v>
      </c>
      <c r="B2711" t="s">
        <v>2063</v>
      </c>
      <c r="C2711">
        <v>28849</v>
      </c>
      <c r="D2711">
        <v>8256403403</v>
      </c>
    </row>
    <row r="2712" spans="1:4" x14ac:dyDescent="0.3">
      <c r="A2712" t="s">
        <v>5021</v>
      </c>
      <c r="B2712" t="s">
        <v>2552</v>
      </c>
      <c r="C2712">
        <v>30889</v>
      </c>
      <c r="D2712">
        <v>3409869514</v>
      </c>
    </row>
    <row r="2713" spans="1:4" x14ac:dyDescent="0.3">
      <c r="A2713" t="s">
        <v>5022</v>
      </c>
      <c r="B2713" t="s">
        <v>2977</v>
      </c>
      <c r="C2713">
        <v>15327</v>
      </c>
      <c r="D2713">
        <v>3269054114</v>
      </c>
    </row>
    <row r="2714" spans="1:4" x14ac:dyDescent="0.3">
      <c r="A2714" t="s">
        <v>5023</v>
      </c>
      <c r="B2714" t="s">
        <v>2660</v>
      </c>
      <c r="C2714">
        <v>30360</v>
      </c>
      <c r="D2714">
        <v>7304628987</v>
      </c>
    </row>
    <row r="2715" spans="1:4" x14ac:dyDescent="0.3">
      <c r="A2715" t="s">
        <v>5024</v>
      </c>
      <c r="B2715" t="s">
        <v>2674</v>
      </c>
      <c r="C2715">
        <v>56037</v>
      </c>
      <c r="D2715">
        <v>1371021422</v>
      </c>
    </row>
    <row r="2716" spans="1:4" x14ac:dyDescent="0.3">
      <c r="A2716" t="s">
        <v>5025</v>
      </c>
      <c r="B2716" t="s">
        <v>2164</v>
      </c>
      <c r="C2716">
        <v>41621</v>
      </c>
      <c r="D2716">
        <v>1664426442</v>
      </c>
    </row>
    <row r="2717" spans="1:4" x14ac:dyDescent="0.3">
      <c r="A2717" t="s">
        <v>5026</v>
      </c>
      <c r="B2717" t="s">
        <v>2501</v>
      </c>
      <c r="C2717">
        <v>31493</v>
      </c>
      <c r="D2717">
        <v>1268934771</v>
      </c>
    </row>
    <row r="2718" spans="1:4" x14ac:dyDescent="0.3">
      <c r="A2718" t="s">
        <v>5027</v>
      </c>
      <c r="B2718" t="s">
        <v>2075</v>
      </c>
      <c r="C2718">
        <v>28666</v>
      </c>
      <c r="D2718">
        <v>4342145855</v>
      </c>
    </row>
    <row r="2719" spans="1:4" x14ac:dyDescent="0.3">
      <c r="A2719" t="s">
        <v>5028</v>
      </c>
      <c r="B2719" t="s">
        <v>2210</v>
      </c>
      <c r="C2719">
        <v>27372</v>
      </c>
      <c r="D2719">
        <v>4502817627</v>
      </c>
    </row>
    <row r="2720" spans="1:4" x14ac:dyDescent="0.3">
      <c r="A2720" t="s">
        <v>5029</v>
      </c>
      <c r="B2720" t="s">
        <v>2079</v>
      </c>
      <c r="C2720">
        <v>20414</v>
      </c>
      <c r="D2720">
        <v>6890491998</v>
      </c>
    </row>
    <row r="2721" spans="1:4" x14ac:dyDescent="0.3">
      <c r="A2721" t="s">
        <v>5030</v>
      </c>
      <c r="B2721" t="s">
        <v>2992</v>
      </c>
      <c r="C2721">
        <v>19784</v>
      </c>
      <c r="D2721">
        <v>3569414450</v>
      </c>
    </row>
    <row r="2722" spans="1:4" x14ac:dyDescent="0.3">
      <c r="A2722" t="s">
        <v>5031</v>
      </c>
      <c r="B2722" t="s">
        <v>2663</v>
      </c>
      <c r="C2722">
        <v>18739</v>
      </c>
      <c r="D2722">
        <v>9340388305</v>
      </c>
    </row>
    <row r="2723" spans="1:4" x14ac:dyDescent="0.3">
      <c r="A2723" t="s">
        <v>5032</v>
      </c>
      <c r="B2723" t="s">
        <v>2517</v>
      </c>
      <c r="C2723">
        <v>48422</v>
      </c>
      <c r="D2723">
        <v>1892125439</v>
      </c>
    </row>
    <row r="2724" spans="1:4" x14ac:dyDescent="0.3">
      <c r="A2724" t="s">
        <v>5033</v>
      </c>
      <c r="B2724" t="s">
        <v>3785</v>
      </c>
      <c r="C2724">
        <v>52398</v>
      </c>
      <c r="D2724">
        <v>2411473303</v>
      </c>
    </row>
    <row r="2725" spans="1:4" x14ac:dyDescent="0.3">
      <c r="A2725" t="s">
        <v>5034</v>
      </c>
      <c r="B2725" t="s">
        <v>2051</v>
      </c>
      <c r="C2725">
        <v>21610</v>
      </c>
      <c r="D2725">
        <v>8002426673</v>
      </c>
    </row>
    <row r="2726" spans="1:4" x14ac:dyDescent="0.3">
      <c r="A2726" t="s">
        <v>5035</v>
      </c>
      <c r="B2726" t="s">
        <v>3390</v>
      </c>
      <c r="C2726">
        <v>33393</v>
      </c>
      <c r="D2726">
        <v>4119729087</v>
      </c>
    </row>
    <row r="2727" spans="1:4" x14ac:dyDescent="0.3">
      <c r="A2727" t="s">
        <v>5036</v>
      </c>
      <c r="B2727" t="s">
        <v>2403</v>
      </c>
      <c r="C2727">
        <v>52911</v>
      </c>
      <c r="D2727">
        <v>5474718616</v>
      </c>
    </row>
    <row r="2728" spans="1:4" x14ac:dyDescent="0.3">
      <c r="A2728" t="s">
        <v>5037</v>
      </c>
      <c r="B2728" t="s">
        <v>2873</v>
      </c>
      <c r="C2728">
        <v>43328</v>
      </c>
      <c r="D2728">
        <v>9196221739</v>
      </c>
    </row>
    <row r="2729" spans="1:4" x14ac:dyDescent="0.3">
      <c r="A2729" t="s">
        <v>5038</v>
      </c>
      <c r="B2729" t="s">
        <v>2308</v>
      </c>
      <c r="C2729">
        <v>59841</v>
      </c>
      <c r="D2729">
        <v>3488994694</v>
      </c>
    </row>
    <row r="2730" spans="1:4" x14ac:dyDescent="0.3">
      <c r="A2730" t="s">
        <v>5039</v>
      </c>
      <c r="B2730" t="s">
        <v>2321</v>
      </c>
      <c r="C2730">
        <v>31324</v>
      </c>
      <c r="D2730">
        <v>5341512014</v>
      </c>
    </row>
    <row r="2731" spans="1:4" x14ac:dyDescent="0.3">
      <c r="A2731" t="s">
        <v>5040</v>
      </c>
      <c r="B2731" t="s">
        <v>2223</v>
      </c>
      <c r="C2731">
        <v>12731</v>
      </c>
      <c r="D2731">
        <v>5684780105</v>
      </c>
    </row>
    <row r="2732" spans="1:4" x14ac:dyDescent="0.3">
      <c r="A2732" t="s">
        <v>5041</v>
      </c>
      <c r="B2732" t="s">
        <v>2682</v>
      </c>
      <c r="C2732">
        <v>31506</v>
      </c>
      <c r="D2732">
        <v>9627071331</v>
      </c>
    </row>
    <row r="2733" spans="1:4" x14ac:dyDescent="0.3">
      <c r="A2733" t="s">
        <v>5042</v>
      </c>
      <c r="B2733" t="s">
        <v>2146</v>
      </c>
      <c r="C2733">
        <v>49391</v>
      </c>
      <c r="D2733">
        <v>3303111790</v>
      </c>
    </row>
    <row r="2734" spans="1:4" x14ac:dyDescent="0.3">
      <c r="A2734" t="s">
        <v>5043</v>
      </c>
      <c r="B2734" t="s">
        <v>2452</v>
      </c>
      <c r="C2734">
        <v>49818</v>
      </c>
      <c r="D2734">
        <v>4849214614</v>
      </c>
    </row>
    <row r="2735" spans="1:4" x14ac:dyDescent="0.3">
      <c r="A2735" t="s">
        <v>5044</v>
      </c>
      <c r="B2735" t="s">
        <v>2405</v>
      </c>
      <c r="C2735">
        <v>50085</v>
      </c>
      <c r="D2735">
        <v>9002722281</v>
      </c>
    </row>
    <row r="2736" spans="1:4" x14ac:dyDescent="0.3">
      <c r="A2736" t="s">
        <v>5045</v>
      </c>
      <c r="B2736" t="s">
        <v>2170</v>
      </c>
      <c r="C2736">
        <v>28659</v>
      </c>
      <c r="D2736">
        <v>797655034</v>
      </c>
    </row>
    <row r="2737" spans="1:4" x14ac:dyDescent="0.3">
      <c r="A2737" t="s">
        <v>5046</v>
      </c>
      <c r="B2737" t="s">
        <v>3508</v>
      </c>
      <c r="C2737">
        <v>32350</v>
      </c>
      <c r="D2737">
        <v>8545135858</v>
      </c>
    </row>
    <row r="2738" spans="1:4" x14ac:dyDescent="0.3">
      <c r="A2738" t="s">
        <v>5047</v>
      </c>
      <c r="B2738" t="s">
        <v>2802</v>
      </c>
      <c r="C2738">
        <v>29413</v>
      </c>
      <c r="D2738">
        <v>4075444457</v>
      </c>
    </row>
    <row r="2739" spans="1:4" x14ac:dyDescent="0.3">
      <c r="A2739" t="s">
        <v>5048</v>
      </c>
      <c r="B2739" t="s">
        <v>2670</v>
      </c>
      <c r="C2739">
        <v>28851</v>
      </c>
      <c r="D2739">
        <v>8640079943</v>
      </c>
    </row>
    <row r="2740" spans="1:4" x14ac:dyDescent="0.3">
      <c r="A2740" t="s">
        <v>5049</v>
      </c>
      <c r="B2740" t="s">
        <v>2290</v>
      </c>
      <c r="C2740">
        <v>53743</v>
      </c>
      <c r="D2740">
        <v>1469328364</v>
      </c>
    </row>
    <row r="2741" spans="1:4" x14ac:dyDescent="0.3">
      <c r="A2741" t="s">
        <v>5050</v>
      </c>
      <c r="B2741" t="s">
        <v>2498</v>
      </c>
      <c r="C2741">
        <v>34133</v>
      </c>
      <c r="D2741">
        <v>8550875457</v>
      </c>
    </row>
    <row r="2742" spans="1:4" x14ac:dyDescent="0.3">
      <c r="A2742" t="s">
        <v>5051</v>
      </c>
      <c r="B2742" t="s">
        <v>3527</v>
      </c>
      <c r="C2742">
        <v>57031</v>
      </c>
      <c r="D2742">
        <v>3145039288</v>
      </c>
    </row>
    <row r="2743" spans="1:4" x14ac:dyDescent="0.3">
      <c r="A2743" t="s">
        <v>5052</v>
      </c>
      <c r="B2743" t="s">
        <v>2727</v>
      </c>
      <c r="C2743">
        <v>33280</v>
      </c>
      <c r="D2743">
        <v>4610039311</v>
      </c>
    </row>
    <row r="2744" spans="1:4" x14ac:dyDescent="0.3">
      <c r="A2744" t="s">
        <v>5053</v>
      </c>
      <c r="B2744" t="s">
        <v>2647</v>
      </c>
      <c r="C2744">
        <v>30817</v>
      </c>
      <c r="D2744">
        <v>9072843924</v>
      </c>
    </row>
    <row r="2745" spans="1:4" x14ac:dyDescent="0.3">
      <c r="A2745" t="s">
        <v>5054</v>
      </c>
      <c r="B2745" t="s">
        <v>1936</v>
      </c>
      <c r="C2745">
        <v>54128</v>
      </c>
      <c r="D2745">
        <v>1887308636</v>
      </c>
    </row>
    <row r="2746" spans="1:4" x14ac:dyDescent="0.3">
      <c r="A2746" t="s">
        <v>5055</v>
      </c>
      <c r="B2746" t="s">
        <v>2439</v>
      </c>
      <c r="C2746">
        <v>54688</v>
      </c>
      <c r="D2746">
        <v>8617243198</v>
      </c>
    </row>
    <row r="2747" spans="1:4" x14ac:dyDescent="0.3">
      <c r="A2747" t="s">
        <v>5056</v>
      </c>
      <c r="B2747" t="s">
        <v>2214</v>
      </c>
      <c r="C2747">
        <v>16203</v>
      </c>
      <c r="D2747">
        <v>9008589443</v>
      </c>
    </row>
    <row r="2748" spans="1:4" x14ac:dyDescent="0.3">
      <c r="A2748" t="s">
        <v>5057</v>
      </c>
      <c r="B2748" t="s">
        <v>2521</v>
      </c>
      <c r="C2748">
        <v>54808</v>
      </c>
      <c r="D2748">
        <v>7033916019</v>
      </c>
    </row>
    <row r="2749" spans="1:4" x14ac:dyDescent="0.3">
      <c r="A2749" t="s">
        <v>5058</v>
      </c>
      <c r="B2749" t="s">
        <v>2511</v>
      </c>
      <c r="C2749">
        <v>31281</v>
      </c>
      <c r="D2749">
        <v>4445486779</v>
      </c>
    </row>
    <row r="2750" spans="1:4" x14ac:dyDescent="0.3">
      <c r="A2750" t="s">
        <v>5059</v>
      </c>
      <c r="B2750" t="s">
        <v>1980</v>
      </c>
      <c r="C2750">
        <v>10822</v>
      </c>
      <c r="D2750">
        <v>6172549286</v>
      </c>
    </row>
    <row r="2751" spans="1:4" x14ac:dyDescent="0.3">
      <c r="A2751" t="s">
        <v>5060</v>
      </c>
      <c r="B2751" t="s">
        <v>1944</v>
      </c>
      <c r="C2751">
        <v>49933</v>
      </c>
      <c r="D2751">
        <v>8501525324</v>
      </c>
    </row>
    <row r="2752" spans="1:4" x14ac:dyDescent="0.3">
      <c r="A2752" t="s">
        <v>5061</v>
      </c>
      <c r="B2752" t="s">
        <v>2039</v>
      </c>
      <c r="C2752">
        <v>35664</v>
      </c>
      <c r="D2752">
        <v>2670196322</v>
      </c>
    </row>
    <row r="2753" spans="1:4" x14ac:dyDescent="0.3">
      <c r="A2753" t="s">
        <v>5062</v>
      </c>
      <c r="B2753" t="s">
        <v>2255</v>
      </c>
      <c r="C2753">
        <v>12547</v>
      </c>
      <c r="D2753">
        <v>6471464479</v>
      </c>
    </row>
    <row r="2754" spans="1:4" x14ac:dyDescent="0.3">
      <c r="A2754" t="s">
        <v>5063</v>
      </c>
      <c r="B2754" t="s">
        <v>3291</v>
      </c>
      <c r="C2754">
        <v>25634</v>
      </c>
      <c r="D2754">
        <v>2757793764</v>
      </c>
    </row>
    <row r="2755" spans="1:4" x14ac:dyDescent="0.3">
      <c r="A2755" t="s">
        <v>5064</v>
      </c>
      <c r="B2755" t="s">
        <v>2757</v>
      </c>
      <c r="C2755">
        <v>35444</v>
      </c>
      <c r="D2755">
        <v>8047841793</v>
      </c>
    </row>
    <row r="2756" spans="1:4" x14ac:dyDescent="0.3">
      <c r="A2756" t="s">
        <v>5065</v>
      </c>
      <c r="B2756" t="s">
        <v>2234</v>
      </c>
      <c r="C2756">
        <v>31771</v>
      </c>
      <c r="D2756">
        <v>8204786093</v>
      </c>
    </row>
    <row r="2757" spans="1:4" x14ac:dyDescent="0.3">
      <c r="A2757" t="s">
        <v>5066</v>
      </c>
      <c r="B2757" t="s">
        <v>2286</v>
      </c>
      <c r="C2757">
        <v>11389</v>
      </c>
      <c r="D2757">
        <v>2763158331</v>
      </c>
    </row>
    <row r="2758" spans="1:4" x14ac:dyDescent="0.3">
      <c r="A2758" t="s">
        <v>5067</v>
      </c>
      <c r="B2758" t="s">
        <v>2856</v>
      </c>
      <c r="C2758">
        <v>49294</v>
      </c>
      <c r="D2758">
        <v>3266408608</v>
      </c>
    </row>
    <row r="2759" spans="1:4" x14ac:dyDescent="0.3">
      <c r="A2759" t="s">
        <v>5068</v>
      </c>
      <c r="B2759" t="s">
        <v>2109</v>
      </c>
      <c r="C2759">
        <v>59727</v>
      </c>
      <c r="D2759">
        <v>9264026959</v>
      </c>
    </row>
    <row r="2760" spans="1:4" x14ac:dyDescent="0.3">
      <c r="A2760" t="s">
        <v>5069</v>
      </c>
      <c r="B2760" t="s">
        <v>2734</v>
      </c>
      <c r="C2760">
        <v>28037</v>
      </c>
      <c r="D2760">
        <v>6286877770</v>
      </c>
    </row>
    <row r="2761" spans="1:4" x14ac:dyDescent="0.3">
      <c r="A2761" t="s">
        <v>5070</v>
      </c>
      <c r="B2761" t="s">
        <v>2557</v>
      </c>
      <c r="C2761">
        <v>30860</v>
      </c>
      <c r="D2761">
        <v>509389570</v>
      </c>
    </row>
    <row r="2762" spans="1:4" x14ac:dyDescent="0.3">
      <c r="A2762" t="s">
        <v>5071</v>
      </c>
      <c r="B2762" t="s">
        <v>2246</v>
      </c>
      <c r="C2762">
        <v>30776</v>
      </c>
      <c r="D2762">
        <v>5675852751</v>
      </c>
    </row>
    <row r="2763" spans="1:4" x14ac:dyDescent="0.3">
      <c r="A2763" t="s">
        <v>5072</v>
      </c>
      <c r="B2763" t="s">
        <v>3023</v>
      </c>
      <c r="C2763">
        <v>20900</v>
      </c>
      <c r="D2763">
        <v>4185019157</v>
      </c>
    </row>
    <row r="2764" spans="1:4" x14ac:dyDescent="0.3">
      <c r="A2764" t="s">
        <v>5073</v>
      </c>
      <c r="B2764" t="s">
        <v>2337</v>
      </c>
      <c r="C2764">
        <v>22169</v>
      </c>
      <c r="D2764">
        <v>3013094990</v>
      </c>
    </row>
    <row r="2765" spans="1:4" x14ac:dyDescent="0.3">
      <c r="A2765" t="s">
        <v>5074</v>
      </c>
      <c r="B2765" t="s">
        <v>2087</v>
      </c>
      <c r="C2765">
        <v>48702</v>
      </c>
      <c r="D2765">
        <v>9963057691</v>
      </c>
    </row>
    <row r="2766" spans="1:4" x14ac:dyDescent="0.3">
      <c r="A2766" t="s">
        <v>5075</v>
      </c>
      <c r="B2766" t="s">
        <v>2569</v>
      </c>
      <c r="C2766">
        <v>24191</v>
      </c>
      <c r="D2766">
        <v>4786629839</v>
      </c>
    </row>
    <row r="2767" spans="1:4" x14ac:dyDescent="0.3">
      <c r="A2767" t="s">
        <v>5076</v>
      </c>
      <c r="B2767" t="s">
        <v>2298</v>
      </c>
      <c r="C2767">
        <v>32052</v>
      </c>
      <c r="D2767">
        <v>7637608875</v>
      </c>
    </row>
    <row r="2768" spans="1:4" x14ac:dyDescent="0.3">
      <c r="A2768" t="s">
        <v>5077</v>
      </c>
      <c r="B2768" t="s">
        <v>2223</v>
      </c>
      <c r="C2768">
        <v>18259</v>
      </c>
      <c r="D2768">
        <v>6260817967</v>
      </c>
    </row>
    <row r="2769" spans="1:4" x14ac:dyDescent="0.3">
      <c r="A2769" t="s">
        <v>5078</v>
      </c>
      <c r="B2769" t="s">
        <v>2244</v>
      </c>
      <c r="C2769">
        <v>20970</v>
      </c>
      <c r="D2769">
        <v>939715988</v>
      </c>
    </row>
    <row r="2770" spans="1:4" x14ac:dyDescent="0.3">
      <c r="A2770" t="s">
        <v>5079</v>
      </c>
      <c r="B2770" t="s">
        <v>2063</v>
      </c>
      <c r="C2770">
        <v>54353</v>
      </c>
      <c r="D2770">
        <v>2659144249</v>
      </c>
    </row>
    <row r="2771" spans="1:4" x14ac:dyDescent="0.3">
      <c r="A2771" t="s">
        <v>5080</v>
      </c>
      <c r="B2771" t="s">
        <v>1991</v>
      </c>
      <c r="C2771">
        <v>28058</v>
      </c>
      <c r="D2771">
        <v>8971738782</v>
      </c>
    </row>
    <row r="2772" spans="1:4" x14ac:dyDescent="0.3">
      <c r="A2772" t="s">
        <v>5081</v>
      </c>
      <c r="B2772" t="s">
        <v>2212</v>
      </c>
      <c r="C2772">
        <v>34069</v>
      </c>
      <c r="D2772">
        <v>2149326663</v>
      </c>
    </row>
    <row r="2773" spans="1:4" x14ac:dyDescent="0.3">
      <c r="A2773" t="s">
        <v>5082</v>
      </c>
      <c r="B2773" t="s">
        <v>2503</v>
      </c>
      <c r="C2773">
        <v>40826</v>
      </c>
      <c r="D2773">
        <v>7979647432</v>
      </c>
    </row>
    <row r="2774" spans="1:4" x14ac:dyDescent="0.3">
      <c r="A2774" t="s">
        <v>5083</v>
      </c>
      <c r="B2774" t="s">
        <v>2587</v>
      </c>
      <c r="C2774">
        <v>18525</v>
      </c>
      <c r="D2774">
        <v>8302317314</v>
      </c>
    </row>
    <row r="2775" spans="1:4" x14ac:dyDescent="0.3">
      <c r="A2775" t="s">
        <v>5084</v>
      </c>
      <c r="B2775" t="s">
        <v>2244</v>
      </c>
      <c r="C2775">
        <v>53084</v>
      </c>
      <c r="D2775">
        <v>3021692982</v>
      </c>
    </row>
    <row r="2776" spans="1:4" x14ac:dyDescent="0.3">
      <c r="A2776" t="s">
        <v>5085</v>
      </c>
      <c r="B2776" t="s">
        <v>2802</v>
      </c>
      <c r="C2776">
        <v>40220</v>
      </c>
      <c r="D2776">
        <v>6732216945</v>
      </c>
    </row>
    <row r="2777" spans="1:4" x14ac:dyDescent="0.3">
      <c r="A2777" t="s">
        <v>5086</v>
      </c>
      <c r="B2777" t="s">
        <v>3369</v>
      </c>
      <c r="C2777">
        <v>22837</v>
      </c>
      <c r="D2777">
        <v>6235447353</v>
      </c>
    </row>
    <row r="2778" spans="1:4" x14ac:dyDescent="0.3">
      <c r="A2778" t="s">
        <v>5087</v>
      </c>
      <c r="B2778" t="s">
        <v>2095</v>
      </c>
      <c r="C2778">
        <v>18266</v>
      </c>
      <c r="D2778">
        <v>264454596</v>
      </c>
    </row>
    <row r="2779" spans="1:4" x14ac:dyDescent="0.3">
      <c r="A2779" t="s">
        <v>5088</v>
      </c>
      <c r="B2779" t="s">
        <v>1932</v>
      </c>
      <c r="C2779">
        <v>54767</v>
      </c>
      <c r="D2779">
        <v>6410530811</v>
      </c>
    </row>
    <row r="2780" spans="1:4" x14ac:dyDescent="0.3">
      <c r="A2780" t="s">
        <v>5089</v>
      </c>
      <c r="B2780" t="s">
        <v>2269</v>
      </c>
      <c r="C2780">
        <v>26047</v>
      </c>
      <c r="D2780">
        <v>4688336071</v>
      </c>
    </row>
    <row r="2781" spans="1:4" x14ac:dyDescent="0.3">
      <c r="A2781" t="s">
        <v>5090</v>
      </c>
      <c r="B2781" t="s">
        <v>2623</v>
      </c>
      <c r="C2781">
        <v>20369</v>
      </c>
      <c r="D2781">
        <v>4409014943</v>
      </c>
    </row>
    <row r="2782" spans="1:4" x14ac:dyDescent="0.3">
      <c r="A2782" t="s">
        <v>5091</v>
      </c>
      <c r="B2782" t="s">
        <v>2396</v>
      </c>
      <c r="C2782">
        <v>17119</v>
      </c>
      <c r="D2782">
        <v>8757371024</v>
      </c>
    </row>
    <row r="2783" spans="1:4" x14ac:dyDescent="0.3">
      <c r="A2783" t="s">
        <v>5092</v>
      </c>
      <c r="B2783" t="s">
        <v>2478</v>
      </c>
      <c r="C2783">
        <v>47455</v>
      </c>
      <c r="D2783">
        <v>357531329</v>
      </c>
    </row>
    <row r="2784" spans="1:4" x14ac:dyDescent="0.3">
      <c r="A2784" t="s">
        <v>5093</v>
      </c>
      <c r="B2784" t="s">
        <v>2498</v>
      </c>
      <c r="C2784">
        <v>34670</v>
      </c>
      <c r="D2784">
        <v>3560320844</v>
      </c>
    </row>
    <row r="2785" spans="1:4" x14ac:dyDescent="0.3">
      <c r="A2785" t="s">
        <v>5094</v>
      </c>
      <c r="B2785" t="s">
        <v>1991</v>
      </c>
      <c r="C2785">
        <v>54524</v>
      </c>
      <c r="D2785">
        <v>9151658844</v>
      </c>
    </row>
    <row r="2786" spans="1:4" x14ac:dyDescent="0.3">
      <c r="A2786" t="s">
        <v>5095</v>
      </c>
      <c r="B2786" t="s">
        <v>2608</v>
      </c>
      <c r="C2786">
        <v>42744</v>
      </c>
      <c r="D2786">
        <v>7938954179</v>
      </c>
    </row>
    <row r="2787" spans="1:4" x14ac:dyDescent="0.3">
      <c r="A2787" t="s">
        <v>5096</v>
      </c>
      <c r="B2787" t="s">
        <v>2593</v>
      </c>
      <c r="C2787">
        <v>39545</v>
      </c>
      <c r="D2787">
        <v>2183763965</v>
      </c>
    </row>
    <row r="2788" spans="1:4" x14ac:dyDescent="0.3">
      <c r="A2788" t="s">
        <v>5097</v>
      </c>
      <c r="B2788" t="s">
        <v>2047</v>
      </c>
      <c r="C2788">
        <v>10053</v>
      </c>
      <c r="D2788">
        <v>1442784075</v>
      </c>
    </row>
    <row r="2789" spans="1:4" x14ac:dyDescent="0.3">
      <c r="A2789" t="s">
        <v>5098</v>
      </c>
      <c r="B2789" t="s">
        <v>2503</v>
      </c>
      <c r="C2789">
        <v>25464</v>
      </c>
      <c r="D2789">
        <v>4031884281</v>
      </c>
    </row>
    <row r="2790" spans="1:4" x14ac:dyDescent="0.3">
      <c r="A2790" t="s">
        <v>5099</v>
      </c>
      <c r="B2790" t="s">
        <v>2847</v>
      </c>
      <c r="C2790">
        <v>54928</v>
      </c>
      <c r="D2790">
        <v>250257920</v>
      </c>
    </row>
    <row r="2791" spans="1:4" x14ac:dyDescent="0.3">
      <c r="A2791" t="s">
        <v>5100</v>
      </c>
      <c r="B2791" t="s">
        <v>2554</v>
      </c>
      <c r="C2791">
        <v>32474</v>
      </c>
      <c r="D2791">
        <v>4219825649</v>
      </c>
    </row>
    <row r="2792" spans="1:4" x14ac:dyDescent="0.3">
      <c r="A2792" t="s">
        <v>5101</v>
      </c>
      <c r="B2792" t="s">
        <v>3886</v>
      </c>
      <c r="C2792">
        <v>16642</v>
      </c>
      <c r="D2792">
        <v>1923178164</v>
      </c>
    </row>
    <row r="2793" spans="1:4" x14ac:dyDescent="0.3">
      <c r="A2793" t="s">
        <v>5102</v>
      </c>
      <c r="B2793" t="s">
        <v>2010</v>
      </c>
      <c r="C2793">
        <v>48853</v>
      </c>
      <c r="D2793">
        <v>4184483038</v>
      </c>
    </row>
    <row r="2794" spans="1:4" x14ac:dyDescent="0.3">
      <c r="A2794" t="s">
        <v>5103</v>
      </c>
      <c r="B2794" t="s">
        <v>3527</v>
      </c>
      <c r="C2794">
        <v>30663</v>
      </c>
      <c r="D2794">
        <v>7436398989</v>
      </c>
    </row>
    <row r="2795" spans="1:4" x14ac:dyDescent="0.3">
      <c r="A2795" t="s">
        <v>5104</v>
      </c>
      <c r="B2795" t="s">
        <v>2329</v>
      </c>
      <c r="C2795">
        <v>10147</v>
      </c>
      <c r="D2795">
        <v>1739513533</v>
      </c>
    </row>
    <row r="2796" spans="1:4" x14ac:dyDescent="0.3">
      <c r="A2796" t="s">
        <v>5105</v>
      </c>
      <c r="B2796" t="s">
        <v>2507</v>
      </c>
      <c r="C2796">
        <v>35394</v>
      </c>
      <c r="D2796">
        <v>2280674246</v>
      </c>
    </row>
    <row r="2797" spans="1:4" x14ac:dyDescent="0.3">
      <c r="A2797" t="s">
        <v>5106</v>
      </c>
      <c r="B2797" t="s">
        <v>4145</v>
      </c>
      <c r="C2797">
        <v>40226</v>
      </c>
      <c r="D2797">
        <v>8204786093</v>
      </c>
    </row>
    <row r="2798" spans="1:4" x14ac:dyDescent="0.3">
      <c r="A2798" t="s">
        <v>5107</v>
      </c>
      <c r="B2798" t="s">
        <v>2219</v>
      </c>
      <c r="C2798">
        <v>17968</v>
      </c>
      <c r="D2798">
        <v>992720575</v>
      </c>
    </row>
    <row r="2799" spans="1:4" x14ac:dyDescent="0.3">
      <c r="A2799" t="s">
        <v>5108</v>
      </c>
      <c r="B2799" t="s">
        <v>1950</v>
      </c>
      <c r="C2799">
        <v>39029</v>
      </c>
      <c r="D2799">
        <v>939715988</v>
      </c>
    </row>
    <row r="2800" spans="1:4" x14ac:dyDescent="0.3">
      <c r="A2800" t="s">
        <v>5109</v>
      </c>
      <c r="B2800" t="s">
        <v>2329</v>
      </c>
      <c r="C2800">
        <v>14091</v>
      </c>
      <c r="D2800">
        <v>8875305560</v>
      </c>
    </row>
    <row r="2801" spans="1:4" x14ac:dyDescent="0.3">
      <c r="A2801" t="s">
        <v>5110</v>
      </c>
      <c r="B2801" t="s">
        <v>2403</v>
      </c>
      <c r="C2801">
        <v>43713</v>
      </c>
      <c r="D2801">
        <v>8850022085</v>
      </c>
    </row>
    <row r="2802" spans="1:4" x14ac:dyDescent="0.3">
      <c r="A2802" t="s">
        <v>5111</v>
      </c>
      <c r="B2802" t="s">
        <v>2329</v>
      </c>
      <c r="C2802">
        <v>27403</v>
      </c>
      <c r="D2802">
        <v>7628323464</v>
      </c>
    </row>
    <row r="2803" spans="1:4" x14ac:dyDescent="0.3">
      <c r="A2803" t="s">
        <v>5112</v>
      </c>
      <c r="B2803" t="s">
        <v>2567</v>
      </c>
      <c r="C2803">
        <v>42637</v>
      </c>
      <c r="D2803">
        <v>7625163059</v>
      </c>
    </row>
    <row r="2804" spans="1:4" x14ac:dyDescent="0.3">
      <c r="A2804" t="s">
        <v>5113</v>
      </c>
      <c r="B2804" t="s">
        <v>2470</v>
      </c>
      <c r="C2804">
        <v>52841</v>
      </c>
      <c r="D2804">
        <v>116428384</v>
      </c>
    </row>
    <row r="2805" spans="1:4" x14ac:dyDescent="0.3">
      <c r="A2805" t="s">
        <v>5114</v>
      </c>
      <c r="B2805" t="s">
        <v>2170</v>
      </c>
      <c r="C2805">
        <v>11848</v>
      </c>
      <c r="D2805">
        <v>583595162</v>
      </c>
    </row>
    <row r="2806" spans="1:4" x14ac:dyDescent="0.3">
      <c r="A2806" t="s">
        <v>5115</v>
      </c>
      <c r="B2806" t="s">
        <v>3720</v>
      </c>
      <c r="C2806">
        <v>10418</v>
      </c>
      <c r="D2806">
        <v>2657442315</v>
      </c>
    </row>
    <row r="2807" spans="1:4" x14ac:dyDescent="0.3">
      <c r="A2807" t="s">
        <v>5116</v>
      </c>
      <c r="B2807" t="s">
        <v>2290</v>
      </c>
      <c r="C2807">
        <v>25357</v>
      </c>
      <c r="D2807">
        <v>4900475084</v>
      </c>
    </row>
    <row r="2808" spans="1:4" x14ac:dyDescent="0.3">
      <c r="A2808" t="s">
        <v>5117</v>
      </c>
      <c r="B2808" t="s">
        <v>2179</v>
      </c>
      <c r="C2808">
        <v>11207</v>
      </c>
      <c r="D2808">
        <v>2294342399</v>
      </c>
    </row>
    <row r="2809" spans="1:4" x14ac:dyDescent="0.3">
      <c r="A2809" t="s">
        <v>5118</v>
      </c>
      <c r="B2809" t="s">
        <v>2182</v>
      </c>
      <c r="C2809">
        <v>39549</v>
      </c>
      <c r="D2809">
        <v>303831626</v>
      </c>
    </row>
    <row r="2810" spans="1:4" x14ac:dyDescent="0.3">
      <c r="A2810" t="s">
        <v>5119</v>
      </c>
      <c r="B2810" t="s">
        <v>2190</v>
      </c>
      <c r="C2810">
        <v>59904</v>
      </c>
      <c r="D2810">
        <v>8682006391</v>
      </c>
    </row>
    <row r="2811" spans="1:4" x14ac:dyDescent="0.3">
      <c r="A2811" t="s">
        <v>5120</v>
      </c>
      <c r="B2811" t="s">
        <v>2106</v>
      </c>
      <c r="C2811">
        <v>54584</v>
      </c>
      <c r="D2811">
        <v>5074304008</v>
      </c>
    </row>
    <row r="2812" spans="1:4" x14ac:dyDescent="0.3">
      <c r="A2812" t="s">
        <v>5121</v>
      </c>
      <c r="B2812" t="s">
        <v>2901</v>
      </c>
      <c r="C2812">
        <v>22023</v>
      </c>
      <c r="D2812">
        <v>101658508</v>
      </c>
    </row>
    <row r="2813" spans="1:4" x14ac:dyDescent="0.3">
      <c r="A2813" t="s">
        <v>5122</v>
      </c>
      <c r="B2813" t="s">
        <v>2022</v>
      </c>
      <c r="C2813">
        <v>13867</v>
      </c>
      <c r="D2813">
        <v>1598957961</v>
      </c>
    </row>
    <row r="2814" spans="1:4" x14ac:dyDescent="0.3">
      <c r="A2814" t="s">
        <v>5123</v>
      </c>
      <c r="B2814" t="s">
        <v>2188</v>
      </c>
      <c r="C2814">
        <v>53636</v>
      </c>
      <c r="D2814">
        <v>7011563598</v>
      </c>
    </row>
    <row r="2815" spans="1:4" x14ac:dyDescent="0.3">
      <c r="A2815" t="s">
        <v>5124</v>
      </c>
      <c r="B2815" t="s">
        <v>2415</v>
      </c>
      <c r="C2815">
        <v>40359</v>
      </c>
      <c r="D2815">
        <v>5191866150</v>
      </c>
    </row>
    <row r="2816" spans="1:4" x14ac:dyDescent="0.3">
      <c r="A2816" t="s">
        <v>5125</v>
      </c>
      <c r="B2816" t="s">
        <v>2099</v>
      </c>
      <c r="C2816">
        <v>18659</v>
      </c>
      <c r="D2816">
        <v>4688336071</v>
      </c>
    </row>
    <row r="2817" spans="1:4" x14ac:dyDescent="0.3">
      <c r="A2817" t="s">
        <v>5126</v>
      </c>
      <c r="B2817" t="s">
        <v>2329</v>
      </c>
      <c r="C2817">
        <v>58059</v>
      </c>
      <c r="D2817">
        <v>3021692982</v>
      </c>
    </row>
    <row r="2818" spans="1:4" x14ac:dyDescent="0.3">
      <c r="A2818" t="s">
        <v>5127</v>
      </c>
      <c r="B2818" t="s">
        <v>2885</v>
      </c>
      <c r="C2818">
        <v>26952</v>
      </c>
      <c r="D2818">
        <v>7140803102</v>
      </c>
    </row>
    <row r="2819" spans="1:4" x14ac:dyDescent="0.3">
      <c r="A2819" t="s">
        <v>5128</v>
      </c>
      <c r="B2819" t="s">
        <v>1970</v>
      </c>
      <c r="C2819">
        <v>54515</v>
      </c>
      <c r="D2819">
        <v>4752702681</v>
      </c>
    </row>
    <row r="2820" spans="1:4" x14ac:dyDescent="0.3">
      <c r="A2820" t="s">
        <v>5129</v>
      </c>
      <c r="B2820" t="s">
        <v>2484</v>
      </c>
      <c r="C2820">
        <v>55283</v>
      </c>
      <c r="D2820">
        <v>9732655267</v>
      </c>
    </row>
    <row r="2821" spans="1:4" x14ac:dyDescent="0.3">
      <c r="A2821" t="s">
        <v>5130</v>
      </c>
      <c r="B2821" t="s">
        <v>3527</v>
      </c>
      <c r="C2821">
        <v>47877</v>
      </c>
      <c r="D2821">
        <v>7489370671</v>
      </c>
    </row>
    <row r="2822" spans="1:4" x14ac:dyDescent="0.3">
      <c r="A2822" t="s">
        <v>5131</v>
      </c>
      <c r="B2822" t="s">
        <v>2628</v>
      </c>
      <c r="C2822">
        <v>13885</v>
      </c>
      <c r="D2822">
        <v>2480515559</v>
      </c>
    </row>
    <row r="2823" spans="1:4" x14ac:dyDescent="0.3">
      <c r="A2823" t="s">
        <v>5132</v>
      </c>
      <c r="B2823" t="s">
        <v>2221</v>
      </c>
      <c r="C2823">
        <v>29930</v>
      </c>
      <c r="D2823">
        <v>959209328</v>
      </c>
    </row>
    <row r="2824" spans="1:4" x14ac:dyDescent="0.3">
      <c r="A2824" t="s">
        <v>5133</v>
      </c>
      <c r="B2824" t="s">
        <v>2004</v>
      </c>
      <c r="C2824">
        <v>29876</v>
      </c>
      <c r="D2824">
        <v>1263903657</v>
      </c>
    </row>
    <row r="2825" spans="1:4" x14ac:dyDescent="0.3">
      <c r="A2825" t="s">
        <v>5134</v>
      </c>
      <c r="B2825" t="s">
        <v>2340</v>
      </c>
      <c r="C2825">
        <v>41128</v>
      </c>
      <c r="D2825">
        <v>5837066497</v>
      </c>
    </row>
    <row r="2826" spans="1:4" x14ac:dyDescent="0.3">
      <c r="A2826" t="s">
        <v>5135</v>
      </c>
      <c r="B2826" t="s">
        <v>2010</v>
      </c>
      <c r="C2826">
        <v>23809</v>
      </c>
      <c r="D2826">
        <v>3097425365</v>
      </c>
    </row>
    <row r="2827" spans="1:4" x14ac:dyDescent="0.3">
      <c r="A2827" t="s">
        <v>5136</v>
      </c>
      <c r="B2827" t="s">
        <v>2600</v>
      </c>
      <c r="C2827">
        <v>39728</v>
      </c>
      <c r="D2827">
        <v>4920920075</v>
      </c>
    </row>
    <row r="2828" spans="1:4" x14ac:dyDescent="0.3">
      <c r="A2828" t="s">
        <v>5137</v>
      </c>
      <c r="B2828" t="s">
        <v>2488</v>
      </c>
      <c r="C2828">
        <v>32788</v>
      </c>
      <c r="D2828">
        <v>5903124704</v>
      </c>
    </row>
    <row r="2829" spans="1:4" x14ac:dyDescent="0.3">
      <c r="A2829" t="s">
        <v>5138</v>
      </c>
      <c r="B2829" t="s">
        <v>2536</v>
      </c>
      <c r="C2829">
        <v>55022</v>
      </c>
      <c r="D2829">
        <v>4453315724</v>
      </c>
    </row>
    <row r="2830" spans="1:4" x14ac:dyDescent="0.3">
      <c r="A2830" t="s">
        <v>5139</v>
      </c>
      <c r="B2830" t="s">
        <v>2286</v>
      </c>
      <c r="C2830">
        <v>58268</v>
      </c>
      <c r="D2830">
        <v>1079691642</v>
      </c>
    </row>
    <row r="2831" spans="1:4" x14ac:dyDescent="0.3">
      <c r="A2831" t="s">
        <v>5140</v>
      </c>
      <c r="B2831" t="s">
        <v>3487</v>
      </c>
      <c r="C2831">
        <v>32955</v>
      </c>
      <c r="D2831">
        <v>7479962290</v>
      </c>
    </row>
    <row r="2832" spans="1:4" x14ac:dyDescent="0.3">
      <c r="A2832" t="s">
        <v>5141</v>
      </c>
      <c r="B2832" t="s">
        <v>2639</v>
      </c>
      <c r="C2832">
        <v>21688</v>
      </c>
      <c r="D2832">
        <v>8460683117</v>
      </c>
    </row>
    <row r="2833" spans="1:4" x14ac:dyDescent="0.3">
      <c r="A2833" t="s">
        <v>5142</v>
      </c>
      <c r="B2833" t="s">
        <v>2511</v>
      </c>
      <c r="C2833">
        <v>36101</v>
      </c>
      <c r="D2833">
        <v>3779559293</v>
      </c>
    </row>
    <row r="2834" spans="1:4" x14ac:dyDescent="0.3">
      <c r="A2834" t="s">
        <v>5143</v>
      </c>
      <c r="B2834" t="s">
        <v>3142</v>
      </c>
      <c r="C2834">
        <v>58067</v>
      </c>
      <c r="D2834">
        <v>8945564357</v>
      </c>
    </row>
    <row r="2835" spans="1:4" x14ac:dyDescent="0.3">
      <c r="A2835" t="s">
        <v>5144</v>
      </c>
      <c r="B2835" t="s">
        <v>2536</v>
      </c>
      <c r="C2835">
        <v>57020</v>
      </c>
      <c r="D2835">
        <v>1787288307</v>
      </c>
    </row>
    <row r="2836" spans="1:4" x14ac:dyDescent="0.3">
      <c r="A2836" t="s">
        <v>5145</v>
      </c>
      <c r="B2836" t="s">
        <v>2498</v>
      </c>
      <c r="C2836">
        <v>23364</v>
      </c>
      <c r="D2836">
        <v>594961432</v>
      </c>
    </row>
    <row r="2837" spans="1:4" x14ac:dyDescent="0.3">
      <c r="A2837" t="s">
        <v>5146</v>
      </c>
      <c r="B2837" t="s">
        <v>3720</v>
      </c>
      <c r="C2837">
        <v>23897</v>
      </c>
      <c r="D2837">
        <v>4984363320</v>
      </c>
    </row>
    <row r="2838" spans="1:4" x14ac:dyDescent="0.3">
      <c r="A2838" t="s">
        <v>5147</v>
      </c>
      <c r="B2838" t="s">
        <v>2116</v>
      </c>
      <c r="C2838">
        <v>53169</v>
      </c>
      <c r="D2838">
        <v>2659144249</v>
      </c>
    </row>
    <row r="2839" spans="1:4" x14ac:dyDescent="0.3">
      <c r="A2839" t="s">
        <v>5148</v>
      </c>
      <c r="B2839" t="s">
        <v>2478</v>
      </c>
      <c r="C2839">
        <v>10675</v>
      </c>
      <c r="D2839">
        <v>4269946768</v>
      </c>
    </row>
    <row r="2840" spans="1:4" x14ac:dyDescent="0.3">
      <c r="A2840" t="s">
        <v>5149</v>
      </c>
      <c r="B2840" t="s">
        <v>2431</v>
      </c>
      <c r="C2840">
        <v>13102</v>
      </c>
      <c r="D2840">
        <v>4773306254</v>
      </c>
    </row>
    <row r="2841" spans="1:4" x14ac:dyDescent="0.3">
      <c r="A2841" t="s">
        <v>5150</v>
      </c>
      <c r="B2841" t="s">
        <v>1997</v>
      </c>
      <c r="C2841">
        <v>37653</v>
      </c>
      <c r="D2841">
        <v>8322342209</v>
      </c>
    </row>
    <row r="2842" spans="1:4" x14ac:dyDescent="0.3">
      <c r="A2842" t="s">
        <v>5151</v>
      </c>
      <c r="B2842" t="s">
        <v>3142</v>
      </c>
      <c r="C2842">
        <v>12157</v>
      </c>
      <c r="D2842">
        <v>7493076952</v>
      </c>
    </row>
    <row r="2843" spans="1:4" x14ac:dyDescent="0.3">
      <c r="A2843" t="s">
        <v>5152</v>
      </c>
      <c r="B2843" t="s">
        <v>2069</v>
      </c>
      <c r="C2843">
        <v>23468</v>
      </c>
      <c r="D2843">
        <v>8127128031</v>
      </c>
    </row>
    <row r="2844" spans="1:4" x14ac:dyDescent="0.3">
      <c r="A2844" t="s">
        <v>5153</v>
      </c>
      <c r="B2844" t="s">
        <v>1966</v>
      </c>
      <c r="C2844">
        <v>59375</v>
      </c>
      <c r="D2844">
        <v>1657097021</v>
      </c>
    </row>
    <row r="2845" spans="1:4" x14ac:dyDescent="0.3">
      <c r="A2845" t="s">
        <v>5154</v>
      </c>
      <c r="B2845" t="s">
        <v>2006</v>
      </c>
      <c r="C2845">
        <v>26626</v>
      </c>
      <c r="D2845">
        <v>7659816853</v>
      </c>
    </row>
    <row r="2846" spans="1:4" x14ac:dyDescent="0.3">
      <c r="A2846" t="s">
        <v>5155</v>
      </c>
      <c r="B2846" t="s">
        <v>2057</v>
      </c>
      <c r="C2846">
        <v>19082</v>
      </c>
      <c r="D2846">
        <v>8189289020</v>
      </c>
    </row>
    <row r="2847" spans="1:4" x14ac:dyDescent="0.3">
      <c r="A2847" t="s">
        <v>5156</v>
      </c>
      <c r="B2847" t="s">
        <v>2020</v>
      </c>
      <c r="C2847">
        <v>32216</v>
      </c>
      <c r="D2847">
        <v>2083520173</v>
      </c>
    </row>
    <row r="2848" spans="1:4" x14ac:dyDescent="0.3">
      <c r="A2848" t="s">
        <v>5157</v>
      </c>
      <c r="B2848" t="s">
        <v>4145</v>
      </c>
      <c r="C2848">
        <v>30399</v>
      </c>
      <c r="D2848">
        <v>9916787441</v>
      </c>
    </row>
    <row r="2849" spans="1:4" x14ac:dyDescent="0.3">
      <c r="A2849" t="s">
        <v>5158</v>
      </c>
      <c r="B2849" t="s">
        <v>2022</v>
      </c>
      <c r="C2849">
        <v>30920</v>
      </c>
      <c r="D2849">
        <v>8664054479</v>
      </c>
    </row>
    <row r="2850" spans="1:4" x14ac:dyDescent="0.3">
      <c r="A2850" t="s">
        <v>5159</v>
      </c>
      <c r="B2850" t="s">
        <v>3517</v>
      </c>
      <c r="C2850">
        <v>17434</v>
      </c>
      <c r="D2850">
        <v>8875320292</v>
      </c>
    </row>
    <row r="2851" spans="1:4" x14ac:dyDescent="0.3">
      <c r="A2851" t="s">
        <v>5160</v>
      </c>
      <c r="B2851" t="s">
        <v>2383</v>
      </c>
      <c r="C2851">
        <v>11104</v>
      </c>
      <c r="D2851">
        <v>2292892200</v>
      </c>
    </row>
    <row r="2852" spans="1:4" x14ac:dyDescent="0.3">
      <c r="A2852" t="s">
        <v>5161</v>
      </c>
      <c r="B2852" t="s">
        <v>2131</v>
      </c>
      <c r="C2852">
        <v>31475</v>
      </c>
      <c r="D2852">
        <v>9228842121</v>
      </c>
    </row>
    <row r="2853" spans="1:4" x14ac:dyDescent="0.3">
      <c r="A2853" t="s">
        <v>5162</v>
      </c>
      <c r="B2853" t="s">
        <v>2310</v>
      </c>
      <c r="C2853">
        <v>24250</v>
      </c>
      <c r="D2853">
        <v>1472093461</v>
      </c>
    </row>
    <row r="2854" spans="1:4" x14ac:dyDescent="0.3">
      <c r="A2854" t="s">
        <v>5163</v>
      </c>
      <c r="B2854" t="s">
        <v>2201</v>
      </c>
      <c r="C2854">
        <v>35959</v>
      </c>
      <c r="D2854">
        <v>826490107</v>
      </c>
    </row>
    <row r="2855" spans="1:4" x14ac:dyDescent="0.3">
      <c r="A2855" t="s">
        <v>5164</v>
      </c>
      <c r="B2855" t="s">
        <v>3108</v>
      </c>
      <c r="C2855">
        <v>58210</v>
      </c>
      <c r="D2855">
        <v>7180536660</v>
      </c>
    </row>
    <row r="2856" spans="1:4" x14ac:dyDescent="0.3">
      <c r="A2856" t="s">
        <v>5165</v>
      </c>
      <c r="B2856" t="s">
        <v>2424</v>
      </c>
      <c r="C2856">
        <v>16914</v>
      </c>
      <c r="D2856">
        <v>3145010581</v>
      </c>
    </row>
    <row r="2857" spans="1:4" x14ac:dyDescent="0.3">
      <c r="A2857" t="s">
        <v>5166</v>
      </c>
      <c r="B2857" t="s">
        <v>2255</v>
      </c>
      <c r="C2857">
        <v>24783</v>
      </c>
      <c r="D2857">
        <v>2575500974</v>
      </c>
    </row>
    <row r="2858" spans="1:4" x14ac:dyDescent="0.3">
      <c r="A2858" t="s">
        <v>5167</v>
      </c>
      <c r="B2858" t="s">
        <v>2740</v>
      </c>
      <c r="C2858">
        <v>44528</v>
      </c>
      <c r="D2858">
        <v>6106380341</v>
      </c>
    </row>
    <row r="2859" spans="1:4" x14ac:dyDescent="0.3">
      <c r="A2859" t="s">
        <v>5168</v>
      </c>
      <c r="B2859" t="s">
        <v>2071</v>
      </c>
      <c r="C2859">
        <v>29674</v>
      </c>
      <c r="D2859">
        <v>1382734301</v>
      </c>
    </row>
    <row r="2860" spans="1:4" x14ac:dyDescent="0.3">
      <c r="A2860" t="s">
        <v>5169</v>
      </c>
      <c r="B2860" t="s">
        <v>3369</v>
      </c>
      <c r="C2860">
        <v>35564</v>
      </c>
      <c r="D2860">
        <v>3101620996</v>
      </c>
    </row>
    <row r="2861" spans="1:4" x14ac:dyDescent="0.3">
      <c r="A2861" t="s">
        <v>5170</v>
      </c>
      <c r="B2861" t="s">
        <v>4461</v>
      </c>
      <c r="C2861">
        <v>34213</v>
      </c>
      <c r="D2861">
        <v>3996818513</v>
      </c>
    </row>
    <row r="2862" spans="1:4" x14ac:dyDescent="0.3">
      <c r="A2862" t="s">
        <v>5171</v>
      </c>
      <c r="B2862" t="s">
        <v>1966</v>
      </c>
      <c r="C2862">
        <v>34572</v>
      </c>
      <c r="D2862">
        <v>6618120233</v>
      </c>
    </row>
    <row r="2863" spans="1:4" x14ac:dyDescent="0.3">
      <c r="A2863" t="s">
        <v>5172</v>
      </c>
      <c r="B2863" t="s">
        <v>2670</v>
      </c>
      <c r="C2863">
        <v>41829</v>
      </c>
      <c r="D2863">
        <v>715518151</v>
      </c>
    </row>
    <row r="2864" spans="1:4" x14ac:dyDescent="0.3">
      <c r="A2864" t="s">
        <v>5173</v>
      </c>
      <c r="B2864" t="s">
        <v>2325</v>
      </c>
      <c r="C2864">
        <v>25133</v>
      </c>
      <c r="D2864">
        <v>6321654205</v>
      </c>
    </row>
    <row r="2865" spans="1:4" x14ac:dyDescent="0.3">
      <c r="A2865" t="s">
        <v>5174</v>
      </c>
      <c r="B2865" t="s">
        <v>2087</v>
      </c>
      <c r="C2865">
        <v>21736</v>
      </c>
      <c r="D2865">
        <v>4074728869</v>
      </c>
    </row>
    <row r="2866" spans="1:4" x14ac:dyDescent="0.3">
      <c r="A2866" t="s">
        <v>5175</v>
      </c>
      <c r="B2866" t="s">
        <v>2329</v>
      </c>
      <c r="C2866">
        <v>23040</v>
      </c>
      <c r="D2866">
        <v>1456229036</v>
      </c>
    </row>
    <row r="2867" spans="1:4" x14ac:dyDescent="0.3">
      <c r="A2867" t="s">
        <v>5176</v>
      </c>
      <c r="B2867" t="s">
        <v>2896</v>
      </c>
      <c r="C2867">
        <v>40374</v>
      </c>
      <c r="D2867">
        <v>4718207207</v>
      </c>
    </row>
    <row r="2868" spans="1:4" x14ac:dyDescent="0.3">
      <c r="A2868" t="s">
        <v>5177</v>
      </c>
      <c r="B2868" t="s">
        <v>2951</v>
      </c>
      <c r="C2868">
        <v>32105</v>
      </c>
      <c r="D2868">
        <v>9458901820</v>
      </c>
    </row>
    <row r="2869" spans="1:4" x14ac:dyDescent="0.3">
      <c r="A2869" t="s">
        <v>5178</v>
      </c>
      <c r="B2869" t="s">
        <v>1999</v>
      </c>
      <c r="C2869">
        <v>46714</v>
      </c>
      <c r="D2869">
        <v>7402856011</v>
      </c>
    </row>
    <row r="2870" spans="1:4" x14ac:dyDescent="0.3">
      <c r="A2870" t="s">
        <v>5179</v>
      </c>
      <c r="B2870" t="s">
        <v>3271</v>
      </c>
      <c r="C2870">
        <v>12114</v>
      </c>
      <c r="D2870">
        <v>4328154427</v>
      </c>
    </row>
    <row r="2871" spans="1:4" x14ac:dyDescent="0.3">
      <c r="A2871" t="s">
        <v>5180</v>
      </c>
      <c r="B2871" t="s">
        <v>2065</v>
      </c>
      <c r="C2871">
        <v>42572</v>
      </c>
      <c r="D2871">
        <v>5828678620</v>
      </c>
    </row>
    <row r="2872" spans="1:4" x14ac:dyDescent="0.3">
      <c r="A2872" t="s">
        <v>5181</v>
      </c>
      <c r="B2872" t="s">
        <v>2997</v>
      </c>
      <c r="C2872">
        <v>44309</v>
      </c>
      <c r="D2872">
        <v>7906441400</v>
      </c>
    </row>
    <row r="2873" spans="1:4" x14ac:dyDescent="0.3">
      <c r="A2873" t="s">
        <v>5182</v>
      </c>
      <c r="B2873" t="s">
        <v>2290</v>
      </c>
      <c r="C2873">
        <v>54622</v>
      </c>
      <c r="D2873">
        <v>3509620267</v>
      </c>
    </row>
    <row r="2874" spans="1:4" x14ac:dyDescent="0.3">
      <c r="A2874" t="s">
        <v>5183</v>
      </c>
      <c r="B2874" t="s">
        <v>2896</v>
      </c>
      <c r="C2874">
        <v>30351</v>
      </c>
      <c r="D2874">
        <v>5990182805</v>
      </c>
    </row>
    <row r="2875" spans="1:4" x14ac:dyDescent="0.3">
      <c r="A2875" t="s">
        <v>5184</v>
      </c>
      <c r="B2875" t="s">
        <v>2316</v>
      </c>
      <c r="C2875">
        <v>46824</v>
      </c>
      <c r="D2875">
        <v>6819637888</v>
      </c>
    </row>
    <row r="2876" spans="1:4" x14ac:dyDescent="0.3">
      <c r="A2876" t="s">
        <v>5185</v>
      </c>
      <c r="B2876" t="s">
        <v>2097</v>
      </c>
      <c r="C2876">
        <v>24427</v>
      </c>
      <c r="D2876">
        <v>4286367630</v>
      </c>
    </row>
    <row r="2877" spans="1:4" x14ac:dyDescent="0.3">
      <c r="A2877" t="s">
        <v>5186</v>
      </c>
      <c r="B2877" t="s">
        <v>2020</v>
      </c>
      <c r="C2877">
        <v>12625</v>
      </c>
      <c r="D2877">
        <v>5068508845</v>
      </c>
    </row>
    <row r="2878" spans="1:4" x14ac:dyDescent="0.3">
      <c r="A2878" t="s">
        <v>5187</v>
      </c>
      <c r="B2878" t="s">
        <v>2990</v>
      </c>
      <c r="C2878">
        <v>12312</v>
      </c>
      <c r="D2878">
        <v>2763158331</v>
      </c>
    </row>
    <row r="2879" spans="1:4" x14ac:dyDescent="0.3">
      <c r="A2879" t="s">
        <v>5188</v>
      </c>
      <c r="B2879" t="s">
        <v>2041</v>
      </c>
      <c r="C2879">
        <v>25132</v>
      </c>
      <c r="D2879">
        <v>5984294621</v>
      </c>
    </row>
    <row r="2880" spans="1:4" x14ac:dyDescent="0.3">
      <c r="A2880" t="s">
        <v>5189</v>
      </c>
      <c r="B2880" t="s">
        <v>2173</v>
      </c>
      <c r="C2880">
        <v>15999</v>
      </c>
      <c r="D2880">
        <v>4194897803</v>
      </c>
    </row>
    <row r="2881" spans="1:4" x14ac:dyDescent="0.3">
      <c r="A2881" t="s">
        <v>5190</v>
      </c>
      <c r="B2881" t="s">
        <v>2426</v>
      </c>
      <c r="C2881">
        <v>47251</v>
      </c>
      <c r="D2881">
        <v>8024322455</v>
      </c>
    </row>
    <row r="2882" spans="1:4" x14ac:dyDescent="0.3">
      <c r="A2882" t="s">
        <v>5191</v>
      </c>
      <c r="B2882" t="s">
        <v>4362</v>
      </c>
      <c r="C2882">
        <v>18701</v>
      </c>
      <c r="D2882">
        <v>4768254810</v>
      </c>
    </row>
    <row r="2883" spans="1:4" x14ac:dyDescent="0.3">
      <c r="A2883" t="s">
        <v>5192</v>
      </c>
      <c r="B2883" t="s">
        <v>2498</v>
      </c>
      <c r="C2883">
        <v>14168</v>
      </c>
      <c r="D2883">
        <v>3642988458</v>
      </c>
    </row>
    <row r="2884" spans="1:4" x14ac:dyDescent="0.3">
      <c r="A2884" t="s">
        <v>5193</v>
      </c>
      <c r="B2884" t="s">
        <v>3092</v>
      </c>
      <c r="C2884">
        <v>18500</v>
      </c>
      <c r="D2884">
        <v>1231429186</v>
      </c>
    </row>
    <row r="2885" spans="1:4" x14ac:dyDescent="0.3">
      <c r="A2885" t="s">
        <v>5194</v>
      </c>
      <c r="B2885" t="s">
        <v>2300</v>
      </c>
      <c r="C2885">
        <v>40674</v>
      </c>
      <c r="D2885">
        <v>7659816853</v>
      </c>
    </row>
    <row r="2886" spans="1:4" x14ac:dyDescent="0.3">
      <c r="A2886" t="s">
        <v>5195</v>
      </c>
      <c r="B2886" t="s">
        <v>2109</v>
      </c>
      <c r="C2886">
        <v>50034</v>
      </c>
      <c r="D2886">
        <v>8533410514</v>
      </c>
    </row>
    <row r="2887" spans="1:4" x14ac:dyDescent="0.3">
      <c r="A2887" t="s">
        <v>5196</v>
      </c>
      <c r="B2887" t="s">
        <v>2663</v>
      </c>
      <c r="C2887">
        <v>15985</v>
      </c>
      <c r="D2887">
        <v>5479449389</v>
      </c>
    </row>
    <row r="2888" spans="1:4" x14ac:dyDescent="0.3">
      <c r="A2888" t="s">
        <v>5197</v>
      </c>
      <c r="B2888" t="s">
        <v>2179</v>
      </c>
      <c r="C2888">
        <v>13687</v>
      </c>
      <c r="D2888">
        <v>2579936017</v>
      </c>
    </row>
    <row r="2889" spans="1:4" x14ac:dyDescent="0.3">
      <c r="A2889" t="s">
        <v>5198</v>
      </c>
      <c r="B2889" t="s">
        <v>2146</v>
      </c>
      <c r="C2889">
        <v>20851</v>
      </c>
      <c r="D2889">
        <v>5764917026</v>
      </c>
    </row>
    <row r="2890" spans="1:4" x14ac:dyDescent="0.3">
      <c r="A2890" t="s">
        <v>5199</v>
      </c>
      <c r="B2890" t="s">
        <v>2024</v>
      </c>
      <c r="C2890">
        <v>53676</v>
      </c>
      <c r="D2890">
        <v>4492546545</v>
      </c>
    </row>
    <row r="2891" spans="1:4" x14ac:dyDescent="0.3">
      <c r="A2891" t="s">
        <v>5200</v>
      </c>
      <c r="B2891" t="s">
        <v>1964</v>
      </c>
      <c r="C2891">
        <v>36321</v>
      </c>
      <c r="D2891">
        <v>9892583027</v>
      </c>
    </row>
    <row r="2892" spans="1:4" x14ac:dyDescent="0.3">
      <c r="A2892" t="s">
        <v>5201</v>
      </c>
      <c r="B2892" t="s">
        <v>2596</v>
      </c>
      <c r="C2892">
        <v>55314</v>
      </c>
      <c r="D2892">
        <v>3642988458</v>
      </c>
    </row>
    <row r="2893" spans="1:4" x14ac:dyDescent="0.3">
      <c r="A2893" t="s">
        <v>5202</v>
      </c>
      <c r="B2893" t="s">
        <v>2170</v>
      </c>
      <c r="C2893">
        <v>38426</v>
      </c>
      <c r="D2893">
        <v>3967370569</v>
      </c>
    </row>
    <row r="2894" spans="1:4" x14ac:dyDescent="0.3">
      <c r="A2894" t="s">
        <v>5203</v>
      </c>
      <c r="B2894" t="s">
        <v>2847</v>
      </c>
      <c r="C2894">
        <v>45314</v>
      </c>
      <c r="D2894">
        <v>6235447353</v>
      </c>
    </row>
    <row r="2895" spans="1:4" x14ac:dyDescent="0.3">
      <c r="A2895" t="s">
        <v>5204</v>
      </c>
      <c r="B2895" t="s">
        <v>2151</v>
      </c>
      <c r="C2895">
        <v>13089</v>
      </c>
      <c r="D2895">
        <v>7440017404</v>
      </c>
    </row>
    <row r="2896" spans="1:4" x14ac:dyDescent="0.3">
      <c r="A2896" t="s">
        <v>5205</v>
      </c>
      <c r="B2896" t="s">
        <v>2824</v>
      </c>
      <c r="C2896">
        <v>38679</v>
      </c>
      <c r="D2896">
        <v>2779378506</v>
      </c>
    </row>
    <row r="2897" spans="1:4" x14ac:dyDescent="0.3">
      <c r="A2897" t="s">
        <v>5206</v>
      </c>
      <c r="B2897" t="s">
        <v>3560</v>
      </c>
      <c r="C2897">
        <v>59987</v>
      </c>
      <c r="D2897">
        <v>2450711406</v>
      </c>
    </row>
    <row r="2898" spans="1:4" x14ac:dyDescent="0.3">
      <c r="A2898" t="s">
        <v>5207</v>
      </c>
      <c r="B2898" t="s">
        <v>1980</v>
      </c>
      <c r="C2898">
        <v>13616</v>
      </c>
      <c r="D2898">
        <v>7489370671</v>
      </c>
    </row>
    <row r="2899" spans="1:4" x14ac:dyDescent="0.3">
      <c r="A2899" t="s">
        <v>5208</v>
      </c>
      <c r="B2899" t="s">
        <v>2139</v>
      </c>
      <c r="C2899">
        <v>15142</v>
      </c>
      <c r="D2899">
        <v>7979647432</v>
      </c>
    </row>
    <row r="2900" spans="1:4" x14ac:dyDescent="0.3">
      <c r="A2900" t="s">
        <v>5209</v>
      </c>
      <c r="B2900" t="s">
        <v>1980</v>
      </c>
      <c r="C2900">
        <v>20661</v>
      </c>
      <c r="D2900">
        <v>9803956825</v>
      </c>
    </row>
    <row r="2901" spans="1:4" x14ac:dyDescent="0.3">
      <c r="A2901" t="s">
        <v>5210</v>
      </c>
      <c r="B2901" t="s">
        <v>3886</v>
      </c>
      <c r="C2901">
        <v>59341</v>
      </c>
      <c r="D2901">
        <v>8682006391</v>
      </c>
    </row>
    <row r="2902" spans="1:4" x14ac:dyDescent="0.3">
      <c r="A2902" t="s">
        <v>5211</v>
      </c>
      <c r="B2902" t="s">
        <v>2650</v>
      </c>
      <c r="C2902">
        <v>32422</v>
      </c>
      <c r="D2902">
        <v>9457151267</v>
      </c>
    </row>
    <row r="2903" spans="1:4" x14ac:dyDescent="0.3">
      <c r="A2903" t="s">
        <v>5212</v>
      </c>
      <c r="B2903" t="s">
        <v>3508</v>
      </c>
      <c r="C2903">
        <v>15969</v>
      </c>
      <c r="D2903">
        <v>893122882</v>
      </c>
    </row>
    <row r="2904" spans="1:4" x14ac:dyDescent="0.3">
      <c r="A2904" t="s">
        <v>5213</v>
      </c>
      <c r="B2904" t="s">
        <v>2441</v>
      </c>
      <c r="C2904">
        <v>39433</v>
      </c>
      <c r="D2904">
        <v>7338728615</v>
      </c>
    </row>
    <row r="2905" spans="1:4" x14ac:dyDescent="0.3">
      <c r="A2905" t="s">
        <v>5214</v>
      </c>
      <c r="B2905" t="s">
        <v>2203</v>
      </c>
      <c r="C2905">
        <v>43768</v>
      </c>
      <c r="D2905">
        <v>6000780338</v>
      </c>
    </row>
    <row r="2906" spans="1:4" x14ac:dyDescent="0.3">
      <c r="A2906" t="s">
        <v>5215</v>
      </c>
      <c r="B2906" t="s">
        <v>2596</v>
      </c>
      <c r="C2906">
        <v>17887</v>
      </c>
      <c r="D2906">
        <v>2314136845</v>
      </c>
    </row>
    <row r="2907" spans="1:4" x14ac:dyDescent="0.3">
      <c r="A2907" t="s">
        <v>5216</v>
      </c>
      <c r="B2907" t="s">
        <v>2734</v>
      </c>
      <c r="C2907">
        <v>47017</v>
      </c>
      <c r="D2907">
        <v>4849214614</v>
      </c>
    </row>
    <row r="2908" spans="1:4" x14ac:dyDescent="0.3">
      <c r="A2908" t="s">
        <v>5217</v>
      </c>
      <c r="B2908" t="s">
        <v>2389</v>
      </c>
      <c r="C2908">
        <v>26447</v>
      </c>
      <c r="D2908">
        <v>6938295417</v>
      </c>
    </row>
    <row r="2909" spans="1:4" x14ac:dyDescent="0.3">
      <c r="A2909" t="s">
        <v>5218</v>
      </c>
      <c r="B2909" t="s">
        <v>2083</v>
      </c>
      <c r="C2909">
        <v>13864</v>
      </c>
      <c r="D2909">
        <v>9381484503</v>
      </c>
    </row>
    <row r="2910" spans="1:4" x14ac:dyDescent="0.3">
      <c r="A2910" t="s">
        <v>5219</v>
      </c>
      <c r="B2910" t="s">
        <v>2563</v>
      </c>
      <c r="C2910">
        <v>31100</v>
      </c>
      <c r="D2910">
        <v>5759255762</v>
      </c>
    </row>
    <row r="2911" spans="1:4" x14ac:dyDescent="0.3">
      <c r="A2911" t="s">
        <v>5220</v>
      </c>
      <c r="B2911" t="s">
        <v>2977</v>
      </c>
      <c r="C2911">
        <v>59096</v>
      </c>
      <c r="D2911">
        <v>9795921177</v>
      </c>
    </row>
    <row r="2912" spans="1:4" x14ac:dyDescent="0.3">
      <c r="A2912" t="s">
        <v>5221</v>
      </c>
      <c r="B2912" t="s">
        <v>2083</v>
      </c>
      <c r="C2912">
        <v>41966</v>
      </c>
      <c r="D2912">
        <v>1892125439</v>
      </c>
    </row>
    <row r="2913" spans="1:4" x14ac:dyDescent="0.3">
      <c r="A2913" t="s">
        <v>5222</v>
      </c>
      <c r="B2913" t="s">
        <v>2524</v>
      </c>
      <c r="C2913">
        <v>18859</v>
      </c>
      <c r="D2913">
        <v>7688943361</v>
      </c>
    </row>
    <row r="2914" spans="1:4" x14ac:dyDescent="0.3">
      <c r="A2914" t="s">
        <v>5223</v>
      </c>
      <c r="B2914" t="s">
        <v>1966</v>
      </c>
      <c r="C2914">
        <v>23115</v>
      </c>
      <c r="D2914">
        <v>9107581297</v>
      </c>
    </row>
    <row r="2915" spans="1:4" x14ac:dyDescent="0.3">
      <c r="A2915" t="s">
        <v>5224</v>
      </c>
      <c r="B2915" t="s">
        <v>1964</v>
      </c>
      <c r="C2915">
        <v>12271</v>
      </c>
      <c r="D2915">
        <v>7453397081</v>
      </c>
    </row>
    <row r="2916" spans="1:4" x14ac:dyDescent="0.3">
      <c r="A2916" t="s">
        <v>5225</v>
      </c>
      <c r="B2916" t="s">
        <v>2166</v>
      </c>
      <c r="C2916">
        <v>48841</v>
      </c>
      <c r="D2916">
        <v>4967603564</v>
      </c>
    </row>
    <row r="2917" spans="1:4" x14ac:dyDescent="0.3">
      <c r="A2917" t="s">
        <v>5226</v>
      </c>
      <c r="B2917" t="s">
        <v>1974</v>
      </c>
      <c r="C2917">
        <v>33845</v>
      </c>
      <c r="D2917">
        <v>1469328364</v>
      </c>
    </row>
    <row r="2918" spans="1:4" x14ac:dyDescent="0.3">
      <c r="A2918" t="s">
        <v>5227</v>
      </c>
      <c r="B2918" t="s">
        <v>2149</v>
      </c>
      <c r="C2918">
        <v>57318</v>
      </c>
      <c r="D2918">
        <v>4323171323</v>
      </c>
    </row>
    <row r="2919" spans="1:4" x14ac:dyDescent="0.3">
      <c r="A2919" t="s">
        <v>5228</v>
      </c>
      <c r="B2919" t="s">
        <v>3243</v>
      </c>
      <c r="C2919">
        <v>44934</v>
      </c>
      <c r="D2919">
        <v>1062607929</v>
      </c>
    </row>
    <row r="2920" spans="1:4" x14ac:dyDescent="0.3">
      <c r="A2920" t="s">
        <v>5229</v>
      </c>
      <c r="B2920" t="s">
        <v>2065</v>
      </c>
      <c r="C2920">
        <v>20979</v>
      </c>
      <c r="D2920">
        <v>8864419241</v>
      </c>
    </row>
    <row r="2921" spans="1:4" x14ac:dyDescent="0.3">
      <c r="A2921" t="s">
        <v>5230</v>
      </c>
      <c r="B2921" t="s">
        <v>2319</v>
      </c>
      <c r="C2921">
        <v>33415</v>
      </c>
      <c r="D2921">
        <v>4191160419</v>
      </c>
    </row>
    <row r="2922" spans="1:4" x14ac:dyDescent="0.3">
      <c r="A2922" t="s">
        <v>5231</v>
      </c>
      <c r="B2922" t="s">
        <v>2914</v>
      </c>
      <c r="C2922">
        <v>45424</v>
      </c>
      <c r="D2922">
        <v>5186660353</v>
      </c>
    </row>
    <row r="2923" spans="1:4" x14ac:dyDescent="0.3">
      <c r="A2923" t="s">
        <v>5232</v>
      </c>
      <c r="B2923" t="s">
        <v>3286</v>
      </c>
      <c r="C2923">
        <v>39012</v>
      </c>
      <c r="D2923">
        <v>8333777430</v>
      </c>
    </row>
    <row r="2924" spans="1:4" x14ac:dyDescent="0.3">
      <c r="A2924" t="s">
        <v>5233</v>
      </c>
      <c r="B2924" t="s">
        <v>2746</v>
      </c>
      <c r="C2924">
        <v>27884</v>
      </c>
      <c r="D2924">
        <v>6750554423</v>
      </c>
    </row>
    <row r="2925" spans="1:4" x14ac:dyDescent="0.3">
      <c r="A2925" t="s">
        <v>5234</v>
      </c>
      <c r="B2925" t="s">
        <v>2524</v>
      </c>
      <c r="C2925">
        <v>22669</v>
      </c>
      <c r="D2925">
        <v>6731572691</v>
      </c>
    </row>
    <row r="2926" spans="1:4" x14ac:dyDescent="0.3">
      <c r="A2926" t="s">
        <v>5235</v>
      </c>
      <c r="B2926" t="s">
        <v>2647</v>
      </c>
      <c r="C2926">
        <v>33994</v>
      </c>
      <c r="D2926">
        <v>304906506</v>
      </c>
    </row>
    <row r="2927" spans="1:4" x14ac:dyDescent="0.3">
      <c r="A2927" t="s">
        <v>5236</v>
      </c>
      <c r="B2927" t="s">
        <v>2431</v>
      </c>
      <c r="C2927">
        <v>13869</v>
      </c>
      <c r="D2927">
        <v>1351073265</v>
      </c>
    </row>
    <row r="2928" spans="1:4" x14ac:dyDescent="0.3">
      <c r="A2928" t="s">
        <v>5237</v>
      </c>
      <c r="B2928" t="s">
        <v>2199</v>
      </c>
      <c r="C2928">
        <v>25716</v>
      </c>
      <c r="D2928">
        <v>4011453366</v>
      </c>
    </row>
    <row r="2929" spans="1:4" x14ac:dyDescent="0.3">
      <c r="A2929" t="s">
        <v>5238</v>
      </c>
      <c r="B2929" t="s">
        <v>2087</v>
      </c>
      <c r="C2929">
        <v>36707</v>
      </c>
      <c r="D2929">
        <v>7489370671</v>
      </c>
    </row>
    <row r="2930" spans="1:4" x14ac:dyDescent="0.3">
      <c r="A2930" t="s">
        <v>5239</v>
      </c>
      <c r="B2930" t="s">
        <v>2168</v>
      </c>
      <c r="C2930">
        <v>22861</v>
      </c>
      <c r="D2930">
        <v>3097425365</v>
      </c>
    </row>
    <row r="2931" spans="1:4" x14ac:dyDescent="0.3">
      <c r="A2931" t="s">
        <v>5240</v>
      </c>
      <c r="B2931" t="s">
        <v>2740</v>
      </c>
      <c r="C2931">
        <v>44197</v>
      </c>
      <c r="D2931">
        <v>3219526055</v>
      </c>
    </row>
    <row r="2932" spans="1:4" x14ac:dyDescent="0.3">
      <c r="A2932" t="s">
        <v>5241</v>
      </c>
      <c r="B2932" t="s">
        <v>2151</v>
      </c>
      <c r="C2932">
        <v>54831</v>
      </c>
      <c r="D2932">
        <v>8289594380</v>
      </c>
    </row>
    <row r="2933" spans="1:4" x14ac:dyDescent="0.3">
      <c r="A2933" t="s">
        <v>5242</v>
      </c>
      <c r="B2933" t="s">
        <v>2873</v>
      </c>
      <c r="C2933">
        <v>58806</v>
      </c>
      <c r="D2933">
        <v>5984294621</v>
      </c>
    </row>
    <row r="2934" spans="1:4" x14ac:dyDescent="0.3">
      <c r="A2934" t="s">
        <v>5243</v>
      </c>
      <c r="B2934" t="s">
        <v>2103</v>
      </c>
      <c r="C2934">
        <v>35060</v>
      </c>
      <c r="D2934">
        <v>5117202538</v>
      </c>
    </row>
    <row r="2935" spans="1:4" x14ac:dyDescent="0.3">
      <c r="A2935" t="s">
        <v>5244</v>
      </c>
      <c r="B2935" t="s">
        <v>2722</v>
      </c>
      <c r="C2935">
        <v>49485</v>
      </c>
      <c r="D2935">
        <v>7191906499</v>
      </c>
    </row>
    <row r="2936" spans="1:4" x14ac:dyDescent="0.3">
      <c r="A2936" t="s">
        <v>5245</v>
      </c>
      <c r="B2936" t="s">
        <v>2095</v>
      </c>
      <c r="C2936">
        <v>30933</v>
      </c>
      <c r="D2936">
        <v>6637560367</v>
      </c>
    </row>
    <row r="2937" spans="1:4" x14ac:dyDescent="0.3">
      <c r="A2937" t="s">
        <v>5246</v>
      </c>
      <c r="B2937" t="s">
        <v>1974</v>
      </c>
      <c r="C2937">
        <v>26924</v>
      </c>
      <c r="D2937">
        <v>8054305400</v>
      </c>
    </row>
    <row r="2938" spans="1:4" x14ac:dyDescent="0.3">
      <c r="A2938" t="s">
        <v>5247</v>
      </c>
      <c r="B2938" t="s">
        <v>2207</v>
      </c>
      <c r="C2938">
        <v>20028</v>
      </c>
      <c r="D2938">
        <v>4076701275</v>
      </c>
    </row>
    <row r="2939" spans="1:4" x14ac:dyDescent="0.3">
      <c r="A2939" t="s">
        <v>5248</v>
      </c>
      <c r="B2939" t="s">
        <v>2660</v>
      </c>
      <c r="C2939">
        <v>29566</v>
      </c>
      <c r="D2939">
        <v>2944219065</v>
      </c>
    </row>
    <row r="2940" spans="1:4" x14ac:dyDescent="0.3">
      <c r="A2940" t="s">
        <v>5249</v>
      </c>
      <c r="B2940" t="s">
        <v>2749</v>
      </c>
      <c r="C2940">
        <v>48814</v>
      </c>
      <c r="D2940">
        <v>4638232353</v>
      </c>
    </row>
    <row r="2941" spans="1:4" x14ac:dyDescent="0.3">
      <c r="A2941" t="s">
        <v>5250</v>
      </c>
      <c r="B2941" t="s">
        <v>1980</v>
      </c>
      <c r="C2941">
        <v>38868</v>
      </c>
      <c r="D2941">
        <v>4502817627</v>
      </c>
    </row>
    <row r="2942" spans="1:4" x14ac:dyDescent="0.3">
      <c r="A2942" t="s">
        <v>5251</v>
      </c>
      <c r="B2942" t="s">
        <v>1944</v>
      </c>
      <c r="C2942">
        <v>23948</v>
      </c>
      <c r="D2942">
        <v>6815475379</v>
      </c>
    </row>
    <row r="2943" spans="1:4" x14ac:dyDescent="0.3">
      <c r="A2943" t="s">
        <v>5252</v>
      </c>
      <c r="B2943" t="s">
        <v>2255</v>
      </c>
      <c r="C2943">
        <v>34712</v>
      </c>
      <c r="D2943">
        <v>9095573850</v>
      </c>
    </row>
    <row r="2944" spans="1:4" x14ac:dyDescent="0.3">
      <c r="A2944" t="s">
        <v>5253</v>
      </c>
      <c r="B2944" t="s">
        <v>3393</v>
      </c>
      <c r="C2944">
        <v>54907</v>
      </c>
      <c r="D2944">
        <v>4862005330</v>
      </c>
    </row>
    <row r="2945" spans="1:4" x14ac:dyDescent="0.3">
      <c r="A2945" t="s">
        <v>5254</v>
      </c>
      <c r="B2945" t="s">
        <v>2166</v>
      </c>
      <c r="C2945">
        <v>56416</v>
      </c>
      <c r="D2945">
        <v>5948190226</v>
      </c>
    </row>
    <row r="2946" spans="1:4" x14ac:dyDescent="0.3">
      <c r="A2946" t="s">
        <v>5255</v>
      </c>
      <c r="B2946" t="s">
        <v>2411</v>
      </c>
      <c r="C2946">
        <v>46940</v>
      </c>
      <c r="D2946">
        <v>2497321256</v>
      </c>
    </row>
    <row r="2947" spans="1:4" x14ac:dyDescent="0.3">
      <c r="A2947" t="s">
        <v>5256</v>
      </c>
      <c r="B2947" t="s">
        <v>2614</v>
      </c>
      <c r="C2947">
        <v>40869</v>
      </c>
      <c r="D2947">
        <v>9089601147</v>
      </c>
    </row>
    <row r="2948" spans="1:4" x14ac:dyDescent="0.3">
      <c r="A2948" t="s">
        <v>5257</v>
      </c>
      <c r="B2948" t="s">
        <v>1932</v>
      </c>
      <c r="C2948">
        <v>26202</v>
      </c>
      <c r="D2948">
        <v>4223282808</v>
      </c>
    </row>
    <row r="2949" spans="1:4" x14ac:dyDescent="0.3">
      <c r="A2949" t="s">
        <v>5258</v>
      </c>
      <c r="B2949" t="s">
        <v>2790</v>
      </c>
      <c r="C2949">
        <v>44368</v>
      </c>
      <c r="D2949">
        <v>3145010581</v>
      </c>
    </row>
    <row r="2950" spans="1:4" x14ac:dyDescent="0.3">
      <c r="A2950" t="s">
        <v>5259</v>
      </c>
      <c r="B2950" t="s">
        <v>2885</v>
      </c>
      <c r="C2950">
        <v>55811</v>
      </c>
      <c r="D2950">
        <v>2922893758</v>
      </c>
    </row>
    <row r="2951" spans="1:4" x14ac:dyDescent="0.3">
      <c r="A2951" t="s">
        <v>5260</v>
      </c>
      <c r="B2951" t="s">
        <v>3512</v>
      </c>
      <c r="C2951">
        <v>40133</v>
      </c>
      <c r="D2951">
        <v>7892446737</v>
      </c>
    </row>
    <row r="2952" spans="1:4" x14ac:dyDescent="0.3">
      <c r="A2952" t="s">
        <v>5261</v>
      </c>
      <c r="B2952" t="s">
        <v>2475</v>
      </c>
      <c r="C2952">
        <v>48969</v>
      </c>
      <c r="D2952">
        <v>4290015026</v>
      </c>
    </row>
    <row r="2953" spans="1:4" x14ac:dyDescent="0.3">
      <c r="A2953" t="s">
        <v>5262</v>
      </c>
      <c r="B2953" t="s">
        <v>3356</v>
      </c>
      <c r="C2953">
        <v>43133</v>
      </c>
      <c r="D2953">
        <v>2677632772</v>
      </c>
    </row>
    <row r="2954" spans="1:4" x14ac:dyDescent="0.3">
      <c r="A2954" t="s">
        <v>5263</v>
      </c>
      <c r="B2954" t="s">
        <v>2249</v>
      </c>
      <c r="C2954">
        <v>39052</v>
      </c>
      <c r="D2954">
        <v>9545462825</v>
      </c>
    </row>
    <row r="2955" spans="1:4" x14ac:dyDescent="0.3">
      <c r="A2955" t="s">
        <v>5264</v>
      </c>
      <c r="B2955" t="s">
        <v>2118</v>
      </c>
      <c r="C2955">
        <v>31483</v>
      </c>
      <c r="D2955">
        <v>4739588234</v>
      </c>
    </row>
    <row r="2956" spans="1:4" x14ac:dyDescent="0.3">
      <c r="A2956" t="s">
        <v>5265</v>
      </c>
      <c r="B2956" t="s">
        <v>2047</v>
      </c>
      <c r="C2956">
        <v>28402</v>
      </c>
      <c r="D2956">
        <v>4808886316</v>
      </c>
    </row>
    <row r="2957" spans="1:4" x14ac:dyDescent="0.3">
      <c r="A2957" t="s">
        <v>5266</v>
      </c>
      <c r="B2957" t="s">
        <v>2548</v>
      </c>
      <c r="C2957">
        <v>55845</v>
      </c>
      <c r="D2957">
        <v>9516781780</v>
      </c>
    </row>
    <row r="2958" spans="1:4" x14ac:dyDescent="0.3">
      <c r="A2958" t="s">
        <v>5267</v>
      </c>
      <c r="B2958" t="s">
        <v>2179</v>
      </c>
      <c r="C2958">
        <v>43417</v>
      </c>
      <c r="D2958">
        <v>9548500949</v>
      </c>
    </row>
    <row r="2959" spans="1:4" x14ac:dyDescent="0.3">
      <c r="A2959" t="s">
        <v>5268</v>
      </c>
      <c r="B2959" t="s">
        <v>2089</v>
      </c>
      <c r="C2959">
        <v>21025</v>
      </c>
      <c r="D2959">
        <v>9726268931</v>
      </c>
    </row>
    <row r="2960" spans="1:4" x14ac:dyDescent="0.3">
      <c r="A2960" t="s">
        <v>5269</v>
      </c>
      <c r="B2960" t="s">
        <v>2536</v>
      </c>
      <c r="C2960">
        <v>32215</v>
      </c>
      <c r="D2960">
        <v>3996818513</v>
      </c>
    </row>
    <row r="2961" spans="1:4" x14ac:dyDescent="0.3">
      <c r="A2961" t="s">
        <v>5270</v>
      </c>
      <c r="B2961" t="s">
        <v>3558</v>
      </c>
      <c r="C2961">
        <v>47817</v>
      </c>
      <c r="D2961">
        <v>1898839557</v>
      </c>
    </row>
    <row r="2962" spans="1:4" x14ac:dyDescent="0.3">
      <c r="A2962" t="s">
        <v>5271</v>
      </c>
      <c r="B2962" t="s">
        <v>3390</v>
      </c>
      <c r="C2962">
        <v>18844</v>
      </c>
      <c r="D2962">
        <v>209942509</v>
      </c>
    </row>
    <row r="2963" spans="1:4" x14ac:dyDescent="0.3">
      <c r="A2963" t="s">
        <v>5272</v>
      </c>
      <c r="B2963" t="s">
        <v>2734</v>
      </c>
      <c r="C2963">
        <v>30214</v>
      </c>
      <c r="D2963">
        <v>8346855079</v>
      </c>
    </row>
    <row r="2964" spans="1:4" x14ac:dyDescent="0.3">
      <c r="A2964" t="s">
        <v>5273</v>
      </c>
      <c r="B2964" t="s">
        <v>1980</v>
      </c>
      <c r="C2964">
        <v>49966</v>
      </c>
      <c r="D2964">
        <v>6084639828</v>
      </c>
    </row>
    <row r="2965" spans="1:4" x14ac:dyDescent="0.3">
      <c r="A2965" t="s">
        <v>5274</v>
      </c>
      <c r="B2965" t="s">
        <v>3720</v>
      </c>
      <c r="C2965">
        <v>59377</v>
      </c>
      <c r="D2965">
        <v>6837456032</v>
      </c>
    </row>
    <row r="2966" spans="1:4" x14ac:dyDescent="0.3">
      <c r="A2966" t="s">
        <v>5275</v>
      </c>
      <c r="B2966" t="s">
        <v>2184</v>
      </c>
      <c r="C2966">
        <v>32471</v>
      </c>
      <c r="D2966">
        <v>7938954179</v>
      </c>
    </row>
    <row r="2967" spans="1:4" x14ac:dyDescent="0.3">
      <c r="A2967" t="s">
        <v>5276</v>
      </c>
      <c r="B2967" t="s">
        <v>2885</v>
      </c>
      <c r="C2967">
        <v>58623</v>
      </c>
      <c r="D2967">
        <v>885693418</v>
      </c>
    </row>
    <row r="2968" spans="1:4" x14ac:dyDescent="0.3">
      <c r="A2968" t="s">
        <v>5277</v>
      </c>
      <c r="B2968" t="s">
        <v>1976</v>
      </c>
      <c r="C2968">
        <v>54853</v>
      </c>
      <c r="D2968">
        <v>62571575</v>
      </c>
    </row>
    <row r="2969" spans="1:4" x14ac:dyDescent="0.3">
      <c r="A2969" t="s">
        <v>5278</v>
      </c>
      <c r="B2969" t="s">
        <v>2231</v>
      </c>
      <c r="C2969">
        <v>42339</v>
      </c>
      <c r="D2969">
        <v>5764917026</v>
      </c>
    </row>
    <row r="2970" spans="1:4" x14ac:dyDescent="0.3">
      <c r="A2970" t="s">
        <v>5279</v>
      </c>
      <c r="B2970" t="s">
        <v>2496</v>
      </c>
      <c r="C2970">
        <v>52088</v>
      </c>
      <c r="D2970">
        <v>7961231404</v>
      </c>
    </row>
    <row r="2971" spans="1:4" x14ac:dyDescent="0.3">
      <c r="A2971" t="s">
        <v>5280</v>
      </c>
      <c r="B2971" t="s">
        <v>2314</v>
      </c>
      <c r="C2971">
        <v>26000</v>
      </c>
      <c r="D2971">
        <v>8335120919</v>
      </c>
    </row>
    <row r="2972" spans="1:4" x14ac:dyDescent="0.3">
      <c r="A2972" t="s">
        <v>5281</v>
      </c>
      <c r="B2972" t="s">
        <v>1978</v>
      </c>
      <c r="C2972">
        <v>48146</v>
      </c>
      <c r="D2972">
        <v>5405945366</v>
      </c>
    </row>
    <row r="2973" spans="1:4" x14ac:dyDescent="0.3">
      <c r="A2973" t="s">
        <v>5282</v>
      </c>
      <c r="B2973" t="s">
        <v>2067</v>
      </c>
      <c r="C2973">
        <v>58560</v>
      </c>
      <c r="D2973">
        <v>4978659442</v>
      </c>
    </row>
    <row r="2974" spans="1:4" x14ac:dyDescent="0.3">
      <c r="A2974" t="s">
        <v>5283</v>
      </c>
      <c r="B2974" t="s">
        <v>2161</v>
      </c>
      <c r="C2974">
        <v>20318</v>
      </c>
      <c r="D2974">
        <v>3545427749</v>
      </c>
    </row>
    <row r="2975" spans="1:4" x14ac:dyDescent="0.3">
      <c r="A2975" t="s">
        <v>5284</v>
      </c>
      <c r="B2975" t="s">
        <v>2491</v>
      </c>
      <c r="C2975">
        <v>36651</v>
      </c>
      <c r="D2975">
        <v>2279888742</v>
      </c>
    </row>
    <row r="2976" spans="1:4" x14ac:dyDescent="0.3">
      <c r="A2976" t="s">
        <v>5285</v>
      </c>
      <c r="B2976" t="s">
        <v>1940</v>
      </c>
      <c r="C2976">
        <v>59367</v>
      </c>
      <c r="D2976">
        <v>5353923685</v>
      </c>
    </row>
    <row r="2977" spans="1:4" x14ac:dyDescent="0.3">
      <c r="A2977" t="s">
        <v>5286</v>
      </c>
      <c r="B2977" t="s">
        <v>2182</v>
      </c>
      <c r="C2977">
        <v>28421</v>
      </c>
      <c r="D2977">
        <v>4119729087</v>
      </c>
    </row>
    <row r="2978" spans="1:4" x14ac:dyDescent="0.3">
      <c r="A2978" t="s">
        <v>5287</v>
      </c>
      <c r="B2978" t="s">
        <v>2234</v>
      </c>
      <c r="C2978">
        <v>44305</v>
      </c>
      <c r="D2978">
        <v>9684187432</v>
      </c>
    </row>
    <row r="2979" spans="1:4" x14ac:dyDescent="0.3">
      <c r="A2979" t="s">
        <v>5288</v>
      </c>
      <c r="B2979" t="s">
        <v>2869</v>
      </c>
      <c r="C2979">
        <v>10096</v>
      </c>
      <c r="D2979">
        <v>7180110256</v>
      </c>
    </row>
    <row r="2980" spans="1:4" x14ac:dyDescent="0.3">
      <c r="A2980" t="s">
        <v>5289</v>
      </c>
      <c r="B2980" t="s">
        <v>4362</v>
      </c>
      <c r="C2980">
        <v>53724</v>
      </c>
      <c r="D2980">
        <v>2230983466</v>
      </c>
    </row>
    <row r="2981" spans="1:4" x14ac:dyDescent="0.3">
      <c r="A2981" t="s">
        <v>5290</v>
      </c>
      <c r="B2981" t="s">
        <v>2201</v>
      </c>
      <c r="C2981">
        <v>16538</v>
      </c>
      <c r="D2981">
        <v>679204083</v>
      </c>
    </row>
    <row r="2982" spans="1:4" x14ac:dyDescent="0.3">
      <c r="A2982" t="s">
        <v>5291</v>
      </c>
      <c r="B2982" t="s">
        <v>2207</v>
      </c>
      <c r="C2982">
        <v>47646</v>
      </c>
      <c r="D2982">
        <v>6732216945</v>
      </c>
    </row>
    <row r="2983" spans="1:4" x14ac:dyDescent="0.3">
      <c r="A2983" t="s">
        <v>5292</v>
      </c>
      <c r="B2983" t="s">
        <v>2253</v>
      </c>
      <c r="C2983">
        <v>11299</v>
      </c>
      <c r="D2983">
        <v>7440017404</v>
      </c>
    </row>
    <row r="2984" spans="1:4" x14ac:dyDescent="0.3">
      <c r="A2984" t="s">
        <v>5293</v>
      </c>
      <c r="B2984" t="s">
        <v>2020</v>
      </c>
      <c r="C2984">
        <v>11092</v>
      </c>
      <c r="D2984">
        <v>4031884281</v>
      </c>
    </row>
    <row r="2985" spans="1:4" x14ac:dyDescent="0.3">
      <c r="A2985" t="s">
        <v>5294</v>
      </c>
      <c r="B2985" t="s">
        <v>2225</v>
      </c>
      <c r="C2985">
        <v>32600</v>
      </c>
      <c r="D2985">
        <v>6019132307</v>
      </c>
    </row>
    <row r="2986" spans="1:4" x14ac:dyDescent="0.3">
      <c r="A2986" t="s">
        <v>5295</v>
      </c>
      <c r="B2986" t="s">
        <v>2674</v>
      </c>
      <c r="C2986">
        <v>12512</v>
      </c>
      <c r="D2986">
        <v>1953937357</v>
      </c>
    </row>
    <row r="2987" spans="1:4" x14ac:dyDescent="0.3">
      <c r="A2987" t="s">
        <v>5296</v>
      </c>
      <c r="B2987" t="s">
        <v>2521</v>
      </c>
      <c r="C2987">
        <v>26984</v>
      </c>
      <c r="D2987">
        <v>9627071331</v>
      </c>
    </row>
    <row r="2988" spans="1:4" x14ac:dyDescent="0.3">
      <c r="A2988" t="s">
        <v>5297</v>
      </c>
      <c r="B2988" t="s">
        <v>2016</v>
      </c>
      <c r="C2988">
        <v>31745</v>
      </c>
      <c r="D2988">
        <v>5998486889</v>
      </c>
    </row>
    <row r="2989" spans="1:4" x14ac:dyDescent="0.3">
      <c r="A2989" t="s">
        <v>5298</v>
      </c>
      <c r="B2989" t="s">
        <v>2028</v>
      </c>
      <c r="C2989">
        <v>20722</v>
      </c>
      <c r="D2989">
        <v>4986200380</v>
      </c>
    </row>
    <row r="2990" spans="1:4" x14ac:dyDescent="0.3">
      <c r="A2990" t="s">
        <v>5299</v>
      </c>
      <c r="B2990" t="s">
        <v>2762</v>
      </c>
      <c r="C2990">
        <v>30656</v>
      </c>
      <c r="D2990">
        <v>9803956825</v>
      </c>
    </row>
    <row r="2991" spans="1:4" x14ac:dyDescent="0.3">
      <c r="A2991" t="s">
        <v>5300</v>
      </c>
      <c r="B2991" t="s">
        <v>2380</v>
      </c>
      <c r="C2991">
        <v>43658</v>
      </c>
      <c r="D2991">
        <v>6750554423</v>
      </c>
    </row>
    <row r="2992" spans="1:4" x14ac:dyDescent="0.3">
      <c r="A2992" t="s">
        <v>5301</v>
      </c>
      <c r="B2992" t="s">
        <v>2049</v>
      </c>
      <c r="C2992">
        <v>56270</v>
      </c>
      <c r="D2992">
        <v>140020098</v>
      </c>
    </row>
    <row r="2993" spans="1:4" x14ac:dyDescent="0.3">
      <c r="A2993" t="s">
        <v>5302</v>
      </c>
      <c r="B2993" t="s">
        <v>2255</v>
      </c>
      <c r="C2993">
        <v>40294</v>
      </c>
      <c r="D2993">
        <v>6734537986</v>
      </c>
    </row>
    <row r="2994" spans="1:4" x14ac:dyDescent="0.3">
      <c r="A2994" t="s">
        <v>5303</v>
      </c>
      <c r="B2994" t="s">
        <v>2210</v>
      </c>
      <c r="C2994">
        <v>50978</v>
      </c>
      <c r="D2994">
        <v>5928086253</v>
      </c>
    </row>
    <row r="2995" spans="1:4" x14ac:dyDescent="0.3">
      <c r="A2995" t="s">
        <v>5304</v>
      </c>
      <c r="B2995" t="s">
        <v>2032</v>
      </c>
      <c r="C2995">
        <v>46814</v>
      </c>
      <c r="D2995">
        <v>7180110256</v>
      </c>
    </row>
    <row r="2996" spans="1:4" x14ac:dyDescent="0.3">
      <c r="A2996" t="s">
        <v>5305</v>
      </c>
      <c r="B2996" t="s">
        <v>2393</v>
      </c>
      <c r="C2996">
        <v>46786</v>
      </c>
      <c r="D2996">
        <v>3211170715</v>
      </c>
    </row>
    <row r="2997" spans="1:4" x14ac:dyDescent="0.3">
      <c r="A2997" t="s">
        <v>5306</v>
      </c>
      <c r="B2997" t="s">
        <v>2484</v>
      </c>
      <c r="C2997">
        <v>19220</v>
      </c>
      <c r="D2997">
        <v>6402318035</v>
      </c>
    </row>
    <row r="2998" spans="1:4" x14ac:dyDescent="0.3">
      <c r="A2998" t="s">
        <v>5307</v>
      </c>
      <c r="B2998" t="s">
        <v>2587</v>
      </c>
      <c r="C2998">
        <v>54207</v>
      </c>
      <c r="D2998">
        <v>9107581297</v>
      </c>
    </row>
    <row r="2999" spans="1:4" x14ac:dyDescent="0.3">
      <c r="A2999" t="s">
        <v>5308</v>
      </c>
      <c r="B2999" t="s">
        <v>2079</v>
      </c>
      <c r="C2999">
        <v>34877</v>
      </c>
      <c r="D2999">
        <v>2230983466</v>
      </c>
    </row>
    <row r="3000" spans="1:4" x14ac:dyDescent="0.3">
      <c r="A3000" t="s">
        <v>5309</v>
      </c>
      <c r="B3000" t="s">
        <v>2757</v>
      </c>
      <c r="C3000">
        <v>45522</v>
      </c>
      <c r="D3000">
        <v>4323171323</v>
      </c>
    </row>
    <row r="3001" spans="1:4" x14ac:dyDescent="0.3">
      <c r="A3001" t="s">
        <v>5310</v>
      </c>
      <c r="B3001" t="s">
        <v>1984</v>
      </c>
      <c r="C3001">
        <v>35570</v>
      </c>
      <c r="D3001">
        <v>4838770758</v>
      </c>
    </row>
    <row r="3002" spans="1:4" x14ac:dyDescent="0.3">
      <c r="A3002" t="s">
        <v>5311</v>
      </c>
      <c r="B3002" t="s">
        <v>4018</v>
      </c>
      <c r="C3002">
        <v>17915</v>
      </c>
      <c r="D3002">
        <v>7462961601</v>
      </c>
    </row>
    <row r="3003" spans="1:4" x14ac:dyDescent="0.3">
      <c r="A3003" t="s">
        <v>5312</v>
      </c>
      <c r="B3003" t="s">
        <v>2146</v>
      </c>
      <c r="C3003">
        <v>53082</v>
      </c>
      <c r="D3003">
        <v>3016446324</v>
      </c>
    </row>
    <row r="3004" spans="1:4" x14ac:dyDescent="0.3">
      <c r="A3004" t="s">
        <v>5313</v>
      </c>
      <c r="B3004" t="s">
        <v>2369</v>
      </c>
      <c r="C3004">
        <v>43380</v>
      </c>
      <c r="D3004">
        <v>9312128221</v>
      </c>
    </row>
    <row r="3005" spans="1:4" x14ac:dyDescent="0.3">
      <c r="A3005" t="s">
        <v>5314</v>
      </c>
      <c r="B3005" t="s">
        <v>1942</v>
      </c>
      <c r="C3005">
        <v>23681</v>
      </c>
      <c r="D3005">
        <v>8373529241</v>
      </c>
    </row>
    <row r="3006" spans="1:4" x14ac:dyDescent="0.3">
      <c r="A3006" t="s">
        <v>5315</v>
      </c>
      <c r="B3006" t="s">
        <v>2246</v>
      </c>
      <c r="C3006">
        <v>48999</v>
      </c>
      <c r="D3006">
        <v>2128813026</v>
      </c>
    </row>
    <row r="3007" spans="1:4" x14ac:dyDescent="0.3">
      <c r="A3007" t="s">
        <v>5316</v>
      </c>
      <c r="B3007" t="s">
        <v>2722</v>
      </c>
      <c r="C3007">
        <v>17902</v>
      </c>
      <c r="D3007">
        <v>4094820760</v>
      </c>
    </row>
    <row r="3008" spans="1:4" x14ac:dyDescent="0.3">
      <c r="A3008" t="s">
        <v>5317</v>
      </c>
      <c r="B3008" t="s">
        <v>2687</v>
      </c>
      <c r="C3008">
        <v>58841</v>
      </c>
      <c r="D3008">
        <v>8032296239</v>
      </c>
    </row>
    <row r="3009" spans="1:4" x14ac:dyDescent="0.3">
      <c r="A3009" t="s">
        <v>5318</v>
      </c>
      <c r="B3009" t="s">
        <v>2670</v>
      </c>
      <c r="C3009">
        <v>46857</v>
      </c>
      <c r="D3009">
        <v>5929508313</v>
      </c>
    </row>
    <row r="3010" spans="1:4" x14ac:dyDescent="0.3">
      <c r="A3010" t="s">
        <v>5319</v>
      </c>
      <c r="B3010" t="s">
        <v>1954</v>
      </c>
      <c r="C3010">
        <v>37430</v>
      </c>
      <c r="D3010">
        <v>8895721314</v>
      </c>
    </row>
    <row r="3011" spans="1:4" x14ac:dyDescent="0.3">
      <c r="A3011" t="s">
        <v>5320</v>
      </c>
      <c r="B3011" t="s">
        <v>1960</v>
      </c>
      <c r="C3011">
        <v>38588</v>
      </c>
      <c r="D3011">
        <v>4862005330</v>
      </c>
    </row>
    <row r="3012" spans="1:4" x14ac:dyDescent="0.3">
      <c r="A3012" t="s">
        <v>5321</v>
      </c>
      <c r="B3012" t="s">
        <v>2135</v>
      </c>
      <c r="C3012">
        <v>41374</v>
      </c>
      <c r="D3012">
        <v>5134745579</v>
      </c>
    </row>
    <row r="3013" spans="1:4" x14ac:dyDescent="0.3">
      <c r="A3013" t="s">
        <v>5322</v>
      </c>
      <c r="B3013" t="s">
        <v>1993</v>
      </c>
      <c r="C3013">
        <v>38257</v>
      </c>
      <c r="D3013">
        <v>146065492</v>
      </c>
    </row>
    <row r="3014" spans="1:4" x14ac:dyDescent="0.3">
      <c r="A3014" t="s">
        <v>5323</v>
      </c>
      <c r="B3014" t="s">
        <v>2251</v>
      </c>
      <c r="C3014">
        <v>59037</v>
      </c>
      <c r="D3014">
        <v>5064247826</v>
      </c>
    </row>
    <row r="3015" spans="1:4" x14ac:dyDescent="0.3">
      <c r="A3015" t="s">
        <v>5324</v>
      </c>
      <c r="B3015" t="s">
        <v>2059</v>
      </c>
      <c r="C3015">
        <v>22159</v>
      </c>
      <c r="D3015">
        <v>3473885983</v>
      </c>
    </row>
    <row r="3016" spans="1:4" x14ac:dyDescent="0.3">
      <c r="A3016" t="s">
        <v>5325</v>
      </c>
      <c r="B3016" t="s">
        <v>2016</v>
      </c>
      <c r="C3016">
        <v>49855</v>
      </c>
      <c r="D3016">
        <v>999389173</v>
      </c>
    </row>
    <row r="3017" spans="1:4" x14ac:dyDescent="0.3">
      <c r="A3017" t="s">
        <v>5326</v>
      </c>
      <c r="B3017" t="s">
        <v>2089</v>
      </c>
      <c r="C3017">
        <v>23199</v>
      </c>
      <c r="D3017">
        <v>8256403403</v>
      </c>
    </row>
    <row r="3018" spans="1:4" x14ac:dyDescent="0.3">
      <c r="A3018" t="s">
        <v>5327</v>
      </c>
      <c r="B3018" t="s">
        <v>2714</v>
      </c>
      <c r="C3018">
        <v>14202</v>
      </c>
      <c r="D3018">
        <v>8204786093</v>
      </c>
    </row>
    <row r="3019" spans="1:4" x14ac:dyDescent="0.3">
      <c r="A3019" t="s">
        <v>5328</v>
      </c>
      <c r="B3019" t="s">
        <v>2470</v>
      </c>
      <c r="C3019">
        <v>57574</v>
      </c>
      <c r="D3019">
        <v>2497321256</v>
      </c>
    </row>
    <row r="3020" spans="1:4" x14ac:dyDescent="0.3">
      <c r="A3020" t="s">
        <v>5329</v>
      </c>
      <c r="B3020" t="s">
        <v>2593</v>
      </c>
      <c r="C3020">
        <v>57962</v>
      </c>
      <c r="D3020">
        <v>8858733592</v>
      </c>
    </row>
    <row r="3021" spans="1:4" x14ac:dyDescent="0.3">
      <c r="A3021" t="s">
        <v>5330</v>
      </c>
      <c r="B3021" t="s">
        <v>4362</v>
      </c>
      <c r="C3021">
        <v>38036</v>
      </c>
      <c r="D3021">
        <v>1155371844</v>
      </c>
    </row>
    <row r="3022" spans="1:4" x14ac:dyDescent="0.3">
      <c r="A3022" t="s">
        <v>5331</v>
      </c>
      <c r="B3022" t="s">
        <v>2164</v>
      </c>
      <c r="C3022">
        <v>31698</v>
      </c>
      <c r="D3022">
        <v>6713405010</v>
      </c>
    </row>
    <row r="3023" spans="1:4" x14ac:dyDescent="0.3">
      <c r="A3023" t="s">
        <v>5332</v>
      </c>
      <c r="B3023" t="s">
        <v>2641</v>
      </c>
      <c r="C3023">
        <v>18089</v>
      </c>
      <c r="D3023">
        <v>1014658829</v>
      </c>
    </row>
    <row r="3024" spans="1:4" x14ac:dyDescent="0.3">
      <c r="A3024" t="s">
        <v>5333</v>
      </c>
      <c r="B3024" t="s">
        <v>2674</v>
      </c>
      <c r="C3024">
        <v>56898</v>
      </c>
      <c r="D3024">
        <v>9238967105</v>
      </c>
    </row>
    <row r="3025" spans="1:4" x14ac:dyDescent="0.3">
      <c r="A3025" t="s">
        <v>5334</v>
      </c>
      <c r="B3025" t="s">
        <v>4362</v>
      </c>
      <c r="C3025">
        <v>28759</v>
      </c>
      <c r="D3025">
        <v>6894004730</v>
      </c>
    </row>
    <row r="3026" spans="1:4" x14ac:dyDescent="0.3">
      <c r="A3026" t="s">
        <v>5335</v>
      </c>
      <c r="B3026" t="s">
        <v>2269</v>
      </c>
      <c r="C3026">
        <v>29282</v>
      </c>
      <c r="D3026">
        <v>7192290785</v>
      </c>
    </row>
    <row r="3027" spans="1:4" x14ac:dyDescent="0.3">
      <c r="A3027" t="s">
        <v>5336</v>
      </c>
      <c r="B3027" t="s">
        <v>2923</v>
      </c>
      <c r="C3027">
        <v>33801</v>
      </c>
      <c r="D3027">
        <v>9939542542</v>
      </c>
    </row>
    <row r="3028" spans="1:4" x14ac:dyDescent="0.3">
      <c r="A3028" t="s">
        <v>5337</v>
      </c>
      <c r="B3028" t="s">
        <v>2350</v>
      </c>
      <c r="C3028">
        <v>17911</v>
      </c>
      <c r="D3028">
        <v>6286877770</v>
      </c>
    </row>
    <row r="3029" spans="1:4" x14ac:dyDescent="0.3">
      <c r="A3029" t="s">
        <v>5338</v>
      </c>
      <c r="B3029" t="s">
        <v>2494</v>
      </c>
      <c r="C3029">
        <v>37071</v>
      </c>
      <c r="D3029">
        <v>1592980554</v>
      </c>
    </row>
    <row r="3030" spans="1:4" x14ac:dyDescent="0.3">
      <c r="A3030" t="s">
        <v>5339</v>
      </c>
      <c r="B3030" t="s">
        <v>1988</v>
      </c>
      <c r="C3030">
        <v>23597</v>
      </c>
      <c r="D3030">
        <v>4610039311</v>
      </c>
    </row>
    <row r="3031" spans="1:4" x14ac:dyDescent="0.3">
      <c r="A3031" t="s">
        <v>5340</v>
      </c>
      <c r="B3031" t="s">
        <v>2022</v>
      </c>
      <c r="C3031">
        <v>44983</v>
      </c>
      <c r="D3031">
        <v>9258570278</v>
      </c>
    </row>
    <row r="3032" spans="1:4" x14ac:dyDescent="0.3">
      <c r="A3032" t="s">
        <v>5341</v>
      </c>
      <c r="B3032" t="s">
        <v>2441</v>
      </c>
      <c r="C3032">
        <v>51856</v>
      </c>
      <c r="D3032">
        <v>273083503</v>
      </c>
    </row>
    <row r="3033" spans="1:4" x14ac:dyDescent="0.3">
      <c r="A3033" t="s">
        <v>5342</v>
      </c>
      <c r="B3033" t="s">
        <v>2355</v>
      </c>
      <c r="C3033">
        <v>17003</v>
      </c>
      <c r="D3033">
        <v>3381164996</v>
      </c>
    </row>
    <row r="3034" spans="1:4" x14ac:dyDescent="0.3">
      <c r="A3034" t="s">
        <v>5343</v>
      </c>
      <c r="B3034" t="s">
        <v>2212</v>
      </c>
      <c r="C3034">
        <v>35514</v>
      </c>
      <c r="D3034">
        <v>9151658844</v>
      </c>
    </row>
    <row r="3035" spans="1:4" x14ac:dyDescent="0.3">
      <c r="A3035" t="s">
        <v>5344</v>
      </c>
      <c r="B3035" t="s">
        <v>2572</v>
      </c>
      <c r="C3035">
        <v>55015</v>
      </c>
      <c r="D3035">
        <v>2191930824</v>
      </c>
    </row>
    <row r="3036" spans="1:4" x14ac:dyDescent="0.3">
      <c r="A3036" t="s">
        <v>5345</v>
      </c>
      <c r="B3036" t="s">
        <v>2004</v>
      </c>
      <c r="C3036">
        <v>36116</v>
      </c>
      <c r="D3036">
        <v>1729795870</v>
      </c>
    </row>
    <row r="3037" spans="1:4" x14ac:dyDescent="0.3">
      <c r="A3037" t="s">
        <v>5346</v>
      </c>
      <c r="B3037" t="s">
        <v>2494</v>
      </c>
      <c r="C3037">
        <v>56307</v>
      </c>
      <c r="D3037">
        <v>3597778305</v>
      </c>
    </row>
    <row r="3038" spans="1:4" x14ac:dyDescent="0.3">
      <c r="A3038" t="s">
        <v>5347</v>
      </c>
      <c r="B3038" t="s">
        <v>2923</v>
      </c>
      <c r="C3038">
        <v>27574</v>
      </c>
      <c r="D3038">
        <v>8401146046</v>
      </c>
    </row>
    <row r="3039" spans="1:4" x14ac:dyDescent="0.3">
      <c r="A3039" t="s">
        <v>5348</v>
      </c>
      <c r="B3039" t="s">
        <v>2006</v>
      </c>
      <c r="C3039">
        <v>27201</v>
      </c>
      <c r="D3039">
        <v>2533903736</v>
      </c>
    </row>
    <row r="3040" spans="1:4" x14ac:dyDescent="0.3">
      <c r="A3040" t="s">
        <v>5349</v>
      </c>
      <c r="B3040" t="s">
        <v>2746</v>
      </c>
      <c r="C3040">
        <v>28534</v>
      </c>
      <c r="D3040">
        <v>4009257075</v>
      </c>
    </row>
    <row r="3041" spans="1:4" x14ac:dyDescent="0.3">
      <c r="A3041" t="s">
        <v>5350</v>
      </c>
      <c r="B3041" t="s">
        <v>2396</v>
      </c>
      <c r="C3041">
        <v>14615</v>
      </c>
      <c r="D3041">
        <v>2757793764</v>
      </c>
    </row>
    <row r="3042" spans="1:4" x14ac:dyDescent="0.3">
      <c r="A3042" t="s">
        <v>5351</v>
      </c>
      <c r="B3042" t="s">
        <v>2014</v>
      </c>
      <c r="C3042">
        <v>37814</v>
      </c>
      <c r="D3042">
        <v>8748349712</v>
      </c>
    </row>
    <row r="3043" spans="1:4" x14ac:dyDescent="0.3">
      <c r="A3043" t="s">
        <v>5352</v>
      </c>
      <c r="B3043" t="s">
        <v>3527</v>
      </c>
      <c r="C3043">
        <v>32134</v>
      </c>
      <c r="D3043">
        <v>1664426442</v>
      </c>
    </row>
    <row r="3044" spans="1:4" x14ac:dyDescent="0.3">
      <c r="A3044" t="s">
        <v>5353</v>
      </c>
      <c r="B3044" t="s">
        <v>1960</v>
      </c>
      <c r="C3044">
        <v>33606</v>
      </c>
      <c r="D3044">
        <v>2702941109</v>
      </c>
    </row>
    <row r="3045" spans="1:4" x14ac:dyDescent="0.3">
      <c r="A3045" t="s">
        <v>5354</v>
      </c>
      <c r="B3045" t="s">
        <v>2340</v>
      </c>
      <c r="C3045">
        <v>40329</v>
      </c>
      <c r="D3045">
        <v>4487905370</v>
      </c>
    </row>
    <row r="3046" spans="1:4" x14ac:dyDescent="0.3">
      <c r="A3046" t="s">
        <v>5355</v>
      </c>
      <c r="B3046" t="s">
        <v>2548</v>
      </c>
      <c r="C3046">
        <v>32953</v>
      </c>
      <c r="D3046">
        <v>3469413983</v>
      </c>
    </row>
    <row r="3047" spans="1:4" x14ac:dyDescent="0.3">
      <c r="A3047" t="s">
        <v>5356</v>
      </c>
      <c r="B3047" t="s">
        <v>2970</v>
      </c>
      <c r="C3047">
        <v>56989</v>
      </c>
      <c r="D3047">
        <v>17898579</v>
      </c>
    </row>
    <row r="3048" spans="1:4" x14ac:dyDescent="0.3">
      <c r="A3048" t="s">
        <v>5357</v>
      </c>
      <c r="B3048" t="s">
        <v>1954</v>
      </c>
      <c r="C3048">
        <v>24142</v>
      </c>
      <c r="D3048">
        <v>601779371</v>
      </c>
    </row>
    <row r="3049" spans="1:4" x14ac:dyDescent="0.3">
      <c r="A3049" t="s">
        <v>5358</v>
      </c>
      <c r="B3049" t="s">
        <v>2156</v>
      </c>
      <c r="C3049">
        <v>45777</v>
      </c>
      <c r="D3049">
        <v>9803956825</v>
      </c>
    </row>
    <row r="3050" spans="1:4" x14ac:dyDescent="0.3">
      <c r="A3050" t="s">
        <v>5359</v>
      </c>
      <c r="B3050" t="s">
        <v>2530</v>
      </c>
      <c r="C3050">
        <v>38260</v>
      </c>
      <c r="D3050">
        <v>9547713507</v>
      </c>
    </row>
    <row r="3051" spans="1:4" x14ac:dyDescent="0.3">
      <c r="A3051" t="s">
        <v>5360</v>
      </c>
      <c r="B3051" t="s">
        <v>2540</v>
      </c>
      <c r="C3051">
        <v>37279</v>
      </c>
      <c r="D3051">
        <v>8728207157</v>
      </c>
    </row>
    <row r="3052" spans="1:4" x14ac:dyDescent="0.3">
      <c r="A3052" t="s">
        <v>5361</v>
      </c>
      <c r="B3052" t="s">
        <v>2083</v>
      </c>
      <c r="C3052">
        <v>44742</v>
      </c>
      <c r="D3052">
        <v>3935718624</v>
      </c>
    </row>
    <row r="3053" spans="1:4" x14ac:dyDescent="0.3">
      <c r="A3053" t="s">
        <v>5362</v>
      </c>
      <c r="B3053" t="s">
        <v>1970</v>
      </c>
      <c r="C3053">
        <v>12405</v>
      </c>
      <c r="D3053">
        <v>2551917727</v>
      </c>
    </row>
    <row r="3054" spans="1:4" x14ac:dyDescent="0.3">
      <c r="A3054" t="s">
        <v>5363</v>
      </c>
      <c r="B3054" t="s">
        <v>4362</v>
      </c>
      <c r="C3054">
        <v>46929</v>
      </c>
      <c r="D3054">
        <v>5186660353</v>
      </c>
    </row>
    <row r="3055" spans="1:4" x14ac:dyDescent="0.3">
      <c r="A3055" t="s">
        <v>5364</v>
      </c>
      <c r="B3055" t="s">
        <v>1974</v>
      </c>
      <c r="C3055">
        <v>35116</v>
      </c>
      <c r="D3055">
        <v>5928086253</v>
      </c>
    </row>
    <row r="3056" spans="1:4" x14ac:dyDescent="0.3">
      <c r="A3056" t="s">
        <v>5365</v>
      </c>
      <c r="B3056" t="s">
        <v>2647</v>
      </c>
      <c r="C3056">
        <v>57455</v>
      </c>
      <c r="D3056">
        <v>6789690301</v>
      </c>
    </row>
    <row r="3057" spans="1:4" x14ac:dyDescent="0.3">
      <c r="A3057" t="s">
        <v>5366</v>
      </c>
      <c r="B3057" t="s">
        <v>2709</v>
      </c>
      <c r="C3057">
        <v>20610</v>
      </c>
      <c r="D3057">
        <v>4278470843</v>
      </c>
    </row>
    <row r="3058" spans="1:4" x14ac:dyDescent="0.3">
      <c r="A3058" t="s">
        <v>5367</v>
      </c>
      <c r="B3058" t="s">
        <v>2546</v>
      </c>
      <c r="C3058">
        <v>10389</v>
      </c>
      <c r="D3058">
        <v>4009257075</v>
      </c>
    </row>
    <row r="3059" spans="1:4" x14ac:dyDescent="0.3">
      <c r="A3059" t="s">
        <v>5368</v>
      </c>
      <c r="B3059" t="s">
        <v>3720</v>
      </c>
      <c r="C3059">
        <v>20766</v>
      </c>
      <c r="D3059">
        <v>9447906176</v>
      </c>
    </row>
    <row r="3060" spans="1:4" x14ac:dyDescent="0.3">
      <c r="A3060" t="s">
        <v>5369</v>
      </c>
      <c r="B3060" t="s">
        <v>3560</v>
      </c>
      <c r="C3060">
        <v>47601</v>
      </c>
      <c r="D3060">
        <v>2149326663</v>
      </c>
    </row>
    <row r="3061" spans="1:4" x14ac:dyDescent="0.3">
      <c r="A3061" t="s">
        <v>5370</v>
      </c>
      <c r="B3061" t="s">
        <v>2731</v>
      </c>
      <c r="C3061">
        <v>43339</v>
      </c>
      <c r="D3061">
        <v>8908432159</v>
      </c>
    </row>
    <row r="3062" spans="1:4" x14ac:dyDescent="0.3">
      <c r="A3062" t="s">
        <v>5371</v>
      </c>
      <c r="B3062" t="s">
        <v>3663</v>
      </c>
      <c r="C3062">
        <v>20939</v>
      </c>
      <c r="D3062">
        <v>9008589443</v>
      </c>
    </row>
    <row r="3063" spans="1:4" x14ac:dyDescent="0.3">
      <c r="A3063" t="s">
        <v>5372</v>
      </c>
      <c r="B3063" t="s">
        <v>2097</v>
      </c>
      <c r="C3063">
        <v>34965</v>
      </c>
      <c r="D3063">
        <v>3516592710</v>
      </c>
    </row>
    <row r="3064" spans="1:4" x14ac:dyDescent="0.3">
      <c r="A3064" t="s">
        <v>5373</v>
      </c>
      <c r="B3064" t="s">
        <v>1970</v>
      </c>
      <c r="C3064">
        <v>54733</v>
      </c>
      <c r="D3064">
        <v>4039266773</v>
      </c>
    </row>
    <row r="3065" spans="1:4" x14ac:dyDescent="0.3">
      <c r="A3065" t="s">
        <v>5374</v>
      </c>
      <c r="B3065" t="s">
        <v>2583</v>
      </c>
      <c r="C3065">
        <v>27400</v>
      </c>
      <c r="D3065">
        <v>769312748</v>
      </c>
    </row>
    <row r="3066" spans="1:4" x14ac:dyDescent="0.3">
      <c r="A3066" t="s">
        <v>5375</v>
      </c>
      <c r="B3066" t="s">
        <v>1938</v>
      </c>
      <c r="C3066">
        <v>16218</v>
      </c>
      <c r="D3066">
        <v>2257563263</v>
      </c>
    </row>
    <row r="3067" spans="1:4" x14ac:dyDescent="0.3">
      <c r="A3067" t="s">
        <v>5376</v>
      </c>
      <c r="B3067" t="s">
        <v>2024</v>
      </c>
      <c r="C3067">
        <v>45998</v>
      </c>
      <c r="D3067">
        <v>8373529241</v>
      </c>
    </row>
    <row r="3068" spans="1:4" x14ac:dyDescent="0.3">
      <c r="A3068" t="s">
        <v>5377</v>
      </c>
      <c r="B3068" t="s">
        <v>2409</v>
      </c>
      <c r="C3068">
        <v>22322</v>
      </c>
      <c r="D3068">
        <v>7192290785</v>
      </c>
    </row>
    <row r="3069" spans="1:4" x14ac:dyDescent="0.3">
      <c r="A3069" t="s">
        <v>5378</v>
      </c>
      <c r="B3069" t="s">
        <v>1942</v>
      </c>
      <c r="C3069">
        <v>52442</v>
      </c>
      <c r="D3069">
        <v>898924138</v>
      </c>
    </row>
    <row r="3070" spans="1:4" x14ac:dyDescent="0.3">
      <c r="A3070" t="s">
        <v>5379</v>
      </c>
      <c r="B3070" t="s">
        <v>3512</v>
      </c>
      <c r="C3070">
        <v>39636</v>
      </c>
      <c r="D3070">
        <v>9547713507</v>
      </c>
    </row>
    <row r="3071" spans="1:4" x14ac:dyDescent="0.3">
      <c r="A3071" t="s">
        <v>5380</v>
      </c>
      <c r="B3071" t="s">
        <v>2600</v>
      </c>
      <c r="C3071">
        <v>57571</v>
      </c>
      <c r="D3071">
        <v>8808097757</v>
      </c>
    </row>
    <row r="3072" spans="1:4" x14ac:dyDescent="0.3">
      <c r="A3072" t="s">
        <v>5381</v>
      </c>
      <c r="B3072" t="s">
        <v>1932</v>
      </c>
      <c r="C3072">
        <v>58237</v>
      </c>
      <c r="D3072">
        <v>2924550912</v>
      </c>
    </row>
    <row r="3073" spans="1:4" x14ac:dyDescent="0.3">
      <c r="A3073" t="s">
        <v>5382</v>
      </c>
      <c r="B3073" t="s">
        <v>2305</v>
      </c>
      <c r="C3073">
        <v>58037</v>
      </c>
      <c r="D3073">
        <v>3016741628</v>
      </c>
    </row>
    <row r="3074" spans="1:4" x14ac:dyDescent="0.3">
      <c r="A3074" t="s">
        <v>5383</v>
      </c>
      <c r="B3074" t="s">
        <v>3886</v>
      </c>
      <c r="C3074">
        <v>27959</v>
      </c>
      <c r="D3074">
        <v>6732216945</v>
      </c>
    </row>
    <row r="3075" spans="1:4" x14ac:dyDescent="0.3">
      <c r="A3075" t="s">
        <v>5384</v>
      </c>
      <c r="B3075" t="s">
        <v>3356</v>
      </c>
      <c r="C3075">
        <v>40706</v>
      </c>
      <c r="D3075">
        <v>2565290632</v>
      </c>
    </row>
    <row r="3076" spans="1:4" x14ac:dyDescent="0.3">
      <c r="A3076" t="s">
        <v>5385</v>
      </c>
      <c r="B3076" t="s">
        <v>2047</v>
      </c>
      <c r="C3076">
        <v>38014</v>
      </c>
      <c r="D3076">
        <v>6019132307</v>
      </c>
    </row>
    <row r="3077" spans="1:4" x14ac:dyDescent="0.3">
      <c r="A3077" t="s">
        <v>5386</v>
      </c>
      <c r="B3077" t="s">
        <v>2473</v>
      </c>
      <c r="C3077">
        <v>52234</v>
      </c>
      <c r="D3077">
        <v>3409869514</v>
      </c>
    </row>
    <row r="3078" spans="1:4" x14ac:dyDescent="0.3">
      <c r="A3078" t="s">
        <v>5387</v>
      </c>
      <c r="B3078" t="s">
        <v>2428</v>
      </c>
      <c r="C3078">
        <v>46000</v>
      </c>
      <c r="D3078">
        <v>7233077789</v>
      </c>
    </row>
    <row r="3079" spans="1:4" x14ac:dyDescent="0.3">
      <c r="A3079" t="s">
        <v>5388</v>
      </c>
      <c r="B3079" t="s">
        <v>1991</v>
      </c>
      <c r="C3079">
        <v>54187</v>
      </c>
      <c r="D3079">
        <v>8545135858</v>
      </c>
    </row>
    <row r="3080" spans="1:4" x14ac:dyDescent="0.3">
      <c r="A3080" t="s">
        <v>5389</v>
      </c>
      <c r="B3080" t="s">
        <v>1993</v>
      </c>
      <c r="C3080">
        <v>39718</v>
      </c>
      <c r="D3080">
        <v>8445779583</v>
      </c>
    </row>
    <row r="3081" spans="1:4" x14ac:dyDescent="0.3">
      <c r="A3081" t="s">
        <v>5390</v>
      </c>
      <c r="B3081" t="s">
        <v>3487</v>
      </c>
      <c r="C3081">
        <v>57377</v>
      </c>
      <c r="D3081">
        <v>2976436541</v>
      </c>
    </row>
    <row r="3082" spans="1:4" x14ac:dyDescent="0.3">
      <c r="A3082" t="s">
        <v>5391</v>
      </c>
      <c r="B3082" t="s">
        <v>2244</v>
      </c>
      <c r="C3082">
        <v>18335</v>
      </c>
      <c r="D3082">
        <v>3497169404</v>
      </c>
    </row>
    <row r="3083" spans="1:4" x14ac:dyDescent="0.3">
      <c r="A3083" t="s">
        <v>5392</v>
      </c>
      <c r="B3083" t="s">
        <v>2041</v>
      </c>
      <c r="C3083">
        <v>40998</v>
      </c>
      <c r="D3083">
        <v>5837501576</v>
      </c>
    </row>
    <row r="3084" spans="1:4" x14ac:dyDescent="0.3">
      <c r="A3084" t="s">
        <v>5393</v>
      </c>
      <c r="B3084" t="s">
        <v>5394</v>
      </c>
      <c r="C3084">
        <v>29008</v>
      </c>
      <c r="D3084">
        <v>8911781207</v>
      </c>
    </row>
    <row r="3085" spans="1:4" x14ac:dyDescent="0.3">
      <c r="A3085" t="s">
        <v>5395</v>
      </c>
      <c r="B3085" t="s">
        <v>2073</v>
      </c>
      <c r="C3085">
        <v>34265</v>
      </c>
      <c r="D3085">
        <v>2183763965</v>
      </c>
    </row>
    <row r="3086" spans="1:4" x14ac:dyDescent="0.3">
      <c r="A3086" t="s">
        <v>5396</v>
      </c>
      <c r="B3086" t="s">
        <v>3393</v>
      </c>
      <c r="C3086">
        <v>27292</v>
      </c>
      <c r="D3086">
        <v>1425230725</v>
      </c>
    </row>
    <row r="3087" spans="1:4" x14ac:dyDescent="0.3">
      <c r="A3087" t="s">
        <v>5397</v>
      </c>
      <c r="B3087" t="s">
        <v>2929</v>
      </c>
      <c r="C3087">
        <v>23794</v>
      </c>
      <c r="D3087">
        <v>6286877770</v>
      </c>
    </row>
    <row r="3088" spans="1:4" x14ac:dyDescent="0.3">
      <c r="A3088" t="s">
        <v>5398</v>
      </c>
      <c r="B3088" t="s">
        <v>2663</v>
      </c>
      <c r="C3088">
        <v>44126</v>
      </c>
      <c r="D3088">
        <v>2480515559</v>
      </c>
    </row>
    <row r="3089" spans="1:4" x14ac:dyDescent="0.3">
      <c r="A3089" t="s">
        <v>5399</v>
      </c>
      <c r="B3089" t="s">
        <v>2350</v>
      </c>
      <c r="C3089">
        <v>14832</v>
      </c>
      <c r="D3089">
        <v>3101620996</v>
      </c>
    </row>
    <row r="3090" spans="1:4" x14ac:dyDescent="0.3">
      <c r="A3090" t="s">
        <v>5400</v>
      </c>
      <c r="B3090" t="s">
        <v>2727</v>
      </c>
      <c r="C3090">
        <v>20608</v>
      </c>
      <c r="D3090">
        <v>8617243198</v>
      </c>
    </row>
    <row r="3091" spans="1:4" x14ac:dyDescent="0.3">
      <c r="A3091" t="s">
        <v>5401</v>
      </c>
      <c r="B3091" t="s">
        <v>2154</v>
      </c>
      <c r="C3091">
        <v>10114</v>
      </c>
      <c r="D3091">
        <v>6890491998</v>
      </c>
    </row>
    <row r="3092" spans="1:4" x14ac:dyDescent="0.3">
      <c r="A3092" t="s">
        <v>5402</v>
      </c>
      <c r="B3092" t="s">
        <v>2623</v>
      </c>
      <c r="C3092">
        <v>31400</v>
      </c>
      <c r="D3092">
        <v>9815158015</v>
      </c>
    </row>
    <row r="3093" spans="1:4" x14ac:dyDescent="0.3">
      <c r="A3093" t="s">
        <v>5403</v>
      </c>
      <c r="B3093" t="s">
        <v>2179</v>
      </c>
      <c r="C3093">
        <v>40643</v>
      </c>
      <c r="D3093">
        <v>7249524151</v>
      </c>
    </row>
    <row r="3094" spans="1:4" x14ac:dyDescent="0.3">
      <c r="A3094" t="s">
        <v>5404</v>
      </c>
      <c r="B3094" t="s">
        <v>2225</v>
      </c>
      <c r="C3094">
        <v>12184</v>
      </c>
      <c r="D3094">
        <v>7088886472</v>
      </c>
    </row>
    <row r="3095" spans="1:4" x14ac:dyDescent="0.3">
      <c r="A3095" t="s">
        <v>5405</v>
      </c>
      <c r="B3095" t="s">
        <v>1993</v>
      </c>
      <c r="C3095">
        <v>45532</v>
      </c>
      <c r="D3095">
        <v>9403474378</v>
      </c>
    </row>
    <row r="3096" spans="1:4" x14ac:dyDescent="0.3">
      <c r="A3096" t="s">
        <v>5406</v>
      </c>
      <c r="B3096" t="s">
        <v>2073</v>
      </c>
      <c r="C3096">
        <v>55781</v>
      </c>
      <c r="D3096">
        <v>8728207157</v>
      </c>
    </row>
    <row r="3097" spans="1:4" x14ac:dyDescent="0.3">
      <c r="A3097" t="s">
        <v>5407</v>
      </c>
      <c r="B3097" t="s">
        <v>2505</v>
      </c>
      <c r="C3097">
        <v>32681</v>
      </c>
      <c r="D3097">
        <v>6279928705</v>
      </c>
    </row>
    <row r="3098" spans="1:4" x14ac:dyDescent="0.3">
      <c r="A3098" t="s">
        <v>5408</v>
      </c>
      <c r="B3098" t="s">
        <v>2059</v>
      </c>
      <c r="C3098">
        <v>14261</v>
      </c>
      <c r="D3098">
        <v>1657097021</v>
      </c>
    </row>
    <row r="3099" spans="1:4" x14ac:dyDescent="0.3">
      <c r="A3099" t="s">
        <v>5409</v>
      </c>
      <c r="B3099" t="s">
        <v>4145</v>
      </c>
      <c r="C3099">
        <v>25854</v>
      </c>
      <c r="D3099">
        <v>5407735911</v>
      </c>
    </row>
    <row r="3100" spans="1:4" x14ac:dyDescent="0.3">
      <c r="A3100" t="s">
        <v>5410</v>
      </c>
      <c r="B3100" t="s">
        <v>2255</v>
      </c>
      <c r="C3100">
        <v>56245</v>
      </c>
      <c r="D3100">
        <v>4815280800</v>
      </c>
    </row>
    <row r="3101" spans="1:4" x14ac:dyDescent="0.3">
      <c r="A3101" t="s">
        <v>5411</v>
      </c>
      <c r="B3101" t="s">
        <v>2279</v>
      </c>
      <c r="C3101">
        <v>24169</v>
      </c>
      <c r="D3101">
        <v>1664426442</v>
      </c>
    </row>
    <row r="3102" spans="1:4" x14ac:dyDescent="0.3">
      <c r="A3102" t="s">
        <v>5412</v>
      </c>
      <c r="B3102" t="s">
        <v>2507</v>
      </c>
      <c r="C3102">
        <v>46133</v>
      </c>
      <c r="D3102">
        <v>263573389</v>
      </c>
    </row>
    <row r="3103" spans="1:4" x14ac:dyDescent="0.3">
      <c r="A3103" t="s">
        <v>5413</v>
      </c>
      <c r="B3103" t="s">
        <v>2587</v>
      </c>
      <c r="C3103">
        <v>13956</v>
      </c>
      <c r="D3103">
        <v>397599129</v>
      </c>
    </row>
    <row r="3104" spans="1:4" x14ac:dyDescent="0.3">
      <c r="A3104" t="s">
        <v>5414</v>
      </c>
      <c r="B3104" t="s">
        <v>2614</v>
      </c>
      <c r="C3104">
        <v>35779</v>
      </c>
      <c r="D3104">
        <v>3569619966</v>
      </c>
    </row>
    <row r="3105" spans="1:4" x14ac:dyDescent="0.3">
      <c r="A3105" t="s">
        <v>5415</v>
      </c>
      <c r="B3105" t="s">
        <v>1974</v>
      </c>
      <c r="C3105">
        <v>16751</v>
      </c>
      <c r="D3105">
        <v>8832488175</v>
      </c>
    </row>
    <row r="3106" spans="1:4" x14ac:dyDescent="0.3">
      <c r="A3106" t="s">
        <v>5416</v>
      </c>
      <c r="B3106" t="s">
        <v>2507</v>
      </c>
      <c r="C3106">
        <v>35977</v>
      </c>
      <c r="D3106">
        <v>5623930522</v>
      </c>
    </row>
    <row r="3107" spans="1:4" x14ac:dyDescent="0.3">
      <c r="A3107" t="s">
        <v>5417</v>
      </c>
      <c r="B3107" t="s">
        <v>2246</v>
      </c>
      <c r="C3107">
        <v>44381</v>
      </c>
      <c r="D3107">
        <v>5479449389</v>
      </c>
    </row>
    <row r="3108" spans="1:4" x14ac:dyDescent="0.3">
      <c r="A3108" t="s">
        <v>5418</v>
      </c>
      <c r="B3108" t="s">
        <v>2965</v>
      </c>
      <c r="C3108">
        <v>31738</v>
      </c>
      <c r="D3108">
        <v>9516781780</v>
      </c>
    </row>
    <row r="3109" spans="1:4" x14ac:dyDescent="0.3">
      <c r="A3109" t="s">
        <v>5419</v>
      </c>
      <c r="B3109" t="s">
        <v>2308</v>
      </c>
      <c r="C3109">
        <v>14593</v>
      </c>
      <c r="D3109">
        <v>5623896162</v>
      </c>
    </row>
    <row r="3110" spans="1:4" x14ac:dyDescent="0.3">
      <c r="A3110" t="s">
        <v>5420</v>
      </c>
      <c r="B3110" t="s">
        <v>2853</v>
      </c>
      <c r="C3110">
        <v>27251</v>
      </c>
      <c r="D3110">
        <v>3463222345</v>
      </c>
    </row>
    <row r="3111" spans="1:4" x14ac:dyDescent="0.3">
      <c r="A3111" t="s">
        <v>5421</v>
      </c>
      <c r="B3111" t="s">
        <v>2219</v>
      </c>
      <c r="C3111">
        <v>47071</v>
      </c>
      <c r="D3111">
        <v>2237103631</v>
      </c>
    </row>
    <row r="3112" spans="1:4" x14ac:dyDescent="0.3">
      <c r="A3112" t="s">
        <v>5422</v>
      </c>
      <c r="B3112" t="s">
        <v>2736</v>
      </c>
      <c r="C3112">
        <v>42239</v>
      </c>
      <c r="D3112">
        <v>4191160419</v>
      </c>
    </row>
    <row r="3113" spans="1:4" x14ac:dyDescent="0.3">
      <c r="A3113" t="s">
        <v>5423</v>
      </c>
      <c r="B3113" t="s">
        <v>3286</v>
      </c>
      <c r="C3113">
        <v>32981</v>
      </c>
      <c r="D3113">
        <v>7304628987</v>
      </c>
    </row>
    <row r="3114" spans="1:4" x14ac:dyDescent="0.3">
      <c r="A3114" t="s">
        <v>5424</v>
      </c>
      <c r="B3114" t="s">
        <v>1962</v>
      </c>
      <c r="C3114">
        <v>48986</v>
      </c>
      <c r="D3114">
        <v>2138131904</v>
      </c>
    </row>
    <row r="3115" spans="1:4" x14ac:dyDescent="0.3">
      <c r="A3115" t="s">
        <v>5425</v>
      </c>
      <c r="B3115" t="s">
        <v>3144</v>
      </c>
      <c r="C3115">
        <v>23012</v>
      </c>
      <c r="D3115">
        <v>6402318035</v>
      </c>
    </row>
    <row r="3116" spans="1:4" x14ac:dyDescent="0.3">
      <c r="A3116" t="s">
        <v>5426</v>
      </c>
      <c r="B3116" t="s">
        <v>2207</v>
      </c>
      <c r="C3116">
        <v>58638</v>
      </c>
      <c r="D3116">
        <v>9328457335</v>
      </c>
    </row>
    <row r="3117" spans="1:4" x14ac:dyDescent="0.3">
      <c r="A3117" t="s">
        <v>5427</v>
      </c>
      <c r="B3117" t="s">
        <v>3201</v>
      </c>
      <c r="C3117">
        <v>45023</v>
      </c>
      <c r="D3117">
        <v>1296185559</v>
      </c>
    </row>
    <row r="3118" spans="1:4" x14ac:dyDescent="0.3">
      <c r="A3118" t="s">
        <v>5428</v>
      </c>
      <c r="B3118" t="s">
        <v>1968</v>
      </c>
      <c r="C3118">
        <v>28159</v>
      </c>
      <c r="D3118">
        <v>8302317314</v>
      </c>
    </row>
    <row r="3119" spans="1:4" x14ac:dyDescent="0.3">
      <c r="A3119" t="s">
        <v>5429</v>
      </c>
      <c r="B3119" t="s">
        <v>2164</v>
      </c>
      <c r="C3119">
        <v>19684</v>
      </c>
      <c r="D3119">
        <v>8154943166</v>
      </c>
    </row>
    <row r="3120" spans="1:4" x14ac:dyDescent="0.3">
      <c r="A3120" t="s">
        <v>5430</v>
      </c>
      <c r="B3120" t="s">
        <v>3376</v>
      </c>
      <c r="C3120">
        <v>22420</v>
      </c>
      <c r="D3120">
        <v>3792993961</v>
      </c>
    </row>
    <row r="3121" spans="1:4" x14ac:dyDescent="0.3">
      <c r="A3121" t="s">
        <v>5431</v>
      </c>
      <c r="B3121" t="s">
        <v>1954</v>
      </c>
      <c r="C3121">
        <v>58854</v>
      </c>
      <c r="D3121">
        <v>509393462</v>
      </c>
    </row>
    <row r="3122" spans="1:4" x14ac:dyDescent="0.3">
      <c r="A3122" t="s">
        <v>5432</v>
      </c>
      <c r="B3122" t="s">
        <v>2548</v>
      </c>
      <c r="C3122">
        <v>51637</v>
      </c>
      <c r="D3122">
        <v>3000763902</v>
      </c>
    </row>
    <row r="3123" spans="1:4" x14ac:dyDescent="0.3">
      <c r="A3123" t="s">
        <v>5433</v>
      </c>
      <c r="B3123" t="s">
        <v>2484</v>
      </c>
      <c r="C3123">
        <v>36926</v>
      </c>
      <c r="D3123">
        <v>9458901820</v>
      </c>
    </row>
    <row r="3124" spans="1:4" x14ac:dyDescent="0.3">
      <c r="A3124" t="s">
        <v>5434</v>
      </c>
      <c r="B3124" t="s">
        <v>1980</v>
      </c>
      <c r="C3124">
        <v>52329</v>
      </c>
      <c r="D3124">
        <v>6487054410</v>
      </c>
    </row>
    <row r="3125" spans="1:4" x14ac:dyDescent="0.3">
      <c r="A3125" t="s">
        <v>5435</v>
      </c>
      <c r="B3125" t="s">
        <v>2030</v>
      </c>
      <c r="C3125">
        <v>19517</v>
      </c>
      <c r="D3125">
        <v>8658719154</v>
      </c>
    </row>
    <row r="3126" spans="1:4" x14ac:dyDescent="0.3">
      <c r="A3126" t="s">
        <v>5436</v>
      </c>
      <c r="B3126" t="s">
        <v>2757</v>
      </c>
      <c r="C3126">
        <v>55971</v>
      </c>
      <c r="D3126">
        <v>76572129</v>
      </c>
    </row>
    <row r="3127" spans="1:4" x14ac:dyDescent="0.3">
      <c r="A3127" t="s">
        <v>5437</v>
      </c>
      <c r="B3127" t="s">
        <v>2365</v>
      </c>
      <c r="C3127">
        <v>18213</v>
      </c>
      <c r="D3127">
        <v>7621218967</v>
      </c>
    </row>
    <row r="3128" spans="1:4" x14ac:dyDescent="0.3">
      <c r="A3128" t="s">
        <v>5438</v>
      </c>
      <c r="B3128" t="s">
        <v>3144</v>
      </c>
      <c r="C3128">
        <v>51884</v>
      </c>
      <c r="D3128">
        <v>9151658844</v>
      </c>
    </row>
    <row r="3129" spans="1:4" x14ac:dyDescent="0.3">
      <c r="A3129" t="s">
        <v>5439</v>
      </c>
      <c r="B3129" t="s">
        <v>2809</v>
      </c>
      <c r="C3129">
        <v>20808</v>
      </c>
      <c r="D3129">
        <v>8377113392</v>
      </c>
    </row>
    <row r="3130" spans="1:4" x14ac:dyDescent="0.3">
      <c r="A3130" t="s">
        <v>5440</v>
      </c>
      <c r="B3130" t="s">
        <v>2521</v>
      </c>
      <c r="C3130">
        <v>56831</v>
      </c>
      <c r="D3130">
        <v>8620758454</v>
      </c>
    </row>
    <row r="3131" spans="1:4" x14ac:dyDescent="0.3">
      <c r="A3131" t="s">
        <v>5441</v>
      </c>
      <c r="B3131" t="s">
        <v>2725</v>
      </c>
      <c r="C3131">
        <v>50137</v>
      </c>
      <c r="D3131">
        <v>1014658829</v>
      </c>
    </row>
    <row r="3132" spans="1:4" x14ac:dyDescent="0.3">
      <c r="A3132" t="s">
        <v>5442</v>
      </c>
      <c r="B3132" t="s">
        <v>2593</v>
      </c>
      <c r="C3132">
        <v>43991</v>
      </c>
      <c r="D3132">
        <v>4075444457</v>
      </c>
    </row>
    <row r="3133" spans="1:4" x14ac:dyDescent="0.3">
      <c r="A3133" t="s">
        <v>5443</v>
      </c>
      <c r="B3133" t="s">
        <v>2764</v>
      </c>
      <c r="C3133">
        <v>49526</v>
      </c>
      <c r="D3133">
        <v>8864419241</v>
      </c>
    </row>
    <row r="3134" spans="1:4" x14ac:dyDescent="0.3">
      <c r="A3134" t="s">
        <v>5444</v>
      </c>
      <c r="B3134" t="s">
        <v>2024</v>
      </c>
      <c r="C3134">
        <v>40871</v>
      </c>
      <c r="D3134">
        <v>806065796</v>
      </c>
    </row>
    <row r="3135" spans="1:4" x14ac:dyDescent="0.3">
      <c r="A3135" t="s">
        <v>5445</v>
      </c>
      <c r="B3135" t="s">
        <v>2583</v>
      </c>
      <c r="C3135">
        <v>38897</v>
      </c>
      <c r="D3135">
        <v>5984294621</v>
      </c>
    </row>
    <row r="3136" spans="1:4" x14ac:dyDescent="0.3">
      <c r="A3136" t="s">
        <v>5446</v>
      </c>
      <c r="B3136" t="s">
        <v>2298</v>
      </c>
      <c r="C3136">
        <v>52881</v>
      </c>
      <c r="D3136">
        <v>4323171323</v>
      </c>
    </row>
    <row r="3137" spans="1:4" x14ac:dyDescent="0.3">
      <c r="A3137" t="s">
        <v>5447</v>
      </c>
      <c r="B3137" t="s">
        <v>2192</v>
      </c>
      <c r="C3137">
        <v>22835</v>
      </c>
      <c r="D3137">
        <v>3580617389</v>
      </c>
    </row>
    <row r="3138" spans="1:4" x14ac:dyDescent="0.3">
      <c r="A3138" t="s">
        <v>5448</v>
      </c>
      <c r="B3138" t="s">
        <v>2401</v>
      </c>
      <c r="C3138">
        <v>27821</v>
      </c>
      <c r="D3138">
        <v>1628738227</v>
      </c>
    </row>
    <row r="3139" spans="1:4" x14ac:dyDescent="0.3">
      <c r="A3139" t="s">
        <v>5449</v>
      </c>
      <c r="B3139" t="s">
        <v>2045</v>
      </c>
      <c r="C3139">
        <v>44436</v>
      </c>
      <c r="D3139">
        <v>1628738227</v>
      </c>
    </row>
    <row r="3140" spans="1:4" x14ac:dyDescent="0.3">
      <c r="A3140" t="s">
        <v>5450</v>
      </c>
      <c r="B3140" t="s">
        <v>1976</v>
      </c>
      <c r="C3140">
        <v>52295</v>
      </c>
      <c r="D3140">
        <v>8054305400</v>
      </c>
    </row>
    <row r="3141" spans="1:4" x14ac:dyDescent="0.3">
      <c r="A3141" t="s">
        <v>5451</v>
      </c>
      <c r="B3141" t="s">
        <v>2459</v>
      </c>
      <c r="C3141">
        <v>24915</v>
      </c>
      <c r="D3141">
        <v>449160092</v>
      </c>
    </row>
    <row r="3142" spans="1:4" x14ac:dyDescent="0.3">
      <c r="A3142" t="s">
        <v>5452</v>
      </c>
      <c r="B3142" t="s">
        <v>2217</v>
      </c>
      <c r="C3142">
        <v>41450</v>
      </c>
      <c r="D3142">
        <v>9855833406</v>
      </c>
    </row>
    <row r="3143" spans="1:4" x14ac:dyDescent="0.3">
      <c r="A3143" t="s">
        <v>5453</v>
      </c>
      <c r="B3143" t="s">
        <v>2847</v>
      </c>
      <c r="C3143">
        <v>54437</v>
      </c>
      <c r="D3143">
        <v>4815280800</v>
      </c>
    </row>
    <row r="3144" spans="1:4" x14ac:dyDescent="0.3">
      <c r="A3144" t="s">
        <v>5454</v>
      </c>
      <c r="B3144" t="s">
        <v>2452</v>
      </c>
      <c r="C3144">
        <v>46513</v>
      </c>
      <c r="D3144">
        <v>1371021422</v>
      </c>
    </row>
    <row r="3145" spans="1:4" x14ac:dyDescent="0.3">
      <c r="A3145" t="s">
        <v>5455</v>
      </c>
      <c r="B3145" t="s">
        <v>2693</v>
      </c>
      <c r="C3145">
        <v>39660</v>
      </c>
      <c r="D3145">
        <v>1856596435</v>
      </c>
    </row>
    <row r="3146" spans="1:4" x14ac:dyDescent="0.3">
      <c r="A3146" t="s">
        <v>5456</v>
      </c>
      <c r="B3146" t="s">
        <v>2606</v>
      </c>
      <c r="C3146">
        <v>31551</v>
      </c>
      <c r="D3146">
        <v>7688943361</v>
      </c>
    </row>
    <row r="3147" spans="1:4" x14ac:dyDescent="0.3">
      <c r="A3147" t="s">
        <v>5457</v>
      </c>
      <c r="B3147" t="s">
        <v>3758</v>
      </c>
      <c r="C3147">
        <v>22771</v>
      </c>
      <c r="D3147">
        <v>7479962290</v>
      </c>
    </row>
    <row r="3148" spans="1:4" x14ac:dyDescent="0.3">
      <c r="A3148" t="s">
        <v>5458</v>
      </c>
      <c r="B3148" t="s">
        <v>2296</v>
      </c>
      <c r="C3148">
        <v>17987</v>
      </c>
      <c r="D3148">
        <v>7906441400</v>
      </c>
    </row>
    <row r="3149" spans="1:4" x14ac:dyDescent="0.3">
      <c r="A3149" t="s">
        <v>5459</v>
      </c>
      <c r="B3149" t="s">
        <v>3247</v>
      </c>
      <c r="C3149">
        <v>29278</v>
      </c>
      <c r="D3149">
        <v>9621571960</v>
      </c>
    </row>
    <row r="3150" spans="1:4" x14ac:dyDescent="0.3">
      <c r="A3150" t="s">
        <v>5460</v>
      </c>
      <c r="B3150" t="s">
        <v>1956</v>
      </c>
      <c r="C3150">
        <v>37274</v>
      </c>
      <c r="D3150">
        <v>8115985503</v>
      </c>
    </row>
    <row r="3151" spans="1:4" x14ac:dyDescent="0.3">
      <c r="A3151" t="s">
        <v>5461</v>
      </c>
      <c r="B3151" t="s">
        <v>1946</v>
      </c>
      <c r="C3151">
        <v>35157</v>
      </c>
      <c r="D3151">
        <v>7628323464</v>
      </c>
    </row>
    <row r="3152" spans="1:4" x14ac:dyDescent="0.3">
      <c r="A3152" t="s">
        <v>5462</v>
      </c>
      <c r="B3152" t="s">
        <v>2901</v>
      </c>
      <c r="C3152">
        <v>14949</v>
      </c>
      <c r="D3152">
        <v>2677632772</v>
      </c>
    </row>
    <row r="3153" spans="1:4" x14ac:dyDescent="0.3">
      <c r="A3153" t="s">
        <v>5463</v>
      </c>
      <c r="B3153" t="s">
        <v>2093</v>
      </c>
      <c r="C3153">
        <v>20159</v>
      </c>
      <c r="D3153">
        <v>8875320292</v>
      </c>
    </row>
    <row r="3154" spans="1:4" x14ac:dyDescent="0.3">
      <c r="A3154" t="s">
        <v>5464</v>
      </c>
      <c r="B3154" t="s">
        <v>1970</v>
      </c>
      <c r="C3154">
        <v>22060</v>
      </c>
      <c r="D3154">
        <v>1888605537</v>
      </c>
    </row>
    <row r="3155" spans="1:4" x14ac:dyDescent="0.3">
      <c r="A3155" t="s">
        <v>5465</v>
      </c>
      <c r="B3155" t="s">
        <v>2255</v>
      </c>
      <c r="C3155">
        <v>55019</v>
      </c>
      <c r="D3155">
        <v>197180590</v>
      </c>
    </row>
    <row r="3156" spans="1:4" x14ac:dyDescent="0.3">
      <c r="A3156" t="s">
        <v>5466</v>
      </c>
      <c r="B3156" t="s">
        <v>2802</v>
      </c>
      <c r="C3156">
        <v>20663</v>
      </c>
      <c r="D3156">
        <v>6000780338</v>
      </c>
    </row>
    <row r="3157" spans="1:4" x14ac:dyDescent="0.3">
      <c r="A3157" t="s">
        <v>5467</v>
      </c>
      <c r="B3157" t="s">
        <v>2824</v>
      </c>
      <c r="C3157">
        <v>13426</v>
      </c>
      <c r="D3157">
        <v>4649590612</v>
      </c>
    </row>
    <row r="3158" spans="1:4" x14ac:dyDescent="0.3">
      <c r="A3158" t="s">
        <v>5468</v>
      </c>
      <c r="B3158" t="s">
        <v>2283</v>
      </c>
      <c r="C3158">
        <v>22133</v>
      </c>
      <c r="D3158">
        <v>5603330430</v>
      </c>
    </row>
    <row r="3159" spans="1:4" x14ac:dyDescent="0.3">
      <c r="A3159" t="s">
        <v>5469</v>
      </c>
      <c r="B3159" t="s">
        <v>2236</v>
      </c>
      <c r="C3159">
        <v>45408</v>
      </c>
      <c r="D3159">
        <v>8533410514</v>
      </c>
    </row>
    <row r="3160" spans="1:4" x14ac:dyDescent="0.3">
      <c r="A3160" t="s">
        <v>5470</v>
      </c>
      <c r="B3160" t="s">
        <v>3393</v>
      </c>
      <c r="C3160">
        <v>40832</v>
      </c>
      <c r="D3160">
        <v>9292607561</v>
      </c>
    </row>
    <row r="3161" spans="1:4" x14ac:dyDescent="0.3">
      <c r="A3161" t="s">
        <v>5471</v>
      </c>
      <c r="B3161" t="s">
        <v>2214</v>
      </c>
      <c r="C3161">
        <v>29809</v>
      </c>
      <c r="D3161">
        <v>5186660353</v>
      </c>
    </row>
    <row r="3162" spans="1:4" x14ac:dyDescent="0.3">
      <c r="A3162" t="s">
        <v>5472</v>
      </c>
      <c r="B3162" t="s">
        <v>3050</v>
      </c>
      <c r="C3162">
        <v>53190</v>
      </c>
      <c r="D3162">
        <v>9684187432</v>
      </c>
    </row>
    <row r="3163" spans="1:4" x14ac:dyDescent="0.3">
      <c r="A3163" t="s">
        <v>5473</v>
      </c>
      <c r="B3163" t="s">
        <v>3376</v>
      </c>
      <c r="C3163">
        <v>44376</v>
      </c>
      <c r="D3163">
        <v>6410530811</v>
      </c>
    </row>
    <row r="3164" spans="1:4" x14ac:dyDescent="0.3">
      <c r="A3164" t="s">
        <v>5474</v>
      </c>
      <c r="B3164" t="s">
        <v>2507</v>
      </c>
      <c r="C3164">
        <v>24956</v>
      </c>
      <c r="D3164">
        <v>6084639828</v>
      </c>
    </row>
    <row r="3165" spans="1:4" x14ac:dyDescent="0.3">
      <c r="A3165" t="s">
        <v>5475</v>
      </c>
      <c r="B3165" t="s">
        <v>2507</v>
      </c>
      <c r="C3165">
        <v>23088</v>
      </c>
      <c r="D3165">
        <v>650049144</v>
      </c>
    </row>
    <row r="3166" spans="1:4" x14ac:dyDescent="0.3">
      <c r="A3166" t="s">
        <v>5476</v>
      </c>
      <c r="B3166" t="s">
        <v>2188</v>
      </c>
      <c r="C3166">
        <v>24572</v>
      </c>
      <c r="D3166">
        <v>3075132195</v>
      </c>
    </row>
    <row r="3167" spans="1:4" x14ac:dyDescent="0.3">
      <c r="A3167" t="s">
        <v>5477</v>
      </c>
      <c r="B3167" t="s">
        <v>2431</v>
      </c>
      <c r="C3167">
        <v>42009</v>
      </c>
      <c r="D3167">
        <v>9590888275</v>
      </c>
    </row>
    <row r="3168" spans="1:4" x14ac:dyDescent="0.3">
      <c r="A3168" t="s">
        <v>5478</v>
      </c>
      <c r="B3168" t="s">
        <v>2149</v>
      </c>
      <c r="C3168">
        <v>30654</v>
      </c>
      <c r="D3168">
        <v>62571575</v>
      </c>
    </row>
    <row r="3169" spans="1:4" x14ac:dyDescent="0.3">
      <c r="A3169" t="s">
        <v>5479</v>
      </c>
      <c r="B3169" t="s">
        <v>2179</v>
      </c>
      <c r="C3169">
        <v>48312</v>
      </c>
      <c r="D3169">
        <v>5759255762</v>
      </c>
    </row>
    <row r="3170" spans="1:4" x14ac:dyDescent="0.3">
      <c r="A3170" t="s">
        <v>5480</v>
      </c>
      <c r="B3170" t="s">
        <v>3092</v>
      </c>
      <c r="C3170">
        <v>43987</v>
      </c>
      <c r="D3170">
        <v>3418374697</v>
      </c>
    </row>
    <row r="3171" spans="1:4" x14ac:dyDescent="0.3">
      <c r="A3171" t="s">
        <v>5481</v>
      </c>
      <c r="B3171" t="s">
        <v>2251</v>
      </c>
      <c r="C3171">
        <v>50303</v>
      </c>
      <c r="D3171">
        <v>8676088039</v>
      </c>
    </row>
    <row r="3172" spans="1:4" x14ac:dyDescent="0.3">
      <c r="A3172" t="s">
        <v>5482</v>
      </c>
      <c r="B3172" t="s">
        <v>2340</v>
      </c>
      <c r="C3172">
        <v>34692</v>
      </c>
      <c r="D3172">
        <v>5142790693</v>
      </c>
    </row>
    <row r="3173" spans="1:4" x14ac:dyDescent="0.3">
      <c r="A3173" t="s">
        <v>5483</v>
      </c>
      <c r="B3173" t="s">
        <v>1962</v>
      </c>
      <c r="C3173">
        <v>38271</v>
      </c>
      <c r="D3173">
        <v>5138969978</v>
      </c>
    </row>
    <row r="3174" spans="1:4" x14ac:dyDescent="0.3">
      <c r="A3174" t="s">
        <v>5484</v>
      </c>
      <c r="B3174" t="s">
        <v>2296</v>
      </c>
      <c r="C3174">
        <v>15595</v>
      </c>
      <c r="D3174">
        <v>8223052873</v>
      </c>
    </row>
    <row r="3175" spans="1:4" x14ac:dyDescent="0.3">
      <c r="A3175" t="s">
        <v>5485</v>
      </c>
      <c r="B3175" t="s">
        <v>2073</v>
      </c>
      <c r="C3175">
        <v>27525</v>
      </c>
      <c r="D3175">
        <v>715518151</v>
      </c>
    </row>
    <row r="3176" spans="1:4" x14ac:dyDescent="0.3">
      <c r="A3176" t="s">
        <v>5486</v>
      </c>
      <c r="B3176" t="s">
        <v>2623</v>
      </c>
      <c r="C3176">
        <v>29838</v>
      </c>
      <c r="D3176">
        <v>8322342209</v>
      </c>
    </row>
    <row r="3177" spans="1:4" x14ac:dyDescent="0.3">
      <c r="A3177" t="s">
        <v>5487</v>
      </c>
      <c r="B3177" t="s">
        <v>4362</v>
      </c>
      <c r="C3177">
        <v>11304</v>
      </c>
      <c r="D3177">
        <v>6858776575</v>
      </c>
    </row>
    <row r="3178" spans="1:4" x14ac:dyDescent="0.3">
      <c r="A3178" t="s">
        <v>5488</v>
      </c>
      <c r="B3178" t="s">
        <v>2473</v>
      </c>
      <c r="C3178">
        <v>53207</v>
      </c>
      <c r="D3178">
        <v>5347887761</v>
      </c>
    </row>
    <row r="3179" spans="1:4" x14ac:dyDescent="0.3">
      <c r="A3179" t="s">
        <v>5489</v>
      </c>
      <c r="B3179" t="s">
        <v>3076</v>
      </c>
      <c r="C3179">
        <v>13789</v>
      </c>
      <c r="D3179">
        <v>4768342426</v>
      </c>
    </row>
    <row r="3180" spans="1:4" x14ac:dyDescent="0.3">
      <c r="A3180" t="s">
        <v>5490</v>
      </c>
      <c r="B3180" t="s">
        <v>2358</v>
      </c>
      <c r="C3180">
        <v>57960</v>
      </c>
      <c r="D3180">
        <v>513904581</v>
      </c>
    </row>
    <row r="3181" spans="1:4" x14ac:dyDescent="0.3">
      <c r="A3181" t="s">
        <v>5491</v>
      </c>
      <c r="B3181" t="s">
        <v>2203</v>
      </c>
      <c r="C3181">
        <v>47683</v>
      </c>
      <c r="D3181">
        <v>8620758454</v>
      </c>
    </row>
    <row r="3182" spans="1:4" x14ac:dyDescent="0.3">
      <c r="A3182" t="s">
        <v>5492</v>
      </c>
      <c r="B3182" t="s">
        <v>2687</v>
      </c>
      <c r="C3182">
        <v>22461</v>
      </c>
      <c r="D3182">
        <v>3661649302</v>
      </c>
    </row>
    <row r="3183" spans="1:4" x14ac:dyDescent="0.3">
      <c r="A3183" t="s">
        <v>5493</v>
      </c>
      <c r="B3183" t="s">
        <v>2293</v>
      </c>
      <c r="C3183">
        <v>58625</v>
      </c>
      <c r="D3183">
        <v>2659144249</v>
      </c>
    </row>
    <row r="3184" spans="1:4" x14ac:dyDescent="0.3">
      <c r="A3184" t="s">
        <v>5494</v>
      </c>
      <c r="B3184" t="s">
        <v>1944</v>
      </c>
      <c r="C3184">
        <v>13923</v>
      </c>
      <c r="D3184">
        <v>2607689635</v>
      </c>
    </row>
    <row r="3185" spans="1:4" x14ac:dyDescent="0.3">
      <c r="A3185" t="s">
        <v>5495</v>
      </c>
      <c r="B3185" t="s">
        <v>3108</v>
      </c>
      <c r="C3185">
        <v>36790</v>
      </c>
      <c r="D3185">
        <v>6148303353</v>
      </c>
    </row>
    <row r="3186" spans="1:4" x14ac:dyDescent="0.3">
      <c r="A3186" t="s">
        <v>5496</v>
      </c>
      <c r="B3186" t="s">
        <v>1974</v>
      </c>
      <c r="C3186">
        <v>21742</v>
      </c>
      <c r="D3186">
        <v>5861892008</v>
      </c>
    </row>
    <row r="3187" spans="1:4" x14ac:dyDescent="0.3">
      <c r="A3187" t="s">
        <v>5497</v>
      </c>
      <c r="B3187" t="s">
        <v>3279</v>
      </c>
      <c r="C3187">
        <v>25105</v>
      </c>
      <c r="D3187">
        <v>2083520173</v>
      </c>
    </row>
    <row r="3188" spans="1:4" x14ac:dyDescent="0.3">
      <c r="A3188" t="s">
        <v>5498</v>
      </c>
      <c r="B3188" t="s">
        <v>2583</v>
      </c>
      <c r="C3188">
        <v>18191</v>
      </c>
      <c r="D3188">
        <v>5519420165</v>
      </c>
    </row>
    <row r="3189" spans="1:4" x14ac:dyDescent="0.3">
      <c r="A3189" t="s">
        <v>5499</v>
      </c>
      <c r="B3189" t="s">
        <v>2596</v>
      </c>
      <c r="C3189">
        <v>23182</v>
      </c>
      <c r="D3189">
        <v>2450711406</v>
      </c>
    </row>
    <row r="3190" spans="1:4" x14ac:dyDescent="0.3">
      <c r="A3190" t="s">
        <v>5500</v>
      </c>
      <c r="B3190" t="s">
        <v>1982</v>
      </c>
      <c r="C3190">
        <v>30955</v>
      </c>
      <c r="D3190">
        <v>8692509450</v>
      </c>
    </row>
    <row r="3191" spans="1:4" x14ac:dyDescent="0.3">
      <c r="A3191" t="s">
        <v>5501</v>
      </c>
      <c r="B3191" t="s">
        <v>2596</v>
      </c>
      <c r="C3191">
        <v>17557</v>
      </c>
      <c r="D3191">
        <v>844376051</v>
      </c>
    </row>
    <row r="3192" spans="1:4" x14ac:dyDescent="0.3">
      <c r="A3192" t="s">
        <v>5502</v>
      </c>
      <c r="B3192" t="s">
        <v>2203</v>
      </c>
      <c r="C3192">
        <v>51659</v>
      </c>
      <c r="D3192">
        <v>1081492333</v>
      </c>
    </row>
    <row r="3193" spans="1:4" x14ac:dyDescent="0.3">
      <c r="A3193" t="s">
        <v>5503</v>
      </c>
      <c r="B3193" t="s">
        <v>2920</v>
      </c>
      <c r="C3193">
        <v>10154</v>
      </c>
      <c r="D3193">
        <v>813371287</v>
      </c>
    </row>
    <row r="3194" spans="1:4" x14ac:dyDescent="0.3">
      <c r="A3194" t="s">
        <v>5504</v>
      </c>
      <c r="B3194" t="s">
        <v>3113</v>
      </c>
      <c r="C3194">
        <v>41143</v>
      </c>
      <c r="D3194">
        <v>9684187432</v>
      </c>
    </row>
    <row r="3195" spans="1:4" x14ac:dyDescent="0.3">
      <c r="A3195" t="s">
        <v>5505</v>
      </c>
      <c r="B3195" t="s">
        <v>3113</v>
      </c>
      <c r="C3195">
        <v>56080</v>
      </c>
      <c r="D3195">
        <v>4986200380</v>
      </c>
    </row>
    <row r="3196" spans="1:4" x14ac:dyDescent="0.3">
      <c r="A3196" t="s">
        <v>5506</v>
      </c>
      <c r="B3196" t="s">
        <v>3039</v>
      </c>
      <c r="C3196">
        <v>32529</v>
      </c>
      <c r="D3196">
        <v>5561472151</v>
      </c>
    </row>
    <row r="3197" spans="1:4" x14ac:dyDescent="0.3">
      <c r="A3197" t="s">
        <v>5507</v>
      </c>
      <c r="B3197" t="s">
        <v>2030</v>
      </c>
      <c r="C3197">
        <v>22453</v>
      </c>
      <c r="D3197">
        <v>8507800106</v>
      </c>
    </row>
    <row r="3198" spans="1:4" x14ac:dyDescent="0.3">
      <c r="A3198" t="s">
        <v>5508</v>
      </c>
      <c r="B3198" t="s">
        <v>2530</v>
      </c>
      <c r="C3198">
        <v>49338</v>
      </c>
      <c r="D3198">
        <v>6313424239</v>
      </c>
    </row>
    <row r="3199" spans="1:4" x14ac:dyDescent="0.3">
      <c r="A3199" t="s">
        <v>5509</v>
      </c>
      <c r="B3199" t="s">
        <v>2236</v>
      </c>
      <c r="C3199">
        <v>22843</v>
      </c>
      <c r="D3199">
        <v>4773306254</v>
      </c>
    </row>
    <row r="3200" spans="1:4" x14ac:dyDescent="0.3">
      <c r="A3200" t="s">
        <v>5510</v>
      </c>
      <c r="B3200" t="s">
        <v>2576</v>
      </c>
      <c r="C3200">
        <v>27471</v>
      </c>
      <c r="D3200">
        <v>6007705854</v>
      </c>
    </row>
    <row r="3201" spans="1:4" x14ac:dyDescent="0.3">
      <c r="A3201" t="s">
        <v>5511</v>
      </c>
      <c r="B3201" t="s">
        <v>2405</v>
      </c>
      <c r="C3201">
        <v>16040</v>
      </c>
      <c r="D3201">
        <v>8808097757</v>
      </c>
    </row>
    <row r="3202" spans="1:4" x14ac:dyDescent="0.3">
      <c r="A3202" t="s">
        <v>5512</v>
      </c>
      <c r="B3202" t="s">
        <v>1982</v>
      </c>
      <c r="C3202">
        <v>32112</v>
      </c>
      <c r="D3202">
        <v>8519669638</v>
      </c>
    </row>
    <row r="3203" spans="1:4" x14ac:dyDescent="0.3">
      <c r="A3203" t="s">
        <v>5513</v>
      </c>
      <c r="B3203" t="s">
        <v>2494</v>
      </c>
      <c r="C3203">
        <v>25614</v>
      </c>
      <c r="D3203">
        <v>1592980554</v>
      </c>
    </row>
    <row r="3204" spans="1:4" x14ac:dyDescent="0.3">
      <c r="A3204" t="s">
        <v>5514</v>
      </c>
      <c r="B3204" t="s">
        <v>2709</v>
      </c>
      <c r="C3204">
        <v>20552</v>
      </c>
      <c r="D3204">
        <v>2353272215</v>
      </c>
    </row>
    <row r="3205" spans="1:4" x14ac:dyDescent="0.3">
      <c r="A3205" t="s">
        <v>5515</v>
      </c>
      <c r="B3205" t="s">
        <v>2725</v>
      </c>
      <c r="C3205">
        <v>23665</v>
      </c>
      <c r="D3205">
        <v>7440017404</v>
      </c>
    </row>
    <row r="3206" spans="1:4" x14ac:dyDescent="0.3">
      <c r="A3206" t="s">
        <v>5516</v>
      </c>
      <c r="B3206" t="s">
        <v>1952</v>
      </c>
      <c r="C3206">
        <v>51229</v>
      </c>
      <c r="D3206">
        <v>2579936017</v>
      </c>
    </row>
    <row r="3207" spans="1:4" x14ac:dyDescent="0.3">
      <c r="A3207" t="s">
        <v>5517</v>
      </c>
      <c r="B3207" t="s">
        <v>2687</v>
      </c>
      <c r="C3207">
        <v>28190</v>
      </c>
      <c r="D3207">
        <v>3409869514</v>
      </c>
    </row>
    <row r="3208" spans="1:4" x14ac:dyDescent="0.3">
      <c r="A3208" t="s">
        <v>5518</v>
      </c>
      <c r="B3208" t="s">
        <v>4461</v>
      </c>
      <c r="C3208">
        <v>10526</v>
      </c>
      <c r="D3208">
        <v>247438790</v>
      </c>
    </row>
    <row r="3209" spans="1:4" x14ac:dyDescent="0.3">
      <c r="A3209" t="s">
        <v>5519</v>
      </c>
      <c r="B3209" t="s">
        <v>2212</v>
      </c>
      <c r="C3209">
        <v>25673</v>
      </c>
      <c r="D3209">
        <v>2130919499</v>
      </c>
    </row>
    <row r="3210" spans="1:4" x14ac:dyDescent="0.3">
      <c r="A3210" t="s">
        <v>5520</v>
      </c>
      <c r="B3210" t="s">
        <v>2192</v>
      </c>
      <c r="C3210">
        <v>38074</v>
      </c>
      <c r="D3210">
        <v>8267733809</v>
      </c>
    </row>
    <row r="3211" spans="1:4" x14ac:dyDescent="0.3">
      <c r="A3211" t="s">
        <v>5521</v>
      </c>
      <c r="B3211" t="s">
        <v>2051</v>
      </c>
      <c r="C3211">
        <v>30676</v>
      </c>
      <c r="D3211">
        <v>1953937357</v>
      </c>
    </row>
    <row r="3212" spans="1:4" x14ac:dyDescent="0.3">
      <c r="A3212" t="s">
        <v>5522</v>
      </c>
      <c r="B3212" t="s">
        <v>2507</v>
      </c>
      <c r="C3212">
        <v>20977</v>
      </c>
      <c r="D3212">
        <v>25254650</v>
      </c>
    </row>
    <row r="3213" spans="1:4" x14ac:dyDescent="0.3">
      <c r="A3213" t="s">
        <v>5523</v>
      </c>
      <c r="B3213" t="s">
        <v>2137</v>
      </c>
      <c r="C3213">
        <v>43585</v>
      </c>
      <c r="D3213">
        <v>2314136845</v>
      </c>
    </row>
    <row r="3214" spans="1:4" x14ac:dyDescent="0.3">
      <c r="A3214" t="s">
        <v>5524</v>
      </c>
      <c r="B3214" t="s">
        <v>2079</v>
      </c>
      <c r="C3214">
        <v>39281</v>
      </c>
      <c r="D3214">
        <v>793441269</v>
      </c>
    </row>
    <row r="3215" spans="1:4" x14ac:dyDescent="0.3">
      <c r="A3215" t="s">
        <v>5525</v>
      </c>
      <c r="B3215" t="s">
        <v>2103</v>
      </c>
      <c r="C3215">
        <v>58765</v>
      </c>
      <c r="D3215">
        <v>87033755</v>
      </c>
    </row>
    <row r="3216" spans="1:4" x14ac:dyDescent="0.3">
      <c r="A3216" t="s">
        <v>5526</v>
      </c>
      <c r="B3216" t="s">
        <v>2380</v>
      </c>
      <c r="C3216">
        <v>45861</v>
      </c>
      <c r="D3216">
        <v>6836716731</v>
      </c>
    </row>
    <row r="3217" spans="1:4" x14ac:dyDescent="0.3">
      <c r="A3217" t="s">
        <v>5527</v>
      </c>
      <c r="B3217" t="s">
        <v>2113</v>
      </c>
      <c r="C3217">
        <v>22541</v>
      </c>
      <c r="D3217">
        <v>6276010022</v>
      </c>
    </row>
    <row r="3218" spans="1:4" x14ac:dyDescent="0.3">
      <c r="A3218" t="s">
        <v>5528</v>
      </c>
      <c r="B3218" t="s">
        <v>3247</v>
      </c>
      <c r="C3218">
        <v>13143</v>
      </c>
      <c r="D3218">
        <v>2294342399</v>
      </c>
    </row>
    <row r="3219" spans="1:4" x14ac:dyDescent="0.3">
      <c r="A3219" t="s">
        <v>5529</v>
      </c>
      <c r="B3219" t="s">
        <v>1966</v>
      </c>
      <c r="C3219">
        <v>41257</v>
      </c>
      <c r="D3219">
        <v>4428088442</v>
      </c>
    </row>
    <row r="3220" spans="1:4" x14ac:dyDescent="0.3">
      <c r="A3220" t="s">
        <v>5530</v>
      </c>
      <c r="B3220" t="s">
        <v>2337</v>
      </c>
      <c r="C3220">
        <v>46246</v>
      </c>
      <c r="D3220">
        <v>8254304106</v>
      </c>
    </row>
    <row r="3221" spans="1:4" x14ac:dyDescent="0.3">
      <c r="A3221" t="s">
        <v>5531</v>
      </c>
      <c r="B3221" t="s">
        <v>2552</v>
      </c>
      <c r="C3221">
        <v>45470</v>
      </c>
      <c r="D3221">
        <v>9529277938</v>
      </c>
    </row>
    <row r="3222" spans="1:4" x14ac:dyDescent="0.3">
      <c r="A3222" t="s">
        <v>5532</v>
      </c>
      <c r="B3222" t="s">
        <v>2018</v>
      </c>
      <c r="C3222">
        <v>31921</v>
      </c>
      <c r="D3222">
        <v>7938954179</v>
      </c>
    </row>
    <row r="3223" spans="1:4" x14ac:dyDescent="0.3">
      <c r="A3223" t="s">
        <v>5533</v>
      </c>
      <c r="B3223" t="s">
        <v>2149</v>
      </c>
      <c r="C3223">
        <v>41986</v>
      </c>
      <c r="D3223">
        <v>5244119095</v>
      </c>
    </row>
    <row r="3224" spans="1:4" x14ac:dyDescent="0.3">
      <c r="A3224" t="s">
        <v>5534</v>
      </c>
      <c r="B3224" t="s">
        <v>2639</v>
      </c>
      <c r="C3224">
        <v>36349</v>
      </c>
      <c r="D3224">
        <v>3469413983</v>
      </c>
    </row>
    <row r="3225" spans="1:4" x14ac:dyDescent="0.3">
      <c r="A3225" t="s">
        <v>5535</v>
      </c>
      <c r="B3225" t="s">
        <v>2365</v>
      </c>
      <c r="C3225">
        <v>13092</v>
      </c>
      <c r="D3225">
        <v>483886254</v>
      </c>
    </row>
    <row r="3226" spans="1:4" x14ac:dyDescent="0.3">
      <c r="A3226" t="s">
        <v>5536</v>
      </c>
      <c r="B3226" t="s">
        <v>4864</v>
      </c>
      <c r="C3226">
        <v>20821</v>
      </c>
      <c r="D3226">
        <v>8692509450</v>
      </c>
    </row>
    <row r="3227" spans="1:4" x14ac:dyDescent="0.3">
      <c r="A3227" t="s">
        <v>5537</v>
      </c>
      <c r="B3227" t="s">
        <v>1988</v>
      </c>
      <c r="C3227">
        <v>38721</v>
      </c>
      <c r="D3227">
        <v>7888574610</v>
      </c>
    </row>
    <row r="3228" spans="1:4" x14ac:dyDescent="0.3">
      <c r="A3228" t="s">
        <v>5538</v>
      </c>
      <c r="B3228" t="s">
        <v>2916</v>
      </c>
      <c r="C3228">
        <v>55110</v>
      </c>
      <c r="D3228">
        <v>9803956825</v>
      </c>
    </row>
    <row r="3229" spans="1:4" x14ac:dyDescent="0.3">
      <c r="A3229" t="s">
        <v>5539</v>
      </c>
      <c r="B3229" t="s">
        <v>2118</v>
      </c>
      <c r="C3229">
        <v>41241</v>
      </c>
      <c r="D3229">
        <v>2185059785</v>
      </c>
    </row>
    <row r="3230" spans="1:4" x14ac:dyDescent="0.3">
      <c r="A3230" t="s">
        <v>5540</v>
      </c>
      <c r="B3230" t="s">
        <v>2166</v>
      </c>
      <c r="C3230">
        <v>24792</v>
      </c>
      <c r="D3230">
        <v>357531329</v>
      </c>
    </row>
    <row r="3231" spans="1:4" x14ac:dyDescent="0.3">
      <c r="A3231" t="s">
        <v>5541</v>
      </c>
      <c r="B3231" t="s">
        <v>2660</v>
      </c>
      <c r="C3231">
        <v>28476</v>
      </c>
      <c r="D3231">
        <v>5358183647</v>
      </c>
    </row>
    <row r="3232" spans="1:4" x14ac:dyDescent="0.3">
      <c r="A3232" t="s">
        <v>5542</v>
      </c>
      <c r="B3232" t="s">
        <v>2389</v>
      </c>
      <c r="C3232">
        <v>43808</v>
      </c>
      <c r="D3232">
        <v>2748937082</v>
      </c>
    </row>
    <row r="3233" spans="1:4" x14ac:dyDescent="0.3">
      <c r="A3233" t="s">
        <v>5543</v>
      </c>
      <c r="B3233" t="s">
        <v>1974</v>
      </c>
      <c r="C3233">
        <v>35275</v>
      </c>
      <c r="D3233">
        <v>8322342209</v>
      </c>
    </row>
    <row r="3234" spans="1:4" x14ac:dyDescent="0.3">
      <c r="A3234" t="s">
        <v>5544</v>
      </c>
      <c r="B3234" t="s">
        <v>2790</v>
      </c>
      <c r="C3234">
        <v>47677</v>
      </c>
      <c r="D3234">
        <v>2257563263</v>
      </c>
    </row>
    <row r="3235" spans="1:4" x14ac:dyDescent="0.3">
      <c r="A3235" t="s">
        <v>5545</v>
      </c>
      <c r="B3235" t="s">
        <v>2378</v>
      </c>
      <c r="C3235">
        <v>29929</v>
      </c>
      <c r="D3235">
        <v>999389173</v>
      </c>
    </row>
    <row r="3236" spans="1:4" x14ac:dyDescent="0.3">
      <c r="A3236" t="s">
        <v>5546</v>
      </c>
      <c r="B3236" t="s">
        <v>2731</v>
      </c>
      <c r="C3236">
        <v>35673</v>
      </c>
      <c r="D3236">
        <v>6988089128</v>
      </c>
    </row>
    <row r="3237" spans="1:4" x14ac:dyDescent="0.3">
      <c r="A3237" t="s">
        <v>5547</v>
      </c>
      <c r="B3237" t="s">
        <v>2762</v>
      </c>
      <c r="C3237">
        <v>51374</v>
      </c>
      <c r="D3237">
        <v>1475796307</v>
      </c>
    </row>
    <row r="3238" spans="1:4" x14ac:dyDescent="0.3">
      <c r="A3238" t="s">
        <v>5548</v>
      </c>
      <c r="B3238" t="s">
        <v>2540</v>
      </c>
      <c r="C3238">
        <v>43652</v>
      </c>
      <c r="D3238">
        <v>9381484503</v>
      </c>
    </row>
    <row r="3239" spans="1:4" x14ac:dyDescent="0.3">
      <c r="A3239" t="s">
        <v>5549</v>
      </c>
      <c r="B3239" t="s">
        <v>3078</v>
      </c>
      <c r="C3239">
        <v>34880</v>
      </c>
      <c r="D3239">
        <v>3858163570</v>
      </c>
    </row>
    <row r="3240" spans="1:4" x14ac:dyDescent="0.3">
      <c r="A3240" t="s">
        <v>5550</v>
      </c>
      <c r="B3240" t="s">
        <v>1942</v>
      </c>
      <c r="C3240">
        <v>31157</v>
      </c>
      <c r="D3240">
        <v>6284045549</v>
      </c>
    </row>
    <row r="3241" spans="1:4" x14ac:dyDescent="0.3">
      <c r="A3241" t="s">
        <v>5551</v>
      </c>
      <c r="B3241" t="s">
        <v>1986</v>
      </c>
      <c r="C3241">
        <v>42309</v>
      </c>
      <c r="D3241">
        <v>232367817</v>
      </c>
    </row>
    <row r="3242" spans="1:4" x14ac:dyDescent="0.3">
      <c r="A3242" t="s">
        <v>5552</v>
      </c>
      <c r="B3242" t="s">
        <v>1936</v>
      </c>
      <c r="C3242">
        <v>22615</v>
      </c>
      <c r="D3242">
        <v>3858163570</v>
      </c>
    </row>
    <row r="3243" spans="1:4" x14ac:dyDescent="0.3">
      <c r="A3243" t="s">
        <v>5553</v>
      </c>
      <c r="B3243" t="s">
        <v>2383</v>
      </c>
      <c r="C3243">
        <v>36022</v>
      </c>
      <c r="D3243">
        <v>4698538416</v>
      </c>
    </row>
    <row r="3244" spans="1:4" x14ac:dyDescent="0.3">
      <c r="A3244" t="s">
        <v>5554</v>
      </c>
      <c r="B3244" t="s">
        <v>2123</v>
      </c>
      <c r="C3244">
        <v>57080</v>
      </c>
      <c r="D3244">
        <v>2066028762</v>
      </c>
    </row>
    <row r="3245" spans="1:4" x14ac:dyDescent="0.3">
      <c r="A3245" t="s">
        <v>5555</v>
      </c>
      <c r="B3245" t="s">
        <v>2097</v>
      </c>
      <c r="C3245">
        <v>18730</v>
      </c>
      <c r="D3245">
        <v>826490107</v>
      </c>
    </row>
    <row r="3246" spans="1:4" x14ac:dyDescent="0.3">
      <c r="A3246" t="s">
        <v>5556</v>
      </c>
      <c r="B3246" t="s">
        <v>3286</v>
      </c>
      <c r="C3246">
        <v>23131</v>
      </c>
      <c r="D3246">
        <v>3935718624</v>
      </c>
    </row>
    <row r="3247" spans="1:4" x14ac:dyDescent="0.3">
      <c r="A3247" t="s">
        <v>5557</v>
      </c>
      <c r="B3247" t="s">
        <v>2234</v>
      </c>
      <c r="C3247">
        <v>24738</v>
      </c>
      <c r="D3247">
        <v>7670936274</v>
      </c>
    </row>
    <row r="3248" spans="1:4" x14ac:dyDescent="0.3">
      <c r="A3248" t="s">
        <v>5558</v>
      </c>
      <c r="B3248" t="s">
        <v>3169</v>
      </c>
      <c r="C3248">
        <v>12010</v>
      </c>
      <c r="D3248">
        <v>25254650</v>
      </c>
    </row>
    <row r="3249" spans="1:4" x14ac:dyDescent="0.3">
      <c r="A3249" t="s">
        <v>5559</v>
      </c>
      <c r="B3249" t="s">
        <v>2173</v>
      </c>
      <c r="C3249">
        <v>46815</v>
      </c>
      <c r="D3249">
        <v>8373529241</v>
      </c>
    </row>
    <row r="3250" spans="1:4" x14ac:dyDescent="0.3">
      <c r="A3250" t="s">
        <v>5560</v>
      </c>
      <c r="B3250" t="s">
        <v>2360</v>
      </c>
      <c r="C3250">
        <v>45107</v>
      </c>
      <c r="D3250">
        <v>5280433926</v>
      </c>
    </row>
    <row r="3251" spans="1:4" x14ac:dyDescent="0.3">
      <c r="A3251" t="s">
        <v>5561</v>
      </c>
      <c r="B3251" t="s">
        <v>2008</v>
      </c>
      <c r="C3251">
        <v>53184</v>
      </c>
      <c r="D3251">
        <v>5623930522</v>
      </c>
    </row>
    <row r="3252" spans="1:4" x14ac:dyDescent="0.3">
      <c r="A3252" t="s">
        <v>5562</v>
      </c>
      <c r="B3252" t="s">
        <v>2496</v>
      </c>
      <c r="C3252">
        <v>41154</v>
      </c>
      <c r="D3252">
        <v>9795921177</v>
      </c>
    </row>
    <row r="3253" spans="1:4" x14ac:dyDescent="0.3">
      <c r="A3253" t="s">
        <v>5563</v>
      </c>
      <c r="B3253" t="s">
        <v>2369</v>
      </c>
      <c r="C3253">
        <v>11982</v>
      </c>
      <c r="D3253">
        <v>6842801095</v>
      </c>
    </row>
    <row r="3254" spans="1:4" x14ac:dyDescent="0.3">
      <c r="A3254" t="s">
        <v>5564</v>
      </c>
      <c r="B3254" t="s">
        <v>2929</v>
      </c>
      <c r="C3254">
        <v>35866</v>
      </c>
      <c r="D3254">
        <v>9547713507</v>
      </c>
    </row>
    <row r="3255" spans="1:4" x14ac:dyDescent="0.3">
      <c r="A3255" t="s">
        <v>5565</v>
      </c>
      <c r="B3255" t="s">
        <v>2856</v>
      </c>
      <c r="C3255">
        <v>20927</v>
      </c>
      <c r="D3255">
        <v>3967370569</v>
      </c>
    </row>
    <row r="3256" spans="1:4" x14ac:dyDescent="0.3">
      <c r="A3256" t="s">
        <v>5566</v>
      </c>
      <c r="B3256" t="s">
        <v>2173</v>
      </c>
      <c r="C3256">
        <v>21560</v>
      </c>
      <c r="D3256">
        <v>4192443678</v>
      </c>
    </row>
    <row r="3257" spans="1:4" x14ac:dyDescent="0.3">
      <c r="A3257" t="s">
        <v>5567</v>
      </c>
      <c r="B3257" t="s">
        <v>2521</v>
      </c>
      <c r="C3257">
        <v>33505</v>
      </c>
      <c r="D3257">
        <v>5280433926</v>
      </c>
    </row>
    <row r="3258" spans="1:4" x14ac:dyDescent="0.3">
      <c r="A3258" t="s">
        <v>5568</v>
      </c>
      <c r="B3258" t="s">
        <v>1970</v>
      </c>
      <c r="C3258">
        <v>13505</v>
      </c>
      <c r="D3258">
        <v>5203144281</v>
      </c>
    </row>
    <row r="3259" spans="1:4" x14ac:dyDescent="0.3">
      <c r="A3259" t="s">
        <v>5569</v>
      </c>
      <c r="B3259" t="s">
        <v>2151</v>
      </c>
      <c r="C3259">
        <v>15233</v>
      </c>
      <c r="D3259">
        <v>2408183758</v>
      </c>
    </row>
    <row r="3260" spans="1:4" x14ac:dyDescent="0.3">
      <c r="A3260" t="s">
        <v>5570</v>
      </c>
      <c r="B3260" t="s">
        <v>2519</v>
      </c>
      <c r="C3260">
        <v>59859</v>
      </c>
      <c r="D3260">
        <v>3524504531</v>
      </c>
    </row>
    <row r="3261" spans="1:4" x14ac:dyDescent="0.3">
      <c r="A3261" t="s">
        <v>5571</v>
      </c>
      <c r="B3261" t="s">
        <v>2014</v>
      </c>
      <c r="C3261">
        <v>58562</v>
      </c>
      <c r="D3261">
        <v>7281103514</v>
      </c>
    </row>
    <row r="3262" spans="1:4" x14ac:dyDescent="0.3">
      <c r="A3262" t="s">
        <v>5572</v>
      </c>
      <c r="B3262" t="s">
        <v>2014</v>
      </c>
      <c r="C3262">
        <v>16300</v>
      </c>
      <c r="D3262">
        <v>8267733809</v>
      </c>
    </row>
    <row r="3263" spans="1:4" x14ac:dyDescent="0.3">
      <c r="A3263" t="s">
        <v>5573</v>
      </c>
      <c r="B3263" t="s">
        <v>1974</v>
      </c>
      <c r="C3263">
        <v>50510</v>
      </c>
      <c r="D3263">
        <v>1592980554</v>
      </c>
    </row>
    <row r="3264" spans="1:4" x14ac:dyDescent="0.3">
      <c r="A3264" t="s">
        <v>5574</v>
      </c>
      <c r="B3264" t="s">
        <v>2778</v>
      </c>
      <c r="C3264">
        <v>18044</v>
      </c>
      <c r="D3264">
        <v>4323171323</v>
      </c>
    </row>
    <row r="3265" spans="1:4" x14ac:dyDescent="0.3">
      <c r="A3265" t="s">
        <v>5575</v>
      </c>
      <c r="B3265" t="s">
        <v>2242</v>
      </c>
      <c r="C3265">
        <v>50061</v>
      </c>
      <c r="D3265">
        <v>1014658829</v>
      </c>
    </row>
    <row r="3266" spans="1:4" x14ac:dyDescent="0.3">
      <c r="A3266" t="s">
        <v>5576</v>
      </c>
      <c r="B3266" t="s">
        <v>2290</v>
      </c>
      <c r="C3266">
        <v>56526</v>
      </c>
      <c r="D3266">
        <v>4037854406</v>
      </c>
    </row>
    <row r="3267" spans="1:4" x14ac:dyDescent="0.3">
      <c r="A3267" t="s">
        <v>5577</v>
      </c>
      <c r="B3267" t="s">
        <v>4018</v>
      </c>
      <c r="C3267">
        <v>35406</v>
      </c>
      <c r="D3267">
        <v>4492546545</v>
      </c>
    </row>
    <row r="3268" spans="1:4" x14ac:dyDescent="0.3">
      <c r="A3268" t="s">
        <v>5578</v>
      </c>
      <c r="B3268" t="s">
        <v>2428</v>
      </c>
      <c r="C3268">
        <v>22564</v>
      </c>
      <c r="D3268">
        <v>4175195971</v>
      </c>
    </row>
    <row r="3269" spans="1:4" x14ac:dyDescent="0.3">
      <c r="A3269" t="s">
        <v>5579</v>
      </c>
      <c r="B3269" t="s">
        <v>3183</v>
      </c>
      <c r="C3269">
        <v>36067</v>
      </c>
      <c r="D3269">
        <v>9128677390</v>
      </c>
    </row>
    <row r="3270" spans="1:4" x14ac:dyDescent="0.3">
      <c r="A3270" t="s">
        <v>5580</v>
      </c>
      <c r="B3270" t="s">
        <v>2012</v>
      </c>
      <c r="C3270">
        <v>21123</v>
      </c>
      <c r="D3270">
        <v>4159390110</v>
      </c>
    </row>
    <row r="3271" spans="1:4" x14ac:dyDescent="0.3">
      <c r="A3271" t="s">
        <v>5581</v>
      </c>
      <c r="B3271" t="s">
        <v>2047</v>
      </c>
      <c r="C3271">
        <v>23723</v>
      </c>
      <c r="D3271">
        <v>6148303353</v>
      </c>
    </row>
    <row r="3272" spans="1:4" x14ac:dyDescent="0.3">
      <c r="A3272" t="s">
        <v>5582</v>
      </c>
      <c r="B3272" t="s">
        <v>2409</v>
      </c>
      <c r="C3272">
        <v>55580</v>
      </c>
      <c r="D3272">
        <v>1280521902</v>
      </c>
    </row>
    <row r="3273" spans="1:4" x14ac:dyDescent="0.3">
      <c r="A3273" t="s">
        <v>5583</v>
      </c>
      <c r="B3273" t="s">
        <v>2006</v>
      </c>
      <c r="C3273">
        <v>37023</v>
      </c>
      <c r="D3273">
        <v>4192879565</v>
      </c>
    </row>
    <row r="3274" spans="1:4" x14ac:dyDescent="0.3">
      <c r="A3274" t="s">
        <v>5584</v>
      </c>
      <c r="B3274" t="s">
        <v>2533</v>
      </c>
      <c r="C3274">
        <v>19663</v>
      </c>
      <c r="D3274">
        <v>2234966051</v>
      </c>
    </row>
    <row r="3275" spans="1:4" x14ac:dyDescent="0.3">
      <c r="A3275" t="s">
        <v>5585</v>
      </c>
      <c r="B3275" t="s">
        <v>2376</v>
      </c>
      <c r="C3275">
        <v>12960</v>
      </c>
      <c r="D3275">
        <v>965285472</v>
      </c>
    </row>
    <row r="3276" spans="1:4" x14ac:dyDescent="0.3">
      <c r="A3276" t="s">
        <v>5586</v>
      </c>
      <c r="B3276" t="s">
        <v>2778</v>
      </c>
      <c r="C3276">
        <v>19416</v>
      </c>
      <c r="D3276">
        <v>5863557389</v>
      </c>
    </row>
    <row r="3277" spans="1:4" x14ac:dyDescent="0.3">
      <c r="A3277" t="s">
        <v>5587</v>
      </c>
      <c r="B3277" t="s">
        <v>2099</v>
      </c>
      <c r="C3277">
        <v>56706</v>
      </c>
      <c r="D3277">
        <v>6276010022</v>
      </c>
    </row>
    <row r="3278" spans="1:4" x14ac:dyDescent="0.3">
      <c r="A3278" t="s">
        <v>5588</v>
      </c>
      <c r="B3278" t="s">
        <v>3533</v>
      </c>
      <c r="C3278">
        <v>32483</v>
      </c>
      <c r="D3278">
        <v>6515844751</v>
      </c>
    </row>
    <row r="3279" spans="1:4" x14ac:dyDescent="0.3">
      <c r="A3279" t="s">
        <v>5589</v>
      </c>
      <c r="B3279" t="s">
        <v>2567</v>
      </c>
      <c r="C3279">
        <v>52828</v>
      </c>
      <c r="D3279">
        <v>2599557828</v>
      </c>
    </row>
    <row r="3280" spans="1:4" x14ac:dyDescent="0.3">
      <c r="A3280" t="s">
        <v>5590</v>
      </c>
      <c r="B3280" t="s">
        <v>2478</v>
      </c>
      <c r="C3280">
        <v>37712</v>
      </c>
      <c r="D3280">
        <v>7402856011</v>
      </c>
    </row>
    <row r="3281" spans="1:4" x14ac:dyDescent="0.3">
      <c r="A3281" t="s">
        <v>5591</v>
      </c>
      <c r="B3281" t="s">
        <v>2345</v>
      </c>
      <c r="C3281">
        <v>40573</v>
      </c>
      <c r="D3281">
        <v>8044612831</v>
      </c>
    </row>
    <row r="3282" spans="1:4" x14ac:dyDescent="0.3">
      <c r="A3282" t="s">
        <v>5592</v>
      </c>
      <c r="B3282" t="s">
        <v>2207</v>
      </c>
      <c r="C3282">
        <v>52037</v>
      </c>
      <c r="D3282">
        <v>5623896162</v>
      </c>
    </row>
    <row r="3283" spans="1:4" x14ac:dyDescent="0.3">
      <c r="A3283" t="s">
        <v>5593</v>
      </c>
      <c r="B3283" t="s">
        <v>2210</v>
      </c>
      <c r="C3283">
        <v>42264</v>
      </c>
      <c r="D3283">
        <v>5837501576</v>
      </c>
    </row>
    <row r="3284" spans="1:4" x14ac:dyDescent="0.3">
      <c r="A3284" t="s">
        <v>5594</v>
      </c>
      <c r="B3284" t="s">
        <v>2175</v>
      </c>
      <c r="C3284">
        <v>38181</v>
      </c>
      <c r="D3284">
        <v>844376051</v>
      </c>
    </row>
    <row r="3285" spans="1:4" x14ac:dyDescent="0.3">
      <c r="A3285" t="s">
        <v>5595</v>
      </c>
      <c r="B3285" t="s">
        <v>3253</v>
      </c>
      <c r="C3285">
        <v>28738</v>
      </c>
      <c r="D3285">
        <v>7794042674</v>
      </c>
    </row>
    <row r="3286" spans="1:4" x14ac:dyDescent="0.3">
      <c r="A3286" t="s">
        <v>5596</v>
      </c>
      <c r="B3286" t="s">
        <v>2923</v>
      </c>
      <c r="C3286">
        <v>28849</v>
      </c>
      <c r="D3286">
        <v>2297168497</v>
      </c>
    </row>
    <row r="3287" spans="1:4" x14ac:dyDescent="0.3">
      <c r="A3287" t="s">
        <v>5597</v>
      </c>
      <c r="B3287" t="s">
        <v>2312</v>
      </c>
      <c r="C3287">
        <v>49501</v>
      </c>
      <c r="D3287">
        <v>6214787945</v>
      </c>
    </row>
    <row r="3288" spans="1:4" x14ac:dyDescent="0.3">
      <c r="A3288" t="s">
        <v>5598</v>
      </c>
      <c r="B3288" t="s">
        <v>2288</v>
      </c>
      <c r="C3288">
        <v>14195</v>
      </c>
      <c r="D3288">
        <v>3967370569</v>
      </c>
    </row>
    <row r="3289" spans="1:4" x14ac:dyDescent="0.3">
      <c r="A3289" t="s">
        <v>5599</v>
      </c>
      <c r="B3289" t="s">
        <v>2576</v>
      </c>
      <c r="C3289">
        <v>34489</v>
      </c>
      <c r="D3289">
        <v>7140803102</v>
      </c>
    </row>
    <row r="3290" spans="1:4" x14ac:dyDescent="0.3">
      <c r="A3290" t="s">
        <v>5600</v>
      </c>
      <c r="B3290" t="s">
        <v>3297</v>
      </c>
      <c r="C3290">
        <v>58440</v>
      </c>
      <c r="D3290">
        <v>4670832530</v>
      </c>
    </row>
    <row r="3291" spans="1:4" x14ac:dyDescent="0.3">
      <c r="A3291" t="s">
        <v>5601</v>
      </c>
      <c r="B3291" t="s">
        <v>2158</v>
      </c>
      <c r="C3291">
        <v>13139</v>
      </c>
      <c r="D3291">
        <v>2292892200</v>
      </c>
    </row>
    <row r="3292" spans="1:4" x14ac:dyDescent="0.3">
      <c r="A3292" t="s">
        <v>5602</v>
      </c>
      <c r="B3292" t="s">
        <v>3376</v>
      </c>
      <c r="C3292">
        <v>34413</v>
      </c>
      <c r="D3292">
        <v>7516977292</v>
      </c>
    </row>
    <row r="3293" spans="1:4" x14ac:dyDescent="0.3">
      <c r="A3293" t="s">
        <v>5603</v>
      </c>
      <c r="B3293" t="s">
        <v>2369</v>
      </c>
      <c r="C3293">
        <v>49629</v>
      </c>
      <c r="D3293">
        <v>2533903736</v>
      </c>
    </row>
    <row r="3294" spans="1:4" x14ac:dyDescent="0.3">
      <c r="A3294" t="s">
        <v>5604</v>
      </c>
      <c r="B3294" t="s">
        <v>2548</v>
      </c>
      <c r="C3294">
        <v>34205</v>
      </c>
      <c r="D3294">
        <v>3609467622</v>
      </c>
    </row>
    <row r="3295" spans="1:4" x14ac:dyDescent="0.3">
      <c r="A3295" t="s">
        <v>5605</v>
      </c>
      <c r="B3295" t="s">
        <v>2184</v>
      </c>
      <c r="C3295">
        <v>22141</v>
      </c>
      <c r="D3295">
        <v>5948190226</v>
      </c>
    </row>
    <row r="3296" spans="1:4" x14ac:dyDescent="0.3">
      <c r="A3296" t="s">
        <v>5606</v>
      </c>
      <c r="B3296" t="s">
        <v>2127</v>
      </c>
      <c r="C3296">
        <v>29222</v>
      </c>
      <c r="D3296">
        <v>8748349712</v>
      </c>
    </row>
    <row r="3297" spans="1:4" x14ac:dyDescent="0.3">
      <c r="A3297" t="s">
        <v>5607</v>
      </c>
      <c r="B3297" t="s">
        <v>2736</v>
      </c>
      <c r="C3297">
        <v>14957</v>
      </c>
      <c r="D3297">
        <v>6531376252</v>
      </c>
    </row>
    <row r="3298" spans="1:4" x14ac:dyDescent="0.3">
      <c r="A3298" t="s">
        <v>5608</v>
      </c>
      <c r="B3298" t="s">
        <v>2099</v>
      </c>
      <c r="C3298">
        <v>28961</v>
      </c>
      <c r="D3298">
        <v>8401146046</v>
      </c>
    </row>
    <row r="3299" spans="1:4" x14ac:dyDescent="0.3">
      <c r="A3299" t="s">
        <v>5609</v>
      </c>
      <c r="B3299" t="s">
        <v>2533</v>
      </c>
      <c r="C3299">
        <v>37819</v>
      </c>
      <c r="D3299">
        <v>594961432</v>
      </c>
    </row>
    <row r="3300" spans="1:4" x14ac:dyDescent="0.3">
      <c r="A3300" t="s">
        <v>5610</v>
      </c>
      <c r="B3300" t="s">
        <v>2101</v>
      </c>
      <c r="C3300">
        <v>53453</v>
      </c>
      <c r="D3300">
        <v>5687748091</v>
      </c>
    </row>
    <row r="3301" spans="1:4" x14ac:dyDescent="0.3">
      <c r="A3301" t="s">
        <v>5611</v>
      </c>
      <c r="B3301" t="s">
        <v>2501</v>
      </c>
      <c r="C3301">
        <v>56084</v>
      </c>
      <c r="D3301">
        <v>3772653790</v>
      </c>
    </row>
    <row r="3302" spans="1:4" x14ac:dyDescent="0.3">
      <c r="A3302" t="s">
        <v>5612</v>
      </c>
      <c r="B3302" t="s">
        <v>2321</v>
      </c>
      <c r="C3302">
        <v>48548</v>
      </c>
      <c r="D3302">
        <v>7268478941</v>
      </c>
    </row>
    <row r="3303" spans="1:4" x14ac:dyDescent="0.3">
      <c r="A3303" t="s">
        <v>5613</v>
      </c>
      <c r="B3303" t="s">
        <v>2290</v>
      </c>
      <c r="C3303">
        <v>25564</v>
      </c>
      <c r="D3303">
        <v>6988089128</v>
      </c>
    </row>
    <row r="3304" spans="1:4" x14ac:dyDescent="0.3">
      <c r="A3304" t="s">
        <v>5614</v>
      </c>
      <c r="B3304" t="s">
        <v>2992</v>
      </c>
      <c r="C3304">
        <v>55800</v>
      </c>
      <c r="D3304">
        <v>2607689635</v>
      </c>
    </row>
    <row r="3305" spans="1:4" x14ac:dyDescent="0.3">
      <c r="A3305" t="s">
        <v>5615</v>
      </c>
      <c r="B3305" t="s">
        <v>2323</v>
      </c>
      <c r="C3305">
        <v>38699</v>
      </c>
      <c r="D3305">
        <v>8516539148</v>
      </c>
    </row>
    <row r="3306" spans="1:4" x14ac:dyDescent="0.3">
      <c r="A3306" t="s">
        <v>5616</v>
      </c>
      <c r="B3306" t="s">
        <v>3144</v>
      </c>
      <c r="C3306">
        <v>40394</v>
      </c>
      <c r="D3306">
        <v>1231429186</v>
      </c>
    </row>
    <row r="3307" spans="1:4" x14ac:dyDescent="0.3">
      <c r="A3307" t="s">
        <v>5617</v>
      </c>
      <c r="B3307" t="s">
        <v>4145</v>
      </c>
      <c r="C3307">
        <v>56432</v>
      </c>
      <c r="D3307">
        <v>8187246642</v>
      </c>
    </row>
    <row r="3308" spans="1:4" x14ac:dyDescent="0.3">
      <c r="A3308" t="s">
        <v>5618</v>
      </c>
      <c r="B3308" t="s">
        <v>2199</v>
      </c>
      <c r="C3308">
        <v>24891</v>
      </c>
      <c r="D3308">
        <v>1081492333</v>
      </c>
    </row>
    <row r="3309" spans="1:4" x14ac:dyDescent="0.3">
      <c r="A3309" t="s">
        <v>5619</v>
      </c>
      <c r="B3309" t="s">
        <v>1948</v>
      </c>
      <c r="C3309">
        <v>30207</v>
      </c>
      <c r="D3309">
        <v>1014658829</v>
      </c>
    </row>
    <row r="3310" spans="1:4" x14ac:dyDescent="0.3">
      <c r="A3310" t="s">
        <v>5620</v>
      </c>
      <c r="B3310" t="s">
        <v>2614</v>
      </c>
      <c r="C3310">
        <v>44049</v>
      </c>
      <c r="D3310">
        <v>228985188</v>
      </c>
    </row>
    <row r="3311" spans="1:4" x14ac:dyDescent="0.3">
      <c r="A3311" t="s">
        <v>5621</v>
      </c>
      <c r="B3311" t="s">
        <v>2931</v>
      </c>
      <c r="C3311">
        <v>28976</v>
      </c>
      <c r="D3311">
        <v>7659816853</v>
      </c>
    </row>
    <row r="3312" spans="1:4" x14ac:dyDescent="0.3">
      <c r="A3312" t="s">
        <v>5622</v>
      </c>
      <c r="B3312" t="s">
        <v>2045</v>
      </c>
      <c r="C3312">
        <v>43870</v>
      </c>
      <c r="D3312">
        <v>8644362151</v>
      </c>
    </row>
    <row r="3313" spans="1:4" x14ac:dyDescent="0.3">
      <c r="A3313" t="s">
        <v>5623</v>
      </c>
      <c r="B3313" t="s">
        <v>2106</v>
      </c>
      <c r="C3313">
        <v>51833</v>
      </c>
      <c r="D3313">
        <v>3269054114</v>
      </c>
    </row>
    <row r="3314" spans="1:4" x14ac:dyDescent="0.3">
      <c r="A3314" t="s">
        <v>5624</v>
      </c>
      <c r="B3314" t="s">
        <v>2403</v>
      </c>
      <c r="C3314">
        <v>32785</v>
      </c>
      <c r="D3314">
        <v>3569619966</v>
      </c>
    </row>
    <row r="3315" spans="1:4" x14ac:dyDescent="0.3">
      <c r="A3315" t="s">
        <v>5625</v>
      </c>
      <c r="B3315" t="s">
        <v>2496</v>
      </c>
      <c r="C3315">
        <v>11454</v>
      </c>
      <c r="D3315">
        <v>6446166575</v>
      </c>
    </row>
    <row r="3316" spans="1:4" x14ac:dyDescent="0.3">
      <c r="A3316" t="s">
        <v>5626</v>
      </c>
      <c r="B3316" t="s">
        <v>2569</v>
      </c>
      <c r="C3316">
        <v>46666</v>
      </c>
      <c r="D3316">
        <v>4739588234</v>
      </c>
    </row>
    <row r="3317" spans="1:4" x14ac:dyDescent="0.3">
      <c r="A3317" t="s">
        <v>5627</v>
      </c>
      <c r="B3317" t="s">
        <v>2337</v>
      </c>
      <c r="C3317">
        <v>26563</v>
      </c>
      <c r="D3317">
        <v>453763030</v>
      </c>
    </row>
    <row r="3318" spans="1:4" x14ac:dyDescent="0.3">
      <c r="A3318" t="s">
        <v>5628</v>
      </c>
      <c r="B3318" t="s">
        <v>1988</v>
      </c>
      <c r="C3318">
        <v>43464</v>
      </c>
      <c r="D3318">
        <v>9207464802</v>
      </c>
    </row>
    <row r="3319" spans="1:4" x14ac:dyDescent="0.3">
      <c r="A3319" t="s">
        <v>5629</v>
      </c>
      <c r="B3319" t="s">
        <v>3183</v>
      </c>
      <c r="C3319">
        <v>56723</v>
      </c>
      <c r="D3319">
        <v>8788824691</v>
      </c>
    </row>
    <row r="3320" spans="1:4" x14ac:dyDescent="0.3">
      <c r="A3320" t="s">
        <v>5630</v>
      </c>
      <c r="B3320" t="s">
        <v>2158</v>
      </c>
      <c r="C3320">
        <v>18201</v>
      </c>
      <c r="D3320">
        <v>589071254</v>
      </c>
    </row>
    <row r="3321" spans="1:4" x14ac:dyDescent="0.3">
      <c r="A3321" t="s">
        <v>5631</v>
      </c>
      <c r="B3321" t="s">
        <v>2990</v>
      </c>
      <c r="C3321">
        <v>32343</v>
      </c>
      <c r="D3321">
        <v>8002426673</v>
      </c>
    </row>
    <row r="3322" spans="1:4" x14ac:dyDescent="0.3">
      <c r="A3322" t="s">
        <v>5632</v>
      </c>
      <c r="B3322" t="s">
        <v>2111</v>
      </c>
      <c r="C3322">
        <v>51387</v>
      </c>
      <c r="D3322">
        <v>569240891</v>
      </c>
    </row>
    <row r="3323" spans="1:4" x14ac:dyDescent="0.3">
      <c r="A3323" t="s">
        <v>5633</v>
      </c>
      <c r="B3323" t="s">
        <v>2109</v>
      </c>
      <c r="C3323">
        <v>37221</v>
      </c>
      <c r="D3323">
        <v>4323727860</v>
      </c>
    </row>
    <row r="3324" spans="1:4" x14ac:dyDescent="0.3">
      <c r="A3324" t="s">
        <v>5634</v>
      </c>
      <c r="B3324" t="s">
        <v>3092</v>
      </c>
      <c r="C3324">
        <v>32168</v>
      </c>
      <c r="D3324">
        <v>9151658844</v>
      </c>
    </row>
    <row r="3325" spans="1:4" x14ac:dyDescent="0.3">
      <c r="A3325" t="s">
        <v>5635</v>
      </c>
      <c r="B3325" t="s">
        <v>2853</v>
      </c>
      <c r="C3325">
        <v>12402</v>
      </c>
      <c r="D3325">
        <v>6106380341</v>
      </c>
    </row>
    <row r="3326" spans="1:4" x14ac:dyDescent="0.3">
      <c r="A3326" t="s">
        <v>5636</v>
      </c>
      <c r="B3326" t="s">
        <v>2221</v>
      </c>
      <c r="C3326">
        <v>23677</v>
      </c>
      <c r="D3326">
        <v>1351073265</v>
      </c>
    </row>
    <row r="3327" spans="1:4" x14ac:dyDescent="0.3">
      <c r="A3327" t="s">
        <v>5637</v>
      </c>
      <c r="B3327" t="s">
        <v>1980</v>
      </c>
      <c r="C3327">
        <v>32241</v>
      </c>
      <c r="D3327">
        <v>8908432159</v>
      </c>
    </row>
    <row r="3328" spans="1:4" x14ac:dyDescent="0.3">
      <c r="A3328" t="s">
        <v>5638</v>
      </c>
      <c r="B3328" t="s">
        <v>2473</v>
      </c>
      <c r="C3328">
        <v>57174</v>
      </c>
      <c r="D3328">
        <v>3772653790</v>
      </c>
    </row>
    <row r="3329" spans="1:4" x14ac:dyDescent="0.3">
      <c r="A3329" t="s">
        <v>5639</v>
      </c>
      <c r="B3329" t="s">
        <v>2093</v>
      </c>
      <c r="C3329">
        <v>54156</v>
      </c>
      <c r="D3329">
        <v>2958727874</v>
      </c>
    </row>
    <row r="3330" spans="1:4" x14ac:dyDescent="0.3">
      <c r="A3330" t="s">
        <v>5640</v>
      </c>
      <c r="B3330" t="s">
        <v>2296</v>
      </c>
      <c r="C3330">
        <v>43503</v>
      </c>
      <c r="D3330">
        <v>62571575</v>
      </c>
    </row>
    <row r="3331" spans="1:4" x14ac:dyDescent="0.3">
      <c r="A3331" t="s">
        <v>5641</v>
      </c>
      <c r="B3331" t="s">
        <v>1934</v>
      </c>
      <c r="C3331">
        <v>29863</v>
      </c>
      <c r="D3331">
        <v>4175195971</v>
      </c>
    </row>
    <row r="3332" spans="1:4" x14ac:dyDescent="0.3">
      <c r="A3332" t="s">
        <v>5642</v>
      </c>
      <c r="B3332" t="s">
        <v>2043</v>
      </c>
      <c r="C3332">
        <v>54655</v>
      </c>
      <c r="D3332">
        <v>6471464479</v>
      </c>
    </row>
    <row r="3333" spans="1:4" x14ac:dyDescent="0.3">
      <c r="A3333" t="s">
        <v>5643</v>
      </c>
      <c r="B3333" t="s">
        <v>2403</v>
      </c>
      <c r="C3333">
        <v>17707</v>
      </c>
      <c r="D3333">
        <v>2355104786</v>
      </c>
    </row>
    <row r="3334" spans="1:4" x14ac:dyDescent="0.3">
      <c r="A3334" t="s">
        <v>5644</v>
      </c>
      <c r="B3334" t="s">
        <v>3558</v>
      </c>
      <c r="C3334">
        <v>27978</v>
      </c>
      <c r="D3334">
        <v>6852060985</v>
      </c>
    </row>
    <row r="3335" spans="1:4" x14ac:dyDescent="0.3">
      <c r="A3335" t="s">
        <v>5645</v>
      </c>
      <c r="B3335" t="s">
        <v>2358</v>
      </c>
      <c r="C3335">
        <v>57208</v>
      </c>
      <c r="D3335">
        <v>263573389</v>
      </c>
    </row>
    <row r="3336" spans="1:4" x14ac:dyDescent="0.3">
      <c r="A3336" t="s">
        <v>5646</v>
      </c>
      <c r="B3336" t="s">
        <v>2714</v>
      </c>
      <c r="C3336">
        <v>49309</v>
      </c>
      <c r="D3336">
        <v>1014658829</v>
      </c>
    </row>
    <row r="3337" spans="1:4" x14ac:dyDescent="0.3">
      <c r="A3337" t="s">
        <v>5647</v>
      </c>
      <c r="B3337" t="s">
        <v>2323</v>
      </c>
      <c r="C3337">
        <v>21500</v>
      </c>
      <c r="D3337">
        <v>4877108939</v>
      </c>
    </row>
    <row r="3338" spans="1:4" x14ac:dyDescent="0.3">
      <c r="A3338" t="s">
        <v>5648</v>
      </c>
      <c r="B3338" t="s">
        <v>2617</v>
      </c>
      <c r="C3338">
        <v>49034</v>
      </c>
      <c r="D3338">
        <v>2314136845</v>
      </c>
    </row>
    <row r="3339" spans="1:4" x14ac:dyDescent="0.3">
      <c r="A3339" t="s">
        <v>5649</v>
      </c>
      <c r="B3339" t="s">
        <v>2650</v>
      </c>
      <c r="C3339">
        <v>55500</v>
      </c>
      <c r="D3339">
        <v>1923178164</v>
      </c>
    </row>
    <row r="3340" spans="1:4" x14ac:dyDescent="0.3">
      <c r="A3340" t="s">
        <v>5650</v>
      </c>
      <c r="B3340" t="s">
        <v>4145</v>
      </c>
      <c r="C3340">
        <v>50953</v>
      </c>
      <c r="D3340">
        <v>2936088178</v>
      </c>
    </row>
    <row r="3341" spans="1:4" x14ac:dyDescent="0.3">
      <c r="A3341" t="s">
        <v>5651</v>
      </c>
      <c r="B3341" t="s">
        <v>2593</v>
      </c>
      <c r="C3341">
        <v>27392</v>
      </c>
      <c r="D3341">
        <v>8911781207</v>
      </c>
    </row>
    <row r="3342" spans="1:4" x14ac:dyDescent="0.3">
      <c r="A3342" t="s">
        <v>5652</v>
      </c>
      <c r="B3342" t="s">
        <v>2116</v>
      </c>
      <c r="C3342">
        <v>33712</v>
      </c>
      <c r="D3342">
        <v>4039266773</v>
      </c>
    </row>
    <row r="3343" spans="1:4" x14ac:dyDescent="0.3">
      <c r="A3343" t="s">
        <v>5653</v>
      </c>
      <c r="B3343" t="s">
        <v>2372</v>
      </c>
      <c r="C3343">
        <v>20565</v>
      </c>
      <c r="D3343">
        <v>7140803102</v>
      </c>
    </row>
    <row r="3344" spans="1:4" x14ac:dyDescent="0.3">
      <c r="A3344" t="s">
        <v>5654</v>
      </c>
      <c r="B3344" t="s">
        <v>3785</v>
      </c>
      <c r="C3344">
        <v>44285</v>
      </c>
      <c r="D3344">
        <v>6183510505</v>
      </c>
    </row>
    <row r="3345" spans="1:4" x14ac:dyDescent="0.3">
      <c r="A3345" t="s">
        <v>5655</v>
      </c>
      <c r="B3345" t="s">
        <v>2633</v>
      </c>
      <c r="C3345">
        <v>32979</v>
      </c>
      <c r="D3345">
        <v>3097425365</v>
      </c>
    </row>
    <row r="3346" spans="1:4" x14ac:dyDescent="0.3">
      <c r="A3346" t="s">
        <v>5656</v>
      </c>
      <c r="B3346" t="s">
        <v>3092</v>
      </c>
      <c r="C3346">
        <v>32823</v>
      </c>
      <c r="D3346">
        <v>4401069773</v>
      </c>
    </row>
    <row r="3347" spans="1:4" x14ac:dyDescent="0.3">
      <c r="A3347" t="s">
        <v>5657</v>
      </c>
      <c r="B3347" t="s">
        <v>1986</v>
      </c>
      <c r="C3347">
        <v>45175</v>
      </c>
      <c r="D3347">
        <v>6938295417</v>
      </c>
    </row>
    <row r="3348" spans="1:4" x14ac:dyDescent="0.3">
      <c r="A3348" t="s">
        <v>5658</v>
      </c>
      <c r="B3348" t="s">
        <v>2378</v>
      </c>
      <c r="C3348">
        <v>40715</v>
      </c>
      <c r="D3348">
        <v>8904404991</v>
      </c>
    </row>
    <row r="3349" spans="1:4" x14ac:dyDescent="0.3">
      <c r="A3349" t="s">
        <v>5659</v>
      </c>
      <c r="B3349" t="s">
        <v>2075</v>
      </c>
      <c r="C3349">
        <v>25742</v>
      </c>
      <c r="D3349">
        <v>7000350199</v>
      </c>
    </row>
    <row r="3350" spans="1:4" x14ac:dyDescent="0.3">
      <c r="A3350" t="s">
        <v>5660</v>
      </c>
      <c r="B3350" t="s">
        <v>2158</v>
      </c>
      <c r="C3350">
        <v>55430</v>
      </c>
      <c r="D3350">
        <v>2779378506</v>
      </c>
    </row>
    <row r="3351" spans="1:4" x14ac:dyDescent="0.3">
      <c r="A3351" t="s">
        <v>5661</v>
      </c>
      <c r="B3351" t="s">
        <v>2308</v>
      </c>
      <c r="C3351">
        <v>34185</v>
      </c>
      <c r="D3351">
        <v>3569414450</v>
      </c>
    </row>
    <row r="3352" spans="1:4" x14ac:dyDescent="0.3">
      <c r="A3352" t="s">
        <v>5662</v>
      </c>
      <c r="B3352" t="s">
        <v>2519</v>
      </c>
      <c r="C3352">
        <v>52551</v>
      </c>
      <c r="D3352">
        <v>1958063002</v>
      </c>
    </row>
    <row r="3353" spans="1:4" x14ac:dyDescent="0.3">
      <c r="A3353" t="s">
        <v>5663</v>
      </c>
      <c r="B3353" t="s">
        <v>1976</v>
      </c>
      <c r="C3353">
        <v>38803</v>
      </c>
      <c r="D3353">
        <v>6858776575</v>
      </c>
    </row>
    <row r="3354" spans="1:4" x14ac:dyDescent="0.3">
      <c r="A3354" t="s">
        <v>5664</v>
      </c>
      <c r="B3354" t="s">
        <v>2809</v>
      </c>
      <c r="C3354">
        <v>20158</v>
      </c>
      <c r="D3354">
        <v>9369490930</v>
      </c>
    </row>
    <row r="3355" spans="1:4" x14ac:dyDescent="0.3">
      <c r="A3355" t="s">
        <v>5665</v>
      </c>
      <c r="B3355" t="s">
        <v>1991</v>
      </c>
      <c r="C3355">
        <v>51538</v>
      </c>
      <c r="D3355">
        <v>7205288142</v>
      </c>
    </row>
    <row r="3356" spans="1:4" x14ac:dyDescent="0.3">
      <c r="A3356" t="s">
        <v>5666</v>
      </c>
      <c r="B3356" t="s">
        <v>2316</v>
      </c>
      <c r="C3356">
        <v>25442</v>
      </c>
      <c r="D3356">
        <v>8971738782</v>
      </c>
    </row>
    <row r="3357" spans="1:4" x14ac:dyDescent="0.3">
      <c r="A3357" t="s">
        <v>5667</v>
      </c>
      <c r="B3357" t="s">
        <v>2360</v>
      </c>
      <c r="C3357">
        <v>57596</v>
      </c>
      <c r="D3357">
        <v>2314136845</v>
      </c>
    </row>
    <row r="3358" spans="1:4" x14ac:dyDescent="0.3">
      <c r="A3358" t="s">
        <v>5668</v>
      </c>
      <c r="B3358" t="s">
        <v>2016</v>
      </c>
      <c r="C3358">
        <v>19933</v>
      </c>
      <c r="D3358">
        <v>5503746279</v>
      </c>
    </row>
    <row r="3359" spans="1:4" x14ac:dyDescent="0.3">
      <c r="A3359" t="s">
        <v>5669</v>
      </c>
      <c r="B3359" t="s">
        <v>2201</v>
      </c>
      <c r="C3359">
        <v>29602</v>
      </c>
      <c r="D3359">
        <v>1419116835</v>
      </c>
    </row>
    <row r="3360" spans="1:4" x14ac:dyDescent="0.3">
      <c r="A3360" t="s">
        <v>5670</v>
      </c>
      <c r="B3360" t="s">
        <v>2059</v>
      </c>
      <c r="C3360">
        <v>51480</v>
      </c>
      <c r="D3360">
        <v>965285472</v>
      </c>
    </row>
    <row r="3361" spans="1:4" x14ac:dyDescent="0.3">
      <c r="A3361" t="s">
        <v>5671</v>
      </c>
      <c r="B3361" t="s">
        <v>2063</v>
      </c>
      <c r="C3361">
        <v>14989</v>
      </c>
      <c r="D3361">
        <v>9340388305</v>
      </c>
    </row>
    <row r="3362" spans="1:4" x14ac:dyDescent="0.3">
      <c r="A3362" t="s">
        <v>5672</v>
      </c>
      <c r="B3362" t="s">
        <v>2593</v>
      </c>
      <c r="C3362">
        <v>28630</v>
      </c>
      <c r="D3362">
        <v>899126162</v>
      </c>
    </row>
    <row r="3363" spans="1:4" x14ac:dyDescent="0.3">
      <c r="A3363" t="s">
        <v>5673</v>
      </c>
      <c r="B3363" t="s">
        <v>1984</v>
      </c>
      <c r="C3363">
        <v>43984</v>
      </c>
      <c r="D3363">
        <v>923191143</v>
      </c>
    </row>
    <row r="3364" spans="1:4" x14ac:dyDescent="0.3">
      <c r="A3364" t="s">
        <v>5674</v>
      </c>
      <c r="B3364" t="s">
        <v>3785</v>
      </c>
      <c r="C3364">
        <v>43793</v>
      </c>
      <c r="D3364">
        <v>4278470843</v>
      </c>
    </row>
    <row r="3365" spans="1:4" x14ac:dyDescent="0.3">
      <c r="A3365" t="s">
        <v>5675</v>
      </c>
      <c r="B3365" t="s">
        <v>2552</v>
      </c>
      <c r="C3365">
        <v>28783</v>
      </c>
      <c r="D3365">
        <v>6801140183</v>
      </c>
    </row>
    <row r="3366" spans="1:4" x14ac:dyDescent="0.3">
      <c r="A3366" t="s">
        <v>5676</v>
      </c>
      <c r="B3366" t="s">
        <v>2340</v>
      </c>
      <c r="C3366">
        <v>17102</v>
      </c>
      <c r="D3366">
        <v>2973481236</v>
      </c>
    </row>
    <row r="3367" spans="1:4" x14ac:dyDescent="0.3">
      <c r="A3367" t="s">
        <v>5677</v>
      </c>
      <c r="B3367" t="s">
        <v>2047</v>
      </c>
      <c r="C3367">
        <v>45569</v>
      </c>
      <c r="D3367">
        <v>6275593709</v>
      </c>
    </row>
    <row r="3368" spans="1:4" x14ac:dyDescent="0.3">
      <c r="A3368" t="s">
        <v>5678</v>
      </c>
      <c r="B3368" t="s">
        <v>2097</v>
      </c>
      <c r="C3368">
        <v>29826</v>
      </c>
      <c r="D3368">
        <v>6378969205</v>
      </c>
    </row>
    <row r="3369" spans="1:4" x14ac:dyDescent="0.3">
      <c r="A3369" t="s">
        <v>5679</v>
      </c>
      <c r="B3369" t="s">
        <v>2641</v>
      </c>
      <c r="C3369">
        <v>37472</v>
      </c>
      <c r="D3369">
        <v>7516977292</v>
      </c>
    </row>
    <row r="3370" spans="1:4" x14ac:dyDescent="0.3">
      <c r="A3370" t="s">
        <v>5680</v>
      </c>
      <c r="B3370" t="s">
        <v>1968</v>
      </c>
      <c r="C3370">
        <v>16367</v>
      </c>
      <c r="D3370">
        <v>6286877770</v>
      </c>
    </row>
    <row r="3371" spans="1:4" x14ac:dyDescent="0.3">
      <c r="A3371" t="s">
        <v>5681</v>
      </c>
      <c r="B3371" t="s">
        <v>2548</v>
      </c>
      <c r="C3371">
        <v>25819</v>
      </c>
      <c r="D3371">
        <v>9018504580</v>
      </c>
    </row>
    <row r="3372" spans="1:4" x14ac:dyDescent="0.3">
      <c r="A3372" t="s">
        <v>5682</v>
      </c>
      <c r="B3372" t="s">
        <v>2992</v>
      </c>
      <c r="C3372">
        <v>54835</v>
      </c>
      <c r="D3372">
        <v>5000631609</v>
      </c>
    </row>
    <row r="3373" spans="1:4" x14ac:dyDescent="0.3">
      <c r="A3373" t="s">
        <v>5683</v>
      </c>
      <c r="B3373" t="s">
        <v>2997</v>
      </c>
      <c r="C3373">
        <v>27851</v>
      </c>
      <c r="D3373">
        <v>5948190226</v>
      </c>
    </row>
    <row r="3374" spans="1:4" x14ac:dyDescent="0.3">
      <c r="A3374" t="s">
        <v>5684</v>
      </c>
      <c r="B3374" t="s">
        <v>2049</v>
      </c>
      <c r="C3374">
        <v>26355</v>
      </c>
      <c r="D3374">
        <v>1081492333</v>
      </c>
    </row>
    <row r="3375" spans="1:4" x14ac:dyDescent="0.3">
      <c r="A3375" t="s">
        <v>5685</v>
      </c>
      <c r="B3375" t="s">
        <v>2583</v>
      </c>
      <c r="C3375">
        <v>47754</v>
      </c>
      <c r="D3375">
        <v>1739513533</v>
      </c>
    </row>
    <row r="3376" spans="1:4" x14ac:dyDescent="0.3">
      <c r="A3376" t="s">
        <v>5686</v>
      </c>
      <c r="B3376" t="s">
        <v>2536</v>
      </c>
      <c r="C3376">
        <v>49538</v>
      </c>
      <c r="D3376">
        <v>7493076952</v>
      </c>
    </row>
    <row r="3377" spans="1:4" x14ac:dyDescent="0.3">
      <c r="A3377" t="s">
        <v>5687</v>
      </c>
      <c r="B3377" t="s">
        <v>1976</v>
      </c>
      <c r="C3377">
        <v>58031</v>
      </c>
      <c r="D3377">
        <v>1351073265</v>
      </c>
    </row>
    <row r="3378" spans="1:4" x14ac:dyDescent="0.3">
      <c r="A3378" t="s">
        <v>5688</v>
      </c>
      <c r="B3378" t="s">
        <v>3663</v>
      </c>
      <c r="C3378">
        <v>47885</v>
      </c>
      <c r="D3378">
        <v>3000763902</v>
      </c>
    </row>
    <row r="3379" spans="1:4" x14ac:dyDescent="0.3">
      <c r="A3379" t="s">
        <v>5689</v>
      </c>
      <c r="B3379" t="s">
        <v>2997</v>
      </c>
      <c r="C3379">
        <v>56392</v>
      </c>
      <c r="D3379">
        <v>9287480133</v>
      </c>
    </row>
    <row r="3380" spans="1:4" x14ac:dyDescent="0.3">
      <c r="A3380" t="s">
        <v>5690</v>
      </c>
      <c r="B3380" t="s">
        <v>2650</v>
      </c>
      <c r="C3380">
        <v>31851</v>
      </c>
      <c r="D3380">
        <v>2757793764</v>
      </c>
    </row>
    <row r="3381" spans="1:4" x14ac:dyDescent="0.3">
      <c r="A3381" t="s">
        <v>5691</v>
      </c>
      <c r="B3381" t="s">
        <v>2205</v>
      </c>
      <c r="C3381">
        <v>49691</v>
      </c>
      <c r="D3381">
        <v>8718856853</v>
      </c>
    </row>
    <row r="3382" spans="1:4" x14ac:dyDescent="0.3">
      <c r="A3382" t="s">
        <v>5692</v>
      </c>
      <c r="B3382" t="s">
        <v>2752</v>
      </c>
      <c r="C3382">
        <v>54800</v>
      </c>
      <c r="D3382">
        <v>9104569016</v>
      </c>
    </row>
    <row r="3383" spans="1:4" x14ac:dyDescent="0.3">
      <c r="A3383" t="s">
        <v>5693</v>
      </c>
      <c r="B3383" t="s">
        <v>2298</v>
      </c>
      <c r="C3383">
        <v>47297</v>
      </c>
      <c r="D3383">
        <v>7273123196</v>
      </c>
    </row>
    <row r="3384" spans="1:4" x14ac:dyDescent="0.3">
      <c r="A3384" t="s">
        <v>5694</v>
      </c>
      <c r="B3384" t="s">
        <v>2484</v>
      </c>
      <c r="C3384">
        <v>25079</v>
      </c>
      <c r="D3384">
        <v>2592292012</v>
      </c>
    </row>
    <row r="3385" spans="1:4" x14ac:dyDescent="0.3">
      <c r="A3385" t="s">
        <v>5695</v>
      </c>
      <c r="B3385" t="s">
        <v>2223</v>
      </c>
      <c r="C3385">
        <v>23621</v>
      </c>
      <c r="D3385">
        <v>2298319154</v>
      </c>
    </row>
    <row r="3386" spans="1:4" x14ac:dyDescent="0.3">
      <c r="A3386" t="s">
        <v>5696</v>
      </c>
      <c r="B3386" t="s">
        <v>2641</v>
      </c>
      <c r="C3386">
        <v>31959</v>
      </c>
      <c r="D3386">
        <v>3560320844</v>
      </c>
    </row>
    <row r="3387" spans="1:4" x14ac:dyDescent="0.3">
      <c r="A3387" t="s">
        <v>5697</v>
      </c>
      <c r="B3387" t="s">
        <v>2175</v>
      </c>
      <c r="C3387">
        <v>46308</v>
      </c>
      <c r="D3387">
        <v>6938295417</v>
      </c>
    </row>
    <row r="3388" spans="1:4" x14ac:dyDescent="0.3">
      <c r="A3388" t="s">
        <v>5698</v>
      </c>
      <c r="B3388" t="s">
        <v>1946</v>
      </c>
      <c r="C3388">
        <v>37643</v>
      </c>
      <c r="D3388">
        <v>7112955017</v>
      </c>
    </row>
    <row r="3389" spans="1:4" x14ac:dyDescent="0.3">
      <c r="A3389" t="s">
        <v>5699</v>
      </c>
      <c r="B3389" t="s">
        <v>2360</v>
      </c>
      <c r="C3389">
        <v>11254</v>
      </c>
      <c r="D3389">
        <v>1918356416</v>
      </c>
    </row>
    <row r="3390" spans="1:4" x14ac:dyDescent="0.3">
      <c r="A3390" t="s">
        <v>5700</v>
      </c>
      <c r="B3390" t="s">
        <v>2424</v>
      </c>
      <c r="C3390">
        <v>44768</v>
      </c>
      <c r="D3390">
        <v>8658719154</v>
      </c>
    </row>
    <row r="3391" spans="1:4" x14ac:dyDescent="0.3">
      <c r="A3391" t="s">
        <v>5701</v>
      </c>
      <c r="B3391" t="s">
        <v>2491</v>
      </c>
      <c r="C3391">
        <v>20302</v>
      </c>
      <c r="D3391">
        <v>5002048994</v>
      </c>
    </row>
    <row r="3392" spans="1:4" x14ac:dyDescent="0.3">
      <c r="A3392" t="s">
        <v>5702</v>
      </c>
      <c r="B3392" t="s">
        <v>2201</v>
      </c>
      <c r="C3392">
        <v>21406</v>
      </c>
      <c r="D3392">
        <v>8676088039</v>
      </c>
    </row>
    <row r="3393" spans="1:4" x14ac:dyDescent="0.3">
      <c r="A3393" t="s">
        <v>5703</v>
      </c>
      <c r="B3393" t="s">
        <v>2212</v>
      </c>
      <c r="C3393">
        <v>50569</v>
      </c>
      <c r="D3393">
        <v>7966083349</v>
      </c>
    </row>
    <row r="3394" spans="1:4" x14ac:dyDescent="0.3">
      <c r="A3394" t="s">
        <v>5704</v>
      </c>
      <c r="B3394" t="s">
        <v>2071</v>
      </c>
      <c r="C3394">
        <v>31312</v>
      </c>
      <c r="D3394">
        <v>1382734301</v>
      </c>
    </row>
    <row r="3395" spans="1:4" x14ac:dyDescent="0.3">
      <c r="A3395" t="s">
        <v>5705</v>
      </c>
      <c r="B3395" t="s">
        <v>3508</v>
      </c>
      <c r="C3395">
        <v>19399</v>
      </c>
      <c r="D3395">
        <v>3235176993</v>
      </c>
    </row>
    <row r="3396" spans="1:4" x14ac:dyDescent="0.3">
      <c r="A3396" t="s">
        <v>5706</v>
      </c>
      <c r="B3396" t="s">
        <v>3271</v>
      </c>
      <c r="C3396">
        <v>46189</v>
      </c>
      <c r="D3396">
        <v>4579641655</v>
      </c>
    </row>
    <row r="3397" spans="1:4" x14ac:dyDescent="0.3">
      <c r="A3397" t="s">
        <v>5707</v>
      </c>
      <c r="B3397" t="s">
        <v>2207</v>
      </c>
      <c r="C3397">
        <v>36914</v>
      </c>
      <c r="D3397">
        <v>3013094990</v>
      </c>
    </row>
    <row r="3398" spans="1:4" x14ac:dyDescent="0.3">
      <c r="A3398" t="s">
        <v>5708</v>
      </c>
      <c r="B3398" t="s">
        <v>2214</v>
      </c>
      <c r="C3398">
        <v>10775</v>
      </c>
      <c r="D3398">
        <v>9196221739</v>
      </c>
    </row>
    <row r="3399" spans="1:4" x14ac:dyDescent="0.3">
      <c r="A3399" t="s">
        <v>5709</v>
      </c>
      <c r="B3399" t="s">
        <v>2266</v>
      </c>
      <c r="C3399">
        <v>26881</v>
      </c>
      <c r="D3399">
        <v>6471464479</v>
      </c>
    </row>
    <row r="3400" spans="1:4" x14ac:dyDescent="0.3">
      <c r="A3400" t="s">
        <v>5710</v>
      </c>
      <c r="B3400" t="s">
        <v>1993</v>
      </c>
      <c r="C3400">
        <v>54308</v>
      </c>
      <c r="D3400">
        <v>8911781207</v>
      </c>
    </row>
    <row r="3401" spans="1:4" x14ac:dyDescent="0.3">
      <c r="A3401" t="s">
        <v>5711</v>
      </c>
      <c r="B3401" t="s">
        <v>2374</v>
      </c>
      <c r="C3401">
        <v>49923</v>
      </c>
      <c r="D3401">
        <v>5211527984</v>
      </c>
    </row>
    <row r="3402" spans="1:4" x14ac:dyDescent="0.3">
      <c r="A3402" t="s">
        <v>5712</v>
      </c>
      <c r="B3402" t="s">
        <v>2121</v>
      </c>
      <c r="C3402">
        <v>24304</v>
      </c>
      <c r="D3402">
        <v>8832488175</v>
      </c>
    </row>
    <row r="3403" spans="1:4" x14ac:dyDescent="0.3">
      <c r="A3403" t="s">
        <v>5713</v>
      </c>
      <c r="B3403" t="s">
        <v>2305</v>
      </c>
      <c r="C3403">
        <v>33244</v>
      </c>
      <c r="D3403">
        <v>2958692264</v>
      </c>
    </row>
    <row r="3404" spans="1:4" x14ac:dyDescent="0.3">
      <c r="A3404" t="s">
        <v>5714</v>
      </c>
      <c r="B3404" t="s">
        <v>2436</v>
      </c>
      <c r="C3404">
        <v>51815</v>
      </c>
      <c r="D3404">
        <v>4937054791</v>
      </c>
    </row>
    <row r="3405" spans="1:4" x14ac:dyDescent="0.3">
      <c r="A3405" t="s">
        <v>5715</v>
      </c>
      <c r="B3405" t="s">
        <v>2321</v>
      </c>
      <c r="C3405">
        <v>17147</v>
      </c>
      <c r="D3405">
        <v>2480515559</v>
      </c>
    </row>
    <row r="3406" spans="1:4" x14ac:dyDescent="0.3">
      <c r="A3406" t="s">
        <v>5716</v>
      </c>
      <c r="B3406" t="s">
        <v>2869</v>
      </c>
      <c r="C3406">
        <v>21831</v>
      </c>
      <c r="D3406">
        <v>3858163570</v>
      </c>
    </row>
    <row r="3407" spans="1:4" x14ac:dyDescent="0.3">
      <c r="A3407" t="s">
        <v>5717</v>
      </c>
      <c r="B3407" t="s">
        <v>2536</v>
      </c>
      <c r="C3407">
        <v>33981</v>
      </c>
      <c r="D3407">
        <v>5412518958</v>
      </c>
    </row>
    <row r="3408" spans="1:4" x14ac:dyDescent="0.3">
      <c r="A3408" t="s">
        <v>5718</v>
      </c>
      <c r="B3408" t="s">
        <v>2006</v>
      </c>
      <c r="C3408">
        <v>41333</v>
      </c>
      <c r="D3408">
        <v>4097160079</v>
      </c>
    </row>
    <row r="3409" spans="1:4" x14ac:dyDescent="0.3">
      <c r="A3409" t="s">
        <v>5719</v>
      </c>
      <c r="B3409" t="s">
        <v>3269</v>
      </c>
      <c r="C3409">
        <v>42355</v>
      </c>
      <c r="D3409">
        <v>1163292249</v>
      </c>
    </row>
    <row r="3410" spans="1:4" x14ac:dyDescent="0.3">
      <c r="A3410" t="s">
        <v>5720</v>
      </c>
      <c r="B3410" t="s">
        <v>2127</v>
      </c>
      <c r="C3410">
        <v>20680</v>
      </c>
      <c r="D3410">
        <v>9965847037</v>
      </c>
    </row>
    <row r="3411" spans="1:4" x14ac:dyDescent="0.3">
      <c r="A3411" t="s">
        <v>5721</v>
      </c>
      <c r="B3411" t="s">
        <v>2365</v>
      </c>
      <c r="C3411">
        <v>45791</v>
      </c>
      <c r="D3411">
        <v>1444572199</v>
      </c>
    </row>
    <row r="3412" spans="1:4" x14ac:dyDescent="0.3">
      <c r="A3412" t="s">
        <v>5722</v>
      </c>
      <c r="B3412" t="s">
        <v>2709</v>
      </c>
      <c r="C3412">
        <v>53170</v>
      </c>
      <c r="D3412">
        <v>1606657585</v>
      </c>
    </row>
    <row r="3413" spans="1:4" x14ac:dyDescent="0.3">
      <c r="A3413" t="s">
        <v>5723</v>
      </c>
      <c r="B3413" t="s">
        <v>2576</v>
      </c>
      <c r="C3413">
        <v>30272</v>
      </c>
      <c r="D3413">
        <v>3259018638</v>
      </c>
    </row>
    <row r="3414" spans="1:4" x14ac:dyDescent="0.3">
      <c r="A3414" t="s">
        <v>5724</v>
      </c>
      <c r="B3414" t="s">
        <v>2503</v>
      </c>
      <c r="C3414">
        <v>48634</v>
      </c>
      <c r="D3414">
        <v>8346855079</v>
      </c>
    </row>
    <row r="3415" spans="1:4" x14ac:dyDescent="0.3">
      <c r="A3415" t="s">
        <v>5725</v>
      </c>
      <c r="B3415" t="s">
        <v>2077</v>
      </c>
      <c r="C3415">
        <v>12679</v>
      </c>
      <c r="D3415">
        <v>1009146149</v>
      </c>
    </row>
    <row r="3416" spans="1:4" x14ac:dyDescent="0.3">
      <c r="A3416" t="s">
        <v>5726</v>
      </c>
      <c r="B3416" t="s">
        <v>1964</v>
      </c>
      <c r="C3416">
        <v>39054</v>
      </c>
      <c r="D3416">
        <v>5209112160</v>
      </c>
    </row>
    <row r="3417" spans="1:4" x14ac:dyDescent="0.3">
      <c r="A3417" t="s">
        <v>5727</v>
      </c>
      <c r="B3417" t="s">
        <v>3169</v>
      </c>
      <c r="C3417">
        <v>21618</v>
      </c>
      <c r="D3417">
        <v>898924138</v>
      </c>
    </row>
    <row r="3418" spans="1:4" x14ac:dyDescent="0.3">
      <c r="A3418" t="s">
        <v>5728</v>
      </c>
      <c r="B3418" t="s">
        <v>2323</v>
      </c>
      <c r="C3418">
        <v>26361</v>
      </c>
      <c r="D3418">
        <v>2083520173</v>
      </c>
    </row>
    <row r="3419" spans="1:4" x14ac:dyDescent="0.3">
      <c r="A3419" t="s">
        <v>5729</v>
      </c>
      <c r="B3419" t="s">
        <v>2251</v>
      </c>
      <c r="C3419">
        <v>48105</v>
      </c>
      <c r="D3419">
        <v>5974179625</v>
      </c>
    </row>
    <row r="3420" spans="1:4" x14ac:dyDescent="0.3">
      <c r="A3420" t="s">
        <v>5730</v>
      </c>
      <c r="B3420" t="s">
        <v>2028</v>
      </c>
      <c r="C3420">
        <v>44151</v>
      </c>
      <c r="D3420">
        <v>5358183647</v>
      </c>
    </row>
    <row r="3421" spans="1:4" x14ac:dyDescent="0.3">
      <c r="A3421" t="s">
        <v>5731</v>
      </c>
      <c r="B3421" t="s">
        <v>2800</v>
      </c>
      <c r="C3421">
        <v>21281</v>
      </c>
      <c r="D3421">
        <v>7188904251</v>
      </c>
    </row>
    <row r="3422" spans="1:4" x14ac:dyDescent="0.3">
      <c r="A3422" t="s">
        <v>5732</v>
      </c>
      <c r="B3422" t="s">
        <v>2308</v>
      </c>
      <c r="C3422">
        <v>40809</v>
      </c>
      <c r="D3422">
        <v>357531329</v>
      </c>
    </row>
    <row r="3423" spans="1:4" x14ac:dyDescent="0.3">
      <c r="A3423" t="s">
        <v>5733</v>
      </c>
      <c r="B3423" t="s">
        <v>2914</v>
      </c>
      <c r="C3423">
        <v>12178</v>
      </c>
      <c r="D3423">
        <v>895027720</v>
      </c>
    </row>
    <row r="3424" spans="1:4" x14ac:dyDescent="0.3">
      <c r="A3424" t="s">
        <v>5734</v>
      </c>
      <c r="B3424" t="s">
        <v>2965</v>
      </c>
      <c r="C3424">
        <v>47410</v>
      </c>
      <c r="D3424">
        <v>6183510505</v>
      </c>
    </row>
    <row r="3425" spans="1:4" x14ac:dyDescent="0.3">
      <c r="A3425" t="s">
        <v>5735</v>
      </c>
      <c r="B3425" t="s">
        <v>2008</v>
      </c>
      <c r="C3425">
        <v>44325</v>
      </c>
      <c r="D3425">
        <v>9854387496</v>
      </c>
    </row>
    <row r="3426" spans="1:4" x14ac:dyDescent="0.3">
      <c r="A3426" t="s">
        <v>5736</v>
      </c>
      <c r="B3426" t="s">
        <v>2530</v>
      </c>
      <c r="C3426">
        <v>11733</v>
      </c>
      <c r="D3426">
        <v>2421688019</v>
      </c>
    </row>
    <row r="3427" spans="1:4" x14ac:dyDescent="0.3">
      <c r="A3427" t="s">
        <v>5737</v>
      </c>
      <c r="B3427" t="s">
        <v>3039</v>
      </c>
      <c r="C3427">
        <v>42092</v>
      </c>
      <c r="D3427">
        <v>325547246</v>
      </c>
    </row>
    <row r="3428" spans="1:4" x14ac:dyDescent="0.3">
      <c r="A3428" t="s">
        <v>5738</v>
      </c>
      <c r="B3428" t="s">
        <v>2207</v>
      </c>
      <c r="C3428">
        <v>55984</v>
      </c>
      <c r="D3428">
        <v>2893065872</v>
      </c>
    </row>
    <row r="3429" spans="1:4" x14ac:dyDescent="0.3">
      <c r="A3429" t="s">
        <v>5739</v>
      </c>
      <c r="B3429" t="s">
        <v>1982</v>
      </c>
      <c r="C3429">
        <v>39139</v>
      </c>
      <c r="D3429">
        <v>1042822263</v>
      </c>
    </row>
    <row r="3430" spans="1:4" x14ac:dyDescent="0.3">
      <c r="A3430" t="s">
        <v>5740</v>
      </c>
      <c r="B3430" t="s">
        <v>3753</v>
      </c>
      <c r="C3430">
        <v>42363</v>
      </c>
      <c r="D3430">
        <v>2976436541</v>
      </c>
    </row>
    <row r="3431" spans="1:4" x14ac:dyDescent="0.3">
      <c r="A3431" t="s">
        <v>5741</v>
      </c>
      <c r="B3431" t="s">
        <v>1978</v>
      </c>
      <c r="C3431">
        <v>36101</v>
      </c>
      <c r="D3431">
        <v>4795089876</v>
      </c>
    </row>
    <row r="3432" spans="1:4" x14ac:dyDescent="0.3">
      <c r="A3432" t="s">
        <v>5742</v>
      </c>
      <c r="B3432" t="s">
        <v>1936</v>
      </c>
      <c r="C3432">
        <v>50380</v>
      </c>
      <c r="D3432">
        <v>9458563771</v>
      </c>
    </row>
    <row r="3433" spans="1:4" x14ac:dyDescent="0.3">
      <c r="A3433" t="s">
        <v>5743</v>
      </c>
      <c r="B3433" t="s">
        <v>2118</v>
      </c>
      <c r="C3433">
        <v>38809</v>
      </c>
      <c r="D3433">
        <v>3409869514</v>
      </c>
    </row>
    <row r="3434" spans="1:4" x14ac:dyDescent="0.3">
      <c r="A3434" t="s">
        <v>5744</v>
      </c>
      <c r="B3434" t="s">
        <v>3039</v>
      </c>
      <c r="C3434">
        <v>46997</v>
      </c>
      <c r="D3434">
        <v>1895483948</v>
      </c>
    </row>
    <row r="3435" spans="1:4" x14ac:dyDescent="0.3">
      <c r="A3435" t="s">
        <v>5745</v>
      </c>
      <c r="B3435" t="s">
        <v>2350</v>
      </c>
      <c r="C3435">
        <v>49119</v>
      </c>
      <c r="D3435">
        <v>8808097757</v>
      </c>
    </row>
    <row r="3436" spans="1:4" x14ac:dyDescent="0.3">
      <c r="A3436" t="s">
        <v>5746</v>
      </c>
      <c r="B3436" t="s">
        <v>2203</v>
      </c>
      <c r="C3436">
        <v>34448</v>
      </c>
      <c r="D3436">
        <v>2551917727</v>
      </c>
    </row>
    <row r="3437" spans="1:4" x14ac:dyDescent="0.3">
      <c r="A3437" t="s">
        <v>5747</v>
      </c>
      <c r="B3437" t="s">
        <v>2574</v>
      </c>
      <c r="C3437">
        <v>46253</v>
      </c>
      <c r="D3437">
        <v>1149008652</v>
      </c>
    </row>
    <row r="3438" spans="1:4" x14ac:dyDescent="0.3">
      <c r="A3438" t="s">
        <v>5748</v>
      </c>
      <c r="B3438" t="s">
        <v>1944</v>
      </c>
      <c r="C3438">
        <v>39242</v>
      </c>
      <c r="D3438">
        <v>6854809452</v>
      </c>
    </row>
    <row r="3439" spans="1:4" x14ac:dyDescent="0.3">
      <c r="A3439" t="s">
        <v>5749</v>
      </c>
      <c r="B3439" t="s">
        <v>2505</v>
      </c>
      <c r="C3439">
        <v>15786</v>
      </c>
      <c r="D3439">
        <v>1155371844</v>
      </c>
    </row>
    <row r="3440" spans="1:4" x14ac:dyDescent="0.3">
      <c r="A3440" t="s">
        <v>5750</v>
      </c>
      <c r="B3440" t="s">
        <v>1930</v>
      </c>
      <c r="C3440">
        <v>25931</v>
      </c>
      <c r="D3440">
        <v>5353923685</v>
      </c>
    </row>
    <row r="3441" spans="1:4" x14ac:dyDescent="0.3">
      <c r="A3441" t="s">
        <v>5751</v>
      </c>
      <c r="B3441" t="s">
        <v>2079</v>
      </c>
      <c r="C3441">
        <v>42991</v>
      </c>
      <c r="D3441">
        <v>2480515559</v>
      </c>
    </row>
    <row r="3442" spans="1:4" x14ac:dyDescent="0.3">
      <c r="A3442" t="s">
        <v>5752</v>
      </c>
      <c r="B3442" t="s">
        <v>2246</v>
      </c>
      <c r="C3442">
        <v>21380</v>
      </c>
      <c r="D3442">
        <v>6271204627</v>
      </c>
    </row>
    <row r="3443" spans="1:4" x14ac:dyDescent="0.3">
      <c r="A3443" t="s">
        <v>5753</v>
      </c>
      <c r="B3443" t="s">
        <v>2533</v>
      </c>
      <c r="C3443">
        <v>22728</v>
      </c>
      <c r="D3443">
        <v>7273123196</v>
      </c>
    </row>
    <row r="3444" spans="1:4" x14ac:dyDescent="0.3">
      <c r="A3444" t="s">
        <v>5754</v>
      </c>
      <c r="B3444" t="s">
        <v>2251</v>
      </c>
      <c r="C3444">
        <v>48758</v>
      </c>
      <c r="D3444">
        <v>4535395691</v>
      </c>
    </row>
    <row r="3445" spans="1:4" x14ac:dyDescent="0.3">
      <c r="A3445" t="s">
        <v>5755</v>
      </c>
      <c r="B3445" t="s">
        <v>1997</v>
      </c>
      <c r="C3445">
        <v>14067</v>
      </c>
      <c r="D3445">
        <v>4773306254</v>
      </c>
    </row>
    <row r="3446" spans="1:4" x14ac:dyDescent="0.3">
      <c r="A3446" t="s">
        <v>5756</v>
      </c>
      <c r="B3446" t="s">
        <v>2401</v>
      </c>
      <c r="C3446">
        <v>42088</v>
      </c>
      <c r="D3446">
        <v>784224471</v>
      </c>
    </row>
    <row r="3447" spans="1:4" x14ac:dyDescent="0.3">
      <c r="A3447" t="s">
        <v>5757</v>
      </c>
      <c r="B3447" t="s">
        <v>2310</v>
      </c>
      <c r="C3447">
        <v>19682</v>
      </c>
      <c r="D3447">
        <v>7338728615</v>
      </c>
    </row>
    <row r="3448" spans="1:4" x14ac:dyDescent="0.3">
      <c r="A3448" t="s">
        <v>5758</v>
      </c>
      <c r="B3448" t="s">
        <v>2441</v>
      </c>
      <c r="C3448">
        <v>54196</v>
      </c>
      <c r="D3448">
        <v>7039995972</v>
      </c>
    </row>
    <row r="3449" spans="1:4" x14ac:dyDescent="0.3">
      <c r="A3449" t="s">
        <v>5759</v>
      </c>
      <c r="B3449" t="s">
        <v>2533</v>
      </c>
      <c r="C3449">
        <v>57283</v>
      </c>
      <c r="D3449">
        <v>5405945366</v>
      </c>
    </row>
    <row r="3450" spans="1:4" x14ac:dyDescent="0.3">
      <c r="A3450" t="s">
        <v>5760</v>
      </c>
      <c r="B3450" t="s">
        <v>2097</v>
      </c>
      <c r="C3450">
        <v>43346</v>
      </c>
      <c r="D3450">
        <v>6041314951</v>
      </c>
    </row>
    <row r="3451" spans="1:4" x14ac:dyDescent="0.3">
      <c r="A3451" t="s">
        <v>5761</v>
      </c>
      <c r="B3451" t="s">
        <v>2184</v>
      </c>
      <c r="C3451">
        <v>37652</v>
      </c>
      <c r="D3451">
        <v>2353272215</v>
      </c>
    </row>
    <row r="3452" spans="1:4" x14ac:dyDescent="0.3">
      <c r="A3452" t="s">
        <v>5762</v>
      </c>
      <c r="B3452" t="s">
        <v>2441</v>
      </c>
      <c r="C3452">
        <v>55656</v>
      </c>
      <c r="D3452">
        <v>8718856853</v>
      </c>
    </row>
    <row r="3453" spans="1:4" x14ac:dyDescent="0.3">
      <c r="A3453" t="s">
        <v>5763</v>
      </c>
      <c r="B3453" t="s">
        <v>2576</v>
      </c>
      <c r="C3453">
        <v>44989</v>
      </c>
      <c r="D3453">
        <v>6378969205</v>
      </c>
    </row>
    <row r="3454" spans="1:4" x14ac:dyDescent="0.3">
      <c r="A3454" t="s">
        <v>5764</v>
      </c>
      <c r="B3454" t="s">
        <v>3533</v>
      </c>
      <c r="C3454">
        <v>43455</v>
      </c>
      <c r="D3454">
        <v>6380488901</v>
      </c>
    </row>
    <row r="3455" spans="1:4" x14ac:dyDescent="0.3">
      <c r="A3455" t="s">
        <v>5765</v>
      </c>
      <c r="B3455" t="s">
        <v>2097</v>
      </c>
      <c r="C3455">
        <v>27654</v>
      </c>
      <c r="D3455">
        <v>7489370671</v>
      </c>
    </row>
    <row r="3456" spans="1:4" x14ac:dyDescent="0.3">
      <c r="A3456" t="s">
        <v>5766</v>
      </c>
      <c r="B3456" t="s">
        <v>2077</v>
      </c>
      <c r="C3456">
        <v>58666</v>
      </c>
      <c r="D3456">
        <v>5907724676</v>
      </c>
    </row>
    <row r="3457" spans="1:4" x14ac:dyDescent="0.3">
      <c r="A3457" t="s">
        <v>5767</v>
      </c>
      <c r="B3457" t="s">
        <v>2923</v>
      </c>
      <c r="C3457">
        <v>12145</v>
      </c>
      <c r="D3457">
        <v>8277918739</v>
      </c>
    </row>
    <row r="3458" spans="1:4" x14ac:dyDescent="0.3">
      <c r="A3458" t="s">
        <v>5768</v>
      </c>
      <c r="B3458" t="s">
        <v>2990</v>
      </c>
      <c r="C3458">
        <v>41195</v>
      </c>
      <c r="D3458">
        <v>4718207207</v>
      </c>
    </row>
    <row r="3459" spans="1:4" x14ac:dyDescent="0.3">
      <c r="A3459" t="s">
        <v>5769</v>
      </c>
      <c r="B3459" t="s">
        <v>2431</v>
      </c>
      <c r="C3459">
        <v>46393</v>
      </c>
      <c r="D3459">
        <v>5975948169</v>
      </c>
    </row>
    <row r="3460" spans="1:4" x14ac:dyDescent="0.3">
      <c r="A3460" t="s">
        <v>5770</v>
      </c>
      <c r="B3460" t="s">
        <v>2054</v>
      </c>
      <c r="C3460">
        <v>54398</v>
      </c>
      <c r="D3460">
        <v>797655034</v>
      </c>
    </row>
    <row r="3461" spans="1:4" x14ac:dyDescent="0.3">
      <c r="A3461" t="s">
        <v>5771</v>
      </c>
      <c r="B3461" t="s">
        <v>1997</v>
      </c>
      <c r="C3461">
        <v>48195</v>
      </c>
      <c r="D3461">
        <v>6531376252</v>
      </c>
    </row>
    <row r="3462" spans="1:4" x14ac:dyDescent="0.3">
      <c r="A3462" t="s">
        <v>5772</v>
      </c>
      <c r="B3462" t="s">
        <v>2709</v>
      </c>
      <c r="C3462">
        <v>54175</v>
      </c>
      <c r="D3462">
        <v>3292353998</v>
      </c>
    </row>
    <row r="3463" spans="1:4" x14ac:dyDescent="0.3">
      <c r="A3463" t="s">
        <v>5773</v>
      </c>
      <c r="B3463" t="s">
        <v>2411</v>
      </c>
      <c r="C3463">
        <v>20732</v>
      </c>
      <c r="D3463">
        <v>5211527984</v>
      </c>
    </row>
    <row r="3464" spans="1:4" x14ac:dyDescent="0.3">
      <c r="A3464" t="s">
        <v>5774</v>
      </c>
      <c r="B3464" t="s">
        <v>1950</v>
      </c>
      <c r="C3464">
        <v>25585</v>
      </c>
      <c r="D3464">
        <v>25254650</v>
      </c>
    </row>
    <row r="3465" spans="1:4" x14ac:dyDescent="0.3">
      <c r="A3465" t="s">
        <v>5775</v>
      </c>
      <c r="B3465" t="s">
        <v>3785</v>
      </c>
      <c r="C3465">
        <v>28891</v>
      </c>
      <c r="D3465">
        <v>7180536660</v>
      </c>
    </row>
    <row r="3466" spans="1:4" x14ac:dyDescent="0.3">
      <c r="A3466" t="s">
        <v>5776</v>
      </c>
      <c r="B3466" t="s">
        <v>2360</v>
      </c>
      <c r="C3466">
        <v>52803</v>
      </c>
      <c r="D3466">
        <v>2524849899</v>
      </c>
    </row>
    <row r="3467" spans="1:4" x14ac:dyDescent="0.3">
      <c r="A3467" t="s">
        <v>5777</v>
      </c>
      <c r="B3467" t="s">
        <v>2466</v>
      </c>
      <c r="C3467">
        <v>35859</v>
      </c>
      <c r="D3467">
        <v>4445486779</v>
      </c>
    </row>
    <row r="3468" spans="1:4" x14ac:dyDescent="0.3">
      <c r="A3468" t="s">
        <v>5778</v>
      </c>
      <c r="B3468" t="s">
        <v>3734</v>
      </c>
      <c r="C3468">
        <v>51973</v>
      </c>
      <c r="D3468">
        <v>7888574610</v>
      </c>
    </row>
    <row r="3469" spans="1:4" x14ac:dyDescent="0.3">
      <c r="A3469" t="s">
        <v>5779</v>
      </c>
      <c r="B3469" t="s">
        <v>2314</v>
      </c>
      <c r="C3469">
        <v>28608</v>
      </c>
      <c r="D3469">
        <v>2551917727</v>
      </c>
    </row>
    <row r="3470" spans="1:4" x14ac:dyDescent="0.3">
      <c r="A3470" t="s">
        <v>5780</v>
      </c>
      <c r="B3470" t="s">
        <v>2572</v>
      </c>
      <c r="C3470">
        <v>31944</v>
      </c>
      <c r="D3470">
        <v>2117567142</v>
      </c>
    </row>
    <row r="3471" spans="1:4" x14ac:dyDescent="0.3">
      <c r="A3471" t="s">
        <v>5781</v>
      </c>
      <c r="B3471" t="s">
        <v>2809</v>
      </c>
      <c r="C3471">
        <v>33640</v>
      </c>
      <c r="D3471">
        <v>7961231404</v>
      </c>
    </row>
    <row r="3472" spans="1:4" x14ac:dyDescent="0.3">
      <c r="A3472" t="s">
        <v>5782</v>
      </c>
      <c r="B3472" t="s">
        <v>1966</v>
      </c>
      <c r="C3472">
        <v>36605</v>
      </c>
      <c r="D3472">
        <v>5197585250</v>
      </c>
    </row>
    <row r="3473" spans="1:4" x14ac:dyDescent="0.3">
      <c r="A3473" t="s">
        <v>5783</v>
      </c>
      <c r="B3473" t="s">
        <v>2087</v>
      </c>
      <c r="C3473">
        <v>53079</v>
      </c>
      <c r="D3473">
        <v>6286877770</v>
      </c>
    </row>
    <row r="3474" spans="1:4" x14ac:dyDescent="0.3">
      <c r="A3474" t="s">
        <v>5784</v>
      </c>
      <c r="B3474" t="s">
        <v>2583</v>
      </c>
      <c r="C3474">
        <v>15734</v>
      </c>
      <c r="D3474">
        <v>6109997811</v>
      </c>
    </row>
    <row r="3475" spans="1:4" x14ac:dyDescent="0.3">
      <c r="A3475" t="s">
        <v>5785</v>
      </c>
      <c r="B3475" t="s">
        <v>2554</v>
      </c>
      <c r="C3475">
        <v>39686</v>
      </c>
      <c r="D3475">
        <v>4823073274</v>
      </c>
    </row>
    <row r="3476" spans="1:4" x14ac:dyDescent="0.3">
      <c r="A3476" t="s">
        <v>5786</v>
      </c>
      <c r="B3476" t="s">
        <v>2137</v>
      </c>
      <c r="C3476">
        <v>31141</v>
      </c>
      <c r="D3476">
        <v>8565880958</v>
      </c>
    </row>
    <row r="3477" spans="1:4" x14ac:dyDescent="0.3">
      <c r="A3477" t="s">
        <v>5787</v>
      </c>
      <c r="B3477" t="s">
        <v>2057</v>
      </c>
      <c r="C3477">
        <v>14558</v>
      </c>
      <c r="D3477">
        <v>8445779583</v>
      </c>
    </row>
    <row r="3478" spans="1:4" x14ac:dyDescent="0.3">
      <c r="A3478" t="s">
        <v>5788</v>
      </c>
      <c r="B3478" t="s">
        <v>2374</v>
      </c>
      <c r="C3478">
        <v>53380</v>
      </c>
      <c r="D3478">
        <v>1743464649</v>
      </c>
    </row>
    <row r="3479" spans="1:4" x14ac:dyDescent="0.3">
      <c r="A3479" t="s">
        <v>5789</v>
      </c>
      <c r="B3479" t="s">
        <v>2236</v>
      </c>
      <c r="C3479">
        <v>55898</v>
      </c>
      <c r="D3479">
        <v>8552526727</v>
      </c>
    </row>
    <row r="3480" spans="1:4" x14ac:dyDescent="0.3">
      <c r="A3480" t="s">
        <v>5790</v>
      </c>
      <c r="B3480" t="s">
        <v>3785</v>
      </c>
      <c r="C3480">
        <v>47259</v>
      </c>
      <c r="D3480">
        <v>8467388188</v>
      </c>
    </row>
    <row r="3481" spans="1:4" x14ac:dyDescent="0.3">
      <c r="A3481" t="s">
        <v>5791</v>
      </c>
      <c r="B3481" t="s">
        <v>2168</v>
      </c>
      <c r="C3481">
        <v>15203</v>
      </c>
      <c r="D3481">
        <v>1887308636</v>
      </c>
    </row>
    <row r="3482" spans="1:4" x14ac:dyDescent="0.3">
      <c r="A3482" t="s">
        <v>5792</v>
      </c>
      <c r="B3482" t="s">
        <v>2800</v>
      </c>
      <c r="C3482">
        <v>10340</v>
      </c>
      <c r="D3482">
        <v>6837456032</v>
      </c>
    </row>
    <row r="3483" spans="1:4" x14ac:dyDescent="0.3">
      <c r="A3483" t="s">
        <v>5793</v>
      </c>
      <c r="B3483" t="s">
        <v>3271</v>
      </c>
      <c r="C3483">
        <v>22912</v>
      </c>
      <c r="D3483">
        <v>7645724897</v>
      </c>
    </row>
    <row r="3484" spans="1:4" x14ac:dyDescent="0.3">
      <c r="A3484" t="s">
        <v>5794</v>
      </c>
      <c r="B3484" t="s">
        <v>2127</v>
      </c>
      <c r="C3484">
        <v>28412</v>
      </c>
      <c r="D3484">
        <v>3858163570</v>
      </c>
    </row>
    <row r="3485" spans="1:4" x14ac:dyDescent="0.3">
      <c r="A3485" t="s">
        <v>5795</v>
      </c>
      <c r="B3485" t="s">
        <v>2740</v>
      </c>
      <c r="C3485">
        <v>55994</v>
      </c>
      <c r="D3485">
        <v>2353272215</v>
      </c>
    </row>
    <row r="3486" spans="1:4" x14ac:dyDescent="0.3">
      <c r="A3486" t="s">
        <v>5796</v>
      </c>
      <c r="B3486" t="s">
        <v>2246</v>
      </c>
      <c r="C3486">
        <v>28322</v>
      </c>
      <c r="D3486">
        <v>8875320292</v>
      </c>
    </row>
    <row r="3487" spans="1:4" x14ac:dyDescent="0.3">
      <c r="A3487" t="s">
        <v>5797</v>
      </c>
      <c r="B3487" t="s">
        <v>2647</v>
      </c>
      <c r="C3487">
        <v>53247</v>
      </c>
      <c r="D3487">
        <v>5623178685</v>
      </c>
    </row>
    <row r="3488" spans="1:4" x14ac:dyDescent="0.3">
      <c r="A3488" t="s">
        <v>5798</v>
      </c>
      <c r="B3488" t="s">
        <v>2424</v>
      </c>
      <c r="C3488">
        <v>48484</v>
      </c>
      <c r="D3488">
        <v>9412192312</v>
      </c>
    </row>
    <row r="3489" spans="1:4" x14ac:dyDescent="0.3">
      <c r="A3489" t="s">
        <v>5799</v>
      </c>
      <c r="B3489" t="s">
        <v>2051</v>
      </c>
      <c r="C3489">
        <v>22091</v>
      </c>
      <c r="D3489">
        <v>1442784075</v>
      </c>
    </row>
    <row r="3490" spans="1:4" x14ac:dyDescent="0.3">
      <c r="A3490" t="s">
        <v>5800</v>
      </c>
      <c r="B3490" t="s">
        <v>2405</v>
      </c>
      <c r="C3490">
        <v>36570</v>
      </c>
      <c r="D3490">
        <v>7240169995</v>
      </c>
    </row>
    <row r="3491" spans="1:4" x14ac:dyDescent="0.3">
      <c r="A3491" t="s">
        <v>5801</v>
      </c>
      <c r="B3491" t="s">
        <v>2305</v>
      </c>
      <c r="C3491">
        <v>59414</v>
      </c>
      <c r="D3491">
        <v>7268478941</v>
      </c>
    </row>
    <row r="3492" spans="1:4" x14ac:dyDescent="0.3">
      <c r="A3492" t="s">
        <v>5802</v>
      </c>
      <c r="B3492" t="s">
        <v>2383</v>
      </c>
      <c r="C3492">
        <v>59210</v>
      </c>
      <c r="D3492">
        <v>9782845590</v>
      </c>
    </row>
    <row r="3493" spans="1:4" x14ac:dyDescent="0.3">
      <c r="A3493" t="s">
        <v>5803</v>
      </c>
      <c r="B3493" t="s">
        <v>2633</v>
      </c>
      <c r="C3493">
        <v>54199</v>
      </c>
      <c r="D3493">
        <v>1062607929</v>
      </c>
    </row>
    <row r="3494" spans="1:4" x14ac:dyDescent="0.3">
      <c r="A3494" t="s">
        <v>5804</v>
      </c>
      <c r="B3494" t="s">
        <v>2316</v>
      </c>
      <c r="C3494">
        <v>12008</v>
      </c>
      <c r="D3494">
        <v>5117202538</v>
      </c>
    </row>
    <row r="3495" spans="1:4" x14ac:dyDescent="0.3">
      <c r="A3495" t="s">
        <v>5805</v>
      </c>
      <c r="B3495" t="s">
        <v>2194</v>
      </c>
      <c r="C3495">
        <v>54667</v>
      </c>
      <c r="D3495">
        <v>5503746279</v>
      </c>
    </row>
    <row r="3496" spans="1:4" x14ac:dyDescent="0.3">
      <c r="A3496" t="s">
        <v>5806</v>
      </c>
      <c r="B3496" t="s">
        <v>2026</v>
      </c>
      <c r="C3496">
        <v>54186</v>
      </c>
      <c r="D3496">
        <v>2659144249</v>
      </c>
    </row>
    <row r="3497" spans="1:4" x14ac:dyDescent="0.3">
      <c r="A3497" t="s">
        <v>5807</v>
      </c>
      <c r="B3497" t="s">
        <v>3734</v>
      </c>
      <c r="C3497">
        <v>41296</v>
      </c>
      <c r="D3497">
        <v>5928086253</v>
      </c>
    </row>
    <row r="3498" spans="1:4" x14ac:dyDescent="0.3">
      <c r="A3498" t="s">
        <v>5808</v>
      </c>
      <c r="B3498" t="s">
        <v>2360</v>
      </c>
      <c r="C3498">
        <v>24455</v>
      </c>
      <c r="D3498">
        <v>8519669638</v>
      </c>
    </row>
    <row r="3499" spans="1:4" x14ac:dyDescent="0.3">
      <c r="A3499" t="s">
        <v>5809</v>
      </c>
      <c r="B3499" t="s">
        <v>2507</v>
      </c>
      <c r="C3499">
        <v>38559</v>
      </c>
      <c r="D3499">
        <v>9621331862</v>
      </c>
    </row>
    <row r="3500" spans="1:4" x14ac:dyDescent="0.3">
      <c r="A3500" t="s">
        <v>5810</v>
      </c>
      <c r="B3500" t="s">
        <v>4018</v>
      </c>
      <c r="C3500">
        <v>47439</v>
      </c>
      <c r="D3500">
        <v>5863557389</v>
      </c>
    </row>
    <row r="3501" spans="1:4" x14ac:dyDescent="0.3">
      <c r="A3501" t="s">
        <v>5811</v>
      </c>
      <c r="B3501" t="s">
        <v>2214</v>
      </c>
      <c r="C3501">
        <v>47848</v>
      </c>
      <c r="D3501">
        <v>7373156215</v>
      </c>
    </row>
    <row r="3502" spans="1:4" x14ac:dyDescent="0.3">
      <c r="A3502" t="s">
        <v>5812</v>
      </c>
      <c r="B3502" t="s">
        <v>2207</v>
      </c>
      <c r="C3502">
        <v>34321</v>
      </c>
      <c r="D3502">
        <v>4638232353</v>
      </c>
    </row>
    <row r="3503" spans="1:4" x14ac:dyDescent="0.3">
      <c r="A3503" t="s">
        <v>5813</v>
      </c>
      <c r="B3503" t="s">
        <v>3663</v>
      </c>
      <c r="C3503">
        <v>30626</v>
      </c>
      <c r="D3503">
        <v>7304628987</v>
      </c>
    </row>
    <row r="3504" spans="1:4" x14ac:dyDescent="0.3">
      <c r="A3504" t="s">
        <v>5814</v>
      </c>
      <c r="B3504" t="s">
        <v>2628</v>
      </c>
      <c r="C3504">
        <v>46247</v>
      </c>
      <c r="D3504">
        <v>8315800957</v>
      </c>
    </row>
    <row r="3505" spans="1:4" x14ac:dyDescent="0.3">
      <c r="A3505" t="s">
        <v>5815</v>
      </c>
      <c r="B3505" t="s">
        <v>2018</v>
      </c>
      <c r="C3505">
        <v>41582</v>
      </c>
      <c r="D3505">
        <v>1009146149</v>
      </c>
    </row>
    <row r="3506" spans="1:4" x14ac:dyDescent="0.3">
      <c r="A3506" t="s">
        <v>5816</v>
      </c>
      <c r="B3506" t="s">
        <v>2682</v>
      </c>
      <c r="C3506">
        <v>21030</v>
      </c>
      <c r="D3506">
        <v>4235594176</v>
      </c>
    </row>
    <row r="3507" spans="1:4" x14ac:dyDescent="0.3">
      <c r="A3507" t="s">
        <v>5817</v>
      </c>
      <c r="B3507" t="s">
        <v>2039</v>
      </c>
      <c r="C3507">
        <v>38822</v>
      </c>
      <c r="D3507">
        <v>3560320844</v>
      </c>
    </row>
    <row r="3508" spans="1:4" x14ac:dyDescent="0.3">
      <c r="A3508" t="s">
        <v>5818</v>
      </c>
      <c r="B3508" t="s">
        <v>2236</v>
      </c>
      <c r="C3508">
        <v>44336</v>
      </c>
      <c r="D3508">
        <v>2740930763</v>
      </c>
    </row>
    <row r="3509" spans="1:4" x14ac:dyDescent="0.3">
      <c r="A3509" t="s">
        <v>5819</v>
      </c>
      <c r="B3509" t="s">
        <v>2764</v>
      </c>
      <c r="C3509">
        <v>11453</v>
      </c>
      <c r="D3509">
        <v>3932861779</v>
      </c>
    </row>
    <row r="3510" spans="1:4" x14ac:dyDescent="0.3">
      <c r="A3510" t="s">
        <v>5820</v>
      </c>
      <c r="B3510" t="s">
        <v>3286</v>
      </c>
      <c r="C3510">
        <v>49214</v>
      </c>
      <c r="D3510">
        <v>1391414047</v>
      </c>
    </row>
    <row r="3511" spans="1:4" x14ac:dyDescent="0.3">
      <c r="A3511" t="s">
        <v>5821</v>
      </c>
      <c r="B3511" t="s">
        <v>2149</v>
      </c>
      <c r="C3511">
        <v>29654</v>
      </c>
      <c r="D3511">
        <v>5574535556</v>
      </c>
    </row>
    <row r="3512" spans="1:4" x14ac:dyDescent="0.3">
      <c r="A3512" t="s">
        <v>5822</v>
      </c>
      <c r="B3512" t="s">
        <v>2355</v>
      </c>
      <c r="C3512">
        <v>56520</v>
      </c>
      <c r="D3512">
        <v>3597778305</v>
      </c>
    </row>
    <row r="3513" spans="1:4" x14ac:dyDescent="0.3">
      <c r="A3513" t="s">
        <v>5823</v>
      </c>
      <c r="B3513" t="s">
        <v>2219</v>
      </c>
      <c r="C3513">
        <v>14855</v>
      </c>
      <c r="D3513">
        <v>4159390110</v>
      </c>
    </row>
    <row r="3514" spans="1:4" x14ac:dyDescent="0.3">
      <c r="A3514" t="s">
        <v>5824</v>
      </c>
      <c r="B3514" t="s">
        <v>1946</v>
      </c>
      <c r="C3514">
        <v>12804</v>
      </c>
      <c r="D3514">
        <v>9529277938</v>
      </c>
    </row>
    <row r="3515" spans="1:4" x14ac:dyDescent="0.3">
      <c r="A3515" t="s">
        <v>5825</v>
      </c>
      <c r="B3515" t="s">
        <v>2533</v>
      </c>
      <c r="C3515">
        <v>57453</v>
      </c>
      <c r="D3515">
        <v>5795848808</v>
      </c>
    </row>
    <row r="3516" spans="1:4" x14ac:dyDescent="0.3">
      <c r="A3516" t="s">
        <v>5826</v>
      </c>
      <c r="B3516" t="s">
        <v>2521</v>
      </c>
      <c r="C3516">
        <v>42650</v>
      </c>
      <c r="D3516">
        <v>7326611955</v>
      </c>
    </row>
    <row r="3517" spans="1:4" x14ac:dyDescent="0.3">
      <c r="A3517" t="s">
        <v>5827</v>
      </c>
      <c r="B3517" t="s">
        <v>1938</v>
      </c>
      <c r="C3517">
        <v>18148</v>
      </c>
      <c r="D3517">
        <v>2259282237</v>
      </c>
    </row>
    <row r="3518" spans="1:4" x14ac:dyDescent="0.3">
      <c r="A3518" t="s">
        <v>5828</v>
      </c>
      <c r="B3518" t="s">
        <v>2797</v>
      </c>
      <c r="C3518">
        <v>59108</v>
      </c>
      <c r="D3518">
        <v>7304628987</v>
      </c>
    </row>
    <row r="3519" spans="1:4" x14ac:dyDescent="0.3">
      <c r="A3519" t="s">
        <v>5829</v>
      </c>
      <c r="B3519" t="s">
        <v>2674</v>
      </c>
      <c r="C3519">
        <v>23258</v>
      </c>
      <c r="D3519">
        <v>1599457717</v>
      </c>
    </row>
    <row r="3520" spans="1:4" x14ac:dyDescent="0.3">
      <c r="A3520" t="s">
        <v>5830</v>
      </c>
      <c r="B3520" t="s">
        <v>2740</v>
      </c>
      <c r="C3520">
        <v>54569</v>
      </c>
      <c r="D3520">
        <v>9597202352</v>
      </c>
    </row>
    <row r="3521" spans="1:4" x14ac:dyDescent="0.3">
      <c r="A3521" t="s">
        <v>5831</v>
      </c>
      <c r="B3521" t="s">
        <v>2452</v>
      </c>
      <c r="C3521">
        <v>49961</v>
      </c>
      <c r="D3521">
        <v>17898579</v>
      </c>
    </row>
    <row r="3522" spans="1:4" x14ac:dyDescent="0.3">
      <c r="A3522" t="s">
        <v>5832</v>
      </c>
      <c r="B3522" t="s">
        <v>5394</v>
      </c>
      <c r="C3522">
        <v>59257</v>
      </c>
      <c r="D3522">
        <v>7118642576</v>
      </c>
    </row>
    <row r="3523" spans="1:4" x14ac:dyDescent="0.3">
      <c r="A3523" t="s">
        <v>5833</v>
      </c>
      <c r="B3523" t="s">
        <v>2041</v>
      </c>
      <c r="C3523">
        <v>49532</v>
      </c>
      <c r="D3523">
        <v>7493076952</v>
      </c>
    </row>
    <row r="3524" spans="1:4" x14ac:dyDescent="0.3">
      <c r="A3524" t="s">
        <v>5834</v>
      </c>
      <c r="B3524" t="s">
        <v>2093</v>
      </c>
      <c r="C3524">
        <v>43577</v>
      </c>
      <c r="D3524">
        <v>7533163729</v>
      </c>
    </row>
    <row r="3525" spans="1:4" x14ac:dyDescent="0.3">
      <c r="A3525" t="s">
        <v>5835</v>
      </c>
      <c r="B3525" t="s">
        <v>2212</v>
      </c>
      <c r="C3525">
        <v>42099</v>
      </c>
      <c r="D3525">
        <v>8349606134</v>
      </c>
    </row>
    <row r="3526" spans="1:4" x14ac:dyDescent="0.3">
      <c r="A3526" t="s">
        <v>5836</v>
      </c>
      <c r="B3526" t="s">
        <v>2505</v>
      </c>
      <c r="C3526">
        <v>13152</v>
      </c>
      <c r="D3526">
        <v>471886378</v>
      </c>
    </row>
    <row r="3527" spans="1:4" x14ac:dyDescent="0.3">
      <c r="A3527" t="s">
        <v>5837</v>
      </c>
      <c r="B3527" t="s">
        <v>2802</v>
      </c>
      <c r="C3527">
        <v>43258</v>
      </c>
      <c r="D3527">
        <v>7533163729</v>
      </c>
    </row>
    <row r="3528" spans="1:4" x14ac:dyDescent="0.3">
      <c r="A3528" t="s">
        <v>5838</v>
      </c>
      <c r="B3528" t="s">
        <v>3142</v>
      </c>
      <c r="C3528">
        <v>14471</v>
      </c>
      <c r="D3528">
        <v>5138969978</v>
      </c>
    </row>
    <row r="3529" spans="1:4" x14ac:dyDescent="0.3">
      <c r="A3529" t="s">
        <v>5839</v>
      </c>
      <c r="B3529" t="s">
        <v>4163</v>
      </c>
      <c r="C3529">
        <v>47933</v>
      </c>
      <c r="D3529">
        <v>7912639675</v>
      </c>
    </row>
    <row r="3530" spans="1:4" x14ac:dyDescent="0.3">
      <c r="A3530" t="s">
        <v>5840</v>
      </c>
      <c r="B3530" t="s">
        <v>2797</v>
      </c>
      <c r="C3530">
        <v>20183</v>
      </c>
      <c r="D3530">
        <v>1972775170</v>
      </c>
    </row>
    <row r="3531" spans="1:4" x14ac:dyDescent="0.3">
      <c r="A3531" t="s">
        <v>5841</v>
      </c>
      <c r="B3531" t="s">
        <v>2475</v>
      </c>
      <c r="C3531">
        <v>50291</v>
      </c>
      <c r="D3531">
        <v>8695742075</v>
      </c>
    </row>
    <row r="3532" spans="1:4" x14ac:dyDescent="0.3">
      <c r="A3532" t="s">
        <v>5842</v>
      </c>
      <c r="B3532" t="s">
        <v>1958</v>
      </c>
      <c r="C3532">
        <v>25438</v>
      </c>
      <c r="D3532">
        <v>7374898193</v>
      </c>
    </row>
    <row r="3533" spans="1:4" x14ac:dyDescent="0.3">
      <c r="A3533" t="s">
        <v>5843</v>
      </c>
      <c r="B3533" t="s">
        <v>2065</v>
      </c>
      <c r="C3533">
        <v>10697</v>
      </c>
      <c r="D3533">
        <v>9155356869</v>
      </c>
    </row>
    <row r="3534" spans="1:4" x14ac:dyDescent="0.3">
      <c r="A3534" t="s">
        <v>5844</v>
      </c>
      <c r="B3534" t="s">
        <v>3076</v>
      </c>
      <c r="C3534">
        <v>22827</v>
      </c>
      <c r="D3534">
        <v>8733080267</v>
      </c>
    </row>
    <row r="3535" spans="1:4" x14ac:dyDescent="0.3">
      <c r="A3535" t="s">
        <v>5845</v>
      </c>
      <c r="B3535" t="s">
        <v>2473</v>
      </c>
      <c r="C3535">
        <v>16173</v>
      </c>
      <c r="D3535">
        <v>2893065872</v>
      </c>
    </row>
    <row r="3536" spans="1:4" x14ac:dyDescent="0.3">
      <c r="A3536" t="s">
        <v>5846</v>
      </c>
      <c r="B3536" t="s">
        <v>2083</v>
      </c>
      <c r="C3536">
        <v>40572</v>
      </c>
      <c r="D3536">
        <v>3469413983</v>
      </c>
    </row>
    <row r="3537" spans="1:4" x14ac:dyDescent="0.3">
      <c r="A3537" t="s">
        <v>5847</v>
      </c>
      <c r="B3537" t="s">
        <v>2302</v>
      </c>
      <c r="C3537">
        <v>24845</v>
      </c>
      <c r="D3537">
        <v>8032296239</v>
      </c>
    </row>
    <row r="3538" spans="1:4" x14ac:dyDescent="0.3">
      <c r="A3538" t="s">
        <v>5848</v>
      </c>
      <c r="B3538" t="s">
        <v>2184</v>
      </c>
      <c r="C3538">
        <v>16046</v>
      </c>
      <c r="D3538">
        <v>3227873028</v>
      </c>
    </row>
    <row r="3539" spans="1:4" x14ac:dyDescent="0.3">
      <c r="A3539" t="s">
        <v>5849</v>
      </c>
      <c r="B3539" t="s">
        <v>3734</v>
      </c>
      <c r="C3539">
        <v>22772</v>
      </c>
      <c r="D3539">
        <v>793441269</v>
      </c>
    </row>
    <row r="3540" spans="1:4" x14ac:dyDescent="0.3">
      <c r="A3540" t="s">
        <v>5850</v>
      </c>
      <c r="B3540" t="s">
        <v>3369</v>
      </c>
      <c r="C3540">
        <v>41460</v>
      </c>
      <c r="D3540">
        <v>6938295417</v>
      </c>
    </row>
    <row r="3541" spans="1:4" x14ac:dyDescent="0.3">
      <c r="A3541" t="s">
        <v>5851</v>
      </c>
      <c r="B3541" t="s">
        <v>2572</v>
      </c>
      <c r="C3541">
        <v>11960</v>
      </c>
      <c r="D3541">
        <v>2677632772</v>
      </c>
    </row>
    <row r="3542" spans="1:4" x14ac:dyDescent="0.3">
      <c r="A3542" t="s">
        <v>5852</v>
      </c>
      <c r="B3542" t="s">
        <v>2459</v>
      </c>
      <c r="C3542">
        <v>11591</v>
      </c>
      <c r="D3542">
        <v>7585281072</v>
      </c>
    </row>
    <row r="3543" spans="1:4" x14ac:dyDescent="0.3">
      <c r="A3543" t="s">
        <v>5853</v>
      </c>
      <c r="B3543" t="s">
        <v>2293</v>
      </c>
      <c r="C3543">
        <v>34758</v>
      </c>
      <c r="D3543">
        <v>1475796307</v>
      </c>
    </row>
    <row r="3544" spans="1:4" x14ac:dyDescent="0.3">
      <c r="A3544" t="s">
        <v>5854</v>
      </c>
      <c r="B3544" t="s">
        <v>1944</v>
      </c>
      <c r="C3544">
        <v>11433</v>
      </c>
      <c r="D3544">
        <v>6988089128</v>
      </c>
    </row>
    <row r="3545" spans="1:4" x14ac:dyDescent="0.3">
      <c r="A3545" t="s">
        <v>5855</v>
      </c>
      <c r="B3545" t="s">
        <v>2536</v>
      </c>
      <c r="C3545">
        <v>29444</v>
      </c>
      <c r="D3545">
        <v>7912639675</v>
      </c>
    </row>
    <row r="3546" spans="1:4" x14ac:dyDescent="0.3">
      <c r="A3546" t="s">
        <v>5856</v>
      </c>
      <c r="B3546" t="s">
        <v>2319</v>
      </c>
      <c r="C3546">
        <v>23895</v>
      </c>
      <c r="D3546">
        <v>6618120233</v>
      </c>
    </row>
    <row r="3547" spans="1:4" x14ac:dyDescent="0.3">
      <c r="A3547" t="s">
        <v>5857</v>
      </c>
      <c r="B3547" t="s">
        <v>2530</v>
      </c>
      <c r="C3547">
        <v>47087</v>
      </c>
      <c r="D3547">
        <v>4085082426</v>
      </c>
    </row>
    <row r="3548" spans="1:4" x14ac:dyDescent="0.3">
      <c r="A3548" t="s">
        <v>5858</v>
      </c>
      <c r="B3548" t="s">
        <v>2298</v>
      </c>
      <c r="C3548">
        <v>50922</v>
      </c>
      <c r="D3548">
        <v>7166957409</v>
      </c>
    </row>
    <row r="3549" spans="1:4" x14ac:dyDescent="0.3">
      <c r="A3549" t="s">
        <v>5859</v>
      </c>
      <c r="B3549" t="s">
        <v>3253</v>
      </c>
      <c r="C3549">
        <v>35534</v>
      </c>
      <c r="D3549">
        <v>4323727860</v>
      </c>
    </row>
    <row r="3550" spans="1:4" x14ac:dyDescent="0.3">
      <c r="A3550" t="s">
        <v>5860</v>
      </c>
      <c r="B3550" t="s">
        <v>3753</v>
      </c>
      <c r="C3550">
        <v>32780</v>
      </c>
      <c r="D3550">
        <v>8034345962</v>
      </c>
    </row>
    <row r="3551" spans="1:4" x14ac:dyDescent="0.3">
      <c r="A3551" t="s">
        <v>5861</v>
      </c>
      <c r="B3551" t="s">
        <v>1964</v>
      </c>
      <c r="C3551">
        <v>54677</v>
      </c>
      <c r="D3551">
        <v>3738218785</v>
      </c>
    </row>
    <row r="3552" spans="1:4" x14ac:dyDescent="0.3">
      <c r="A3552" t="s">
        <v>5862</v>
      </c>
      <c r="B3552" t="s">
        <v>2345</v>
      </c>
      <c r="C3552">
        <v>29993</v>
      </c>
      <c r="D3552">
        <v>5764488419</v>
      </c>
    </row>
    <row r="3553" spans="1:4" x14ac:dyDescent="0.3">
      <c r="A3553" t="s">
        <v>5863</v>
      </c>
      <c r="B3553" t="s">
        <v>2057</v>
      </c>
      <c r="C3553">
        <v>19038</v>
      </c>
      <c r="D3553">
        <v>2524572722</v>
      </c>
    </row>
    <row r="3554" spans="1:4" x14ac:dyDescent="0.3">
      <c r="A3554" t="s">
        <v>5864</v>
      </c>
      <c r="B3554" t="s">
        <v>2101</v>
      </c>
      <c r="C3554">
        <v>16244</v>
      </c>
      <c r="D3554">
        <v>1787288307</v>
      </c>
    </row>
    <row r="3555" spans="1:4" x14ac:dyDescent="0.3">
      <c r="A3555" t="s">
        <v>5865</v>
      </c>
      <c r="B3555" t="s">
        <v>2203</v>
      </c>
      <c r="C3555">
        <v>22118</v>
      </c>
      <c r="D3555">
        <v>7440017404</v>
      </c>
    </row>
    <row r="3556" spans="1:4" x14ac:dyDescent="0.3">
      <c r="A3556" t="s">
        <v>5866</v>
      </c>
      <c r="B3556" t="s">
        <v>2572</v>
      </c>
      <c r="C3556">
        <v>38589</v>
      </c>
      <c r="D3556">
        <v>8032296239</v>
      </c>
    </row>
    <row r="3557" spans="1:4" x14ac:dyDescent="0.3">
      <c r="A3557" t="s">
        <v>5867</v>
      </c>
      <c r="B3557" t="s">
        <v>2484</v>
      </c>
      <c r="C3557">
        <v>59457</v>
      </c>
      <c r="D3557">
        <v>1541082834</v>
      </c>
    </row>
    <row r="3558" spans="1:4" x14ac:dyDescent="0.3">
      <c r="A3558" t="s">
        <v>5868</v>
      </c>
      <c r="B3558" t="s">
        <v>2680</v>
      </c>
      <c r="C3558">
        <v>58382</v>
      </c>
      <c r="D3558">
        <v>1659448174</v>
      </c>
    </row>
    <row r="3559" spans="1:4" x14ac:dyDescent="0.3">
      <c r="A3559" t="s">
        <v>5869</v>
      </c>
      <c r="B3559" t="s">
        <v>2286</v>
      </c>
      <c r="C3559">
        <v>22598</v>
      </c>
      <c r="D3559">
        <v>5191866150</v>
      </c>
    </row>
    <row r="3560" spans="1:4" x14ac:dyDescent="0.3">
      <c r="A3560" t="s">
        <v>5870</v>
      </c>
      <c r="B3560" t="s">
        <v>2441</v>
      </c>
      <c r="C3560">
        <v>58045</v>
      </c>
      <c r="D3560">
        <v>3273288531</v>
      </c>
    </row>
    <row r="3561" spans="1:4" x14ac:dyDescent="0.3">
      <c r="A3561" t="s">
        <v>5871</v>
      </c>
      <c r="B3561" t="s">
        <v>2498</v>
      </c>
      <c r="C3561">
        <v>23612</v>
      </c>
      <c r="D3561">
        <v>29906814</v>
      </c>
    </row>
    <row r="3562" spans="1:4" x14ac:dyDescent="0.3">
      <c r="A3562" t="s">
        <v>5872</v>
      </c>
      <c r="B3562" t="s">
        <v>2205</v>
      </c>
      <c r="C3562">
        <v>28768</v>
      </c>
      <c r="D3562">
        <v>6364724701</v>
      </c>
    </row>
    <row r="3563" spans="1:4" x14ac:dyDescent="0.3">
      <c r="A3563" t="s">
        <v>5873</v>
      </c>
      <c r="B3563" t="s">
        <v>1956</v>
      </c>
      <c r="C3563">
        <v>29783</v>
      </c>
      <c r="D3563">
        <v>9104569016</v>
      </c>
    </row>
    <row r="3564" spans="1:4" x14ac:dyDescent="0.3">
      <c r="A3564" t="s">
        <v>5874</v>
      </c>
      <c r="B3564" t="s">
        <v>2470</v>
      </c>
      <c r="C3564">
        <v>32500</v>
      </c>
      <c r="D3564">
        <v>6788593582</v>
      </c>
    </row>
    <row r="3565" spans="1:4" x14ac:dyDescent="0.3">
      <c r="A3565" t="s">
        <v>5875</v>
      </c>
      <c r="B3565" t="s">
        <v>1932</v>
      </c>
      <c r="C3565">
        <v>48774</v>
      </c>
      <c r="D3565">
        <v>1787288307</v>
      </c>
    </row>
    <row r="3566" spans="1:4" x14ac:dyDescent="0.3">
      <c r="A3566" t="s">
        <v>5876</v>
      </c>
      <c r="B3566" t="s">
        <v>2197</v>
      </c>
      <c r="C3566">
        <v>53023</v>
      </c>
      <c r="D3566">
        <v>4428088442</v>
      </c>
    </row>
    <row r="3567" spans="1:4" x14ac:dyDescent="0.3">
      <c r="A3567" t="s">
        <v>5877</v>
      </c>
      <c r="B3567" t="s">
        <v>2992</v>
      </c>
      <c r="C3567">
        <v>20590</v>
      </c>
      <c r="D3567">
        <v>9317454674</v>
      </c>
    </row>
    <row r="3568" spans="1:4" x14ac:dyDescent="0.3">
      <c r="A3568" t="s">
        <v>5878</v>
      </c>
      <c r="B3568" t="s">
        <v>3527</v>
      </c>
      <c r="C3568">
        <v>48699</v>
      </c>
      <c r="D3568">
        <v>4967603564</v>
      </c>
    </row>
    <row r="3569" spans="1:4" x14ac:dyDescent="0.3">
      <c r="A3569" t="s">
        <v>5879</v>
      </c>
      <c r="B3569" t="s">
        <v>2225</v>
      </c>
      <c r="C3569">
        <v>18238</v>
      </c>
      <c r="D3569">
        <v>5244119095</v>
      </c>
    </row>
    <row r="3570" spans="1:4" x14ac:dyDescent="0.3">
      <c r="A3570" t="s">
        <v>5880</v>
      </c>
      <c r="B3570" t="s">
        <v>2212</v>
      </c>
      <c r="C3570">
        <v>51440</v>
      </c>
      <c r="D3570">
        <v>6255831884</v>
      </c>
    </row>
    <row r="3571" spans="1:4" x14ac:dyDescent="0.3">
      <c r="A3571" t="s">
        <v>5881</v>
      </c>
      <c r="B3571" t="s">
        <v>2264</v>
      </c>
      <c r="C3571">
        <v>28047</v>
      </c>
      <c r="D3571">
        <v>5552170407</v>
      </c>
    </row>
    <row r="3572" spans="1:4" x14ac:dyDescent="0.3">
      <c r="A3572" t="s">
        <v>5882</v>
      </c>
      <c r="B3572" t="s">
        <v>2519</v>
      </c>
      <c r="C3572">
        <v>19459</v>
      </c>
      <c r="D3572">
        <v>7700368295</v>
      </c>
    </row>
    <row r="3573" spans="1:4" x14ac:dyDescent="0.3">
      <c r="A3573" t="s">
        <v>5883</v>
      </c>
      <c r="B3573" t="s">
        <v>2348</v>
      </c>
      <c r="C3573">
        <v>23763</v>
      </c>
      <c r="D3573">
        <v>9260254965</v>
      </c>
    </row>
    <row r="3574" spans="1:4" x14ac:dyDescent="0.3">
      <c r="A3574" t="s">
        <v>5884</v>
      </c>
      <c r="B3574" t="s">
        <v>2670</v>
      </c>
      <c r="C3574">
        <v>17991</v>
      </c>
      <c r="D3574">
        <v>8664054479</v>
      </c>
    </row>
    <row r="3575" spans="1:4" x14ac:dyDescent="0.3">
      <c r="A3575" t="s">
        <v>5885</v>
      </c>
      <c r="B3575" t="s">
        <v>2143</v>
      </c>
      <c r="C3575">
        <v>56153</v>
      </c>
      <c r="D3575">
        <v>5244119095</v>
      </c>
    </row>
    <row r="3576" spans="1:4" x14ac:dyDescent="0.3">
      <c r="A3576" t="s">
        <v>5886</v>
      </c>
      <c r="B3576" t="s">
        <v>2253</v>
      </c>
      <c r="C3576">
        <v>12564</v>
      </c>
      <c r="D3576">
        <v>630160104</v>
      </c>
    </row>
    <row r="3577" spans="1:4" x14ac:dyDescent="0.3">
      <c r="A3577" t="s">
        <v>5887</v>
      </c>
      <c r="B3577" t="s">
        <v>2121</v>
      </c>
      <c r="C3577">
        <v>57976</v>
      </c>
      <c r="D3577">
        <v>8808097757</v>
      </c>
    </row>
    <row r="3578" spans="1:4" x14ac:dyDescent="0.3">
      <c r="A3578" t="s">
        <v>5888</v>
      </c>
      <c r="B3578" t="s">
        <v>2207</v>
      </c>
      <c r="C3578">
        <v>28591</v>
      </c>
      <c r="D3578">
        <v>9984023702</v>
      </c>
    </row>
    <row r="3579" spans="1:4" x14ac:dyDescent="0.3">
      <c r="A3579" t="s">
        <v>5889</v>
      </c>
      <c r="B3579" t="s">
        <v>2168</v>
      </c>
      <c r="C3579">
        <v>53318</v>
      </c>
      <c r="D3579">
        <v>3569414450</v>
      </c>
    </row>
    <row r="3580" spans="1:4" x14ac:dyDescent="0.3">
      <c r="A3580" t="s">
        <v>5890</v>
      </c>
      <c r="B3580" t="s">
        <v>2109</v>
      </c>
      <c r="C3580">
        <v>57718</v>
      </c>
      <c r="D3580">
        <v>6235447353</v>
      </c>
    </row>
    <row r="3581" spans="1:4" x14ac:dyDescent="0.3">
      <c r="A3581" t="s">
        <v>5891</v>
      </c>
      <c r="B3581" t="s">
        <v>2151</v>
      </c>
      <c r="C3581">
        <v>33471</v>
      </c>
      <c r="D3581">
        <v>2859931651</v>
      </c>
    </row>
    <row r="3582" spans="1:4" x14ac:dyDescent="0.3">
      <c r="A3582" t="s">
        <v>5892</v>
      </c>
      <c r="B3582" t="s">
        <v>3041</v>
      </c>
      <c r="C3582">
        <v>47719</v>
      </c>
      <c r="D3582">
        <v>8685064791</v>
      </c>
    </row>
    <row r="3583" spans="1:4" x14ac:dyDescent="0.3">
      <c r="A3583" t="s">
        <v>5893</v>
      </c>
      <c r="B3583" t="s">
        <v>3144</v>
      </c>
      <c r="C3583">
        <v>17362</v>
      </c>
      <c r="D3583">
        <v>4256220232</v>
      </c>
    </row>
    <row r="3584" spans="1:4" x14ac:dyDescent="0.3">
      <c r="A3584" t="s">
        <v>5894</v>
      </c>
      <c r="B3584" t="s">
        <v>2016</v>
      </c>
      <c r="C3584">
        <v>35403</v>
      </c>
      <c r="D3584">
        <v>6733929554</v>
      </c>
    </row>
    <row r="3585" spans="1:4" x14ac:dyDescent="0.3">
      <c r="A3585" t="s">
        <v>5895</v>
      </c>
      <c r="B3585" t="s">
        <v>2596</v>
      </c>
      <c r="C3585">
        <v>38089</v>
      </c>
      <c r="D3585">
        <v>4094820760</v>
      </c>
    </row>
    <row r="3586" spans="1:4" x14ac:dyDescent="0.3">
      <c r="A3586" t="s">
        <v>5896</v>
      </c>
      <c r="B3586" t="s">
        <v>2428</v>
      </c>
      <c r="C3586">
        <v>15882</v>
      </c>
      <c r="D3586">
        <v>594961432</v>
      </c>
    </row>
    <row r="3587" spans="1:4" x14ac:dyDescent="0.3">
      <c r="A3587" t="s">
        <v>5897</v>
      </c>
      <c r="B3587" t="s">
        <v>2920</v>
      </c>
      <c r="C3587">
        <v>50157</v>
      </c>
      <c r="D3587">
        <v>5082945165</v>
      </c>
    </row>
    <row r="3588" spans="1:4" x14ac:dyDescent="0.3">
      <c r="A3588" t="s">
        <v>5898</v>
      </c>
      <c r="B3588" t="s">
        <v>2210</v>
      </c>
      <c r="C3588">
        <v>29482</v>
      </c>
      <c r="D3588">
        <v>826490107</v>
      </c>
    </row>
    <row r="3589" spans="1:4" x14ac:dyDescent="0.3">
      <c r="A3589" t="s">
        <v>5899</v>
      </c>
      <c r="B3589" t="s">
        <v>2325</v>
      </c>
      <c r="C3589">
        <v>15365</v>
      </c>
      <c r="D3589">
        <v>7778092905</v>
      </c>
    </row>
    <row r="3590" spans="1:4" x14ac:dyDescent="0.3">
      <c r="A3590" t="s">
        <v>5900</v>
      </c>
      <c r="B3590" t="s">
        <v>2271</v>
      </c>
      <c r="C3590">
        <v>34219</v>
      </c>
      <c r="D3590">
        <v>2497321256</v>
      </c>
    </row>
    <row r="3591" spans="1:4" x14ac:dyDescent="0.3">
      <c r="A3591" t="s">
        <v>5901</v>
      </c>
      <c r="B3591" t="s">
        <v>3126</v>
      </c>
      <c r="C3591">
        <v>25142</v>
      </c>
      <c r="D3591">
        <v>4610039311</v>
      </c>
    </row>
    <row r="3592" spans="1:4" x14ac:dyDescent="0.3">
      <c r="A3592" t="s">
        <v>5902</v>
      </c>
      <c r="B3592" t="s">
        <v>2106</v>
      </c>
      <c r="C3592">
        <v>43290</v>
      </c>
      <c r="D3592">
        <v>6724903874</v>
      </c>
    </row>
    <row r="3593" spans="1:4" x14ac:dyDescent="0.3">
      <c r="A3593" t="s">
        <v>5903</v>
      </c>
      <c r="B3593" t="s">
        <v>2439</v>
      </c>
      <c r="C3593">
        <v>10052</v>
      </c>
      <c r="D3593">
        <v>2191930824</v>
      </c>
    </row>
    <row r="3594" spans="1:4" x14ac:dyDescent="0.3">
      <c r="A3594" t="s">
        <v>5904</v>
      </c>
      <c r="B3594" t="s">
        <v>2929</v>
      </c>
      <c r="C3594">
        <v>55040</v>
      </c>
      <c r="D3594">
        <v>1598957961</v>
      </c>
    </row>
    <row r="3595" spans="1:4" x14ac:dyDescent="0.3">
      <c r="A3595" t="s">
        <v>5905</v>
      </c>
      <c r="B3595" t="s">
        <v>2452</v>
      </c>
      <c r="C3595">
        <v>25686</v>
      </c>
      <c r="D3595">
        <v>813832926</v>
      </c>
    </row>
    <row r="3596" spans="1:4" x14ac:dyDescent="0.3">
      <c r="A3596" t="s">
        <v>5906</v>
      </c>
      <c r="B3596" t="s">
        <v>2175</v>
      </c>
      <c r="C3596">
        <v>16879</v>
      </c>
      <c r="D3596">
        <v>960994726</v>
      </c>
    </row>
    <row r="3597" spans="1:4" x14ac:dyDescent="0.3">
      <c r="A3597" t="s">
        <v>5907</v>
      </c>
      <c r="B3597" t="s">
        <v>2166</v>
      </c>
      <c r="C3597">
        <v>26325</v>
      </c>
      <c r="D3597">
        <v>4525743115</v>
      </c>
    </row>
    <row r="3598" spans="1:4" x14ac:dyDescent="0.3">
      <c r="A3598" t="s">
        <v>5908</v>
      </c>
      <c r="B3598" t="s">
        <v>3393</v>
      </c>
      <c r="C3598">
        <v>59007</v>
      </c>
      <c r="D3598">
        <v>5395528121</v>
      </c>
    </row>
    <row r="3599" spans="1:4" x14ac:dyDescent="0.3">
      <c r="A3599" t="s">
        <v>5909</v>
      </c>
      <c r="B3599" t="s">
        <v>2217</v>
      </c>
      <c r="C3599">
        <v>39006</v>
      </c>
      <c r="D3599">
        <v>5064247826</v>
      </c>
    </row>
    <row r="3600" spans="1:4" x14ac:dyDescent="0.3">
      <c r="A3600" t="s">
        <v>5910</v>
      </c>
      <c r="B3600" t="s">
        <v>2321</v>
      </c>
      <c r="C3600">
        <v>33387</v>
      </c>
      <c r="D3600">
        <v>5837501576</v>
      </c>
    </row>
    <row r="3601" spans="1:4" x14ac:dyDescent="0.3">
      <c r="A3601" t="s">
        <v>5911</v>
      </c>
      <c r="B3601" t="s">
        <v>3508</v>
      </c>
      <c r="C3601">
        <v>46332</v>
      </c>
      <c r="D3601">
        <v>8093156364</v>
      </c>
    </row>
    <row r="3602" spans="1:4" x14ac:dyDescent="0.3">
      <c r="A3602" t="s">
        <v>5912</v>
      </c>
      <c r="B3602" t="s">
        <v>2572</v>
      </c>
      <c r="C3602">
        <v>57343</v>
      </c>
      <c r="D3602">
        <v>2183763965</v>
      </c>
    </row>
    <row r="3603" spans="1:4" x14ac:dyDescent="0.3">
      <c r="A3603" t="s">
        <v>5913</v>
      </c>
      <c r="B3603" t="s">
        <v>2608</v>
      </c>
      <c r="C3603">
        <v>37994</v>
      </c>
      <c r="D3603">
        <v>583595162</v>
      </c>
    </row>
    <row r="3604" spans="1:4" x14ac:dyDescent="0.3">
      <c r="A3604" t="s">
        <v>5914</v>
      </c>
      <c r="B3604" t="s">
        <v>2199</v>
      </c>
      <c r="C3604">
        <v>54911</v>
      </c>
      <c r="D3604">
        <v>397599129</v>
      </c>
    </row>
    <row r="3605" spans="1:4" x14ac:dyDescent="0.3">
      <c r="A3605" t="s">
        <v>5915</v>
      </c>
      <c r="B3605" t="s">
        <v>2014</v>
      </c>
      <c r="C3605">
        <v>20483</v>
      </c>
      <c r="D3605">
        <v>8054305400</v>
      </c>
    </row>
    <row r="3606" spans="1:4" x14ac:dyDescent="0.3">
      <c r="A3606" t="s">
        <v>5916</v>
      </c>
      <c r="B3606" t="s">
        <v>2039</v>
      </c>
      <c r="C3606">
        <v>40994</v>
      </c>
      <c r="D3606">
        <v>6408517315</v>
      </c>
    </row>
    <row r="3607" spans="1:4" x14ac:dyDescent="0.3">
      <c r="A3607" t="s">
        <v>5917</v>
      </c>
      <c r="B3607" t="s">
        <v>2305</v>
      </c>
      <c r="C3607">
        <v>40599</v>
      </c>
      <c r="D3607">
        <v>6009848660</v>
      </c>
    </row>
    <row r="3608" spans="1:4" x14ac:dyDescent="0.3">
      <c r="A3608" t="s">
        <v>5918</v>
      </c>
      <c r="B3608" t="s">
        <v>3393</v>
      </c>
      <c r="C3608">
        <v>37665</v>
      </c>
      <c r="D3608">
        <v>2352201101</v>
      </c>
    </row>
    <row r="3609" spans="1:4" x14ac:dyDescent="0.3">
      <c r="A3609" t="s">
        <v>5919</v>
      </c>
      <c r="B3609" t="s">
        <v>3915</v>
      </c>
      <c r="C3609">
        <v>32246</v>
      </c>
      <c r="D3609">
        <v>4691333258</v>
      </c>
    </row>
    <row r="3610" spans="1:4" x14ac:dyDescent="0.3">
      <c r="A3610" t="s">
        <v>5920</v>
      </c>
      <c r="B3610" t="s">
        <v>3758</v>
      </c>
      <c r="C3610">
        <v>29161</v>
      </c>
      <c r="D3610">
        <v>1659448174</v>
      </c>
    </row>
    <row r="3611" spans="1:4" x14ac:dyDescent="0.3">
      <c r="A3611" t="s">
        <v>5921</v>
      </c>
      <c r="B3611" t="s">
        <v>2348</v>
      </c>
      <c r="C3611">
        <v>12601</v>
      </c>
      <c r="D3611">
        <v>2138131904</v>
      </c>
    </row>
    <row r="3612" spans="1:4" x14ac:dyDescent="0.3">
      <c r="A3612" t="s">
        <v>5922</v>
      </c>
      <c r="B3612" t="s">
        <v>2533</v>
      </c>
      <c r="C3612">
        <v>47469</v>
      </c>
      <c r="D3612">
        <v>324399618</v>
      </c>
    </row>
    <row r="3613" spans="1:4" x14ac:dyDescent="0.3">
      <c r="A3613" t="s">
        <v>5923</v>
      </c>
      <c r="B3613" t="s">
        <v>2385</v>
      </c>
      <c r="C3613">
        <v>38170</v>
      </c>
      <c r="D3613">
        <v>2922893758</v>
      </c>
    </row>
    <row r="3614" spans="1:4" x14ac:dyDescent="0.3">
      <c r="A3614" t="s">
        <v>5924</v>
      </c>
      <c r="B3614" t="s">
        <v>2452</v>
      </c>
      <c r="C3614">
        <v>57912</v>
      </c>
      <c r="D3614">
        <v>6852060985</v>
      </c>
    </row>
    <row r="3615" spans="1:4" x14ac:dyDescent="0.3">
      <c r="A3615" t="s">
        <v>5925</v>
      </c>
      <c r="B3615" t="s">
        <v>2663</v>
      </c>
      <c r="C3615">
        <v>50055</v>
      </c>
      <c r="D3615">
        <v>8370379001</v>
      </c>
    </row>
    <row r="3616" spans="1:4" x14ac:dyDescent="0.3">
      <c r="A3616" t="s">
        <v>5926</v>
      </c>
      <c r="B3616" t="s">
        <v>2103</v>
      </c>
      <c r="C3616">
        <v>49754</v>
      </c>
      <c r="D3616">
        <v>1096335336</v>
      </c>
    </row>
    <row r="3617" spans="1:4" x14ac:dyDescent="0.3">
      <c r="A3617" t="s">
        <v>5927</v>
      </c>
      <c r="B3617" t="s">
        <v>2175</v>
      </c>
      <c r="C3617">
        <v>53719</v>
      </c>
      <c r="D3617">
        <v>5588978080</v>
      </c>
    </row>
    <row r="3618" spans="1:4" x14ac:dyDescent="0.3">
      <c r="A3618" t="s">
        <v>5928</v>
      </c>
      <c r="B3618" t="s">
        <v>2063</v>
      </c>
      <c r="C3618">
        <v>30640</v>
      </c>
      <c r="D3618">
        <v>4937054791</v>
      </c>
    </row>
    <row r="3619" spans="1:4" x14ac:dyDescent="0.3">
      <c r="A3619" t="s">
        <v>5929</v>
      </c>
      <c r="B3619" t="s">
        <v>1930</v>
      </c>
      <c r="C3619">
        <v>13832</v>
      </c>
      <c r="D3619">
        <v>228985188</v>
      </c>
    </row>
    <row r="3620" spans="1:4" x14ac:dyDescent="0.3">
      <c r="A3620" t="s">
        <v>5930</v>
      </c>
      <c r="B3620" t="s">
        <v>2109</v>
      </c>
      <c r="C3620">
        <v>22275</v>
      </c>
      <c r="D3620">
        <v>8887868026</v>
      </c>
    </row>
    <row r="3621" spans="1:4" x14ac:dyDescent="0.3">
      <c r="A3621" t="s">
        <v>5931</v>
      </c>
      <c r="B3621" t="s">
        <v>2540</v>
      </c>
      <c r="C3621">
        <v>25939</v>
      </c>
      <c r="D3621">
        <v>1149008652</v>
      </c>
    </row>
    <row r="3622" spans="1:4" x14ac:dyDescent="0.3">
      <c r="A3622" t="s">
        <v>5932</v>
      </c>
      <c r="B3622" t="s">
        <v>2043</v>
      </c>
      <c r="C3622">
        <v>12969</v>
      </c>
      <c r="D3622">
        <v>4967603564</v>
      </c>
    </row>
    <row r="3623" spans="1:4" x14ac:dyDescent="0.3">
      <c r="A3623" t="s">
        <v>5933</v>
      </c>
      <c r="B3623" t="s">
        <v>2001</v>
      </c>
      <c r="C3623">
        <v>45587</v>
      </c>
      <c r="D3623">
        <v>9373778889</v>
      </c>
    </row>
    <row r="3624" spans="1:4" x14ac:dyDescent="0.3">
      <c r="A3624" t="s">
        <v>5934</v>
      </c>
      <c r="B3624" t="s">
        <v>2380</v>
      </c>
      <c r="C3624">
        <v>49187</v>
      </c>
      <c r="D3624">
        <v>3458178171</v>
      </c>
    </row>
    <row r="3625" spans="1:4" x14ac:dyDescent="0.3">
      <c r="A3625" t="s">
        <v>5935</v>
      </c>
      <c r="B3625" t="s">
        <v>2923</v>
      </c>
      <c r="C3625">
        <v>48003</v>
      </c>
      <c r="D3625">
        <v>9483290694</v>
      </c>
    </row>
    <row r="3626" spans="1:4" x14ac:dyDescent="0.3">
      <c r="A3626" t="s">
        <v>5936</v>
      </c>
      <c r="B3626" t="s">
        <v>3126</v>
      </c>
      <c r="C3626">
        <v>58970</v>
      </c>
      <c r="D3626">
        <v>6378969205</v>
      </c>
    </row>
    <row r="3627" spans="1:4" x14ac:dyDescent="0.3">
      <c r="A3627" t="s">
        <v>5937</v>
      </c>
      <c r="B3627" t="s">
        <v>3269</v>
      </c>
      <c r="C3627">
        <v>44896</v>
      </c>
      <c r="D3627">
        <v>4739588234</v>
      </c>
    </row>
    <row r="3628" spans="1:4" x14ac:dyDescent="0.3">
      <c r="A3628" t="s">
        <v>5938</v>
      </c>
      <c r="B3628" t="s">
        <v>2691</v>
      </c>
      <c r="C3628">
        <v>14479</v>
      </c>
      <c r="D3628">
        <v>7180110256</v>
      </c>
    </row>
    <row r="3629" spans="1:4" x14ac:dyDescent="0.3">
      <c r="A3629" t="s">
        <v>5939</v>
      </c>
      <c r="B3629" t="s">
        <v>2063</v>
      </c>
      <c r="C3629">
        <v>31894</v>
      </c>
      <c r="D3629">
        <v>4808886316</v>
      </c>
    </row>
    <row r="3630" spans="1:4" x14ac:dyDescent="0.3">
      <c r="A3630" t="s">
        <v>5940</v>
      </c>
      <c r="B3630" t="s">
        <v>2089</v>
      </c>
      <c r="C3630">
        <v>22577</v>
      </c>
      <c r="D3630">
        <v>132027631</v>
      </c>
    </row>
    <row r="3631" spans="1:4" x14ac:dyDescent="0.3">
      <c r="A3631" t="s">
        <v>5941</v>
      </c>
      <c r="B3631" t="s">
        <v>1984</v>
      </c>
      <c r="C3631">
        <v>34859</v>
      </c>
      <c r="D3631">
        <v>5304381319</v>
      </c>
    </row>
    <row r="3632" spans="1:4" x14ac:dyDescent="0.3">
      <c r="A3632" t="s">
        <v>5942</v>
      </c>
      <c r="B3632" t="s">
        <v>2693</v>
      </c>
      <c r="C3632">
        <v>55012</v>
      </c>
      <c r="D3632">
        <v>3507341514</v>
      </c>
    </row>
    <row r="3633" spans="1:4" x14ac:dyDescent="0.3">
      <c r="A3633" t="s">
        <v>5943</v>
      </c>
      <c r="B3633" t="s">
        <v>2674</v>
      </c>
      <c r="C3633">
        <v>41094</v>
      </c>
      <c r="D3633">
        <v>5974179625</v>
      </c>
    </row>
    <row r="3634" spans="1:4" x14ac:dyDescent="0.3">
      <c r="A3634" t="s">
        <v>5944</v>
      </c>
      <c r="B3634" t="s">
        <v>2059</v>
      </c>
      <c r="C3634">
        <v>53405</v>
      </c>
      <c r="D3634">
        <v>1573192775</v>
      </c>
    </row>
    <row r="3635" spans="1:4" x14ac:dyDescent="0.3">
      <c r="A3635" t="s">
        <v>5945</v>
      </c>
      <c r="B3635" t="s">
        <v>1964</v>
      </c>
      <c r="C3635">
        <v>27278</v>
      </c>
      <c r="D3635">
        <v>8841637323</v>
      </c>
    </row>
    <row r="3636" spans="1:4" x14ac:dyDescent="0.3">
      <c r="A3636" t="s">
        <v>5946</v>
      </c>
      <c r="B3636" t="s">
        <v>3560</v>
      </c>
      <c r="C3636">
        <v>24773</v>
      </c>
      <c r="D3636">
        <v>3824197065</v>
      </c>
    </row>
    <row r="3637" spans="1:4" x14ac:dyDescent="0.3">
      <c r="A3637" t="s">
        <v>5947</v>
      </c>
      <c r="B3637" t="s">
        <v>3560</v>
      </c>
      <c r="C3637">
        <v>19406</v>
      </c>
      <c r="D3637">
        <v>6209983448</v>
      </c>
    </row>
    <row r="3638" spans="1:4" x14ac:dyDescent="0.3">
      <c r="A3638" t="s">
        <v>5948</v>
      </c>
      <c r="B3638" t="s">
        <v>2873</v>
      </c>
      <c r="C3638">
        <v>35759</v>
      </c>
      <c r="D3638">
        <v>630160104</v>
      </c>
    </row>
    <row r="3639" spans="1:4" x14ac:dyDescent="0.3">
      <c r="A3639" t="s">
        <v>5949</v>
      </c>
      <c r="B3639" t="s">
        <v>1986</v>
      </c>
      <c r="C3639">
        <v>53877</v>
      </c>
      <c r="D3639">
        <v>6596440737</v>
      </c>
    </row>
    <row r="3640" spans="1:4" x14ac:dyDescent="0.3">
      <c r="A3640" t="s">
        <v>5950</v>
      </c>
      <c r="B3640" t="s">
        <v>2103</v>
      </c>
      <c r="C3640">
        <v>55286</v>
      </c>
      <c r="D3640">
        <v>1887308636</v>
      </c>
    </row>
    <row r="3641" spans="1:4" x14ac:dyDescent="0.3">
      <c r="A3641" t="s">
        <v>5951</v>
      </c>
      <c r="B3641" t="s">
        <v>3144</v>
      </c>
      <c r="C3641">
        <v>44708</v>
      </c>
      <c r="D3641">
        <v>6713405010</v>
      </c>
    </row>
    <row r="3642" spans="1:4" x14ac:dyDescent="0.3">
      <c r="A3642" t="s">
        <v>5952</v>
      </c>
      <c r="B3642" t="s">
        <v>2246</v>
      </c>
      <c r="C3642">
        <v>36449</v>
      </c>
      <c r="D3642">
        <v>9619649427</v>
      </c>
    </row>
    <row r="3643" spans="1:4" x14ac:dyDescent="0.3">
      <c r="A3643" t="s">
        <v>5953</v>
      </c>
      <c r="B3643" t="s">
        <v>2283</v>
      </c>
      <c r="C3643">
        <v>21155</v>
      </c>
      <c r="D3643">
        <v>5561472151</v>
      </c>
    </row>
    <row r="3644" spans="1:4" x14ac:dyDescent="0.3">
      <c r="A3644" t="s">
        <v>5954</v>
      </c>
      <c r="B3644" t="s">
        <v>2093</v>
      </c>
      <c r="C3644">
        <v>18745</v>
      </c>
      <c r="D3644">
        <v>8875320292</v>
      </c>
    </row>
    <row r="3645" spans="1:4" x14ac:dyDescent="0.3">
      <c r="A3645" t="s">
        <v>5955</v>
      </c>
      <c r="B3645" t="s">
        <v>2576</v>
      </c>
      <c r="C3645">
        <v>25527</v>
      </c>
      <c r="D3645">
        <v>9002722281</v>
      </c>
    </row>
    <row r="3646" spans="1:4" x14ac:dyDescent="0.3">
      <c r="A3646" t="s">
        <v>5956</v>
      </c>
      <c r="B3646" t="s">
        <v>2574</v>
      </c>
      <c r="C3646">
        <v>53856</v>
      </c>
      <c r="D3646">
        <v>6259267215</v>
      </c>
    </row>
    <row r="3647" spans="1:4" x14ac:dyDescent="0.3">
      <c r="A3647" t="s">
        <v>5957</v>
      </c>
      <c r="B3647" t="s">
        <v>2576</v>
      </c>
      <c r="C3647">
        <v>16875</v>
      </c>
      <c r="D3647">
        <v>9820632102</v>
      </c>
    </row>
    <row r="3648" spans="1:4" x14ac:dyDescent="0.3">
      <c r="A3648" t="s">
        <v>5958</v>
      </c>
      <c r="B3648" t="s">
        <v>2478</v>
      </c>
      <c r="C3648">
        <v>44148</v>
      </c>
      <c r="D3648">
        <v>4900475084</v>
      </c>
    </row>
    <row r="3649" spans="1:4" x14ac:dyDescent="0.3">
      <c r="A3649" t="s">
        <v>5959</v>
      </c>
      <c r="B3649" t="s">
        <v>2380</v>
      </c>
      <c r="C3649">
        <v>12800</v>
      </c>
      <c r="D3649">
        <v>4768254810</v>
      </c>
    </row>
    <row r="3650" spans="1:4" x14ac:dyDescent="0.3">
      <c r="A3650" t="s">
        <v>5960</v>
      </c>
      <c r="B3650" t="s">
        <v>2494</v>
      </c>
      <c r="C3650">
        <v>52793</v>
      </c>
      <c r="D3650">
        <v>2353272215</v>
      </c>
    </row>
    <row r="3651" spans="1:4" x14ac:dyDescent="0.3">
      <c r="A3651" t="s">
        <v>5961</v>
      </c>
      <c r="B3651" t="s">
        <v>2249</v>
      </c>
      <c r="C3651">
        <v>16880</v>
      </c>
      <c r="D3651">
        <v>1657097021</v>
      </c>
    </row>
    <row r="3652" spans="1:4" x14ac:dyDescent="0.3">
      <c r="A3652" t="s">
        <v>5962</v>
      </c>
      <c r="B3652" t="s">
        <v>2008</v>
      </c>
      <c r="C3652">
        <v>54709</v>
      </c>
      <c r="D3652">
        <v>5837066497</v>
      </c>
    </row>
    <row r="3653" spans="1:4" x14ac:dyDescent="0.3">
      <c r="A3653" t="s">
        <v>5963</v>
      </c>
      <c r="B3653" t="s">
        <v>2596</v>
      </c>
      <c r="C3653">
        <v>36215</v>
      </c>
      <c r="D3653">
        <v>1296185559</v>
      </c>
    </row>
    <row r="3654" spans="1:4" x14ac:dyDescent="0.3">
      <c r="A3654" t="s">
        <v>5964</v>
      </c>
      <c r="B3654" t="s">
        <v>3291</v>
      </c>
      <c r="C3654">
        <v>47741</v>
      </c>
      <c r="D3654">
        <v>7621218967</v>
      </c>
    </row>
    <row r="3655" spans="1:4" x14ac:dyDescent="0.3">
      <c r="A3655" t="s">
        <v>5965</v>
      </c>
      <c r="B3655" t="s">
        <v>1952</v>
      </c>
      <c r="C3655">
        <v>45285</v>
      </c>
      <c r="D3655">
        <v>5623178685</v>
      </c>
    </row>
    <row r="3656" spans="1:4" x14ac:dyDescent="0.3">
      <c r="A3656" t="s">
        <v>5966</v>
      </c>
      <c r="B3656" t="s">
        <v>2223</v>
      </c>
      <c r="C3656">
        <v>40728</v>
      </c>
      <c r="D3656">
        <v>4290015026</v>
      </c>
    </row>
    <row r="3657" spans="1:4" x14ac:dyDescent="0.3">
      <c r="A3657" t="s">
        <v>5967</v>
      </c>
      <c r="B3657" t="s">
        <v>2457</v>
      </c>
      <c r="C3657">
        <v>12892</v>
      </c>
      <c r="D3657">
        <v>8858733592</v>
      </c>
    </row>
    <row r="3658" spans="1:4" x14ac:dyDescent="0.3">
      <c r="A3658" t="s">
        <v>5968</v>
      </c>
      <c r="B3658" t="s">
        <v>2977</v>
      </c>
      <c r="C3658">
        <v>13647</v>
      </c>
      <c r="D3658">
        <v>2255261316</v>
      </c>
    </row>
    <row r="3659" spans="1:4" x14ac:dyDescent="0.3">
      <c r="A3659" t="s">
        <v>5969</v>
      </c>
      <c r="B3659" t="s">
        <v>2054</v>
      </c>
      <c r="C3659">
        <v>39795</v>
      </c>
      <c r="D3659">
        <v>5358183647</v>
      </c>
    </row>
    <row r="3660" spans="1:4" x14ac:dyDescent="0.3">
      <c r="A3660" t="s">
        <v>5970</v>
      </c>
      <c r="B3660" t="s">
        <v>2161</v>
      </c>
      <c r="C3660">
        <v>47185</v>
      </c>
      <c r="D3660">
        <v>2255261316</v>
      </c>
    </row>
    <row r="3661" spans="1:4" x14ac:dyDescent="0.3">
      <c r="A3661" t="s">
        <v>5971</v>
      </c>
      <c r="B3661" t="s">
        <v>2061</v>
      </c>
      <c r="C3661">
        <v>36813</v>
      </c>
      <c r="D3661">
        <v>7373156215</v>
      </c>
    </row>
    <row r="3662" spans="1:4" x14ac:dyDescent="0.3">
      <c r="A3662" t="s">
        <v>5972</v>
      </c>
      <c r="B3662" t="s">
        <v>2424</v>
      </c>
      <c r="C3662">
        <v>58369</v>
      </c>
      <c r="D3662">
        <v>9096285417</v>
      </c>
    </row>
    <row r="3663" spans="1:4" x14ac:dyDescent="0.3">
      <c r="A3663" t="s">
        <v>5973</v>
      </c>
      <c r="B3663" t="s">
        <v>2731</v>
      </c>
      <c r="C3663">
        <v>43520</v>
      </c>
      <c r="D3663">
        <v>7866715386</v>
      </c>
    </row>
    <row r="3664" spans="1:4" x14ac:dyDescent="0.3">
      <c r="A3664" t="s">
        <v>5974</v>
      </c>
      <c r="B3664" t="s">
        <v>2507</v>
      </c>
      <c r="C3664">
        <v>23249</v>
      </c>
      <c r="D3664">
        <v>17898579</v>
      </c>
    </row>
    <row r="3665" spans="1:4" x14ac:dyDescent="0.3">
      <c r="A3665" t="s">
        <v>5975</v>
      </c>
      <c r="B3665" t="s">
        <v>2300</v>
      </c>
      <c r="C3665">
        <v>17114</v>
      </c>
      <c r="D3665">
        <v>4219825649</v>
      </c>
    </row>
    <row r="3666" spans="1:4" x14ac:dyDescent="0.3">
      <c r="A3666" t="s">
        <v>5976</v>
      </c>
      <c r="B3666" t="s">
        <v>1940</v>
      </c>
      <c r="C3666">
        <v>26182</v>
      </c>
      <c r="D3666">
        <v>8145387981</v>
      </c>
    </row>
    <row r="3667" spans="1:4" x14ac:dyDescent="0.3">
      <c r="A3667" t="s">
        <v>5977</v>
      </c>
      <c r="B3667" t="s">
        <v>2557</v>
      </c>
      <c r="C3667">
        <v>29212</v>
      </c>
      <c r="D3667">
        <v>2130919499</v>
      </c>
    </row>
    <row r="3668" spans="1:4" x14ac:dyDescent="0.3">
      <c r="A3668" t="s">
        <v>5978</v>
      </c>
      <c r="B3668" t="s">
        <v>2312</v>
      </c>
      <c r="C3668">
        <v>46828</v>
      </c>
      <c r="D3668">
        <v>879297433</v>
      </c>
    </row>
    <row r="3669" spans="1:4" x14ac:dyDescent="0.3">
      <c r="A3669" t="s">
        <v>5979</v>
      </c>
      <c r="B3669" t="s">
        <v>2470</v>
      </c>
      <c r="C3669">
        <v>58255</v>
      </c>
      <c r="D3669">
        <v>7596173217</v>
      </c>
    </row>
    <row r="3670" spans="1:4" x14ac:dyDescent="0.3">
      <c r="A3670" t="s">
        <v>5980</v>
      </c>
      <c r="B3670" t="s">
        <v>2718</v>
      </c>
      <c r="C3670">
        <v>39786</v>
      </c>
      <c r="D3670">
        <v>8748349712</v>
      </c>
    </row>
    <row r="3671" spans="1:4" x14ac:dyDescent="0.3">
      <c r="A3671" t="s">
        <v>5981</v>
      </c>
      <c r="B3671" t="s">
        <v>3279</v>
      </c>
      <c r="C3671">
        <v>47941</v>
      </c>
      <c r="D3671">
        <v>2659144249</v>
      </c>
    </row>
    <row r="3672" spans="1:4" x14ac:dyDescent="0.3">
      <c r="A3672" t="s">
        <v>5982</v>
      </c>
      <c r="B3672" t="s">
        <v>2246</v>
      </c>
      <c r="C3672">
        <v>36564</v>
      </c>
      <c r="D3672">
        <v>7304628987</v>
      </c>
    </row>
    <row r="3673" spans="1:4" x14ac:dyDescent="0.3">
      <c r="A3673" t="s">
        <v>5983</v>
      </c>
      <c r="B3673" t="s">
        <v>3201</v>
      </c>
      <c r="C3673">
        <v>43491</v>
      </c>
      <c r="D3673">
        <v>7673188813</v>
      </c>
    </row>
    <row r="3674" spans="1:4" x14ac:dyDescent="0.3">
      <c r="A3674" t="s">
        <v>5984</v>
      </c>
      <c r="B3674" t="s">
        <v>3201</v>
      </c>
      <c r="C3674">
        <v>58023</v>
      </c>
      <c r="D3674">
        <v>933051662</v>
      </c>
    </row>
    <row r="3675" spans="1:4" x14ac:dyDescent="0.3">
      <c r="A3675" t="s">
        <v>5985</v>
      </c>
      <c r="B3675" t="s">
        <v>2411</v>
      </c>
      <c r="C3675">
        <v>39762</v>
      </c>
      <c r="D3675">
        <v>4453705328</v>
      </c>
    </row>
    <row r="3676" spans="1:4" x14ac:dyDescent="0.3">
      <c r="A3676" t="s">
        <v>5986</v>
      </c>
      <c r="B3676" t="s">
        <v>2146</v>
      </c>
      <c r="C3676">
        <v>58381</v>
      </c>
      <c r="D3676">
        <v>1953937357</v>
      </c>
    </row>
    <row r="3677" spans="1:4" x14ac:dyDescent="0.3">
      <c r="A3677" t="s">
        <v>5987</v>
      </c>
      <c r="B3677" t="s">
        <v>2141</v>
      </c>
      <c r="C3677">
        <v>48237</v>
      </c>
      <c r="D3677">
        <v>4401069773</v>
      </c>
    </row>
    <row r="3678" spans="1:4" x14ac:dyDescent="0.3">
      <c r="A3678" t="s">
        <v>5988</v>
      </c>
      <c r="B3678" t="s">
        <v>2067</v>
      </c>
      <c r="C3678">
        <v>39135</v>
      </c>
      <c r="D3678">
        <v>8238030943</v>
      </c>
    </row>
    <row r="3679" spans="1:4" x14ac:dyDescent="0.3">
      <c r="A3679" t="s">
        <v>5989</v>
      </c>
      <c r="B3679" t="s">
        <v>2135</v>
      </c>
      <c r="C3679">
        <v>51627</v>
      </c>
      <c r="D3679">
        <v>1009146149</v>
      </c>
    </row>
    <row r="3680" spans="1:4" x14ac:dyDescent="0.3">
      <c r="A3680" t="s">
        <v>5990</v>
      </c>
      <c r="B3680" t="s">
        <v>3720</v>
      </c>
      <c r="C3680">
        <v>15257</v>
      </c>
      <c r="D3680">
        <v>7670936274</v>
      </c>
    </row>
    <row r="3681" spans="1:4" x14ac:dyDescent="0.3">
      <c r="A3681" t="s">
        <v>5991</v>
      </c>
      <c r="B3681" t="s">
        <v>3393</v>
      </c>
      <c r="C3681">
        <v>35189</v>
      </c>
      <c r="D3681">
        <v>9223618401</v>
      </c>
    </row>
    <row r="3682" spans="1:4" x14ac:dyDescent="0.3">
      <c r="A3682" t="s">
        <v>5992</v>
      </c>
      <c r="B3682" t="s">
        <v>2691</v>
      </c>
      <c r="C3682">
        <v>47355</v>
      </c>
      <c r="D3682">
        <v>6788593582</v>
      </c>
    </row>
    <row r="3683" spans="1:4" x14ac:dyDescent="0.3">
      <c r="A3683" t="s">
        <v>5993</v>
      </c>
      <c r="B3683" t="s">
        <v>1930</v>
      </c>
      <c r="C3683">
        <v>43036</v>
      </c>
      <c r="D3683">
        <v>3956653289</v>
      </c>
    </row>
    <row r="3684" spans="1:4" x14ac:dyDescent="0.3">
      <c r="A3684" t="s">
        <v>5994</v>
      </c>
      <c r="B3684" t="s">
        <v>2439</v>
      </c>
      <c r="C3684">
        <v>21381</v>
      </c>
      <c r="D3684">
        <v>9854387496</v>
      </c>
    </row>
    <row r="3685" spans="1:4" x14ac:dyDescent="0.3">
      <c r="A3685" t="s">
        <v>5995</v>
      </c>
      <c r="B3685" t="s">
        <v>2401</v>
      </c>
      <c r="C3685">
        <v>37634</v>
      </c>
      <c r="D3685">
        <v>4773306254</v>
      </c>
    </row>
    <row r="3686" spans="1:4" x14ac:dyDescent="0.3">
      <c r="A3686" t="s">
        <v>5996</v>
      </c>
      <c r="B3686" t="s">
        <v>2137</v>
      </c>
      <c r="C3686">
        <v>36754</v>
      </c>
      <c r="D3686">
        <v>4969679754</v>
      </c>
    </row>
    <row r="3687" spans="1:4" x14ac:dyDescent="0.3">
      <c r="A3687" t="s">
        <v>5997</v>
      </c>
      <c r="B3687" t="s">
        <v>2778</v>
      </c>
      <c r="C3687">
        <v>47724</v>
      </c>
      <c r="D3687">
        <v>7233077789</v>
      </c>
    </row>
    <row r="3688" spans="1:4" x14ac:dyDescent="0.3">
      <c r="A3688" t="s">
        <v>5998</v>
      </c>
      <c r="B3688" t="s">
        <v>2135</v>
      </c>
      <c r="C3688">
        <v>31997</v>
      </c>
      <c r="D3688">
        <v>6271204627</v>
      </c>
    </row>
    <row r="3689" spans="1:4" x14ac:dyDescent="0.3">
      <c r="A3689" t="s">
        <v>5999</v>
      </c>
      <c r="B3689" t="s">
        <v>2608</v>
      </c>
      <c r="C3689">
        <v>40333</v>
      </c>
      <c r="D3689">
        <v>3597778305</v>
      </c>
    </row>
    <row r="3690" spans="1:4" x14ac:dyDescent="0.3">
      <c r="A3690" t="s">
        <v>6000</v>
      </c>
      <c r="B3690" t="s">
        <v>2231</v>
      </c>
      <c r="C3690">
        <v>46950</v>
      </c>
      <c r="D3690">
        <v>37593587</v>
      </c>
    </row>
    <row r="3691" spans="1:4" x14ac:dyDescent="0.3">
      <c r="A3691" t="s">
        <v>6001</v>
      </c>
      <c r="B3691" t="s">
        <v>2158</v>
      </c>
      <c r="C3691">
        <v>42633</v>
      </c>
      <c r="D3691">
        <v>8162941088</v>
      </c>
    </row>
    <row r="3692" spans="1:4" x14ac:dyDescent="0.3">
      <c r="A3692" t="s">
        <v>6002</v>
      </c>
      <c r="B3692" t="s">
        <v>2249</v>
      </c>
      <c r="C3692">
        <v>49206</v>
      </c>
      <c r="D3692">
        <v>7688943361</v>
      </c>
    </row>
    <row r="3693" spans="1:4" x14ac:dyDescent="0.3">
      <c r="A3693" t="s">
        <v>6003</v>
      </c>
      <c r="B3693" t="s">
        <v>1942</v>
      </c>
      <c r="C3693">
        <v>42109</v>
      </c>
      <c r="D3693">
        <v>7411705322</v>
      </c>
    </row>
    <row r="3694" spans="1:4" x14ac:dyDescent="0.3">
      <c r="A3694" t="s">
        <v>6004</v>
      </c>
      <c r="B3694" t="s">
        <v>2018</v>
      </c>
      <c r="C3694">
        <v>15042</v>
      </c>
      <c r="D3694">
        <v>8685064791</v>
      </c>
    </row>
    <row r="3695" spans="1:4" x14ac:dyDescent="0.3">
      <c r="A3695" t="s">
        <v>6005</v>
      </c>
      <c r="B3695" t="s">
        <v>2389</v>
      </c>
      <c r="C3695">
        <v>59885</v>
      </c>
      <c r="D3695">
        <v>1739513533</v>
      </c>
    </row>
    <row r="3696" spans="1:4" x14ac:dyDescent="0.3">
      <c r="A3696" t="s">
        <v>6006</v>
      </c>
      <c r="B3696" t="s">
        <v>2600</v>
      </c>
      <c r="C3696">
        <v>21005</v>
      </c>
      <c r="D3696">
        <v>8249460030</v>
      </c>
    </row>
    <row r="3697" spans="1:4" x14ac:dyDescent="0.3">
      <c r="A3697" t="s">
        <v>6007</v>
      </c>
      <c r="B3697" t="s">
        <v>2166</v>
      </c>
      <c r="C3697">
        <v>51973</v>
      </c>
      <c r="D3697">
        <v>1472093461</v>
      </c>
    </row>
    <row r="3698" spans="1:4" x14ac:dyDescent="0.3">
      <c r="A3698" t="s">
        <v>6008</v>
      </c>
      <c r="B3698" t="s">
        <v>3041</v>
      </c>
      <c r="C3698">
        <v>56021</v>
      </c>
      <c r="D3698">
        <v>9795921177</v>
      </c>
    </row>
    <row r="3699" spans="1:4" x14ac:dyDescent="0.3">
      <c r="A3699" t="s">
        <v>6009</v>
      </c>
      <c r="B3699" t="s">
        <v>2283</v>
      </c>
      <c r="C3699">
        <v>53739</v>
      </c>
      <c r="D3699">
        <v>8841637323</v>
      </c>
    </row>
    <row r="3700" spans="1:4" x14ac:dyDescent="0.3">
      <c r="A3700" t="s">
        <v>6010</v>
      </c>
      <c r="B3700" t="s">
        <v>2853</v>
      </c>
      <c r="C3700">
        <v>13284</v>
      </c>
      <c r="D3700">
        <v>8748349712</v>
      </c>
    </row>
    <row r="3701" spans="1:4" x14ac:dyDescent="0.3">
      <c r="A3701" t="s">
        <v>6011</v>
      </c>
      <c r="B3701" t="s">
        <v>2790</v>
      </c>
      <c r="C3701">
        <v>12053</v>
      </c>
      <c r="D3701">
        <v>7760701055</v>
      </c>
    </row>
    <row r="3702" spans="1:4" x14ac:dyDescent="0.3">
      <c r="A3702" t="s">
        <v>6012</v>
      </c>
      <c r="B3702" t="s">
        <v>2037</v>
      </c>
      <c r="C3702">
        <v>31894</v>
      </c>
      <c r="D3702">
        <v>5975948169</v>
      </c>
    </row>
    <row r="3703" spans="1:4" x14ac:dyDescent="0.3">
      <c r="A3703" t="s">
        <v>6013</v>
      </c>
      <c r="B3703" t="s">
        <v>2853</v>
      </c>
      <c r="C3703">
        <v>11819</v>
      </c>
      <c r="D3703">
        <v>5082945165</v>
      </c>
    </row>
    <row r="3704" spans="1:4" x14ac:dyDescent="0.3">
      <c r="A3704" t="s">
        <v>6014</v>
      </c>
      <c r="B3704" t="s">
        <v>2809</v>
      </c>
      <c r="C3704">
        <v>31535</v>
      </c>
      <c r="D3704">
        <v>5759255762</v>
      </c>
    </row>
    <row r="3705" spans="1:4" x14ac:dyDescent="0.3">
      <c r="A3705" t="s">
        <v>6015</v>
      </c>
      <c r="B3705" t="s">
        <v>2387</v>
      </c>
      <c r="C3705">
        <v>42573</v>
      </c>
      <c r="D3705">
        <v>1425230725</v>
      </c>
    </row>
    <row r="3706" spans="1:4" x14ac:dyDescent="0.3">
      <c r="A3706" t="s">
        <v>6016</v>
      </c>
      <c r="B3706" t="s">
        <v>2716</v>
      </c>
      <c r="C3706">
        <v>23516</v>
      </c>
      <c r="D3706">
        <v>3219526055</v>
      </c>
    </row>
    <row r="3707" spans="1:4" x14ac:dyDescent="0.3">
      <c r="A3707" t="s">
        <v>6017</v>
      </c>
      <c r="B3707" t="s">
        <v>2210</v>
      </c>
      <c r="C3707">
        <v>20210</v>
      </c>
      <c r="D3707">
        <v>8175279842</v>
      </c>
    </row>
    <row r="3708" spans="1:4" x14ac:dyDescent="0.3">
      <c r="A3708" t="s">
        <v>6018</v>
      </c>
      <c r="B3708" t="s">
        <v>2146</v>
      </c>
      <c r="C3708">
        <v>45952</v>
      </c>
      <c r="D3708">
        <v>7304628987</v>
      </c>
    </row>
    <row r="3709" spans="1:4" x14ac:dyDescent="0.3">
      <c r="A3709" t="s">
        <v>6019</v>
      </c>
      <c r="B3709" t="s">
        <v>2103</v>
      </c>
      <c r="C3709">
        <v>56077</v>
      </c>
      <c r="D3709">
        <v>715518151</v>
      </c>
    </row>
    <row r="3710" spans="1:4" x14ac:dyDescent="0.3">
      <c r="A3710" t="s">
        <v>6020</v>
      </c>
      <c r="B3710" t="s">
        <v>2221</v>
      </c>
      <c r="C3710">
        <v>46749</v>
      </c>
      <c r="D3710">
        <v>8460683117</v>
      </c>
    </row>
    <row r="3711" spans="1:4" x14ac:dyDescent="0.3">
      <c r="A3711" t="s">
        <v>6021</v>
      </c>
      <c r="B3711" t="s">
        <v>2177</v>
      </c>
      <c r="C3711">
        <v>33882</v>
      </c>
      <c r="D3711">
        <v>8705788102</v>
      </c>
    </row>
    <row r="3712" spans="1:4" x14ac:dyDescent="0.3">
      <c r="A3712" t="s">
        <v>6022</v>
      </c>
      <c r="B3712" t="s">
        <v>3487</v>
      </c>
      <c r="C3712">
        <v>54954</v>
      </c>
      <c r="D3712">
        <v>5383734902</v>
      </c>
    </row>
    <row r="3713" spans="1:4" x14ac:dyDescent="0.3">
      <c r="A3713" t="s">
        <v>6023</v>
      </c>
      <c r="B3713" t="s">
        <v>2725</v>
      </c>
      <c r="C3713">
        <v>46818</v>
      </c>
      <c r="D3713">
        <v>2012142672</v>
      </c>
    </row>
    <row r="3714" spans="1:4" x14ac:dyDescent="0.3">
      <c r="A3714" t="s">
        <v>6024</v>
      </c>
      <c r="B3714" t="s">
        <v>2047</v>
      </c>
      <c r="C3714">
        <v>12744</v>
      </c>
      <c r="D3714">
        <v>9684187432</v>
      </c>
    </row>
    <row r="3715" spans="1:4" x14ac:dyDescent="0.3">
      <c r="A3715" t="s">
        <v>6025</v>
      </c>
      <c r="B3715" t="s">
        <v>3113</v>
      </c>
      <c r="C3715">
        <v>34956</v>
      </c>
      <c r="D3715">
        <v>6733929554</v>
      </c>
    </row>
    <row r="3716" spans="1:4" x14ac:dyDescent="0.3">
      <c r="A3716" t="s">
        <v>6026</v>
      </c>
      <c r="B3716" t="s">
        <v>1932</v>
      </c>
      <c r="C3716">
        <v>57030</v>
      </c>
      <c r="D3716">
        <v>6041314951</v>
      </c>
    </row>
    <row r="3717" spans="1:4" x14ac:dyDescent="0.3">
      <c r="A3717" t="s">
        <v>6027</v>
      </c>
      <c r="B3717" t="s">
        <v>2436</v>
      </c>
      <c r="C3717">
        <v>45235</v>
      </c>
      <c r="D3717">
        <v>8044612831</v>
      </c>
    </row>
    <row r="3718" spans="1:4" x14ac:dyDescent="0.3">
      <c r="A3718" t="s">
        <v>6028</v>
      </c>
      <c r="B3718" t="s">
        <v>2734</v>
      </c>
      <c r="C3718">
        <v>30815</v>
      </c>
      <c r="D3718">
        <v>2191930824</v>
      </c>
    </row>
    <row r="3719" spans="1:4" x14ac:dyDescent="0.3">
      <c r="A3719" t="s">
        <v>6029</v>
      </c>
      <c r="B3719" t="s">
        <v>2197</v>
      </c>
      <c r="C3719">
        <v>35728</v>
      </c>
      <c r="D3719">
        <v>6731572691</v>
      </c>
    </row>
    <row r="3720" spans="1:4" x14ac:dyDescent="0.3">
      <c r="A3720" t="s">
        <v>6030</v>
      </c>
      <c r="B3720" t="s">
        <v>2682</v>
      </c>
      <c r="C3720">
        <v>46388</v>
      </c>
      <c r="D3720">
        <v>2779378506</v>
      </c>
    </row>
    <row r="3721" spans="1:4" x14ac:dyDescent="0.3">
      <c r="A3721" t="s">
        <v>6031</v>
      </c>
      <c r="B3721" t="s">
        <v>2097</v>
      </c>
      <c r="C3721">
        <v>46248</v>
      </c>
      <c r="D3721">
        <v>3569619966</v>
      </c>
    </row>
    <row r="3722" spans="1:4" x14ac:dyDescent="0.3">
      <c r="A3722" t="s">
        <v>6032</v>
      </c>
      <c r="B3722" t="s">
        <v>2869</v>
      </c>
      <c r="C3722">
        <v>24255</v>
      </c>
      <c r="D3722">
        <v>4852897158</v>
      </c>
    </row>
    <row r="3723" spans="1:4" x14ac:dyDescent="0.3">
      <c r="A3723" t="s">
        <v>6033</v>
      </c>
      <c r="B3723" t="s">
        <v>4422</v>
      </c>
      <c r="C3723">
        <v>16692</v>
      </c>
      <c r="D3723">
        <v>2136806068</v>
      </c>
    </row>
    <row r="3724" spans="1:4" x14ac:dyDescent="0.3">
      <c r="A3724" t="s">
        <v>6034</v>
      </c>
      <c r="B3724" t="s">
        <v>2614</v>
      </c>
      <c r="C3724">
        <v>58662</v>
      </c>
      <c r="D3724">
        <v>7493076952</v>
      </c>
    </row>
    <row r="3725" spans="1:4" x14ac:dyDescent="0.3">
      <c r="A3725" t="s">
        <v>6035</v>
      </c>
      <c r="B3725" t="s">
        <v>2293</v>
      </c>
      <c r="C3725">
        <v>13804</v>
      </c>
      <c r="D3725">
        <v>5074304008</v>
      </c>
    </row>
    <row r="3726" spans="1:4" x14ac:dyDescent="0.3">
      <c r="A3726" t="s">
        <v>6036</v>
      </c>
      <c r="B3726" t="s">
        <v>2010</v>
      </c>
      <c r="C3726">
        <v>26415</v>
      </c>
      <c r="D3726">
        <v>8617243198</v>
      </c>
    </row>
    <row r="3727" spans="1:4" x14ac:dyDescent="0.3">
      <c r="A3727" t="s">
        <v>6037</v>
      </c>
      <c r="B3727" t="s">
        <v>2358</v>
      </c>
      <c r="C3727">
        <v>17015</v>
      </c>
      <c r="D3727">
        <v>7892446737</v>
      </c>
    </row>
    <row r="3728" spans="1:4" x14ac:dyDescent="0.3">
      <c r="A3728" t="s">
        <v>6038</v>
      </c>
      <c r="B3728" t="s">
        <v>2923</v>
      </c>
      <c r="C3728">
        <v>23382</v>
      </c>
      <c r="D3728">
        <v>3904109642</v>
      </c>
    </row>
    <row r="3729" spans="1:4" x14ac:dyDescent="0.3">
      <c r="A3729" t="s">
        <v>6039</v>
      </c>
      <c r="B3729" t="s">
        <v>1991</v>
      </c>
      <c r="C3729">
        <v>32239</v>
      </c>
      <c r="D3729">
        <v>6284045549</v>
      </c>
    </row>
    <row r="3730" spans="1:4" x14ac:dyDescent="0.3">
      <c r="A3730" t="s">
        <v>6040</v>
      </c>
      <c r="B3730" t="s">
        <v>3560</v>
      </c>
      <c r="C3730">
        <v>47175</v>
      </c>
      <c r="D3730">
        <v>4475496373</v>
      </c>
    </row>
    <row r="3731" spans="1:4" x14ac:dyDescent="0.3">
      <c r="A3731" t="s">
        <v>6041</v>
      </c>
      <c r="B3731" t="s">
        <v>2032</v>
      </c>
      <c r="C3731">
        <v>15970</v>
      </c>
      <c r="D3731">
        <v>2259282237</v>
      </c>
    </row>
    <row r="3732" spans="1:4" x14ac:dyDescent="0.3">
      <c r="A3732" t="s">
        <v>6042</v>
      </c>
      <c r="B3732" t="s">
        <v>2039</v>
      </c>
      <c r="C3732">
        <v>12720</v>
      </c>
      <c r="D3732">
        <v>6041314951</v>
      </c>
    </row>
    <row r="3733" spans="1:4" x14ac:dyDescent="0.3">
      <c r="A3733" t="s">
        <v>6043</v>
      </c>
      <c r="B3733" t="s">
        <v>2517</v>
      </c>
      <c r="C3733">
        <v>49349</v>
      </c>
      <c r="D3733">
        <v>7741079360</v>
      </c>
    </row>
    <row r="3734" spans="1:4" x14ac:dyDescent="0.3">
      <c r="A3734" t="s">
        <v>6044</v>
      </c>
      <c r="B3734" t="s">
        <v>2511</v>
      </c>
      <c r="C3734">
        <v>33649</v>
      </c>
      <c r="D3734">
        <v>8977805007</v>
      </c>
    </row>
    <row r="3735" spans="1:4" x14ac:dyDescent="0.3">
      <c r="A3735" t="s">
        <v>6045</v>
      </c>
      <c r="B3735" t="s">
        <v>2321</v>
      </c>
      <c r="C3735">
        <v>24750</v>
      </c>
      <c r="D3735">
        <v>4359854056</v>
      </c>
    </row>
    <row r="3736" spans="1:4" x14ac:dyDescent="0.3">
      <c r="A3736" t="s">
        <v>6046</v>
      </c>
      <c r="B3736" t="s">
        <v>2290</v>
      </c>
      <c r="C3736">
        <v>14436</v>
      </c>
      <c r="D3736">
        <v>8017115954</v>
      </c>
    </row>
    <row r="3737" spans="1:4" x14ac:dyDescent="0.3">
      <c r="A3737" t="s">
        <v>6047</v>
      </c>
      <c r="B3737" t="s">
        <v>2184</v>
      </c>
      <c r="C3737">
        <v>59984</v>
      </c>
      <c r="D3737">
        <v>7962906979</v>
      </c>
    </row>
    <row r="3738" spans="1:4" x14ac:dyDescent="0.3">
      <c r="A3738" t="s">
        <v>6048</v>
      </c>
      <c r="B3738" t="s">
        <v>2372</v>
      </c>
      <c r="C3738">
        <v>52680</v>
      </c>
      <c r="D3738">
        <v>1419116835</v>
      </c>
    </row>
    <row r="3739" spans="1:4" x14ac:dyDescent="0.3">
      <c r="A3739" t="s">
        <v>6049</v>
      </c>
      <c r="B3739" t="s">
        <v>2123</v>
      </c>
      <c r="C3739">
        <v>22438</v>
      </c>
      <c r="D3739">
        <v>3379645060</v>
      </c>
    </row>
    <row r="3740" spans="1:4" x14ac:dyDescent="0.3">
      <c r="A3740" t="s">
        <v>6050</v>
      </c>
      <c r="B3740" t="s">
        <v>3315</v>
      </c>
      <c r="C3740">
        <v>43458</v>
      </c>
      <c r="D3740">
        <v>6300411419</v>
      </c>
    </row>
    <row r="3741" spans="1:4" x14ac:dyDescent="0.3">
      <c r="A3741" t="s">
        <v>6051</v>
      </c>
      <c r="B3741" t="s">
        <v>2190</v>
      </c>
      <c r="C3741">
        <v>41031</v>
      </c>
      <c r="D3741">
        <v>4823073274</v>
      </c>
    </row>
    <row r="3742" spans="1:4" x14ac:dyDescent="0.3">
      <c r="A3742" t="s">
        <v>6052</v>
      </c>
      <c r="B3742" t="s">
        <v>3144</v>
      </c>
      <c r="C3742">
        <v>52182</v>
      </c>
      <c r="D3742">
        <v>8333777430</v>
      </c>
    </row>
    <row r="3743" spans="1:4" x14ac:dyDescent="0.3">
      <c r="A3743" t="s">
        <v>6053</v>
      </c>
      <c r="B3743" t="s">
        <v>2970</v>
      </c>
      <c r="C3743">
        <v>12071</v>
      </c>
      <c r="D3743">
        <v>7645724897</v>
      </c>
    </row>
    <row r="3744" spans="1:4" x14ac:dyDescent="0.3">
      <c r="A3744" t="s">
        <v>6054</v>
      </c>
      <c r="B3744" t="s">
        <v>2012</v>
      </c>
      <c r="C3744">
        <v>39803</v>
      </c>
      <c r="D3744">
        <v>2592292012</v>
      </c>
    </row>
    <row r="3745" spans="1:4" x14ac:dyDescent="0.3">
      <c r="A3745" t="s">
        <v>6055</v>
      </c>
      <c r="B3745" t="s">
        <v>2255</v>
      </c>
      <c r="C3745">
        <v>51403</v>
      </c>
      <c r="D3745">
        <v>3560320844</v>
      </c>
    </row>
    <row r="3746" spans="1:4" x14ac:dyDescent="0.3">
      <c r="A3746" t="s">
        <v>6056</v>
      </c>
      <c r="B3746" t="s">
        <v>2762</v>
      </c>
      <c r="C3746">
        <v>14802</v>
      </c>
      <c r="D3746">
        <v>1953937357</v>
      </c>
    </row>
    <row r="3747" spans="1:4" x14ac:dyDescent="0.3">
      <c r="A3747" t="s">
        <v>6057</v>
      </c>
      <c r="B3747" t="s">
        <v>2059</v>
      </c>
      <c r="C3747">
        <v>12711</v>
      </c>
      <c r="D3747">
        <v>1895483948</v>
      </c>
    </row>
    <row r="3748" spans="1:4" x14ac:dyDescent="0.3">
      <c r="A3748" t="s">
        <v>6058</v>
      </c>
      <c r="B3748" t="s">
        <v>2441</v>
      </c>
      <c r="C3748">
        <v>47738</v>
      </c>
      <c r="D3748">
        <v>9854387496</v>
      </c>
    </row>
    <row r="3749" spans="1:4" x14ac:dyDescent="0.3">
      <c r="A3749" t="s">
        <v>6059</v>
      </c>
      <c r="B3749" t="s">
        <v>2641</v>
      </c>
      <c r="C3749">
        <v>29440</v>
      </c>
      <c r="D3749">
        <v>9293760045</v>
      </c>
    </row>
    <row r="3750" spans="1:4" x14ac:dyDescent="0.3">
      <c r="A3750" t="s">
        <v>6060</v>
      </c>
      <c r="B3750" t="s">
        <v>2419</v>
      </c>
      <c r="C3750">
        <v>16363</v>
      </c>
      <c r="D3750">
        <v>8911781207</v>
      </c>
    </row>
    <row r="3751" spans="1:4" x14ac:dyDescent="0.3">
      <c r="A3751" t="s">
        <v>6061</v>
      </c>
      <c r="B3751" t="s">
        <v>2006</v>
      </c>
      <c r="C3751">
        <v>41127</v>
      </c>
      <c r="D3751">
        <v>1053331541</v>
      </c>
    </row>
    <row r="3752" spans="1:4" x14ac:dyDescent="0.3">
      <c r="A3752" t="s">
        <v>6062</v>
      </c>
      <c r="B3752" t="s">
        <v>1964</v>
      </c>
      <c r="C3752">
        <v>57853</v>
      </c>
      <c r="D3752">
        <v>6446166575</v>
      </c>
    </row>
    <row r="3753" spans="1:4" x14ac:dyDescent="0.3">
      <c r="A3753" t="s">
        <v>6063</v>
      </c>
      <c r="B3753" t="s">
        <v>2536</v>
      </c>
      <c r="C3753">
        <v>20099</v>
      </c>
      <c r="D3753">
        <v>1074899180</v>
      </c>
    </row>
    <row r="3754" spans="1:4" x14ac:dyDescent="0.3">
      <c r="A3754" t="s">
        <v>6064</v>
      </c>
      <c r="B3754" t="s">
        <v>2118</v>
      </c>
      <c r="C3754">
        <v>20657</v>
      </c>
      <c r="D3754">
        <v>3000763902</v>
      </c>
    </row>
    <row r="3755" spans="1:4" x14ac:dyDescent="0.3">
      <c r="A3755" t="s">
        <v>6065</v>
      </c>
      <c r="B3755" t="s">
        <v>2065</v>
      </c>
      <c r="C3755">
        <v>19855</v>
      </c>
      <c r="D3755">
        <v>5353923685</v>
      </c>
    </row>
    <row r="3756" spans="1:4" x14ac:dyDescent="0.3">
      <c r="A3756" t="s">
        <v>6066</v>
      </c>
      <c r="B3756" t="s">
        <v>2314</v>
      </c>
      <c r="C3756">
        <v>54726</v>
      </c>
      <c r="D3756">
        <v>1887308636</v>
      </c>
    </row>
    <row r="3757" spans="1:4" x14ac:dyDescent="0.3">
      <c r="A3757" t="s">
        <v>6067</v>
      </c>
      <c r="B3757" t="s">
        <v>2533</v>
      </c>
      <c r="C3757">
        <v>31568</v>
      </c>
      <c r="D3757">
        <v>9151658844</v>
      </c>
    </row>
    <row r="3758" spans="1:4" x14ac:dyDescent="0.3">
      <c r="A3758" t="s">
        <v>6068</v>
      </c>
      <c r="B3758" t="s">
        <v>2764</v>
      </c>
      <c r="C3758">
        <v>41034</v>
      </c>
      <c r="D3758">
        <v>3269054114</v>
      </c>
    </row>
    <row r="3759" spans="1:4" x14ac:dyDescent="0.3">
      <c r="A3759" t="s">
        <v>6069</v>
      </c>
      <c r="B3759" t="s">
        <v>4864</v>
      </c>
      <c r="C3759">
        <v>34715</v>
      </c>
      <c r="D3759">
        <v>7374898193</v>
      </c>
    </row>
    <row r="3760" spans="1:4" x14ac:dyDescent="0.3">
      <c r="A3760" t="s">
        <v>6070</v>
      </c>
      <c r="B3760" t="s">
        <v>3271</v>
      </c>
      <c r="C3760">
        <v>11894</v>
      </c>
      <c r="D3760">
        <v>453763030</v>
      </c>
    </row>
    <row r="3761" spans="1:4" x14ac:dyDescent="0.3">
      <c r="A3761" t="s">
        <v>6071</v>
      </c>
      <c r="B3761" t="s">
        <v>2246</v>
      </c>
      <c r="C3761">
        <v>42064</v>
      </c>
      <c r="D3761">
        <v>8361813608</v>
      </c>
    </row>
    <row r="3762" spans="1:4" x14ac:dyDescent="0.3">
      <c r="A3762" t="s">
        <v>6072</v>
      </c>
      <c r="B3762" t="s">
        <v>3237</v>
      </c>
      <c r="C3762">
        <v>52261</v>
      </c>
      <c r="D3762">
        <v>7039995972</v>
      </c>
    </row>
    <row r="3763" spans="1:4" x14ac:dyDescent="0.3">
      <c r="A3763" t="s">
        <v>6073</v>
      </c>
      <c r="B3763" t="s">
        <v>2026</v>
      </c>
      <c r="C3763">
        <v>14157</v>
      </c>
      <c r="D3763">
        <v>8757371024</v>
      </c>
    </row>
    <row r="3764" spans="1:4" x14ac:dyDescent="0.3">
      <c r="A3764" t="s">
        <v>6074</v>
      </c>
      <c r="B3764" t="s">
        <v>3583</v>
      </c>
      <c r="C3764">
        <v>44110</v>
      </c>
      <c r="D3764">
        <v>3164004753</v>
      </c>
    </row>
    <row r="3765" spans="1:4" x14ac:dyDescent="0.3">
      <c r="A3765" t="s">
        <v>6075</v>
      </c>
      <c r="B3765" t="s">
        <v>2260</v>
      </c>
      <c r="C3765">
        <v>13412</v>
      </c>
      <c r="D3765">
        <v>3292353998</v>
      </c>
    </row>
    <row r="3766" spans="1:4" x14ac:dyDescent="0.3">
      <c r="A3766" t="s">
        <v>6076</v>
      </c>
      <c r="B3766" t="s">
        <v>2127</v>
      </c>
      <c r="C3766">
        <v>30849</v>
      </c>
      <c r="D3766">
        <v>4453705328</v>
      </c>
    </row>
    <row r="3767" spans="1:4" x14ac:dyDescent="0.3">
      <c r="A3767" t="s">
        <v>6077</v>
      </c>
      <c r="B3767" t="s">
        <v>2087</v>
      </c>
      <c r="C3767">
        <v>34553</v>
      </c>
      <c r="D3767">
        <v>5285704227</v>
      </c>
    </row>
    <row r="3768" spans="1:4" x14ac:dyDescent="0.3">
      <c r="A3768" t="s">
        <v>6078</v>
      </c>
      <c r="B3768" t="s">
        <v>2133</v>
      </c>
      <c r="C3768">
        <v>28064</v>
      </c>
      <c r="D3768">
        <v>9163060264</v>
      </c>
    </row>
    <row r="3769" spans="1:4" x14ac:dyDescent="0.3">
      <c r="A3769" t="s">
        <v>6079</v>
      </c>
      <c r="B3769" t="s">
        <v>2965</v>
      </c>
      <c r="C3769">
        <v>44239</v>
      </c>
      <c r="D3769">
        <v>3213290963</v>
      </c>
    </row>
    <row r="3770" spans="1:4" x14ac:dyDescent="0.3">
      <c r="A3770" t="s">
        <v>6080</v>
      </c>
      <c r="B3770" t="s">
        <v>2236</v>
      </c>
      <c r="C3770">
        <v>50950</v>
      </c>
      <c r="D3770">
        <v>6380488901</v>
      </c>
    </row>
    <row r="3771" spans="1:4" x14ac:dyDescent="0.3">
      <c r="A3771" t="s">
        <v>6081</v>
      </c>
      <c r="B3771" t="s">
        <v>2401</v>
      </c>
      <c r="C3771">
        <v>37004</v>
      </c>
      <c r="D3771">
        <v>5756920838</v>
      </c>
    </row>
    <row r="3772" spans="1:4" x14ac:dyDescent="0.3">
      <c r="A3772" t="s">
        <v>6082</v>
      </c>
      <c r="B3772" t="s">
        <v>3237</v>
      </c>
      <c r="C3772">
        <v>12711</v>
      </c>
      <c r="D3772">
        <v>483886254</v>
      </c>
    </row>
    <row r="3773" spans="1:4" x14ac:dyDescent="0.3">
      <c r="A3773" t="s">
        <v>6083</v>
      </c>
      <c r="B3773" t="s">
        <v>2606</v>
      </c>
      <c r="C3773">
        <v>24938</v>
      </c>
      <c r="D3773">
        <v>2510440322</v>
      </c>
    </row>
    <row r="3774" spans="1:4" x14ac:dyDescent="0.3">
      <c r="A3774" t="s">
        <v>6084</v>
      </c>
      <c r="B3774" t="s">
        <v>1970</v>
      </c>
      <c r="C3774">
        <v>47533</v>
      </c>
      <c r="D3774">
        <v>6614458434</v>
      </c>
    </row>
    <row r="3775" spans="1:4" x14ac:dyDescent="0.3">
      <c r="A3775" t="s">
        <v>6085</v>
      </c>
      <c r="B3775" t="s">
        <v>2312</v>
      </c>
      <c r="C3775">
        <v>43210</v>
      </c>
      <c r="D3775">
        <v>9621571960</v>
      </c>
    </row>
    <row r="3776" spans="1:4" x14ac:dyDescent="0.3">
      <c r="A3776" t="s">
        <v>6086</v>
      </c>
      <c r="B3776" t="s">
        <v>2087</v>
      </c>
      <c r="C3776">
        <v>57272</v>
      </c>
      <c r="D3776">
        <v>6084639828</v>
      </c>
    </row>
    <row r="3777" spans="1:4" x14ac:dyDescent="0.3">
      <c r="A3777" t="s">
        <v>6087</v>
      </c>
      <c r="B3777" t="s">
        <v>2572</v>
      </c>
      <c r="C3777">
        <v>57356</v>
      </c>
      <c r="D3777">
        <v>6478891895</v>
      </c>
    </row>
    <row r="3778" spans="1:4" x14ac:dyDescent="0.3">
      <c r="A3778" t="s">
        <v>6088</v>
      </c>
      <c r="B3778" t="s">
        <v>3873</v>
      </c>
      <c r="C3778">
        <v>52518</v>
      </c>
      <c r="D3778">
        <v>9561367408</v>
      </c>
    </row>
    <row r="3779" spans="1:4" x14ac:dyDescent="0.3">
      <c r="A3779" t="s">
        <v>6089</v>
      </c>
      <c r="B3779" t="s">
        <v>1964</v>
      </c>
      <c r="C3779">
        <v>40540</v>
      </c>
      <c r="D3779">
        <v>6852060985</v>
      </c>
    </row>
    <row r="3780" spans="1:4" x14ac:dyDescent="0.3">
      <c r="A3780" t="s">
        <v>6090</v>
      </c>
      <c r="B3780" t="s">
        <v>2234</v>
      </c>
      <c r="C3780">
        <v>55400</v>
      </c>
      <c r="D3780">
        <v>3904109642</v>
      </c>
    </row>
    <row r="3781" spans="1:4" x14ac:dyDescent="0.3">
      <c r="A3781" t="s">
        <v>6091</v>
      </c>
      <c r="B3781" t="s">
        <v>2190</v>
      </c>
      <c r="C3781">
        <v>19875</v>
      </c>
      <c r="D3781">
        <v>1442784075</v>
      </c>
    </row>
    <row r="3782" spans="1:4" x14ac:dyDescent="0.3">
      <c r="A3782" t="s">
        <v>6092</v>
      </c>
      <c r="B3782" t="s">
        <v>2614</v>
      </c>
      <c r="C3782">
        <v>29419</v>
      </c>
      <c r="D3782">
        <v>2908560011</v>
      </c>
    </row>
    <row r="3783" spans="1:4" x14ac:dyDescent="0.3">
      <c r="A3783" t="s">
        <v>6093</v>
      </c>
      <c r="B3783" t="s">
        <v>2223</v>
      </c>
      <c r="C3783">
        <v>34589</v>
      </c>
      <c r="D3783">
        <v>8322342209</v>
      </c>
    </row>
    <row r="3784" spans="1:4" x14ac:dyDescent="0.3">
      <c r="A3784" t="s">
        <v>6094</v>
      </c>
      <c r="B3784" t="s">
        <v>1978</v>
      </c>
      <c r="C3784">
        <v>11354</v>
      </c>
      <c r="D3784">
        <v>1475796307</v>
      </c>
    </row>
    <row r="3785" spans="1:4" x14ac:dyDescent="0.3">
      <c r="A3785" t="s">
        <v>6095</v>
      </c>
      <c r="B3785" t="s">
        <v>3291</v>
      </c>
      <c r="C3785">
        <v>54114</v>
      </c>
      <c r="D3785">
        <v>6731572691</v>
      </c>
    </row>
    <row r="3786" spans="1:4" x14ac:dyDescent="0.3">
      <c r="A3786" t="s">
        <v>6096</v>
      </c>
      <c r="B3786" t="s">
        <v>2383</v>
      </c>
      <c r="C3786">
        <v>40846</v>
      </c>
      <c r="D3786">
        <v>3409869514</v>
      </c>
    </row>
    <row r="3787" spans="1:4" x14ac:dyDescent="0.3">
      <c r="A3787" t="s">
        <v>6097</v>
      </c>
      <c r="B3787" t="s">
        <v>2139</v>
      </c>
      <c r="C3787">
        <v>26007</v>
      </c>
      <c r="D3787">
        <v>8346855079</v>
      </c>
    </row>
    <row r="3788" spans="1:4" x14ac:dyDescent="0.3">
      <c r="A3788" t="s">
        <v>6098</v>
      </c>
      <c r="B3788" t="s">
        <v>2133</v>
      </c>
      <c r="C3788">
        <v>54224</v>
      </c>
      <c r="D3788">
        <v>8733080267</v>
      </c>
    </row>
    <row r="3789" spans="1:4" x14ac:dyDescent="0.3">
      <c r="A3789" t="s">
        <v>6099</v>
      </c>
      <c r="B3789" t="s">
        <v>2885</v>
      </c>
      <c r="C3789">
        <v>45626</v>
      </c>
      <c r="D3789">
        <v>3507341514</v>
      </c>
    </row>
    <row r="3790" spans="1:4" x14ac:dyDescent="0.3">
      <c r="A3790" t="s">
        <v>6100</v>
      </c>
      <c r="B3790" t="s">
        <v>2269</v>
      </c>
      <c r="C3790">
        <v>52942</v>
      </c>
      <c r="D3790">
        <v>3746690722</v>
      </c>
    </row>
    <row r="3791" spans="1:4" x14ac:dyDescent="0.3">
      <c r="A3791" t="s">
        <v>6101</v>
      </c>
      <c r="B3791" t="s">
        <v>2156</v>
      </c>
      <c r="C3791">
        <v>36594</v>
      </c>
      <c r="D3791">
        <v>2402470968</v>
      </c>
    </row>
    <row r="3792" spans="1:4" x14ac:dyDescent="0.3">
      <c r="A3792" t="s">
        <v>6102</v>
      </c>
      <c r="B3792" t="s">
        <v>2693</v>
      </c>
      <c r="C3792">
        <v>16841</v>
      </c>
      <c r="D3792">
        <v>9447906176</v>
      </c>
    </row>
    <row r="3793" spans="1:4" x14ac:dyDescent="0.3">
      <c r="A3793" t="s">
        <v>6103</v>
      </c>
      <c r="B3793" t="s">
        <v>3050</v>
      </c>
      <c r="C3793">
        <v>56906</v>
      </c>
      <c r="D3793">
        <v>2551917727</v>
      </c>
    </row>
    <row r="3794" spans="1:4" x14ac:dyDescent="0.3">
      <c r="A3794" t="s">
        <v>6104</v>
      </c>
      <c r="B3794" t="s">
        <v>2687</v>
      </c>
      <c r="C3794">
        <v>22471</v>
      </c>
      <c r="D3794">
        <v>2426144645</v>
      </c>
    </row>
    <row r="3795" spans="1:4" x14ac:dyDescent="0.3">
      <c r="A3795" t="s">
        <v>6105</v>
      </c>
      <c r="B3795" t="s">
        <v>2118</v>
      </c>
      <c r="C3795">
        <v>55482</v>
      </c>
      <c r="D3795">
        <v>5299481160</v>
      </c>
    </row>
    <row r="3796" spans="1:4" x14ac:dyDescent="0.3">
      <c r="A3796" t="s">
        <v>6106</v>
      </c>
      <c r="B3796" t="s">
        <v>2253</v>
      </c>
      <c r="C3796">
        <v>40331</v>
      </c>
      <c r="D3796">
        <v>1351073265</v>
      </c>
    </row>
    <row r="3797" spans="1:4" x14ac:dyDescent="0.3">
      <c r="A3797" t="s">
        <v>6107</v>
      </c>
      <c r="B3797" t="s">
        <v>2380</v>
      </c>
      <c r="C3797">
        <v>41092</v>
      </c>
      <c r="D3797">
        <v>2070860833</v>
      </c>
    </row>
    <row r="3798" spans="1:4" x14ac:dyDescent="0.3">
      <c r="A3798" t="s">
        <v>6108</v>
      </c>
      <c r="B3798" t="s">
        <v>2018</v>
      </c>
      <c r="C3798">
        <v>53904</v>
      </c>
      <c r="D3798">
        <v>7769010411</v>
      </c>
    </row>
    <row r="3799" spans="1:4" x14ac:dyDescent="0.3">
      <c r="A3799" t="s">
        <v>6109</v>
      </c>
      <c r="B3799" t="s">
        <v>2016</v>
      </c>
      <c r="C3799">
        <v>25066</v>
      </c>
      <c r="D3799">
        <v>7625163059</v>
      </c>
    </row>
    <row r="3800" spans="1:4" x14ac:dyDescent="0.3">
      <c r="A3800" t="s">
        <v>6110</v>
      </c>
      <c r="B3800" t="s">
        <v>2194</v>
      </c>
      <c r="C3800">
        <v>14591</v>
      </c>
      <c r="D3800">
        <v>9340388305</v>
      </c>
    </row>
    <row r="3801" spans="1:4" x14ac:dyDescent="0.3">
      <c r="A3801" t="s">
        <v>6111</v>
      </c>
      <c r="B3801" t="s">
        <v>2426</v>
      </c>
      <c r="C3801">
        <v>27985</v>
      </c>
      <c r="D3801">
        <v>2376099331</v>
      </c>
    </row>
    <row r="3802" spans="1:4" x14ac:dyDescent="0.3">
      <c r="A3802" t="s">
        <v>6112</v>
      </c>
      <c r="B3802" t="s">
        <v>2071</v>
      </c>
      <c r="C3802">
        <v>14309</v>
      </c>
      <c r="D3802">
        <v>3381164996</v>
      </c>
    </row>
    <row r="3803" spans="1:4" x14ac:dyDescent="0.3">
      <c r="A3803" t="s">
        <v>6113</v>
      </c>
      <c r="B3803" t="s">
        <v>2312</v>
      </c>
      <c r="C3803">
        <v>26425</v>
      </c>
      <c r="D3803">
        <v>8350412399</v>
      </c>
    </row>
    <row r="3804" spans="1:4" x14ac:dyDescent="0.3">
      <c r="A3804" t="s">
        <v>6114</v>
      </c>
      <c r="B3804" t="s">
        <v>2123</v>
      </c>
      <c r="C3804">
        <v>43207</v>
      </c>
      <c r="D3804">
        <v>8017115954</v>
      </c>
    </row>
    <row r="3805" spans="1:4" x14ac:dyDescent="0.3">
      <c r="A3805" t="s">
        <v>6115</v>
      </c>
      <c r="B3805" t="s">
        <v>2548</v>
      </c>
      <c r="C3805">
        <v>49672</v>
      </c>
      <c r="D3805">
        <v>3060876401</v>
      </c>
    </row>
    <row r="3806" spans="1:4" x14ac:dyDescent="0.3">
      <c r="A3806" t="s">
        <v>6116</v>
      </c>
      <c r="B3806" t="s">
        <v>2358</v>
      </c>
      <c r="C3806">
        <v>31933</v>
      </c>
      <c r="D3806">
        <v>140020098</v>
      </c>
    </row>
    <row r="3807" spans="1:4" x14ac:dyDescent="0.3">
      <c r="A3807" t="s">
        <v>6117</v>
      </c>
      <c r="B3807" t="s">
        <v>2210</v>
      </c>
      <c r="C3807">
        <v>21314</v>
      </c>
      <c r="D3807">
        <v>1420239228</v>
      </c>
    </row>
    <row r="3808" spans="1:4" x14ac:dyDescent="0.3">
      <c r="A3808" t="s">
        <v>6118</v>
      </c>
      <c r="B3808" t="s">
        <v>2587</v>
      </c>
      <c r="C3808">
        <v>19989</v>
      </c>
      <c r="D3808">
        <v>5000631609</v>
      </c>
    </row>
    <row r="3809" spans="1:4" x14ac:dyDescent="0.3">
      <c r="A3809" t="s">
        <v>6119</v>
      </c>
      <c r="B3809" t="s">
        <v>1962</v>
      </c>
      <c r="C3809">
        <v>22559</v>
      </c>
      <c r="D3809">
        <v>8501525324</v>
      </c>
    </row>
    <row r="3810" spans="1:4" x14ac:dyDescent="0.3">
      <c r="A3810" t="s">
        <v>6120</v>
      </c>
      <c r="B3810" t="s">
        <v>2736</v>
      </c>
      <c r="C3810">
        <v>25590</v>
      </c>
      <c r="D3810">
        <v>4823073274</v>
      </c>
    </row>
    <row r="3811" spans="1:4" x14ac:dyDescent="0.3">
      <c r="A3811" t="s">
        <v>6121</v>
      </c>
      <c r="B3811" t="s">
        <v>2164</v>
      </c>
      <c r="C3811">
        <v>35557</v>
      </c>
      <c r="D3811">
        <v>2809344809</v>
      </c>
    </row>
    <row r="3812" spans="1:4" x14ac:dyDescent="0.3">
      <c r="A3812" t="s">
        <v>6122</v>
      </c>
      <c r="B3812" t="s">
        <v>2470</v>
      </c>
      <c r="C3812">
        <v>23108</v>
      </c>
      <c r="D3812">
        <v>6436551115</v>
      </c>
    </row>
    <row r="3813" spans="1:4" x14ac:dyDescent="0.3">
      <c r="A3813" t="s">
        <v>6123</v>
      </c>
      <c r="B3813" t="s">
        <v>2103</v>
      </c>
      <c r="C3813">
        <v>24499</v>
      </c>
      <c r="D3813">
        <v>9018504580</v>
      </c>
    </row>
    <row r="3814" spans="1:4" x14ac:dyDescent="0.3">
      <c r="A3814" t="s">
        <v>6124</v>
      </c>
      <c r="B3814" t="s">
        <v>2583</v>
      </c>
      <c r="C3814">
        <v>47008</v>
      </c>
      <c r="D3814">
        <v>6214787945</v>
      </c>
    </row>
    <row r="3815" spans="1:4" x14ac:dyDescent="0.3">
      <c r="A3815" t="s">
        <v>6125</v>
      </c>
      <c r="B3815" t="s">
        <v>3720</v>
      </c>
      <c r="C3815">
        <v>45294</v>
      </c>
      <c r="D3815">
        <v>5779075530</v>
      </c>
    </row>
    <row r="3816" spans="1:4" x14ac:dyDescent="0.3">
      <c r="A3816" t="s">
        <v>6126</v>
      </c>
      <c r="B3816" t="s">
        <v>2298</v>
      </c>
      <c r="C3816">
        <v>49946</v>
      </c>
      <c r="D3816">
        <v>5403399259</v>
      </c>
    </row>
    <row r="3817" spans="1:4" x14ac:dyDescent="0.3">
      <c r="A3817" t="s">
        <v>6127</v>
      </c>
      <c r="B3817" t="s">
        <v>2199</v>
      </c>
      <c r="C3817">
        <v>43507</v>
      </c>
      <c r="D3817">
        <v>4236713853</v>
      </c>
    </row>
    <row r="3818" spans="1:4" x14ac:dyDescent="0.3">
      <c r="A3818" t="s">
        <v>6128</v>
      </c>
      <c r="B3818" t="s">
        <v>2764</v>
      </c>
      <c r="C3818">
        <v>30994</v>
      </c>
      <c r="D3818">
        <v>9561367408</v>
      </c>
    </row>
    <row r="3819" spans="1:4" x14ac:dyDescent="0.3">
      <c r="A3819" t="s">
        <v>6129</v>
      </c>
      <c r="B3819" t="s">
        <v>2049</v>
      </c>
      <c r="C3819">
        <v>59108</v>
      </c>
      <c r="D3819">
        <v>5629875752</v>
      </c>
    </row>
    <row r="3820" spans="1:4" x14ac:dyDescent="0.3">
      <c r="A3820" t="s">
        <v>6130</v>
      </c>
      <c r="B3820" t="s">
        <v>3533</v>
      </c>
      <c r="C3820">
        <v>53887</v>
      </c>
      <c r="D3820">
        <v>5395528121</v>
      </c>
    </row>
    <row r="3821" spans="1:4" x14ac:dyDescent="0.3">
      <c r="A3821" t="s">
        <v>6131</v>
      </c>
      <c r="B3821" t="s">
        <v>2255</v>
      </c>
      <c r="C3821">
        <v>12180</v>
      </c>
      <c r="D3821">
        <v>4768254810</v>
      </c>
    </row>
    <row r="3822" spans="1:4" x14ac:dyDescent="0.3">
      <c r="A3822" t="s">
        <v>6132</v>
      </c>
      <c r="B3822" t="s">
        <v>3512</v>
      </c>
      <c r="C3822">
        <v>29546</v>
      </c>
      <c r="D3822">
        <v>9620547551</v>
      </c>
    </row>
    <row r="3823" spans="1:4" x14ac:dyDescent="0.3">
      <c r="A3823" t="s">
        <v>6133</v>
      </c>
      <c r="B3823" t="s">
        <v>2043</v>
      </c>
      <c r="C3823">
        <v>55644</v>
      </c>
      <c r="D3823">
        <v>3547596165</v>
      </c>
    </row>
    <row r="3824" spans="1:4" x14ac:dyDescent="0.3">
      <c r="A3824" t="s">
        <v>6134</v>
      </c>
      <c r="B3824" t="s">
        <v>2032</v>
      </c>
      <c r="C3824">
        <v>24398</v>
      </c>
      <c r="D3824">
        <v>4638232353</v>
      </c>
    </row>
    <row r="3825" spans="1:4" x14ac:dyDescent="0.3">
      <c r="A3825" t="s">
        <v>6135</v>
      </c>
      <c r="B3825" t="s">
        <v>2391</v>
      </c>
      <c r="C3825">
        <v>46847</v>
      </c>
      <c r="D3825">
        <v>5074304008</v>
      </c>
    </row>
    <row r="3826" spans="1:4" x14ac:dyDescent="0.3">
      <c r="A3826" t="s">
        <v>6136</v>
      </c>
      <c r="B3826" t="s">
        <v>2426</v>
      </c>
      <c r="C3826">
        <v>55999</v>
      </c>
      <c r="D3826">
        <v>8333777430</v>
      </c>
    </row>
    <row r="3827" spans="1:4" x14ac:dyDescent="0.3">
      <c r="A3827" t="s">
        <v>6137</v>
      </c>
      <c r="B3827" t="s">
        <v>2802</v>
      </c>
      <c r="C3827">
        <v>12847</v>
      </c>
      <c r="D3827">
        <v>2298319154</v>
      </c>
    </row>
    <row r="3828" spans="1:4" x14ac:dyDescent="0.3">
      <c r="A3828" t="s">
        <v>6138</v>
      </c>
      <c r="B3828" t="s">
        <v>2257</v>
      </c>
      <c r="C3828">
        <v>30372</v>
      </c>
      <c r="D3828">
        <v>5117202538</v>
      </c>
    </row>
    <row r="3829" spans="1:4" x14ac:dyDescent="0.3">
      <c r="A3829" t="s">
        <v>6139</v>
      </c>
      <c r="B3829" t="s">
        <v>2035</v>
      </c>
      <c r="C3829">
        <v>16564</v>
      </c>
      <c r="D3829">
        <v>4009257075</v>
      </c>
    </row>
    <row r="3830" spans="1:4" x14ac:dyDescent="0.3">
      <c r="A3830" t="s">
        <v>6140</v>
      </c>
      <c r="B3830" t="s">
        <v>2687</v>
      </c>
      <c r="C3830">
        <v>38546</v>
      </c>
      <c r="D3830">
        <v>3040116061</v>
      </c>
    </row>
    <row r="3831" spans="1:4" x14ac:dyDescent="0.3">
      <c r="A3831" t="s">
        <v>6141</v>
      </c>
      <c r="B3831" t="s">
        <v>3720</v>
      </c>
      <c r="C3831">
        <v>38457</v>
      </c>
      <c r="D3831">
        <v>1155371844</v>
      </c>
    </row>
    <row r="3832" spans="1:4" x14ac:dyDescent="0.3">
      <c r="A3832" t="s">
        <v>6142</v>
      </c>
      <c r="B3832" t="s">
        <v>2244</v>
      </c>
      <c r="C3832">
        <v>54429</v>
      </c>
      <c r="D3832">
        <v>1599457717</v>
      </c>
    </row>
    <row r="3833" spans="1:4" x14ac:dyDescent="0.3">
      <c r="A3833" t="s">
        <v>6143</v>
      </c>
      <c r="B3833" t="s">
        <v>2484</v>
      </c>
      <c r="C3833">
        <v>25701</v>
      </c>
      <c r="D3833">
        <v>146065492</v>
      </c>
    </row>
    <row r="3834" spans="1:4" x14ac:dyDescent="0.3">
      <c r="A3834" t="s">
        <v>6144</v>
      </c>
      <c r="B3834" t="s">
        <v>2225</v>
      </c>
      <c r="C3834">
        <v>14956</v>
      </c>
      <c r="D3834">
        <v>8640079943</v>
      </c>
    </row>
    <row r="3835" spans="1:4" x14ac:dyDescent="0.3">
      <c r="A3835" t="s">
        <v>6145</v>
      </c>
      <c r="B3835" t="s">
        <v>2314</v>
      </c>
      <c r="C3835">
        <v>36553</v>
      </c>
      <c r="D3835">
        <v>2421688019</v>
      </c>
    </row>
    <row r="3836" spans="1:4" x14ac:dyDescent="0.3">
      <c r="A3836" t="s">
        <v>6146</v>
      </c>
      <c r="B3836" t="s">
        <v>1970</v>
      </c>
      <c r="C3836">
        <v>51826</v>
      </c>
      <c r="D3836">
        <v>7088886472</v>
      </c>
    </row>
    <row r="3837" spans="1:4" x14ac:dyDescent="0.3">
      <c r="A3837" t="s">
        <v>6147</v>
      </c>
      <c r="B3837" t="s">
        <v>2436</v>
      </c>
      <c r="C3837">
        <v>34038</v>
      </c>
      <c r="D3837">
        <v>1489889981</v>
      </c>
    </row>
    <row r="3838" spans="1:4" x14ac:dyDescent="0.3">
      <c r="A3838" t="s">
        <v>6148</v>
      </c>
      <c r="B3838" t="s">
        <v>2156</v>
      </c>
      <c r="C3838">
        <v>11927</v>
      </c>
      <c r="D3838">
        <v>8460683117</v>
      </c>
    </row>
    <row r="3839" spans="1:4" x14ac:dyDescent="0.3">
      <c r="A3839" t="s">
        <v>6149</v>
      </c>
      <c r="B3839" t="s">
        <v>2043</v>
      </c>
      <c r="C3839">
        <v>43140</v>
      </c>
      <c r="D3839">
        <v>7338728615</v>
      </c>
    </row>
    <row r="3840" spans="1:4" x14ac:dyDescent="0.3">
      <c r="A3840" t="s">
        <v>6150</v>
      </c>
      <c r="B3840" t="s">
        <v>2022</v>
      </c>
      <c r="C3840">
        <v>58199</v>
      </c>
      <c r="D3840">
        <v>7769010411</v>
      </c>
    </row>
    <row r="3841" spans="1:4" x14ac:dyDescent="0.3">
      <c r="A3841" t="s">
        <v>6151</v>
      </c>
      <c r="B3841" t="s">
        <v>2170</v>
      </c>
      <c r="C3841">
        <v>31747</v>
      </c>
      <c r="D3841">
        <v>9621571960</v>
      </c>
    </row>
    <row r="3842" spans="1:4" x14ac:dyDescent="0.3">
      <c r="A3842" t="s">
        <v>6152</v>
      </c>
      <c r="B3842" t="s">
        <v>2734</v>
      </c>
      <c r="C3842">
        <v>47608</v>
      </c>
      <c r="D3842">
        <v>8568859739</v>
      </c>
    </row>
    <row r="3843" spans="1:4" x14ac:dyDescent="0.3">
      <c r="A3843" t="s">
        <v>6153</v>
      </c>
      <c r="B3843" t="s">
        <v>2660</v>
      </c>
      <c r="C3843">
        <v>35313</v>
      </c>
      <c r="D3843">
        <v>273083503</v>
      </c>
    </row>
    <row r="3844" spans="1:4" x14ac:dyDescent="0.3">
      <c r="A3844" t="s">
        <v>6154</v>
      </c>
      <c r="B3844" t="s">
        <v>2873</v>
      </c>
      <c r="C3844">
        <v>50365</v>
      </c>
      <c r="D3844">
        <v>2748937082</v>
      </c>
    </row>
    <row r="3845" spans="1:4" x14ac:dyDescent="0.3">
      <c r="A3845" t="s">
        <v>6155</v>
      </c>
      <c r="B3845" t="s">
        <v>2149</v>
      </c>
      <c r="C3845">
        <v>45882</v>
      </c>
      <c r="D3845">
        <v>5347887761</v>
      </c>
    </row>
    <row r="3846" spans="1:4" x14ac:dyDescent="0.3">
      <c r="A3846" t="s">
        <v>6156</v>
      </c>
      <c r="B3846" t="s">
        <v>2049</v>
      </c>
      <c r="C3846">
        <v>23949</v>
      </c>
      <c r="D3846">
        <v>4739588234</v>
      </c>
    </row>
    <row r="3847" spans="1:4" x14ac:dyDescent="0.3">
      <c r="A3847" t="s">
        <v>6157</v>
      </c>
      <c r="B3847" t="s">
        <v>2123</v>
      </c>
      <c r="C3847">
        <v>22355</v>
      </c>
      <c r="D3847">
        <v>4029727026</v>
      </c>
    </row>
    <row r="3848" spans="1:4" x14ac:dyDescent="0.3">
      <c r="A3848" t="s">
        <v>6158</v>
      </c>
      <c r="B3848" t="s">
        <v>2244</v>
      </c>
      <c r="C3848">
        <v>15837</v>
      </c>
      <c r="D3848">
        <v>4499766028</v>
      </c>
    </row>
    <row r="3849" spans="1:4" x14ac:dyDescent="0.3">
      <c r="A3849" t="s">
        <v>6159</v>
      </c>
      <c r="B3849" t="s">
        <v>3533</v>
      </c>
      <c r="C3849">
        <v>45148</v>
      </c>
      <c r="D3849">
        <v>5412518958</v>
      </c>
    </row>
    <row r="3850" spans="1:4" x14ac:dyDescent="0.3">
      <c r="A3850" t="s">
        <v>6160</v>
      </c>
      <c r="B3850" t="s">
        <v>4362</v>
      </c>
      <c r="C3850">
        <v>28479</v>
      </c>
      <c r="D3850">
        <v>7688943361</v>
      </c>
    </row>
    <row r="3851" spans="1:4" x14ac:dyDescent="0.3">
      <c r="A3851" t="s">
        <v>6161</v>
      </c>
      <c r="B3851" t="s">
        <v>2530</v>
      </c>
      <c r="C3851">
        <v>24751</v>
      </c>
      <c r="D3851">
        <v>5000631609</v>
      </c>
    </row>
    <row r="3852" spans="1:4" x14ac:dyDescent="0.3">
      <c r="A3852" t="s">
        <v>6162</v>
      </c>
      <c r="B3852" t="s">
        <v>2071</v>
      </c>
      <c r="C3852">
        <v>58289</v>
      </c>
      <c r="D3852">
        <v>9002722281</v>
      </c>
    </row>
    <row r="3853" spans="1:4" x14ac:dyDescent="0.3">
      <c r="A3853" t="s">
        <v>6163</v>
      </c>
      <c r="B3853" t="s">
        <v>2135</v>
      </c>
      <c r="C3853">
        <v>27812</v>
      </c>
      <c r="D3853">
        <v>5907724676</v>
      </c>
    </row>
    <row r="3854" spans="1:4" x14ac:dyDescent="0.3">
      <c r="A3854" t="s">
        <v>6164</v>
      </c>
      <c r="B3854" t="s">
        <v>2757</v>
      </c>
      <c r="C3854">
        <v>46266</v>
      </c>
      <c r="D3854">
        <v>3986480021</v>
      </c>
    </row>
    <row r="3855" spans="1:4" x14ac:dyDescent="0.3">
      <c r="A3855" t="s">
        <v>6165</v>
      </c>
      <c r="B3855" t="s">
        <v>2383</v>
      </c>
      <c r="C3855">
        <v>30766</v>
      </c>
      <c r="D3855">
        <v>7625163059</v>
      </c>
    </row>
    <row r="3856" spans="1:4" x14ac:dyDescent="0.3">
      <c r="A3856" t="s">
        <v>6166</v>
      </c>
      <c r="B3856" t="s">
        <v>2266</v>
      </c>
      <c r="C3856">
        <v>42176</v>
      </c>
      <c r="D3856">
        <v>2259282237</v>
      </c>
    </row>
    <row r="3857" spans="1:4" x14ac:dyDescent="0.3">
      <c r="A3857" t="s">
        <v>6167</v>
      </c>
      <c r="B3857" t="s">
        <v>2225</v>
      </c>
      <c r="C3857">
        <v>22547</v>
      </c>
      <c r="D3857">
        <v>3858163570</v>
      </c>
    </row>
    <row r="3858" spans="1:4" x14ac:dyDescent="0.3">
      <c r="A3858" t="s">
        <v>6168</v>
      </c>
      <c r="B3858" t="s">
        <v>2647</v>
      </c>
      <c r="C3858">
        <v>52112</v>
      </c>
      <c r="D3858">
        <v>7427985850</v>
      </c>
    </row>
    <row r="3859" spans="1:4" x14ac:dyDescent="0.3">
      <c r="A3859" t="s">
        <v>6169</v>
      </c>
      <c r="B3859" t="s">
        <v>3044</v>
      </c>
      <c r="C3859">
        <v>49081</v>
      </c>
      <c r="D3859">
        <v>7533163729</v>
      </c>
    </row>
    <row r="3860" spans="1:4" x14ac:dyDescent="0.3">
      <c r="A3860" t="s">
        <v>6170</v>
      </c>
      <c r="B3860" t="s">
        <v>3183</v>
      </c>
      <c r="C3860">
        <v>45468</v>
      </c>
      <c r="D3860">
        <v>4849214614</v>
      </c>
    </row>
    <row r="3861" spans="1:4" x14ac:dyDescent="0.3">
      <c r="A3861" t="s">
        <v>6171</v>
      </c>
      <c r="B3861" t="s">
        <v>2360</v>
      </c>
      <c r="C3861">
        <v>35923</v>
      </c>
      <c r="D3861">
        <v>5795848808</v>
      </c>
    </row>
    <row r="3862" spans="1:4" x14ac:dyDescent="0.3">
      <c r="A3862" t="s">
        <v>6172</v>
      </c>
      <c r="B3862" t="s">
        <v>1954</v>
      </c>
      <c r="C3862">
        <v>57616</v>
      </c>
      <c r="D3862">
        <v>6286877770</v>
      </c>
    </row>
    <row r="3863" spans="1:4" x14ac:dyDescent="0.3">
      <c r="A3863" t="s">
        <v>6173</v>
      </c>
      <c r="B3863" t="s">
        <v>2121</v>
      </c>
      <c r="C3863">
        <v>14954</v>
      </c>
      <c r="D3863">
        <v>4159390110</v>
      </c>
    </row>
    <row r="3864" spans="1:4" x14ac:dyDescent="0.3">
      <c r="A3864" t="s">
        <v>6174</v>
      </c>
      <c r="B3864" t="s">
        <v>2970</v>
      </c>
      <c r="C3864">
        <v>23713</v>
      </c>
      <c r="D3864">
        <v>4978659442</v>
      </c>
    </row>
    <row r="3865" spans="1:4" x14ac:dyDescent="0.3">
      <c r="A3865" t="s">
        <v>6175</v>
      </c>
      <c r="B3865" t="s">
        <v>2369</v>
      </c>
      <c r="C3865">
        <v>33242</v>
      </c>
      <c r="D3865">
        <v>4009257075</v>
      </c>
    </row>
    <row r="3866" spans="1:4" x14ac:dyDescent="0.3">
      <c r="A3866" t="s">
        <v>6176</v>
      </c>
      <c r="B3866" t="s">
        <v>2923</v>
      </c>
      <c r="C3866">
        <v>48324</v>
      </c>
      <c r="D3866">
        <v>8533410514</v>
      </c>
    </row>
    <row r="3867" spans="1:4" x14ac:dyDescent="0.3">
      <c r="A3867" t="s">
        <v>6177</v>
      </c>
      <c r="B3867" t="s">
        <v>2101</v>
      </c>
      <c r="C3867">
        <v>47931</v>
      </c>
      <c r="D3867">
        <v>8682006391</v>
      </c>
    </row>
    <row r="3868" spans="1:4" x14ac:dyDescent="0.3">
      <c r="A3868" t="s">
        <v>6178</v>
      </c>
      <c r="B3868" t="s">
        <v>2691</v>
      </c>
      <c r="C3868">
        <v>22302</v>
      </c>
      <c r="D3868">
        <v>9829586073</v>
      </c>
    </row>
    <row r="3869" spans="1:4" x14ac:dyDescent="0.3">
      <c r="A3869" t="s">
        <v>6179</v>
      </c>
      <c r="B3869" t="s">
        <v>2617</v>
      </c>
      <c r="C3869">
        <v>22610</v>
      </c>
      <c r="D3869">
        <v>1009146149</v>
      </c>
    </row>
    <row r="3870" spans="1:4" x14ac:dyDescent="0.3">
      <c r="A3870" t="s">
        <v>6180</v>
      </c>
      <c r="B3870" t="s">
        <v>2885</v>
      </c>
      <c r="C3870">
        <v>47201</v>
      </c>
      <c r="D3870">
        <v>3554200719</v>
      </c>
    </row>
    <row r="3871" spans="1:4" x14ac:dyDescent="0.3">
      <c r="A3871" t="s">
        <v>6181</v>
      </c>
      <c r="B3871" t="s">
        <v>2127</v>
      </c>
      <c r="C3871">
        <v>38574</v>
      </c>
      <c r="D3871">
        <v>8373529241</v>
      </c>
    </row>
    <row r="3872" spans="1:4" x14ac:dyDescent="0.3">
      <c r="A3872" t="s">
        <v>6182</v>
      </c>
      <c r="B3872" t="s">
        <v>1976</v>
      </c>
      <c r="C3872">
        <v>49205</v>
      </c>
      <c r="D3872">
        <v>2821741499</v>
      </c>
    </row>
    <row r="3873" spans="1:4" x14ac:dyDescent="0.3">
      <c r="A3873" t="s">
        <v>6183</v>
      </c>
      <c r="B3873" t="s">
        <v>1986</v>
      </c>
      <c r="C3873">
        <v>38814</v>
      </c>
      <c r="D3873">
        <v>5759255762</v>
      </c>
    </row>
    <row r="3874" spans="1:4" x14ac:dyDescent="0.3">
      <c r="A3874" t="s">
        <v>6184</v>
      </c>
      <c r="B3874" t="s">
        <v>2488</v>
      </c>
      <c r="C3874">
        <v>18551</v>
      </c>
      <c r="D3874">
        <v>4194897803</v>
      </c>
    </row>
    <row r="3875" spans="1:4" x14ac:dyDescent="0.3">
      <c r="A3875" t="s">
        <v>6185</v>
      </c>
      <c r="B3875" t="s">
        <v>2511</v>
      </c>
      <c r="C3875">
        <v>44253</v>
      </c>
      <c r="D3875">
        <v>9885165231</v>
      </c>
    </row>
    <row r="3876" spans="1:4" x14ac:dyDescent="0.3">
      <c r="A3876" t="s">
        <v>6186</v>
      </c>
      <c r="B3876" t="s">
        <v>2164</v>
      </c>
      <c r="C3876">
        <v>48011</v>
      </c>
      <c r="D3876">
        <v>3381164996</v>
      </c>
    </row>
    <row r="3877" spans="1:4" x14ac:dyDescent="0.3">
      <c r="A3877" t="s">
        <v>6187</v>
      </c>
      <c r="B3877" t="s">
        <v>2316</v>
      </c>
      <c r="C3877">
        <v>26447</v>
      </c>
      <c r="D3877">
        <v>7533163729</v>
      </c>
    </row>
    <row r="3878" spans="1:4" x14ac:dyDescent="0.3">
      <c r="A3878" t="s">
        <v>6188</v>
      </c>
      <c r="B3878" t="s">
        <v>2041</v>
      </c>
      <c r="C3878">
        <v>28976</v>
      </c>
      <c r="D3878">
        <v>7033916019</v>
      </c>
    </row>
    <row r="3879" spans="1:4" x14ac:dyDescent="0.3">
      <c r="A3879" t="s">
        <v>6189</v>
      </c>
      <c r="B3879" t="s">
        <v>2135</v>
      </c>
      <c r="C3879">
        <v>10566</v>
      </c>
      <c r="D3879">
        <v>5913755731</v>
      </c>
    </row>
    <row r="3880" spans="1:4" x14ac:dyDescent="0.3">
      <c r="A3880" t="s">
        <v>6190</v>
      </c>
      <c r="B3880" t="s">
        <v>2057</v>
      </c>
      <c r="C3880">
        <v>44947</v>
      </c>
      <c r="D3880">
        <v>5519420165</v>
      </c>
    </row>
    <row r="3881" spans="1:4" x14ac:dyDescent="0.3">
      <c r="A3881" t="s">
        <v>6191</v>
      </c>
      <c r="B3881" t="s">
        <v>2614</v>
      </c>
      <c r="C3881">
        <v>18090</v>
      </c>
      <c r="D3881">
        <v>7011563598</v>
      </c>
    </row>
    <row r="3882" spans="1:4" x14ac:dyDescent="0.3">
      <c r="A3882" t="s">
        <v>6192</v>
      </c>
      <c r="B3882" t="s">
        <v>2221</v>
      </c>
      <c r="C3882">
        <v>59227</v>
      </c>
      <c r="D3882">
        <v>710473923</v>
      </c>
    </row>
    <row r="3883" spans="1:4" x14ac:dyDescent="0.3">
      <c r="A3883" t="s">
        <v>6193</v>
      </c>
      <c r="B3883" t="s">
        <v>2977</v>
      </c>
      <c r="C3883">
        <v>18727</v>
      </c>
      <c r="D3883">
        <v>8173067724</v>
      </c>
    </row>
    <row r="3884" spans="1:4" x14ac:dyDescent="0.3">
      <c r="A3884" t="s">
        <v>6194</v>
      </c>
      <c r="B3884" t="s">
        <v>2164</v>
      </c>
      <c r="C3884">
        <v>50731</v>
      </c>
      <c r="D3884">
        <v>9008589443</v>
      </c>
    </row>
    <row r="3885" spans="1:4" x14ac:dyDescent="0.3">
      <c r="A3885" t="s">
        <v>6195</v>
      </c>
      <c r="B3885" t="s">
        <v>2035</v>
      </c>
      <c r="C3885">
        <v>41194</v>
      </c>
      <c r="D3885">
        <v>2670196322</v>
      </c>
    </row>
    <row r="3886" spans="1:4" x14ac:dyDescent="0.3">
      <c r="A3886" t="s">
        <v>6196</v>
      </c>
      <c r="B3886" t="s">
        <v>2503</v>
      </c>
      <c r="C3886">
        <v>49811</v>
      </c>
      <c r="D3886">
        <v>3824197065</v>
      </c>
    </row>
    <row r="3887" spans="1:4" x14ac:dyDescent="0.3">
      <c r="A3887" t="s">
        <v>6197</v>
      </c>
      <c r="B3887" t="s">
        <v>2650</v>
      </c>
      <c r="C3887">
        <v>24613</v>
      </c>
      <c r="D3887">
        <v>6408517315</v>
      </c>
    </row>
    <row r="3888" spans="1:4" x14ac:dyDescent="0.3">
      <c r="A3888" t="s">
        <v>6198</v>
      </c>
      <c r="B3888" t="s">
        <v>2093</v>
      </c>
      <c r="C3888">
        <v>18300</v>
      </c>
      <c r="D3888">
        <v>6854809452</v>
      </c>
    </row>
    <row r="3889" spans="1:4" x14ac:dyDescent="0.3">
      <c r="A3889" t="s">
        <v>6199</v>
      </c>
      <c r="B3889" t="s">
        <v>2636</v>
      </c>
      <c r="C3889">
        <v>16432</v>
      </c>
      <c r="D3889">
        <v>6520635286</v>
      </c>
    </row>
    <row r="3890" spans="1:4" x14ac:dyDescent="0.3">
      <c r="A3890" t="s">
        <v>6200</v>
      </c>
      <c r="B3890" t="s">
        <v>4461</v>
      </c>
      <c r="C3890">
        <v>47588</v>
      </c>
      <c r="D3890">
        <v>1958063002</v>
      </c>
    </row>
    <row r="3891" spans="1:4" x14ac:dyDescent="0.3">
      <c r="A3891" t="s">
        <v>6201</v>
      </c>
      <c r="B3891" t="s">
        <v>3126</v>
      </c>
      <c r="C3891">
        <v>26881</v>
      </c>
      <c r="D3891">
        <v>5629875752</v>
      </c>
    </row>
    <row r="3892" spans="1:4" x14ac:dyDescent="0.3">
      <c r="A3892" t="s">
        <v>6202</v>
      </c>
      <c r="B3892" t="s">
        <v>3183</v>
      </c>
      <c r="C3892">
        <v>43510</v>
      </c>
      <c r="D3892">
        <v>7140803102</v>
      </c>
    </row>
    <row r="3893" spans="1:4" x14ac:dyDescent="0.3">
      <c r="A3893" t="s">
        <v>6203</v>
      </c>
      <c r="B3893" t="s">
        <v>2533</v>
      </c>
      <c r="C3893">
        <v>18202</v>
      </c>
      <c r="D3893">
        <v>5861892008</v>
      </c>
    </row>
    <row r="3894" spans="1:4" x14ac:dyDescent="0.3">
      <c r="A3894" t="s">
        <v>6204</v>
      </c>
      <c r="B3894" t="s">
        <v>2405</v>
      </c>
      <c r="C3894">
        <v>19782</v>
      </c>
      <c r="D3894">
        <v>3843300291</v>
      </c>
    </row>
    <row r="3895" spans="1:4" x14ac:dyDescent="0.3">
      <c r="A3895" t="s">
        <v>6205</v>
      </c>
      <c r="B3895" t="s">
        <v>3041</v>
      </c>
      <c r="C3895">
        <v>31047</v>
      </c>
      <c r="D3895">
        <v>5064247826</v>
      </c>
    </row>
    <row r="3896" spans="1:4" x14ac:dyDescent="0.3">
      <c r="A3896" t="s">
        <v>6206</v>
      </c>
      <c r="B3896" t="s">
        <v>2431</v>
      </c>
      <c r="C3896">
        <v>19252</v>
      </c>
      <c r="D3896">
        <v>2702941109</v>
      </c>
    </row>
    <row r="3897" spans="1:4" x14ac:dyDescent="0.3">
      <c r="A3897" t="s">
        <v>6207</v>
      </c>
      <c r="B3897" t="s">
        <v>3512</v>
      </c>
      <c r="C3897">
        <v>48609</v>
      </c>
      <c r="D3897">
        <v>8545135858</v>
      </c>
    </row>
    <row r="3898" spans="1:4" x14ac:dyDescent="0.3">
      <c r="A3898" t="s">
        <v>6208</v>
      </c>
      <c r="B3898" t="s">
        <v>2190</v>
      </c>
      <c r="C3898">
        <v>28679</v>
      </c>
      <c r="D3898">
        <v>7567063646</v>
      </c>
    </row>
    <row r="3899" spans="1:4" x14ac:dyDescent="0.3">
      <c r="A3899" t="s">
        <v>6209</v>
      </c>
      <c r="B3899" t="s">
        <v>2350</v>
      </c>
      <c r="C3899">
        <v>29757</v>
      </c>
      <c r="D3899">
        <v>8703756602</v>
      </c>
    </row>
    <row r="3900" spans="1:4" x14ac:dyDescent="0.3">
      <c r="A3900" t="s">
        <v>6210</v>
      </c>
      <c r="B3900" t="s">
        <v>3183</v>
      </c>
      <c r="C3900">
        <v>15857</v>
      </c>
      <c r="D3900">
        <v>197180590</v>
      </c>
    </row>
    <row r="3901" spans="1:4" x14ac:dyDescent="0.3">
      <c r="A3901" t="s">
        <v>6211</v>
      </c>
      <c r="B3901" t="s">
        <v>3237</v>
      </c>
      <c r="C3901">
        <v>58628</v>
      </c>
      <c r="D3901">
        <v>3600185284</v>
      </c>
    </row>
    <row r="3902" spans="1:4" x14ac:dyDescent="0.3">
      <c r="A3902" t="s">
        <v>6212</v>
      </c>
      <c r="B3902" t="s">
        <v>2151</v>
      </c>
      <c r="C3902">
        <v>29529</v>
      </c>
      <c r="D3902">
        <v>8017115954</v>
      </c>
    </row>
    <row r="3903" spans="1:4" x14ac:dyDescent="0.3">
      <c r="A3903" t="s">
        <v>6213</v>
      </c>
      <c r="B3903" t="s">
        <v>2093</v>
      </c>
      <c r="C3903">
        <v>15979</v>
      </c>
      <c r="D3903">
        <v>6408517315</v>
      </c>
    </row>
    <row r="3904" spans="1:4" x14ac:dyDescent="0.3">
      <c r="A3904" t="s">
        <v>6214</v>
      </c>
      <c r="B3904" t="s">
        <v>2271</v>
      </c>
      <c r="C3904">
        <v>51438</v>
      </c>
      <c r="D3904">
        <v>9228842121</v>
      </c>
    </row>
    <row r="3905" spans="1:4" x14ac:dyDescent="0.3">
      <c r="A3905" t="s">
        <v>6215</v>
      </c>
      <c r="B3905" t="s">
        <v>3253</v>
      </c>
      <c r="C3905">
        <v>53610</v>
      </c>
      <c r="D3905">
        <v>8895721314</v>
      </c>
    </row>
    <row r="3906" spans="1:4" x14ac:dyDescent="0.3">
      <c r="A3906" t="s">
        <v>6216</v>
      </c>
      <c r="B3906" t="s">
        <v>1948</v>
      </c>
      <c r="C3906">
        <v>46442</v>
      </c>
      <c r="D3906">
        <v>2659144249</v>
      </c>
    </row>
    <row r="3907" spans="1:4" x14ac:dyDescent="0.3">
      <c r="A3907" t="s">
        <v>6217</v>
      </c>
      <c r="B3907" t="s">
        <v>2853</v>
      </c>
      <c r="C3907">
        <v>20981</v>
      </c>
      <c r="D3907">
        <v>2565093969</v>
      </c>
    </row>
    <row r="3908" spans="1:4" x14ac:dyDescent="0.3">
      <c r="A3908" t="s">
        <v>6218</v>
      </c>
      <c r="B3908" t="s">
        <v>2266</v>
      </c>
      <c r="C3908">
        <v>12157</v>
      </c>
      <c r="D3908">
        <v>1972775170</v>
      </c>
    </row>
    <row r="3909" spans="1:4" x14ac:dyDescent="0.3">
      <c r="A3909" t="s">
        <v>6219</v>
      </c>
      <c r="B3909" t="s">
        <v>2680</v>
      </c>
      <c r="C3909">
        <v>36641</v>
      </c>
      <c r="D3909">
        <v>7938954179</v>
      </c>
    </row>
    <row r="3910" spans="1:4" x14ac:dyDescent="0.3">
      <c r="A3910" t="s">
        <v>6220</v>
      </c>
      <c r="B3910" t="s">
        <v>2617</v>
      </c>
      <c r="C3910">
        <v>26791</v>
      </c>
      <c r="D3910">
        <v>320120716</v>
      </c>
    </row>
    <row r="3911" spans="1:4" x14ac:dyDescent="0.3">
      <c r="A3911" t="s">
        <v>6221</v>
      </c>
      <c r="B3911" t="s">
        <v>2257</v>
      </c>
      <c r="C3911">
        <v>30609</v>
      </c>
      <c r="D3911">
        <v>2657442315</v>
      </c>
    </row>
    <row r="3912" spans="1:4" x14ac:dyDescent="0.3">
      <c r="A3912" t="s">
        <v>6222</v>
      </c>
      <c r="B3912" t="s">
        <v>2376</v>
      </c>
      <c r="C3912">
        <v>21672</v>
      </c>
      <c r="D3912">
        <v>2128813026</v>
      </c>
    </row>
    <row r="3913" spans="1:4" x14ac:dyDescent="0.3">
      <c r="A3913" t="s">
        <v>6223</v>
      </c>
      <c r="B3913" t="s">
        <v>2296</v>
      </c>
      <c r="C3913">
        <v>42073</v>
      </c>
      <c r="D3913">
        <v>7865341539</v>
      </c>
    </row>
    <row r="3914" spans="1:4" x14ac:dyDescent="0.3">
      <c r="A3914" t="s">
        <v>6224</v>
      </c>
      <c r="B3914" t="s">
        <v>2488</v>
      </c>
      <c r="C3914">
        <v>52853</v>
      </c>
      <c r="D3914">
        <v>9965847037</v>
      </c>
    </row>
    <row r="3915" spans="1:4" x14ac:dyDescent="0.3">
      <c r="A3915" t="s">
        <v>6225</v>
      </c>
      <c r="B3915" t="s">
        <v>2173</v>
      </c>
      <c r="C3915">
        <v>20007</v>
      </c>
      <c r="D3915">
        <v>8054305400</v>
      </c>
    </row>
    <row r="3916" spans="1:4" x14ac:dyDescent="0.3">
      <c r="A3916" t="s">
        <v>6226</v>
      </c>
      <c r="B3916" t="s">
        <v>2184</v>
      </c>
      <c r="C3916">
        <v>54735</v>
      </c>
      <c r="D3916">
        <v>8069192305</v>
      </c>
    </row>
    <row r="3917" spans="1:4" x14ac:dyDescent="0.3">
      <c r="A3917" t="s">
        <v>6227</v>
      </c>
      <c r="B3917" t="s">
        <v>2419</v>
      </c>
      <c r="C3917">
        <v>32828</v>
      </c>
      <c r="D3917">
        <v>5134745579</v>
      </c>
    </row>
    <row r="3918" spans="1:4" x14ac:dyDescent="0.3">
      <c r="A3918" t="s">
        <v>6228</v>
      </c>
      <c r="B3918" t="s">
        <v>2623</v>
      </c>
      <c r="C3918">
        <v>31391</v>
      </c>
      <c r="D3918">
        <v>4815280800</v>
      </c>
    </row>
    <row r="3919" spans="1:4" x14ac:dyDescent="0.3">
      <c r="A3919" t="s">
        <v>6229</v>
      </c>
      <c r="B3919" t="s">
        <v>2507</v>
      </c>
      <c r="C3919">
        <v>58198</v>
      </c>
      <c r="D3919">
        <v>8526090127</v>
      </c>
    </row>
    <row r="3920" spans="1:4" x14ac:dyDescent="0.3">
      <c r="A3920" t="s">
        <v>6230</v>
      </c>
      <c r="B3920" t="s">
        <v>2436</v>
      </c>
      <c r="C3920">
        <v>20970</v>
      </c>
      <c r="D3920">
        <v>1743464649</v>
      </c>
    </row>
    <row r="3921" spans="1:4" x14ac:dyDescent="0.3">
      <c r="A3921" t="s">
        <v>6231</v>
      </c>
      <c r="B3921" t="s">
        <v>2158</v>
      </c>
      <c r="C3921">
        <v>35546</v>
      </c>
      <c r="D3921">
        <v>4958503722</v>
      </c>
    </row>
    <row r="3922" spans="1:4" x14ac:dyDescent="0.3">
      <c r="A3922" t="s">
        <v>6232</v>
      </c>
      <c r="B3922" t="s">
        <v>1993</v>
      </c>
      <c r="C3922">
        <v>30636</v>
      </c>
      <c r="D3922">
        <v>4401069773</v>
      </c>
    </row>
    <row r="3923" spans="1:4" x14ac:dyDescent="0.3">
      <c r="A3923" t="s">
        <v>6233</v>
      </c>
      <c r="B3923" t="s">
        <v>2749</v>
      </c>
      <c r="C3923">
        <v>13701</v>
      </c>
      <c r="D3923">
        <v>9621571960</v>
      </c>
    </row>
    <row r="3924" spans="1:4" x14ac:dyDescent="0.3">
      <c r="A3924" t="s">
        <v>6234</v>
      </c>
      <c r="B3924" t="s">
        <v>3050</v>
      </c>
      <c r="C3924">
        <v>27075</v>
      </c>
      <c r="D3924">
        <v>2561690342</v>
      </c>
    </row>
    <row r="3925" spans="1:4" x14ac:dyDescent="0.3">
      <c r="A3925" t="s">
        <v>6235</v>
      </c>
      <c r="B3925" t="s">
        <v>2014</v>
      </c>
      <c r="C3925">
        <v>27492</v>
      </c>
      <c r="D3925">
        <v>1839046880</v>
      </c>
    </row>
    <row r="3926" spans="1:4" x14ac:dyDescent="0.3">
      <c r="A3926" t="s">
        <v>6236</v>
      </c>
      <c r="B3926" t="s">
        <v>1964</v>
      </c>
      <c r="C3926">
        <v>28928</v>
      </c>
      <c r="D3926">
        <v>4535395691</v>
      </c>
    </row>
    <row r="3927" spans="1:4" x14ac:dyDescent="0.3">
      <c r="A3927" t="s">
        <v>6237</v>
      </c>
      <c r="B3927" t="s">
        <v>3039</v>
      </c>
      <c r="C3927">
        <v>56084</v>
      </c>
      <c r="D3927">
        <v>3545427749</v>
      </c>
    </row>
    <row r="3928" spans="1:4" x14ac:dyDescent="0.3">
      <c r="A3928" t="s">
        <v>6238</v>
      </c>
      <c r="B3928" t="s">
        <v>2043</v>
      </c>
      <c r="C3928">
        <v>57449</v>
      </c>
      <c r="D3928">
        <v>1856596435</v>
      </c>
    </row>
    <row r="3929" spans="1:4" x14ac:dyDescent="0.3">
      <c r="A3929" t="s">
        <v>6239</v>
      </c>
      <c r="B3929" t="s">
        <v>2360</v>
      </c>
      <c r="C3929">
        <v>13078</v>
      </c>
      <c r="D3929">
        <v>1856596435</v>
      </c>
    </row>
    <row r="3930" spans="1:4" x14ac:dyDescent="0.3">
      <c r="A3930" t="s">
        <v>6240</v>
      </c>
      <c r="B3930" t="s">
        <v>2992</v>
      </c>
      <c r="C3930">
        <v>45289</v>
      </c>
      <c r="D3930">
        <v>6007705854</v>
      </c>
    </row>
    <row r="3931" spans="1:4" x14ac:dyDescent="0.3">
      <c r="A3931" t="s">
        <v>6241</v>
      </c>
      <c r="B3931" t="s">
        <v>1932</v>
      </c>
      <c r="C3931">
        <v>11523</v>
      </c>
      <c r="D3931">
        <v>8875305560</v>
      </c>
    </row>
    <row r="3932" spans="1:4" x14ac:dyDescent="0.3">
      <c r="A3932" t="s">
        <v>6242</v>
      </c>
      <c r="B3932" t="s">
        <v>2488</v>
      </c>
      <c r="C3932">
        <v>50175</v>
      </c>
      <c r="D3932">
        <v>4691333258</v>
      </c>
    </row>
    <row r="3933" spans="1:4" x14ac:dyDescent="0.3">
      <c r="A3933" t="s">
        <v>6243</v>
      </c>
      <c r="B3933" t="s">
        <v>2593</v>
      </c>
      <c r="C3933">
        <v>34485</v>
      </c>
      <c r="D3933">
        <v>9726644925</v>
      </c>
    </row>
    <row r="3934" spans="1:4" x14ac:dyDescent="0.3">
      <c r="A3934" t="s">
        <v>6244</v>
      </c>
      <c r="B3934" t="s">
        <v>2225</v>
      </c>
      <c r="C3934">
        <v>50948</v>
      </c>
      <c r="D3934">
        <v>1444572199</v>
      </c>
    </row>
    <row r="3935" spans="1:4" x14ac:dyDescent="0.3">
      <c r="A3935" t="s">
        <v>6245</v>
      </c>
      <c r="B3935" t="s">
        <v>2069</v>
      </c>
      <c r="C3935">
        <v>39422</v>
      </c>
      <c r="D3935">
        <v>4492546545</v>
      </c>
    </row>
    <row r="3936" spans="1:4" x14ac:dyDescent="0.3">
      <c r="A3936" t="s">
        <v>6246</v>
      </c>
      <c r="B3936" t="s">
        <v>2028</v>
      </c>
      <c r="C3936">
        <v>24305</v>
      </c>
      <c r="D3936">
        <v>7192290785</v>
      </c>
    </row>
    <row r="3937" spans="1:4" x14ac:dyDescent="0.3">
      <c r="A3937" t="s">
        <v>6247</v>
      </c>
      <c r="B3937" t="s">
        <v>2869</v>
      </c>
      <c r="C3937">
        <v>26526</v>
      </c>
      <c r="D3937">
        <v>9984023702</v>
      </c>
    </row>
    <row r="3938" spans="1:4" x14ac:dyDescent="0.3">
      <c r="A3938" t="s">
        <v>6248</v>
      </c>
      <c r="B3938" t="s">
        <v>2847</v>
      </c>
      <c r="C3938">
        <v>45908</v>
      </c>
      <c r="D3938">
        <v>601779371</v>
      </c>
    </row>
    <row r="3939" spans="1:4" x14ac:dyDescent="0.3">
      <c r="A3939" t="s">
        <v>6249</v>
      </c>
      <c r="B3939" t="s">
        <v>2716</v>
      </c>
      <c r="C3939">
        <v>13444</v>
      </c>
      <c r="D3939">
        <v>8905919081</v>
      </c>
    </row>
    <row r="3940" spans="1:4" x14ac:dyDescent="0.3">
      <c r="A3940" t="s">
        <v>6250</v>
      </c>
      <c r="B3940" t="s">
        <v>1952</v>
      </c>
      <c r="C3940">
        <v>41445</v>
      </c>
      <c r="D3940">
        <v>9258570278</v>
      </c>
    </row>
    <row r="3941" spans="1:4" x14ac:dyDescent="0.3">
      <c r="A3941" t="s">
        <v>6251</v>
      </c>
      <c r="B3941" t="s">
        <v>2343</v>
      </c>
      <c r="C3941">
        <v>16043</v>
      </c>
      <c r="D3941">
        <v>161397387</v>
      </c>
    </row>
    <row r="3942" spans="1:4" x14ac:dyDescent="0.3">
      <c r="A3942" t="s">
        <v>6252</v>
      </c>
      <c r="B3942" t="s">
        <v>2016</v>
      </c>
      <c r="C3942">
        <v>39937</v>
      </c>
      <c r="D3942">
        <v>3524504531</v>
      </c>
    </row>
    <row r="3943" spans="1:4" x14ac:dyDescent="0.3">
      <c r="A3943" t="s">
        <v>6253</v>
      </c>
      <c r="B3943" t="s">
        <v>2740</v>
      </c>
      <c r="C3943">
        <v>18906</v>
      </c>
      <c r="D3943">
        <v>3129526900</v>
      </c>
    </row>
    <row r="3944" spans="1:4" x14ac:dyDescent="0.3">
      <c r="A3944" t="s">
        <v>6254</v>
      </c>
      <c r="B3944" t="s">
        <v>2441</v>
      </c>
      <c r="C3944">
        <v>49200</v>
      </c>
      <c r="D3944">
        <v>4401069773</v>
      </c>
    </row>
    <row r="3945" spans="1:4" x14ac:dyDescent="0.3">
      <c r="A3945" t="s">
        <v>6255</v>
      </c>
      <c r="B3945" t="s">
        <v>2614</v>
      </c>
      <c r="C3945">
        <v>24460</v>
      </c>
      <c r="D3945">
        <v>819852252</v>
      </c>
    </row>
    <row r="3946" spans="1:4" x14ac:dyDescent="0.3">
      <c r="A3946" t="s">
        <v>6256</v>
      </c>
      <c r="B3946" t="s">
        <v>1978</v>
      </c>
      <c r="C3946">
        <v>24405</v>
      </c>
      <c r="D3946">
        <v>8640079943</v>
      </c>
    </row>
    <row r="3947" spans="1:4" x14ac:dyDescent="0.3">
      <c r="A3947" t="s">
        <v>6257</v>
      </c>
      <c r="B3947" t="s">
        <v>1993</v>
      </c>
      <c r="C3947">
        <v>46633</v>
      </c>
      <c r="D3947">
        <v>4849214614</v>
      </c>
    </row>
    <row r="3948" spans="1:4" x14ac:dyDescent="0.3">
      <c r="A3948" t="s">
        <v>6258</v>
      </c>
      <c r="B3948" t="s">
        <v>2360</v>
      </c>
      <c r="C3948">
        <v>39885</v>
      </c>
      <c r="D3948">
        <v>8850022085</v>
      </c>
    </row>
    <row r="3949" spans="1:4" x14ac:dyDescent="0.3">
      <c r="A3949" t="s">
        <v>6259</v>
      </c>
      <c r="B3949" t="s">
        <v>2207</v>
      </c>
      <c r="C3949">
        <v>34137</v>
      </c>
      <c r="D3949">
        <v>994826516</v>
      </c>
    </row>
    <row r="3950" spans="1:4" x14ac:dyDescent="0.3">
      <c r="A3950" t="s">
        <v>6260</v>
      </c>
      <c r="B3950" t="s">
        <v>2633</v>
      </c>
      <c r="C3950">
        <v>12772</v>
      </c>
      <c r="D3950">
        <v>4920920075</v>
      </c>
    </row>
    <row r="3951" spans="1:4" x14ac:dyDescent="0.3">
      <c r="A3951" t="s">
        <v>6261</v>
      </c>
      <c r="B3951" t="s">
        <v>1982</v>
      </c>
      <c r="C3951">
        <v>55593</v>
      </c>
      <c r="D3951">
        <v>273083503</v>
      </c>
    </row>
    <row r="3952" spans="1:4" x14ac:dyDescent="0.3">
      <c r="A3952" t="s">
        <v>6262</v>
      </c>
      <c r="B3952" t="s">
        <v>3237</v>
      </c>
      <c r="C3952">
        <v>35942</v>
      </c>
      <c r="D3952">
        <v>8788824691</v>
      </c>
    </row>
    <row r="3953" spans="1:4" x14ac:dyDescent="0.3">
      <c r="A3953" t="s">
        <v>6263</v>
      </c>
      <c r="B3953" t="s">
        <v>2393</v>
      </c>
      <c r="C3953">
        <v>55757</v>
      </c>
      <c r="D3953">
        <v>2779378506</v>
      </c>
    </row>
    <row r="3954" spans="1:4" x14ac:dyDescent="0.3">
      <c r="A3954" t="s">
        <v>6264</v>
      </c>
      <c r="B3954" t="s">
        <v>2415</v>
      </c>
      <c r="C3954">
        <v>11436</v>
      </c>
      <c r="D3954">
        <v>8054305400</v>
      </c>
    </row>
    <row r="3955" spans="1:4" x14ac:dyDescent="0.3">
      <c r="A3955" t="s">
        <v>6265</v>
      </c>
      <c r="B3955" t="s">
        <v>2045</v>
      </c>
      <c r="C3955">
        <v>24654</v>
      </c>
      <c r="D3955">
        <v>3569414450</v>
      </c>
    </row>
    <row r="3956" spans="1:4" x14ac:dyDescent="0.3">
      <c r="A3956" t="s">
        <v>6266</v>
      </c>
      <c r="B3956" t="s">
        <v>4422</v>
      </c>
      <c r="C3956">
        <v>55574</v>
      </c>
      <c r="D3956">
        <v>2944219065</v>
      </c>
    </row>
    <row r="3957" spans="1:4" x14ac:dyDescent="0.3">
      <c r="A3957" t="s">
        <v>6267</v>
      </c>
      <c r="B3957" t="s">
        <v>1942</v>
      </c>
      <c r="C3957">
        <v>42044</v>
      </c>
      <c r="D3957">
        <v>8507800106</v>
      </c>
    </row>
    <row r="3958" spans="1:4" x14ac:dyDescent="0.3">
      <c r="A3958" t="s">
        <v>6268</v>
      </c>
      <c r="B3958" t="s">
        <v>2572</v>
      </c>
      <c r="C3958">
        <v>14027</v>
      </c>
      <c r="D3958">
        <v>4878156686</v>
      </c>
    </row>
    <row r="3959" spans="1:4" x14ac:dyDescent="0.3">
      <c r="A3959" t="s">
        <v>6269</v>
      </c>
      <c r="B3959" t="s">
        <v>2633</v>
      </c>
      <c r="C3959">
        <v>17464</v>
      </c>
      <c r="D3959">
        <v>9727426344</v>
      </c>
    </row>
    <row r="3960" spans="1:4" x14ac:dyDescent="0.3">
      <c r="A3960" t="s">
        <v>6270</v>
      </c>
      <c r="B3960" t="s">
        <v>2290</v>
      </c>
      <c r="C3960">
        <v>53085</v>
      </c>
      <c r="D3960">
        <v>9258570278</v>
      </c>
    </row>
    <row r="3961" spans="1:4" x14ac:dyDescent="0.3">
      <c r="A3961" t="s">
        <v>6271</v>
      </c>
      <c r="B3961" t="s">
        <v>2340</v>
      </c>
      <c r="C3961">
        <v>23596</v>
      </c>
      <c r="D3961">
        <v>6724903874</v>
      </c>
    </row>
    <row r="3962" spans="1:4" x14ac:dyDescent="0.3">
      <c r="A3962" t="s">
        <v>6272</v>
      </c>
      <c r="B3962" t="s">
        <v>2557</v>
      </c>
      <c r="C3962">
        <v>57724</v>
      </c>
      <c r="D3962">
        <v>5795848808</v>
      </c>
    </row>
    <row r="3963" spans="1:4" x14ac:dyDescent="0.3">
      <c r="A3963" t="s">
        <v>6273</v>
      </c>
      <c r="B3963" t="s">
        <v>2032</v>
      </c>
      <c r="C3963">
        <v>25547</v>
      </c>
      <c r="D3963">
        <v>8757371024</v>
      </c>
    </row>
    <row r="3964" spans="1:4" x14ac:dyDescent="0.3">
      <c r="A3964" t="s">
        <v>6274</v>
      </c>
      <c r="B3964" t="s">
        <v>2316</v>
      </c>
      <c r="C3964">
        <v>59751</v>
      </c>
      <c r="D3964">
        <v>3580617389</v>
      </c>
    </row>
    <row r="3965" spans="1:4" x14ac:dyDescent="0.3">
      <c r="A3965" t="s">
        <v>6275</v>
      </c>
      <c r="B3965" t="s">
        <v>3113</v>
      </c>
      <c r="C3965">
        <v>58711</v>
      </c>
      <c r="D3965">
        <v>274599287</v>
      </c>
    </row>
    <row r="3966" spans="1:4" x14ac:dyDescent="0.3">
      <c r="A3966" t="s">
        <v>6276</v>
      </c>
      <c r="B3966" t="s">
        <v>2749</v>
      </c>
      <c r="C3966">
        <v>33910</v>
      </c>
      <c r="D3966">
        <v>8501525324</v>
      </c>
    </row>
    <row r="3967" spans="1:4" x14ac:dyDescent="0.3">
      <c r="A3967" t="s">
        <v>6277</v>
      </c>
      <c r="B3967" t="s">
        <v>2045</v>
      </c>
      <c r="C3967">
        <v>58764</v>
      </c>
      <c r="D3967">
        <v>2821741499</v>
      </c>
    </row>
    <row r="3968" spans="1:4" x14ac:dyDescent="0.3">
      <c r="A3968" t="s">
        <v>6278</v>
      </c>
      <c r="B3968" t="s">
        <v>2321</v>
      </c>
      <c r="C3968">
        <v>14412</v>
      </c>
      <c r="D3968">
        <v>7205288142</v>
      </c>
    </row>
    <row r="3969" spans="1:4" x14ac:dyDescent="0.3">
      <c r="A3969" t="s">
        <v>6279</v>
      </c>
      <c r="B3969" t="s">
        <v>2173</v>
      </c>
      <c r="C3969">
        <v>18526</v>
      </c>
      <c r="D3969">
        <v>4984363320</v>
      </c>
    </row>
    <row r="3970" spans="1:4" x14ac:dyDescent="0.3">
      <c r="A3970" t="s">
        <v>6280</v>
      </c>
      <c r="B3970" t="s">
        <v>2521</v>
      </c>
      <c r="C3970">
        <v>19749</v>
      </c>
      <c r="D3970">
        <v>4094820760</v>
      </c>
    </row>
    <row r="3971" spans="1:4" x14ac:dyDescent="0.3">
      <c r="A3971" t="s">
        <v>6281</v>
      </c>
      <c r="B3971" t="s">
        <v>3271</v>
      </c>
      <c r="C3971">
        <v>24424</v>
      </c>
      <c r="D3971">
        <v>7700368295</v>
      </c>
    </row>
    <row r="3972" spans="1:4" x14ac:dyDescent="0.3">
      <c r="A3972" t="s">
        <v>6282</v>
      </c>
      <c r="B3972" t="s">
        <v>3039</v>
      </c>
      <c r="C3972">
        <v>20188</v>
      </c>
      <c r="D3972">
        <v>1659418720</v>
      </c>
    </row>
    <row r="3973" spans="1:4" x14ac:dyDescent="0.3">
      <c r="A3973" t="s">
        <v>6283</v>
      </c>
      <c r="B3973" t="s">
        <v>2524</v>
      </c>
      <c r="C3973">
        <v>40498</v>
      </c>
      <c r="D3973">
        <v>2575500974</v>
      </c>
    </row>
    <row r="3974" spans="1:4" x14ac:dyDescent="0.3">
      <c r="A3974" t="s">
        <v>6284</v>
      </c>
      <c r="B3974" t="s">
        <v>2168</v>
      </c>
      <c r="C3974">
        <v>52474</v>
      </c>
      <c r="D3974">
        <v>5068508845</v>
      </c>
    </row>
    <row r="3975" spans="1:4" x14ac:dyDescent="0.3">
      <c r="A3975" t="s">
        <v>6285</v>
      </c>
      <c r="B3975" t="s">
        <v>2587</v>
      </c>
      <c r="C3975">
        <v>21387</v>
      </c>
      <c r="D3975">
        <v>1155371844</v>
      </c>
    </row>
    <row r="3976" spans="1:4" x14ac:dyDescent="0.3">
      <c r="A3976" t="s">
        <v>6286</v>
      </c>
      <c r="B3976" t="s">
        <v>2214</v>
      </c>
      <c r="C3976">
        <v>34532</v>
      </c>
      <c r="D3976">
        <v>532074068</v>
      </c>
    </row>
    <row r="3977" spans="1:4" x14ac:dyDescent="0.3">
      <c r="A3977" t="s">
        <v>6287</v>
      </c>
      <c r="B3977" t="s">
        <v>2161</v>
      </c>
      <c r="C3977">
        <v>25137</v>
      </c>
      <c r="D3977">
        <v>6637560367</v>
      </c>
    </row>
    <row r="3978" spans="1:4" x14ac:dyDescent="0.3">
      <c r="A3978" t="s">
        <v>6288</v>
      </c>
      <c r="B3978" t="s">
        <v>2260</v>
      </c>
      <c r="C3978">
        <v>43942</v>
      </c>
      <c r="D3978">
        <v>2426144645</v>
      </c>
    </row>
    <row r="3979" spans="1:4" x14ac:dyDescent="0.3">
      <c r="A3979" t="s">
        <v>6289</v>
      </c>
      <c r="B3979" t="s">
        <v>3076</v>
      </c>
      <c r="C3979">
        <v>33160</v>
      </c>
      <c r="D3979">
        <v>1892125439</v>
      </c>
    </row>
    <row r="3980" spans="1:4" x14ac:dyDescent="0.3">
      <c r="A3980" t="s">
        <v>6290</v>
      </c>
      <c r="B3980" t="s">
        <v>2419</v>
      </c>
      <c r="C3980">
        <v>13351</v>
      </c>
      <c r="D3980">
        <v>9619649427</v>
      </c>
    </row>
    <row r="3981" spans="1:4" x14ac:dyDescent="0.3">
      <c r="A3981" t="s">
        <v>6291</v>
      </c>
      <c r="B3981" t="s">
        <v>2014</v>
      </c>
      <c r="C3981">
        <v>56602</v>
      </c>
      <c r="D3981">
        <v>4192443678</v>
      </c>
    </row>
    <row r="3982" spans="1:4" x14ac:dyDescent="0.3">
      <c r="A3982" t="s">
        <v>6292</v>
      </c>
      <c r="B3982" t="s">
        <v>2037</v>
      </c>
      <c r="C3982">
        <v>20663</v>
      </c>
      <c r="D3982">
        <v>2493113470</v>
      </c>
    </row>
    <row r="3983" spans="1:4" x14ac:dyDescent="0.3">
      <c r="A3983" t="s">
        <v>6293</v>
      </c>
      <c r="B3983" t="s">
        <v>2188</v>
      </c>
      <c r="C3983">
        <v>59127</v>
      </c>
      <c r="D3983">
        <v>8333777430</v>
      </c>
    </row>
    <row r="3984" spans="1:4" x14ac:dyDescent="0.3">
      <c r="A3984" t="s">
        <v>6294</v>
      </c>
      <c r="B3984" t="s">
        <v>2503</v>
      </c>
      <c r="C3984">
        <v>59807</v>
      </c>
      <c r="D3984">
        <v>710473923</v>
      </c>
    </row>
    <row r="3985" spans="1:4" x14ac:dyDescent="0.3">
      <c r="A3985" t="s">
        <v>6295</v>
      </c>
      <c r="B3985" t="s">
        <v>2345</v>
      </c>
      <c r="C3985">
        <v>37563</v>
      </c>
      <c r="D3985">
        <v>9561367408</v>
      </c>
    </row>
    <row r="3986" spans="1:4" x14ac:dyDescent="0.3">
      <c r="A3986" t="s">
        <v>6296</v>
      </c>
      <c r="B3986" t="s">
        <v>2587</v>
      </c>
      <c r="C3986">
        <v>42510</v>
      </c>
      <c r="D3986">
        <v>5519420165</v>
      </c>
    </row>
    <row r="3987" spans="1:4" x14ac:dyDescent="0.3">
      <c r="A3987" t="s">
        <v>6297</v>
      </c>
      <c r="B3987" t="s">
        <v>2901</v>
      </c>
      <c r="C3987">
        <v>45691</v>
      </c>
      <c r="D3987">
        <v>9516781780</v>
      </c>
    </row>
    <row r="3988" spans="1:4" x14ac:dyDescent="0.3">
      <c r="A3988" t="s">
        <v>6298</v>
      </c>
      <c r="B3988" t="s">
        <v>2576</v>
      </c>
      <c r="C3988">
        <v>35734</v>
      </c>
      <c r="D3988">
        <v>8162941088</v>
      </c>
    </row>
    <row r="3989" spans="1:4" x14ac:dyDescent="0.3">
      <c r="A3989" t="s">
        <v>6299</v>
      </c>
      <c r="B3989" t="s">
        <v>2063</v>
      </c>
      <c r="C3989">
        <v>57011</v>
      </c>
      <c r="D3989">
        <v>7783641539</v>
      </c>
    </row>
    <row r="3990" spans="1:4" x14ac:dyDescent="0.3">
      <c r="A3990" t="s">
        <v>6300</v>
      </c>
      <c r="B3990" t="s">
        <v>2734</v>
      </c>
      <c r="C3990">
        <v>12440</v>
      </c>
      <c r="D3990">
        <v>8069192305</v>
      </c>
    </row>
    <row r="3991" spans="1:4" x14ac:dyDescent="0.3">
      <c r="A3991" t="s">
        <v>6301</v>
      </c>
      <c r="B3991" t="s">
        <v>2231</v>
      </c>
      <c r="C3991">
        <v>53621</v>
      </c>
      <c r="D3991">
        <v>1969484233</v>
      </c>
    </row>
    <row r="3992" spans="1:4" x14ac:dyDescent="0.3">
      <c r="A3992" t="s">
        <v>6302</v>
      </c>
      <c r="B3992" t="s">
        <v>2511</v>
      </c>
      <c r="C3992">
        <v>32108</v>
      </c>
      <c r="D3992">
        <v>8808097757</v>
      </c>
    </row>
    <row r="3993" spans="1:4" x14ac:dyDescent="0.3">
      <c r="A3993" t="s">
        <v>6303</v>
      </c>
      <c r="B3993" t="s">
        <v>3183</v>
      </c>
      <c r="C3993">
        <v>49809</v>
      </c>
      <c r="D3993">
        <v>5603002824</v>
      </c>
    </row>
    <row r="3994" spans="1:4" x14ac:dyDescent="0.3">
      <c r="A3994" t="s">
        <v>6304</v>
      </c>
      <c r="B3994" t="s">
        <v>1930</v>
      </c>
      <c r="C3994">
        <v>19970</v>
      </c>
      <c r="D3994">
        <v>3915983489</v>
      </c>
    </row>
    <row r="3995" spans="1:4" x14ac:dyDescent="0.3">
      <c r="A3995" t="s">
        <v>6305</v>
      </c>
      <c r="B3995" t="s">
        <v>2139</v>
      </c>
      <c r="C3995">
        <v>17041</v>
      </c>
      <c r="D3995">
        <v>2234966051</v>
      </c>
    </row>
    <row r="3996" spans="1:4" x14ac:dyDescent="0.3">
      <c r="A3996" t="s">
        <v>6306</v>
      </c>
      <c r="B3996" t="s">
        <v>2043</v>
      </c>
      <c r="C3996">
        <v>32180</v>
      </c>
      <c r="D3996">
        <v>9800744517</v>
      </c>
    </row>
    <row r="3997" spans="1:4" x14ac:dyDescent="0.3">
      <c r="A3997" t="s">
        <v>6307</v>
      </c>
      <c r="B3997" t="s">
        <v>2468</v>
      </c>
      <c r="C3997">
        <v>46718</v>
      </c>
      <c r="D3997">
        <v>5064247826</v>
      </c>
    </row>
    <row r="3998" spans="1:4" x14ac:dyDescent="0.3">
      <c r="A3998" t="s">
        <v>6308</v>
      </c>
      <c r="B3998" t="s">
        <v>3023</v>
      </c>
      <c r="C3998">
        <v>36876</v>
      </c>
      <c r="D3998">
        <v>3967370569</v>
      </c>
    </row>
    <row r="3999" spans="1:4" x14ac:dyDescent="0.3">
      <c r="A3999" t="s">
        <v>6309</v>
      </c>
      <c r="B3999" t="s">
        <v>2824</v>
      </c>
      <c r="C3999">
        <v>47588</v>
      </c>
      <c r="D3999">
        <v>3021692982</v>
      </c>
    </row>
    <row r="4000" spans="1:4" x14ac:dyDescent="0.3">
      <c r="A4000" t="s">
        <v>6310</v>
      </c>
      <c r="B4000" t="s">
        <v>2290</v>
      </c>
      <c r="C4000">
        <v>31494</v>
      </c>
      <c r="D4000">
        <v>601779371</v>
      </c>
    </row>
    <row r="4001" spans="1:4" x14ac:dyDescent="0.3">
      <c r="A4001" t="s">
        <v>6311</v>
      </c>
      <c r="B4001" t="s">
        <v>2008</v>
      </c>
      <c r="C4001">
        <v>14755</v>
      </c>
      <c r="D4001">
        <v>2128813026</v>
      </c>
    </row>
    <row r="4002" spans="1:4" x14ac:dyDescent="0.3">
      <c r="A4002" t="s">
        <v>6312</v>
      </c>
      <c r="B4002" t="s">
        <v>3508</v>
      </c>
      <c r="C4002">
        <v>47479</v>
      </c>
      <c r="D4002">
        <v>8757371024</v>
      </c>
    </row>
    <row r="4003" spans="1:4" x14ac:dyDescent="0.3">
      <c r="A4003" t="s">
        <v>6313</v>
      </c>
      <c r="B4003" t="s">
        <v>3247</v>
      </c>
      <c r="C4003">
        <v>30696</v>
      </c>
      <c r="D4003">
        <v>9008589443</v>
      </c>
    </row>
    <row r="4004" spans="1:4" x14ac:dyDescent="0.3">
      <c r="A4004" t="s">
        <v>6314</v>
      </c>
      <c r="B4004" t="s">
        <v>3144</v>
      </c>
      <c r="C4004">
        <v>24583</v>
      </c>
      <c r="D4004">
        <v>7233077789</v>
      </c>
    </row>
    <row r="4005" spans="1:4" x14ac:dyDescent="0.3">
      <c r="A4005" t="s">
        <v>6315</v>
      </c>
      <c r="B4005" t="s">
        <v>3183</v>
      </c>
      <c r="C4005">
        <v>51781</v>
      </c>
      <c r="D4005">
        <v>6227038881</v>
      </c>
    </row>
    <row r="4006" spans="1:4" x14ac:dyDescent="0.3">
      <c r="A4006" t="s">
        <v>6316</v>
      </c>
      <c r="B4006" t="s">
        <v>2037</v>
      </c>
      <c r="C4006">
        <v>13084</v>
      </c>
      <c r="D4006">
        <v>3858163570</v>
      </c>
    </row>
    <row r="4007" spans="1:4" x14ac:dyDescent="0.3">
      <c r="A4007" t="s">
        <v>6317</v>
      </c>
      <c r="B4007" t="s">
        <v>2059</v>
      </c>
      <c r="C4007">
        <v>27443</v>
      </c>
      <c r="D4007">
        <v>7462961601</v>
      </c>
    </row>
    <row r="4008" spans="1:4" x14ac:dyDescent="0.3">
      <c r="A4008" t="s">
        <v>6318</v>
      </c>
      <c r="B4008" t="s">
        <v>1993</v>
      </c>
      <c r="C4008">
        <v>42843</v>
      </c>
      <c r="D4008">
        <v>5395528121</v>
      </c>
    </row>
    <row r="4009" spans="1:4" x14ac:dyDescent="0.3">
      <c r="A4009" t="s">
        <v>6319</v>
      </c>
      <c r="B4009" t="s">
        <v>2207</v>
      </c>
      <c r="C4009">
        <v>55815</v>
      </c>
      <c r="D4009">
        <v>3041948354</v>
      </c>
    </row>
    <row r="4010" spans="1:4" x14ac:dyDescent="0.3">
      <c r="A4010" t="s">
        <v>6320</v>
      </c>
      <c r="B4010" t="s">
        <v>2484</v>
      </c>
      <c r="C4010">
        <v>46113</v>
      </c>
      <c r="D4010">
        <v>1657097021</v>
      </c>
    </row>
    <row r="4011" spans="1:4" x14ac:dyDescent="0.3">
      <c r="A4011" t="s">
        <v>6321</v>
      </c>
      <c r="B4011" t="s">
        <v>3356</v>
      </c>
      <c r="C4011">
        <v>58698</v>
      </c>
      <c r="D4011">
        <v>9008589443</v>
      </c>
    </row>
    <row r="4012" spans="1:4" x14ac:dyDescent="0.3">
      <c r="A4012" t="s">
        <v>6322</v>
      </c>
      <c r="B4012" t="s">
        <v>2073</v>
      </c>
      <c r="C4012">
        <v>19188</v>
      </c>
      <c r="D4012">
        <v>1149008652</v>
      </c>
    </row>
    <row r="4013" spans="1:4" x14ac:dyDescent="0.3">
      <c r="A4013" t="s">
        <v>6323</v>
      </c>
      <c r="B4013" t="s">
        <v>3915</v>
      </c>
      <c r="C4013">
        <v>41756</v>
      </c>
      <c r="D4013">
        <v>29906814</v>
      </c>
    </row>
    <row r="4014" spans="1:4" x14ac:dyDescent="0.3">
      <c r="A4014" t="s">
        <v>6324</v>
      </c>
      <c r="B4014" t="s">
        <v>2920</v>
      </c>
      <c r="C4014">
        <v>46702</v>
      </c>
      <c r="D4014">
        <v>7865341539</v>
      </c>
    </row>
    <row r="4015" spans="1:4" x14ac:dyDescent="0.3">
      <c r="A4015" t="s">
        <v>6325</v>
      </c>
      <c r="B4015" t="s">
        <v>2452</v>
      </c>
      <c r="C4015">
        <v>49750</v>
      </c>
      <c r="D4015">
        <v>4783377790</v>
      </c>
    </row>
    <row r="4016" spans="1:4" x14ac:dyDescent="0.3">
      <c r="A4016" t="s">
        <v>6326</v>
      </c>
      <c r="B4016" t="s">
        <v>2663</v>
      </c>
      <c r="C4016">
        <v>26700</v>
      </c>
      <c r="D4016">
        <v>9155356869</v>
      </c>
    </row>
    <row r="4017" spans="1:4" x14ac:dyDescent="0.3">
      <c r="A4017" t="s">
        <v>6327</v>
      </c>
      <c r="B4017" t="s">
        <v>2028</v>
      </c>
      <c r="C4017">
        <v>18797</v>
      </c>
      <c r="D4017">
        <v>1718344562</v>
      </c>
    </row>
    <row r="4018" spans="1:4" x14ac:dyDescent="0.3">
      <c r="A4018" t="s">
        <v>6328</v>
      </c>
      <c r="B4018" t="s">
        <v>2929</v>
      </c>
      <c r="C4018">
        <v>56726</v>
      </c>
      <c r="D4018">
        <v>7325246862</v>
      </c>
    </row>
    <row r="4019" spans="1:4" x14ac:dyDescent="0.3">
      <c r="A4019" t="s">
        <v>6329</v>
      </c>
      <c r="B4019" t="s">
        <v>2385</v>
      </c>
      <c r="C4019">
        <v>32373</v>
      </c>
      <c r="D4019">
        <v>2821741499</v>
      </c>
    </row>
    <row r="4020" spans="1:4" x14ac:dyDescent="0.3">
      <c r="A4020" t="s">
        <v>6330</v>
      </c>
      <c r="B4020" t="s">
        <v>2576</v>
      </c>
      <c r="C4020">
        <v>23975</v>
      </c>
      <c r="D4020">
        <v>8887868026</v>
      </c>
    </row>
    <row r="4021" spans="1:4" x14ac:dyDescent="0.3">
      <c r="A4021" t="s">
        <v>6331</v>
      </c>
      <c r="B4021" t="s">
        <v>3508</v>
      </c>
      <c r="C4021">
        <v>13299</v>
      </c>
      <c r="D4021">
        <v>1739513533</v>
      </c>
    </row>
    <row r="4022" spans="1:4" x14ac:dyDescent="0.3">
      <c r="A4022" t="s">
        <v>6332</v>
      </c>
      <c r="B4022" t="s">
        <v>1995</v>
      </c>
      <c r="C4022">
        <v>28834</v>
      </c>
      <c r="D4022">
        <v>4492546545</v>
      </c>
    </row>
    <row r="4023" spans="1:4" x14ac:dyDescent="0.3">
      <c r="A4023" t="s">
        <v>6333</v>
      </c>
      <c r="B4023" t="s">
        <v>2319</v>
      </c>
      <c r="C4023">
        <v>44866</v>
      </c>
      <c r="D4023">
        <v>2792636599</v>
      </c>
    </row>
    <row r="4024" spans="1:4" x14ac:dyDescent="0.3">
      <c r="A4024" t="s">
        <v>6334</v>
      </c>
      <c r="B4024" t="s">
        <v>2184</v>
      </c>
      <c r="C4024">
        <v>58352</v>
      </c>
      <c r="D4024">
        <v>7865341539</v>
      </c>
    </row>
    <row r="4025" spans="1:4" x14ac:dyDescent="0.3">
      <c r="A4025" t="s">
        <v>6335</v>
      </c>
      <c r="B4025" t="s">
        <v>2521</v>
      </c>
      <c r="C4025">
        <v>34768</v>
      </c>
      <c r="D4025">
        <v>858481901</v>
      </c>
    </row>
    <row r="4026" spans="1:4" x14ac:dyDescent="0.3">
      <c r="A4026" t="s">
        <v>6336</v>
      </c>
      <c r="B4026" t="s">
        <v>2345</v>
      </c>
      <c r="C4026">
        <v>51802</v>
      </c>
      <c r="D4026">
        <v>9491257560</v>
      </c>
    </row>
    <row r="4027" spans="1:4" x14ac:dyDescent="0.3">
      <c r="A4027" t="s">
        <v>6337</v>
      </c>
      <c r="B4027" t="s">
        <v>2300</v>
      </c>
      <c r="C4027">
        <v>20556</v>
      </c>
      <c r="D4027">
        <v>3292353998</v>
      </c>
    </row>
    <row r="4028" spans="1:4" x14ac:dyDescent="0.3">
      <c r="A4028" t="s">
        <v>6338</v>
      </c>
      <c r="B4028" t="s">
        <v>2101</v>
      </c>
      <c r="C4028">
        <v>14769</v>
      </c>
      <c r="D4028">
        <v>7621218967</v>
      </c>
    </row>
    <row r="4029" spans="1:4" x14ac:dyDescent="0.3">
      <c r="A4029" t="s">
        <v>6339</v>
      </c>
      <c r="B4029" t="s">
        <v>2214</v>
      </c>
      <c r="C4029">
        <v>22278</v>
      </c>
      <c r="D4029">
        <v>8501525324</v>
      </c>
    </row>
    <row r="4030" spans="1:4" x14ac:dyDescent="0.3">
      <c r="A4030" t="s">
        <v>6340</v>
      </c>
      <c r="B4030" t="s">
        <v>2312</v>
      </c>
      <c r="C4030">
        <v>28674</v>
      </c>
      <c r="D4030">
        <v>9267164694</v>
      </c>
    </row>
    <row r="4031" spans="1:4" x14ac:dyDescent="0.3">
      <c r="A4031" t="s">
        <v>6341</v>
      </c>
      <c r="B4031" t="s">
        <v>2804</v>
      </c>
      <c r="C4031">
        <v>23129</v>
      </c>
      <c r="D4031">
        <v>5002048994</v>
      </c>
    </row>
    <row r="4032" spans="1:4" x14ac:dyDescent="0.3">
      <c r="A4032" t="s">
        <v>6342</v>
      </c>
      <c r="B4032" t="s">
        <v>2424</v>
      </c>
      <c r="C4032">
        <v>17631</v>
      </c>
      <c r="D4032">
        <v>879297433</v>
      </c>
    </row>
    <row r="4033" spans="1:4" x14ac:dyDescent="0.3">
      <c r="A4033" t="s">
        <v>6343</v>
      </c>
      <c r="B4033" t="s">
        <v>3279</v>
      </c>
      <c r="C4033">
        <v>29125</v>
      </c>
      <c r="D4033">
        <v>7304628987</v>
      </c>
    </row>
    <row r="4034" spans="1:4" x14ac:dyDescent="0.3">
      <c r="A4034" t="s">
        <v>6344</v>
      </c>
      <c r="B4034" t="s">
        <v>2847</v>
      </c>
      <c r="C4034">
        <v>10713</v>
      </c>
      <c r="D4034">
        <v>2185059785</v>
      </c>
    </row>
    <row r="4035" spans="1:4" x14ac:dyDescent="0.3">
      <c r="A4035" t="s">
        <v>6345</v>
      </c>
      <c r="B4035" t="s">
        <v>2054</v>
      </c>
      <c r="C4035">
        <v>27020</v>
      </c>
      <c r="D4035">
        <v>8109358470</v>
      </c>
    </row>
    <row r="4036" spans="1:4" x14ac:dyDescent="0.3">
      <c r="A4036" t="s">
        <v>6346</v>
      </c>
      <c r="B4036" t="s">
        <v>1932</v>
      </c>
      <c r="C4036">
        <v>52331</v>
      </c>
      <c r="D4036">
        <v>3507341514</v>
      </c>
    </row>
    <row r="4037" spans="1:4" x14ac:dyDescent="0.3">
      <c r="A4037" t="s">
        <v>6347</v>
      </c>
      <c r="B4037" t="s">
        <v>2151</v>
      </c>
      <c r="C4037">
        <v>14568</v>
      </c>
      <c r="D4037">
        <v>5134745579</v>
      </c>
    </row>
    <row r="4038" spans="1:4" x14ac:dyDescent="0.3">
      <c r="A4038" t="s">
        <v>6348</v>
      </c>
      <c r="B4038" t="s">
        <v>2519</v>
      </c>
      <c r="C4038">
        <v>34523</v>
      </c>
      <c r="D4038">
        <v>9340547551</v>
      </c>
    </row>
    <row r="4039" spans="1:4" x14ac:dyDescent="0.3">
      <c r="A4039" t="s">
        <v>6349</v>
      </c>
      <c r="B4039" t="s">
        <v>1934</v>
      </c>
      <c r="C4039">
        <v>16483</v>
      </c>
      <c r="D4039">
        <v>3219526055</v>
      </c>
    </row>
    <row r="4040" spans="1:4" x14ac:dyDescent="0.3">
      <c r="A4040" t="s">
        <v>6350</v>
      </c>
      <c r="B4040" t="s">
        <v>2051</v>
      </c>
      <c r="C4040">
        <v>37594</v>
      </c>
      <c r="D4040">
        <v>9651729414</v>
      </c>
    </row>
    <row r="4041" spans="1:4" x14ac:dyDescent="0.3">
      <c r="A4041" t="s">
        <v>6351</v>
      </c>
      <c r="B4041" t="s">
        <v>1976</v>
      </c>
      <c r="C4041">
        <v>47206</v>
      </c>
      <c r="D4041">
        <v>7251959615</v>
      </c>
    </row>
    <row r="4042" spans="1:4" x14ac:dyDescent="0.3">
      <c r="A4042" t="s">
        <v>6352</v>
      </c>
      <c r="B4042" t="s">
        <v>1964</v>
      </c>
      <c r="C4042">
        <v>11638</v>
      </c>
      <c r="D4042">
        <v>9620547551</v>
      </c>
    </row>
    <row r="4043" spans="1:4" x14ac:dyDescent="0.3">
      <c r="A4043" t="s">
        <v>6353</v>
      </c>
      <c r="B4043" t="s">
        <v>2266</v>
      </c>
      <c r="C4043">
        <v>43791</v>
      </c>
      <c r="D4043">
        <v>8223052873</v>
      </c>
    </row>
    <row r="4044" spans="1:4" x14ac:dyDescent="0.3">
      <c r="A4044" t="s">
        <v>6354</v>
      </c>
      <c r="B4044" t="s">
        <v>2014</v>
      </c>
      <c r="C4044">
        <v>34879</v>
      </c>
      <c r="D4044">
        <v>3507341514</v>
      </c>
    </row>
    <row r="4045" spans="1:4" x14ac:dyDescent="0.3">
      <c r="A4045" t="s">
        <v>6355</v>
      </c>
      <c r="B4045" t="s">
        <v>2244</v>
      </c>
      <c r="C4045">
        <v>57905</v>
      </c>
      <c r="D4045">
        <v>8189289020</v>
      </c>
    </row>
    <row r="4046" spans="1:4" x14ac:dyDescent="0.3">
      <c r="A4046" t="s">
        <v>6356</v>
      </c>
      <c r="B4046" t="s">
        <v>2083</v>
      </c>
      <c r="C4046">
        <v>10567</v>
      </c>
      <c r="D4046">
        <v>3513651333</v>
      </c>
    </row>
    <row r="4047" spans="1:4" x14ac:dyDescent="0.3">
      <c r="A4047" t="s">
        <v>6357</v>
      </c>
      <c r="B4047" t="s">
        <v>2123</v>
      </c>
      <c r="C4047">
        <v>24612</v>
      </c>
      <c r="D4047">
        <v>2524849899</v>
      </c>
    </row>
    <row r="4048" spans="1:4" x14ac:dyDescent="0.3">
      <c r="A4048" t="s">
        <v>6358</v>
      </c>
      <c r="B4048" t="s">
        <v>2405</v>
      </c>
      <c r="C4048">
        <v>54175</v>
      </c>
      <c r="D4048">
        <v>1472093461</v>
      </c>
    </row>
    <row r="4049" spans="1:4" x14ac:dyDescent="0.3">
      <c r="A4049" t="s">
        <v>6359</v>
      </c>
      <c r="B4049" t="s">
        <v>2043</v>
      </c>
      <c r="C4049">
        <v>11056</v>
      </c>
      <c r="D4049">
        <v>4969679754</v>
      </c>
    </row>
    <row r="4050" spans="1:4" x14ac:dyDescent="0.3">
      <c r="A4050" t="s">
        <v>6360</v>
      </c>
      <c r="B4050" t="s">
        <v>2249</v>
      </c>
      <c r="C4050">
        <v>29482</v>
      </c>
      <c r="D4050">
        <v>3156820482</v>
      </c>
    </row>
    <row r="4051" spans="1:4" x14ac:dyDescent="0.3">
      <c r="A4051" t="s">
        <v>6361</v>
      </c>
      <c r="B4051" t="s">
        <v>2323</v>
      </c>
      <c r="C4051">
        <v>21254</v>
      </c>
      <c r="D4051">
        <v>3986480021</v>
      </c>
    </row>
    <row r="4052" spans="1:4" x14ac:dyDescent="0.3">
      <c r="A4052" t="s">
        <v>6362</v>
      </c>
      <c r="B4052" t="s">
        <v>3390</v>
      </c>
      <c r="C4052">
        <v>48695</v>
      </c>
      <c r="D4052">
        <v>299663825</v>
      </c>
    </row>
    <row r="4053" spans="1:4" x14ac:dyDescent="0.3">
      <c r="A4053" t="s">
        <v>6363</v>
      </c>
      <c r="B4053" t="s">
        <v>2177</v>
      </c>
      <c r="C4053">
        <v>55654</v>
      </c>
      <c r="D4053">
        <v>8705788102</v>
      </c>
    </row>
    <row r="4054" spans="1:4" x14ac:dyDescent="0.3">
      <c r="A4054" t="s">
        <v>6364</v>
      </c>
      <c r="B4054" t="s">
        <v>2372</v>
      </c>
      <c r="C4054">
        <v>44443</v>
      </c>
      <c r="D4054">
        <v>5913755731</v>
      </c>
    </row>
    <row r="4055" spans="1:4" x14ac:dyDescent="0.3">
      <c r="A4055" t="s">
        <v>6365</v>
      </c>
      <c r="B4055" t="s">
        <v>2164</v>
      </c>
      <c r="C4055">
        <v>25867</v>
      </c>
      <c r="D4055">
        <v>819852252</v>
      </c>
    </row>
    <row r="4056" spans="1:4" x14ac:dyDescent="0.3">
      <c r="A4056" t="s">
        <v>6366</v>
      </c>
      <c r="B4056" t="s">
        <v>2441</v>
      </c>
      <c r="C4056">
        <v>28306</v>
      </c>
      <c r="D4056">
        <v>3409869514</v>
      </c>
    </row>
    <row r="4057" spans="1:4" x14ac:dyDescent="0.3">
      <c r="A4057" t="s">
        <v>6367</v>
      </c>
      <c r="B4057" t="s">
        <v>2639</v>
      </c>
      <c r="C4057">
        <v>57233</v>
      </c>
      <c r="D4057">
        <v>2670196322</v>
      </c>
    </row>
    <row r="4058" spans="1:4" x14ac:dyDescent="0.3">
      <c r="A4058" t="s">
        <v>6368</v>
      </c>
      <c r="B4058" t="s">
        <v>1956</v>
      </c>
      <c r="C4058">
        <v>13504</v>
      </c>
      <c r="D4058">
        <v>453763030</v>
      </c>
    </row>
    <row r="4059" spans="1:4" x14ac:dyDescent="0.3">
      <c r="A4059" t="s">
        <v>6369</v>
      </c>
      <c r="B4059" t="s">
        <v>2093</v>
      </c>
      <c r="C4059">
        <v>23885</v>
      </c>
      <c r="D4059">
        <v>6000780338</v>
      </c>
    </row>
    <row r="4060" spans="1:4" x14ac:dyDescent="0.3">
      <c r="A4060" t="s">
        <v>6370</v>
      </c>
      <c r="B4060" t="s">
        <v>2600</v>
      </c>
      <c r="C4060">
        <v>16321</v>
      </c>
      <c r="D4060">
        <v>7885796000</v>
      </c>
    </row>
    <row r="4061" spans="1:4" x14ac:dyDescent="0.3">
      <c r="A4061" t="s">
        <v>6371</v>
      </c>
      <c r="B4061" t="s">
        <v>2173</v>
      </c>
      <c r="C4061">
        <v>10882</v>
      </c>
      <c r="D4061">
        <v>9611070055</v>
      </c>
    </row>
    <row r="4062" spans="1:4" x14ac:dyDescent="0.3">
      <c r="A4062" t="s">
        <v>6372</v>
      </c>
      <c r="B4062" t="s">
        <v>2372</v>
      </c>
      <c r="C4062">
        <v>41563</v>
      </c>
      <c r="D4062">
        <v>9096285417</v>
      </c>
    </row>
    <row r="4063" spans="1:4" x14ac:dyDescent="0.3">
      <c r="A4063" t="s">
        <v>6373</v>
      </c>
      <c r="B4063" t="s">
        <v>2067</v>
      </c>
      <c r="C4063">
        <v>56555</v>
      </c>
      <c r="D4063">
        <v>2012142672</v>
      </c>
    </row>
    <row r="4064" spans="1:4" x14ac:dyDescent="0.3">
      <c r="A4064" t="s">
        <v>6374</v>
      </c>
      <c r="B4064" t="s">
        <v>1986</v>
      </c>
      <c r="C4064">
        <v>30871</v>
      </c>
      <c r="D4064">
        <v>1549399640</v>
      </c>
    </row>
    <row r="4065" spans="1:4" x14ac:dyDescent="0.3">
      <c r="A4065" t="s">
        <v>6375</v>
      </c>
      <c r="B4065" t="s">
        <v>2546</v>
      </c>
      <c r="C4065">
        <v>12647</v>
      </c>
      <c r="D4065">
        <v>1888252693</v>
      </c>
    </row>
    <row r="4066" spans="1:4" x14ac:dyDescent="0.3">
      <c r="A4066" t="s">
        <v>6376</v>
      </c>
      <c r="B4066" t="s">
        <v>3663</v>
      </c>
      <c r="C4066">
        <v>21857</v>
      </c>
      <c r="D4066">
        <v>8850022085</v>
      </c>
    </row>
    <row r="4067" spans="1:4" x14ac:dyDescent="0.3">
      <c r="A4067" t="s">
        <v>6377</v>
      </c>
      <c r="B4067" t="s">
        <v>2151</v>
      </c>
      <c r="C4067">
        <v>42557</v>
      </c>
      <c r="D4067">
        <v>7462528568</v>
      </c>
    </row>
    <row r="4068" spans="1:4" x14ac:dyDescent="0.3">
      <c r="A4068" t="s">
        <v>6378</v>
      </c>
      <c r="B4068" t="s">
        <v>2641</v>
      </c>
      <c r="C4068">
        <v>45561</v>
      </c>
      <c r="D4068">
        <v>7621218967</v>
      </c>
    </row>
    <row r="4069" spans="1:4" x14ac:dyDescent="0.3">
      <c r="A4069" t="s">
        <v>6379</v>
      </c>
      <c r="B4069" t="s">
        <v>2376</v>
      </c>
      <c r="C4069">
        <v>58705</v>
      </c>
      <c r="D4069">
        <v>3219601650</v>
      </c>
    </row>
    <row r="4070" spans="1:4" x14ac:dyDescent="0.3">
      <c r="A4070" t="s">
        <v>6380</v>
      </c>
      <c r="B4070" t="s">
        <v>2106</v>
      </c>
      <c r="C4070">
        <v>58277</v>
      </c>
      <c r="D4070">
        <v>3219526055</v>
      </c>
    </row>
    <row r="4071" spans="1:4" x14ac:dyDescent="0.3">
      <c r="A4071" t="s">
        <v>6381</v>
      </c>
      <c r="B4071" t="s">
        <v>2929</v>
      </c>
      <c r="C4071">
        <v>54806</v>
      </c>
      <c r="D4071">
        <v>228985188</v>
      </c>
    </row>
    <row r="4072" spans="1:4" x14ac:dyDescent="0.3">
      <c r="A4072" t="s">
        <v>6382</v>
      </c>
      <c r="B4072" t="s">
        <v>3243</v>
      </c>
      <c r="C4072">
        <v>56688</v>
      </c>
      <c r="D4072">
        <v>1364767856</v>
      </c>
    </row>
    <row r="4073" spans="1:4" x14ac:dyDescent="0.3">
      <c r="A4073" t="s">
        <v>6383</v>
      </c>
      <c r="B4073" t="s">
        <v>3039</v>
      </c>
      <c r="C4073">
        <v>12903</v>
      </c>
      <c r="D4073">
        <v>304906506</v>
      </c>
    </row>
    <row r="4074" spans="1:4" x14ac:dyDescent="0.3">
      <c r="A4074" t="s">
        <v>6384</v>
      </c>
      <c r="B4074" t="s">
        <v>2403</v>
      </c>
      <c r="C4074">
        <v>31050</v>
      </c>
      <c r="D4074">
        <v>1053331541</v>
      </c>
    </row>
    <row r="4075" spans="1:4" x14ac:dyDescent="0.3">
      <c r="A4075" t="s">
        <v>6385</v>
      </c>
      <c r="B4075" t="s">
        <v>1934</v>
      </c>
      <c r="C4075">
        <v>46194</v>
      </c>
      <c r="D4075">
        <v>9516781780</v>
      </c>
    </row>
    <row r="4076" spans="1:4" x14ac:dyDescent="0.3">
      <c r="A4076" t="s">
        <v>6386</v>
      </c>
      <c r="B4076" t="s">
        <v>1988</v>
      </c>
      <c r="C4076">
        <v>11194</v>
      </c>
      <c r="D4076">
        <v>8254304106</v>
      </c>
    </row>
    <row r="4077" spans="1:4" x14ac:dyDescent="0.3">
      <c r="A4077" t="s">
        <v>6387</v>
      </c>
      <c r="B4077" t="s">
        <v>2069</v>
      </c>
      <c r="C4077">
        <v>51646</v>
      </c>
      <c r="D4077">
        <v>4323727860</v>
      </c>
    </row>
    <row r="4078" spans="1:4" x14ac:dyDescent="0.3">
      <c r="A4078" t="s">
        <v>6388</v>
      </c>
      <c r="B4078" t="s">
        <v>2127</v>
      </c>
      <c r="C4078">
        <v>16720</v>
      </c>
      <c r="D4078">
        <v>5197585250</v>
      </c>
    </row>
    <row r="4079" spans="1:4" x14ac:dyDescent="0.3">
      <c r="A4079" t="s">
        <v>6389</v>
      </c>
      <c r="B4079" t="s">
        <v>2396</v>
      </c>
      <c r="C4079">
        <v>22718</v>
      </c>
      <c r="D4079">
        <v>5197585250</v>
      </c>
    </row>
    <row r="4080" spans="1:4" x14ac:dyDescent="0.3">
      <c r="A4080" t="s">
        <v>6390</v>
      </c>
      <c r="B4080" t="s">
        <v>2089</v>
      </c>
      <c r="C4080">
        <v>45400</v>
      </c>
      <c r="D4080">
        <v>8507800106</v>
      </c>
    </row>
    <row r="4081" spans="1:4" x14ac:dyDescent="0.3">
      <c r="A4081" t="s">
        <v>6391</v>
      </c>
      <c r="B4081" t="s">
        <v>2360</v>
      </c>
      <c r="C4081">
        <v>24778</v>
      </c>
      <c r="D4081">
        <v>6173504774</v>
      </c>
    </row>
    <row r="4082" spans="1:4" x14ac:dyDescent="0.3">
      <c r="A4082" t="s">
        <v>6392</v>
      </c>
      <c r="B4082" t="s">
        <v>2372</v>
      </c>
      <c r="C4082">
        <v>15608</v>
      </c>
      <c r="D4082">
        <v>3488994694</v>
      </c>
    </row>
    <row r="4083" spans="1:4" x14ac:dyDescent="0.3">
      <c r="A4083" t="s">
        <v>6393</v>
      </c>
      <c r="B4083" t="s">
        <v>4422</v>
      </c>
      <c r="C4083">
        <v>29799</v>
      </c>
      <c r="D4083">
        <v>8875305560</v>
      </c>
    </row>
    <row r="4084" spans="1:4" x14ac:dyDescent="0.3">
      <c r="A4084" t="s">
        <v>6394</v>
      </c>
      <c r="B4084" t="s">
        <v>3527</v>
      </c>
      <c r="C4084">
        <v>39653</v>
      </c>
      <c r="D4084">
        <v>7573774818</v>
      </c>
    </row>
    <row r="4085" spans="1:4" x14ac:dyDescent="0.3">
      <c r="A4085" t="s">
        <v>6395</v>
      </c>
      <c r="B4085" t="s">
        <v>2073</v>
      </c>
      <c r="C4085">
        <v>16429</v>
      </c>
      <c r="D4085">
        <v>5974179625</v>
      </c>
    </row>
    <row r="4086" spans="1:4" x14ac:dyDescent="0.3">
      <c r="A4086" t="s">
        <v>6396</v>
      </c>
      <c r="B4086" t="s">
        <v>3126</v>
      </c>
      <c r="C4086">
        <v>29927</v>
      </c>
      <c r="D4086">
        <v>8676088039</v>
      </c>
    </row>
    <row r="4087" spans="1:4" x14ac:dyDescent="0.3">
      <c r="A4087" t="s">
        <v>6397</v>
      </c>
      <c r="B4087" t="s">
        <v>2305</v>
      </c>
      <c r="C4087">
        <v>24537</v>
      </c>
      <c r="D4087">
        <v>3013094990</v>
      </c>
    </row>
    <row r="4088" spans="1:4" x14ac:dyDescent="0.3">
      <c r="A4088" t="s">
        <v>6398</v>
      </c>
      <c r="B4088" t="s">
        <v>2123</v>
      </c>
      <c r="C4088">
        <v>47290</v>
      </c>
      <c r="D4088">
        <v>3497169404</v>
      </c>
    </row>
    <row r="4089" spans="1:4" x14ac:dyDescent="0.3">
      <c r="A4089" t="s">
        <v>6399</v>
      </c>
      <c r="B4089" t="s">
        <v>2116</v>
      </c>
      <c r="C4089">
        <v>16125</v>
      </c>
      <c r="D4089">
        <v>4548725172</v>
      </c>
    </row>
    <row r="4090" spans="1:4" x14ac:dyDescent="0.3">
      <c r="A4090" t="s">
        <v>6400</v>
      </c>
      <c r="B4090" t="s">
        <v>1950</v>
      </c>
      <c r="C4090">
        <v>30500</v>
      </c>
      <c r="D4090">
        <v>7479962290</v>
      </c>
    </row>
    <row r="4091" spans="1:4" x14ac:dyDescent="0.3">
      <c r="A4091" t="s">
        <v>6401</v>
      </c>
      <c r="B4091" t="s">
        <v>2563</v>
      </c>
      <c r="C4091">
        <v>21029</v>
      </c>
      <c r="D4091">
        <v>6446166575</v>
      </c>
    </row>
    <row r="4092" spans="1:4" x14ac:dyDescent="0.3">
      <c r="A4092" t="s">
        <v>6402</v>
      </c>
      <c r="B4092" t="s">
        <v>2593</v>
      </c>
      <c r="C4092">
        <v>19113</v>
      </c>
      <c r="D4092">
        <v>5764917026</v>
      </c>
    </row>
    <row r="4093" spans="1:4" x14ac:dyDescent="0.3">
      <c r="A4093" t="s">
        <v>6403</v>
      </c>
      <c r="B4093" t="s">
        <v>2496</v>
      </c>
      <c r="C4093">
        <v>16901</v>
      </c>
      <c r="D4093">
        <v>2234966051</v>
      </c>
    </row>
    <row r="4094" spans="1:4" x14ac:dyDescent="0.3">
      <c r="A4094" t="s">
        <v>6404</v>
      </c>
      <c r="B4094" t="s">
        <v>3050</v>
      </c>
      <c r="C4094">
        <v>43232</v>
      </c>
      <c r="D4094">
        <v>5903124704</v>
      </c>
    </row>
    <row r="4095" spans="1:4" x14ac:dyDescent="0.3">
      <c r="A4095" t="s">
        <v>6405</v>
      </c>
      <c r="B4095" t="s">
        <v>2411</v>
      </c>
      <c r="C4095">
        <v>23520</v>
      </c>
      <c r="D4095">
        <v>7966879720</v>
      </c>
    </row>
    <row r="4096" spans="1:4" x14ac:dyDescent="0.3">
      <c r="A4096" t="s">
        <v>6406</v>
      </c>
      <c r="B4096" t="s">
        <v>2190</v>
      </c>
      <c r="C4096">
        <v>48441</v>
      </c>
      <c r="D4096">
        <v>6214787945</v>
      </c>
    </row>
    <row r="4097" spans="1:4" x14ac:dyDescent="0.3">
      <c r="A4097" t="s">
        <v>6407</v>
      </c>
      <c r="B4097" t="s">
        <v>2302</v>
      </c>
      <c r="C4097">
        <v>57804</v>
      </c>
      <c r="D4097">
        <v>9705650896</v>
      </c>
    </row>
    <row r="4098" spans="1:4" x14ac:dyDescent="0.3">
      <c r="A4098" t="s">
        <v>6408</v>
      </c>
      <c r="B4098" t="s">
        <v>2488</v>
      </c>
      <c r="C4098">
        <v>20629</v>
      </c>
      <c r="D4098">
        <v>8302317314</v>
      </c>
    </row>
    <row r="4099" spans="1:4" x14ac:dyDescent="0.3">
      <c r="A4099" t="s">
        <v>6409</v>
      </c>
      <c r="B4099" t="s">
        <v>2323</v>
      </c>
      <c r="C4099">
        <v>28266</v>
      </c>
      <c r="D4099">
        <v>6894004730</v>
      </c>
    </row>
    <row r="4100" spans="1:4" x14ac:dyDescent="0.3">
      <c r="A4100" t="s">
        <v>6410</v>
      </c>
      <c r="B4100" t="s">
        <v>2491</v>
      </c>
      <c r="C4100">
        <v>42041</v>
      </c>
      <c r="D4100">
        <v>8370379001</v>
      </c>
    </row>
    <row r="4101" spans="1:4" x14ac:dyDescent="0.3">
      <c r="A4101" t="s">
        <v>6411</v>
      </c>
      <c r="B4101" t="s">
        <v>1954</v>
      </c>
      <c r="C4101">
        <v>11904</v>
      </c>
      <c r="D4101">
        <v>2149326663</v>
      </c>
    </row>
    <row r="4102" spans="1:4" x14ac:dyDescent="0.3">
      <c r="A4102" t="s">
        <v>6412</v>
      </c>
      <c r="B4102" t="s">
        <v>3078</v>
      </c>
      <c r="C4102">
        <v>45709</v>
      </c>
      <c r="D4102">
        <v>7088886472</v>
      </c>
    </row>
    <row r="4103" spans="1:4" x14ac:dyDescent="0.3">
      <c r="A4103" t="s">
        <v>6413</v>
      </c>
      <c r="B4103" t="s">
        <v>3126</v>
      </c>
      <c r="C4103">
        <v>44415</v>
      </c>
      <c r="D4103">
        <v>8481632066</v>
      </c>
    </row>
    <row r="4104" spans="1:4" x14ac:dyDescent="0.3">
      <c r="A4104" t="s">
        <v>6414</v>
      </c>
      <c r="B4104" t="s">
        <v>2135</v>
      </c>
      <c r="C4104">
        <v>34816</v>
      </c>
      <c r="D4104">
        <v>6988089128</v>
      </c>
    </row>
    <row r="4105" spans="1:4" x14ac:dyDescent="0.3">
      <c r="A4105" t="s">
        <v>6415</v>
      </c>
      <c r="B4105" t="s">
        <v>2146</v>
      </c>
      <c r="C4105">
        <v>25401</v>
      </c>
      <c r="D4105">
        <v>228985188</v>
      </c>
    </row>
    <row r="4106" spans="1:4" x14ac:dyDescent="0.3">
      <c r="A4106" t="s">
        <v>6416</v>
      </c>
      <c r="B4106" t="s">
        <v>2175</v>
      </c>
      <c r="C4106">
        <v>53036</v>
      </c>
      <c r="D4106">
        <v>9317454674</v>
      </c>
    </row>
    <row r="4107" spans="1:4" x14ac:dyDescent="0.3">
      <c r="A4107" t="s">
        <v>6417</v>
      </c>
      <c r="B4107" t="s">
        <v>2234</v>
      </c>
      <c r="C4107">
        <v>31458</v>
      </c>
      <c r="D4107">
        <v>1152386727</v>
      </c>
    </row>
    <row r="4108" spans="1:4" x14ac:dyDescent="0.3">
      <c r="A4108" t="s">
        <v>6418</v>
      </c>
      <c r="B4108" t="s">
        <v>2428</v>
      </c>
      <c r="C4108">
        <v>46445</v>
      </c>
      <c r="D4108">
        <v>8047841793</v>
      </c>
    </row>
    <row r="4109" spans="1:4" x14ac:dyDescent="0.3">
      <c r="A4109" t="s">
        <v>6419</v>
      </c>
      <c r="B4109" t="s">
        <v>2757</v>
      </c>
      <c r="C4109">
        <v>19090</v>
      </c>
      <c r="D4109">
        <v>25254650</v>
      </c>
    </row>
    <row r="4110" spans="1:4" x14ac:dyDescent="0.3">
      <c r="A4110" t="s">
        <v>6420</v>
      </c>
      <c r="B4110" t="s">
        <v>2255</v>
      </c>
      <c r="C4110">
        <v>40837</v>
      </c>
      <c r="D4110">
        <v>1659448174</v>
      </c>
    </row>
    <row r="4111" spans="1:4" x14ac:dyDescent="0.3">
      <c r="A4111" t="s">
        <v>6421</v>
      </c>
      <c r="B4111" t="s">
        <v>2298</v>
      </c>
      <c r="C4111">
        <v>35148</v>
      </c>
      <c r="D4111">
        <v>9619649427</v>
      </c>
    </row>
    <row r="4112" spans="1:4" x14ac:dyDescent="0.3">
      <c r="A4112" t="s">
        <v>6422</v>
      </c>
      <c r="B4112" t="s">
        <v>1930</v>
      </c>
      <c r="C4112">
        <v>47277</v>
      </c>
      <c r="D4112">
        <v>4638232353</v>
      </c>
    </row>
    <row r="4113" spans="1:4" x14ac:dyDescent="0.3">
      <c r="A4113" t="s">
        <v>6423</v>
      </c>
      <c r="B4113" t="s">
        <v>2517</v>
      </c>
      <c r="C4113">
        <v>44519</v>
      </c>
      <c r="D4113">
        <v>6637560367</v>
      </c>
    </row>
    <row r="4114" spans="1:4" x14ac:dyDescent="0.3">
      <c r="A4114" t="s">
        <v>6424</v>
      </c>
      <c r="B4114" t="s">
        <v>2310</v>
      </c>
      <c r="C4114">
        <v>39897</v>
      </c>
      <c r="D4114">
        <v>4029727026</v>
      </c>
    </row>
    <row r="4115" spans="1:4" x14ac:dyDescent="0.3">
      <c r="A4115" t="s">
        <v>6425</v>
      </c>
      <c r="B4115" t="s">
        <v>2231</v>
      </c>
      <c r="C4115">
        <v>51007</v>
      </c>
      <c r="D4115">
        <v>515647594</v>
      </c>
    </row>
    <row r="4116" spans="1:4" x14ac:dyDescent="0.3">
      <c r="A4116" t="s">
        <v>6426</v>
      </c>
      <c r="B4116" t="s">
        <v>1960</v>
      </c>
      <c r="C4116">
        <v>47840</v>
      </c>
      <c r="D4116">
        <v>3458178171</v>
      </c>
    </row>
    <row r="4117" spans="1:4" x14ac:dyDescent="0.3">
      <c r="A4117" t="s">
        <v>6427</v>
      </c>
      <c r="B4117" t="s">
        <v>2725</v>
      </c>
      <c r="C4117">
        <v>48914</v>
      </c>
      <c r="D4117">
        <v>1888605537</v>
      </c>
    </row>
    <row r="4118" spans="1:4" x14ac:dyDescent="0.3">
      <c r="A4118" t="s">
        <v>6428</v>
      </c>
      <c r="B4118" t="s">
        <v>2757</v>
      </c>
      <c r="C4118">
        <v>39257</v>
      </c>
      <c r="D4118">
        <v>769312748</v>
      </c>
    </row>
    <row r="4119" spans="1:4" x14ac:dyDescent="0.3">
      <c r="A4119" t="s">
        <v>6429</v>
      </c>
      <c r="B4119" t="s">
        <v>4422</v>
      </c>
      <c r="C4119">
        <v>39895</v>
      </c>
      <c r="D4119">
        <v>9457151267</v>
      </c>
    </row>
    <row r="4120" spans="1:4" x14ac:dyDescent="0.3">
      <c r="A4120" t="s">
        <v>6430</v>
      </c>
      <c r="B4120" t="s">
        <v>3247</v>
      </c>
      <c r="C4120">
        <v>19661</v>
      </c>
      <c r="D4120">
        <v>7961231404</v>
      </c>
    </row>
    <row r="4121" spans="1:4" x14ac:dyDescent="0.3">
      <c r="A4121" t="s">
        <v>6431</v>
      </c>
      <c r="B4121" t="s">
        <v>2475</v>
      </c>
      <c r="C4121">
        <v>18255</v>
      </c>
      <c r="D4121">
        <v>5234982726</v>
      </c>
    </row>
    <row r="4122" spans="1:4" x14ac:dyDescent="0.3">
      <c r="A4122" t="s">
        <v>6432</v>
      </c>
      <c r="B4122" t="s">
        <v>2047</v>
      </c>
      <c r="C4122">
        <v>17275</v>
      </c>
      <c r="D4122">
        <v>1599457717</v>
      </c>
    </row>
    <row r="4123" spans="1:4" x14ac:dyDescent="0.3">
      <c r="A4123" t="s">
        <v>6433</v>
      </c>
      <c r="B4123" t="s">
        <v>3201</v>
      </c>
      <c r="C4123">
        <v>35992</v>
      </c>
      <c r="D4123">
        <v>7000350199</v>
      </c>
    </row>
    <row r="4124" spans="1:4" x14ac:dyDescent="0.3">
      <c r="A4124" t="s">
        <v>6434</v>
      </c>
      <c r="B4124" t="s">
        <v>2365</v>
      </c>
      <c r="C4124">
        <v>28750</v>
      </c>
      <c r="D4124">
        <v>1787288307</v>
      </c>
    </row>
    <row r="4125" spans="1:4" x14ac:dyDescent="0.3">
      <c r="A4125" t="s">
        <v>6435</v>
      </c>
      <c r="B4125" t="s">
        <v>2345</v>
      </c>
      <c r="C4125">
        <v>24753</v>
      </c>
      <c r="D4125">
        <v>1628738227</v>
      </c>
    </row>
    <row r="4126" spans="1:4" x14ac:dyDescent="0.3">
      <c r="A4126" t="s">
        <v>6436</v>
      </c>
      <c r="B4126" t="s">
        <v>2488</v>
      </c>
      <c r="C4126">
        <v>25218</v>
      </c>
      <c r="D4126">
        <v>3772653790</v>
      </c>
    </row>
    <row r="4127" spans="1:4" x14ac:dyDescent="0.3">
      <c r="A4127" t="s">
        <v>6437</v>
      </c>
      <c r="B4127" t="s">
        <v>3315</v>
      </c>
      <c r="C4127">
        <v>33528</v>
      </c>
      <c r="D4127">
        <v>1371021422</v>
      </c>
    </row>
    <row r="4128" spans="1:4" x14ac:dyDescent="0.3">
      <c r="A4128" t="s">
        <v>6438</v>
      </c>
      <c r="B4128" t="s">
        <v>2415</v>
      </c>
      <c r="C4128">
        <v>41704</v>
      </c>
      <c r="D4128">
        <v>4638232353</v>
      </c>
    </row>
    <row r="4129" spans="1:4" x14ac:dyDescent="0.3">
      <c r="A4129" t="s">
        <v>6439</v>
      </c>
      <c r="B4129" t="s">
        <v>2722</v>
      </c>
      <c r="C4129">
        <v>38327</v>
      </c>
      <c r="D4129">
        <v>3292353998</v>
      </c>
    </row>
    <row r="4130" spans="1:4" x14ac:dyDescent="0.3">
      <c r="A4130" t="s">
        <v>6440</v>
      </c>
      <c r="B4130" t="s">
        <v>2714</v>
      </c>
      <c r="C4130">
        <v>49190</v>
      </c>
      <c r="D4130">
        <v>3288836432</v>
      </c>
    </row>
    <row r="4131" spans="1:4" x14ac:dyDescent="0.3">
      <c r="A4131" t="s">
        <v>6441</v>
      </c>
      <c r="B4131" t="s">
        <v>2790</v>
      </c>
      <c r="C4131">
        <v>47363</v>
      </c>
      <c r="D4131">
        <v>9228842121</v>
      </c>
    </row>
    <row r="4132" spans="1:4" x14ac:dyDescent="0.3">
      <c r="A4132" t="s">
        <v>6442</v>
      </c>
      <c r="B4132" t="s">
        <v>2121</v>
      </c>
      <c r="C4132">
        <v>56348</v>
      </c>
      <c r="D4132">
        <v>8017115954</v>
      </c>
    </row>
    <row r="4133" spans="1:4" x14ac:dyDescent="0.3">
      <c r="A4133" t="s">
        <v>6443</v>
      </c>
      <c r="B4133" t="s">
        <v>2896</v>
      </c>
      <c r="C4133">
        <v>38355</v>
      </c>
      <c r="D4133">
        <v>5499856877</v>
      </c>
    </row>
    <row r="4134" spans="1:4" x14ac:dyDescent="0.3">
      <c r="A4134" t="s">
        <v>6444</v>
      </c>
      <c r="B4134" t="s">
        <v>2255</v>
      </c>
      <c r="C4134">
        <v>54859</v>
      </c>
      <c r="D4134">
        <v>2649428619</v>
      </c>
    </row>
    <row r="4135" spans="1:4" x14ac:dyDescent="0.3">
      <c r="A4135" t="s">
        <v>6445</v>
      </c>
      <c r="B4135" t="s">
        <v>2533</v>
      </c>
      <c r="C4135">
        <v>48808</v>
      </c>
      <c r="D4135">
        <v>9023313240</v>
      </c>
    </row>
    <row r="4136" spans="1:4" x14ac:dyDescent="0.3">
      <c r="A4136" t="s">
        <v>6446</v>
      </c>
      <c r="B4136" t="s">
        <v>2173</v>
      </c>
      <c r="C4136">
        <v>34899</v>
      </c>
      <c r="D4136">
        <v>6446166575</v>
      </c>
    </row>
    <row r="4137" spans="1:4" x14ac:dyDescent="0.3">
      <c r="A4137" t="s">
        <v>6447</v>
      </c>
      <c r="B4137" t="s">
        <v>2239</v>
      </c>
      <c r="C4137">
        <v>13258</v>
      </c>
      <c r="D4137">
        <v>1549399640</v>
      </c>
    </row>
    <row r="4138" spans="1:4" x14ac:dyDescent="0.3">
      <c r="A4138" t="s">
        <v>6448</v>
      </c>
      <c r="B4138" t="s">
        <v>2249</v>
      </c>
      <c r="C4138">
        <v>42571</v>
      </c>
      <c r="D4138">
        <v>3932861779</v>
      </c>
    </row>
    <row r="4139" spans="1:4" x14ac:dyDescent="0.3">
      <c r="A4139" t="s">
        <v>6449</v>
      </c>
      <c r="B4139" t="s">
        <v>5394</v>
      </c>
      <c r="C4139">
        <v>13412</v>
      </c>
      <c r="D4139">
        <v>3235176993</v>
      </c>
    </row>
    <row r="4140" spans="1:4" x14ac:dyDescent="0.3">
      <c r="A4140" t="s">
        <v>6450</v>
      </c>
      <c r="B4140" t="s">
        <v>2503</v>
      </c>
      <c r="C4140">
        <v>48647</v>
      </c>
      <c r="D4140">
        <v>3642452728</v>
      </c>
    </row>
    <row r="4141" spans="1:4" x14ac:dyDescent="0.3">
      <c r="A4141" t="s">
        <v>6451</v>
      </c>
      <c r="B4141" t="s">
        <v>1991</v>
      </c>
      <c r="C4141">
        <v>47504</v>
      </c>
      <c r="D4141">
        <v>4786629839</v>
      </c>
    </row>
    <row r="4142" spans="1:4" x14ac:dyDescent="0.3">
      <c r="A4142" t="s">
        <v>6452</v>
      </c>
      <c r="B4142" t="s">
        <v>2358</v>
      </c>
      <c r="C4142">
        <v>20580</v>
      </c>
      <c r="D4142">
        <v>3933021111</v>
      </c>
    </row>
    <row r="4143" spans="1:4" x14ac:dyDescent="0.3">
      <c r="A4143" t="s">
        <v>6453</v>
      </c>
      <c r="B4143" t="s">
        <v>2323</v>
      </c>
      <c r="C4143">
        <v>46373</v>
      </c>
      <c r="D4143">
        <v>4877108939</v>
      </c>
    </row>
    <row r="4144" spans="1:4" x14ac:dyDescent="0.3">
      <c r="A4144" t="s">
        <v>6454</v>
      </c>
      <c r="B4144" t="s">
        <v>2596</v>
      </c>
      <c r="C4144">
        <v>28095</v>
      </c>
      <c r="D4144">
        <v>9958099322</v>
      </c>
    </row>
    <row r="4145" spans="1:4" x14ac:dyDescent="0.3">
      <c r="A4145" t="s">
        <v>6455</v>
      </c>
      <c r="B4145" t="s">
        <v>4018</v>
      </c>
      <c r="C4145">
        <v>23815</v>
      </c>
      <c r="D4145">
        <v>4184483038</v>
      </c>
    </row>
    <row r="4146" spans="1:4" x14ac:dyDescent="0.3">
      <c r="A4146" t="s">
        <v>6456</v>
      </c>
      <c r="B4146" t="s">
        <v>2316</v>
      </c>
      <c r="C4146">
        <v>51236</v>
      </c>
      <c r="D4146">
        <v>4716524892</v>
      </c>
    </row>
    <row r="4147" spans="1:4" x14ac:dyDescent="0.3">
      <c r="A4147" t="s">
        <v>6457</v>
      </c>
      <c r="B4147" t="s">
        <v>2175</v>
      </c>
      <c r="C4147">
        <v>10826</v>
      </c>
      <c r="D4147">
        <v>6284045549</v>
      </c>
    </row>
    <row r="4148" spans="1:4" x14ac:dyDescent="0.3">
      <c r="A4148" t="s">
        <v>6458</v>
      </c>
      <c r="B4148" t="s">
        <v>3527</v>
      </c>
      <c r="C4148">
        <v>49956</v>
      </c>
      <c r="D4148">
        <v>2792636599</v>
      </c>
    </row>
    <row r="4149" spans="1:4" x14ac:dyDescent="0.3">
      <c r="A4149" t="s">
        <v>6459</v>
      </c>
      <c r="B4149" t="s">
        <v>1950</v>
      </c>
      <c r="C4149">
        <v>11324</v>
      </c>
      <c r="D4149">
        <v>7240169995</v>
      </c>
    </row>
    <row r="4150" spans="1:4" x14ac:dyDescent="0.3">
      <c r="A4150" t="s">
        <v>6460</v>
      </c>
      <c r="B4150" t="s">
        <v>2511</v>
      </c>
      <c r="C4150">
        <v>42090</v>
      </c>
      <c r="D4150">
        <v>8189289020</v>
      </c>
    </row>
    <row r="4151" spans="1:4" x14ac:dyDescent="0.3">
      <c r="A4151" t="s">
        <v>6461</v>
      </c>
      <c r="B4151" t="s">
        <v>2511</v>
      </c>
      <c r="C4151">
        <v>13594</v>
      </c>
      <c r="D4151">
        <v>933051662</v>
      </c>
    </row>
    <row r="4152" spans="1:4" x14ac:dyDescent="0.3">
      <c r="A4152" t="s">
        <v>6462</v>
      </c>
      <c r="B4152" t="s">
        <v>3390</v>
      </c>
      <c r="C4152">
        <v>33381</v>
      </c>
      <c r="D4152">
        <v>3381164996</v>
      </c>
    </row>
    <row r="4153" spans="1:4" x14ac:dyDescent="0.3">
      <c r="A4153" t="s">
        <v>6463</v>
      </c>
      <c r="B4153" t="s">
        <v>1964</v>
      </c>
      <c r="C4153">
        <v>47663</v>
      </c>
      <c r="D4153">
        <v>769312748</v>
      </c>
    </row>
    <row r="4154" spans="1:4" x14ac:dyDescent="0.3">
      <c r="A4154" t="s">
        <v>6464</v>
      </c>
      <c r="B4154" t="s">
        <v>2687</v>
      </c>
      <c r="C4154">
        <v>22343</v>
      </c>
      <c r="D4154">
        <v>7931128354</v>
      </c>
    </row>
    <row r="4155" spans="1:4" x14ac:dyDescent="0.3">
      <c r="A4155" t="s">
        <v>6465</v>
      </c>
      <c r="B4155" t="s">
        <v>1956</v>
      </c>
      <c r="C4155">
        <v>40864</v>
      </c>
      <c r="D4155">
        <v>3097425365</v>
      </c>
    </row>
    <row r="4156" spans="1:4" x14ac:dyDescent="0.3">
      <c r="A4156" t="s">
        <v>6466</v>
      </c>
      <c r="B4156" t="s">
        <v>2596</v>
      </c>
      <c r="C4156">
        <v>47343</v>
      </c>
      <c r="D4156">
        <v>7188904251</v>
      </c>
    </row>
    <row r="4157" spans="1:4" x14ac:dyDescent="0.3">
      <c r="A4157" t="s">
        <v>6467</v>
      </c>
      <c r="B4157" t="s">
        <v>2633</v>
      </c>
      <c r="C4157">
        <v>56638</v>
      </c>
      <c r="D4157">
        <v>7938954179</v>
      </c>
    </row>
    <row r="4158" spans="1:4" x14ac:dyDescent="0.3">
      <c r="A4158" t="s">
        <v>6468</v>
      </c>
      <c r="B4158" t="s">
        <v>2614</v>
      </c>
      <c r="C4158">
        <v>28928</v>
      </c>
      <c r="D4158">
        <v>304906506</v>
      </c>
    </row>
    <row r="4159" spans="1:4" x14ac:dyDescent="0.3">
      <c r="A4159" t="s">
        <v>6469</v>
      </c>
      <c r="B4159" t="s">
        <v>2223</v>
      </c>
      <c r="C4159">
        <v>57501</v>
      </c>
      <c r="D4159">
        <v>264454596</v>
      </c>
    </row>
    <row r="4160" spans="1:4" x14ac:dyDescent="0.3">
      <c r="A4160" t="s">
        <v>6470</v>
      </c>
      <c r="B4160" t="s">
        <v>2321</v>
      </c>
      <c r="C4160">
        <v>47976</v>
      </c>
      <c r="D4160">
        <v>8127128031</v>
      </c>
    </row>
    <row r="4161" spans="1:4" x14ac:dyDescent="0.3">
      <c r="A4161" t="s">
        <v>6471</v>
      </c>
      <c r="B4161" t="s">
        <v>2491</v>
      </c>
      <c r="C4161">
        <v>41543</v>
      </c>
      <c r="D4161">
        <v>4900475084</v>
      </c>
    </row>
    <row r="4162" spans="1:4" x14ac:dyDescent="0.3">
      <c r="A4162" t="s">
        <v>6472</v>
      </c>
      <c r="B4162" t="s">
        <v>2164</v>
      </c>
      <c r="C4162">
        <v>28750</v>
      </c>
      <c r="D4162">
        <v>6731572691</v>
      </c>
    </row>
    <row r="4163" spans="1:4" x14ac:dyDescent="0.3">
      <c r="A4163" t="s">
        <v>6473</v>
      </c>
      <c r="B4163" t="s">
        <v>2466</v>
      </c>
      <c r="C4163">
        <v>47237</v>
      </c>
      <c r="D4163">
        <v>9651729414</v>
      </c>
    </row>
    <row r="4164" spans="1:4" x14ac:dyDescent="0.3">
      <c r="A4164" t="s">
        <v>6474</v>
      </c>
      <c r="B4164" t="s">
        <v>2614</v>
      </c>
      <c r="C4164">
        <v>13891</v>
      </c>
      <c r="D4164">
        <v>3469413983</v>
      </c>
    </row>
    <row r="4165" spans="1:4" x14ac:dyDescent="0.3">
      <c r="A4165" t="s">
        <v>6475</v>
      </c>
      <c r="B4165" t="s">
        <v>2269</v>
      </c>
      <c r="C4165">
        <v>59673</v>
      </c>
      <c r="D4165">
        <v>7573774818</v>
      </c>
    </row>
    <row r="4166" spans="1:4" x14ac:dyDescent="0.3">
      <c r="A4166" t="s">
        <v>6476</v>
      </c>
      <c r="B4166" t="s">
        <v>2587</v>
      </c>
      <c r="C4166">
        <v>28096</v>
      </c>
      <c r="D4166">
        <v>4876404933</v>
      </c>
    </row>
    <row r="4167" spans="1:4" x14ac:dyDescent="0.3">
      <c r="A4167" t="s">
        <v>6477</v>
      </c>
      <c r="B4167" t="s">
        <v>2184</v>
      </c>
      <c r="C4167">
        <v>27241</v>
      </c>
      <c r="D4167">
        <v>7467563949</v>
      </c>
    </row>
    <row r="4168" spans="1:4" x14ac:dyDescent="0.3">
      <c r="A4168" t="s">
        <v>6478</v>
      </c>
      <c r="B4168" t="s">
        <v>2824</v>
      </c>
      <c r="C4168">
        <v>50289</v>
      </c>
      <c r="D4168">
        <v>9403474378</v>
      </c>
    </row>
    <row r="4169" spans="1:4" x14ac:dyDescent="0.3">
      <c r="A4169" t="s">
        <v>6479</v>
      </c>
      <c r="B4169" t="s">
        <v>2166</v>
      </c>
      <c r="C4169">
        <v>18883</v>
      </c>
      <c r="D4169">
        <v>3219526055</v>
      </c>
    </row>
    <row r="4170" spans="1:4" x14ac:dyDescent="0.3">
      <c r="A4170" t="s">
        <v>6480</v>
      </c>
      <c r="B4170" t="s">
        <v>3390</v>
      </c>
      <c r="C4170">
        <v>14604</v>
      </c>
      <c r="D4170">
        <v>3600185284</v>
      </c>
    </row>
    <row r="4171" spans="1:4" x14ac:dyDescent="0.3">
      <c r="A4171" t="s">
        <v>6481</v>
      </c>
      <c r="B4171" t="s">
        <v>2431</v>
      </c>
      <c r="C4171">
        <v>19362</v>
      </c>
      <c r="D4171">
        <v>1892125439</v>
      </c>
    </row>
    <row r="4172" spans="1:4" x14ac:dyDescent="0.3">
      <c r="A4172" t="s">
        <v>6482</v>
      </c>
      <c r="B4172" t="s">
        <v>4864</v>
      </c>
      <c r="C4172">
        <v>23757</v>
      </c>
      <c r="D4172">
        <v>2607689635</v>
      </c>
    </row>
    <row r="4173" spans="1:4" x14ac:dyDescent="0.3">
      <c r="A4173" t="s">
        <v>6483</v>
      </c>
      <c r="B4173" t="s">
        <v>2403</v>
      </c>
      <c r="C4173">
        <v>45695</v>
      </c>
      <c r="D4173">
        <v>4752702681</v>
      </c>
    </row>
    <row r="4174" spans="1:4" x14ac:dyDescent="0.3">
      <c r="A4174" t="s">
        <v>6484</v>
      </c>
      <c r="B4174" t="s">
        <v>2106</v>
      </c>
      <c r="C4174">
        <v>14442</v>
      </c>
      <c r="D4174">
        <v>4029727026</v>
      </c>
    </row>
    <row r="4175" spans="1:4" x14ac:dyDescent="0.3">
      <c r="A4175" t="s">
        <v>6485</v>
      </c>
      <c r="B4175" t="s">
        <v>2037</v>
      </c>
      <c r="C4175">
        <v>31926</v>
      </c>
      <c r="D4175">
        <v>4967603564</v>
      </c>
    </row>
    <row r="4176" spans="1:4" x14ac:dyDescent="0.3">
      <c r="A4176" t="s">
        <v>6486</v>
      </c>
      <c r="B4176" t="s">
        <v>2736</v>
      </c>
      <c r="C4176">
        <v>31850</v>
      </c>
      <c r="D4176">
        <v>3670950885</v>
      </c>
    </row>
    <row r="4177" spans="1:4" x14ac:dyDescent="0.3">
      <c r="A4177" t="s">
        <v>6487</v>
      </c>
      <c r="B4177" t="s">
        <v>4145</v>
      </c>
      <c r="C4177">
        <v>45140</v>
      </c>
      <c r="D4177">
        <v>1149008652</v>
      </c>
    </row>
    <row r="4178" spans="1:4" x14ac:dyDescent="0.3">
      <c r="A4178" t="s">
        <v>6488</v>
      </c>
      <c r="B4178" t="s">
        <v>2047</v>
      </c>
      <c r="C4178">
        <v>46023</v>
      </c>
      <c r="D4178">
        <v>8695742075</v>
      </c>
    </row>
    <row r="4179" spans="1:4" x14ac:dyDescent="0.3">
      <c r="A4179" t="s">
        <v>6489</v>
      </c>
      <c r="B4179" t="s">
        <v>1993</v>
      </c>
      <c r="C4179">
        <v>35645</v>
      </c>
      <c r="D4179">
        <v>9483290694</v>
      </c>
    </row>
    <row r="4180" spans="1:4" x14ac:dyDescent="0.3">
      <c r="A4180" t="s">
        <v>6490</v>
      </c>
      <c r="B4180" t="s">
        <v>2127</v>
      </c>
      <c r="C4180">
        <v>24355</v>
      </c>
      <c r="D4180">
        <v>7635344498</v>
      </c>
    </row>
    <row r="4181" spans="1:4" x14ac:dyDescent="0.3">
      <c r="A4181" t="s">
        <v>6491</v>
      </c>
      <c r="B4181" t="s">
        <v>2709</v>
      </c>
      <c r="C4181">
        <v>28610</v>
      </c>
      <c r="D4181">
        <v>7180110256</v>
      </c>
    </row>
    <row r="4182" spans="1:4" x14ac:dyDescent="0.3">
      <c r="A4182" t="s">
        <v>6492</v>
      </c>
      <c r="B4182" t="s">
        <v>3915</v>
      </c>
      <c r="C4182">
        <v>47199</v>
      </c>
      <c r="D4182">
        <v>6313424239</v>
      </c>
    </row>
    <row r="4183" spans="1:4" x14ac:dyDescent="0.3">
      <c r="A4183" t="s">
        <v>6493</v>
      </c>
      <c r="B4183" t="s">
        <v>2308</v>
      </c>
      <c r="C4183">
        <v>58191</v>
      </c>
      <c r="D4183">
        <v>6858776575</v>
      </c>
    </row>
    <row r="4184" spans="1:4" x14ac:dyDescent="0.3">
      <c r="A4184" t="s">
        <v>6494</v>
      </c>
      <c r="B4184" t="s">
        <v>2498</v>
      </c>
      <c r="C4184">
        <v>21058</v>
      </c>
      <c r="D4184">
        <v>594961432</v>
      </c>
    </row>
    <row r="4185" spans="1:4" x14ac:dyDescent="0.3">
      <c r="A4185" t="s">
        <v>6495</v>
      </c>
      <c r="B4185" t="s">
        <v>3663</v>
      </c>
      <c r="C4185">
        <v>13417</v>
      </c>
      <c r="D4185">
        <v>1599457717</v>
      </c>
    </row>
    <row r="4186" spans="1:4" x14ac:dyDescent="0.3">
      <c r="A4186" t="s">
        <v>6496</v>
      </c>
      <c r="B4186" t="s">
        <v>2574</v>
      </c>
      <c r="C4186">
        <v>24149</v>
      </c>
      <c r="D4186">
        <v>2821741499</v>
      </c>
    </row>
    <row r="4187" spans="1:4" x14ac:dyDescent="0.3">
      <c r="A4187" t="s">
        <v>6497</v>
      </c>
      <c r="B4187" t="s">
        <v>2026</v>
      </c>
      <c r="C4187">
        <v>10897</v>
      </c>
      <c r="D4187">
        <v>2066028762</v>
      </c>
    </row>
    <row r="4188" spans="1:4" x14ac:dyDescent="0.3">
      <c r="A4188" t="s">
        <v>6498</v>
      </c>
      <c r="B4188" t="s">
        <v>3915</v>
      </c>
      <c r="C4188">
        <v>34296</v>
      </c>
      <c r="D4188">
        <v>1252810490</v>
      </c>
    </row>
    <row r="4189" spans="1:4" x14ac:dyDescent="0.3">
      <c r="A4189" t="s">
        <v>6499</v>
      </c>
      <c r="B4189" t="s">
        <v>2239</v>
      </c>
      <c r="C4189">
        <v>28052</v>
      </c>
      <c r="D4189">
        <v>9939542542</v>
      </c>
    </row>
    <row r="4190" spans="1:4" x14ac:dyDescent="0.3">
      <c r="A4190" t="s">
        <v>6500</v>
      </c>
      <c r="B4190" t="s">
        <v>2389</v>
      </c>
      <c r="C4190">
        <v>18527</v>
      </c>
      <c r="D4190">
        <v>9369490930</v>
      </c>
    </row>
    <row r="4191" spans="1:4" x14ac:dyDescent="0.3">
      <c r="A4191" t="s">
        <v>6501</v>
      </c>
      <c r="B4191" t="s">
        <v>2385</v>
      </c>
      <c r="C4191">
        <v>32155</v>
      </c>
      <c r="D4191">
        <v>5403399259</v>
      </c>
    </row>
    <row r="4192" spans="1:4" x14ac:dyDescent="0.3">
      <c r="A4192" t="s">
        <v>6502</v>
      </c>
      <c r="B4192" t="s">
        <v>2977</v>
      </c>
      <c r="C4192">
        <v>16741</v>
      </c>
      <c r="D4192">
        <v>8109358470</v>
      </c>
    </row>
    <row r="4193" spans="1:4" x14ac:dyDescent="0.3">
      <c r="A4193" t="s">
        <v>6503</v>
      </c>
      <c r="B4193" t="s">
        <v>5394</v>
      </c>
      <c r="C4193">
        <v>29168</v>
      </c>
      <c r="D4193">
        <v>1371021422</v>
      </c>
    </row>
    <row r="4194" spans="1:4" x14ac:dyDescent="0.3">
      <c r="A4194" t="s">
        <v>6504</v>
      </c>
      <c r="B4194" t="s">
        <v>2762</v>
      </c>
      <c r="C4194">
        <v>58372</v>
      </c>
      <c r="D4194">
        <v>1549399640</v>
      </c>
    </row>
    <row r="4195" spans="1:4" x14ac:dyDescent="0.3">
      <c r="A4195" t="s">
        <v>6505</v>
      </c>
      <c r="B4195" t="s">
        <v>2639</v>
      </c>
      <c r="C4195">
        <v>38220</v>
      </c>
      <c r="D4195">
        <v>3597778305</v>
      </c>
    </row>
    <row r="4196" spans="1:4" x14ac:dyDescent="0.3">
      <c r="A4196" t="s">
        <v>6506</v>
      </c>
      <c r="B4196" t="s">
        <v>3291</v>
      </c>
      <c r="C4196">
        <v>43204</v>
      </c>
      <c r="D4196">
        <v>3428040538</v>
      </c>
    </row>
    <row r="4197" spans="1:4" x14ac:dyDescent="0.3">
      <c r="A4197" t="s">
        <v>6507</v>
      </c>
      <c r="B4197" t="s">
        <v>1952</v>
      </c>
      <c r="C4197">
        <v>59225</v>
      </c>
      <c r="D4197">
        <v>1518783783</v>
      </c>
    </row>
    <row r="4198" spans="1:4" x14ac:dyDescent="0.3">
      <c r="A4198" t="s">
        <v>6508</v>
      </c>
      <c r="B4198" t="s">
        <v>2073</v>
      </c>
      <c r="C4198">
        <v>37453</v>
      </c>
      <c r="D4198">
        <v>3133221701</v>
      </c>
    </row>
    <row r="4199" spans="1:4" x14ac:dyDescent="0.3">
      <c r="A4199" t="s">
        <v>6509</v>
      </c>
      <c r="B4199" t="s">
        <v>2316</v>
      </c>
      <c r="C4199">
        <v>43417</v>
      </c>
      <c r="D4199">
        <v>2306669465</v>
      </c>
    </row>
    <row r="4200" spans="1:4" x14ac:dyDescent="0.3">
      <c r="A4200" t="s">
        <v>6510</v>
      </c>
      <c r="B4200" t="s">
        <v>2089</v>
      </c>
      <c r="C4200">
        <v>46884</v>
      </c>
      <c r="D4200">
        <v>4525743115</v>
      </c>
    </row>
    <row r="4201" spans="1:4" x14ac:dyDescent="0.3">
      <c r="A4201" t="s">
        <v>6511</v>
      </c>
      <c r="B4201" t="s">
        <v>2521</v>
      </c>
      <c r="C4201">
        <v>59116</v>
      </c>
      <c r="D4201">
        <v>6271204627</v>
      </c>
    </row>
    <row r="4202" spans="1:4" x14ac:dyDescent="0.3">
      <c r="A4202" t="s">
        <v>6512</v>
      </c>
      <c r="B4202" t="s">
        <v>2123</v>
      </c>
      <c r="C4202">
        <v>41171</v>
      </c>
      <c r="D4202">
        <v>9292607561</v>
      </c>
    </row>
    <row r="4203" spans="1:4" x14ac:dyDescent="0.3">
      <c r="A4203" t="s">
        <v>6513</v>
      </c>
      <c r="B4203" t="s">
        <v>4422</v>
      </c>
      <c r="C4203">
        <v>55527</v>
      </c>
      <c r="D4203">
        <v>2763158331</v>
      </c>
    </row>
    <row r="4204" spans="1:4" x14ac:dyDescent="0.3">
      <c r="A4204" t="s">
        <v>6514</v>
      </c>
      <c r="B4204" t="s">
        <v>3527</v>
      </c>
      <c r="C4204">
        <v>14360</v>
      </c>
      <c r="D4204">
        <v>6313424239</v>
      </c>
    </row>
    <row r="4205" spans="1:4" x14ac:dyDescent="0.3">
      <c r="A4205" t="s">
        <v>6515</v>
      </c>
      <c r="B4205" t="s">
        <v>1932</v>
      </c>
      <c r="C4205">
        <v>53742</v>
      </c>
      <c r="D4205">
        <v>7166957409</v>
      </c>
    </row>
    <row r="4206" spans="1:4" x14ac:dyDescent="0.3">
      <c r="A4206" t="s">
        <v>6516</v>
      </c>
      <c r="B4206" t="s">
        <v>2231</v>
      </c>
      <c r="C4206">
        <v>21413</v>
      </c>
      <c r="D4206">
        <v>8346855079</v>
      </c>
    </row>
    <row r="4207" spans="1:4" x14ac:dyDescent="0.3">
      <c r="A4207" t="s">
        <v>6517</v>
      </c>
      <c r="B4207" t="s">
        <v>2054</v>
      </c>
      <c r="C4207">
        <v>14433</v>
      </c>
      <c r="D4207">
        <v>9621571960</v>
      </c>
    </row>
    <row r="4208" spans="1:4" x14ac:dyDescent="0.3">
      <c r="A4208" t="s">
        <v>6518</v>
      </c>
      <c r="B4208" t="s">
        <v>2300</v>
      </c>
      <c r="C4208">
        <v>46456</v>
      </c>
      <c r="D4208">
        <v>7467563949</v>
      </c>
    </row>
    <row r="4209" spans="1:4" x14ac:dyDescent="0.3">
      <c r="A4209" t="s">
        <v>6519</v>
      </c>
      <c r="B4209" t="s">
        <v>2494</v>
      </c>
      <c r="C4209">
        <v>37725</v>
      </c>
      <c r="D4209">
        <v>7866715386</v>
      </c>
    </row>
    <row r="4210" spans="1:4" x14ac:dyDescent="0.3">
      <c r="A4210" t="s">
        <v>6520</v>
      </c>
      <c r="B4210" t="s">
        <v>2680</v>
      </c>
      <c r="C4210">
        <v>44444</v>
      </c>
      <c r="D4210">
        <v>7140803102</v>
      </c>
    </row>
    <row r="4211" spans="1:4" x14ac:dyDescent="0.3">
      <c r="A4211" t="s">
        <v>6521</v>
      </c>
      <c r="B4211" t="s">
        <v>2519</v>
      </c>
      <c r="C4211">
        <v>41565</v>
      </c>
      <c r="D4211">
        <v>713650656</v>
      </c>
    </row>
    <row r="4212" spans="1:4" x14ac:dyDescent="0.3">
      <c r="A4212" t="s">
        <v>6522</v>
      </c>
      <c r="B4212" t="s">
        <v>2929</v>
      </c>
      <c r="C4212">
        <v>17071</v>
      </c>
      <c r="D4212">
        <v>8911781207</v>
      </c>
    </row>
    <row r="4213" spans="1:4" x14ac:dyDescent="0.3">
      <c r="A4213" t="s">
        <v>6523</v>
      </c>
      <c r="B4213" t="s">
        <v>1964</v>
      </c>
      <c r="C4213">
        <v>40557</v>
      </c>
      <c r="D4213">
        <v>8157157730</v>
      </c>
    </row>
    <row r="4214" spans="1:4" x14ac:dyDescent="0.3">
      <c r="A4214" t="s">
        <v>6524</v>
      </c>
      <c r="B4214" t="s">
        <v>2923</v>
      </c>
      <c r="C4214">
        <v>43873</v>
      </c>
      <c r="D4214">
        <v>7304628987</v>
      </c>
    </row>
    <row r="4215" spans="1:4" x14ac:dyDescent="0.3">
      <c r="A4215" t="s">
        <v>6525</v>
      </c>
      <c r="B4215" t="s">
        <v>1956</v>
      </c>
      <c r="C4215">
        <v>37601</v>
      </c>
      <c r="D4215">
        <v>7760701055</v>
      </c>
    </row>
    <row r="4216" spans="1:4" x14ac:dyDescent="0.3">
      <c r="A4216" t="s">
        <v>6526</v>
      </c>
      <c r="B4216" t="s">
        <v>2511</v>
      </c>
      <c r="C4216">
        <v>43068</v>
      </c>
      <c r="D4216">
        <v>4862005330</v>
      </c>
    </row>
    <row r="4217" spans="1:4" x14ac:dyDescent="0.3">
      <c r="A4217" t="s">
        <v>6527</v>
      </c>
      <c r="B4217" t="s">
        <v>2161</v>
      </c>
      <c r="C4217">
        <v>35638</v>
      </c>
      <c r="D4217">
        <v>5503746279</v>
      </c>
    </row>
    <row r="4218" spans="1:4" x14ac:dyDescent="0.3">
      <c r="A4218" t="s">
        <v>6528</v>
      </c>
      <c r="B4218" t="s">
        <v>1995</v>
      </c>
      <c r="C4218">
        <v>17145</v>
      </c>
      <c r="D4218">
        <v>2547511673</v>
      </c>
    </row>
    <row r="4219" spans="1:4" x14ac:dyDescent="0.3">
      <c r="A4219" t="s">
        <v>6529</v>
      </c>
      <c r="B4219" t="s">
        <v>2396</v>
      </c>
      <c r="C4219">
        <v>10187</v>
      </c>
      <c r="D4219">
        <v>7205288142</v>
      </c>
    </row>
    <row r="4220" spans="1:4" x14ac:dyDescent="0.3">
      <c r="A4220" t="s">
        <v>6530</v>
      </c>
      <c r="B4220" t="s">
        <v>2257</v>
      </c>
      <c r="C4220">
        <v>11494</v>
      </c>
      <c r="D4220">
        <v>2698184272</v>
      </c>
    </row>
    <row r="4221" spans="1:4" x14ac:dyDescent="0.3">
      <c r="A4221" t="s">
        <v>6531</v>
      </c>
      <c r="B4221" t="s">
        <v>2113</v>
      </c>
      <c r="C4221">
        <v>58194</v>
      </c>
      <c r="D4221">
        <v>3538909016</v>
      </c>
    </row>
    <row r="4222" spans="1:4" x14ac:dyDescent="0.3">
      <c r="A4222" t="s">
        <v>6532</v>
      </c>
      <c r="B4222" t="s">
        <v>1932</v>
      </c>
      <c r="C4222">
        <v>22412</v>
      </c>
      <c r="D4222">
        <v>7000350199</v>
      </c>
    </row>
    <row r="4223" spans="1:4" x14ac:dyDescent="0.3">
      <c r="A4223" t="s">
        <v>6533</v>
      </c>
      <c r="B4223" t="s">
        <v>2020</v>
      </c>
      <c r="C4223">
        <v>18120</v>
      </c>
      <c r="D4223">
        <v>3824197065</v>
      </c>
    </row>
    <row r="4224" spans="1:4" x14ac:dyDescent="0.3">
      <c r="A4224" t="s">
        <v>6534</v>
      </c>
      <c r="B4224" t="s">
        <v>1980</v>
      </c>
      <c r="C4224">
        <v>38692</v>
      </c>
      <c r="D4224">
        <v>2426144645</v>
      </c>
    </row>
    <row r="4225" spans="1:4" x14ac:dyDescent="0.3">
      <c r="A4225" t="s">
        <v>6535</v>
      </c>
      <c r="B4225" t="s">
        <v>2600</v>
      </c>
      <c r="C4225">
        <v>12023</v>
      </c>
      <c r="D4225">
        <v>1249074622</v>
      </c>
    </row>
    <row r="4226" spans="1:4" x14ac:dyDescent="0.3">
      <c r="A4226" t="s">
        <v>6536</v>
      </c>
      <c r="B4226" t="s">
        <v>3142</v>
      </c>
      <c r="C4226">
        <v>35951</v>
      </c>
      <c r="D4226">
        <v>2138131904</v>
      </c>
    </row>
    <row r="4227" spans="1:4" x14ac:dyDescent="0.3">
      <c r="A4227" t="s">
        <v>6537</v>
      </c>
      <c r="B4227" t="s">
        <v>4461</v>
      </c>
      <c r="C4227">
        <v>25297</v>
      </c>
      <c r="D4227">
        <v>9597202352</v>
      </c>
    </row>
    <row r="4228" spans="1:4" x14ac:dyDescent="0.3">
      <c r="A4228" t="s">
        <v>6538</v>
      </c>
      <c r="B4228" t="s">
        <v>2037</v>
      </c>
      <c r="C4228">
        <v>49589</v>
      </c>
      <c r="D4228">
        <v>6596440737</v>
      </c>
    </row>
    <row r="4229" spans="1:4" x14ac:dyDescent="0.3">
      <c r="A4229" t="s">
        <v>6539</v>
      </c>
      <c r="B4229" t="s">
        <v>1972</v>
      </c>
      <c r="C4229">
        <v>14977</v>
      </c>
      <c r="D4229">
        <v>8419732141</v>
      </c>
    </row>
    <row r="4230" spans="1:4" x14ac:dyDescent="0.3">
      <c r="A4230" t="s">
        <v>6540</v>
      </c>
      <c r="B4230" t="s">
        <v>2824</v>
      </c>
      <c r="C4230">
        <v>33957</v>
      </c>
      <c r="D4230">
        <v>4795089876</v>
      </c>
    </row>
    <row r="4231" spans="1:4" x14ac:dyDescent="0.3">
      <c r="A4231" t="s">
        <v>6541</v>
      </c>
      <c r="B4231" t="s">
        <v>2151</v>
      </c>
      <c r="C4231">
        <v>29736</v>
      </c>
      <c r="D4231">
        <v>1659448174</v>
      </c>
    </row>
    <row r="4232" spans="1:4" x14ac:dyDescent="0.3">
      <c r="A4232" t="s">
        <v>6542</v>
      </c>
      <c r="B4232" t="s">
        <v>3092</v>
      </c>
      <c r="C4232">
        <v>58901</v>
      </c>
      <c r="D4232">
        <v>9002722281</v>
      </c>
    </row>
    <row r="4233" spans="1:4" x14ac:dyDescent="0.3">
      <c r="A4233" t="s">
        <v>6543</v>
      </c>
      <c r="B4233" t="s">
        <v>1960</v>
      </c>
      <c r="C4233">
        <v>32544</v>
      </c>
      <c r="D4233">
        <v>3418374697</v>
      </c>
    </row>
    <row r="4234" spans="1:4" x14ac:dyDescent="0.3">
      <c r="A4234" t="s">
        <v>6544</v>
      </c>
      <c r="B4234" t="s">
        <v>3286</v>
      </c>
      <c r="C4234">
        <v>13936</v>
      </c>
      <c r="D4234">
        <v>2510440322</v>
      </c>
    </row>
    <row r="4235" spans="1:4" x14ac:dyDescent="0.3">
      <c r="A4235" t="s">
        <v>6545</v>
      </c>
      <c r="B4235" t="s">
        <v>4864</v>
      </c>
      <c r="C4235">
        <v>31635</v>
      </c>
      <c r="D4235">
        <v>3967370569</v>
      </c>
    </row>
    <row r="4236" spans="1:4" x14ac:dyDescent="0.3">
      <c r="A4236" t="s">
        <v>6546</v>
      </c>
      <c r="B4236" t="s">
        <v>2623</v>
      </c>
      <c r="C4236">
        <v>33027</v>
      </c>
      <c r="D4236">
        <v>228985188</v>
      </c>
    </row>
    <row r="4237" spans="1:4" x14ac:dyDescent="0.3">
      <c r="A4237" t="s">
        <v>6547</v>
      </c>
      <c r="B4237" t="s">
        <v>3092</v>
      </c>
      <c r="C4237">
        <v>52475</v>
      </c>
      <c r="D4237">
        <v>6183510505</v>
      </c>
    </row>
    <row r="4238" spans="1:4" x14ac:dyDescent="0.3">
      <c r="A4238" t="s">
        <v>6548</v>
      </c>
      <c r="B4238" t="s">
        <v>2757</v>
      </c>
      <c r="C4238">
        <v>13634</v>
      </c>
      <c r="D4238">
        <v>1263903657</v>
      </c>
    </row>
    <row r="4239" spans="1:4" x14ac:dyDescent="0.3">
      <c r="A4239" t="s">
        <v>6549</v>
      </c>
      <c r="B4239" t="s">
        <v>2376</v>
      </c>
      <c r="C4239">
        <v>21675</v>
      </c>
      <c r="D4239">
        <v>8154943166</v>
      </c>
    </row>
    <row r="4240" spans="1:4" x14ac:dyDescent="0.3">
      <c r="A4240" t="s">
        <v>6550</v>
      </c>
      <c r="B4240" t="s">
        <v>2606</v>
      </c>
      <c r="C4240">
        <v>47345</v>
      </c>
      <c r="D4240">
        <v>6471464479</v>
      </c>
    </row>
    <row r="4241" spans="1:4" x14ac:dyDescent="0.3">
      <c r="A4241" t="s">
        <v>6551</v>
      </c>
      <c r="B4241" t="s">
        <v>1946</v>
      </c>
      <c r="C4241">
        <v>58501</v>
      </c>
      <c r="D4241">
        <v>8728207157</v>
      </c>
    </row>
    <row r="4242" spans="1:4" x14ac:dyDescent="0.3">
      <c r="A4242" t="s">
        <v>6552</v>
      </c>
      <c r="B4242" t="s">
        <v>2734</v>
      </c>
      <c r="C4242">
        <v>33849</v>
      </c>
      <c r="D4242">
        <v>9726873223</v>
      </c>
    </row>
    <row r="4243" spans="1:4" x14ac:dyDescent="0.3">
      <c r="A4243" t="s">
        <v>6553</v>
      </c>
      <c r="B4243" t="s">
        <v>2360</v>
      </c>
      <c r="C4243">
        <v>48300</v>
      </c>
      <c r="D4243">
        <v>7166957409</v>
      </c>
    </row>
    <row r="4244" spans="1:4" x14ac:dyDescent="0.3">
      <c r="A4244" t="s">
        <v>6554</v>
      </c>
      <c r="B4244" t="s">
        <v>2067</v>
      </c>
      <c r="C4244">
        <v>56167</v>
      </c>
      <c r="D4244">
        <v>939715988</v>
      </c>
    </row>
    <row r="4245" spans="1:4" x14ac:dyDescent="0.3">
      <c r="A4245" t="s">
        <v>6555</v>
      </c>
      <c r="B4245" t="s">
        <v>2572</v>
      </c>
      <c r="C4245">
        <v>48060</v>
      </c>
      <c r="D4245">
        <v>2561690342</v>
      </c>
    </row>
    <row r="4246" spans="1:4" x14ac:dyDescent="0.3">
      <c r="A4246" t="s">
        <v>6556</v>
      </c>
      <c r="B4246" t="s">
        <v>2350</v>
      </c>
      <c r="C4246">
        <v>36793</v>
      </c>
      <c r="D4246">
        <v>6915102108</v>
      </c>
    </row>
    <row r="4247" spans="1:4" x14ac:dyDescent="0.3">
      <c r="A4247" t="s">
        <v>6557</v>
      </c>
      <c r="B4247" t="s">
        <v>2929</v>
      </c>
      <c r="C4247">
        <v>47168</v>
      </c>
      <c r="D4247">
        <v>6471464479</v>
      </c>
    </row>
    <row r="4248" spans="1:4" x14ac:dyDescent="0.3">
      <c r="A4248" t="s">
        <v>6558</v>
      </c>
      <c r="B4248" t="s">
        <v>2470</v>
      </c>
      <c r="C4248">
        <v>23887</v>
      </c>
      <c r="D4248">
        <v>7467563949</v>
      </c>
    </row>
    <row r="4249" spans="1:4" x14ac:dyDescent="0.3">
      <c r="A4249" t="s">
        <v>6559</v>
      </c>
      <c r="B4249" t="s">
        <v>2540</v>
      </c>
      <c r="C4249">
        <v>12808</v>
      </c>
      <c r="D4249">
        <v>5407735911</v>
      </c>
    </row>
    <row r="4250" spans="1:4" x14ac:dyDescent="0.3">
      <c r="A4250" t="s">
        <v>6560</v>
      </c>
      <c r="B4250" t="s">
        <v>2127</v>
      </c>
      <c r="C4250">
        <v>47261</v>
      </c>
      <c r="D4250">
        <v>483886254</v>
      </c>
    </row>
    <row r="4251" spans="1:4" x14ac:dyDescent="0.3">
      <c r="A4251" t="s">
        <v>6561</v>
      </c>
      <c r="B4251" t="s">
        <v>3369</v>
      </c>
      <c r="C4251">
        <v>10006</v>
      </c>
      <c r="D4251">
        <v>6380488901</v>
      </c>
    </row>
    <row r="4252" spans="1:4" x14ac:dyDescent="0.3">
      <c r="A4252" t="s">
        <v>6562</v>
      </c>
      <c r="B4252" t="s">
        <v>2757</v>
      </c>
      <c r="C4252">
        <v>12406</v>
      </c>
      <c r="D4252">
        <v>264454596</v>
      </c>
    </row>
    <row r="4253" spans="1:4" x14ac:dyDescent="0.3">
      <c r="A4253" t="s">
        <v>6563</v>
      </c>
      <c r="B4253" t="s">
        <v>2231</v>
      </c>
      <c r="C4253">
        <v>31967</v>
      </c>
      <c r="D4253">
        <v>3956653289</v>
      </c>
    </row>
    <row r="4254" spans="1:4" x14ac:dyDescent="0.3">
      <c r="A4254" t="s">
        <v>6564</v>
      </c>
      <c r="B4254" t="s">
        <v>3393</v>
      </c>
      <c r="C4254">
        <v>10849</v>
      </c>
      <c r="D4254">
        <v>2859931651</v>
      </c>
    </row>
    <row r="4255" spans="1:4" x14ac:dyDescent="0.3">
      <c r="A4255" t="s">
        <v>6565</v>
      </c>
      <c r="B4255" t="s">
        <v>5394</v>
      </c>
      <c r="C4255">
        <v>10014</v>
      </c>
      <c r="D4255">
        <v>2958692264</v>
      </c>
    </row>
    <row r="4256" spans="1:4" x14ac:dyDescent="0.3">
      <c r="A4256" t="s">
        <v>6566</v>
      </c>
      <c r="B4256" t="s">
        <v>2360</v>
      </c>
      <c r="C4256">
        <v>27652</v>
      </c>
      <c r="D4256">
        <v>1296185559</v>
      </c>
    </row>
    <row r="4257" spans="1:4" x14ac:dyDescent="0.3">
      <c r="A4257" t="s">
        <v>6567</v>
      </c>
      <c r="B4257" t="s">
        <v>2536</v>
      </c>
      <c r="C4257">
        <v>29777</v>
      </c>
      <c r="D4257">
        <v>2255261316</v>
      </c>
    </row>
    <row r="4258" spans="1:4" x14ac:dyDescent="0.3">
      <c r="A4258" t="s">
        <v>6568</v>
      </c>
      <c r="B4258" t="s">
        <v>2083</v>
      </c>
      <c r="C4258">
        <v>27113</v>
      </c>
      <c r="D4258">
        <v>5079859830</v>
      </c>
    </row>
    <row r="4259" spans="1:4" x14ac:dyDescent="0.3">
      <c r="A4259" t="s">
        <v>6569</v>
      </c>
      <c r="B4259" t="s">
        <v>1986</v>
      </c>
      <c r="C4259">
        <v>56213</v>
      </c>
      <c r="D4259">
        <v>324399618</v>
      </c>
    </row>
    <row r="4260" spans="1:4" x14ac:dyDescent="0.3">
      <c r="A4260" t="s">
        <v>6570</v>
      </c>
      <c r="B4260" t="s">
        <v>2682</v>
      </c>
      <c r="C4260">
        <v>19335</v>
      </c>
      <c r="D4260">
        <v>7912639675</v>
      </c>
    </row>
    <row r="4261" spans="1:4" x14ac:dyDescent="0.3">
      <c r="A4261" t="s">
        <v>6571</v>
      </c>
      <c r="B4261" t="s">
        <v>2970</v>
      </c>
      <c r="C4261">
        <v>28980</v>
      </c>
      <c r="D4261">
        <v>6275593709</v>
      </c>
    </row>
    <row r="4262" spans="1:4" x14ac:dyDescent="0.3">
      <c r="A4262" t="s">
        <v>6572</v>
      </c>
      <c r="B4262" t="s">
        <v>3758</v>
      </c>
      <c r="C4262">
        <v>43781</v>
      </c>
      <c r="D4262">
        <v>8552526727</v>
      </c>
    </row>
    <row r="4263" spans="1:4" x14ac:dyDescent="0.3">
      <c r="A4263" t="s">
        <v>6573</v>
      </c>
      <c r="B4263" t="s">
        <v>2271</v>
      </c>
      <c r="C4263">
        <v>59470</v>
      </c>
      <c r="D4263">
        <v>4716524892</v>
      </c>
    </row>
    <row r="4264" spans="1:4" x14ac:dyDescent="0.3">
      <c r="A4264" t="s">
        <v>6574</v>
      </c>
      <c r="B4264" t="s">
        <v>3092</v>
      </c>
      <c r="C4264">
        <v>51084</v>
      </c>
      <c r="D4264">
        <v>7240169995</v>
      </c>
    </row>
    <row r="4265" spans="1:4" x14ac:dyDescent="0.3">
      <c r="A4265" t="s">
        <v>6575</v>
      </c>
      <c r="B4265" t="s">
        <v>2853</v>
      </c>
      <c r="C4265">
        <v>41313</v>
      </c>
      <c r="D4265">
        <v>8895721314</v>
      </c>
    </row>
    <row r="4266" spans="1:4" x14ac:dyDescent="0.3">
      <c r="A4266" t="s">
        <v>6576</v>
      </c>
      <c r="B4266" t="s">
        <v>2484</v>
      </c>
      <c r="C4266">
        <v>22515</v>
      </c>
      <c r="D4266">
        <v>650049144</v>
      </c>
    </row>
    <row r="4267" spans="1:4" x14ac:dyDescent="0.3">
      <c r="A4267" t="s">
        <v>6577</v>
      </c>
      <c r="B4267" t="s">
        <v>2740</v>
      </c>
      <c r="C4267">
        <v>11978</v>
      </c>
      <c r="D4267">
        <v>3145010581</v>
      </c>
    </row>
    <row r="4268" spans="1:4" x14ac:dyDescent="0.3">
      <c r="A4268" t="s">
        <v>6578</v>
      </c>
      <c r="B4268" t="s">
        <v>1932</v>
      </c>
      <c r="C4268">
        <v>20488</v>
      </c>
      <c r="D4268">
        <v>2237103631</v>
      </c>
    </row>
    <row r="4269" spans="1:4" x14ac:dyDescent="0.3">
      <c r="A4269" t="s">
        <v>6579</v>
      </c>
      <c r="B4269" t="s">
        <v>1964</v>
      </c>
      <c r="C4269">
        <v>51270</v>
      </c>
      <c r="D4269">
        <v>4638232353</v>
      </c>
    </row>
    <row r="4270" spans="1:4" x14ac:dyDescent="0.3">
      <c r="A4270" t="s">
        <v>6580</v>
      </c>
      <c r="B4270" t="s">
        <v>3271</v>
      </c>
      <c r="C4270">
        <v>12718</v>
      </c>
      <c r="D4270">
        <v>8694120054</v>
      </c>
    </row>
    <row r="4271" spans="1:4" x14ac:dyDescent="0.3">
      <c r="A4271" t="s">
        <v>6581</v>
      </c>
      <c r="B4271" t="s">
        <v>2286</v>
      </c>
      <c r="C4271">
        <v>27619</v>
      </c>
      <c r="D4271">
        <v>5574535556</v>
      </c>
    </row>
    <row r="4272" spans="1:4" x14ac:dyDescent="0.3">
      <c r="A4272" t="s">
        <v>6582</v>
      </c>
      <c r="B4272" t="s">
        <v>3560</v>
      </c>
      <c r="C4272">
        <v>29751</v>
      </c>
      <c r="D4272">
        <v>3097425365</v>
      </c>
    </row>
    <row r="4273" spans="1:4" x14ac:dyDescent="0.3">
      <c r="A4273" t="s">
        <v>6583</v>
      </c>
      <c r="B4273" t="s">
        <v>3297</v>
      </c>
      <c r="C4273">
        <v>10167</v>
      </c>
      <c r="D4273">
        <v>132027631</v>
      </c>
    </row>
    <row r="4274" spans="1:4" x14ac:dyDescent="0.3">
      <c r="A4274" t="s">
        <v>6584</v>
      </c>
      <c r="B4274" t="s">
        <v>1938</v>
      </c>
      <c r="C4274">
        <v>14457</v>
      </c>
      <c r="D4274">
        <v>9434604370</v>
      </c>
    </row>
    <row r="4275" spans="1:4" x14ac:dyDescent="0.3">
      <c r="A4275" t="s">
        <v>6585</v>
      </c>
      <c r="B4275" t="s">
        <v>2439</v>
      </c>
      <c r="C4275">
        <v>32075</v>
      </c>
      <c r="D4275">
        <v>4838770758</v>
      </c>
    </row>
    <row r="4276" spans="1:4" x14ac:dyDescent="0.3">
      <c r="A4276" t="s">
        <v>6586</v>
      </c>
      <c r="B4276" t="s">
        <v>2325</v>
      </c>
      <c r="C4276">
        <v>47246</v>
      </c>
      <c r="D4276">
        <v>7962906979</v>
      </c>
    </row>
    <row r="4277" spans="1:4" x14ac:dyDescent="0.3">
      <c r="A4277" t="s">
        <v>6587</v>
      </c>
      <c r="B4277" t="s">
        <v>2242</v>
      </c>
      <c r="C4277">
        <v>23560</v>
      </c>
      <c r="D4277">
        <v>858481901</v>
      </c>
    </row>
    <row r="4278" spans="1:4" x14ac:dyDescent="0.3">
      <c r="A4278" t="s">
        <v>6588</v>
      </c>
      <c r="B4278" t="s">
        <v>2374</v>
      </c>
      <c r="C4278">
        <v>58606</v>
      </c>
      <c r="D4278">
        <v>5903124704</v>
      </c>
    </row>
    <row r="4279" spans="1:4" x14ac:dyDescent="0.3">
      <c r="A4279" t="s">
        <v>6589</v>
      </c>
      <c r="B4279" t="s">
        <v>2639</v>
      </c>
      <c r="C4279">
        <v>16126</v>
      </c>
      <c r="D4279">
        <v>7243767311</v>
      </c>
    </row>
    <row r="4280" spans="1:4" x14ac:dyDescent="0.3">
      <c r="A4280" t="s">
        <v>6590</v>
      </c>
      <c r="B4280" t="s">
        <v>3142</v>
      </c>
      <c r="C4280">
        <v>44123</v>
      </c>
      <c r="D4280">
        <v>8945564357</v>
      </c>
    </row>
    <row r="4281" spans="1:4" x14ac:dyDescent="0.3">
      <c r="A4281" t="s">
        <v>6591</v>
      </c>
      <c r="B4281" t="s">
        <v>2266</v>
      </c>
      <c r="C4281">
        <v>13233</v>
      </c>
      <c r="D4281">
        <v>1718344562</v>
      </c>
    </row>
    <row r="4282" spans="1:4" x14ac:dyDescent="0.3">
      <c r="A4282" t="s">
        <v>6592</v>
      </c>
      <c r="B4282" t="s">
        <v>2372</v>
      </c>
      <c r="C4282">
        <v>33309</v>
      </c>
      <c r="D4282">
        <v>6750554423</v>
      </c>
    </row>
    <row r="4283" spans="1:4" x14ac:dyDescent="0.3">
      <c r="A4283" t="s">
        <v>6593</v>
      </c>
      <c r="B4283" t="s">
        <v>2116</v>
      </c>
      <c r="C4283">
        <v>42971</v>
      </c>
      <c r="D4283">
        <v>6531376252</v>
      </c>
    </row>
    <row r="4284" spans="1:4" x14ac:dyDescent="0.3">
      <c r="A4284" t="s">
        <v>6594</v>
      </c>
      <c r="B4284" t="s">
        <v>2106</v>
      </c>
      <c r="C4284">
        <v>36854</v>
      </c>
      <c r="D4284">
        <v>62571575</v>
      </c>
    </row>
    <row r="4285" spans="1:4" x14ac:dyDescent="0.3">
      <c r="A4285" t="s">
        <v>6595</v>
      </c>
      <c r="B4285" t="s">
        <v>2146</v>
      </c>
      <c r="C4285">
        <v>58007</v>
      </c>
      <c r="D4285">
        <v>2423731264</v>
      </c>
    </row>
    <row r="4286" spans="1:4" x14ac:dyDescent="0.3">
      <c r="A4286" t="s">
        <v>6596</v>
      </c>
      <c r="B4286" t="s">
        <v>2166</v>
      </c>
      <c r="C4286">
        <v>25479</v>
      </c>
      <c r="D4286">
        <v>1009146149</v>
      </c>
    </row>
    <row r="4287" spans="1:4" x14ac:dyDescent="0.3">
      <c r="A4287" t="s">
        <v>6597</v>
      </c>
      <c r="B4287" t="s">
        <v>2127</v>
      </c>
      <c r="C4287">
        <v>30148</v>
      </c>
      <c r="D4287">
        <v>5759255762</v>
      </c>
    </row>
    <row r="4288" spans="1:4" x14ac:dyDescent="0.3">
      <c r="A4288" t="s">
        <v>6598</v>
      </c>
      <c r="B4288" t="s">
        <v>2244</v>
      </c>
      <c r="C4288">
        <v>22830</v>
      </c>
      <c r="D4288">
        <v>1231429186</v>
      </c>
    </row>
    <row r="4289" spans="1:4" x14ac:dyDescent="0.3">
      <c r="A4289" t="s">
        <v>6599</v>
      </c>
      <c r="B4289" t="s">
        <v>3108</v>
      </c>
      <c r="C4289">
        <v>33573</v>
      </c>
      <c r="D4289">
        <v>471886378</v>
      </c>
    </row>
    <row r="4290" spans="1:4" x14ac:dyDescent="0.3">
      <c r="A4290" t="s">
        <v>6600</v>
      </c>
      <c r="B4290" t="s">
        <v>1978</v>
      </c>
      <c r="C4290">
        <v>28594</v>
      </c>
      <c r="D4290">
        <v>5209112160</v>
      </c>
    </row>
    <row r="4291" spans="1:4" x14ac:dyDescent="0.3">
      <c r="A4291" t="s">
        <v>6601</v>
      </c>
      <c r="B4291" t="s">
        <v>2473</v>
      </c>
      <c r="C4291">
        <v>36232</v>
      </c>
      <c r="D4291">
        <v>2821741499</v>
      </c>
    </row>
    <row r="4292" spans="1:4" x14ac:dyDescent="0.3">
      <c r="A4292" t="s">
        <v>6602</v>
      </c>
      <c r="B4292" t="s">
        <v>1995</v>
      </c>
      <c r="C4292">
        <v>48979</v>
      </c>
      <c r="D4292">
        <v>6462250968</v>
      </c>
    </row>
    <row r="4293" spans="1:4" x14ac:dyDescent="0.3">
      <c r="A4293" t="s">
        <v>6603</v>
      </c>
      <c r="B4293" t="s">
        <v>2452</v>
      </c>
      <c r="C4293">
        <v>21541</v>
      </c>
      <c r="D4293">
        <v>8239612253</v>
      </c>
    </row>
    <row r="4294" spans="1:4" x14ac:dyDescent="0.3">
      <c r="A4294" t="s">
        <v>6604</v>
      </c>
      <c r="B4294" t="s">
        <v>2288</v>
      </c>
      <c r="C4294">
        <v>31184</v>
      </c>
      <c r="D4294">
        <v>4730395069</v>
      </c>
    </row>
    <row r="4295" spans="1:4" x14ac:dyDescent="0.3">
      <c r="A4295" t="s">
        <v>6605</v>
      </c>
      <c r="B4295" t="s">
        <v>2319</v>
      </c>
      <c r="C4295">
        <v>43670</v>
      </c>
      <c r="D4295">
        <v>8065075959</v>
      </c>
    </row>
    <row r="4296" spans="1:4" x14ac:dyDescent="0.3">
      <c r="A4296" t="s">
        <v>6606</v>
      </c>
      <c r="B4296" t="s">
        <v>3271</v>
      </c>
      <c r="C4296">
        <v>14049</v>
      </c>
      <c r="D4296">
        <v>4866916575</v>
      </c>
    </row>
    <row r="4297" spans="1:4" x14ac:dyDescent="0.3">
      <c r="A4297" t="s">
        <v>6607</v>
      </c>
      <c r="B4297" t="s">
        <v>2853</v>
      </c>
      <c r="C4297">
        <v>16186</v>
      </c>
      <c r="D4297">
        <v>9331851693</v>
      </c>
    </row>
    <row r="4298" spans="1:4" x14ac:dyDescent="0.3">
      <c r="A4298" t="s">
        <v>6608</v>
      </c>
      <c r="B4298" t="s">
        <v>2641</v>
      </c>
      <c r="C4298">
        <v>59870</v>
      </c>
      <c r="D4298">
        <v>3101620996</v>
      </c>
    </row>
    <row r="4299" spans="1:4" x14ac:dyDescent="0.3">
      <c r="A4299" t="s">
        <v>6609</v>
      </c>
      <c r="B4299" t="s">
        <v>2049</v>
      </c>
      <c r="C4299">
        <v>45535</v>
      </c>
      <c r="D4299">
        <v>6894004730</v>
      </c>
    </row>
    <row r="4300" spans="1:4" x14ac:dyDescent="0.3">
      <c r="A4300" t="s">
        <v>6610</v>
      </c>
      <c r="B4300" t="s">
        <v>2179</v>
      </c>
      <c r="C4300">
        <v>31257</v>
      </c>
      <c r="D4300">
        <v>4097160079</v>
      </c>
    </row>
    <row r="4301" spans="1:4" x14ac:dyDescent="0.3">
      <c r="A4301" t="s">
        <v>6611</v>
      </c>
      <c r="B4301" t="s">
        <v>2524</v>
      </c>
      <c r="C4301">
        <v>32578</v>
      </c>
      <c r="D4301">
        <v>6283719635</v>
      </c>
    </row>
    <row r="4302" spans="1:4" x14ac:dyDescent="0.3">
      <c r="A4302" t="s">
        <v>6612</v>
      </c>
      <c r="B4302" t="s">
        <v>1968</v>
      </c>
      <c r="C4302">
        <v>18928</v>
      </c>
      <c r="D4302">
        <v>324399618</v>
      </c>
    </row>
    <row r="4303" spans="1:4" x14ac:dyDescent="0.3">
      <c r="A4303" t="s">
        <v>6613</v>
      </c>
      <c r="B4303" t="s">
        <v>1958</v>
      </c>
      <c r="C4303">
        <v>28604</v>
      </c>
      <c r="D4303">
        <v>6854809452</v>
      </c>
    </row>
    <row r="4304" spans="1:4" x14ac:dyDescent="0.3">
      <c r="A4304" t="s">
        <v>6614</v>
      </c>
      <c r="B4304" t="s">
        <v>3023</v>
      </c>
      <c r="C4304">
        <v>51629</v>
      </c>
      <c r="D4304">
        <v>8370379001</v>
      </c>
    </row>
    <row r="4305" spans="1:4" x14ac:dyDescent="0.3">
      <c r="A4305" t="s">
        <v>6615</v>
      </c>
      <c r="B4305" t="s">
        <v>1934</v>
      </c>
      <c r="C4305">
        <v>58123</v>
      </c>
      <c r="D4305">
        <v>4492546545</v>
      </c>
    </row>
    <row r="4306" spans="1:4" x14ac:dyDescent="0.3">
      <c r="A4306" t="s">
        <v>6616</v>
      </c>
      <c r="B4306" t="s">
        <v>2210</v>
      </c>
      <c r="C4306">
        <v>25437</v>
      </c>
      <c r="D4306">
        <v>2607689635</v>
      </c>
    </row>
    <row r="4307" spans="1:4" x14ac:dyDescent="0.3">
      <c r="A4307" t="s">
        <v>6617</v>
      </c>
      <c r="B4307" t="s">
        <v>1991</v>
      </c>
      <c r="C4307">
        <v>49634</v>
      </c>
      <c r="D4307">
        <v>8733080267</v>
      </c>
    </row>
    <row r="4308" spans="1:4" x14ac:dyDescent="0.3">
      <c r="A4308" t="s">
        <v>6618</v>
      </c>
      <c r="B4308" t="s">
        <v>3271</v>
      </c>
      <c r="C4308">
        <v>15581</v>
      </c>
      <c r="D4308">
        <v>3164004753</v>
      </c>
    </row>
    <row r="4309" spans="1:4" x14ac:dyDescent="0.3">
      <c r="A4309" t="s">
        <v>6619</v>
      </c>
      <c r="B4309" t="s">
        <v>2403</v>
      </c>
      <c r="C4309">
        <v>47327</v>
      </c>
      <c r="D4309">
        <v>1532722974</v>
      </c>
    </row>
    <row r="4310" spans="1:4" x14ac:dyDescent="0.3">
      <c r="A4310" t="s">
        <v>6620</v>
      </c>
      <c r="B4310" t="s">
        <v>2546</v>
      </c>
      <c r="C4310">
        <v>13615</v>
      </c>
      <c r="D4310">
        <v>8189289020</v>
      </c>
    </row>
    <row r="4311" spans="1:4" x14ac:dyDescent="0.3">
      <c r="A4311" t="s">
        <v>6621</v>
      </c>
      <c r="B4311" t="s">
        <v>1950</v>
      </c>
      <c r="C4311">
        <v>10159</v>
      </c>
      <c r="D4311">
        <v>7054972058</v>
      </c>
    </row>
    <row r="4312" spans="1:4" x14ac:dyDescent="0.3">
      <c r="A4312" t="s">
        <v>6622</v>
      </c>
      <c r="B4312" t="s">
        <v>2691</v>
      </c>
      <c r="C4312">
        <v>43169</v>
      </c>
      <c r="D4312">
        <v>1739513533</v>
      </c>
    </row>
    <row r="4313" spans="1:4" x14ac:dyDescent="0.3">
      <c r="A4313" t="s">
        <v>6623</v>
      </c>
      <c r="B4313" t="s">
        <v>2419</v>
      </c>
      <c r="C4313">
        <v>25953</v>
      </c>
      <c r="D4313">
        <v>1462166245</v>
      </c>
    </row>
    <row r="4314" spans="1:4" x14ac:dyDescent="0.3">
      <c r="A4314" t="s">
        <v>6624</v>
      </c>
      <c r="B4314" t="s">
        <v>3369</v>
      </c>
      <c r="C4314">
        <v>36467</v>
      </c>
      <c r="D4314">
        <v>3086393343</v>
      </c>
    </row>
    <row r="4315" spans="1:4" x14ac:dyDescent="0.3">
      <c r="A4315" t="s">
        <v>6625</v>
      </c>
      <c r="B4315" t="s">
        <v>2614</v>
      </c>
      <c r="C4315">
        <v>30123</v>
      </c>
      <c r="D4315">
        <v>6019132307</v>
      </c>
    </row>
    <row r="4316" spans="1:4" x14ac:dyDescent="0.3">
      <c r="A4316" t="s">
        <v>6626</v>
      </c>
      <c r="B4316" t="s">
        <v>3237</v>
      </c>
      <c r="C4316">
        <v>42541</v>
      </c>
      <c r="D4316">
        <v>9293760045</v>
      </c>
    </row>
    <row r="4317" spans="1:4" x14ac:dyDescent="0.3">
      <c r="A4317" t="s">
        <v>6627</v>
      </c>
      <c r="B4317" t="s">
        <v>3253</v>
      </c>
      <c r="C4317">
        <v>20979</v>
      </c>
      <c r="D4317">
        <v>7192290785</v>
      </c>
    </row>
    <row r="4318" spans="1:4" x14ac:dyDescent="0.3">
      <c r="A4318" t="s">
        <v>6628</v>
      </c>
      <c r="B4318" t="s">
        <v>2127</v>
      </c>
      <c r="C4318">
        <v>56213</v>
      </c>
      <c r="D4318">
        <v>7979647432</v>
      </c>
    </row>
    <row r="4319" spans="1:4" x14ac:dyDescent="0.3">
      <c r="A4319" t="s">
        <v>6629</v>
      </c>
      <c r="B4319" t="s">
        <v>2992</v>
      </c>
      <c r="C4319">
        <v>10177</v>
      </c>
      <c r="D4319">
        <v>630160104</v>
      </c>
    </row>
    <row r="4320" spans="1:4" x14ac:dyDescent="0.3">
      <c r="A4320" t="s">
        <v>6630</v>
      </c>
      <c r="B4320" t="s">
        <v>2129</v>
      </c>
      <c r="C4320">
        <v>53152</v>
      </c>
      <c r="D4320">
        <v>1062607929</v>
      </c>
    </row>
    <row r="4321" spans="1:4" x14ac:dyDescent="0.3">
      <c r="A4321" t="s">
        <v>6631</v>
      </c>
      <c r="B4321" t="s">
        <v>1940</v>
      </c>
      <c r="C4321">
        <v>34220</v>
      </c>
      <c r="D4321">
        <v>9458563771</v>
      </c>
    </row>
    <row r="4322" spans="1:4" x14ac:dyDescent="0.3">
      <c r="A4322" t="s">
        <v>6632</v>
      </c>
      <c r="B4322" t="s">
        <v>2548</v>
      </c>
      <c r="C4322">
        <v>14324</v>
      </c>
      <c r="D4322">
        <v>3213290963</v>
      </c>
    </row>
    <row r="4323" spans="1:4" x14ac:dyDescent="0.3">
      <c r="A4323" t="s">
        <v>6633</v>
      </c>
      <c r="B4323" t="s">
        <v>2199</v>
      </c>
      <c r="C4323">
        <v>52542</v>
      </c>
      <c r="D4323">
        <v>6214787945</v>
      </c>
    </row>
    <row r="4324" spans="1:4" x14ac:dyDescent="0.3">
      <c r="A4324" t="s">
        <v>6634</v>
      </c>
      <c r="B4324" t="s">
        <v>2225</v>
      </c>
      <c r="C4324">
        <v>56805</v>
      </c>
      <c r="D4324">
        <v>6408517315</v>
      </c>
    </row>
    <row r="4325" spans="1:4" x14ac:dyDescent="0.3">
      <c r="A4325" t="s">
        <v>6635</v>
      </c>
      <c r="B4325" t="s">
        <v>2380</v>
      </c>
      <c r="C4325">
        <v>34751</v>
      </c>
      <c r="D4325">
        <v>9965847037</v>
      </c>
    </row>
    <row r="4326" spans="1:4" x14ac:dyDescent="0.3">
      <c r="A4326" t="s">
        <v>6636</v>
      </c>
      <c r="B4326" t="s">
        <v>3583</v>
      </c>
      <c r="C4326">
        <v>57133</v>
      </c>
      <c r="D4326">
        <v>7775126329</v>
      </c>
    </row>
    <row r="4327" spans="1:4" x14ac:dyDescent="0.3">
      <c r="A4327" t="s">
        <v>6637</v>
      </c>
      <c r="B4327" t="s">
        <v>2639</v>
      </c>
      <c r="C4327">
        <v>51824</v>
      </c>
      <c r="D4327">
        <v>1014658829</v>
      </c>
    </row>
    <row r="4328" spans="1:4" x14ac:dyDescent="0.3">
      <c r="A4328" t="s">
        <v>6638</v>
      </c>
      <c r="B4328" t="s">
        <v>2217</v>
      </c>
      <c r="C4328">
        <v>36041</v>
      </c>
      <c r="D4328">
        <v>509389570</v>
      </c>
    </row>
    <row r="4329" spans="1:4" x14ac:dyDescent="0.3">
      <c r="A4329" t="s">
        <v>6639</v>
      </c>
      <c r="B4329" t="s">
        <v>2391</v>
      </c>
      <c r="C4329">
        <v>54094</v>
      </c>
      <c r="D4329">
        <v>6279928705</v>
      </c>
    </row>
    <row r="4330" spans="1:4" x14ac:dyDescent="0.3">
      <c r="A4330" t="s">
        <v>6640</v>
      </c>
      <c r="B4330" t="s">
        <v>2391</v>
      </c>
      <c r="C4330">
        <v>20728</v>
      </c>
      <c r="D4330">
        <v>3996818513</v>
      </c>
    </row>
    <row r="4331" spans="1:4" x14ac:dyDescent="0.3">
      <c r="A4331" t="s">
        <v>6641</v>
      </c>
      <c r="B4331" t="s">
        <v>2752</v>
      </c>
      <c r="C4331">
        <v>58858</v>
      </c>
      <c r="D4331">
        <v>6819596901</v>
      </c>
    </row>
    <row r="4332" spans="1:4" x14ac:dyDescent="0.3">
      <c r="A4332" t="s">
        <v>6642</v>
      </c>
      <c r="B4332" t="s">
        <v>3512</v>
      </c>
      <c r="C4332">
        <v>54525</v>
      </c>
      <c r="D4332">
        <v>9267164694</v>
      </c>
    </row>
    <row r="4333" spans="1:4" x14ac:dyDescent="0.3">
      <c r="A4333" t="s">
        <v>6643</v>
      </c>
      <c r="B4333" t="s">
        <v>2223</v>
      </c>
      <c r="C4333">
        <v>23406</v>
      </c>
      <c r="D4333">
        <v>8460683117</v>
      </c>
    </row>
    <row r="4334" spans="1:4" x14ac:dyDescent="0.3">
      <c r="A4334" t="s">
        <v>6644</v>
      </c>
      <c r="B4334" t="s">
        <v>2083</v>
      </c>
      <c r="C4334">
        <v>40350</v>
      </c>
      <c r="D4334">
        <v>7688943361</v>
      </c>
    </row>
    <row r="4335" spans="1:4" x14ac:dyDescent="0.3">
      <c r="A4335" t="s">
        <v>6645</v>
      </c>
      <c r="B4335" t="s">
        <v>3356</v>
      </c>
      <c r="C4335">
        <v>25540</v>
      </c>
      <c r="D4335">
        <v>7263964236</v>
      </c>
    </row>
    <row r="4336" spans="1:4" x14ac:dyDescent="0.3">
      <c r="A4336" t="s">
        <v>6646</v>
      </c>
      <c r="B4336" t="s">
        <v>2111</v>
      </c>
      <c r="C4336">
        <v>28785</v>
      </c>
      <c r="D4336">
        <v>2405876701</v>
      </c>
    </row>
    <row r="4337" spans="1:4" x14ac:dyDescent="0.3">
      <c r="A4337" t="s">
        <v>6647</v>
      </c>
      <c r="B4337" t="s">
        <v>2337</v>
      </c>
      <c r="C4337">
        <v>41761</v>
      </c>
      <c r="D4337">
        <v>8705788102</v>
      </c>
    </row>
    <row r="4338" spans="1:4" x14ac:dyDescent="0.3">
      <c r="A4338" t="s">
        <v>6648</v>
      </c>
      <c r="B4338" t="s">
        <v>2441</v>
      </c>
      <c r="C4338">
        <v>41405</v>
      </c>
      <c r="D4338">
        <v>7373156215</v>
      </c>
    </row>
    <row r="4339" spans="1:4" x14ac:dyDescent="0.3">
      <c r="A4339" t="s">
        <v>6649</v>
      </c>
      <c r="B4339" t="s">
        <v>2116</v>
      </c>
      <c r="C4339">
        <v>35374</v>
      </c>
      <c r="D4339">
        <v>6515844751</v>
      </c>
    </row>
    <row r="4340" spans="1:4" x14ac:dyDescent="0.3">
      <c r="A4340" t="s">
        <v>6650</v>
      </c>
      <c r="B4340" t="s">
        <v>2207</v>
      </c>
      <c r="C4340">
        <v>40573</v>
      </c>
      <c r="D4340">
        <v>7966879720</v>
      </c>
    </row>
    <row r="4341" spans="1:4" x14ac:dyDescent="0.3">
      <c r="A4341" t="s">
        <v>6651</v>
      </c>
      <c r="B4341" t="s">
        <v>2722</v>
      </c>
      <c r="C4341">
        <v>39198</v>
      </c>
      <c r="D4341">
        <v>9447906176</v>
      </c>
    </row>
    <row r="4342" spans="1:4" x14ac:dyDescent="0.3">
      <c r="A4342" t="s">
        <v>6652</v>
      </c>
      <c r="B4342" t="s">
        <v>2473</v>
      </c>
      <c r="C4342">
        <v>41722</v>
      </c>
      <c r="D4342">
        <v>7178607831</v>
      </c>
    </row>
    <row r="4343" spans="1:4" x14ac:dyDescent="0.3">
      <c r="A4343" t="s">
        <v>6653</v>
      </c>
      <c r="B4343" t="s">
        <v>2428</v>
      </c>
      <c r="C4343">
        <v>17993</v>
      </c>
      <c r="D4343">
        <v>6695538166</v>
      </c>
    </row>
    <row r="4344" spans="1:4" x14ac:dyDescent="0.3">
      <c r="A4344" t="s">
        <v>6654</v>
      </c>
      <c r="B4344" t="s">
        <v>2691</v>
      </c>
      <c r="C4344">
        <v>56189</v>
      </c>
      <c r="D4344">
        <v>8370379001</v>
      </c>
    </row>
    <row r="4345" spans="1:4" x14ac:dyDescent="0.3">
      <c r="A4345" t="s">
        <v>6655</v>
      </c>
      <c r="B4345" t="s">
        <v>2389</v>
      </c>
      <c r="C4345">
        <v>43906</v>
      </c>
      <c r="D4345">
        <v>9705650896</v>
      </c>
    </row>
    <row r="4346" spans="1:4" x14ac:dyDescent="0.3">
      <c r="A4346" t="s">
        <v>6656</v>
      </c>
      <c r="B4346" t="s">
        <v>2389</v>
      </c>
      <c r="C4346">
        <v>32622</v>
      </c>
      <c r="D4346">
        <v>8256403403</v>
      </c>
    </row>
    <row r="4347" spans="1:4" x14ac:dyDescent="0.3">
      <c r="A4347" t="s">
        <v>6657</v>
      </c>
      <c r="B4347" t="s">
        <v>2358</v>
      </c>
      <c r="C4347">
        <v>10343</v>
      </c>
      <c r="D4347">
        <v>2138131904</v>
      </c>
    </row>
    <row r="4348" spans="1:4" x14ac:dyDescent="0.3">
      <c r="A4348" t="s">
        <v>6658</v>
      </c>
      <c r="B4348" t="s">
        <v>2225</v>
      </c>
      <c r="C4348">
        <v>43431</v>
      </c>
      <c r="D4348">
        <v>7180110256</v>
      </c>
    </row>
    <row r="4349" spans="1:4" x14ac:dyDescent="0.3">
      <c r="A4349" t="s">
        <v>6659</v>
      </c>
      <c r="B4349" t="s">
        <v>4864</v>
      </c>
      <c r="C4349">
        <v>21959</v>
      </c>
      <c r="D4349">
        <v>3600185284</v>
      </c>
    </row>
    <row r="4350" spans="1:4" x14ac:dyDescent="0.3">
      <c r="A4350" t="s">
        <v>6660</v>
      </c>
      <c r="B4350" t="s">
        <v>2032</v>
      </c>
      <c r="C4350">
        <v>47720</v>
      </c>
      <c r="D4350">
        <v>4359854056</v>
      </c>
    </row>
    <row r="4351" spans="1:4" x14ac:dyDescent="0.3">
      <c r="A4351" t="s">
        <v>6661</v>
      </c>
      <c r="B4351" t="s">
        <v>2337</v>
      </c>
      <c r="C4351">
        <v>57144</v>
      </c>
      <c r="D4351">
        <v>7440017404</v>
      </c>
    </row>
    <row r="4352" spans="1:4" x14ac:dyDescent="0.3">
      <c r="A4352" t="s">
        <v>6662</v>
      </c>
      <c r="B4352" t="s">
        <v>2045</v>
      </c>
      <c r="C4352">
        <v>19435</v>
      </c>
      <c r="D4352">
        <v>630160104</v>
      </c>
    </row>
    <row r="4353" spans="1:4" x14ac:dyDescent="0.3">
      <c r="A4353" t="s">
        <v>6663</v>
      </c>
      <c r="B4353" t="s">
        <v>2260</v>
      </c>
      <c r="C4353">
        <v>31185</v>
      </c>
      <c r="D4353">
        <v>3661649302</v>
      </c>
    </row>
    <row r="4354" spans="1:4" x14ac:dyDescent="0.3">
      <c r="A4354" t="s">
        <v>6664</v>
      </c>
      <c r="B4354" t="s">
        <v>2008</v>
      </c>
      <c r="C4354">
        <v>32252</v>
      </c>
      <c r="D4354">
        <v>9561367408</v>
      </c>
    </row>
    <row r="4355" spans="1:4" x14ac:dyDescent="0.3">
      <c r="A4355" t="s">
        <v>6665</v>
      </c>
      <c r="B4355" t="s">
        <v>2869</v>
      </c>
      <c r="C4355">
        <v>53047</v>
      </c>
      <c r="D4355">
        <v>9516781780</v>
      </c>
    </row>
    <row r="4356" spans="1:4" x14ac:dyDescent="0.3">
      <c r="A4356" t="s">
        <v>6666</v>
      </c>
      <c r="B4356" t="s">
        <v>3092</v>
      </c>
      <c r="C4356">
        <v>59395</v>
      </c>
      <c r="D4356">
        <v>3211170715</v>
      </c>
    </row>
    <row r="4357" spans="1:4" x14ac:dyDescent="0.3">
      <c r="A4357" t="s">
        <v>6667</v>
      </c>
      <c r="B4357" t="s">
        <v>2103</v>
      </c>
      <c r="C4357">
        <v>10739</v>
      </c>
      <c r="D4357">
        <v>939715988</v>
      </c>
    </row>
    <row r="4358" spans="1:4" x14ac:dyDescent="0.3">
      <c r="A4358" t="s">
        <v>6668</v>
      </c>
      <c r="B4358" t="s">
        <v>2488</v>
      </c>
      <c r="C4358">
        <v>24300</v>
      </c>
      <c r="D4358">
        <v>7645724897</v>
      </c>
    </row>
    <row r="4359" spans="1:4" x14ac:dyDescent="0.3">
      <c r="A4359" t="s">
        <v>6669</v>
      </c>
      <c r="B4359" t="s">
        <v>2778</v>
      </c>
      <c r="C4359">
        <v>32746</v>
      </c>
      <c r="D4359">
        <v>9547713507</v>
      </c>
    </row>
    <row r="4360" spans="1:4" x14ac:dyDescent="0.3">
      <c r="A4360" t="s">
        <v>6670</v>
      </c>
      <c r="B4360" t="s">
        <v>3169</v>
      </c>
      <c r="C4360">
        <v>22017</v>
      </c>
      <c r="D4360">
        <v>7912639675</v>
      </c>
    </row>
    <row r="4361" spans="1:4" x14ac:dyDescent="0.3">
      <c r="A4361" t="s">
        <v>6671</v>
      </c>
      <c r="B4361" t="s">
        <v>2521</v>
      </c>
      <c r="C4361">
        <v>18486</v>
      </c>
      <c r="D4361">
        <v>5358183647</v>
      </c>
    </row>
    <row r="4362" spans="1:4" x14ac:dyDescent="0.3">
      <c r="A4362" t="s">
        <v>6672</v>
      </c>
      <c r="B4362" t="s">
        <v>2087</v>
      </c>
      <c r="C4362">
        <v>45794</v>
      </c>
      <c r="D4362">
        <v>3271497702</v>
      </c>
    </row>
    <row r="4363" spans="1:4" x14ac:dyDescent="0.3">
      <c r="A4363" t="s">
        <v>6673</v>
      </c>
      <c r="B4363" t="s">
        <v>2182</v>
      </c>
      <c r="C4363">
        <v>59815</v>
      </c>
      <c r="D4363">
        <v>2257563263</v>
      </c>
    </row>
    <row r="4364" spans="1:4" x14ac:dyDescent="0.3">
      <c r="A4364" t="s">
        <v>6674</v>
      </c>
      <c r="B4364" t="s">
        <v>2569</v>
      </c>
      <c r="C4364">
        <v>40645</v>
      </c>
      <c r="D4364">
        <v>1096335336</v>
      </c>
    </row>
    <row r="4365" spans="1:4" x14ac:dyDescent="0.3">
      <c r="A4365" t="s">
        <v>6675</v>
      </c>
      <c r="B4365" t="s">
        <v>2269</v>
      </c>
      <c r="C4365">
        <v>12858</v>
      </c>
      <c r="D4365">
        <v>2885061928</v>
      </c>
    </row>
    <row r="4366" spans="1:4" x14ac:dyDescent="0.3">
      <c r="A4366" t="s">
        <v>6676</v>
      </c>
      <c r="B4366" t="s">
        <v>2099</v>
      </c>
      <c r="C4366">
        <v>15628</v>
      </c>
      <c r="D4366">
        <v>2352201101</v>
      </c>
    </row>
    <row r="4367" spans="1:4" x14ac:dyDescent="0.3">
      <c r="A4367" t="s">
        <v>6677</v>
      </c>
      <c r="B4367" t="s">
        <v>3356</v>
      </c>
      <c r="C4367">
        <v>20379</v>
      </c>
      <c r="D4367">
        <v>3101620996</v>
      </c>
    </row>
    <row r="4368" spans="1:4" x14ac:dyDescent="0.3">
      <c r="A4368" t="s">
        <v>6678</v>
      </c>
      <c r="B4368" t="s">
        <v>2164</v>
      </c>
      <c r="C4368">
        <v>43104</v>
      </c>
      <c r="D4368">
        <v>4815280800</v>
      </c>
    </row>
    <row r="4369" spans="1:4" x14ac:dyDescent="0.3">
      <c r="A4369" t="s">
        <v>6679</v>
      </c>
      <c r="B4369" t="s">
        <v>2293</v>
      </c>
      <c r="C4369">
        <v>48863</v>
      </c>
      <c r="D4369">
        <v>2070860833</v>
      </c>
    </row>
    <row r="4370" spans="1:4" x14ac:dyDescent="0.3">
      <c r="A4370" t="s">
        <v>6680</v>
      </c>
      <c r="B4370" t="s">
        <v>2722</v>
      </c>
      <c r="C4370">
        <v>34260</v>
      </c>
      <c r="D4370">
        <v>8065075959</v>
      </c>
    </row>
    <row r="4371" spans="1:4" x14ac:dyDescent="0.3">
      <c r="A4371" t="s">
        <v>6681</v>
      </c>
      <c r="B4371" t="s">
        <v>2154</v>
      </c>
      <c r="C4371">
        <v>29421</v>
      </c>
      <c r="D4371">
        <v>7326611955</v>
      </c>
    </row>
    <row r="4372" spans="1:4" x14ac:dyDescent="0.3">
      <c r="A4372" t="s">
        <v>6682</v>
      </c>
      <c r="B4372" t="s">
        <v>3758</v>
      </c>
      <c r="C4372">
        <v>51755</v>
      </c>
      <c r="D4372">
        <v>7516977292</v>
      </c>
    </row>
    <row r="4373" spans="1:4" x14ac:dyDescent="0.3">
      <c r="A4373" t="s">
        <v>6683</v>
      </c>
      <c r="B4373" t="s">
        <v>2244</v>
      </c>
      <c r="C4373">
        <v>42685</v>
      </c>
      <c r="D4373">
        <v>9023313240</v>
      </c>
    </row>
    <row r="4374" spans="1:4" x14ac:dyDescent="0.3">
      <c r="A4374" t="s">
        <v>6684</v>
      </c>
      <c r="B4374" t="s">
        <v>3041</v>
      </c>
      <c r="C4374">
        <v>33776</v>
      </c>
      <c r="D4374">
        <v>1469328364</v>
      </c>
    </row>
    <row r="4375" spans="1:4" x14ac:dyDescent="0.3">
      <c r="A4375" t="s">
        <v>6685</v>
      </c>
      <c r="B4375" t="s">
        <v>1976</v>
      </c>
      <c r="C4375">
        <v>56258</v>
      </c>
      <c r="D4375">
        <v>278558984</v>
      </c>
    </row>
    <row r="4376" spans="1:4" x14ac:dyDescent="0.3">
      <c r="A4376" t="s">
        <v>6686</v>
      </c>
      <c r="B4376" t="s">
        <v>2310</v>
      </c>
      <c r="C4376">
        <v>48001</v>
      </c>
      <c r="D4376">
        <v>8911781207</v>
      </c>
    </row>
    <row r="4377" spans="1:4" x14ac:dyDescent="0.3">
      <c r="A4377" t="s">
        <v>6687</v>
      </c>
      <c r="B4377" t="s">
        <v>2131</v>
      </c>
      <c r="C4377">
        <v>40228</v>
      </c>
      <c r="D4377">
        <v>9151658844</v>
      </c>
    </row>
    <row r="4378" spans="1:4" x14ac:dyDescent="0.3">
      <c r="A4378" t="s">
        <v>6688</v>
      </c>
      <c r="B4378" t="s">
        <v>2239</v>
      </c>
      <c r="C4378">
        <v>33181</v>
      </c>
      <c r="D4378">
        <v>9726268931</v>
      </c>
    </row>
    <row r="4379" spans="1:4" x14ac:dyDescent="0.3">
      <c r="A4379" t="s">
        <v>6689</v>
      </c>
      <c r="B4379" t="s">
        <v>2073</v>
      </c>
      <c r="C4379">
        <v>27235</v>
      </c>
      <c r="D4379">
        <v>797655034</v>
      </c>
    </row>
    <row r="4380" spans="1:4" x14ac:dyDescent="0.3">
      <c r="A4380" t="s">
        <v>6690</v>
      </c>
      <c r="B4380" t="s">
        <v>2154</v>
      </c>
      <c r="C4380">
        <v>12123</v>
      </c>
      <c r="D4380">
        <v>5499856877</v>
      </c>
    </row>
    <row r="4381" spans="1:4" x14ac:dyDescent="0.3">
      <c r="A4381" t="s">
        <v>6691</v>
      </c>
      <c r="B4381" t="s">
        <v>2383</v>
      </c>
      <c r="C4381">
        <v>25709</v>
      </c>
      <c r="D4381">
        <v>7242677408</v>
      </c>
    </row>
    <row r="4382" spans="1:4" x14ac:dyDescent="0.3">
      <c r="A4382" t="s">
        <v>6692</v>
      </c>
      <c r="B4382" t="s">
        <v>2067</v>
      </c>
      <c r="C4382">
        <v>43060</v>
      </c>
      <c r="D4382">
        <v>7268478941</v>
      </c>
    </row>
    <row r="4383" spans="1:4" x14ac:dyDescent="0.3">
      <c r="A4383" t="s">
        <v>6693</v>
      </c>
      <c r="B4383" t="s">
        <v>2319</v>
      </c>
      <c r="C4383">
        <v>28319</v>
      </c>
      <c r="D4383">
        <v>6973806759</v>
      </c>
    </row>
    <row r="4384" spans="1:4" x14ac:dyDescent="0.3">
      <c r="A4384" t="s">
        <v>6694</v>
      </c>
      <c r="B4384" t="s">
        <v>2853</v>
      </c>
      <c r="C4384">
        <v>51951</v>
      </c>
      <c r="D4384">
        <v>8808097757</v>
      </c>
    </row>
    <row r="4385" spans="1:4" x14ac:dyDescent="0.3">
      <c r="A4385" t="s">
        <v>6695</v>
      </c>
      <c r="B4385" t="s">
        <v>2459</v>
      </c>
      <c r="C4385">
        <v>55484</v>
      </c>
      <c r="D4385">
        <v>9264026959</v>
      </c>
    </row>
    <row r="4386" spans="1:4" x14ac:dyDescent="0.3">
      <c r="A4386" t="s">
        <v>6696</v>
      </c>
      <c r="B4386" t="s">
        <v>2764</v>
      </c>
      <c r="C4386">
        <v>47026</v>
      </c>
      <c r="D4386">
        <v>6410530811</v>
      </c>
    </row>
    <row r="4387" spans="1:4" x14ac:dyDescent="0.3">
      <c r="A4387" t="s">
        <v>6697</v>
      </c>
      <c r="B4387" t="s">
        <v>2065</v>
      </c>
      <c r="C4387">
        <v>25527</v>
      </c>
      <c r="D4387">
        <v>2958692264</v>
      </c>
    </row>
    <row r="4388" spans="1:4" x14ac:dyDescent="0.3">
      <c r="A4388" t="s">
        <v>6698</v>
      </c>
      <c r="B4388" t="s">
        <v>2244</v>
      </c>
      <c r="C4388">
        <v>34750</v>
      </c>
      <c r="D4388">
        <v>7411705322</v>
      </c>
    </row>
    <row r="4389" spans="1:4" x14ac:dyDescent="0.3">
      <c r="A4389" t="s">
        <v>6699</v>
      </c>
      <c r="B4389" t="s">
        <v>2628</v>
      </c>
      <c r="C4389">
        <v>23523</v>
      </c>
      <c r="D4389">
        <v>5499856877</v>
      </c>
    </row>
    <row r="4390" spans="1:4" x14ac:dyDescent="0.3">
      <c r="A4390" t="s">
        <v>6700</v>
      </c>
      <c r="B4390" t="s">
        <v>2051</v>
      </c>
      <c r="C4390">
        <v>53042</v>
      </c>
      <c r="D4390">
        <v>2022565827</v>
      </c>
    </row>
    <row r="4391" spans="1:4" x14ac:dyDescent="0.3">
      <c r="A4391" t="s">
        <v>6701</v>
      </c>
      <c r="B4391" t="s">
        <v>2249</v>
      </c>
      <c r="C4391">
        <v>55984</v>
      </c>
      <c r="D4391">
        <v>8733080267</v>
      </c>
    </row>
    <row r="4392" spans="1:4" x14ac:dyDescent="0.3">
      <c r="A4392" t="s">
        <v>6702</v>
      </c>
      <c r="B4392" t="s">
        <v>2010</v>
      </c>
      <c r="C4392">
        <v>34563</v>
      </c>
      <c r="D4392">
        <v>27852261</v>
      </c>
    </row>
    <row r="4393" spans="1:4" x14ac:dyDescent="0.3">
      <c r="A4393" t="s">
        <v>6703</v>
      </c>
      <c r="B4393" t="s">
        <v>2914</v>
      </c>
      <c r="C4393">
        <v>44097</v>
      </c>
      <c r="D4393">
        <v>1096335336</v>
      </c>
    </row>
    <row r="4394" spans="1:4" x14ac:dyDescent="0.3">
      <c r="A4394" t="s">
        <v>6704</v>
      </c>
      <c r="B4394" t="s">
        <v>2540</v>
      </c>
      <c r="C4394">
        <v>24458</v>
      </c>
      <c r="D4394">
        <v>5000631609</v>
      </c>
    </row>
    <row r="4395" spans="1:4" x14ac:dyDescent="0.3">
      <c r="A4395" t="s">
        <v>6705</v>
      </c>
      <c r="B4395" t="s">
        <v>2809</v>
      </c>
      <c r="C4395">
        <v>26203</v>
      </c>
      <c r="D4395">
        <v>5975948169</v>
      </c>
    </row>
    <row r="4396" spans="1:4" x14ac:dyDescent="0.3">
      <c r="A4396" t="s">
        <v>6706</v>
      </c>
      <c r="B4396" t="s">
        <v>2312</v>
      </c>
      <c r="C4396">
        <v>24684</v>
      </c>
      <c r="D4396">
        <v>5929508313</v>
      </c>
    </row>
    <row r="4397" spans="1:4" x14ac:dyDescent="0.3">
      <c r="A4397" t="s">
        <v>6707</v>
      </c>
      <c r="B4397" t="s">
        <v>2802</v>
      </c>
      <c r="C4397">
        <v>12200</v>
      </c>
      <c r="D4397">
        <v>6402318035</v>
      </c>
    </row>
    <row r="4398" spans="1:4" x14ac:dyDescent="0.3">
      <c r="A4398" t="s">
        <v>6708</v>
      </c>
      <c r="B4398" t="s">
        <v>2511</v>
      </c>
      <c r="C4398">
        <v>44693</v>
      </c>
      <c r="D4398">
        <v>9196221739</v>
      </c>
    </row>
    <row r="4399" spans="1:4" x14ac:dyDescent="0.3">
      <c r="A4399" t="s">
        <v>6709</v>
      </c>
      <c r="B4399" t="s">
        <v>3108</v>
      </c>
      <c r="C4399">
        <v>24521</v>
      </c>
      <c r="D4399">
        <v>7054972058</v>
      </c>
    </row>
    <row r="4400" spans="1:4" x14ac:dyDescent="0.3">
      <c r="A4400" t="s">
        <v>6710</v>
      </c>
      <c r="B4400" t="s">
        <v>2156</v>
      </c>
      <c r="C4400">
        <v>28903</v>
      </c>
      <c r="D4400">
        <v>7625163059</v>
      </c>
    </row>
    <row r="4401" spans="1:4" x14ac:dyDescent="0.3">
      <c r="A4401" t="s">
        <v>6711</v>
      </c>
      <c r="B4401" t="s">
        <v>2970</v>
      </c>
      <c r="C4401">
        <v>33637</v>
      </c>
      <c r="D4401">
        <v>5687748091</v>
      </c>
    </row>
    <row r="4402" spans="1:4" x14ac:dyDescent="0.3">
      <c r="A4402" t="s">
        <v>6712</v>
      </c>
      <c r="B4402" t="s">
        <v>2714</v>
      </c>
      <c r="C4402">
        <v>47336</v>
      </c>
      <c r="D4402">
        <v>2298319154</v>
      </c>
    </row>
    <row r="4403" spans="1:4" x14ac:dyDescent="0.3">
      <c r="A4403" t="s">
        <v>6713</v>
      </c>
      <c r="B4403" t="s">
        <v>2790</v>
      </c>
      <c r="C4403">
        <v>17927</v>
      </c>
      <c r="D4403">
        <v>6358114417</v>
      </c>
    </row>
    <row r="4404" spans="1:4" x14ac:dyDescent="0.3">
      <c r="A4404" t="s">
        <v>6714</v>
      </c>
      <c r="B4404" t="s">
        <v>1978</v>
      </c>
      <c r="C4404">
        <v>23010</v>
      </c>
      <c r="D4404">
        <v>2649428619</v>
      </c>
    </row>
    <row r="4405" spans="1:4" x14ac:dyDescent="0.3">
      <c r="A4405" t="s">
        <v>6715</v>
      </c>
      <c r="B4405" t="s">
        <v>2391</v>
      </c>
      <c r="C4405">
        <v>28510</v>
      </c>
      <c r="D4405">
        <v>9529277938</v>
      </c>
    </row>
    <row r="4406" spans="1:4" x14ac:dyDescent="0.3">
      <c r="A4406" t="s">
        <v>6716</v>
      </c>
      <c r="B4406" t="s">
        <v>2079</v>
      </c>
      <c r="C4406">
        <v>25784</v>
      </c>
      <c r="D4406">
        <v>1532722974</v>
      </c>
    </row>
    <row r="4407" spans="1:4" x14ac:dyDescent="0.3">
      <c r="A4407" t="s">
        <v>6717</v>
      </c>
      <c r="B4407" t="s">
        <v>2511</v>
      </c>
      <c r="C4407">
        <v>53147</v>
      </c>
      <c r="D4407">
        <v>1628738227</v>
      </c>
    </row>
    <row r="4408" spans="1:4" x14ac:dyDescent="0.3">
      <c r="A4408" t="s">
        <v>6718</v>
      </c>
      <c r="B4408" t="s">
        <v>2225</v>
      </c>
      <c r="C4408">
        <v>37865</v>
      </c>
      <c r="D4408">
        <v>2792499575</v>
      </c>
    </row>
    <row r="4409" spans="1:4" x14ac:dyDescent="0.3">
      <c r="A4409" t="s">
        <v>6719</v>
      </c>
      <c r="B4409" t="s">
        <v>2790</v>
      </c>
      <c r="C4409">
        <v>18381</v>
      </c>
      <c r="D4409">
        <v>5000631609</v>
      </c>
    </row>
    <row r="4410" spans="1:4" x14ac:dyDescent="0.3">
      <c r="A4410" t="s">
        <v>6720</v>
      </c>
      <c r="B4410" t="s">
        <v>2680</v>
      </c>
      <c r="C4410">
        <v>33110</v>
      </c>
      <c r="D4410">
        <v>5474718616</v>
      </c>
    </row>
    <row r="4411" spans="1:4" x14ac:dyDescent="0.3">
      <c r="A4411" t="s">
        <v>6721</v>
      </c>
      <c r="B4411" t="s">
        <v>2137</v>
      </c>
      <c r="C4411">
        <v>42346</v>
      </c>
      <c r="D4411">
        <v>6286877770</v>
      </c>
    </row>
    <row r="4412" spans="1:4" x14ac:dyDescent="0.3">
      <c r="A4412" t="s">
        <v>6722</v>
      </c>
      <c r="B4412" t="s">
        <v>2111</v>
      </c>
      <c r="C4412">
        <v>42554</v>
      </c>
      <c r="D4412">
        <v>1659418720</v>
      </c>
    </row>
    <row r="4413" spans="1:4" x14ac:dyDescent="0.3">
      <c r="A4413" t="s">
        <v>6723</v>
      </c>
      <c r="B4413" t="s">
        <v>2016</v>
      </c>
      <c r="C4413">
        <v>37487</v>
      </c>
      <c r="D4413">
        <v>2237103631</v>
      </c>
    </row>
    <row r="4414" spans="1:4" x14ac:dyDescent="0.3">
      <c r="A4414" t="s">
        <v>6724</v>
      </c>
      <c r="B4414" t="s">
        <v>2540</v>
      </c>
      <c r="C4414">
        <v>13299</v>
      </c>
      <c r="D4414">
        <v>1888252693</v>
      </c>
    </row>
    <row r="4415" spans="1:4" x14ac:dyDescent="0.3">
      <c r="A4415" t="s">
        <v>6725</v>
      </c>
      <c r="B4415" t="s">
        <v>1938</v>
      </c>
      <c r="C4415">
        <v>26814</v>
      </c>
      <c r="D4415">
        <v>6776868107</v>
      </c>
    </row>
    <row r="4416" spans="1:4" x14ac:dyDescent="0.3">
      <c r="A4416" t="s">
        <v>6726</v>
      </c>
      <c r="B4416" t="s">
        <v>2639</v>
      </c>
      <c r="C4416">
        <v>37990</v>
      </c>
      <c r="D4416">
        <v>8157157730</v>
      </c>
    </row>
    <row r="4417" spans="1:4" x14ac:dyDescent="0.3">
      <c r="A4417" t="s">
        <v>6727</v>
      </c>
      <c r="B4417" t="s">
        <v>2554</v>
      </c>
      <c r="C4417">
        <v>13529</v>
      </c>
      <c r="D4417">
        <v>5903124704</v>
      </c>
    </row>
    <row r="4418" spans="1:4" x14ac:dyDescent="0.3">
      <c r="A4418" t="s">
        <v>6728</v>
      </c>
      <c r="B4418" t="s">
        <v>2310</v>
      </c>
      <c r="C4418">
        <v>50008</v>
      </c>
      <c r="D4418">
        <v>3670950885</v>
      </c>
    </row>
    <row r="4419" spans="1:4" x14ac:dyDescent="0.3">
      <c r="A4419" t="s">
        <v>6729</v>
      </c>
      <c r="B4419" t="s">
        <v>2517</v>
      </c>
      <c r="C4419">
        <v>54305</v>
      </c>
      <c r="D4419">
        <v>2297168497</v>
      </c>
    </row>
    <row r="4420" spans="1:4" x14ac:dyDescent="0.3">
      <c r="A4420" t="s">
        <v>6730</v>
      </c>
      <c r="B4420" t="s">
        <v>2693</v>
      </c>
      <c r="C4420">
        <v>57139</v>
      </c>
      <c r="D4420">
        <v>4698538416</v>
      </c>
    </row>
    <row r="4421" spans="1:4" x14ac:dyDescent="0.3">
      <c r="A4421" t="s">
        <v>6731</v>
      </c>
      <c r="B4421" t="s">
        <v>2572</v>
      </c>
      <c r="C4421">
        <v>17355</v>
      </c>
      <c r="D4421">
        <v>8377113392</v>
      </c>
    </row>
    <row r="4422" spans="1:4" x14ac:dyDescent="0.3">
      <c r="A4422" t="s">
        <v>6732</v>
      </c>
      <c r="B4422" t="s">
        <v>2146</v>
      </c>
      <c r="C4422">
        <v>49843</v>
      </c>
      <c r="D4422">
        <v>6819637888</v>
      </c>
    </row>
    <row r="4423" spans="1:4" x14ac:dyDescent="0.3">
      <c r="A4423" t="s">
        <v>6733</v>
      </c>
      <c r="B4423" t="s">
        <v>2018</v>
      </c>
      <c r="C4423">
        <v>38670</v>
      </c>
      <c r="D4423">
        <v>8552526727</v>
      </c>
    </row>
    <row r="4424" spans="1:4" x14ac:dyDescent="0.3">
      <c r="A4424" t="s">
        <v>6734</v>
      </c>
      <c r="B4424" t="s">
        <v>2260</v>
      </c>
      <c r="C4424">
        <v>17430</v>
      </c>
      <c r="D4424">
        <v>3858163570</v>
      </c>
    </row>
    <row r="4425" spans="1:4" x14ac:dyDescent="0.3">
      <c r="A4425" t="s">
        <v>6735</v>
      </c>
      <c r="B4425" t="s">
        <v>2093</v>
      </c>
      <c r="C4425">
        <v>52050</v>
      </c>
      <c r="D4425">
        <v>1545110042</v>
      </c>
    </row>
    <row r="4426" spans="1:4" x14ac:dyDescent="0.3">
      <c r="A4426" t="s">
        <v>6736</v>
      </c>
      <c r="B4426" t="s">
        <v>2441</v>
      </c>
      <c r="C4426">
        <v>48958</v>
      </c>
      <c r="D4426">
        <v>2565093969</v>
      </c>
    </row>
    <row r="4427" spans="1:4" x14ac:dyDescent="0.3">
      <c r="A4427" t="s">
        <v>6737</v>
      </c>
      <c r="B4427" t="s">
        <v>2012</v>
      </c>
      <c r="C4427">
        <v>57646</v>
      </c>
      <c r="D4427">
        <v>8333777430</v>
      </c>
    </row>
    <row r="4428" spans="1:4" x14ac:dyDescent="0.3">
      <c r="A4428" t="s">
        <v>6738</v>
      </c>
      <c r="B4428" t="s">
        <v>2308</v>
      </c>
      <c r="C4428">
        <v>45136</v>
      </c>
      <c r="D4428">
        <v>5811999097</v>
      </c>
    </row>
    <row r="4429" spans="1:4" x14ac:dyDescent="0.3">
      <c r="A4429" t="s">
        <v>6739</v>
      </c>
      <c r="B4429" t="s">
        <v>2569</v>
      </c>
      <c r="C4429">
        <v>17376</v>
      </c>
      <c r="D4429">
        <v>5588978080</v>
      </c>
    </row>
    <row r="4430" spans="1:4" x14ac:dyDescent="0.3">
      <c r="A4430" t="s">
        <v>6740</v>
      </c>
      <c r="B4430" t="s">
        <v>3291</v>
      </c>
      <c r="C4430">
        <v>53292</v>
      </c>
      <c r="D4430">
        <v>140020098</v>
      </c>
    </row>
    <row r="4431" spans="1:4" x14ac:dyDescent="0.3">
      <c r="A4431" t="s">
        <v>6741</v>
      </c>
      <c r="B4431" t="s">
        <v>2355</v>
      </c>
      <c r="C4431">
        <v>34736</v>
      </c>
      <c r="D4431">
        <v>7240169995</v>
      </c>
    </row>
    <row r="4432" spans="1:4" x14ac:dyDescent="0.3">
      <c r="A4432" t="s">
        <v>6742</v>
      </c>
      <c r="B4432" t="s">
        <v>2383</v>
      </c>
      <c r="C4432">
        <v>41055</v>
      </c>
      <c r="D4432">
        <v>6894004730</v>
      </c>
    </row>
    <row r="4433" spans="1:4" x14ac:dyDescent="0.3">
      <c r="A4433" t="s">
        <v>6743</v>
      </c>
      <c r="B4433" t="s">
        <v>2727</v>
      </c>
      <c r="C4433">
        <v>51209</v>
      </c>
      <c r="D4433">
        <v>8788824691</v>
      </c>
    </row>
    <row r="4434" spans="1:4" x14ac:dyDescent="0.3">
      <c r="A4434" t="s">
        <v>6744</v>
      </c>
      <c r="B4434" t="s">
        <v>2251</v>
      </c>
      <c r="C4434">
        <v>34354</v>
      </c>
      <c r="D4434">
        <v>2230983466</v>
      </c>
    </row>
    <row r="4435" spans="1:4" x14ac:dyDescent="0.3">
      <c r="A4435" t="s">
        <v>6745</v>
      </c>
      <c r="B4435" t="s">
        <v>5394</v>
      </c>
      <c r="C4435">
        <v>42241</v>
      </c>
      <c r="D4435">
        <v>9305168396</v>
      </c>
    </row>
    <row r="4436" spans="1:4" x14ac:dyDescent="0.3">
      <c r="A4436" t="s">
        <v>6746</v>
      </c>
      <c r="B4436" t="s">
        <v>1956</v>
      </c>
      <c r="C4436">
        <v>39630</v>
      </c>
      <c r="D4436">
        <v>6235447353</v>
      </c>
    </row>
    <row r="4437" spans="1:4" x14ac:dyDescent="0.3">
      <c r="A4437" t="s">
        <v>6747</v>
      </c>
      <c r="B4437" t="s">
        <v>2393</v>
      </c>
      <c r="C4437">
        <v>33285</v>
      </c>
      <c r="D4437">
        <v>5211527984</v>
      </c>
    </row>
    <row r="4438" spans="1:4" x14ac:dyDescent="0.3">
      <c r="A4438" t="s">
        <v>6748</v>
      </c>
      <c r="B4438" t="s">
        <v>2158</v>
      </c>
      <c r="C4438">
        <v>42376</v>
      </c>
      <c r="D4438">
        <v>5117202538</v>
      </c>
    </row>
    <row r="4439" spans="1:4" x14ac:dyDescent="0.3">
      <c r="A4439" t="s">
        <v>6749</v>
      </c>
      <c r="B4439" t="s">
        <v>2478</v>
      </c>
      <c r="C4439">
        <v>37093</v>
      </c>
      <c r="D4439">
        <v>1962975932</v>
      </c>
    </row>
    <row r="4440" spans="1:4" x14ac:dyDescent="0.3">
      <c r="A4440" t="s">
        <v>6750</v>
      </c>
      <c r="B4440" t="s">
        <v>2269</v>
      </c>
      <c r="C4440">
        <v>25766</v>
      </c>
      <c r="D4440">
        <v>4967603564</v>
      </c>
    </row>
    <row r="4441" spans="1:4" x14ac:dyDescent="0.3">
      <c r="A4441" t="s">
        <v>6751</v>
      </c>
      <c r="B4441" t="s">
        <v>2236</v>
      </c>
      <c r="C4441">
        <v>28708</v>
      </c>
      <c r="D4441">
        <v>2066028762</v>
      </c>
    </row>
    <row r="4442" spans="1:4" x14ac:dyDescent="0.3">
      <c r="A4442" t="s">
        <v>6752</v>
      </c>
      <c r="B4442" t="s">
        <v>2051</v>
      </c>
      <c r="C4442">
        <v>28169</v>
      </c>
      <c r="D4442">
        <v>2524572722</v>
      </c>
    </row>
    <row r="4443" spans="1:4" x14ac:dyDescent="0.3">
      <c r="A4443" t="s">
        <v>6753</v>
      </c>
      <c r="B4443" t="s">
        <v>2264</v>
      </c>
      <c r="C4443">
        <v>48506</v>
      </c>
      <c r="D4443">
        <v>509389570</v>
      </c>
    </row>
    <row r="4444" spans="1:4" x14ac:dyDescent="0.3">
      <c r="A4444" t="s">
        <v>6754</v>
      </c>
      <c r="B4444" t="s">
        <v>2372</v>
      </c>
      <c r="C4444">
        <v>32466</v>
      </c>
      <c r="D4444">
        <v>495702854</v>
      </c>
    </row>
    <row r="4445" spans="1:4" x14ac:dyDescent="0.3">
      <c r="A4445" t="s">
        <v>6755</v>
      </c>
      <c r="B4445" t="s">
        <v>3873</v>
      </c>
      <c r="C4445">
        <v>11525</v>
      </c>
      <c r="D4445">
        <v>858481901</v>
      </c>
    </row>
    <row r="4446" spans="1:4" x14ac:dyDescent="0.3">
      <c r="A4446" t="s">
        <v>6756</v>
      </c>
      <c r="B4446" t="s">
        <v>2049</v>
      </c>
      <c r="C4446">
        <v>55435</v>
      </c>
      <c r="D4446">
        <v>6718456802</v>
      </c>
    </row>
    <row r="4447" spans="1:4" x14ac:dyDescent="0.3">
      <c r="A4447" t="s">
        <v>6757</v>
      </c>
      <c r="B4447" t="s">
        <v>2608</v>
      </c>
      <c r="C4447">
        <v>26120</v>
      </c>
      <c r="D4447">
        <v>8875305560</v>
      </c>
    </row>
    <row r="4448" spans="1:4" x14ac:dyDescent="0.3">
      <c r="A4448" t="s">
        <v>6758</v>
      </c>
      <c r="B4448" t="s">
        <v>2164</v>
      </c>
      <c r="C4448">
        <v>53381</v>
      </c>
      <c r="D4448">
        <v>8673837456</v>
      </c>
    </row>
    <row r="4449" spans="1:4" x14ac:dyDescent="0.3">
      <c r="A4449" t="s">
        <v>6759</v>
      </c>
      <c r="B4449" t="s">
        <v>2135</v>
      </c>
      <c r="C4449">
        <v>45952</v>
      </c>
      <c r="D4449">
        <v>1475796307</v>
      </c>
    </row>
    <row r="4450" spans="1:4" x14ac:dyDescent="0.3">
      <c r="A4450" t="s">
        <v>6760</v>
      </c>
      <c r="B4450" t="s">
        <v>2141</v>
      </c>
      <c r="C4450">
        <v>48319</v>
      </c>
      <c r="D4450">
        <v>6890491998</v>
      </c>
    </row>
    <row r="4451" spans="1:4" x14ac:dyDescent="0.3">
      <c r="A4451" t="s">
        <v>6761</v>
      </c>
      <c r="B4451" t="s">
        <v>2682</v>
      </c>
      <c r="C4451">
        <v>47202</v>
      </c>
      <c r="D4451">
        <v>9548500949</v>
      </c>
    </row>
    <row r="4452" spans="1:4" x14ac:dyDescent="0.3">
      <c r="A4452" t="s">
        <v>6762</v>
      </c>
      <c r="B4452" t="s">
        <v>4018</v>
      </c>
      <c r="C4452">
        <v>58035</v>
      </c>
      <c r="D4452">
        <v>2670196322</v>
      </c>
    </row>
    <row r="4453" spans="1:4" x14ac:dyDescent="0.3">
      <c r="A4453" t="s">
        <v>6763</v>
      </c>
      <c r="B4453" t="s">
        <v>2177</v>
      </c>
      <c r="C4453">
        <v>10104</v>
      </c>
      <c r="D4453">
        <v>1628738227</v>
      </c>
    </row>
    <row r="4454" spans="1:4" x14ac:dyDescent="0.3">
      <c r="A4454" t="s">
        <v>6764</v>
      </c>
      <c r="B4454" t="s">
        <v>2674</v>
      </c>
      <c r="C4454">
        <v>12342</v>
      </c>
      <c r="D4454">
        <v>4260324861</v>
      </c>
    </row>
    <row r="4455" spans="1:4" x14ac:dyDescent="0.3">
      <c r="A4455" t="s">
        <v>6765</v>
      </c>
      <c r="B4455" t="s">
        <v>2716</v>
      </c>
      <c r="C4455">
        <v>49087</v>
      </c>
      <c r="D4455">
        <v>115757341</v>
      </c>
    </row>
    <row r="4456" spans="1:4" x14ac:dyDescent="0.3">
      <c r="A4456" t="s">
        <v>6766</v>
      </c>
      <c r="B4456" t="s">
        <v>2302</v>
      </c>
      <c r="C4456">
        <v>25072</v>
      </c>
      <c r="D4456">
        <v>4194897803</v>
      </c>
    </row>
    <row r="4457" spans="1:4" x14ac:dyDescent="0.3">
      <c r="A4457" t="s">
        <v>6767</v>
      </c>
      <c r="B4457" t="s">
        <v>3297</v>
      </c>
      <c r="C4457">
        <v>17191</v>
      </c>
      <c r="D4457">
        <v>1296185559</v>
      </c>
    </row>
    <row r="4458" spans="1:4" x14ac:dyDescent="0.3">
      <c r="A4458" t="s">
        <v>6768</v>
      </c>
      <c r="B4458" t="s">
        <v>1988</v>
      </c>
      <c r="C4458">
        <v>26467</v>
      </c>
      <c r="D4458">
        <v>6734537986</v>
      </c>
    </row>
    <row r="4459" spans="1:4" x14ac:dyDescent="0.3">
      <c r="A4459" t="s">
        <v>6769</v>
      </c>
      <c r="B4459" t="s">
        <v>3183</v>
      </c>
      <c r="C4459">
        <v>36118</v>
      </c>
      <c r="D4459">
        <v>4269946768</v>
      </c>
    </row>
    <row r="4460" spans="1:4" x14ac:dyDescent="0.3">
      <c r="A4460" t="s">
        <v>6770</v>
      </c>
      <c r="B4460" t="s">
        <v>2054</v>
      </c>
      <c r="C4460">
        <v>32722</v>
      </c>
      <c r="D4460">
        <v>2138131904</v>
      </c>
    </row>
    <row r="4461" spans="1:4" x14ac:dyDescent="0.3">
      <c r="A4461" t="s">
        <v>6771</v>
      </c>
      <c r="B4461" t="s">
        <v>2231</v>
      </c>
      <c r="C4461">
        <v>53855</v>
      </c>
      <c r="D4461">
        <v>3418374697</v>
      </c>
    </row>
    <row r="4462" spans="1:4" x14ac:dyDescent="0.3">
      <c r="A4462" t="s">
        <v>6772</v>
      </c>
      <c r="B4462" t="s">
        <v>3247</v>
      </c>
      <c r="C4462">
        <v>42865</v>
      </c>
      <c r="D4462">
        <v>3040116061</v>
      </c>
    </row>
    <row r="4463" spans="1:4" x14ac:dyDescent="0.3">
      <c r="A4463" t="s">
        <v>6773</v>
      </c>
      <c r="B4463" t="s">
        <v>2355</v>
      </c>
      <c r="C4463">
        <v>11381</v>
      </c>
      <c r="D4463">
        <v>2804488179</v>
      </c>
    </row>
    <row r="4464" spans="1:4" x14ac:dyDescent="0.3">
      <c r="A4464" t="s">
        <v>6774</v>
      </c>
      <c r="B4464" t="s">
        <v>2809</v>
      </c>
      <c r="C4464">
        <v>43165</v>
      </c>
      <c r="D4464">
        <v>1787288307</v>
      </c>
    </row>
    <row r="4465" spans="1:4" x14ac:dyDescent="0.3">
      <c r="A4465" t="s">
        <v>6775</v>
      </c>
      <c r="B4465" t="s">
        <v>3720</v>
      </c>
      <c r="C4465">
        <v>42310</v>
      </c>
      <c r="D4465">
        <v>7688943361</v>
      </c>
    </row>
    <row r="4466" spans="1:4" x14ac:dyDescent="0.3">
      <c r="A4466" t="s">
        <v>6776</v>
      </c>
      <c r="B4466" t="s">
        <v>2212</v>
      </c>
      <c r="C4466">
        <v>35933</v>
      </c>
      <c r="D4466">
        <v>6148235056</v>
      </c>
    </row>
    <row r="4467" spans="1:4" x14ac:dyDescent="0.3">
      <c r="A4467" t="s">
        <v>6777</v>
      </c>
      <c r="B4467" t="s">
        <v>2355</v>
      </c>
      <c r="C4467">
        <v>55752</v>
      </c>
      <c r="D4467">
        <v>3497169404</v>
      </c>
    </row>
    <row r="4468" spans="1:4" x14ac:dyDescent="0.3">
      <c r="A4468" t="s">
        <v>6778</v>
      </c>
      <c r="B4468" t="s">
        <v>2790</v>
      </c>
      <c r="C4468">
        <v>56945</v>
      </c>
      <c r="D4468">
        <v>4548725172</v>
      </c>
    </row>
    <row r="4469" spans="1:4" x14ac:dyDescent="0.3">
      <c r="A4469" t="s">
        <v>6779</v>
      </c>
      <c r="B4469" t="s">
        <v>2348</v>
      </c>
      <c r="C4469">
        <v>14711</v>
      </c>
      <c r="D4469">
        <v>4328154427</v>
      </c>
    </row>
    <row r="4470" spans="1:4" x14ac:dyDescent="0.3">
      <c r="A4470" t="s">
        <v>6780</v>
      </c>
      <c r="B4470" t="s">
        <v>3247</v>
      </c>
      <c r="C4470">
        <v>28222</v>
      </c>
      <c r="D4470">
        <v>2355104786</v>
      </c>
    </row>
    <row r="4471" spans="1:4" x14ac:dyDescent="0.3">
      <c r="A4471" t="s">
        <v>6781</v>
      </c>
      <c r="B4471" t="s">
        <v>1980</v>
      </c>
      <c r="C4471">
        <v>33759</v>
      </c>
      <c r="D4471">
        <v>9317454674</v>
      </c>
    </row>
    <row r="4472" spans="1:4" x14ac:dyDescent="0.3">
      <c r="A4472" t="s">
        <v>6782</v>
      </c>
      <c r="B4472" t="s">
        <v>2246</v>
      </c>
      <c r="C4472">
        <v>12726</v>
      </c>
      <c r="D4472">
        <v>513904581</v>
      </c>
    </row>
    <row r="4473" spans="1:4" x14ac:dyDescent="0.3">
      <c r="A4473" t="s">
        <v>6783</v>
      </c>
      <c r="B4473" t="s">
        <v>3144</v>
      </c>
      <c r="C4473">
        <v>46271</v>
      </c>
      <c r="D4473">
        <v>7957976743</v>
      </c>
    </row>
    <row r="4474" spans="1:4" x14ac:dyDescent="0.3">
      <c r="A4474" t="s">
        <v>6784</v>
      </c>
      <c r="B4474" t="s">
        <v>2234</v>
      </c>
      <c r="C4474">
        <v>35144</v>
      </c>
      <c r="D4474">
        <v>3271497702</v>
      </c>
    </row>
    <row r="4475" spans="1:4" x14ac:dyDescent="0.3">
      <c r="A4475" t="s">
        <v>6785</v>
      </c>
      <c r="B4475" t="s">
        <v>3183</v>
      </c>
      <c r="C4475">
        <v>50268</v>
      </c>
      <c r="D4475">
        <v>2149326663</v>
      </c>
    </row>
    <row r="4476" spans="1:4" x14ac:dyDescent="0.3">
      <c r="A4476" t="s">
        <v>6786</v>
      </c>
      <c r="B4476" t="s">
        <v>2166</v>
      </c>
      <c r="C4476">
        <v>24212</v>
      </c>
      <c r="D4476">
        <v>4773306254</v>
      </c>
    </row>
    <row r="4477" spans="1:4" x14ac:dyDescent="0.3">
      <c r="A4477" t="s">
        <v>6787</v>
      </c>
      <c r="B4477" t="s">
        <v>2757</v>
      </c>
      <c r="C4477">
        <v>35946</v>
      </c>
      <c r="D4477">
        <v>2209340063</v>
      </c>
    </row>
    <row r="4478" spans="1:4" x14ac:dyDescent="0.3">
      <c r="A4478" t="s">
        <v>6788</v>
      </c>
      <c r="B4478" t="s">
        <v>2992</v>
      </c>
      <c r="C4478">
        <v>58155</v>
      </c>
      <c r="D4478">
        <v>5372344725</v>
      </c>
    </row>
    <row r="4479" spans="1:4" x14ac:dyDescent="0.3">
      <c r="A4479" t="s">
        <v>6789</v>
      </c>
      <c r="B4479" t="s">
        <v>2725</v>
      </c>
      <c r="C4479">
        <v>38636</v>
      </c>
      <c r="D4479">
        <v>2255261316</v>
      </c>
    </row>
    <row r="4480" spans="1:4" x14ac:dyDescent="0.3">
      <c r="A4480" t="s">
        <v>6790</v>
      </c>
      <c r="B4480" t="s">
        <v>2722</v>
      </c>
      <c r="C4480">
        <v>27611</v>
      </c>
      <c r="D4480">
        <v>3133221701</v>
      </c>
    </row>
    <row r="4481" spans="1:4" x14ac:dyDescent="0.3">
      <c r="A4481" t="s">
        <v>6791</v>
      </c>
      <c r="B4481" t="s">
        <v>2004</v>
      </c>
      <c r="C4481">
        <v>28761</v>
      </c>
      <c r="D4481">
        <v>9620547551</v>
      </c>
    </row>
    <row r="4482" spans="1:4" x14ac:dyDescent="0.3">
      <c r="A4482" t="s">
        <v>6792</v>
      </c>
      <c r="B4482" t="s">
        <v>2175</v>
      </c>
      <c r="C4482">
        <v>44117</v>
      </c>
      <c r="D4482">
        <v>583595162</v>
      </c>
    </row>
    <row r="4483" spans="1:4" x14ac:dyDescent="0.3">
      <c r="A4483" t="s">
        <v>6793</v>
      </c>
      <c r="B4483" t="s">
        <v>2014</v>
      </c>
      <c r="C4483">
        <v>21789</v>
      </c>
      <c r="D4483">
        <v>6734537986</v>
      </c>
    </row>
    <row r="4484" spans="1:4" x14ac:dyDescent="0.3">
      <c r="A4484" t="s">
        <v>6794</v>
      </c>
      <c r="B4484" t="s">
        <v>2135</v>
      </c>
      <c r="C4484">
        <v>59307</v>
      </c>
      <c r="D4484">
        <v>9434604370</v>
      </c>
    </row>
    <row r="4485" spans="1:4" x14ac:dyDescent="0.3">
      <c r="A4485" t="s">
        <v>6795</v>
      </c>
      <c r="B4485" t="s">
        <v>2095</v>
      </c>
      <c r="C4485">
        <v>36712</v>
      </c>
      <c r="D4485">
        <v>2297168497</v>
      </c>
    </row>
    <row r="4486" spans="1:4" x14ac:dyDescent="0.3">
      <c r="A4486" t="s">
        <v>6796</v>
      </c>
      <c r="B4486" t="s">
        <v>3560</v>
      </c>
      <c r="C4486">
        <v>16812</v>
      </c>
      <c r="D4486">
        <v>8832488175</v>
      </c>
    </row>
    <row r="4487" spans="1:4" x14ac:dyDescent="0.3">
      <c r="A4487" t="s">
        <v>6797</v>
      </c>
      <c r="B4487" t="s">
        <v>2931</v>
      </c>
      <c r="C4487">
        <v>56728</v>
      </c>
      <c r="D4487">
        <v>2561690342</v>
      </c>
    </row>
    <row r="4488" spans="1:4" x14ac:dyDescent="0.3">
      <c r="A4488" t="s">
        <v>6798</v>
      </c>
      <c r="B4488" t="s">
        <v>2372</v>
      </c>
      <c r="C4488">
        <v>44800</v>
      </c>
      <c r="D4488">
        <v>1263903657</v>
      </c>
    </row>
    <row r="4489" spans="1:4" x14ac:dyDescent="0.3">
      <c r="A4489" t="s">
        <v>6799</v>
      </c>
      <c r="B4489" t="s">
        <v>2727</v>
      </c>
      <c r="C4489">
        <v>32387</v>
      </c>
      <c r="D4489">
        <v>6850203894</v>
      </c>
    </row>
    <row r="4490" spans="1:4" x14ac:dyDescent="0.3">
      <c r="A4490" t="s">
        <v>6800</v>
      </c>
      <c r="B4490" t="s">
        <v>2762</v>
      </c>
      <c r="C4490">
        <v>26948</v>
      </c>
      <c r="D4490">
        <v>9128677390</v>
      </c>
    </row>
    <row r="4491" spans="1:4" x14ac:dyDescent="0.3">
      <c r="A4491" t="s">
        <v>6801</v>
      </c>
      <c r="B4491" t="s">
        <v>3108</v>
      </c>
      <c r="C4491">
        <v>15146</v>
      </c>
      <c r="D4491">
        <v>898924138</v>
      </c>
    </row>
    <row r="4492" spans="1:4" x14ac:dyDescent="0.3">
      <c r="A4492" t="s">
        <v>6802</v>
      </c>
      <c r="B4492" t="s">
        <v>3271</v>
      </c>
      <c r="C4492">
        <v>46014</v>
      </c>
      <c r="D4492">
        <v>3428040538</v>
      </c>
    </row>
    <row r="4493" spans="1:4" x14ac:dyDescent="0.3">
      <c r="A4493" t="s">
        <v>6803</v>
      </c>
      <c r="B4493" t="s">
        <v>2524</v>
      </c>
      <c r="C4493">
        <v>46903</v>
      </c>
      <c r="D4493">
        <v>4502817627</v>
      </c>
    </row>
    <row r="4494" spans="1:4" x14ac:dyDescent="0.3">
      <c r="A4494" t="s">
        <v>6804</v>
      </c>
      <c r="B4494" t="s">
        <v>2257</v>
      </c>
      <c r="C4494">
        <v>44055</v>
      </c>
      <c r="D4494">
        <v>4969679754</v>
      </c>
    </row>
    <row r="4495" spans="1:4" x14ac:dyDescent="0.3">
      <c r="A4495" t="s">
        <v>6805</v>
      </c>
      <c r="B4495" t="s">
        <v>2075</v>
      </c>
      <c r="C4495">
        <v>37036</v>
      </c>
      <c r="D4495">
        <v>8748349712</v>
      </c>
    </row>
    <row r="4496" spans="1:4" x14ac:dyDescent="0.3">
      <c r="A4496" t="s">
        <v>6806</v>
      </c>
      <c r="B4496" t="s">
        <v>2380</v>
      </c>
      <c r="C4496">
        <v>49192</v>
      </c>
      <c r="D4496">
        <v>4852897158</v>
      </c>
    </row>
    <row r="4497" spans="1:4" x14ac:dyDescent="0.3">
      <c r="A4497" t="s">
        <v>6807</v>
      </c>
      <c r="B4497" t="s">
        <v>2018</v>
      </c>
      <c r="C4497">
        <v>16435</v>
      </c>
      <c r="D4497">
        <v>6471464479</v>
      </c>
    </row>
    <row r="4498" spans="1:4" x14ac:dyDescent="0.3">
      <c r="A4498" t="s">
        <v>6808</v>
      </c>
      <c r="B4498" t="s">
        <v>2614</v>
      </c>
      <c r="C4498">
        <v>46497</v>
      </c>
      <c r="D4498">
        <v>1425230725</v>
      </c>
    </row>
    <row r="4499" spans="1:4" x14ac:dyDescent="0.3">
      <c r="A4499" t="s">
        <v>6809</v>
      </c>
      <c r="B4499" t="s">
        <v>1964</v>
      </c>
      <c r="C4499">
        <v>37032</v>
      </c>
      <c r="D4499">
        <v>806065796</v>
      </c>
    </row>
    <row r="4500" spans="1:4" x14ac:dyDescent="0.3">
      <c r="A4500" t="s">
        <v>6810</v>
      </c>
      <c r="B4500" t="s">
        <v>2093</v>
      </c>
      <c r="C4500">
        <v>36461</v>
      </c>
      <c r="D4500">
        <v>7367438190</v>
      </c>
    </row>
    <row r="4501" spans="1:4" x14ac:dyDescent="0.3">
      <c r="A4501" t="s">
        <v>6811</v>
      </c>
      <c r="B4501" t="s">
        <v>2244</v>
      </c>
      <c r="C4501">
        <v>18690</v>
      </c>
      <c r="D4501">
        <v>1839046880</v>
      </c>
    </row>
    <row r="4502" spans="1:4" x14ac:dyDescent="0.3">
      <c r="A4502" t="s">
        <v>6812</v>
      </c>
      <c r="B4502" t="s">
        <v>2173</v>
      </c>
      <c r="C4502">
        <v>34017</v>
      </c>
      <c r="D4502">
        <v>4730395069</v>
      </c>
    </row>
    <row r="4503" spans="1:4" x14ac:dyDescent="0.3">
      <c r="A4503" t="s">
        <v>6813</v>
      </c>
      <c r="B4503" t="s">
        <v>2466</v>
      </c>
      <c r="C4503">
        <v>18136</v>
      </c>
      <c r="D4503">
        <v>5913755731</v>
      </c>
    </row>
    <row r="4504" spans="1:4" x14ac:dyDescent="0.3">
      <c r="A4504" t="s">
        <v>6814</v>
      </c>
      <c r="B4504" t="s">
        <v>2931</v>
      </c>
      <c r="C4504">
        <v>51781</v>
      </c>
      <c r="D4504">
        <v>7673188813</v>
      </c>
    </row>
    <row r="4505" spans="1:4" x14ac:dyDescent="0.3">
      <c r="A4505" t="s">
        <v>6815</v>
      </c>
      <c r="B4505" t="s">
        <v>2847</v>
      </c>
      <c r="C4505">
        <v>28508</v>
      </c>
      <c r="D4505">
        <v>3488994694</v>
      </c>
    </row>
    <row r="4506" spans="1:4" x14ac:dyDescent="0.3">
      <c r="A4506" t="s">
        <v>6816</v>
      </c>
      <c r="B4506" t="s">
        <v>2210</v>
      </c>
      <c r="C4506">
        <v>17298</v>
      </c>
      <c r="D4506">
        <v>7892446737</v>
      </c>
    </row>
    <row r="4507" spans="1:4" x14ac:dyDescent="0.3">
      <c r="A4507" t="s">
        <v>6817</v>
      </c>
      <c r="B4507" t="s">
        <v>2071</v>
      </c>
      <c r="C4507">
        <v>14167</v>
      </c>
      <c r="D4507">
        <v>1892125439</v>
      </c>
    </row>
    <row r="4508" spans="1:4" x14ac:dyDescent="0.3">
      <c r="A4508" t="s">
        <v>6818</v>
      </c>
      <c r="B4508" t="s">
        <v>2083</v>
      </c>
      <c r="C4508">
        <v>26315</v>
      </c>
      <c r="D4508">
        <v>3469413983</v>
      </c>
    </row>
    <row r="4509" spans="1:4" x14ac:dyDescent="0.3">
      <c r="A4509" t="s">
        <v>6819</v>
      </c>
      <c r="B4509" t="s">
        <v>1970</v>
      </c>
      <c r="C4509">
        <v>25810</v>
      </c>
      <c r="D4509">
        <v>7769010411</v>
      </c>
    </row>
    <row r="4510" spans="1:4" x14ac:dyDescent="0.3">
      <c r="A4510" t="s">
        <v>6820</v>
      </c>
      <c r="B4510" t="s">
        <v>2018</v>
      </c>
      <c r="C4510">
        <v>33085</v>
      </c>
      <c r="D4510">
        <v>9057758911</v>
      </c>
    </row>
    <row r="4511" spans="1:4" x14ac:dyDescent="0.3">
      <c r="A4511" t="s">
        <v>6821</v>
      </c>
      <c r="B4511" t="s">
        <v>2931</v>
      </c>
      <c r="C4511">
        <v>32447</v>
      </c>
      <c r="D4511">
        <v>9008589443</v>
      </c>
    </row>
    <row r="4512" spans="1:4" x14ac:dyDescent="0.3">
      <c r="A4512" t="s">
        <v>6822</v>
      </c>
      <c r="B4512" t="s">
        <v>2177</v>
      </c>
      <c r="C4512">
        <v>48307</v>
      </c>
      <c r="D4512">
        <v>9705650896</v>
      </c>
    </row>
    <row r="4513" spans="1:4" x14ac:dyDescent="0.3">
      <c r="A4513" t="s">
        <v>6823</v>
      </c>
      <c r="B4513" t="s">
        <v>2496</v>
      </c>
      <c r="C4513">
        <v>11852</v>
      </c>
      <c r="D4513">
        <v>9684187432</v>
      </c>
    </row>
    <row r="4514" spans="1:4" x14ac:dyDescent="0.3">
      <c r="A4514" t="s">
        <v>6824</v>
      </c>
      <c r="B4514" t="s">
        <v>3297</v>
      </c>
      <c r="C4514">
        <v>54636</v>
      </c>
      <c r="D4514">
        <v>7166957409</v>
      </c>
    </row>
    <row r="4515" spans="1:4" x14ac:dyDescent="0.3">
      <c r="A4515" t="s">
        <v>6825</v>
      </c>
      <c r="B4515" t="s">
        <v>2264</v>
      </c>
      <c r="C4515">
        <v>16800</v>
      </c>
      <c r="D4515">
        <v>471886378</v>
      </c>
    </row>
    <row r="4516" spans="1:4" x14ac:dyDescent="0.3">
      <c r="A4516" t="s">
        <v>6826</v>
      </c>
      <c r="B4516" t="s">
        <v>2457</v>
      </c>
      <c r="C4516">
        <v>35559</v>
      </c>
      <c r="D4516">
        <v>9800744517</v>
      </c>
    </row>
    <row r="4517" spans="1:4" x14ac:dyDescent="0.3">
      <c r="A4517" t="s">
        <v>6827</v>
      </c>
      <c r="B4517" t="s">
        <v>2670</v>
      </c>
      <c r="C4517">
        <v>14914</v>
      </c>
      <c r="D4517">
        <v>87033755</v>
      </c>
    </row>
    <row r="4518" spans="1:4" x14ac:dyDescent="0.3">
      <c r="A4518" t="s">
        <v>6828</v>
      </c>
      <c r="B4518" t="s">
        <v>2647</v>
      </c>
      <c r="C4518">
        <v>35977</v>
      </c>
      <c r="D4518">
        <v>3597778305</v>
      </c>
    </row>
    <row r="4519" spans="1:4" x14ac:dyDescent="0.3">
      <c r="A4519" t="s">
        <v>6829</v>
      </c>
      <c r="B4519" t="s">
        <v>2321</v>
      </c>
      <c r="C4519">
        <v>30721</v>
      </c>
      <c r="D4519">
        <v>8175279842</v>
      </c>
    </row>
    <row r="4520" spans="1:4" x14ac:dyDescent="0.3">
      <c r="A4520" t="s">
        <v>6830</v>
      </c>
      <c r="B4520" t="s">
        <v>2054</v>
      </c>
      <c r="C4520">
        <v>49399</v>
      </c>
      <c r="D4520">
        <v>4795089876</v>
      </c>
    </row>
    <row r="4521" spans="1:4" x14ac:dyDescent="0.3">
      <c r="A4521" t="s">
        <v>6831</v>
      </c>
      <c r="B4521" t="s">
        <v>2079</v>
      </c>
      <c r="C4521">
        <v>54870</v>
      </c>
      <c r="D4521">
        <v>8223052873</v>
      </c>
    </row>
    <row r="4522" spans="1:4" x14ac:dyDescent="0.3">
      <c r="A4522" t="s">
        <v>6832</v>
      </c>
      <c r="B4522" t="s">
        <v>2276</v>
      </c>
      <c r="C4522">
        <v>35771</v>
      </c>
      <c r="D4522">
        <v>4815280800</v>
      </c>
    </row>
    <row r="4523" spans="1:4" x14ac:dyDescent="0.3">
      <c r="A4523" t="s">
        <v>6833</v>
      </c>
      <c r="B4523" t="s">
        <v>2221</v>
      </c>
      <c r="C4523">
        <v>15655</v>
      </c>
      <c r="D4523">
        <v>2873915978</v>
      </c>
    </row>
    <row r="4524" spans="1:4" x14ac:dyDescent="0.3">
      <c r="A4524" t="s">
        <v>6834</v>
      </c>
      <c r="B4524" t="s">
        <v>4163</v>
      </c>
      <c r="C4524">
        <v>32228</v>
      </c>
      <c r="D4524">
        <v>549857826</v>
      </c>
    </row>
    <row r="4525" spans="1:4" x14ac:dyDescent="0.3">
      <c r="A4525" t="s">
        <v>6835</v>
      </c>
      <c r="B4525" t="s">
        <v>1962</v>
      </c>
      <c r="C4525">
        <v>27230</v>
      </c>
      <c r="D4525">
        <v>7533163729</v>
      </c>
    </row>
    <row r="4526" spans="1:4" x14ac:dyDescent="0.3">
      <c r="A4526" t="s">
        <v>6836</v>
      </c>
      <c r="B4526" t="s">
        <v>2383</v>
      </c>
      <c r="C4526">
        <v>24675</v>
      </c>
      <c r="D4526">
        <v>4475496373</v>
      </c>
    </row>
    <row r="4527" spans="1:4" x14ac:dyDescent="0.3">
      <c r="A4527" t="s">
        <v>6837</v>
      </c>
      <c r="B4527" t="s">
        <v>2345</v>
      </c>
      <c r="C4527">
        <v>54390</v>
      </c>
      <c r="D4527">
        <v>3738218785</v>
      </c>
    </row>
    <row r="4528" spans="1:4" x14ac:dyDescent="0.3">
      <c r="A4528" t="s">
        <v>6838</v>
      </c>
      <c r="B4528" t="s">
        <v>2923</v>
      </c>
      <c r="C4528">
        <v>15624</v>
      </c>
      <c r="D4528">
        <v>965285472</v>
      </c>
    </row>
    <row r="4529" spans="1:4" x14ac:dyDescent="0.3">
      <c r="A4529" t="s">
        <v>6839</v>
      </c>
      <c r="B4529" t="s">
        <v>3235</v>
      </c>
      <c r="C4529">
        <v>29246</v>
      </c>
      <c r="D4529">
        <v>2053848936</v>
      </c>
    </row>
    <row r="4530" spans="1:4" x14ac:dyDescent="0.3">
      <c r="A4530" t="s">
        <v>6840</v>
      </c>
      <c r="B4530" t="s">
        <v>2650</v>
      </c>
      <c r="C4530">
        <v>24795</v>
      </c>
      <c r="D4530">
        <v>5064247826</v>
      </c>
    </row>
    <row r="4531" spans="1:4" x14ac:dyDescent="0.3">
      <c r="A4531" t="s">
        <v>6841</v>
      </c>
      <c r="B4531" t="s">
        <v>2099</v>
      </c>
      <c r="C4531">
        <v>12709</v>
      </c>
      <c r="D4531">
        <v>3164004753</v>
      </c>
    </row>
    <row r="4532" spans="1:4" x14ac:dyDescent="0.3">
      <c r="A4532" t="s">
        <v>6842</v>
      </c>
      <c r="B4532" t="s">
        <v>3558</v>
      </c>
      <c r="C4532">
        <v>14505</v>
      </c>
      <c r="D4532">
        <v>9245659313</v>
      </c>
    </row>
    <row r="4533" spans="1:4" x14ac:dyDescent="0.3">
      <c r="A4533" t="s">
        <v>6843</v>
      </c>
      <c r="B4533" t="s">
        <v>3247</v>
      </c>
      <c r="C4533">
        <v>33934</v>
      </c>
      <c r="D4533">
        <v>4372257910</v>
      </c>
    </row>
    <row r="4534" spans="1:4" x14ac:dyDescent="0.3">
      <c r="A4534" t="s">
        <v>6844</v>
      </c>
      <c r="B4534" t="s">
        <v>1936</v>
      </c>
      <c r="C4534">
        <v>43919</v>
      </c>
      <c r="D4534">
        <v>6446166575</v>
      </c>
    </row>
    <row r="4535" spans="1:4" x14ac:dyDescent="0.3">
      <c r="A4535" t="s">
        <v>6845</v>
      </c>
      <c r="B4535" t="s">
        <v>2305</v>
      </c>
      <c r="C4535">
        <v>42972</v>
      </c>
      <c r="D4535">
        <v>3538909016</v>
      </c>
    </row>
    <row r="4536" spans="1:4" x14ac:dyDescent="0.3">
      <c r="A4536" t="s">
        <v>6846</v>
      </c>
      <c r="B4536" t="s">
        <v>3023</v>
      </c>
      <c r="C4536">
        <v>53930</v>
      </c>
      <c r="D4536">
        <v>5134745579</v>
      </c>
    </row>
    <row r="4537" spans="1:4" x14ac:dyDescent="0.3">
      <c r="A4537" t="s">
        <v>6847</v>
      </c>
      <c r="B4537" t="s">
        <v>3886</v>
      </c>
      <c r="C4537">
        <v>50236</v>
      </c>
      <c r="D4537">
        <v>2352201101</v>
      </c>
    </row>
    <row r="4538" spans="1:4" x14ac:dyDescent="0.3">
      <c r="A4538" t="s">
        <v>6848</v>
      </c>
      <c r="B4538" t="s">
        <v>1991</v>
      </c>
      <c r="C4538">
        <v>42349</v>
      </c>
      <c r="D4538">
        <v>5082945165</v>
      </c>
    </row>
    <row r="4539" spans="1:4" x14ac:dyDescent="0.3">
      <c r="A4539" t="s">
        <v>6849</v>
      </c>
      <c r="B4539" t="s">
        <v>2308</v>
      </c>
      <c r="C4539">
        <v>24389</v>
      </c>
      <c r="D4539">
        <v>7205256240</v>
      </c>
    </row>
    <row r="4540" spans="1:4" x14ac:dyDescent="0.3">
      <c r="A4540" t="s">
        <v>6850</v>
      </c>
      <c r="B4540" t="s">
        <v>2378</v>
      </c>
      <c r="C4540">
        <v>52218</v>
      </c>
      <c r="D4540">
        <v>8256403403</v>
      </c>
    </row>
    <row r="4541" spans="1:4" x14ac:dyDescent="0.3">
      <c r="A4541" t="s">
        <v>6851</v>
      </c>
      <c r="B4541" t="s">
        <v>2135</v>
      </c>
      <c r="C4541">
        <v>46683</v>
      </c>
      <c r="D4541">
        <v>7560031153</v>
      </c>
    </row>
    <row r="4542" spans="1:4" x14ac:dyDescent="0.3">
      <c r="A4542" t="s">
        <v>6852</v>
      </c>
      <c r="B4542" t="s">
        <v>2457</v>
      </c>
      <c r="C4542">
        <v>10095</v>
      </c>
      <c r="D4542">
        <v>509393462</v>
      </c>
    </row>
    <row r="4543" spans="1:4" x14ac:dyDescent="0.3">
      <c r="A4543" t="s">
        <v>6853</v>
      </c>
      <c r="B4543" t="s">
        <v>2641</v>
      </c>
      <c r="C4543">
        <v>16051</v>
      </c>
      <c r="D4543">
        <v>2821741499</v>
      </c>
    </row>
    <row r="4544" spans="1:4" x14ac:dyDescent="0.3">
      <c r="A4544" t="s">
        <v>6854</v>
      </c>
      <c r="B4544" t="s">
        <v>2633</v>
      </c>
      <c r="C4544">
        <v>13603</v>
      </c>
      <c r="D4544">
        <v>62571575</v>
      </c>
    </row>
    <row r="4545" spans="1:4" x14ac:dyDescent="0.3">
      <c r="A4545" t="s">
        <v>6855</v>
      </c>
      <c r="B4545" t="s">
        <v>2063</v>
      </c>
      <c r="C4545">
        <v>56036</v>
      </c>
      <c r="D4545">
        <v>5372344725</v>
      </c>
    </row>
    <row r="4546" spans="1:4" x14ac:dyDescent="0.3">
      <c r="A4546" t="s">
        <v>6856</v>
      </c>
      <c r="B4546" t="s">
        <v>1993</v>
      </c>
      <c r="C4546">
        <v>40339</v>
      </c>
      <c r="D4546">
        <v>3554301841</v>
      </c>
    </row>
    <row r="4547" spans="1:4" x14ac:dyDescent="0.3">
      <c r="A4547" t="s">
        <v>6857</v>
      </c>
      <c r="B4547" t="s">
        <v>2158</v>
      </c>
      <c r="C4547">
        <v>33707</v>
      </c>
      <c r="D4547">
        <v>8322342209</v>
      </c>
    </row>
    <row r="4548" spans="1:4" x14ac:dyDescent="0.3">
      <c r="A4548" t="s">
        <v>6858</v>
      </c>
      <c r="B4548" t="s">
        <v>2314</v>
      </c>
      <c r="C4548">
        <v>59290</v>
      </c>
      <c r="D4548">
        <v>6776868107</v>
      </c>
    </row>
    <row r="4549" spans="1:4" x14ac:dyDescent="0.3">
      <c r="A4549" t="s">
        <v>6859</v>
      </c>
      <c r="B4549" t="s">
        <v>1960</v>
      </c>
      <c r="C4549">
        <v>19907</v>
      </c>
      <c r="D4549">
        <v>1249074622</v>
      </c>
    </row>
    <row r="4550" spans="1:4" x14ac:dyDescent="0.3">
      <c r="A4550" t="s">
        <v>6860</v>
      </c>
      <c r="B4550" t="s">
        <v>2329</v>
      </c>
      <c r="C4550">
        <v>55792</v>
      </c>
      <c r="D4550">
        <v>2500807061</v>
      </c>
    </row>
    <row r="4551" spans="1:4" x14ac:dyDescent="0.3">
      <c r="A4551" t="s">
        <v>6861</v>
      </c>
      <c r="B4551" t="s">
        <v>2554</v>
      </c>
      <c r="C4551">
        <v>59470</v>
      </c>
      <c r="D4551">
        <v>7914395587</v>
      </c>
    </row>
    <row r="4552" spans="1:4" x14ac:dyDescent="0.3">
      <c r="A4552" t="s">
        <v>6862</v>
      </c>
      <c r="B4552" t="s">
        <v>1932</v>
      </c>
      <c r="C4552">
        <v>16884</v>
      </c>
      <c r="D4552">
        <v>6235447353</v>
      </c>
    </row>
    <row r="4553" spans="1:4" x14ac:dyDescent="0.3">
      <c r="A4553" t="s">
        <v>6863</v>
      </c>
      <c r="B4553" t="s">
        <v>2554</v>
      </c>
      <c r="C4553">
        <v>15596</v>
      </c>
      <c r="D4553">
        <v>9381484503</v>
      </c>
    </row>
    <row r="4554" spans="1:4" x14ac:dyDescent="0.3">
      <c r="A4554" t="s">
        <v>6864</v>
      </c>
      <c r="B4554" t="s">
        <v>1968</v>
      </c>
      <c r="C4554">
        <v>23047</v>
      </c>
      <c r="D4554">
        <v>2158895349</v>
      </c>
    </row>
    <row r="4555" spans="1:4" x14ac:dyDescent="0.3">
      <c r="A4555" t="s">
        <v>6865</v>
      </c>
      <c r="B4555" t="s">
        <v>2164</v>
      </c>
      <c r="C4555">
        <v>52952</v>
      </c>
      <c r="D4555">
        <v>8373529241</v>
      </c>
    </row>
    <row r="4556" spans="1:4" x14ac:dyDescent="0.3">
      <c r="A4556" t="s">
        <v>6866</v>
      </c>
      <c r="B4556" t="s">
        <v>2478</v>
      </c>
      <c r="C4556">
        <v>19528</v>
      </c>
      <c r="D4556">
        <v>3824197065</v>
      </c>
    </row>
    <row r="4557" spans="1:4" x14ac:dyDescent="0.3">
      <c r="A4557" t="s">
        <v>6867</v>
      </c>
      <c r="B4557" t="s">
        <v>2670</v>
      </c>
      <c r="C4557">
        <v>36176</v>
      </c>
      <c r="D4557">
        <v>8387947148</v>
      </c>
    </row>
    <row r="4558" spans="1:4" x14ac:dyDescent="0.3">
      <c r="A4558" t="s">
        <v>6868</v>
      </c>
      <c r="B4558" t="s">
        <v>2501</v>
      </c>
      <c r="C4558">
        <v>26071</v>
      </c>
      <c r="D4558">
        <v>8315800957</v>
      </c>
    </row>
    <row r="4559" spans="1:4" x14ac:dyDescent="0.3">
      <c r="A4559" t="s">
        <v>6869</v>
      </c>
      <c r="B4559" t="s">
        <v>3734</v>
      </c>
      <c r="C4559">
        <v>51026</v>
      </c>
      <c r="D4559">
        <v>1573192775</v>
      </c>
    </row>
    <row r="4560" spans="1:4" x14ac:dyDescent="0.3">
      <c r="A4560" t="s">
        <v>6870</v>
      </c>
      <c r="B4560" t="s">
        <v>2623</v>
      </c>
      <c r="C4560">
        <v>36366</v>
      </c>
      <c r="D4560">
        <v>3164004753</v>
      </c>
    </row>
    <row r="4561" spans="1:4" x14ac:dyDescent="0.3">
      <c r="A4561" t="s">
        <v>6871</v>
      </c>
      <c r="B4561" t="s">
        <v>3092</v>
      </c>
      <c r="C4561">
        <v>12915</v>
      </c>
      <c r="D4561">
        <v>320120716</v>
      </c>
    </row>
    <row r="4562" spans="1:4" x14ac:dyDescent="0.3">
      <c r="A4562" t="s">
        <v>6872</v>
      </c>
      <c r="B4562" t="s">
        <v>4163</v>
      </c>
      <c r="C4562">
        <v>55618</v>
      </c>
      <c r="D4562">
        <v>1079691642</v>
      </c>
    </row>
    <row r="4563" spans="1:4" x14ac:dyDescent="0.3">
      <c r="A4563" t="s">
        <v>6873</v>
      </c>
      <c r="B4563" t="s">
        <v>2587</v>
      </c>
      <c r="C4563">
        <v>32289</v>
      </c>
      <c r="D4563">
        <v>7473861379</v>
      </c>
    </row>
    <row r="4564" spans="1:4" x14ac:dyDescent="0.3">
      <c r="A4564" t="s">
        <v>6874</v>
      </c>
      <c r="B4564" t="s">
        <v>2797</v>
      </c>
      <c r="C4564">
        <v>10471</v>
      </c>
      <c r="D4564">
        <v>1739513533</v>
      </c>
    </row>
    <row r="4565" spans="1:4" x14ac:dyDescent="0.3">
      <c r="A4565" t="s">
        <v>6875</v>
      </c>
      <c r="B4565" t="s">
        <v>2920</v>
      </c>
      <c r="C4565">
        <v>44036</v>
      </c>
      <c r="D4565">
        <v>6596440737</v>
      </c>
    </row>
    <row r="4566" spans="1:4" x14ac:dyDescent="0.3">
      <c r="A4566" t="s">
        <v>6876</v>
      </c>
      <c r="B4566" t="s">
        <v>2716</v>
      </c>
      <c r="C4566">
        <v>46274</v>
      </c>
      <c r="D4566">
        <v>9369490930</v>
      </c>
    </row>
    <row r="4567" spans="1:4" x14ac:dyDescent="0.3">
      <c r="A4567" t="s">
        <v>6877</v>
      </c>
      <c r="B4567" t="s">
        <v>2288</v>
      </c>
      <c r="C4567">
        <v>19231</v>
      </c>
      <c r="D4567">
        <v>2177097355</v>
      </c>
    </row>
    <row r="4568" spans="1:4" x14ac:dyDescent="0.3">
      <c r="A4568" t="s">
        <v>6878</v>
      </c>
      <c r="B4568" t="s">
        <v>3237</v>
      </c>
      <c r="C4568">
        <v>44754</v>
      </c>
      <c r="D4568">
        <v>1755716656</v>
      </c>
    </row>
    <row r="4569" spans="1:4" x14ac:dyDescent="0.3">
      <c r="A4569" t="s">
        <v>6879</v>
      </c>
      <c r="B4569" t="s">
        <v>1958</v>
      </c>
      <c r="C4569">
        <v>16144</v>
      </c>
      <c r="D4569">
        <v>923191143</v>
      </c>
    </row>
    <row r="4570" spans="1:4" x14ac:dyDescent="0.3">
      <c r="A4570" t="s">
        <v>6880</v>
      </c>
      <c r="B4570" t="s">
        <v>2146</v>
      </c>
      <c r="C4570">
        <v>55711</v>
      </c>
      <c r="D4570">
        <v>6364724701</v>
      </c>
    </row>
    <row r="4571" spans="1:4" x14ac:dyDescent="0.3">
      <c r="A4571" t="s">
        <v>6881</v>
      </c>
      <c r="B4571" t="s">
        <v>2441</v>
      </c>
      <c r="C4571">
        <v>15795</v>
      </c>
      <c r="D4571">
        <v>3991175401</v>
      </c>
    </row>
    <row r="4572" spans="1:4" x14ac:dyDescent="0.3">
      <c r="A4572" t="s">
        <v>6882</v>
      </c>
      <c r="B4572" t="s">
        <v>1991</v>
      </c>
      <c r="C4572">
        <v>34815</v>
      </c>
      <c r="D4572">
        <v>4219825649</v>
      </c>
    </row>
    <row r="4573" spans="1:4" x14ac:dyDescent="0.3">
      <c r="A4573" t="s">
        <v>6883</v>
      </c>
      <c r="B4573" t="s">
        <v>2093</v>
      </c>
      <c r="C4573">
        <v>26765</v>
      </c>
      <c r="D4573">
        <v>1918356416</v>
      </c>
    </row>
    <row r="4574" spans="1:4" x14ac:dyDescent="0.3">
      <c r="A4574" t="s">
        <v>6884</v>
      </c>
      <c r="B4574" t="s">
        <v>2269</v>
      </c>
      <c r="C4574">
        <v>58230</v>
      </c>
      <c r="D4574">
        <v>6000780338</v>
      </c>
    </row>
    <row r="4575" spans="1:4" x14ac:dyDescent="0.3">
      <c r="A4575" t="s">
        <v>6885</v>
      </c>
      <c r="B4575" t="s">
        <v>1997</v>
      </c>
      <c r="C4575">
        <v>48722</v>
      </c>
      <c r="D4575">
        <v>3661649302</v>
      </c>
    </row>
    <row r="4576" spans="1:4" x14ac:dyDescent="0.3">
      <c r="A4576" t="s">
        <v>6886</v>
      </c>
      <c r="B4576" t="s">
        <v>2436</v>
      </c>
      <c r="C4576">
        <v>33558</v>
      </c>
      <c r="D4576">
        <v>4920920075</v>
      </c>
    </row>
    <row r="4577" spans="1:4" x14ac:dyDescent="0.3">
      <c r="A4577" t="s">
        <v>6887</v>
      </c>
      <c r="B4577" t="s">
        <v>2149</v>
      </c>
      <c r="C4577">
        <v>46613</v>
      </c>
      <c r="D4577">
        <v>3041948354</v>
      </c>
    </row>
    <row r="4578" spans="1:4" x14ac:dyDescent="0.3">
      <c r="A4578" t="s">
        <v>6888</v>
      </c>
      <c r="B4578" t="s">
        <v>2286</v>
      </c>
      <c r="C4578">
        <v>16468</v>
      </c>
      <c r="D4578">
        <v>4670832530</v>
      </c>
    </row>
    <row r="4579" spans="1:4" x14ac:dyDescent="0.3">
      <c r="A4579" t="s">
        <v>6889</v>
      </c>
      <c r="B4579" t="s">
        <v>2188</v>
      </c>
      <c r="C4579">
        <v>27353</v>
      </c>
      <c r="D4579">
        <v>8401146046</v>
      </c>
    </row>
    <row r="4580" spans="1:4" x14ac:dyDescent="0.3">
      <c r="A4580" t="s">
        <v>6890</v>
      </c>
      <c r="B4580" t="s">
        <v>3873</v>
      </c>
      <c r="C4580">
        <v>28901</v>
      </c>
      <c r="D4580">
        <v>5861892008</v>
      </c>
    </row>
    <row r="4581" spans="1:4" x14ac:dyDescent="0.3">
      <c r="A4581" t="s">
        <v>6891</v>
      </c>
      <c r="B4581" t="s">
        <v>1936</v>
      </c>
      <c r="C4581">
        <v>46649</v>
      </c>
      <c r="D4581">
        <v>8093156364</v>
      </c>
    </row>
    <row r="4582" spans="1:4" x14ac:dyDescent="0.3">
      <c r="A4582" t="s">
        <v>6892</v>
      </c>
      <c r="B4582" t="s">
        <v>2350</v>
      </c>
      <c r="C4582">
        <v>19044</v>
      </c>
      <c r="D4582">
        <v>5756920838</v>
      </c>
    </row>
    <row r="4583" spans="1:4" x14ac:dyDescent="0.3">
      <c r="A4583" t="s">
        <v>6893</v>
      </c>
      <c r="B4583" t="s">
        <v>2623</v>
      </c>
      <c r="C4583">
        <v>46923</v>
      </c>
      <c r="D4583">
        <v>8256403403</v>
      </c>
    </row>
    <row r="4584" spans="1:4" x14ac:dyDescent="0.3">
      <c r="A4584" t="s">
        <v>6894</v>
      </c>
      <c r="B4584" t="s">
        <v>2253</v>
      </c>
      <c r="C4584">
        <v>59869</v>
      </c>
      <c r="D4584">
        <v>1743464649</v>
      </c>
    </row>
    <row r="4585" spans="1:4" x14ac:dyDescent="0.3">
      <c r="A4585" t="s">
        <v>6895</v>
      </c>
      <c r="B4585" t="s">
        <v>2244</v>
      </c>
      <c r="C4585">
        <v>46608</v>
      </c>
      <c r="D4585">
        <v>784224471</v>
      </c>
    </row>
    <row r="4586" spans="1:4" x14ac:dyDescent="0.3">
      <c r="A4586" t="s">
        <v>6896</v>
      </c>
      <c r="B4586" t="s">
        <v>2583</v>
      </c>
      <c r="C4586">
        <v>36320</v>
      </c>
      <c r="D4586">
        <v>3086393343</v>
      </c>
    </row>
    <row r="4587" spans="1:4" x14ac:dyDescent="0.3">
      <c r="A4587" t="s">
        <v>6897</v>
      </c>
      <c r="B4587" t="s">
        <v>2716</v>
      </c>
      <c r="C4587">
        <v>10723</v>
      </c>
      <c r="D4587">
        <v>4823073274</v>
      </c>
    </row>
    <row r="4588" spans="1:4" x14ac:dyDescent="0.3">
      <c r="A4588" t="s">
        <v>6898</v>
      </c>
      <c r="B4588" t="s">
        <v>2800</v>
      </c>
      <c r="C4588">
        <v>49673</v>
      </c>
      <c r="D4588">
        <v>5000631609</v>
      </c>
    </row>
    <row r="4589" spans="1:4" x14ac:dyDescent="0.3">
      <c r="A4589" t="s">
        <v>6899</v>
      </c>
      <c r="B4589" t="s">
        <v>2393</v>
      </c>
      <c r="C4589">
        <v>58469</v>
      </c>
      <c r="D4589">
        <v>325547246</v>
      </c>
    </row>
    <row r="4590" spans="1:4" x14ac:dyDescent="0.3">
      <c r="A4590" t="s">
        <v>6900</v>
      </c>
      <c r="B4590" t="s">
        <v>2020</v>
      </c>
      <c r="C4590">
        <v>34660</v>
      </c>
      <c r="D4590">
        <v>4986200380</v>
      </c>
    </row>
    <row r="4591" spans="1:4" x14ac:dyDescent="0.3">
      <c r="A4591" t="s">
        <v>6901</v>
      </c>
      <c r="B4591" t="s">
        <v>2790</v>
      </c>
      <c r="C4591">
        <v>42210</v>
      </c>
      <c r="D4591">
        <v>923191143</v>
      </c>
    </row>
    <row r="4592" spans="1:4" x14ac:dyDescent="0.3">
      <c r="A4592" t="s">
        <v>6902</v>
      </c>
      <c r="B4592" t="s">
        <v>2192</v>
      </c>
      <c r="C4592">
        <v>10944</v>
      </c>
      <c r="D4592">
        <v>8757371024</v>
      </c>
    </row>
    <row r="4593" spans="1:4" x14ac:dyDescent="0.3">
      <c r="A4593" t="s">
        <v>6903</v>
      </c>
      <c r="B4593" t="s">
        <v>2387</v>
      </c>
      <c r="C4593">
        <v>22101</v>
      </c>
      <c r="D4593">
        <v>4839119791</v>
      </c>
    </row>
    <row r="4594" spans="1:4" x14ac:dyDescent="0.3">
      <c r="A4594" t="s">
        <v>6904</v>
      </c>
      <c r="B4594" t="s">
        <v>3271</v>
      </c>
      <c r="C4594">
        <v>59924</v>
      </c>
      <c r="D4594">
        <v>6695538166</v>
      </c>
    </row>
    <row r="4595" spans="1:4" x14ac:dyDescent="0.3">
      <c r="A4595" t="s">
        <v>6905</v>
      </c>
      <c r="B4595" t="s">
        <v>2203</v>
      </c>
      <c r="C4595">
        <v>39704</v>
      </c>
      <c r="D4595">
        <v>2237103631</v>
      </c>
    </row>
    <row r="4596" spans="1:4" x14ac:dyDescent="0.3">
      <c r="A4596" t="s">
        <v>6906</v>
      </c>
      <c r="B4596" t="s">
        <v>2439</v>
      </c>
      <c r="C4596">
        <v>34984</v>
      </c>
      <c r="D4596">
        <v>9958099322</v>
      </c>
    </row>
    <row r="4597" spans="1:4" x14ac:dyDescent="0.3">
      <c r="A4597" t="s">
        <v>6907</v>
      </c>
      <c r="B4597" t="s">
        <v>2378</v>
      </c>
      <c r="C4597">
        <v>32191</v>
      </c>
      <c r="D4597">
        <v>5209112160</v>
      </c>
    </row>
    <row r="4598" spans="1:4" x14ac:dyDescent="0.3">
      <c r="A4598" t="s">
        <v>6908</v>
      </c>
      <c r="B4598" t="s">
        <v>3560</v>
      </c>
      <c r="C4598">
        <v>50473</v>
      </c>
      <c r="D4598">
        <v>5293354957</v>
      </c>
    </row>
    <row r="4599" spans="1:4" x14ac:dyDescent="0.3">
      <c r="A4599" t="s">
        <v>6909</v>
      </c>
      <c r="B4599" t="s">
        <v>1988</v>
      </c>
      <c r="C4599">
        <v>54529</v>
      </c>
      <c r="D4599">
        <v>5990182805</v>
      </c>
    </row>
    <row r="4600" spans="1:4" x14ac:dyDescent="0.3">
      <c r="A4600" t="s">
        <v>6910</v>
      </c>
      <c r="B4600" t="s">
        <v>5394</v>
      </c>
      <c r="C4600">
        <v>36444</v>
      </c>
      <c r="D4600">
        <v>9151658844</v>
      </c>
    </row>
    <row r="4601" spans="1:4" x14ac:dyDescent="0.3">
      <c r="A4601" t="s">
        <v>6911</v>
      </c>
      <c r="B4601" t="s">
        <v>3560</v>
      </c>
      <c r="C4601">
        <v>40856</v>
      </c>
      <c r="D4601">
        <v>2677632772</v>
      </c>
    </row>
    <row r="4602" spans="1:4" x14ac:dyDescent="0.3">
      <c r="A4602" t="s">
        <v>6912</v>
      </c>
      <c r="B4602" t="s">
        <v>2059</v>
      </c>
      <c r="C4602">
        <v>47737</v>
      </c>
      <c r="D4602">
        <v>2376099331</v>
      </c>
    </row>
    <row r="4603" spans="1:4" x14ac:dyDescent="0.3">
      <c r="A4603" t="s">
        <v>6913</v>
      </c>
      <c r="B4603" t="s">
        <v>2348</v>
      </c>
      <c r="C4603">
        <v>30388</v>
      </c>
      <c r="D4603">
        <v>2524572722</v>
      </c>
    </row>
    <row r="4604" spans="1:4" x14ac:dyDescent="0.3">
      <c r="A4604" t="s">
        <v>6914</v>
      </c>
      <c r="B4604" t="s">
        <v>2424</v>
      </c>
      <c r="C4604">
        <v>20083</v>
      </c>
      <c r="D4604">
        <v>7462961601</v>
      </c>
    </row>
    <row r="4605" spans="1:4" x14ac:dyDescent="0.3">
      <c r="A4605" t="s">
        <v>6915</v>
      </c>
      <c r="B4605" t="s">
        <v>2374</v>
      </c>
      <c r="C4605">
        <v>17738</v>
      </c>
      <c r="D4605">
        <v>7462961601</v>
      </c>
    </row>
    <row r="4606" spans="1:4" x14ac:dyDescent="0.3">
      <c r="A4606" t="s">
        <v>6916</v>
      </c>
      <c r="B4606" t="s">
        <v>2457</v>
      </c>
      <c r="C4606">
        <v>27997</v>
      </c>
      <c r="D4606">
        <v>8065075959</v>
      </c>
    </row>
    <row r="4607" spans="1:4" x14ac:dyDescent="0.3">
      <c r="A4607" t="s">
        <v>6917</v>
      </c>
      <c r="B4607" t="s">
        <v>2089</v>
      </c>
      <c r="C4607">
        <v>38972</v>
      </c>
      <c r="D4607">
        <v>8069192305</v>
      </c>
    </row>
    <row r="4608" spans="1:4" x14ac:dyDescent="0.3">
      <c r="A4608" t="s">
        <v>6918</v>
      </c>
      <c r="B4608" t="s">
        <v>2548</v>
      </c>
      <c r="C4608">
        <v>41110</v>
      </c>
      <c r="D4608">
        <v>5234982726</v>
      </c>
    </row>
    <row r="4609" spans="1:4" x14ac:dyDescent="0.3">
      <c r="A4609" t="s">
        <v>6919</v>
      </c>
      <c r="B4609" t="s">
        <v>2405</v>
      </c>
      <c r="C4609">
        <v>25641</v>
      </c>
      <c r="D4609">
        <v>1268934771</v>
      </c>
    </row>
    <row r="4610" spans="1:4" x14ac:dyDescent="0.3">
      <c r="A4610" t="s">
        <v>6920</v>
      </c>
      <c r="B4610" t="s">
        <v>3279</v>
      </c>
      <c r="C4610">
        <v>39714</v>
      </c>
      <c r="D4610">
        <v>7180110256</v>
      </c>
    </row>
    <row r="4611" spans="1:4" x14ac:dyDescent="0.3">
      <c r="A4611" t="s">
        <v>6921</v>
      </c>
      <c r="B4611" t="s">
        <v>2488</v>
      </c>
      <c r="C4611">
        <v>30774</v>
      </c>
      <c r="D4611">
        <v>5407735911</v>
      </c>
    </row>
    <row r="4612" spans="1:4" x14ac:dyDescent="0.3">
      <c r="A4612" t="s">
        <v>6922</v>
      </c>
      <c r="B4612" t="s">
        <v>2718</v>
      </c>
      <c r="C4612">
        <v>45498</v>
      </c>
      <c r="D4612">
        <v>4009257075</v>
      </c>
    </row>
    <row r="4613" spans="1:4" x14ac:dyDescent="0.3">
      <c r="A4613" t="s">
        <v>6923</v>
      </c>
      <c r="B4613" t="s">
        <v>2409</v>
      </c>
      <c r="C4613">
        <v>40670</v>
      </c>
      <c r="D4613">
        <v>3580617389</v>
      </c>
    </row>
    <row r="4614" spans="1:4" x14ac:dyDescent="0.3">
      <c r="A4614" t="s">
        <v>6924</v>
      </c>
      <c r="B4614" t="s">
        <v>2503</v>
      </c>
      <c r="C4614">
        <v>29491</v>
      </c>
      <c r="D4614">
        <v>2575500974</v>
      </c>
    </row>
    <row r="4615" spans="1:4" x14ac:dyDescent="0.3">
      <c r="A4615" t="s">
        <v>6925</v>
      </c>
      <c r="B4615" t="s">
        <v>1950</v>
      </c>
      <c r="C4615">
        <v>16628</v>
      </c>
      <c r="D4615">
        <v>9800744517</v>
      </c>
    </row>
    <row r="4616" spans="1:4" x14ac:dyDescent="0.3">
      <c r="A4616" t="s">
        <v>6926</v>
      </c>
      <c r="B4616" t="s">
        <v>2951</v>
      </c>
      <c r="C4616">
        <v>50219</v>
      </c>
      <c r="D4616">
        <v>9545462825</v>
      </c>
    </row>
    <row r="4617" spans="1:4" x14ac:dyDescent="0.3">
      <c r="A4617" t="s">
        <v>6927</v>
      </c>
      <c r="B4617" t="s">
        <v>1956</v>
      </c>
      <c r="C4617">
        <v>22323</v>
      </c>
      <c r="D4617">
        <v>5412518958</v>
      </c>
    </row>
    <row r="4618" spans="1:4" x14ac:dyDescent="0.3">
      <c r="A4618" t="s">
        <v>6928</v>
      </c>
      <c r="B4618" t="s">
        <v>3169</v>
      </c>
      <c r="C4618">
        <v>21712</v>
      </c>
      <c r="D4618">
        <v>1953937357</v>
      </c>
    </row>
    <row r="4619" spans="1:4" x14ac:dyDescent="0.3">
      <c r="A4619" t="s">
        <v>6929</v>
      </c>
      <c r="B4619" t="s">
        <v>2762</v>
      </c>
      <c r="C4619">
        <v>54181</v>
      </c>
      <c r="D4619">
        <v>4877108939</v>
      </c>
    </row>
    <row r="4620" spans="1:4" x14ac:dyDescent="0.3">
      <c r="A4620" t="s">
        <v>6930</v>
      </c>
      <c r="B4620" t="s">
        <v>2345</v>
      </c>
      <c r="C4620">
        <v>21090</v>
      </c>
      <c r="D4620">
        <v>7585281072</v>
      </c>
    </row>
    <row r="4621" spans="1:4" x14ac:dyDescent="0.3">
      <c r="A4621" t="s">
        <v>6931</v>
      </c>
      <c r="B4621" t="s">
        <v>2051</v>
      </c>
      <c r="C4621">
        <v>11307</v>
      </c>
      <c r="D4621">
        <v>8173067724</v>
      </c>
    </row>
    <row r="4622" spans="1:4" x14ac:dyDescent="0.3">
      <c r="A4622" t="s">
        <v>6932</v>
      </c>
      <c r="B4622" t="s">
        <v>2378</v>
      </c>
      <c r="C4622">
        <v>51560</v>
      </c>
      <c r="D4622">
        <v>3779559293</v>
      </c>
    </row>
    <row r="4623" spans="1:4" x14ac:dyDescent="0.3">
      <c r="A4623" t="s">
        <v>6933</v>
      </c>
      <c r="B4623" t="s">
        <v>2841</v>
      </c>
      <c r="C4623">
        <v>16783</v>
      </c>
      <c r="D4623">
        <v>4691333258</v>
      </c>
    </row>
    <row r="4624" spans="1:4" x14ac:dyDescent="0.3">
      <c r="A4624" t="s">
        <v>6934</v>
      </c>
      <c r="B4624" t="s">
        <v>2154</v>
      </c>
      <c r="C4624">
        <v>43013</v>
      </c>
      <c r="D4624">
        <v>7273123196</v>
      </c>
    </row>
    <row r="4625" spans="1:4" x14ac:dyDescent="0.3">
      <c r="A4625" t="s">
        <v>6935</v>
      </c>
      <c r="B4625" t="s">
        <v>2343</v>
      </c>
      <c r="C4625">
        <v>35455</v>
      </c>
      <c r="D4625">
        <v>4656574848</v>
      </c>
    </row>
    <row r="4626" spans="1:4" x14ac:dyDescent="0.3">
      <c r="A4626" t="s">
        <v>6936</v>
      </c>
      <c r="B4626" t="s">
        <v>2083</v>
      </c>
      <c r="C4626">
        <v>26121</v>
      </c>
      <c r="D4626">
        <v>2908560011</v>
      </c>
    </row>
    <row r="4627" spans="1:4" x14ac:dyDescent="0.3">
      <c r="A4627" t="s">
        <v>6937</v>
      </c>
      <c r="B4627" t="s">
        <v>2600</v>
      </c>
      <c r="C4627">
        <v>49412</v>
      </c>
      <c r="D4627">
        <v>2136806068</v>
      </c>
    </row>
    <row r="4628" spans="1:4" x14ac:dyDescent="0.3">
      <c r="A4628" t="s">
        <v>6938</v>
      </c>
      <c r="B4628" t="s">
        <v>2099</v>
      </c>
      <c r="C4628">
        <v>44972</v>
      </c>
      <c r="D4628">
        <v>4698538416</v>
      </c>
    </row>
    <row r="4629" spans="1:4" x14ac:dyDescent="0.3">
      <c r="A4629" t="s">
        <v>6939</v>
      </c>
      <c r="B4629" t="s">
        <v>2507</v>
      </c>
      <c r="C4629">
        <v>16530</v>
      </c>
      <c r="D4629">
        <v>8034345962</v>
      </c>
    </row>
    <row r="4630" spans="1:4" x14ac:dyDescent="0.3">
      <c r="A4630" t="s">
        <v>6940</v>
      </c>
      <c r="B4630" t="s">
        <v>3508</v>
      </c>
      <c r="C4630">
        <v>46607</v>
      </c>
      <c r="D4630">
        <v>5079859830</v>
      </c>
    </row>
    <row r="4631" spans="1:4" x14ac:dyDescent="0.3">
      <c r="A4631" t="s">
        <v>6941</v>
      </c>
      <c r="B4631" t="s">
        <v>2266</v>
      </c>
      <c r="C4631">
        <v>14416</v>
      </c>
      <c r="D4631">
        <v>8387947148</v>
      </c>
    </row>
    <row r="4632" spans="1:4" x14ac:dyDescent="0.3">
      <c r="A4632" t="s">
        <v>6942</v>
      </c>
      <c r="B4632" t="s">
        <v>2405</v>
      </c>
      <c r="C4632">
        <v>50872</v>
      </c>
      <c r="D4632">
        <v>7567063646</v>
      </c>
    </row>
    <row r="4633" spans="1:4" x14ac:dyDescent="0.3">
      <c r="A4633" t="s">
        <v>6943</v>
      </c>
      <c r="B4633" t="s">
        <v>2641</v>
      </c>
      <c r="C4633">
        <v>27315</v>
      </c>
      <c r="D4633">
        <v>9412192312</v>
      </c>
    </row>
    <row r="4634" spans="1:4" x14ac:dyDescent="0.3">
      <c r="A4634" t="s">
        <v>6944</v>
      </c>
      <c r="B4634" t="s">
        <v>3487</v>
      </c>
      <c r="C4634">
        <v>15026</v>
      </c>
      <c r="D4634">
        <v>6109997811</v>
      </c>
    </row>
    <row r="4635" spans="1:4" x14ac:dyDescent="0.3">
      <c r="A4635" t="s">
        <v>6945</v>
      </c>
      <c r="B4635" t="s">
        <v>2727</v>
      </c>
      <c r="C4635">
        <v>57192</v>
      </c>
      <c r="D4635">
        <v>8545135858</v>
      </c>
    </row>
    <row r="4636" spans="1:4" x14ac:dyDescent="0.3">
      <c r="A4636" t="s">
        <v>6946</v>
      </c>
      <c r="B4636" t="s">
        <v>2614</v>
      </c>
      <c r="C4636">
        <v>37540</v>
      </c>
      <c r="D4636">
        <v>7243767311</v>
      </c>
    </row>
    <row r="4637" spans="1:4" x14ac:dyDescent="0.3">
      <c r="A4637" t="s">
        <v>6947</v>
      </c>
      <c r="B4637" t="s">
        <v>3113</v>
      </c>
      <c r="C4637">
        <v>26204</v>
      </c>
      <c r="D4637">
        <v>3877279783</v>
      </c>
    </row>
    <row r="4638" spans="1:4" x14ac:dyDescent="0.3">
      <c r="A4638" t="s">
        <v>6948</v>
      </c>
      <c r="B4638" t="s">
        <v>2156</v>
      </c>
      <c r="C4638">
        <v>21395</v>
      </c>
      <c r="D4638">
        <v>115757341</v>
      </c>
    </row>
    <row r="4639" spans="1:4" x14ac:dyDescent="0.3">
      <c r="A4639" t="s">
        <v>6949</v>
      </c>
      <c r="B4639" t="s">
        <v>2593</v>
      </c>
      <c r="C4639">
        <v>43012</v>
      </c>
      <c r="D4639">
        <v>5138969978</v>
      </c>
    </row>
    <row r="4640" spans="1:4" x14ac:dyDescent="0.3">
      <c r="A4640" t="s">
        <v>6950</v>
      </c>
      <c r="B4640" t="s">
        <v>2207</v>
      </c>
      <c r="C4640">
        <v>13424</v>
      </c>
      <c r="D4640">
        <v>8065075959</v>
      </c>
    </row>
    <row r="4641" spans="1:4" x14ac:dyDescent="0.3">
      <c r="A4641" t="s">
        <v>6951</v>
      </c>
      <c r="B4641" t="s">
        <v>2841</v>
      </c>
      <c r="C4641">
        <v>46340</v>
      </c>
      <c r="D4641">
        <v>9617190826</v>
      </c>
    </row>
    <row r="4642" spans="1:4" x14ac:dyDescent="0.3">
      <c r="A4642" t="s">
        <v>6952</v>
      </c>
      <c r="B4642" t="s">
        <v>2045</v>
      </c>
      <c r="C4642">
        <v>51871</v>
      </c>
      <c r="D4642">
        <v>4525743115</v>
      </c>
    </row>
    <row r="4643" spans="1:4" x14ac:dyDescent="0.3">
      <c r="A4643" t="s">
        <v>6953</v>
      </c>
      <c r="B4643" t="s">
        <v>2505</v>
      </c>
      <c r="C4643">
        <v>14973</v>
      </c>
      <c r="D4643">
        <v>7866715386</v>
      </c>
    </row>
    <row r="4644" spans="1:4" x14ac:dyDescent="0.3">
      <c r="A4644" t="s">
        <v>6954</v>
      </c>
      <c r="B4644" t="s">
        <v>2856</v>
      </c>
      <c r="C4644">
        <v>58513</v>
      </c>
      <c r="D4644">
        <v>7000350199</v>
      </c>
    </row>
    <row r="4645" spans="1:4" x14ac:dyDescent="0.3">
      <c r="A4645" t="s">
        <v>6955</v>
      </c>
      <c r="B4645" t="s">
        <v>2617</v>
      </c>
      <c r="C4645">
        <v>10837</v>
      </c>
      <c r="D4645">
        <v>3060876401</v>
      </c>
    </row>
    <row r="4646" spans="1:4" x14ac:dyDescent="0.3">
      <c r="A4646" t="s">
        <v>6956</v>
      </c>
      <c r="B4646" t="s">
        <v>2452</v>
      </c>
      <c r="C4646">
        <v>56711</v>
      </c>
      <c r="D4646">
        <v>4499766028</v>
      </c>
    </row>
    <row r="4647" spans="1:4" x14ac:dyDescent="0.3">
      <c r="A4647" t="s">
        <v>6957</v>
      </c>
      <c r="B4647" t="s">
        <v>2931</v>
      </c>
      <c r="C4647">
        <v>10469</v>
      </c>
      <c r="D4647">
        <v>9651729414</v>
      </c>
    </row>
    <row r="4648" spans="1:4" x14ac:dyDescent="0.3">
      <c r="A4648" t="s">
        <v>6958</v>
      </c>
      <c r="B4648" t="s">
        <v>2372</v>
      </c>
      <c r="C4648">
        <v>21114</v>
      </c>
      <c r="D4648">
        <v>8501525324</v>
      </c>
    </row>
    <row r="4649" spans="1:4" x14ac:dyDescent="0.3">
      <c r="A4649" t="s">
        <v>6959</v>
      </c>
      <c r="B4649" t="s">
        <v>2931</v>
      </c>
      <c r="C4649">
        <v>24363</v>
      </c>
      <c r="D4649">
        <v>1664426442</v>
      </c>
    </row>
    <row r="4650" spans="1:4" x14ac:dyDescent="0.3">
      <c r="A4650" t="s">
        <v>6960</v>
      </c>
      <c r="B4650" t="s">
        <v>2396</v>
      </c>
      <c r="C4650">
        <v>15466</v>
      </c>
      <c r="D4650">
        <v>4638232353</v>
      </c>
    </row>
    <row r="4651" spans="1:4" x14ac:dyDescent="0.3">
      <c r="A4651" t="s">
        <v>6961</v>
      </c>
      <c r="B4651" t="s">
        <v>2762</v>
      </c>
      <c r="C4651">
        <v>20039</v>
      </c>
      <c r="D4651">
        <v>8302317314</v>
      </c>
    </row>
    <row r="4652" spans="1:4" x14ac:dyDescent="0.3">
      <c r="A4652" t="s">
        <v>6962</v>
      </c>
      <c r="B4652" t="s">
        <v>2141</v>
      </c>
      <c r="C4652">
        <v>43134</v>
      </c>
      <c r="D4652">
        <v>6750554423</v>
      </c>
    </row>
    <row r="4653" spans="1:4" x14ac:dyDescent="0.3">
      <c r="A4653" t="s">
        <v>6963</v>
      </c>
      <c r="B4653" t="s">
        <v>2511</v>
      </c>
      <c r="C4653">
        <v>13236</v>
      </c>
      <c r="D4653">
        <v>7033916019</v>
      </c>
    </row>
    <row r="4654" spans="1:4" x14ac:dyDescent="0.3">
      <c r="A4654" t="s">
        <v>6964</v>
      </c>
      <c r="B4654" t="s">
        <v>2269</v>
      </c>
      <c r="C4654">
        <v>28170</v>
      </c>
      <c r="D4654">
        <v>6227038881</v>
      </c>
    </row>
    <row r="4655" spans="1:4" x14ac:dyDescent="0.3">
      <c r="A4655" t="s">
        <v>6965</v>
      </c>
      <c r="B4655" t="s">
        <v>2714</v>
      </c>
      <c r="C4655">
        <v>17305</v>
      </c>
      <c r="D4655">
        <v>7453397081</v>
      </c>
    </row>
    <row r="4656" spans="1:4" x14ac:dyDescent="0.3">
      <c r="A4656" t="s">
        <v>6966</v>
      </c>
      <c r="B4656" t="s">
        <v>1972</v>
      </c>
      <c r="C4656">
        <v>16591</v>
      </c>
      <c r="D4656">
        <v>5211527984</v>
      </c>
    </row>
    <row r="4657" spans="1:4" x14ac:dyDescent="0.3">
      <c r="A4657" t="s">
        <v>6967</v>
      </c>
      <c r="B4657" t="s">
        <v>2369</v>
      </c>
      <c r="C4657">
        <v>10238</v>
      </c>
      <c r="D4657">
        <v>5837501576</v>
      </c>
    </row>
    <row r="4658" spans="1:4" x14ac:dyDescent="0.3">
      <c r="A4658" t="s">
        <v>6968</v>
      </c>
      <c r="B4658" t="s">
        <v>2103</v>
      </c>
      <c r="C4658">
        <v>35318</v>
      </c>
      <c r="D4658">
        <v>7966879720</v>
      </c>
    </row>
    <row r="4659" spans="1:4" x14ac:dyDescent="0.3">
      <c r="A4659" t="s">
        <v>6969</v>
      </c>
      <c r="B4659" t="s">
        <v>2340</v>
      </c>
      <c r="C4659">
        <v>20246</v>
      </c>
      <c r="D4659">
        <v>9621571960</v>
      </c>
    </row>
    <row r="4660" spans="1:4" x14ac:dyDescent="0.3">
      <c r="A4660" t="s">
        <v>6970</v>
      </c>
      <c r="B4660" t="s">
        <v>2166</v>
      </c>
      <c r="C4660">
        <v>23757</v>
      </c>
      <c r="D4660">
        <v>7473861379</v>
      </c>
    </row>
    <row r="4661" spans="1:4" x14ac:dyDescent="0.3">
      <c r="A4661" t="s">
        <v>6971</v>
      </c>
      <c r="B4661" t="s">
        <v>2118</v>
      </c>
      <c r="C4661">
        <v>18470</v>
      </c>
      <c r="D4661">
        <v>2740930763</v>
      </c>
    </row>
    <row r="4662" spans="1:4" x14ac:dyDescent="0.3">
      <c r="A4662" t="s">
        <v>6972</v>
      </c>
      <c r="B4662" t="s">
        <v>2095</v>
      </c>
      <c r="C4662">
        <v>29375</v>
      </c>
      <c r="D4662">
        <v>3101620996</v>
      </c>
    </row>
    <row r="4663" spans="1:4" x14ac:dyDescent="0.3">
      <c r="A4663" t="s">
        <v>6973</v>
      </c>
      <c r="B4663" t="s">
        <v>2614</v>
      </c>
      <c r="C4663">
        <v>17567</v>
      </c>
      <c r="D4663">
        <v>8519669638</v>
      </c>
    </row>
    <row r="4664" spans="1:4" x14ac:dyDescent="0.3">
      <c r="A4664" t="s">
        <v>6974</v>
      </c>
      <c r="B4664" t="s">
        <v>2348</v>
      </c>
      <c r="C4664">
        <v>56694</v>
      </c>
      <c r="D4664">
        <v>5241020535</v>
      </c>
    </row>
    <row r="4665" spans="1:4" x14ac:dyDescent="0.3">
      <c r="A4665" t="s">
        <v>6975</v>
      </c>
      <c r="B4665" t="s">
        <v>3734</v>
      </c>
      <c r="C4665">
        <v>46705</v>
      </c>
      <c r="D4665">
        <v>2450711406</v>
      </c>
    </row>
    <row r="4666" spans="1:4" x14ac:dyDescent="0.3">
      <c r="A4666" t="s">
        <v>6976</v>
      </c>
      <c r="B4666" t="s">
        <v>2740</v>
      </c>
      <c r="C4666">
        <v>20654</v>
      </c>
      <c r="D4666">
        <v>5358183647</v>
      </c>
    </row>
    <row r="4667" spans="1:4" x14ac:dyDescent="0.3">
      <c r="A4667" t="s">
        <v>6977</v>
      </c>
      <c r="B4667" t="s">
        <v>2065</v>
      </c>
      <c r="C4667">
        <v>12091</v>
      </c>
      <c r="D4667">
        <v>6276010022</v>
      </c>
    </row>
    <row r="4668" spans="1:4" x14ac:dyDescent="0.3">
      <c r="A4668" t="s">
        <v>6978</v>
      </c>
      <c r="B4668" t="s">
        <v>2583</v>
      </c>
      <c r="C4668">
        <v>27432</v>
      </c>
      <c r="D4668">
        <v>6276010022</v>
      </c>
    </row>
    <row r="4669" spans="1:4" x14ac:dyDescent="0.3">
      <c r="A4669" t="s">
        <v>6979</v>
      </c>
      <c r="B4669" t="s">
        <v>1942</v>
      </c>
      <c r="C4669">
        <v>31320</v>
      </c>
      <c r="D4669">
        <v>6858776575</v>
      </c>
    </row>
    <row r="4670" spans="1:4" x14ac:dyDescent="0.3">
      <c r="A4670" t="s">
        <v>6980</v>
      </c>
      <c r="B4670" t="s">
        <v>2075</v>
      </c>
      <c r="C4670">
        <v>15242</v>
      </c>
      <c r="D4670">
        <v>9726268931</v>
      </c>
    </row>
    <row r="4671" spans="1:4" x14ac:dyDescent="0.3">
      <c r="A4671" t="s">
        <v>6981</v>
      </c>
      <c r="B4671" t="s">
        <v>2569</v>
      </c>
      <c r="C4671">
        <v>32363</v>
      </c>
      <c r="D4671">
        <v>5928086253</v>
      </c>
    </row>
    <row r="4672" spans="1:4" x14ac:dyDescent="0.3">
      <c r="A4672" t="s">
        <v>6982</v>
      </c>
      <c r="B4672" t="s">
        <v>2389</v>
      </c>
      <c r="C4672">
        <v>15568</v>
      </c>
      <c r="D4672">
        <v>4730395069</v>
      </c>
    </row>
    <row r="4673" spans="1:4" x14ac:dyDescent="0.3">
      <c r="A4673" t="s">
        <v>6983</v>
      </c>
      <c r="B4673" t="s">
        <v>2014</v>
      </c>
      <c r="C4673">
        <v>11118</v>
      </c>
      <c r="D4673">
        <v>3000763902</v>
      </c>
    </row>
    <row r="4674" spans="1:4" x14ac:dyDescent="0.3">
      <c r="A4674" t="s">
        <v>6984</v>
      </c>
      <c r="B4674" t="s">
        <v>2103</v>
      </c>
      <c r="C4674">
        <v>44802</v>
      </c>
      <c r="D4674">
        <v>8516539148</v>
      </c>
    </row>
    <row r="4675" spans="1:4" x14ac:dyDescent="0.3">
      <c r="A4675" t="s">
        <v>6985</v>
      </c>
      <c r="B4675" t="s">
        <v>2020</v>
      </c>
      <c r="C4675">
        <v>53806</v>
      </c>
      <c r="D4675">
        <v>6894004730</v>
      </c>
    </row>
    <row r="4676" spans="1:4" x14ac:dyDescent="0.3">
      <c r="A4676" t="s">
        <v>6986</v>
      </c>
      <c r="B4676" t="s">
        <v>2348</v>
      </c>
      <c r="C4676">
        <v>30569</v>
      </c>
      <c r="D4676">
        <v>7000350199</v>
      </c>
    </row>
    <row r="4677" spans="1:4" x14ac:dyDescent="0.3">
      <c r="A4677" t="s">
        <v>6987</v>
      </c>
      <c r="B4677" t="s">
        <v>2283</v>
      </c>
      <c r="C4677">
        <v>38898</v>
      </c>
      <c r="D4677">
        <v>2763158331</v>
      </c>
    </row>
    <row r="4678" spans="1:4" x14ac:dyDescent="0.3">
      <c r="A4678" t="s">
        <v>6988</v>
      </c>
      <c r="B4678" t="s">
        <v>2990</v>
      </c>
      <c r="C4678">
        <v>52579</v>
      </c>
      <c r="D4678">
        <v>9403474378</v>
      </c>
    </row>
    <row r="4679" spans="1:4" x14ac:dyDescent="0.3">
      <c r="A4679" t="s">
        <v>6989</v>
      </c>
      <c r="B4679" t="s">
        <v>2636</v>
      </c>
      <c r="C4679">
        <v>14727</v>
      </c>
      <c r="D4679">
        <v>7286297414</v>
      </c>
    </row>
    <row r="4680" spans="1:4" x14ac:dyDescent="0.3">
      <c r="A4680" t="s">
        <v>6990</v>
      </c>
      <c r="B4680" t="s">
        <v>2118</v>
      </c>
      <c r="C4680">
        <v>13585</v>
      </c>
      <c r="D4680">
        <v>3164004753</v>
      </c>
    </row>
    <row r="4681" spans="1:4" x14ac:dyDescent="0.3">
      <c r="A4681" t="s">
        <v>6991</v>
      </c>
      <c r="B4681" t="s">
        <v>2804</v>
      </c>
      <c r="C4681">
        <v>42028</v>
      </c>
      <c r="D4681">
        <v>2702941109</v>
      </c>
    </row>
    <row r="4682" spans="1:4" x14ac:dyDescent="0.3">
      <c r="A4682" t="s">
        <v>6992</v>
      </c>
      <c r="B4682" t="s">
        <v>2305</v>
      </c>
      <c r="C4682">
        <v>40270</v>
      </c>
      <c r="D4682">
        <v>9726644925</v>
      </c>
    </row>
    <row r="4683" spans="1:4" x14ac:dyDescent="0.3">
      <c r="A4683" t="s">
        <v>6993</v>
      </c>
      <c r="B4683" t="s">
        <v>2077</v>
      </c>
      <c r="C4683">
        <v>25764</v>
      </c>
      <c r="D4683">
        <v>2649428619</v>
      </c>
    </row>
    <row r="4684" spans="1:4" x14ac:dyDescent="0.3">
      <c r="A4684" t="s">
        <v>6994</v>
      </c>
      <c r="B4684" t="s">
        <v>2123</v>
      </c>
      <c r="C4684">
        <v>27414</v>
      </c>
      <c r="D4684">
        <v>2533903736</v>
      </c>
    </row>
    <row r="4685" spans="1:4" x14ac:dyDescent="0.3">
      <c r="A4685" t="s">
        <v>6995</v>
      </c>
      <c r="B4685" t="s">
        <v>3390</v>
      </c>
      <c r="C4685">
        <v>30460</v>
      </c>
      <c r="D4685">
        <v>9686840923</v>
      </c>
    </row>
    <row r="4686" spans="1:4" x14ac:dyDescent="0.3">
      <c r="A4686" t="s">
        <v>6996</v>
      </c>
      <c r="B4686" t="s">
        <v>2047</v>
      </c>
      <c r="C4686">
        <v>26759</v>
      </c>
      <c r="D4686">
        <v>8858733592</v>
      </c>
    </row>
    <row r="4687" spans="1:4" x14ac:dyDescent="0.3">
      <c r="A4687" t="s">
        <v>6997</v>
      </c>
      <c r="B4687" t="s">
        <v>1995</v>
      </c>
      <c r="C4687">
        <v>15292</v>
      </c>
      <c r="D4687">
        <v>9340388305</v>
      </c>
    </row>
    <row r="4688" spans="1:4" x14ac:dyDescent="0.3">
      <c r="A4688" t="s">
        <v>6998</v>
      </c>
      <c r="B4688" t="s">
        <v>2249</v>
      </c>
      <c r="C4688">
        <v>35853</v>
      </c>
      <c r="D4688">
        <v>6695538166</v>
      </c>
    </row>
    <row r="4689" spans="1:4" x14ac:dyDescent="0.3">
      <c r="A4689" t="s">
        <v>6999</v>
      </c>
      <c r="B4689" t="s">
        <v>3023</v>
      </c>
      <c r="C4689">
        <v>22311</v>
      </c>
      <c r="D4689">
        <v>2355104786</v>
      </c>
    </row>
    <row r="4690" spans="1:4" x14ac:dyDescent="0.3">
      <c r="A4690" t="s">
        <v>7000</v>
      </c>
      <c r="B4690" t="s">
        <v>2546</v>
      </c>
      <c r="C4690">
        <v>50336</v>
      </c>
      <c r="D4690">
        <v>1592980554</v>
      </c>
    </row>
    <row r="4691" spans="1:4" x14ac:dyDescent="0.3">
      <c r="A4691" t="s">
        <v>7001</v>
      </c>
      <c r="B4691" t="s">
        <v>3041</v>
      </c>
      <c r="C4691">
        <v>17487</v>
      </c>
      <c r="D4691">
        <v>5005774041</v>
      </c>
    </row>
    <row r="4692" spans="1:4" x14ac:dyDescent="0.3">
      <c r="A4692" t="s">
        <v>7002</v>
      </c>
      <c r="B4692" t="s">
        <v>3508</v>
      </c>
      <c r="C4692">
        <v>36227</v>
      </c>
      <c r="D4692">
        <v>9590888275</v>
      </c>
    </row>
    <row r="4693" spans="1:4" x14ac:dyDescent="0.3">
      <c r="A4693" t="s">
        <v>7003</v>
      </c>
      <c r="B4693" t="s">
        <v>2199</v>
      </c>
      <c r="C4693">
        <v>52270</v>
      </c>
      <c r="D4693">
        <v>453763030</v>
      </c>
    </row>
    <row r="4694" spans="1:4" x14ac:dyDescent="0.3">
      <c r="A4694" t="s">
        <v>7004</v>
      </c>
      <c r="B4694" t="s">
        <v>1962</v>
      </c>
      <c r="C4694">
        <v>19938</v>
      </c>
      <c r="D4694">
        <v>9052475601</v>
      </c>
    </row>
    <row r="4695" spans="1:4" x14ac:dyDescent="0.3">
      <c r="A4695" t="s">
        <v>7005</v>
      </c>
      <c r="B4695" t="s">
        <v>2129</v>
      </c>
      <c r="C4695">
        <v>39296</v>
      </c>
      <c r="D4695">
        <v>9292607561</v>
      </c>
    </row>
    <row r="4696" spans="1:4" x14ac:dyDescent="0.3">
      <c r="A4696" t="s">
        <v>7006</v>
      </c>
      <c r="B4696" t="s">
        <v>3393</v>
      </c>
      <c r="C4696">
        <v>59113</v>
      </c>
      <c r="D4696">
        <v>4396213212</v>
      </c>
    </row>
    <row r="4697" spans="1:4" x14ac:dyDescent="0.3">
      <c r="A4697" t="s">
        <v>7007</v>
      </c>
      <c r="B4697" t="s">
        <v>2067</v>
      </c>
      <c r="C4697">
        <v>18247</v>
      </c>
      <c r="D4697">
        <v>5623896162</v>
      </c>
    </row>
    <row r="4698" spans="1:4" x14ac:dyDescent="0.3">
      <c r="A4698" t="s">
        <v>7008</v>
      </c>
      <c r="B4698" t="s">
        <v>3271</v>
      </c>
      <c r="C4698">
        <v>20615</v>
      </c>
      <c r="D4698">
        <v>244523738</v>
      </c>
    </row>
    <row r="4699" spans="1:4" x14ac:dyDescent="0.3">
      <c r="A4699" t="s">
        <v>7009</v>
      </c>
      <c r="B4699" t="s">
        <v>2885</v>
      </c>
      <c r="C4699">
        <v>56836</v>
      </c>
      <c r="D4699">
        <v>4192879565</v>
      </c>
    </row>
    <row r="4700" spans="1:4" x14ac:dyDescent="0.3">
      <c r="A4700" t="s">
        <v>7010</v>
      </c>
      <c r="B4700" t="s">
        <v>1968</v>
      </c>
      <c r="C4700">
        <v>21066</v>
      </c>
      <c r="D4700">
        <v>5629875752</v>
      </c>
    </row>
    <row r="4701" spans="1:4" x14ac:dyDescent="0.3">
      <c r="A4701" t="s">
        <v>7011</v>
      </c>
      <c r="B4701" t="s">
        <v>1972</v>
      </c>
      <c r="C4701">
        <v>12600</v>
      </c>
      <c r="D4701">
        <v>8875320292</v>
      </c>
    </row>
    <row r="4702" spans="1:4" x14ac:dyDescent="0.3">
      <c r="A4702" t="s">
        <v>7012</v>
      </c>
      <c r="B4702" t="s">
        <v>2847</v>
      </c>
      <c r="C4702">
        <v>24593</v>
      </c>
      <c r="D4702">
        <v>601779371</v>
      </c>
    </row>
    <row r="4703" spans="1:4" x14ac:dyDescent="0.3">
      <c r="A4703" t="s">
        <v>7013</v>
      </c>
      <c r="B4703" t="s">
        <v>2097</v>
      </c>
      <c r="C4703">
        <v>53761</v>
      </c>
      <c r="D4703">
        <v>6769297310</v>
      </c>
    </row>
    <row r="4704" spans="1:4" x14ac:dyDescent="0.3">
      <c r="A4704" t="s">
        <v>7014</v>
      </c>
      <c r="B4704" t="s">
        <v>2841</v>
      </c>
      <c r="C4704">
        <v>44891</v>
      </c>
      <c r="D4704">
        <v>3792993961</v>
      </c>
    </row>
    <row r="4705" spans="1:4" x14ac:dyDescent="0.3">
      <c r="A4705" t="s">
        <v>7015</v>
      </c>
      <c r="B4705" t="s">
        <v>2083</v>
      </c>
      <c r="C4705">
        <v>21184</v>
      </c>
      <c r="D4705">
        <v>5075915108</v>
      </c>
    </row>
    <row r="4706" spans="1:4" x14ac:dyDescent="0.3">
      <c r="A4706" t="s">
        <v>7016</v>
      </c>
      <c r="B4706" t="s">
        <v>2415</v>
      </c>
      <c r="C4706">
        <v>26376</v>
      </c>
      <c r="D4706">
        <v>9627071331</v>
      </c>
    </row>
    <row r="4707" spans="1:4" x14ac:dyDescent="0.3">
      <c r="A4707" t="s">
        <v>7017</v>
      </c>
      <c r="B4707" t="s">
        <v>2576</v>
      </c>
      <c r="C4707">
        <v>19454</v>
      </c>
      <c r="D4707">
        <v>1628738227</v>
      </c>
    </row>
    <row r="4708" spans="1:4" x14ac:dyDescent="0.3">
      <c r="A4708" t="s">
        <v>7018</v>
      </c>
      <c r="B4708" t="s">
        <v>1960</v>
      </c>
      <c r="C4708">
        <v>22643</v>
      </c>
      <c r="D4708">
        <v>1192770250</v>
      </c>
    </row>
    <row r="4709" spans="1:4" x14ac:dyDescent="0.3">
      <c r="A4709" t="s">
        <v>7019</v>
      </c>
      <c r="B4709" t="s">
        <v>2452</v>
      </c>
      <c r="C4709">
        <v>31761</v>
      </c>
      <c r="D4709">
        <v>2259282237</v>
      </c>
    </row>
    <row r="4710" spans="1:4" x14ac:dyDescent="0.3">
      <c r="A4710" t="s">
        <v>7020</v>
      </c>
      <c r="B4710" t="s">
        <v>2257</v>
      </c>
      <c r="C4710">
        <v>15503</v>
      </c>
      <c r="D4710">
        <v>5412518958</v>
      </c>
    </row>
    <row r="4711" spans="1:4" x14ac:dyDescent="0.3">
      <c r="A4711" t="s">
        <v>7021</v>
      </c>
      <c r="B4711" t="s">
        <v>2264</v>
      </c>
      <c r="C4711">
        <v>36058</v>
      </c>
      <c r="D4711">
        <v>8302317314</v>
      </c>
    </row>
    <row r="4712" spans="1:4" x14ac:dyDescent="0.3">
      <c r="A4712" t="s">
        <v>7022</v>
      </c>
      <c r="B4712" t="s">
        <v>2067</v>
      </c>
      <c r="C4712">
        <v>26574</v>
      </c>
      <c r="D4712">
        <v>3843300291</v>
      </c>
    </row>
    <row r="4713" spans="1:4" x14ac:dyDescent="0.3">
      <c r="A4713" t="s">
        <v>7023</v>
      </c>
      <c r="B4713" t="s">
        <v>2045</v>
      </c>
      <c r="C4713">
        <v>28325</v>
      </c>
      <c r="D4713">
        <v>3933021111</v>
      </c>
    </row>
    <row r="4714" spans="1:4" x14ac:dyDescent="0.3">
      <c r="A4714" t="s">
        <v>7024</v>
      </c>
      <c r="B4714" t="s">
        <v>2725</v>
      </c>
      <c r="C4714">
        <v>36579</v>
      </c>
      <c r="D4714">
        <v>7373156215</v>
      </c>
    </row>
    <row r="4715" spans="1:4" x14ac:dyDescent="0.3">
      <c r="A4715" t="s">
        <v>7025</v>
      </c>
      <c r="B4715" t="s">
        <v>2028</v>
      </c>
      <c r="C4715">
        <v>19676</v>
      </c>
      <c r="D4715">
        <v>2561690342</v>
      </c>
    </row>
    <row r="4716" spans="1:4" x14ac:dyDescent="0.3">
      <c r="A4716" t="s">
        <v>7026</v>
      </c>
      <c r="B4716" t="s">
        <v>2409</v>
      </c>
      <c r="C4716">
        <v>32398</v>
      </c>
      <c r="D4716">
        <v>5861892008</v>
      </c>
    </row>
    <row r="4717" spans="1:4" x14ac:dyDescent="0.3">
      <c r="A4717" t="s">
        <v>7027</v>
      </c>
      <c r="B4717" t="s">
        <v>2089</v>
      </c>
      <c r="C4717">
        <v>44163</v>
      </c>
      <c r="D4717">
        <v>9340547551</v>
      </c>
    </row>
    <row r="4718" spans="1:4" x14ac:dyDescent="0.3">
      <c r="A4718" t="s">
        <v>7028</v>
      </c>
      <c r="B4718" t="s">
        <v>1956</v>
      </c>
      <c r="C4718">
        <v>39214</v>
      </c>
      <c r="D4718">
        <v>3772653790</v>
      </c>
    </row>
    <row r="4719" spans="1:4" x14ac:dyDescent="0.3">
      <c r="A4719" t="s">
        <v>7029</v>
      </c>
      <c r="B4719" t="s">
        <v>2049</v>
      </c>
      <c r="C4719">
        <v>12598</v>
      </c>
      <c r="D4719">
        <v>7140803102</v>
      </c>
    </row>
    <row r="4720" spans="1:4" x14ac:dyDescent="0.3">
      <c r="A4720" t="s">
        <v>7030</v>
      </c>
      <c r="B4720" t="s">
        <v>2170</v>
      </c>
      <c r="C4720">
        <v>59395</v>
      </c>
      <c r="D4720">
        <v>8032296239</v>
      </c>
    </row>
    <row r="4721" spans="1:4" x14ac:dyDescent="0.3">
      <c r="A4721" t="s">
        <v>7031</v>
      </c>
      <c r="B4721" t="s">
        <v>2308</v>
      </c>
      <c r="C4721">
        <v>11765</v>
      </c>
      <c r="D4721">
        <v>4492546545</v>
      </c>
    </row>
    <row r="4722" spans="1:4" x14ac:dyDescent="0.3">
      <c r="A4722" t="s">
        <v>7032</v>
      </c>
      <c r="B4722" t="s">
        <v>2752</v>
      </c>
      <c r="C4722">
        <v>47440</v>
      </c>
      <c r="D4722">
        <v>3986480021</v>
      </c>
    </row>
    <row r="4723" spans="1:4" x14ac:dyDescent="0.3">
      <c r="A4723" t="s">
        <v>7033</v>
      </c>
      <c r="B4723" t="s">
        <v>2853</v>
      </c>
      <c r="C4723">
        <v>24543</v>
      </c>
      <c r="D4723">
        <v>7088886472</v>
      </c>
    </row>
    <row r="4724" spans="1:4" x14ac:dyDescent="0.3">
      <c r="A4724" t="s">
        <v>7034</v>
      </c>
      <c r="B4724" t="s">
        <v>2470</v>
      </c>
      <c r="C4724">
        <v>53436</v>
      </c>
      <c r="D4724">
        <v>7054972058</v>
      </c>
    </row>
    <row r="4725" spans="1:4" x14ac:dyDescent="0.3">
      <c r="A4725" t="s">
        <v>7035</v>
      </c>
      <c r="B4725" t="s">
        <v>2977</v>
      </c>
      <c r="C4725">
        <v>28004</v>
      </c>
      <c r="D4725">
        <v>8516539148</v>
      </c>
    </row>
    <row r="4726" spans="1:4" x14ac:dyDescent="0.3">
      <c r="A4726" t="s">
        <v>7036</v>
      </c>
      <c r="B4726" t="s">
        <v>2369</v>
      </c>
      <c r="C4726">
        <v>51430</v>
      </c>
      <c r="D4726">
        <v>8977805007</v>
      </c>
    </row>
    <row r="4727" spans="1:4" x14ac:dyDescent="0.3">
      <c r="A4727" t="s">
        <v>7037</v>
      </c>
      <c r="B4727" t="s">
        <v>2177</v>
      </c>
      <c r="C4727">
        <v>37010</v>
      </c>
      <c r="D4727">
        <v>6894004730</v>
      </c>
    </row>
    <row r="4728" spans="1:4" x14ac:dyDescent="0.3">
      <c r="A4728" t="s">
        <v>7038</v>
      </c>
      <c r="B4728" t="s">
        <v>1984</v>
      </c>
      <c r="C4728">
        <v>35042</v>
      </c>
      <c r="D4728">
        <v>8256403403</v>
      </c>
    </row>
    <row r="4729" spans="1:4" x14ac:dyDescent="0.3">
      <c r="A4729" t="s">
        <v>7039</v>
      </c>
      <c r="B4729" t="s">
        <v>1936</v>
      </c>
      <c r="C4729">
        <v>58222</v>
      </c>
      <c r="D4729">
        <v>3016741628</v>
      </c>
    </row>
    <row r="4730" spans="1:4" x14ac:dyDescent="0.3">
      <c r="A4730" t="s">
        <v>7040</v>
      </c>
      <c r="B4730" t="s">
        <v>2426</v>
      </c>
      <c r="C4730">
        <v>13342</v>
      </c>
      <c r="D4730">
        <v>7621218967</v>
      </c>
    </row>
    <row r="4731" spans="1:4" x14ac:dyDescent="0.3">
      <c r="A4731" t="s">
        <v>7041</v>
      </c>
      <c r="B4731" t="s">
        <v>2752</v>
      </c>
      <c r="C4731">
        <v>37334</v>
      </c>
      <c r="D4731">
        <v>9107581297</v>
      </c>
    </row>
    <row r="4732" spans="1:4" x14ac:dyDescent="0.3">
      <c r="A4732" t="s">
        <v>7042</v>
      </c>
      <c r="B4732" t="s">
        <v>1986</v>
      </c>
      <c r="C4732">
        <v>59682</v>
      </c>
      <c r="D4732">
        <v>4359854056</v>
      </c>
    </row>
    <row r="4733" spans="1:4" x14ac:dyDescent="0.3">
      <c r="A4733" t="s">
        <v>7043</v>
      </c>
      <c r="B4733" t="s">
        <v>3237</v>
      </c>
      <c r="C4733">
        <v>46654</v>
      </c>
      <c r="D4733">
        <v>5395528121</v>
      </c>
    </row>
    <row r="4734" spans="1:4" x14ac:dyDescent="0.3">
      <c r="A4734" t="s">
        <v>7044</v>
      </c>
      <c r="B4734" t="s">
        <v>3508</v>
      </c>
      <c r="C4734">
        <v>31578</v>
      </c>
      <c r="D4734">
        <v>1718344562</v>
      </c>
    </row>
    <row r="4735" spans="1:4" x14ac:dyDescent="0.3">
      <c r="A4735" t="s">
        <v>7045</v>
      </c>
      <c r="B4735" t="s">
        <v>1972</v>
      </c>
      <c r="C4735">
        <v>40097</v>
      </c>
      <c r="D4735">
        <v>9457151267</v>
      </c>
    </row>
    <row r="4736" spans="1:4" x14ac:dyDescent="0.3">
      <c r="A4736" t="s">
        <v>7046</v>
      </c>
      <c r="B4736" t="s">
        <v>3533</v>
      </c>
      <c r="C4736">
        <v>12916</v>
      </c>
      <c r="D4736">
        <v>8223052873</v>
      </c>
    </row>
    <row r="4737" spans="1:4" x14ac:dyDescent="0.3">
      <c r="A4737" t="s">
        <v>7047</v>
      </c>
      <c r="B4737" t="s">
        <v>2312</v>
      </c>
      <c r="C4737">
        <v>25022</v>
      </c>
      <c r="D4737">
        <v>1829869566</v>
      </c>
    </row>
    <row r="4738" spans="1:4" x14ac:dyDescent="0.3">
      <c r="A4738" t="s">
        <v>7048</v>
      </c>
      <c r="B4738" t="s">
        <v>3512</v>
      </c>
      <c r="C4738">
        <v>57468</v>
      </c>
      <c r="D4738">
        <v>5353923685</v>
      </c>
    </row>
    <row r="4739" spans="1:4" x14ac:dyDescent="0.3">
      <c r="A4739" t="s">
        <v>7049</v>
      </c>
      <c r="B4739" t="s">
        <v>2378</v>
      </c>
      <c r="C4739">
        <v>42621</v>
      </c>
      <c r="D4739">
        <v>303831626</v>
      </c>
    </row>
    <row r="4740" spans="1:4" x14ac:dyDescent="0.3">
      <c r="A4740" t="s">
        <v>7050</v>
      </c>
      <c r="B4740" t="s">
        <v>1978</v>
      </c>
      <c r="C4740">
        <v>41300</v>
      </c>
      <c r="D4740">
        <v>7180536660</v>
      </c>
    </row>
    <row r="4741" spans="1:4" x14ac:dyDescent="0.3">
      <c r="A4741" t="s">
        <v>7051</v>
      </c>
      <c r="B4741" t="s">
        <v>3508</v>
      </c>
      <c r="C4741">
        <v>15154</v>
      </c>
      <c r="D4741">
        <v>9331851693</v>
      </c>
    </row>
    <row r="4742" spans="1:4" x14ac:dyDescent="0.3">
      <c r="A4742" t="s">
        <v>7052</v>
      </c>
      <c r="B4742" t="s">
        <v>2533</v>
      </c>
      <c r="C4742">
        <v>34722</v>
      </c>
      <c r="D4742">
        <v>5211527984</v>
      </c>
    </row>
    <row r="4743" spans="1:4" x14ac:dyDescent="0.3">
      <c r="A4743" t="s">
        <v>7053</v>
      </c>
      <c r="B4743" t="s">
        <v>2764</v>
      </c>
      <c r="C4743">
        <v>42548</v>
      </c>
      <c r="D4743">
        <v>3858163570</v>
      </c>
    </row>
    <row r="4744" spans="1:4" x14ac:dyDescent="0.3">
      <c r="A4744" t="s">
        <v>7054</v>
      </c>
      <c r="B4744" t="s">
        <v>3512</v>
      </c>
      <c r="C4744">
        <v>54683</v>
      </c>
      <c r="D4744">
        <v>899126162</v>
      </c>
    </row>
    <row r="4745" spans="1:4" x14ac:dyDescent="0.3">
      <c r="A4745" t="s">
        <v>7055</v>
      </c>
      <c r="B4745" t="s">
        <v>2847</v>
      </c>
      <c r="C4745">
        <v>35678</v>
      </c>
      <c r="D4745">
        <v>6789690301</v>
      </c>
    </row>
    <row r="4746" spans="1:4" x14ac:dyDescent="0.3">
      <c r="A4746" t="s">
        <v>7056</v>
      </c>
      <c r="B4746" t="s">
        <v>2567</v>
      </c>
      <c r="C4746">
        <v>43989</v>
      </c>
      <c r="D4746">
        <v>9619649427</v>
      </c>
    </row>
    <row r="4747" spans="1:4" x14ac:dyDescent="0.3">
      <c r="A4747" t="s">
        <v>7057</v>
      </c>
      <c r="B4747" t="s">
        <v>2253</v>
      </c>
      <c r="C4747">
        <v>17167</v>
      </c>
      <c r="D4747">
        <v>7268478941</v>
      </c>
    </row>
    <row r="4748" spans="1:4" x14ac:dyDescent="0.3">
      <c r="A4748" t="s">
        <v>7058</v>
      </c>
      <c r="B4748" t="s">
        <v>2283</v>
      </c>
      <c r="C4748">
        <v>50325</v>
      </c>
      <c r="D4748">
        <v>4323727860</v>
      </c>
    </row>
    <row r="4749" spans="1:4" x14ac:dyDescent="0.3">
      <c r="A4749" t="s">
        <v>7059</v>
      </c>
      <c r="B4749" t="s">
        <v>2693</v>
      </c>
      <c r="C4749">
        <v>33978</v>
      </c>
      <c r="D4749">
        <v>2924550912</v>
      </c>
    </row>
    <row r="4750" spans="1:4" x14ac:dyDescent="0.3">
      <c r="A4750" t="s">
        <v>7060</v>
      </c>
      <c r="B4750" t="s">
        <v>1964</v>
      </c>
      <c r="C4750">
        <v>22346</v>
      </c>
      <c r="D4750">
        <v>8349606134</v>
      </c>
    </row>
    <row r="4751" spans="1:4" x14ac:dyDescent="0.3">
      <c r="A4751" t="s">
        <v>7061</v>
      </c>
      <c r="B4751" t="s">
        <v>2316</v>
      </c>
      <c r="C4751">
        <v>21696</v>
      </c>
      <c r="D4751">
        <v>7242677408</v>
      </c>
    </row>
    <row r="4752" spans="1:4" x14ac:dyDescent="0.3">
      <c r="A4752" t="s">
        <v>7062</v>
      </c>
      <c r="B4752" t="s">
        <v>2387</v>
      </c>
      <c r="C4752">
        <v>45819</v>
      </c>
      <c r="D4752">
        <v>5795848808</v>
      </c>
    </row>
    <row r="4753" spans="1:4" x14ac:dyDescent="0.3">
      <c r="A4753" t="s">
        <v>7063</v>
      </c>
      <c r="B4753" t="s">
        <v>2847</v>
      </c>
      <c r="C4753">
        <v>17608</v>
      </c>
      <c r="D4753">
        <v>2547511673</v>
      </c>
    </row>
    <row r="4754" spans="1:4" x14ac:dyDescent="0.3">
      <c r="A4754" t="s">
        <v>7064</v>
      </c>
      <c r="B4754" t="s">
        <v>2647</v>
      </c>
      <c r="C4754">
        <v>49334</v>
      </c>
      <c r="D4754">
        <v>594961432</v>
      </c>
    </row>
    <row r="4755" spans="1:4" x14ac:dyDescent="0.3">
      <c r="A4755" t="s">
        <v>7065</v>
      </c>
      <c r="B4755" t="s">
        <v>2623</v>
      </c>
      <c r="C4755">
        <v>39615</v>
      </c>
      <c r="D4755">
        <v>8718856853</v>
      </c>
    </row>
    <row r="4756" spans="1:4" x14ac:dyDescent="0.3">
      <c r="A4756" t="s">
        <v>7066</v>
      </c>
      <c r="B4756" t="s">
        <v>2314</v>
      </c>
      <c r="C4756">
        <v>34582</v>
      </c>
      <c r="D4756">
        <v>2575500974</v>
      </c>
    </row>
    <row r="4757" spans="1:4" x14ac:dyDescent="0.3">
      <c r="A4757" t="s">
        <v>7067</v>
      </c>
      <c r="B4757" t="s">
        <v>2221</v>
      </c>
      <c r="C4757">
        <v>40554</v>
      </c>
      <c r="D4757">
        <v>2279888742</v>
      </c>
    </row>
    <row r="4758" spans="1:4" x14ac:dyDescent="0.3">
      <c r="A4758" t="s">
        <v>7068</v>
      </c>
      <c r="B4758" t="s">
        <v>2077</v>
      </c>
      <c r="C4758">
        <v>17969</v>
      </c>
      <c r="D4758">
        <v>569240891</v>
      </c>
    </row>
    <row r="4759" spans="1:4" x14ac:dyDescent="0.3">
      <c r="A4759" t="s">
        <v>7069</v>
      </c>
      <c r="B4759" t="s">
        <v>1968</v>
      </c>
      <c r="C4759">
        <v>13268</v>
      </c>
      <c r="D4759">
        <v>4097160079</v>
      </c>
    </row>
    <row r="4760" spans="1:4" x14ac:dyDescent="0.3">
      <c r="A4760" t="s">
        <v>7070</v>
      </c>
      <c r="B4760" t="s">
        <v>2752</v>
      </c>
      <c r="C4760">
        <v>39861</v>
      </c>
      <c r="D4760">
        <v>7912639675</v>
      </c>
    </row>
    <row r="4761" spans="1:4" x14ac:dyDescent="0.3">
      <c r="A4761" t="s">
        <v>7071</v>
      </c>
      <c r="B4761" t="s">
        <v>1972</v>
      </c>
      <c r="C4761">
        <v>31637</v>
      </c>
      <c r="D4761">
        <v>2524572722</v>
      </c>
    </row>
    <row r="4762" spans="1:4" x14ac:dyDescent="0.3">
      <c r="A4762" t="s">
        <v>7072</v>
      </c>
      <c r="B4762" t="s">
        <v>2089</v>
      </c>
      <c r="C4762">
        <v>35239</v>
      </c>
      <c r="D4762">
        <v>7637608875</v>
      </c>
    </row>
    <row r="4763" spans="1:4" x14ac:dyDescent="0.3">
      <c r="A4763" t="s">
        <v>7073</v>
      </c>
      <c r="B4763" t="s">
        <v>2137</v>
      </c>
      <c r="C4763">
        <v>37724</v>
      </c>
      <c r="D4763">
        <v>5479449389</v>
      </c>
    </row>
    <row r="4764" spans="1:4" x14ac:dyDescent="0.3">
      <c r="A4764" t="s">
        <v>7074</v>
      </c>
      <c r="B4764" t="s">
        <v>2246</v>
      </c>
      <c r="C4764">
        <v>46348</v>
      </c>
      <c r="D4764">
        <v>8533410514</v>
      </c>
    </row>
    <row r="4765" spans="1:4" x14ac:dyDescent="0.3">
      <c r="A4765" t="s">
        <v>7075</v>
      </c>
      <c r="B4765" t="s">
        <v>2665</v>
      </c>
      <c r="C4765">
        <v>30091</v>
      </c>
      <c r="D4765">
        <v>3991175401</v>
      </c>
    </row>
    <row r="4766" spans="1:4" x14ac:dyDescent="0.3">
      <c r="A4766" t="s">
        <v>7076</v>
      </c>
      <c r="B4766" t="s">
        <v>2809</v>
      </c>
      <c r="C4766">
        <v>32637</v>
      </c>
      <c r="D4766">
        <v>4689682046</v>
      </c>
    </row>
    <row r="4767" spans="1:4" x14ac:dyDescent="0.3">
      <c r="A4767" t="s">
        <v>7077</v>
      </c>
      <c r="B4767" t="s">
        <v>2065</v>
      </c>
      <c r="C4767">
        <v>59594</v>
      </c>
      <c r="D4767">
        <v>3858163570</v>
      </c>
    </row>
    <row r="4768" spans="1:4" x14ac:dyDescent="0.3">
      <c r="A4768" t="s">
        <v>7078</v>
      </c>
      <c r="B4768" t="s">
        <v>2439</v>
      </c>
      <c r="C4768">
        <v>38093</v>
      </c>
      <c r="D4768">
        <v>4610039311</v>
      </c>
    </row>
    <row r="4769" spans="1:4" x14ac:dyDescent="0.3">
      <c r="A4769" t="s">
        <v>7079</v>
      </c>
      <c r="B4769" t="s">
        <v>2087</v>
      </c>
      <c r="C4769">
        <v>40322</v>
      </c>
      <c r="D4769">
        <v>6478891895</v>
      </c>
    </row>
    <row r="4770" spans="1:4" x14ac:dyDescent="0.3">
      <c r="A4770" t="s">
        <v>7080</v>
      </c>
      <c r="B4770" t="s">
        <v>2244</v>
      </c>
      <c r="C4770">
        <v>42333</v>
      </c>
      <c r="D4770">
        <v>5792300712</v>
      </c>
    </row>
    <row r="4771" spans="1:4" x14ac:dyDescent="0.3">
      <c r="A4771" t="s">
        <v>7081</v>
      </c>
      <c r="B4771" t="s">
        <v>2065</v>
      </c>
      <c r="C4771">
        <v>56013</v>
      </c>
      <c r="D4771">
        <v>9516781780</v>
      </c>
    </row>
    <row r="4772" spans="1:4" x14ac:dyDescent="0.3">
      <c r="A4772" t="s">
        <v>7082</v>
      </c>
      <c r="B4772" t="s">
        <v>2004</v>
      </c>
      <c r="C4772">
        <v>48252</v>
      </c>
      <c r="D4772">
        <v>6255831884</v>
      </c>
    </row>
    <row r="4773" spans="1:4" x14ac:dyDescent="0.3">
      <c r="A4773" t="s">
        <v>7083</v>
      </c>
      <c r="B4773" t="s">
        <v>2143</v>
      </c>
      <c r="C4773">
        <v>27237</v>
      </c>
      <c r="D4773">
        <v>115757341</v>
      </c>
    </row>
    <row r="4774" spans="1:4" x14ac:dyDescent="0.3">
      <c r="A4774" t="s">
        <v>7084</v>
      </c>
      <c r="B4774" t="s">
        <v>2431</v>
      </c>
      <c r="C4774">
        <v>52602</v>
      </c>
      <c r="D4774">
        <v>324399618</v>
      </c>
    </row>
    <row r="4775" spans="1:4" x14ac:dyDescent="0.3">
      <c r="A4775" t="s">
        <v>7085</v>
      </c>
      <c r="B4775" t="s">
        <v>2099</v>
      </c>
      <c r="C4775">
        <v>44281</v>
      </c>
      <c r="D4775">
        <v>3292353998</v>
      </c>
    </row>
    <row r="4776" spans="1:4" x14ac:dyDescent="0.3">
      <c r="A4776" t="s">
        <v>7086</v>
      </c>
      <c r="B4776" t="s">
        <v>1966</v>
      </c>
      <c r="C4776">
        <v>53837</v>
      </c>
      <c r="D4776">
        <v>1743464649</v>
      </c>
    </row>
    <row r="4777" spans="1:4" x14ac:dyDescent="0.3">
      <c r="A4777" t="s">
        <v>7087</v>
      </c>
      <c r="B4777" t="s">
        <v>2293</v>
      </c>
      <c r="C4777">
        <v>21220</v>
      </c>
      <c r="D4777">
        <v>7794042674</v>
      </c>
    </row>
    <row r="4778" spans="1:4" x14ac:dyDescent="0.3">
      <c r="A4778" t="s">
        <v>7088</v>
      </c>
      <c r="B4778" t="s">
        <v>1936</v>
      </c>
      <c r="C4778">
        <v>47085</v>
      </c>
      <c r="D4778">
        <v>2230983466</v>
      </c>
    </row>
    <row r="4779" spans="1:4" x14ac:dyDescent="0.3">
      <c r="A4779" t="s">
        <v>7089</v>
      </c>
      <c r="B4779" t="s">
        <v>1986</v>
      </c>
      <c r="C4779">
        <v>29534</v>
      </c>
      <c r="D4779">
        <v>2230983466</v>
      </c>
    </row>
    <row r="4780" spans="1:4" x14ac:dyDescent="0.3">
      <c r="A4780" t="s">
        <v>7090</v>
      </c>
      <c r="B4780" t="s">
        <v>4864</v>
      </c>
      <c r="C4780">
        <v>53918</v>
      </c>
      <c r="D4780">
        <v>8173067724</v>
      </c>
    </row>
    <row r="4781" spans="1:4" x14ac:dyDescent="0.3">
      <c r="A4781" t="s">
        <v>7091</v>
      </c>
      <c r="B4781" t="s">
        <v>3050</v>
      </c>
      <c r="C4781">
        <v>28658</v>
      </c>
      <c r="D4781">
        <v>4920920075</v>
      </c>
    </row>
    <row r="4782" spans="1:4" x14ac:dyDescent="0.3">
      <c r="A4782" t="s">
        <v>7092</v>
      </c>
      <c r="B4782" t="s">
        <v>3291</v>
      </c>
      <c r="C4782">
        <v>24835</v>
      </c>
      <c r="D4782">
        <v>4269946768</v>
      </c>
    </row>
    <row r="4783" spans="1:4" x14ac:dyDescent="0.3">
      <c r="A4783" t="s">
        <v>7093</v>
      </c>
      <c r="B4783" t="s">
        <v>2847</v>
      </c>
      <c r="C4783">
        <v>23123</v>
      </c>
      <c r="D4783">
        <v>6286877770</v>
      </c>
    </row>
    <row r="4784" spans="1:4" x14ac:dyDescent="0.3">
      <c r="A4784" t="s">
        <v>7094</v>
      </c>
      <c r="B4784" t="s">
        <v>2290</v>
      </c>
      <c r="C4784">
        <v>49182</v>
      </c>
      <c r="D4784">
        <v>5637692440</v>
      </c>
    </row>
    <row r="4785" spans="1:4" x14ac:dyDescent="0.3">
      <c r="A4785" t="s">
        <v>7095</v>
      </c>
      <c r="B4785" t="s">
        <v>2057</v>
      </c>
      <c r="C4785">
        <v>45456</v>
      </c>
      <c r="D4785">
        <v>8640079943</v>
      </c>
    </row>
    <row r="4786" spans="1:4" x14ac:dyDescent="0.3">
      <c r="A4786" t="s">
        <v>7096</v>
      </c>
      <c r="B4786" t="s">
        <v>2006</v>
      </c>
      <c r="C4786">
        <v>56718</v>
      </c>
      <c r="D4786">
        <v>3381164996</v>
      </c>
    </row>
    <row r="4787" spans="1:4" x14ac:dyDescent="0.3">
      <c r="A4787" t="s">
        <v>7097</v>
      </c>
      <c r="B4787" t="s">
        <v>2519</v>
      </c>
      <c r="C4787">
        <v>43826</v>
      </c>
      <c r="D4787">
        <v>8373529241</v>
      </c>
    </row>
    <row r="4788" spans="1:4" x14ac:dyDescent="0.3">
      <c r="A4788" t="s">
        <v>7098</v>
      </c>
      <c r="B4788" t="s">
        <v>2623</v>
      </c>
      <c r="C4788">
        <v>21780</v>
      </c>
      <c r="D4788">
        <v>3266408608</v>
      </c>
    </row>
    <row r="4789" spans="1:4" x14ac:dyDescent="0.3">
      <c r="A4789" t="s">
        <v>7099</v>
      </c>
      <c r="B4789" t="s">
        <v>2219</v>
      </c>
      <c r="C4789">
        <v>40954</v>
      </c>
      <c r="D4789">
        <v>9965847037</v>
      </c>
    </row>
    <row r="4790" spans="1:4" x14ac:dyDescent="0.3">
      <c r="A4790" t="s">
        <v>7100</v>
      </c>
      <c r="B4790" t="s">
        <v>3315</v>
      </c>
      <c r="C4790">
        <v>48569</v>
      </c>
      <c r="D4790">
        <v>2524849899</v>
      </c>
    </row>
    <row r="4791" spans="1:4" x14ac:dyDescent="0.3">
      <c r="A4791" t="s">
        <v>7101</v>
      </c>
      <c r="B4791" t="s">
        <v>2650</v>
      </c>
      <c r="C4791">
        <v>51801</v>
      </c>
      <c r="D4791">
        <v>6789690301</v>
      </c>
    </row>
    <row r="4792" spans="1:4" x14ac:dyDescent="0.3">
      <c r="A4792" t="s">
        <v>7102</v>
      </c>
      <c r="B4792" t="s">
        <v>2065</v>
      </c>
      <c r="C4792">
        <v>26306</v>
      </c>
      <c r="D4792">
        <v>4396213212</v>
      </c>
    </row>
    <row r="4793" spans="1:4" x14ac:dyDescent="0.3">
      <c r="A4793" t="s">
        <v>7103</v>
      </c>
      <c r="B4793" t="s">
        <v>5394</v>
      </c>
      <c r="C4793">
        <v>15241</v>
      </c>
      <c r="D4793">
        <v>8377113392</v>
      </c>
    </row>
    <row r="4794" spans="1:4" x14ac:dyDescent="0.3">
      <c r="A4794" t="s">
        <v>7104</v>
      </c>
      <c r="B4794" t="s">
        <v>2358</v>
      </c>
      <c r="C4794">
        <v>38118</v>
      </c>
      <c r="D4794">
        <v>3473885983</v>
      </c>
    </row>
    <row r="4795" spans="1:4" x14ac:dyDescent="0.3">
      <c r="A4795" t="s">
        <v>7105</v>
      </c>
      <c r="B4795" t="s">
        <v>2639</v>
      </c>
      <c r="C4795">
        <v>43038</v>
      </c>
      <c r="D4795">
        <v>6487054410</v>
      </c>
    </row>
    <row r="4796" spans="1:4" x14ac:dyDescent="0.3">
      <c r="A4796" t="s">
        <v>7106</v>
      </c>
      <c r="B4796" t="s">
        <v>2039</v>
      </c>
      <c r="C4796">
        <v>18568</v>
      </c>
      <c r="D4796">
        <v>2936088178</v>
      </c>
    </row>
    <row r="4797" spans="1:4" x14ac:dyDescent="0.3">
      <c r="A4797" t="s">
        <v>7107</v>
      </c>
      <c r="B4797" t="s">
        <v>2731</v>
      </c>
      <c r="C4797">
        <v>30654</v>
      </c>
      <c r="D4797">
        <v>453763030</v>
      </c>
    </row>
    <row r="4798" spans="1:4" x14ac:dyDescent="0.3">
      <c r="A4798" t="s">
        <v>7108</v>
      </c>
      <c r="B4798" t="s">
        <v>2424</v>
      </c>
      <c r="C4798">
        <v>56093</v>
      </c>
      <c r="D4798">
        <v>263573389</v>
      </c>
    </row>
    <row r="4799" spans="1:4" x14ac:dyDescent="0.3">
      <c r="A4799" t="s">
        <v>7109</v>
      </c>
      <c r="B4799" t="s">
        <v>2596</v>
      </c>
      <c r="C4799">
        <v>53783</v>
      </c>
      <c r="D4799">
        <v>1787288307</v>
      </c>
    </row>
    <row r="4800" spans="1:4" x14ac:dyDescent="0.3">
      <c r="A4800" t="s">
        <v>7110</v>
      </c>
      <c r="B4800" t="s">
        <v>2424</v>
      </c>
      <c r="C4800">
        <v>44897</v>
      </c>
      <c r="D4800">
        <v>8128449354</v>
      </c>
    </row>
    <row r="4801" spans="1:4" x14ac:dyDescent="0.3">
      <c r="A4801" t="s">
        <v>7111</v>
      </c>
      <c r="B4801" t="s">
        <v>2127</v>
      </c>
      <c r="C4801">
        <v>52560</v>
      </c>
      <c r="D4801">
        <v>8387947148</v>
      </c>
    </row>
    <row r="4802" spans="1:4" x14ac:dyDescent="0.3">
      <c r="A4802" t="s">
        <v>7112</v>
      </c>
      <c r="B4802" t="s">
        <v>2572</v>
      </c>
      <c r="C4802">
        <v>55721</v>
      </c>
      <c r="D4802">
        <v>6894004730</v>
      </c>
    </row>
    <row r="4803" spans="1:4" x14ac:dyDescent="0.3">
      <c r="A4803" t="s">
        <v>7113</v>
      </c>
      <c r="B4803" t="s">
        <v>2135</v>
      </c>
      <c r="C4803">
        <v>21172</v>
      </c>
      <c r="D4803">
        <v>9726644925</v>
      </c>
    </row>
    <row r="4804" spans="1:4" x14ac:dyDescent="0.3">
      <c r="A4804" t="s">
        <v>7114</v>
      </c>
      <c r="B4804" t="s">
        <v>2614</v>
      </c>
      <c r="C4804">
        <v>37969</v>
      </c>
      <c r="D4804">
        <v>7585281072</v>
      </c>
    </row>
    <row r="4805" spans="1:4" x14ac:dyDescent="0.3">
      <c r="A4805" t="s">
        <v>7115</v>
      </c>
      <c r="B4805" t="s">
        <v>2269</v>
      </c>
      <c r="C4805">
        <v>43243</v>
      </c>
      <c r="D4805">
        <v>2698184272</v>
      </c>
    </row>
    <row r="4806" spans="1:4" x14ac:dyDescent="0.3">
      <c r="A4806" t="s">
        <v>7116</v>
      </c>
      <c r="B4806" t="s">
        <v>2633</v>
      </c>
      <c r="C4806">
        <v>13774</v>
      </c>
      <c r="D4806">
        <v>6183510505</v>
      </c>
    </row>
    <row r="4807" spans="1:4" x14ac:dyDescent="0.3">
      <c r="A4807" t="s">
        <v>7117</v>
      </c>
      <c r="B4807" t="s">
        <v>3144</v>
      </c>
      <c r="C4807">
        <v>29962</v>
      </c>
      <c r="D4807">
        <v>5347887761</v>
      </c>
    </row>
    <row r="4808" spans="1:4" x14ac:dyDescent="0.3">
      <c r="A4808" t="s">
        <v>7118</v>
      </c>
      <c r="B4808" t="s">
        <v>2207</v>
      </c>
      <c r="C4808">
        <v>28913</v>
      </c>
      <c r="D4808">
        <v>6041314951</v>
      </c>
    </row>
    <row r="4809" spans="1:4" x14ac:dyDescent="0.3">
      <c r="A4809" t="s">
        <v>7119</v>
      </c>
      <c r="B4809" t="s">
        <v>2131</v>
      </c>
      <c r="C4809">
        <v>49422</v>
      </c>
      <c r="D4809">
        <v>2739934548</v>
      </c>
    </row>
    <row r="4810" spans="1:4" x14ac:dyDescent="0.3">
      <c r="A4810" t="s">
        <v>7120</v>
      </c>
      <c r="B4810" t="s">
        <v>2223</v>
      </c>
      <c r="C4810">
        <v>36521</v>
      </c>
      <c r="D4810">
        <v>3792993961</v>
      </c>
    </row>
    <row r="4811" spans="1:4" x14ac:dyDescent="0.3">
      <c r="A4811" t="s">
        <v>7121</v>
      </c>
      <c r="B4811" t="s">
        <v>2869</v>
      </c>
      <c r="C4811">
        <v>20110</v>
      </c>
      <c r="D4811">
        <v>813832926</v>
      </c>
    </row>
    <row r="4812" spans="1:4" x14ac:dyDescent="0.3">
      <c r="A4812" t="s">
        <v>7122</v>
      </c>
      <c r="B4812" t="s">
        <v>3583</v>
      </c>
      <c r="C4812">
        <v>15212</v>
      </c>
      <c r="D4812">
        <v>1313434965</v>
      </c>
    </row>
    <row r="4813" spans="1:4" x14ac:dyDescent="0.3">
      <c r="A4813" t="s">
        <v>7123</v>
      </c>
      <c r="B4813" t="s">
        <v>1982</v>
      </c>
      <c r="C4813">
        <v>46429</v>
      </c>
      <c r="D4813">
        <v>6801140183</v>
      </c>
    </row>
    <row r="4814" spans="1:4" x14ac:dyDescent="0.3">
      <c r="A4814" t="s">
        <v>7124</v>
      </c>
      <c r="B4814" t="s">
        <v>1934</v>
      </c>
      <c r="C4814">
        <v>23698</v>
      </c>
      <c r="D4814">
        <v>5002048994</v>
      </c>
    </row>
    <row r="4815" spans="1:4" x14ac:dyDescent="0.3">
      <c r="A4815" t="s">
        <v>7125</v>
      </c>
      <c r="B4815" t="s">
        <v>3315</v>
      </c>
      <c r="C4815">
        <v>56242</v>
      </c>
      <c r="D4815">
        <v>9590888275</v>
      </c>
    </row>
    <row r="4816" spans="1:4" x14ac:dyDescent="0.3">
      <c r="A4816" t="s">
        <v>7126</v>
      </c>
      <c r="B4816" t="s">
        <v>2746</v>
      </c>
      <c r="C4816">
        <v>28891</v>
      </c>
      <c r="D4816">
        <v>7962906979</v>
      </c>
    </row>
    <row r="4817" spans="1:4" x14ac:dyDescent="0.3">
      <c r="A4817" t="s">
        <v>7127</v>
      </c>
      <c r="B4817" t="s">
        <v>2424</v>
      </c>
      <c r="C4817">
        <v>23241</v>
      </c>
      <c r="D4817">
        <v>7180110256</v>
      </c>
    </row>
    <row r="4818" spans="1:4" x14ac:dyDescent="0.3">
      <c r="A4818" t="s">
        <v>7128</v>
      </c>
      <c r="B4818" t="s">
        <v>2099</v>
      </c>
      <c r="C4818">
        <v>16578</v>
      </c>
      <c r="D4818">
        <v>7769010411</v>
      </c>
    </row>
    <row r="4819" spans="1:4" x14ac:dyDescent="0.3">
      <c r="A4819" t="s">
        <v>7129</v>
      </c>
      <c r="B4819" t="s">
        <v>2207</v>
      </c>
      <c r="C4819">
        <v>41105</v>
      </c>
      <c r="D4819">
        <v>4236713853</v>
      </c>
    </row>
    <row r="4820" spans="1:4" x14ac:dyDescent="0.3">
      <c r="A4820" t="s">
        <v>7130</v>
      </c>
      <c r="B4820" t="s">
        <v>2419</v>
      </c>
      <c r="C4820">
        <v>52250</v>
      </c>
      <c r="D4820">
        <v>5637692440</v>
      </c>
    </row>
    <row r="4821" spans="1:4" x14ac:dyDescent="0.3">
      <c r="A4821" t="s">
        <v>7131</v>
      </c>
      <c r="B4821" t="s">
        <v>2576</v>
      </c>
      <c r="C4821">
        <v>10806</v>
      </c>
      <c r="D4821">
        <v>4578004252</v>
      </c>
    </row>
    <row r="4822" spans="1:4" x14ac:dyDescent="0.3">
      <c r="A4822" t="s">
        <v>7132</v>
      </c>
      <c r="B4822" t="s">
        <v>2207</v>
      </c>
      <c r="C4822">
        <v>59031</v>
      </c>
      <c r="D4822">
        <v>8676088039</v>
      </c>
    </row>
    <row r="4823" spans="1:4" x14ac:dyDescent="0.3">
      <c r="A4823" t="s">
        <v>7133</v>
      </c>
      <c r="B4823" t="s">
        <v>2201</v>
      </c>
      <c r="C4823">
        <v>43871</v>
      </c>
      <c r="D4823">
        <v>3806430489</v>
      </c>
    </row>
    <row r="4824" spans="1:4" x14ac:dyDescent="0.3">
      <c r="A4824" t="s">
        <v>7134</v>
      </c>
      <c r="B4824" t="s">
        <v>2853</v>
      </c>
      <c r="C4824">
        <v>15053</v>
      </c>
      <c r="D4824">
        <v>9196221739</v>
      </c>
    </row>
    <row r="4825" spans="1:4" x14ac:dyDescent="0.3">
      <c r="A4825" t="s">
        <v>7135</v>
      </c>
      <c r="B4825" t="s">
        <v>2419</v>
      </c>
      <c r="C4825">
        <v>10914</v>
      </c>
      <c r="D4825">
        <v>2298319154</v>
      </c>
    </row>
    <row r="4826" spans="1:4" x14ac:dyDescent="0.3">
      <c r="A4826" t="s">
        <v>7136</v>
      </c>
      <c r="B4826" t="s">
        <v>2714</v>
      </c>
      <c r="C4826">
        <v>24274</v>
      </c>
      <c r="D4826">
        <v>2592292012</v>
      </c>
    </row>
    <row r="4827" spans="1:4" x14ac:dyDescent="0.3">
      <c r="A4827" t="s">
        <v>7137</v>
      </c>
      <c r="B4827" t="s">
        <v>2001</v>
      </c>
      <c r="C4827">
        <v>24318</v>
      </c>
      <c r="D4827">
        <v>895027720</v>
      </c>
    </row>
    <row r="4828" spans="1:4" x14ac:dyDescent="0.3">
      <c r="A4828" t="s">
        <v>7138</v>
      </c>
      <c r="B4828" t="s">
        <v>3393</v>
      </c>
      <c r="C4828">
        <v>37374</v>
      </c>
      <c r="D4828">
        <v>8175279842</v>
      </c>
    </row>
    <row r="4829" spans="1:4" x14ac:dyDescent="0.3">
      <c r="A4829" t="s">
        <v>7139</v>
      </c>
      <c r="B4829" t="s">
        <v>2491</v>
      </c>
      <c r="C4829">
        <v>48760</v>
      </c>
      <c r="D4829">
        <v>4223282808</v>
      </c>
    </row>
    <row r="4830" spans="1:4" x14ac:dyDescent="0.3">
      <c r="A4830" t="s">
        <v>7140</v>
      </c>
      <c r="B4830" t="s">
        <v>3785</v>
      </c>
      <c r="C4830">
        <v>56756</v>
      </c>
      <c r="D4830">
        <v>5439294325</v>
      </c>
    </row>
    <row r="4831" spans="1:4" x14ac:dyDescent="0.3">
      <c r="A4831" t="s">
        <v>7141</v>
      </c>
      <c r="B4831" t="s">
        <v>2177</v>
      </c>
      <c r="C4831">
        <v>45149</v>
      </c>
      <c r="D4831">
        <v>264454596</v>
      </c>
    </row>
    <row r="4832" spans="1:4" x14ac:dyDescent="0.3">
      <c r="A4832" t="s">
        <v>7142</v>
      </c>
      <c r="B4832" t="s">
        <v>3113</v>
      </c>
      <c r="C4832">
        <v>46432</v>
      </c>
      <c r="D4832">
        <v>2066028762</v>
      </c>
    </row>
    <row r="4833" spans="1:4" x14ac:dyDescent="0.3">
      <c r="A4833" t="s">
        <v>7143</v>
      </c>
      <c r="B4833" t="s">
        <v>2319</v>
      </c>
      <c r="C4833">
        <v>38133</v>
      </c>
      <c r="D4833">
        <v>232367817</v>
      </c>
    </row>
    <row r="4834" spans="1:4" x14ac:dyDescent="0.3">
      <c r="A4834" t="s">
        <v>7144</v>
      </c>
      <c r="B4834" t="s">
        <v>2731</v>
      </c>
      <c r="C4834">
        <v>47391</v>
      </c>
      <c r="D4834">
        <v>3101620996</v>
      </c>
    </row>
    <row r="4835" spans="1:4" x14ac:dyDescent="0.3">
      <c r="A4835" t="s">
        <v>7145</v>
      </c>
      <c r="B4835" t="s">
        <v>2006</v>
      </c>
      <c r="C4835">
        <v>55439</v>
      </c>
      <c r="D4835">
        <v>9597202352</v>
      </c>
    </row>
    <row r="4836" spans="1:4" x14ac:dyDescent="0.3">
      <c r="A4836" t="s">
        <v>7146</v>
      </c>
      <c r="B4836" t="s">
        <v>2182</v>
      </c>
      <c r="C4836">
        <v>55749</v>
      </c>
      <c r="D4836">
        <v>3145010581</v>
      </c>
    </row>
    <row r="4837" spans="1:4" x14ac:dyDescent="0.3">
      <c r="A4837" t="s">
        <v>7147</v>
      </c>
      <c r="B4837" t="s">
        <v>3169</v>
      </c>
      <c r="C4837">
        <v>24100</v>
      </c>
      <c r="D4837">
        <v>5082945165</v>
      </c>
    </row>
    <row r="4838" spans="1:4" x14ac:dyDescent="0.3">
      <c r="A4838" t="s">
        <v>7148</v>
      </c>
      <c r="B4838" t="s">
        <v>2302</v>
      </c>
      <c r="C4838">
        <v>51263</v>
      </c>
      <c r="D4838">
        <v>2551917727</v>
      </c>
    </row>
    <row r="4839" spans="1:4" x14ac:dyDescent="0.3">
      <c r="A4839" t="s">
        <v>7149</v>
      </c>
      <c r="B4839" t="s">
        <v>1984</v>
      </c>
      <c r="C4839">
        <v>11094</v>
      </c>
      <c r="D4839">
        <v>8507800106</v>
      </c>
    </row>
    <row r="4840" spans="1:4" x14ac:dyDescent="0.3">
      <c r="A4840" t="s">
        <v>7150</v>
      </c>
      <c r="B4840" t="s">
        <v>3076</v>
      </c>
      <c r="C4840">
        <v>56532</v>
      </c>
      <c r="D4840">
        <v>1192770250</v>
      </c>
    </row>
    <row r="4841" spans="1:4" x14ac:dyDescent="0.3">
      <c r="A4841" t="s">
        <v>7151</v>
      </c>
      <c r="B4841" t="s">
        <v>1997</v>
      </c>
      <c r="C4841">
        <v>23347</v>
      </c>
      <c r="D4841">
        <v>7070564503</v>
      </c>
    </row>
    <row r="4842" spans="1:4" x14ac:dyDescent="0.3">
      <c r="A4842" t="s">
        <v>7152</v>
      </c>
      <c r="B4842" t="s">
        <v>2916</v>
      </c>
      <c r="C4842">
        <v>42665</v>
      </c>
      <c r="D4842">
        <v>5211527984</v>
      </c>
    </row>
    <row r="4843" spans="1:4" x14ac:dyDescent="0.3">
      <c r="A4843" t="s">
        <v>7153</v>
      </c>
      <c r="B4843" t="s">
        <v>2687</v>
      </c>
      <c r="C4843">
        <v>50472</v>
      </c>
      <c r="D4843">
        <v>5687748091</v>
      </c>
    </row>
    <row r="4844" spans="1:4" x14ac:dyDescent="0.3">
      <c r="A4844" t="s">
        <v>7154</v>
      </c>
      <c r="B4844" t="s">
        <v>3663</v>
      </c>
      <c r="C4844">
        <v>21742</v>
      </c>
      <c r="D4844">
        <v>5211527984</v>
      </c>
    </row>
    <row r="4845" spans="1:4" x14ac:dyDescent="0.3">
      <c r="A4845" t="s">
        <v>7155</v>
      </c>
      <c r="B4845" t="s">
        <v>2203</v>
      </c>
      <c r="C4845">
        <v>32559</v>
      </c>
      <c r="D4845">
        <v>3469413983</v>
      </c>
    </row>
    <row r="4846" spans="1:4" x14ac:dyDescent="0.3">
      <c r="A4846" t="s">
        <v>7156</v>
      </c>
      <c r="B4846" t="s">
        <v>2452</v>
      </c>
      <c r="C4846">
        <v>36183</v>
      </c>
      <c r="D4846">
        <v>9018504580</v>
      </c>
    </row>
    <row r="4847" spans="1:4" x14ac:dyDescent="0.3">
      <c r="A4847" t="s">
        <v>7157</v>
      </c>
      <c r="B4847" t="s">
        <v>2608</v>
      </c>
      <c r="C4847">
        <v>58024</v>
      </c>
      <c r="D4847">
        <v>4876404933</v>
      </c>
    </row>
    <row r="4848" spans="1:4" x14ac:dyDescent="0.3">
      <c r="A4848" t="s">
        <v>7158</v>
      </c>
      <c r="B4848" t="s">
        <v>2099</v>
      </c>
      <c r="C4848">
        <v>36301</v>
      </c>
      <c r="D4848">
        <v>8552526727</v>
      </c>
    </row>
    <row r="4849" spans="1:4" x14ac:dyDescent="0.3">
      <c r="A4849" t="s">
        <v>7159</v>
      </c>
      <c r="B4849" t="s">
        <v>2319</v>
      </c>
      <c r="C4849">
        <v>59308</v>
      </c>
      <c r="D4849">
        <v>594961432</v>
      </c>
    </row>
    <row r="4850" spans="1:4" x14ac:dyDescent="0.3">
      <c r="A4850" t="s">
        <v>7160</v>
      </c>
      <c r="B4850" t="s">
        <v>1962</v>
      </c>
      <c r="C4850">
        <v>16728</v>
      </c>
      <c r="D4850">
        <v>8646243699</v>
      </c>
    </row>
    <row r="4851" spans="1:4" x14ac:dyDescent="0.3">
      <c r="A4851" t="s">
        <v>7161</v>
      </c>
      <c r="B4851" t="s">
        <v>1938</v>
      </c>
      <c r="C4851">
        <v>30202</v>
      </c>
      <c r="D4851">
        <v>1081492333</v>
      </c>
    </row>
    <row r="4852" spans="1:4" x14ac:dyDescent="0.3">
      <c r="A4852" t="s">
        <v>7162</v>
      </c>
      <c r="B4852" t="s">
        <v>2405</v>
      </c>
      <c r="C4852">
        <v>40993</v>
      </c>
      <c r="D4852">
        <v>1892125439</v>
      </c>
    </row>
    <row r="4853" spans="1:4" x14ac:dyDescent="0.3">
      <c r="A4853" t="s">
        <v>7163</v>
      </c>
      <c r="B4853" t="s">
        <v>2116</v>
      </c>
      <c r="C4853">
        <v>53883</v>
      </c>
      <c r="D4853">
        <v>3133221701</v>
      </c>
    </row>
    <row r="4854" spans="1:4" x14ac:dyDescent="0.3">
      <c r="A4854" t="s">
        <v>7164</v>
      </c>
      <c r="B4854" t="s">
        <v>1934</v>
      </c>
      <c r="C4854">
        <v>16544</v>
      </c>
      <c r="D4854">
        <v>87033755</v>
      </c>
    </row>
    <row r="4855" spans="1:4" x14ac:dyDescent="0.3">
      <c r="A4855" t="s">
        <v>7165</v>
      </c>
      <c r="B4855" t="s">
        <v>2600</v>
      </c>
      <c r="C4855">
        <v>42693</v>
      </c>
      <c r="D4855">
        <v>9516781780</v>
      </c>
    </row>
    <row r="4856" spans="1:4" x14ac:dyDescent="0.3">
      <c r="A4856" t="s">
        <v>7166</v>
      </c>
      <c r="B4856" t="s">
        <v>2236</v>
      </c>
      <c r="C4856">
        <v>49567</v>
      </c>
      <c r="D4856">
        <v>5074304008</v>
      </c>
    </row>
    <row r="4857" spans="1:4" x14ac:dyDescent="0.3">
      <c r="A4857" t="s">
        <v>7167</v>
      </c>
      <c r="B4857" t="s">
        <v>2043</v>
      </c>
      <c r="C4857">
        <v>56805</v>
      </c>
      <c r="D4857">
        <v>1598957961</v>
      </c>
    </row>
    <row r="4858" spans="1:4" x14ac:dyDescent="0.3">
      <c r="A4858" t="s">
        <v>7168</v>
      </c>
      <c r="B4858" t="s">
        <v>2279</v>
      </c>
      <c r="C4858">
        <v>33472</v>
      </c>
      <c r="D4858">
        <v>2353272215</v>
      </c>
    </row>
    <row r="4859" spans="1:4" x14ac:dyDescent="0.3">
      <c r="A4859" t="s">
        <v>7169</v>
      </c>
      <c r="B4859" t="s">
        <v>2507</v>
      </c>
      <c r="C4859">
        <v>35526</v>
      </c>
      <c r="D4859">
        <v>1888252693</v>
      </c>
    </row>
    <row r="4860" spans="1:4" x14ac:dyDescent="0.3">
      <c r="A4860" t="s">
        <v>7170</v>
      </c>
      <c r="B4860" t="s">
        <v>2387</v>
      </c>
      <c r="C4860">
        <v>39750</v>
      </c>
      <c r="D4860">
        <v>278558984</v>
      </c>
    </row>
    <row r="4861" spans="1:4" x14ac:dyDescent="0.3">
      <c r="A4861" t="s">
        <v>7171</v>
      </c>
      <c r="B4861" t="s">
        <v>1976</v>
      </c>
      <c r="C4861">
        <v>50032</v>
      </c>
      <c r="D4861">
        <v>8377113392</v>
      </c>
    </row>
    <row r="4862" spans="1:4" x14ac:dyDescent="0.3">
      <c r="A4862" t="s">
        <v>7172</v>
      </c>
      <c r="B4862" t="s">
        <v>2175</v>
      </c>
      <c r="C4862">
        <v>10443</v>
      </c>
      <c r="D4862">
        <v>4323727860</v>
      </c>
    </row>
    <row r="4863" spans="1:4" x14ac:dyDescent="0.3">
      <c r="A4863" t="s">
        <v>7173</v>
      </c>
      <c r="B4863" t="s">
        <v>1997</v>
      </c>
      <c r="C4863">
        <v>52645</v>
      </c>
      <c r="D4863">
        <v>492630925</v>
      </c>
    </row>
    <row r="4864" spans="1:4" x14ac:dyDescent="0.3">
      <c r="A4864" t="s">
        <v>7174</v>
      </c>
      <c r="B4864" t="s">
        <v>2175</v>
      </c>
      <c r="C4864">
        <v>11138</v>
      </c>
      <c r="D4864">
        <v>1598957961</v>
      </c>
    </row>
    <row r="4865" spans="1:4" x14ac:dyDescent="0.3">
      <c r="A4865" t="s">
        <v>7175</v>
      </c>
      <c r="B4865" t="s">
        <v>3376</v>
      </c>
      <c r="C4865">
        <v>59646</v>
      </c>
      <c r="D4865">
        <v>7628323464</v>
      </c>
    </row>
    <row r="4866" spans="1:4" x14ac:dyDescent="0.3">
      <c r="A4866" t="s">
        <v>7176</v>
      </c>
      <c r="B4866" t="s">
        <v>2725</v>
      </c>
      <c r="C4866">
        <v>38540</v>
      </c>
      <c r="D4866">
        <v>4525743115</v>
      </c>
    </row>
    <row r="4867" spans="1:4" x14ac:dyDescent="0.3">
      <c r="A4867" t="s">
        <v>7177</v>
      </c>
      <c r="B4867" t="s">
        <v>2374</v>
      </c>
      <c r="C4867">
        <v>23181</v>
      </c>
      <c r="D4867">
        <v>7462961601</v>
      </c>
    </row>
    <row r="4868" spans="1:4" x14ac:dyDescent="0.3">
      <c r="A4868" t="s">
        <v>7178</v>
      </c>
      <c r="B4868" t="s">
        <v>2428</v>
      </c>
      <c r="C4868">
        <v>57185</v>
      </c>
      <c r="D4868">
        <v>9803956825</v>
      </c>
    </row>
    <row r="4869" spans="1:4" x14ac:dyDescent="0.3">
      <c r="A4869" t="s">
        <v>7179</v>
      </c>
      <c r="B4869" t="s">
        <v>2841</v>
      </c>
      <c r="C4869">
        <v>32961</v>
      </c>
      <c r="D4869">
        <v>357531329</v>
      </c>
    </row>
    <row r="4870" spans="1:4" x14ac:dyDescent="0.3">
      <c r="A4870" t="s">
        <v>7180</v>
      </c>
      <c r="B4870" t="s">
        <v>2452</v>
      </c>
      <c r="C4870">
        <v>37608</v>
      </c>
      <c r="D4870">
        <v>247438790</v>
      </c>
    </row>
    <row r="4871" spans="1:4" x14ac:dyDescent="0.3">
      <c r="A4871" t="s">
        <v>7181</v>
      </c>
      <c r="B4871" t="s">
        <v>4422</v>
      </c>
      <c r="C4871">
        <v>14480</v>
      </c>
      <c r="D4871">
        <v>9008589443</v>
      </c>
    </row>
    <row r="4872" spans="1:4" x14ac:dyDescent="0.3">
      <c r="A4872" t="s">
        <v>7182</v>
      </c>
      <c r="B4872" t="s">
        <v>2521</v>
      </c>
      <c r="C4872">
        <v>33763</v>
      </c>
      <c r="D4872">
        <v>8401146046</v>
      </c>
    </row>
    <row r="4873" spans="1:4" x14ac:dyDescent="0.3">
      <c r="A4873" t="s">
        <v>7183</v>
      </c>
      <c r="B4873" t="s">
        <v>3113</v>
      </c>
      <c r="C4873">
        <v>30708</v>
      </c>
      <c r="D4873">
        <v>1252810490</v>
      </c>
    </row>
    <row r="4874" spans="1:4" x14ac:dyDescent="0.3">
      <c r="A4874" t="s">
        <v>7184</v>
      </c>
      <c r="B4874" t="s">
        <v>1976</v>
      </c>
      <c r="C4874">
        <v>49979</v>
      </c>
      <c r="D4874">
        <v>1887308636</v>
      </c>
    </row>
    <row r="4875" spans="1:4" x14ac:dyDescent="0.3">
      <c r="A4875" t="s">
        <v>7185</v>
      </c>
      <c r="B4875" t="s">
        <v>2079</v>
      </c>
      <c r="C4875">
        <v>49915</v>
      </c>
      <c r="D4875">
        <v>9854387496</v>
      </c>
    </row>
    <row r="4876" spans="1:4" x14ac:dyDescent="0.3">
      <c r="A4876" t="s">
        <v>7186</v>
      </c>
      <c r="B4876" t="s">
        <v>2325</v>
      </c>
      <c r="C4876">
        <v>33583</v>
      </c>
      <c r="D4876">
        <v>9089601147</v>
      </c>
    </row>
    <row r="4877" spans="1:4" x14ac:dyDescent="0.3">
      <c r="A4877" t="s">
        <v>7187</v>
      </c>
      <c r="B4877" t="s">
        <v>2288</v>
      </c>
      <c r="C4877">
        <v>18014</v>
      </c>
      <c r="D4877">
        <v>2893065872</v>
      </c>
    </row>
    <row r="4878" spans="1:4" x14ac:dyDescent="0.3">
      <c r="A4878" t="s">
        <v>7188</v>
      </c>
      <c r="B4878" t="s">
        <v>2032</v>
      </c>
      <c r="C4878">
        <v>23280</v>
      </c>
      <c r="D4878">
        <v>397599129</v>
      </c>
    </row>
    <row r="4879" spans="1:4" x14ac:dyDescent="0.3">
      <c r="A4879" t="s">
        <v>7189</v>
      </c>
      <c r="B4879" t="s">
        <v>2300</v>
      </c>
      <c r="C4879">
        <v>18608</v>
      </c>
      <c r="D4879">
        <v>8335120919</v>
      </c>
    </row>
    <row r="4880" spans="1:4" x14ac:dyDescent="0.3">
      <c r="A4880" t="s">
        <v>7190</v>
      </c>
      <c r="B4880" t="s">
        <v>3078</v>
      </c>
      <c r="C4880">
        <v>32372</v>
      </c>
      <c r="D4880">
        <v>7367438190</v>
      </c>
    </row>
    <row r="4881" spans="1:4" x14ac:dyDescent="0.3">
      <c r="A4881" t="s">
        <v>7191</v>
      </c>
      <c r="B4881" t="s">
        <v>2249</v>
      </c>
      <c r="C4881">
        <v>40184</v>
      </c>
      <c r="D4881">
        <v>2045928187</v>
      </c>
    </row>
    <row r="4882" spans="1:4" x14ac:dyDescent="0.3">
      <c r="A4882" t="s">
        <v>7192</v>
      </c>
      <c r="B4882" t="s">
        <v>2389</v>
      </c>
      <c r="C4882">
        <v>51238</v>
      </c>
      <c r="D4882">
        <v>6750554423</v>
      </c>
    </row>
    <row r="4883" spans="1:4" x14ac:dyDescent="0.3">
      <c r="A4883" t="s">
        <v>7193</v>
      </c>
      <c r="B4883" t="s">
        <v>1970</v>
      </c>
      <c r="C4883">
        <v>30515</v>
      </c>
      <c r="D4883">
        <v>679204083</v>
      </c>
    </row>
    <row r="4884" spans="1:4" x14ac:dyDescent="0.3">
      <c r="A4884" t="s">
        <v>7194</v>
      </c>
      <c r="B4884" t="s">
        <v>3315</v>
      </c>
      <c r="C4884">
        <v>50663</v>
      </c>
      <c r="D4884">
        <v>8387947148</v>
      </c>
    </row>
    <row r="4885" spans="1:4" x14ac:dyDescent="0.3">
      <c r="A4885" t="s">
        <v>7195</v>
      </c>
      <c r="B4885" t="s">
        <v>2049</v>
      </c>
      <c r="C4885">
        <v>20493</v>
      </c>
      <c r="D4885">
        <v>6769297310</v>
      </c>
    </row>
    <row r="4886" spans="1:4" x14ac:dyDescent="0.3">
      <c r="A4886" t="s">
        <v>7196</v>
      </c>
      <c r="B4886" t="s">
        <v>4163</v>
      </c>
      <c r="C4886">
        <v>21397</v>
      </c>
      <c r="D4886">
        <v>4716524892</v>
      </c>
    </row>
    <row r="4887" spans="1:4" x14ac:dyDescent="0.3">
      <c r="A4887" t="s">
        <v>7197</v>
      </c>
      <c r="B4887" t="s">
        <v>2797</v>
      </c>
      <c r="C4887">
        <v>29025</v>
      </c>
      <c r="D4887">
        <v>4428088442</v>
      </c>
    </row>
    <row r="4888" spans="1:4" x14ac:dyDescent="0.3">
      <c r="A4888" t="s">
        <v>7198</v>
      </c>
      <c r="B4888" t="s">
        <v>2374</v>
      </c>
      <c r="C4888">
        <v>40290</v>
      </c>
      <c r="D4888">
        <v>2976436541</v>
      </c>
    </row>
    <row r="4889" spans="1:4" x14ac:dyDescent="0.3">
      <c r="A4889" t="s">
        <v>7199</v>
      </c>
      <c r="B4889" t="s">
        <v>2965</v>
      </c>
      <c r="C4889">
        <v>17427</v>
      </c>
      <c r="D4889">
        <v>8685064791</v>
      </c>
    </row>
    <row r="4890" spans="1:4" x14ac:dyDescent="0.3">
      <c r="A4890" t="s">
        <v>7200</v>
      </c>
      <c r="B4890" t="s">
        <v>2207</v>
      </c>
      <c r="C4890">
        <v>16641</v>
      </c>
      <c r="D4890">
        <v>6769297310</v>
      </c>
    </row>
    <row r="4891" spans="1:4" x14ac:dyDescent="0.3">
      <c r="A4891" t="s">
        <v>7201</v>
      </c>
      <c r="B4891" t="s">
        <v>2824</v>
      </c>
      <c r="C4891">
        <v>18051</v>
      </c>
      <c r="D4891">
        <v>9705650896</v>
      </c>
    </row>
    <row r="4892" spans="1:4" x14ac:dyDescent="0.3">
      <c r="A4892" t="s">
        <v>7202</v>
      </c>
      <c r="B4892" t="s">
        <v>2201</v>
      </c>
      <c r="C4892">
        <v>11697</v>
      </c>
      <c r="D4892">
        <v>8173067724</v>
      </c>
    </row>
    <row r="4893" spans="1:4" x14ac:dyDescent="0.3">
      <c r="A4893" t="s">
        <v>7203</v>
      </c>
      <c r="B4893" t="s">
        <v>2298</v>
      </c>
      <c r="C4893">
        <v>54917</v>
      </c>
      <c r="D4893">
        <v>4074728869</v>
      </c>
    </row>
    <row r="4894" spans="1:4" x14ac:dyDescent="0.3">
      <c r="A4894" t="s">
        <v>7204</v>
      </c>
      <c r="B4894" t="s">
        <v>1986</v>
      </c>
      <c r="C4894">
        <v>29669</v>
      </c>
      <c r="D4894">
        <v>9547713507</v>
      </c>
    </row>
    <row r="4895" spans="1:4" x14ac:dyDescent="0.3">
      <c r="A4895" t="s">
        <v>7205</v>
      </c>
      <c r="B4895" t="s">
        <v>2047</v>
      </c>
      <c r="C4895">
        <v>56106</v>
      </c>
      <c r="D4895">
        <v>2450711406</v>
      </c>
    </row>
    <row r="4896" spans="1:4" x14ac:dyDescent="0.3">
      <c r="A4896" t="s">
        <v>7206</v>
      </c>
      <c r="B4896" t="s">
        <v>3169</v>
      </c>
      <c r="C4896">
        <v>44592</v>
      </c>
      <c r="D4896">
        <v>1628738227</v>
      </c>
    </row>
    <row r="4897" spans="1:4" x14ac:dyDescent="0.3">
      <c r="A4897" t="s">
        <v>7207</v>
      </c>
      <c r="B4897" t="s">
        <v>1962</v>
      </c>
      <c r="C4897">
        <v>51680</v>
      </c>
      <c r="D4897">
        <v>4029727026</v>
      </c>
    </row>
    <row r="4898" spans="1:4" x14ac:dyDescent="0.3">
      <c r="A4898" t="s">
        <v>7208</v>
      </c>
      <c r="B4898" t="s">
        <v>3247</v>
      </c>
      <c r="C4898">
        <v>58819</v>
      </c>
      <c r="D4898">
        <v>4716524892</v>
      </c>
    </row>
    <row r="4899" spans="1:4" x14ac:dyDescent="0.3">
      <c r="A4899" t="s">
        <v>7209</v>
      </c>
      <c r="B4899" t="s">
        <v>1950</v>
      </c>
      <c r="C4899">
        <v>45320</v>
      </c>
      <c r="D4899">
        <v>2973481236</v>
      </c>
    </row>
    <row r="4900" spans="1:4" x14ac:dyDescent="0.3">
      <c r="A4900" t="s">
        <v>7210</v>
      </c>
      <c r="B4900" t="s">
        <v>2507</v>
      </c>
      <c r="C4900">
        <v>31157</v>
      </c>
      <c r="D4900">
        <v>7625163059</v>
      </c>
    </row>
    <row r="4901" spans="1:4" x14ac:dyDescent="0.3">
      <c r="A4901" t="s">
        <v>7211</v>
      </c>
      <c r="B4901" t="s">
        <v>2139</v>
      </c>
      <c r="C4901">
        <v>56760</v>
      </c>
      <c r="D4901">
        <v>6183510505</v>
      </c>
    </row>
    <row r="4902" spans="1:4" x14ac:dyDescent="0.3">
      <c r="A4902" t="s">
        <v>7212</v>
      </c>
      <c r="B4902" t="s">
        <v>2016</v>
      </c>
      <c r="C4902">
        <v>13106</v>
      </c>
      <c r="D4902">
        <v>3129526900</v>
      </c>
    </row>
    <row r="4903" spans="1:4" x14ac:dyDescent="0.3">
      <c r="A4903" t="s">
        <v>7213</v>
      </c>
      <c r="B4903" t="s">
        <v>1966</v>
      </c>
      <c r="C4903">
        <v>37463</v>
      </c>
      <c r="D4903">
        <v>5209112160</v>
      </c>
    </row>
    <row r="4904" spans="1:4" x14ac:dyDescent="0.3">
      <c r="A4904" t="s">
        <v>7214</v>
      </c>
      <c r="B4904" t="s">
        <v>2727</v>
      </c>
      <c r="C4904">
        <v>46632</v>
      </c>
      <c r="D4904">
        <v>5191866150</v>
      </c>
    </row>
    <row r="4905" spans="1:4" x14ac:dyDescent="0.3">
      <c r="A4905" t="s">
        <v>7215</v>
      </c>
      <c r="B4905" t="s">
        <v>2197</v>
      </c>
      <c r="C4905">
        <v>42599</v>
      </c>
      <c r="D4905">
        <v>9128677390</v>
      </c>
    </row>
    <row r="4906" spans="1:4" x14ac:dyDescent="0.3">
      <c r="A4906" t="s">
        <v>7216</v>
      </c>
      <c r="B4906" t="s">
        <v>2593</v>
      </c>
      <c r="C4906">
        <v>48996</v>
      </c>
      <c r="D4906">
        <v>8264394108</v>
      </c>
    </row>
    <row r="4907" spans="1:4" x14ac:dyDescent="0.3">
      <c r="A4907" t="s">
        <v>7217</v>
      </c>
      <c r="B4907" t="s">
        <v>3113</v>
      </c>
      <c r="C4907">
        <v>37124</v>
      </c>
      <c r="D4907">
        <v>2944219065</v>
      </c>
    </row>
    <row r="4908" spans="1:4" x14ac:dyDescent="0.3">
      <c r="A4908" t="s">
        <v>7218</v>
      </c>
      <c r="B4908" t="s">
        <v>2242</v>
      </c>
      <c r="C4908">
        <v>21047</v>
      </c>
      <c r="D4908">
        <v>2355104786</v>
      </c>
    </row>
    <row r="4909" spans="1:4" x14ac:dyDescent="0.3">
      <c r="A4909" t="s">
        <v>7219</v>
      </c>
      <c r="B4909" t="s">
        <v>1995</v>
      </c>
      <c r="C4909">
        <v>42512</v>
      </c>
      <c r="D4909">
        <v>5304381319</v>
      </c>
    </row>
    <row r="4910" spans="1:4" x14ac:dyDescent="0.3">
      <c r="A4910" t="s">
        <v>7220</v>
      </c>
      <c r="B4910" t="s">
        <v>2255</v>
      </c>
      <c r="C4910">
        <v>22770</v>
      </c>
      <c r="D4910">
        <v>7338728615</v>
      </c>
    </row>
    <row r="4911" spans="1:4" x14ac:dyDescent="0.3">
      <c r="A4911" t="s">
        <v>7221</v>
      </c>
      <c r="B4911" t="s">
        <v>2246</v>
      </c>
      <c r="C4911">
        <v>58346</v>
      </c>
      <c r="D4911">
        <v>1364767856</v>
      </c>
    </row>
    <row r="4912" spans="1:4" x14ac:dyDescent="0.3">
      <c r="A4912" t="s">
        <v>7222</v>
      </c>
      <c r="B4912" t="s">
        <v>2431</v>
      </c>
      <c r="C4912">
        <v>56201</v>
      </c>
      <c r="D4912">
        <v>8462409454</v>
      </c>
    </row>
    <row r="4913" spans="1:4" x14ac:dyDescent="0.3">
      <c r="A4913" t="s">
        <v>7223</v>
      </c>
      <c r="B4913" t="s">
        <v>1964</v>
      </c>
      <c r="C4913">
        <v>19332</v>
      </c>
      <c r="D4913">
        <v>7888574610</v>
      </c>
    </row>
    <row r="4914" spans="1:4" x14ac:dyDescent="0.3">
      <c r="A4914" t="s">
        <v>7224</v>
      </c>
      <c r="B4914" t="s">
        <v>2716</v>
      </c>
      <c r="C4914">
        <v>28701</v>
      </c>
      <c r="D4914">
        <v>5353923685</v>
      </c>
    </row>
    <row r="4915" spans="1:4" x14ac:dyDescent="0.3">
      <c r="A4915" t="s">
        <v>7225</v>
      </c>
      <c r="B4915" t="s">
        <v>3142</v>
      </c>
      <c r="C4915">
        <v>18131</v>
      </c>
      <c r="D4915">
        <v>1953937357</v>
      </c>
    </row>
    <row r="4916" spans="1:4" x14ac:dyDescent="0.3">
      <c r="A4916" t="s">
        <v>7226</v>
      </c>
      <c r="B4916" t="s">
        <v>2302</v>
      </c>
      <c r="C4916">
        <v>16663</v>
      </c>
      <c r="D4916">
        <v>5074304008</v>
      </c>
    </row>
    <row r="4917" spans="1:4" x14ac:dyDescent="0.3">
      <c r="A4917" t="s">
        <v>7227</v>
      </c>
      <c r="B4917" t="s">
        <v>2037</v>
      </c>
      <c r="C4917">
        <v>25239</v>
      </c>
      <c r="D4917">
        <v>4011453366</v>
      </c>
    </row>
    <row r="4918" spans="1:4" x14ac:dyDescent="0.3">
      <c r="A4918" t="s">
        <v>7228</v>
      </c>
      <c r="B4918" t="s">
        <v>2151</v>
      </c>
      <c r="C4918">
        <v>42550</v>
      </c>
      <c r="D4918">
        <v>8034345962</v>
      </c>
    </row>
    <row r="4919" spans="1:4" x14ac:dyDescent="0.3">
      <c r="A4919" t="s">
        <v>7229</v>
      </c>
      <c r="B4919" t="s">
        <v>2628</v>
      </c>
      <c r="C4919">
        <v>41464</v>
      </c>
      <c r="D4919">
        <v>7783641539</v>
      </c>
    </row>
    <row r="4920" spans="1:4" x14ac:dyDescent="0.3">
      <c r="A4920" t="s">
        <v>7230</v>
      </c>
      <c r="B4920" t="s">
        <v>3041</v>
      </c>
      <c r="C4920">
        <v>54327</v>
      </c>
      <c r="D4920">
        <v>9258570278</v>
      </c>
    </row>
    <row r="4921" spans="1:4" x14ac:dyDescent="0.3">
      <c r="A4921" t="s">
        <v>7231</v>
      </c>
      <c r="B4921" t="s">
        <v>3758</v>
      </c>
      <c r="C4921">
        <v>58188</v>
      </c>
      <c r="D4921">
        <v>3858163570</v>
      </c>
    </row>
    <row r="4922" spans="1:4" x14ac:dyDescent="0.3">
      <c r="A4922" t="s">
        <v>7232</v>
      </c>
      <c r="B4922" t="s">
        <v>1966</v>
      </c>
      <c r="C4922">
        <v>13202</v>
      </c>
      <c r="D4922">
        <v>5861892008</v>
      </c>
    </row>
    <row r="4923" spans="1:4" x14ac:dyDescent="0.3">
      <c r="A4923" t="s">
        <v>7233</v>
      </c>
      <c r="B4923" t="s">
        <v>3915</v>
      </c>
      <c r="C4923">
        <v>42834</v>
      </c>
      <c r="D4923">
        <v>9228842121</v>
      </c>
    </row>
    <row r="4924" spans="1:4" x14ac:dyDescent="0.3">
      <c r="A4924" t="s">
        <v>7234</v>
      </c>
      <c r="B4924" t="s">
        <v>2714</v>
      </c>
      <c r="C4924">
        <v>48099</v>
      </c>
      <c r="D4924">
        <v>471886378</v>
      </c>
    </row>
    <row r="4925" spans="1:4" x14ac:dyDescent="0.3">
      <c r="A4925" t="s">
        <v>7235</v>
      </c>
      <c r="B4925" t="s">
        <v>2223</v>
      </c>
      <c r="C4925">
        <v>33209</v>
      </c>
      <c r="D4925">
        <v>7373156215</v>
      </c>
    </row>
    <row r="4926" spans="1:4" x14ac:dyDescent="0.3">
      <c r="A4926" t="s">
        <v>7236</v>
      </c>
      <c r="B4926" t="s">
        <v>2154</v>
      </c>
      <c r="C4926">
        <v>28341</v>
      </c>
      <c r="D4926">
        <v>4269946768</v>
      </c>
    </row>
    <row r="4927" spans="1:4" x14ac:dyDescent="0.3">
      <c r="A4927" t="s">
        <v>7237</v>
      </c>
      <c r="B4927" t="s">
        <v>2762</v>
      </c>
      <c r="C4927">
        <v>37730</v>
      </c>
      <c r="D4927">
        <v>4039266773</v>
      </c>
    </row>
    <row r="4928" spans="1:4" x14ac:dyDescent="0.3">
      <c r="A4928" t="s">
        <v>7238</v>
      </c>
      <c r="B4928" t="s">
        <v>2734</v>
      </c>
      <c r="C4928">
        <v>41295</v>
      </c>
      <c r="D4928">
        <v>5929508313</v>
      </c>
    </row>
    <row r="4929" spans="1:4" x14ac:dyDescent="0.3">
      <c r="A4929" t="s">
        <v>7239</v>
      </c>
      <c r="B4929" t="s">
        <v>2146</v>
      </c>
      <c r="C4929">
        <v>22635</v>
      </c>
      <c r="D4929">
        <v>6358114417</v>
      </c>
    </row>
    <row r="4930" spans="1:4" x14ac:dyDescent="0.3">
      <c r="A4930" t="s">
        <v>7240</v>
      </c>
      <c r="B4930" t="s">
        <v>2682</v>
      </c>
      <c r="C4930">
        <v>31219</v>
      </c>
      <c r="D4930">
        <v>6462250968</v>
      </c>
    </row>
    <row r="4931" spans="1:4" x14ac:dyDescent="0.3">
      <c r="A4931" t="s">
        <v>7241</v>
      </c>
      <c r="B4931" t="s">
        <v>2569</v>
      </c>
      <c r="C4931">
        <v>27109</v>
      </c>
      <c r="D4931">
        <v>5197585250</v>
      </c>
    </row>
    <row r="4932" spans="1:4" x14ac:dyDescent="0.3">
      <c r="A4932" t="s">
        <v>7242</v>
      </c>
      <c r="B4932" t="s">
        <v>2024</v>
      </c>
      <c r="C4932">
        <v>30767</v>
      </c>
      <c r="D4932">
        <v>8238030943</v>
      </c>
    </row>
    <row r="4933" spans="1:4" x14ac:dyDescent="0.3">
      <c r="A4933" t="s">
        <v>7243</v>
      </c>
      <c r="B4933" t="s">
        <v>3247</v>
      </c>
      <c r="C4933">
        <v>47968</v>
      </c>
      <c r="D4933">
        <v>9151658844</v>
      </c>
    </row>
    <row r="4934" spans="1:4" x14ac:dyDescent="0.3">
      <c r="A4934" t="s">
        <v>7244</v>
      </c>
      <c r="B4934" t="s">
        <v>3315</v>
      </c>
      <c r="C4934">
        <v>15926</v>
      </c>
      <c r="D4934">
        <v>3075132195</v>
      </c>
    </row>
    <row r="4935" spans="1:4" x14ac:dyDescent="0.3">
      <c r="A4935" t="s">
        <v>7245</v>
      </c>
      <c r="B4935" t="s">
        <v>2296</v>
      </c>
      <c r="C4935">
        <v>23002</v>
      </c>
      <c r="D4935">
        <v>3545427749</v>
      </c>
    </row>
    <row r="4936" spans="1:4" x14ac:dyDescent="0.3">
      <c r="A4936" t="s">
        <v>7246</v>
      </c>
      <c r="B4936" t="s">
        <v>3050</v>
      </c>
      <c r="C4936">
        <v>33197</v>
      </c>
      <c r="D4936">
        <v>7180110256</v>
      </c>
    </row>
    <row r="4937" spans="1:4" x14ac:dyDescent="0.3">
      <c r="A4937" t="s">
        <v>7247</v>
      </c>
      <c r="B4937" t="s">
        <v>3126</v>
      </c>
      <c r="C4937">
        <v>47145</v>
      </c>
      <c r="D4937">
        <v>304906506</v>
      </c>
    </row>
    <row r="4938" spans="1:4" x14ac:dyDescent="0.3">
      <c r="A4938" t="s">
        <v>7248</v>
      </c>
      <c r="B4938" t="s">
        <v>2203</v>
      </c>
      <c r="C4938">
        <v>40476</v>
      </c>
      <c r="D4938">
        <v>5395528121</v>
      </c>
    </row>
    <row r="4939" spans="1:4" x14ac:dyDescent="0.3">
      <c r="A4939" t="s">
        <v>7249</v>
      </c>
      <c r="B4939" t="s">
        <v>2426</v>
      </c>
      <c r="C4939">
        <v>56679</v>
      </c>
      <c r="D4939">
        <v>3219601650</v>
      </c>
    </row>
    <row r="4940" spans="1:4" x14ac:dyDescent="0.3">
      <c r="A4940" t="s">
        <v>7250</v>
      </c>
      <c r="B4940" t="s">
        <v>2740</v>
      </c>
      <c r="C4940">
        <v>23037</v>
      </c>
      <c r="D4940">
        <v>7074056774</v>
      </c>
    </row>
    <row r="4941" spans="1:4" x14ac:dyDescent="0.3">
      <c r="A4941" t="s">
        <v>7251</v>
      </c>
      <c r="B4941" t="s">
        <v>2885</v>
      </c>
      <c r="C4941">
        <v>31111</v>
      </c>
      <c r="D4941">
        <v>2524572722</v>
      </c>
    </row>
    <row r="4942" spans="1:4" x14ac:dyDescent="0.3">
      <c r="A4942" t="s">
        <v>7252</v>
      </c>
      <c r="B4942" t="s">
        <v>2182</v>
      </c>
      <c r="C4942">
        <v>45705</v>
      </c>
      <c r="D4942">
        <v>6126779991</v>
      </c>
    </row>
    <row r="4943" spans="1:4" x14ac:dyDescent="0.3">
      <c r="A4943" t="s">
        <v>7253</v>
      </c>
      <c r="B4943" t="s">
        <v>2505</v>
      </c>
      <c r="C4943">
        <v>27220</v>
      </c>
      <c r="D4943">
        <v>9529277938</v>
      </c>
    </row>
    <row r="4944" spans="1:4" x14ac:dyDescent="0.3">
      <c r="A4944" t="s">
        <v>7254</v>
      </c>
      <c r="B4944" t="s">
        <v>2288</v>
      </c>
      <c r="C4944">
        <v>35468</v>
      </c>
      <c r="D4944">
        <v>397599129</v>
      </c>
    </row>
    <row r="4945" spans="1:4" x14ac:dyDescent="0.3">
      <c r="A4945" t="s">
        <v>7255</v>
      </c>
      <c r="B4945" t="s">
        <v>1950</v>
      </c>
      <c r="C4945">
        <v>35147</v>
      </c>
      <c r="D4945">
        <v>8127128031</v>
      </c>
    </row>
    <row r="4946" spans="1:4" x14ac:dyDescent="0.3">
      <c r="A4946" t="s">
        <v>7256</v>
      </c>
      <c r="B4946" t="s">
        <v>2199</v>
      </c>
      <c r="C4946">
        <v>22218</v>
      </c>
      <c r="D4946">
        <v>8507800106</v>
      </c>
    </row>
    <row r="4947" spans="1:4" x14ac:dyDescent="0.3">
      <c r="A4947" t="s">
        <v>7257</v>
      </c>
      <c r="B4947" t="s">
        <v>2507</v>
      </c>
      <c r="C4947">
        <v>25834</v>
      </c>
      <c r="D4947">
        <v>6854809452</v>
      </c>
    </row>
    <row r="4948" spans="1:4" x14ac:dyDescent="0.3">
      <c r="A4948" t="s">
        <v>7258</v>
      </c>
      <c r="B4948" t="s">
        <v>2714</v>
      </c>
      <c r="C4948">
        <v>37543</v>
      </c>
      <c r="D4948">
        <v>9958099322</v>
      </c>
    </row>
    <row r="4949" spans="1:4" x14ac:dyDescent="0.3">
      <c r="A4949" t="s">
        <v>7259</v>
      </c>
      <c r="B4949" t="s">
        <v>2179</v>
      </c>
      <c r="C4949">
        <v>22252</v>
      </c>
      <c r="D4949">
        <v>8977805007</v>
      </c>
    </row>
    <row r="4950" spans="1:4" x14ac:dyDescent="0.3">
      <c r="A4950" t="s">
        <v>7260</v>
      </c>
      <c r="B4950" t="s">
        <v>3291</v>
      </c>
      <c r="C4950">
        <v>31944</v>
      </c>
      <c r="D4950">
        <v>3021692982</v>
      </c>
    </row>
    <row r="4951" spans="1:4" x14ac:dyDescent="0.3">
      <c r="A4951" t="s">
        <v>7261</v>
      </c>
      <c r="B4951" t="s">
        <v>2466</v>
      </c>
      <c r="C4951">
        <v>28192</v>
      </c>
      <c r="D4951">
        <v>6109997811</v>
      </c>
    </row>
    <row r="4952" spans="1:4" x14ac:dyDescent="0.3">
      <c r="A4952" t="s">
        <v>7262</v>
      </c>
      <c r="B4952" t="s">
        <v>2680</v>
      </c>
      <c r="C4952">
        <v>54337</v>
      </c>
      <c r="D4952">
        <v>5074304008</v>
      </c>
    </row>
    <row r="4953" spans="1:4" x14ac:dyDescent="0.3">
      <c r="A4953" t="s">
        <v>7263</v>
      </c>
      <c r="B4953" t="s">
        <v>2063</v>
      </c>
      <c r="C4953">
        <v>45543</v>
      </c>
      <c r="D4953">
        <v>1895483948</v>
      </c>
    </row>
    <row r="4954" spans="1:4" x14ac:dyDescent="0.3">
      <c r="A4954" t="s">
        <v>7264</v>
      </c>
      <c r="B4954" t="s">
        <v>1940</v>
      </c>
      <c r="C4954">
        <v>48553</v>
      </c>
      <c r="D4954">
        <v>1923178164</v>
      </c>
    </row>
    <row r="4955" spans="1:4" x14ac:dyDescent="0.3">
      <c r="A4955" t="s">
        <v>7265</v>
      </c>
      <c r="B4955" t="s">
        <v>2217</v>
      </c>
      <c r="C4955">
        <v>42263</v>
      </c>
      <c r="D4955">
        <v>2748937082</v>
      </c>
    </row>
    <row r="4956" spans="1:4" x14ac:dyDescent="0.3">
      <c r="A4956" t="s">
        <v>7266</v>
      </c>
      <c r="B4956" t="s">
        <v>3253</v>
      </c>
      <c r="C4956">
        <v>43858</v>
      </c>
      <c r="D4956">
        <v>7962906979</v>
      </c>
    </row>
    <row r="4957" spans="1:4" x14ac:dyDescent="0.3">
      <c r="A4957" t="s">
        <v>7267</v>
      </c>
      <c r="B4957" t="s">
        <v>2210</v>
      </c>
      <c r="C4957">
        <v>38238</v>
      </c>
      <c r="D4957">
        <v>6471464479</v>
      </c>
    </row>
    <row r="4958" spans="1:4" x14ac:dyDescent="0.3">
      <c r="A4958" t="s">
        <v>7268</v>
      </c>
      <c r="B4958" t="s">
        <v>2459</v>
      </c>
      <c r="C4958">
        <v>37968</v>
      </c>
      <c r="D4958">
        <v>4972162740</v>
      </c>
    </row>
    <row r="4959" spans="1:4" x14ac:dyDescent="0.3">
      <c r="A4959" t="s">
        <v>7269</v>
      </c>
      <c r="B4959" t="s">
        <v>2116</v>
      </c>
      <c r="C4959">
        <v>37225</v>
      </c>
      <c r="D4959">
        <v>3409869514</v>
      </c>
    </row>
    <row r="4960" spans="1:4" x14ac:dyDescent="0.3">
      <c r="A4960" t="s">
        <v>7270</v>
      </c>
      <c r="B4960" t="s">
        <v>2012</v>
      </c>
      <c r="C4960">
        <v>53145</v>
      </c>
      <c r="D4960">
        <v>7070564503</v>
      </c>
    </row>
    <row r="4961" spans="1:4" x14ac:dyDescent="0.3">
      <c r="A4961" t="s">
        <v>7271</v>
      </c>
      <c r="B4961" t="s">
        <v>2680</v>
      </c>
      <c r="C4961">
        <v>46147</v>
      </c>
      <c r="D4961">
        <v>2841287114</v>
      </c>
    </row>
    <row r="4962" spans="1:4" x14ac:dyDescent="0.3">
      <c r="A4962" t="s">
        <v>7272</v>
      </c>
      <c r="B4962" t="s">
        <v>2714</v>
      </c>
      <c r="C4962">
        <v>59558</v>
      </c>
      <c r="D4962">
        <v>4730395069</v>
      </c>
    </row>
    <row r="4963" spans="1:4" x14ac:dyDescent="0.3">
      <c r="A4963" t="s">
        <v>7273</v>
      </c>
      <c r="B4963" t="s">
        <v>3078</v>
      </c>
      <c r="C4963">
        <v>15855</v>
      </c>
      <c r="D4963">
        <v>5726465660</v>
      </c>
    </row>
    <row r="4964" spans="1:4" x14ac:dyDescent="0.3">
      <c r="A4964" t="s">
        <v>7274</v>
      </c>
      <c r="B4964" t="s">
        <v>2496</v>
      </c>
      <c r="C4964">
        <v>56154</v>
      </c>
      <c r="D4964">
        <v>6618120233</v>
      </c>
    </row>
    <row r="4965" spans="1:4" x14ac:dyDescent="0.3">
      <c r="A4965" t="s">
        <v>7275</v>
      </c>
      <c r="B4965" t="s">
        <v>2468</v>
      </c>
      <c r="C4965">
        <v>20742</v>
      </c>
      <c r="D4965">
        <v>2809344809</v>
      </c>
    </row>
    <row r="4966" spans="1:4" x14ac:dyDescent="0.3">
      <c r="A4966" t="s">
        <v>7276</v>
      </c>
      <c r="B4966" t="s">
        <v>2236</v>
      </c>
      <c r="C4966">
        <v>56468</v>
      </c>
      <c r="D4966">
        <v>966588630</v>
      </c>
    </row>
    <row r="4967" spans="1:4" x14ac:dyDescent="0.3">
      <c r="A4967" t="s">
        <v>7277</v>
      </c>
      <c r="B4967" t="s">
        <v>2824</v>
      </c>
      <c r="C4967">
        <v>25017</v>
      </c>
      <c r="D4967">
        <v>5726465660</v>
      </c>
    </row>
    <row r="4968" spans="1:4" x14ac:dyDescent="0.3">
      <c r="A4968" t="s">
        <v>7278</v>
      </c>
      <c r="B4968" t="s">
        <v>2709</v>
      </c>
      <c r="C4968">
        <v>59789</v>
      </c>
      <c r="D4968">
        <v>2074776004</v>
      </c>
    </row>
    <row r="4969" spans="1:4" x14ac:dyDescent="0.3">
      <c r="A4969" t="s">
        <v>7279</v>
      </c>
      <c r="B4969" t="s">
        <v>3144</v>
      </c>
      <c r="C4969">
        <v>18647</v>
      </c>
      <c r="D4969">
        <v>885693418</v>
      </c>
    </row>
    <row r="4970" spans="1:4" x14ac:dyDescent="0.3">
      <c r="A4970" t="s">
        <v>7280</v>
      </c>
      <c r="B4970" t="s">
        <v>2001</v>
      </c>
      <c r="C4970">
        <v>26443</v>
      </c>
      <c r="D4970">
        <v>9228842121</v>
      </c>
    </row>
    <row r="4971" spans="1:4" x14ac:dyDescent="0.3">
      <c r="A4971" t="s">
        <v>7281</v>
      </c>
      <c r="B4971" t="s">
        <v>2137</v>
      </c>
      <c r="C4971">
        <v>43783</v>
      </c>
      <c r="D4971">
        <v>4716524892</v>
      </c>
    </row>
    <row r="4972" spans="1:4" x14ac:dyDescent="0.3">
      <c r="A4972" t="s">
        <v>7282</v>
      </c>
      <c r="B4972" t="s">
        <v>2391</v>
      </c>
      <c r="C4972">
        <v>55273</v>
      </c>
      <c r="D4972">
        <v>6007705854</v>
      </c>
    </row>
    <row r="4973" spans="1:4" x14ac:dyDescent="0.3">
      <c r="A4973" t="s">
        <v>7283</v>
      </c>
      <c r="B4973" t="s">
        <v>3376</v>
      </c>
      <c r="C4973">
        <v>56914</v>
      </c>
      <c r="D4973">
        <v>9013891098</v>
      </c>
    </row>
    <row r="4974" spans="1:4" x14ac:dyDescent="0.3">
      <c r="A4974" t="s">
        <v>7284</v>
      </c>
      <c r="B4974" t="s">
        <v>2166</v>
      </c>
      <c r="C4974">
        <v>26209</v>
      </c>
      <c r="D4974">
        <v>4359854056</v>
      </c>
    </row>
    <row r="4975" spans="1:4" x14ac:dyDescent="0.3">
      <c r="A4975" t="s">
        <v>7285</v>
      </c>
      <c r="B4975" t="s">
        <v>2249</v>
      </c>
      <c r="C4975">
        <v>53020</v>
      </c>
      <c r="D4975">
        <v>4453705328</v>
      </c>
    </row>
    <row r="4976" spans="1:4" x14ac:dyDescent="0.3">
      <c r="A4976" t="s">
        <v>7286</v>
      </c>
      <c r="B4976" t="s">
        <v>2901</v>
      </c>
      <c r="C4976">
        <v>58705</v>
      </c>
      <c r="D4976">
        <v>1754740677</v>
      </c>
    </row>
    <row r="4977" spans="1:4" x14ac:dyDescent="0.3">
      <c r="A4977" t="s">
        <v>7287</v>
      </c>
      <c r="B4977" t="s">
        <v>2325</v>
      </c>
      <c r="C4977">
        <v>18467</v>
      </c>
      <c r="D4977">
        <v>3086393343</v>
      </c>
    </row>
    <row r="4978" spans="1:4" x14ac:dyDescent="0.3">
      <c r="A4978" t="s">
        <v>7288</v>
      </c>
      <c r="B4978" t="s">
        <v>2244</v>
      </c>
      <c r="C4978">
        <v>36236</v>
      </c>
      <c r="D4978">
        <v>9617190826</v>
      </c>
    </row>
    <row r="4979" spans="1:4" x14ac:dyDescent="0.3">
      <c r="A4979" t="s">
        <v>7289</v>
      </c>
      <c r="B4979" t="s">
        <v>2350</v>
      </c>
      <c r="C4979">
        <v>15066</v>
      </c>
      <c r="D4979">
        <v>2079803735</v>
      </c>
    </row>
    <row r="4980" spans="1:4" x14ac:dyDescent="0.3">
      <c r="A4980" t="s">
        <v>7290</v>
      </c>
      <c r="B4980" t="s">
        <v>2158</v>
      </c>
      <c r="C4980">
        <v>57758</v>
      </c>
      <c r="D4980">
        <v>1898839557</v>
      </c>
    </row>
    <row r="4981" spans="1:4" x14ac:dyDescent="0.3">
      <c r="A4981" t="s">
        <v>7291</v>
      </c>
      <c r="B4981" t="s">
        <v>3785</v>
      </c>
      <c r="C4981">
        <v>26285</v>
      </c>
      <c r="D4981">
        <v>7596173217</v>
      </c>
    </row>
    <row r="4982" spans="1:4" x14ac:dyDescent="0.3">
      <c r="A4982" t="s">
        <v>7292</v>
      </c>
      <c r="B4982" t="s">
        <v>2293</v>
      </c>
      <c r="C4982">
        <v>18510</v>
      </c>
      <c r="D4982">
        <v>1313434965</v>
      </c>
    </row>
    <row r="4983" spans="1:4" x14ac:dyDescent="0.3">
      <c r="A4983" t="s">
        <v>7293</v>
      </c>
      <c r="B4983" t="s">
        <v>2170</v>
      </c>
      <c r="C4983">
        <v>37227</v>
      </c>
      <c r="D4983">
        <v>3016741628</v>
      </c>
    </row>
    <row r="4984" spans="1:4" x14ac:dyDescent="0.3">
      <c r="A4984" t="s">
        <v>7294</v>
      </c>
      <c r="B4984" t="s">
        <v>2369</v>
      </c>
      <c r="C4984">
        <v>26148</v>
      </c>
      <c r="D4984">
        <v>1152386727</v>
      </c>
    </row>
    <row r="4985" spans="1:4" x14ac:dyDescent="0.3">
      <c r="A4985" t="s">
        <v>7295</v>
      </c>
      <c r="B4985" t="s">
        <v>3039</v>
      </c>
      <c r="C4985">
        <v>55032</v>
      </c>
      <c r="D4985">
        <v>483886254</v>
      </c>
    </row>
    <row r="4986" spans="1:4" x14ac:dyDescent="0.3">
      <c r="A4986" t="s">
        <v>7296</v>
      </c>
      <c r="B4986" t="s">
        <v>2239</v>
      </c>
      <c r="C4986">
        <v>55206</v>
      </c>
      <c r="D4986">
        <v>2259282237</v>
      </c>
    </row>
    <row r="4987" spans="1:4" x14ac:dyDescent="0.3">
      <c r="A4987" t="s">
        <v>7297</v>
      </c>
      <c r="B4987" t="s">
        <v>1993</v>
      </c>
      <c r="C4987">
        <v>44924</v>
      </c>
      <c r="D4987">
        <v>2405876701</v>
      </c>
    </row>
    <row r="4988" spans="1:4" x14ac:dyDescent="0.3">
      <c r="A4988" t="s">
        <v>7298</v>
      </c>
      <c r="B4988" t="s">
        <v>2154</v>
      </c>
      <c r="C4988">
        <v>33454</v>
      </c>
      <c r="D4988">
        <v>5293354957</v>
      </c>
    </row>
    <row r="4989" spans="1:4" x14ac:dyDescent="0.3">
      <c r="A4989" t="s">
        <v>7299</v>
      </c>
      <c r="B4989" t="s">
        <v>2067</v>
      </c>
      <c r="C4989">
        <v>12062</v>
      </c>
      <c r="D4989">
        <v>7914395587</v>
      </c>
    </row>
    <row r="4990" spans="1:4" x14ac:dyDescent="0.3">
      <c r="A4990" t="s">
        <v>7300</v>
      </c>
      <c r="B4990" t="s">
        <v>2507</v>
      </c>
      <c r="C4990">
        <v>30118</v>
      </c>
      <c r="D4990">
        <v>3824197065</v>
      </c>
    </row>
    <row r="4991" spans="1:4" x14ac:dyDescent="0.3">
      <c r="A4991" t="s">
        <v>7301</v>
      </c>
      <c r="B4991" t="s">
        <v>3487</v>
      </c>
      <c r="C4991">
        <v>56181</v>
      </c>
      <c r="D4991">
        <v>5075915108</v>
      </c>
    </row>
    <row r="4992" spans="1:4" x14ac:dyDescent="0.3">
      <c r="A4992" t="s">
        <v>7302</v>
      </c>
      <c r="B4992" t="s">
        <v>2335</v>
      </c>
      <c r="C4992">
        <v>57956</v>
      </c>
      <c r="D4992">
        <v>4808886316</v>
      </c>
    </row>
    <row r="4993" spans="1:4" x14ac:dyDescent="0.3">
      <c r="A4993" t="s">
        <v>7303</v>
      </c>
      <c r="B4993" t="s">
        <v>2680</v>
      </c>
      <c r="C4993">
        <v>19761</v>
      </c>
      <c r="D4993">
        <v>6286877770</v>
      </c>
    </row>
    <row r="4994" spans="1:4" x14ac:dyDescent="0.3">
      <c r="A4994" t="s">
        <v>7304</v>
      </c>
      <c r="B4994" t="s">
        <v>2552</v>
      </c>
      <c r="C4994">
        <v>38205</v>
      </c>
      <c r="D4994">
        <v>7783641539</v>
      </c>
    </row>
    <row r="4995" spans="1:4" x14ac:dyDescent="0.3">
      <c r="A4995" t="s">
        <v>7305</v>
      </c>
      <c r="B4995" t="s">
        <v>3041</v>
      </c>
      <c r="C4995">
        <v>10096</v>
      </c>
      <c r="D4995">
        <v>2117567142</v>
      </c>
    </row>
    <row r="4996" spans="1:4" x14ac:dyDescent="0.3">
      <c r="A4996" t="s">
        <v>7306</v>
      </c>
      <c r="B4996" t="s">
        <v>1942</v>
      </c>
      <c r="C4996">
        <v>10209</v>
      </c>
      <c r="D4996">
        <v>4535395691</v>
      </c>
    </row>
    <row r="4997" spans="1:4" x14ac:dyDescent="0.3">
      <c r="A4997" t="s">
        <v>7307</v>
      </c>
      <c r="B4997" t="s">
        <v>4145</v>
      </c>
      <c r="C4997">
        <v>57815</v>
      </c>
      <c r="D4997">
        <v>495702854</v>
      </c>
    </row>
    <row r="4998" spans="1:4" x14ac:dyDescent="0.3">
      <c r="A4998" t="s">
        <v>7308</v>
      </c>
      <c r="B4998" t="s">
        <v>2372</v>
      </c>
      <c r="C4998">
        <v>48555</v>
      </c>
      <c r="D4998">
        <v>140020098</v>
      </c>
    </row>
    <row r="4999" spans="1:4" x14ac:dyDescent="0.3">
      <c r="A4999" t="s">
        <v>7309</v>
      </c>
      <c r="B4999" t="s">
        <v>2192</v>
      </c>
      <c r="C4999">
        <v>17510</v>
      </c>
      <c r="D4999">
        <v>9114174103</v>
      </c>
    </row>
    <row r="5000" spans="1:4" x14ac:dyDescent="0.3">
      <c r="A5000" t="s">
        <v>7310</v>
      </c>
      <c r="B5000" t="s">
        <v>2639</v>
      </c>
      <c r="C5000">
        <v>26374</v>
      </c>
      <c r="D5000">
        <v>3996818513</v>
      </c>
    </row>
    <row r="5001" spans="1:4" x14ac:dyDescent="0.3">
      <c r="A5001" t="s">
        <v>7311</v>
      </c>
      <c r="B5001" t="s">
        <v>1956</v>
      </c>
      <c r="C5001">
        <v>39144</v>
      </c>
      <c r="D5001">
        <v>7462961601</v>
      </c>
    </row>
    <row r="5002" spans="1:4" x14ac:dyDescent="0.3">
      <c r="A5002" t="s">
        <v>7312</v>
      </c>
      <c r="B5002" t="s">
        <v>2764</v>
      </c>
      <c r="C5002">
        <v>28126</v>
      </c>
      <c r="D5002">
        <v>4119729087</v>
      </c>
    </row>
    <row r="5003" spans="1:4" x14ac:dyDescent="0.3">
      <c r="A5003" t="s">
        <v>7313</v>
      </c>
      <c r="B5003" t="s">
        <v>2047</v>
      </c>
      <c r="C5003">
        <v>59516</v>
      </c>
      <c r="D5003">
        <v>8377113392</v>
      </c>
    </row>
    <row r="5004" spans="1:4" x14ac:dyDescent="0.3">
      <c r="A5004" t="s">
        <v>7314</v>
      </c>
      <c r="B5004" t="s">
        <v>2572</v>
      </c>
      <c r="C5004">
        <v>19311</v>
      </c>
      <c r="D5004">
        <v>7637608875</v>
      </c>
    </row>
    <row r="5005" spans="1:4" x14ac:dyDescent="0.3">
      <c r="A5005" t="s">
        <v>7315</v>
      </c>
      <c r="B5005" t="s">
        <v>3508</v>
      </c>
      <c r="C5005">
        <v>21907</v>
      </c>
      <c r="D5005">
        <v>8808097757</v>
      </c>
    </row>
    <row r="5006" spans="1:4" x14ac:dyDescent="0.3">
      <c r="A5006" t="s">
        <v>7316</v>
      </c>
      <c r="B5006" t="s">
        <v>1988</v>
      </c>
      <c r="C5006">
        <v>38877</v>
      </c>
      <c r="D5006">
        <v>6815475379</v>
      </c>
    </row>
    <row r="5007" spans="1:4" x14ac:dyDescent="0.3">
      <c r="A5007" t="s">
        <v>7317</v>
      </c>
      <c r="B5007" t="s">
        <v>2387</v>
      </c>
      <c r="C5007">
        <v>23705</v>
      </c>
      <c r="D5007">
        <v>1743464649</v>
      </c>
    </row>
    <row r="5008" spans="1:4" x14ac:dyDescent="0.3">
      <c r="A5008" t="s">
        <v>7318</v>
      </c>
      <c r="B5008" t="s">
        <v>2214</v>
      </c>
      <c r="C5008">
        <v>32617</v>
      </c>
      <c r="D5008">
        <v>2230983466</v>
      </c>
    </row>
    <row r="5009" spans="1:4" x14ac:dyDescent="0.3">
      <c r="A5009" t="s">
        <v>7319</v>
      </c>
      <c r="B5009" t="s">
        <v>3487</v>
      </c>
      <c r="C5009">
        <v>11317</v>
      </c>
      <c r="D5009">
        <v>8731494560</v>
      </c>
    </row>
    <row r="5010" spans="1:4" x14ac:dyDescent="0.3">
      <c r="A5010" t="s">
        <v>7320</v>
      </c>
      <c r="B5010" t="s">
        <v>2139</v>
      </c>
      <c r="C5010">
        <v>36763</v>
      </c>
      <c r="D5010">
        <v>7000350199</v>
      </c>
    </row>
    <row r="5011" spans="1:4" x14ac:dyDescent="0.3">
      <c r="A5011" t="s">
        <v>7321</v>
      </c>
      <c r="B5011" t="s">
        <v>2491</v>
      </c>
      <c r="C5011">
        <v>37252</v>
      </c>
      <c r="D5011">
        <v>1079691642</v>
      </c>
    </row>
    <row r="5012" spans="1:4" x14ac:dyDescent="0.3">
      <c r="A5012" t="s">
        <v>7322</v>
      </c>
      <c r="B5012" t="s">
        <v>2847</v>
      </c>
      <c r="C5012">
        <v>50967</v>
      </c>
      <c r="D5012">
        <v>6531376252</v>
      </c>
    </row>
    <row r="5013" spans="1:4" x14ac:dyDescent="0.3">
      <c r="A5013" t="s">
        <v>7323</v>
      </c>
      <c r="B5013" t="s">
        <v>2043</v>
      </c>
      <c r="C5013">
        <v>41321</v>
      </c>
      <c r="D5013">
        <v>4978659442</v>
      </c>
    </row>
    <row r="5014" spans="1:4" x14ac:dyDescent="0.3">
      <c r="A5014" t="s">
        <v>7324</v>
      </c>
      <c r="B5014" t="s">
        <v>2457</v>
      </c>
      <c r="C5014">
        <v>37061</v>
      </c>
      <c r="D5014">
        <v>8223052873</v>
      </c>
    </row>
    <row r="5015" spans="1:4" x14ac:dyDescent="0.3">
      <c r="A5015" t="s">
        <v>7325</v>
      </c>
      <c r="B5015" t="s">
        <v>2452</v>
      </c>
      <c r="C5015">
        <v>24924</v>
      </c>
      <c r="D5015">
        <v>5861892008</v>
      </c>
    </row>
    <row r="5016" spans="1:4" x14ac:dyDescent="0.3">
      <c r="A5016" t="s">
        <v>7326</v>
      </c>
      <c r="B5016" t="s">
        <v>2680</v>
      </c>
      <c r="C5016">
        <v>12467</v>
      </c>
      <c r="D5016">
        <v>7402856011</v>
      </c>
    </row>
    <row r="5017" spans="1:4" x14ac:dyDescent="0.3">
      <c r="A5017" t="s">
        <v>7327</v>
      </c>
      <c r="B5017" t="s">
        <v>2365</v>
      </c>
      <c r="C5017">
        <v>54579</v>
      </c>
      <c r="D5017">
        <v>8507800106</v>
      </c>
    </row>
    <row r="5018" spans="1:4" x14ac:dyDescent="0.3">
      <c r="A5018" t="s">
        <v>7328</v>
      </c>
      <c r="B5018" t="s">
        <v>2300</v>
      </c>
      <c r="C5018">
        <v>38347</v>
      </c>
      <c r="D5018">
        <v>819852252</v>
      </c>
    </row>
    <row r="5019" spans="1:4" x14ac:dyDescent="0.3">
      <c r="A5019" t="s">
        <v>7329</v>
      </c>
      <c r="B5019" t="s">
        <v>2505</v>
      </c>
      <c r="C5019">
        <v>26758</v>
      </c>
      <c r="D5019">
        <v>813371287</v>
      </c>
    </row>
    <row r="5020" spans="1:4" x14ac:dyDescent="0.3">
      <c r="A5020" t="s">
        <v>7330</v>
      </c>
      <c r="B5020" t="s">
        <v>2385</v>
      </c>
      <c r="C5020">
        <v>12810</v>
      </c>
      <c r="D5020">
        <v>4162153728</v>
      </c>
    </row>
    <row r="5021" spans="1:4" x14ac:dyDescent="0.3">
      <c r="A5021" t="s">
        <v>7331</v>
      </c>
      <c r="B5021" t="s">
        <v>2623</v>
      </c>
      <c r="C5021">
        <v>58070</v>
      </c>
      <c r="D5021">
        <v>1469328364</v>
      </c>
    </row>
    <row r="5022" spans="1:4" x14ac:dyDescent="0.3">
      <c r="A5022" t="s">
        <v>7332</v>
      </c>
      <c r="B5022" t="s">
        <v>2079</v>
      </c>
      <c r="C5022">
        <v>12279</v>
      </c>
      <c r="D5022">
        <v>9331851693</v>
      </c>
    </row>
    <row r="5023" spans="1:4" x14ac:dyDescent="0.3">
      <c r="A5023" t="s">
        <v>7333</v>
      </c>
      <c r="B5023" t="s">
        <v>2244</v>
      </c>
      <c r="C5023">
        <v>43738</v>
      </c>
      <c r="D5023">
        <v>7462528568</v>
      </c>
    </row>
    <row r="5024" spans="1:4" x14ac:dyDescent="0.3">
      <c r="A5024" t="s">
        <v>7334</v>
      </c>
      <c r="B5024" t="s">
        <v>2166</v>
      </c>
      <c r="C5024">
        <v>36368</v>
      </c>
      <c r="D5024">
        <v>1628738227</v>
      </c>
    </row>
    <row r="5025" spans="1:4" x14ac:dyDescent="0.3">
      <c r="A5025" t="s">
        <v>7335</v>
      </c>
      <c r="B5025" t="s">
        <v>2113</v>
      </c>
      <c r="C5025">
        <v>25816</v>
      </c>
      <c r="D5025">
        <v>9072843924</v>
      </c>
    </row>
    <row r="5026" spans="1:4" x14ac:dyDescent="0.3">
      <c r="A5026" t="s">
        <v>7336</v>
      </c>
      <c r="B5026" t="s">
        <v>2321</v>
      </c>
      <c r="C5026">
        <v>40319</v>
      </c>
      <c r="D5026">
        <v>7824503232</v>
      </c>
    </row>
    <row r="5027" spans="1:4" x14ac:dyDescent="0.3">
      <c r="A5027" t="s">
        <v>7337</v>
      </c>
      <c r="B5027" t="s">
        <v>3144</v>
      </c>
      <c r="C5027">
        <v>44664</v>
      </c>
      <c r="D5027">
        <v>9018504580</v>
      </c>
    </row>
    <row r="5028" spans="1:4" x14ac:dyDescent="0.3">
      <c r="A5028" t="s">
        <v>7338</v>
      </c>
      <c r="B5028" t="s">
        <v>2896</v>
      </c>
      <c r="C5028">
        <v>29959</v>
      </c>
      <c r="D5028">
        <v>140020098</v>
      </c>
    </row>
    <row r="5029" spans="1:4" x14ac:dyDescent="0.3">
      <c r="A5029" t="s">
        <v>7339</v>
      </c>
      <c r="B5029" t="s">
        <v>2665</v>
      </c>
      <c r="C5029">
        <v>55763</v>
      </c>
      <c r="D5029">
        <v>8695742075</v>
      </c>
    </row>
    <row r="5030" spans="1:4" x14ac:dyDescent="0.3">
      <c r="A5030" t="s">
        <v>7340</v>
      </c>
      <c r="B5030" t="s">
        <v>2764</v>
      </c>
      <c r="C5030">
        <v>41458</v>
      </c>
      <c r="D5030">
        <v>29906814</v>
      </c>
    </row>
    <row r="5031" spans="1:4" x14ac:dyDescent="0.3">
      <c r="A5031" t="s">
        <v>7341</v>
      </c>
      <c r="B5031" t="s">
        <v>2617</v>
      </c>
      <c r="C5031">
        <v>38308</v>
      </c>
      <c r="D5031">
        <v>8024322455</v>
      </c>
    </row>
    <row r="5032" spans="1:4" x14ac:dyDescent="0.3">
      <c r="A5032" t="s">
        <v>7342</v>
      </c>
      <c r="B5032" t="s">
        <v>2192</v>
      </c>
      <c r="C5032">
        <v>53348</v>
      </c>
      <c r="D5032">
        <v>8832488175</v>
      </c>
    </row>
    <row r="5033" spans="1:4" x14ac:dyDescent="0.3">
      <c r="A5033" t="s">
        <v>7343</v>
      </c>
      <c r="B5033" t="s">
        <v>2614</v>
      </c>
      <c r="C5033">
        <v>40449</v>
      </c>
      <c r="D5033">
        <v>544760832</v>
      </c>
    </row>
    <row r="5034" spans="1:4" x14ac:dyDescent="0.3">
      <c r="A5034" t="s">
        <v>7344</v>
      </c>
      <c r="B5034" t="s">
        <v>3286</v>
      </c>
      <c r="C5034">
        <v>38926</v>
      </c>
      <c r="D5034">
        <v>3779559293</v>
      </c>
    </row>
    <row r="5035" spans="1:4" x14ac:dyDescent="0.3">
      <c r="A5035" t="s">
        <v>7345</v>
      </c>
      <c r="B5035" t="s">
        <v>2337</v>
      </c>
      <c r="C5035">
        <v>57491</v>
      </c>
      <c r="D5035">
        <v>6293335589</v>
      </c>
    </row>
    <row r="5036" spans="1:4" x14ac:dyDescent="0.3">
      <c r="A5036" t="s">
        <v>7346</v>
      </c>
      <c r="B5036" t="s">
        <v>4422</v>
      </c>
      <c r="C5036">
        <v>38052</v>
      </c>
      <c r="D5036">
        <v>2859566597</v>
      </c>
    </row>
    <row r="5037" spans="1:4" x14ac:dyDescent="0.3">
      <c r="A5037" t="s">
        <v>7347</v>
      </c>
      <c r="B5037" t="s">
        <v>3527</v>
      </c>
      <c r="C5037">
        <v>52495</v>
      </c>
      <c r="D5037">
        <v>3269054114</v>
      </c>
    </row>
    <row r="5038" spans="1:4" x14ac:dyDescent="0.3">
      <c r="A5038" t="s">
        <v>7348</v>
      </c>
      <c r="B5038" t="s">
        <v>2517</v>
      </c>
      <c r="C5038">
        <v>48383</v>
      </c>
      <c r="D5038">
        <v>6084639828</v>
      </c>
    </row>
    <row r="5039" spans="1:4" x14ac:dyDescent="0.3">
      <c r="A5039" t="s">
        <v>7349</v>
      </c>
      <c r="B5039" t="s">
        <v>1946</v>
      </c>
      <c r="C5039">
        <v>52154</v>
      </c>
      <c r="D5039">
        <v>4159390110</v>
      </c>
    </row>
    <row r="5040" spans="1:4" x14ac:dyDescent="0.3">
      <c r="A5040" t="s">
        <v>7350</v>
      </c>
      <c r="B5040" t="s">
        <v>2079</v>
      </c>
      <c r="C5040">
        <v>19653</v>
      </c>
      <c r="D5040">
        <v>549857826</v>
      </c>
    </row>
    <row r="5041" spans="1:4" x14ac:dyDescent="0.3">
      <c r="A5041" t="s">
        <v>7351</v>
      </c>
      <c r="B5041" t="s">
        <v>3734</v>
      </c>
      <c r="C5041">
        <v>28288</v>
      </c>
      <c r="D5041">
        <v>5149710571</v>
      </c>
    </row>
    <row r="5042" spans="1:4" x14ac:dyDescent="0.3">
      <c r="A5042" t="s">
        <v>7352</v>
      </c>
      <c r="B5042" t="s">
        <v>2199</v>
      </c>
      <c r="C5042">
        <v>41121</v>
      </c>
      <c r="D5042">
        <v>3772653790</v>
      </c>
    </row>
    <row r="5043" spans="1:4" x14ac:dyDescent="0.3">
      <c r="A5043" t="s">
        <v>7353</v>
      </c>
      <c r="B5043" t="s">
        <v>3356</v>
      </c>
      <c r="C5043">
        <v>39611</v>
      </c>
      <c r="D5043">
        <v>3819859829</v>
      </c>
    </row>
    <row r="5044" spans="1:4" x14ac:dyDescent="0.3">
      <c r="A5044" t="s">
        <v>7354</v>
      </c>
      <c r="B5044" t="s">
        <v>2990</v>
      </c>
      <c r="C5044">
        <v>24663</v>
      </c>
      <c r="D5044">
        <v>923191143</v>
      </c>
    </row>
    <row r="5045" spans="1:4" x14ac:dyDescent="0.3">
      <c r="A5045" t="s">
        <v>7355</v>
      </c>
      <c r="B5045" t="s">
        <v>2623</v>
      </c>
      <c r="C5045">
        <v>49328</v>
      </c>
      <c r="D5045">
        <v>1252810490</v>
      </c>
    </row>
    <row r="5046" spans="1:4" x14ac:dyDescent="0.3">
      <c r="A5046" t="s">
        <v>7356</v>
      </c>
      <c r="B5046" t="s">
        <v>2214</v>
      </c>
      <c r="C5046">
        <v>49199</v>
      </c>
      <c r="D5046">
        <v>6850203894</v>
      </c>
    </row>
    <row r="5047" spans="1:4" x14ac:dyDescent="0.3">
      <c r="A5047" t="s">
        <v>7357</v>
      </c>
      <c r="B5047" t="s">
        <v>4362</v>
      </c>
      <c r="C5047">
        <v>27761</v>
      </c>
      <c r="D5047">
        <v>2402470968</v>
      </c>
    </row>
    <row r="5048" spans="1:4" x14ac:dyDescent="0.3">
      <c r="A5048" t="s">
        <v>7358</v>
      </c>
      <c r="B5048" t="s">
        <v>2089</v>
      </c>
      <c r="C5048">
        <v>44261</v>
      </c>
      <c r="D5048">
        <v>4716524892</v>
      </c>
    </row>
    <row r="5049" spans="1:4" x14ac:dyDescent="0.3">
      <c r="A5049" t="s">
        <v>7359</v>
      </c>
      <c r="B5049" t="s">
        <v>2365</v>
      </c>
      <c r="C5049">
        <v>30910</v>
      </c>
      <c r="D5049">
        <v>29906814</v>
      </c>
    </row>
    <row r="5050" spans="1:4" x14ac:dyDescent="0.3">
      <c r="A5050" t="s">
        <v>7360</v>
      </c>
      <c r="B5050" t="s">
        <v>2087</v>
      </c>
      <c r="C5050">
        <v>47379</v>
      </c>
      <c r="D5050">
        <v>8977805007</v>
      </c>
    </row>
    <row r="5051" spans="1:4" x14ac:dyDescent="0.3">
      <c r="A5051" t="s">
        <v>7361</v>
      </c>
      <c r="B5051" t="s">
        <v>2197</v>
      </c>
      <c r="C5051">
        <v>20977</v>
      </c>
      <c r="D5051">
        <v>2958727874</v>
      </c>
    </row>
    <row r="5052" spans="1:4" x14ac:dyDescent="0.3">
      <c r="A5052" t="s">
        <v>7362</v>
      </c>
      <c r="B5052" t="s">
        <v>2385</v>
      </c>
      <c r="C5052">
        <v>49426</v>
      </c>
      <c r="D5052">
        <v>6471464479</v>
      </c>
    </row>
    <row r="5053" spans="1:4" x14ac:dyDescent="0.3">
      <c r="A5053" t="s">
        <v>7363</v>
      </c>
      <c r="B5053" t="s">
        <v>1978</v>
      </c>
      <c r="C5053">
        <v>31535</v>
      </c>
      <c r="D5053">
        <v>3497169404</v>
      </c>
    </row>
    <row r="5054" spans="1:4" x14ac:dyDescent="0.3">
      <c r="A5054" t="s">
        <v>7364</v>
      </c>
      <c r="B5054" t="s">
        <v>2614</v>
      </c>
      <c r="C5054">
        <v>19112</v>
      </c>
      <c r="D5054">
        <v>8620758454</v>
      </c>
    </row>
    <row r="5055" spans="1:4" x14ac:dyDescent="0.3">
      <c r="A5055" t="s">
        <v>7365</v>
      </c>
      <c r="B5055" t="s">
        <v>2970</v>
      </c>
      <c r="C5055">
        <v>17254</v>
      </c>
      <c r="D5055">
        <v>4085082426</v>
      </c>
    </row>
    <row r="5056" spans="1:4" x14ac:dyDescent="0.3">
      <c r="A5056" t="s">
        <v>7366</v>
      </c>
      <c r="B5056" t="s">
        <v>2253</v>
      </c>
      <c r="C5056">
        <v>47964</v>
      </c>
      <c r="D5056">
        <v>8349606134</v>
      </c>
    </row>
    <row r="5057" spans="1:4" x14ac:dyDescent="0.3">
      <c r="A5057" t="s">
        <v>7367</v>
      </c>
      <c r="B5057" t="s">
        <v>2127</v>
      </c>
      <c r="C5057">
        <v>12995</v>
      </c>
      <c r="D5057">
        <v>3507341514</v>
      </c>
    </row>
    <row r="5058" spans="1:4" x14ac:dyDescent="0.3">
      <c r="A5058" t="s">
        <v>7368</v>
      </c>
      <c r="B5058" t="s">
        <v>2389</v>
      </c>
      <c r="C5058">
        <v>16036</v>
      </c>
      <c r="D5058">
        <v>2060025532</v>
      </c>
    </row>
    <row r="5059" spans="1:4" x14ac:dyDescent="0.3">
      <c r="A5059" t="s">
        <v>7369</v>
      </c>
      <c r="B5059" t="s">
        <v>2168</v>
      </c>
      <c r="C5059">
        <v>46401</v>
      </c>
      <c r="D5059">
        <v>5002048994</v>
      </c>
    </row>
    <row r="5060" spans="1:4" x14ac:dyDescent="0.3">
      <c r="A5060" t="s">
        <v>7370</v>
      </c>
      <c r="B5060" t="s">
        <v>2123</v>
      </c>
      <c r="C5060">
        <v>11917</v>
      </c>
      <c r="D5060">
        <v>9916787441</v>
      </c>
    </row>
    <row r="5061" spans="1:4" x14ac:dyDescent="0.3">
      <c r="A5061" t="s">
        <v>7371</v>
      </c>
      <c r="B5061" t="s">
        <v>3720</v>
      </c>
      <c r="C5061">
        <v>21261</v>
      </c>
      <c r="D5061">
        <v>1028388519</v>
      </c>
    </row>
    <row r="5062" spans="1:4" x14ac:dyDescent="0.3">
      <c r="A5062" t="s">
        <v>7372</v>
      </c>
      <c r="B5062" t="s">
        <v>2073</v>
      </c>
      <c r="C5062">
        <v>18562</v>
      </c>
      <c r="D5062">
        <v>6915102108</v>
      </c>
    </row>
    <row r="5063" spans="1:4" x14ac:dyDescent="0.3">
      <c r="A5063" t="s">
        <v>7373</v>
      </c>
      <c r="B5063" t="s">
        <v>2853</v>
      </c>
      <c r="C5063">
        <v>28342</v>
      </c>
      <c r="D5063">
        <v>4718207207</v>
      </c>
    </row>
    <row r="5064" spans="1:4" x14ac:dyDescent="0.3">
      <c r="A5064" t="s">
        <v>7374</v>
      </c>
      <c r="B5064" t="s">
        <v>2234</v>
      </c>
      <c r="C5064">
        <v>51319</v>
      </c>
      <c r="D5064">
        <v>209942509</v>
      </c>
    </row>
    <row r="5065" spans="1:4" x14ac:dyDescent="0.3">
      <c r="A5065" t="s">
        <v>7375</v>
      </c>
      <c r="B5065" t="s">
        <v>2079</v>
      </c>
      <c r="C5065">
        <v>57674</v>
      </c>
      <c r="D5065">
        <v>4866916575</v>
      </c>
    </row>
    <row r="5066" spans="1:4" x14ac:dyDescent="0.3">
      <c r="A5066" t="s">
        <v>7376</v>
      </c>
      <c r="B5066" t="s">
        <v>2026</v>
      </c>
      <c r="C5066">
        <v>37004</v>
      </c>
      <c r="D5066">
        <v>8565880958</v>
      </c>
    </row>
    <row r="5067" spans="1:4" x14ac:dyDescent="0.3">
      <c r="A5067" t="s">
        <v>7377</v>
      </c>
      <c r="B5067" t="s">
        <v>3247</v>
      </c>
      <c r="C5067">
        <v>18668</v>
      </c>
      <c r="D5067">
        <v>4691333258</v>
      </c>
    </row>
    <row r="5068" spans="1:4" x14ac:dyDescent="0.3">
      <c r="A5068" t="s">
        <v>7378</v>
      </c>
      <c r="B5068" t="s">
        <v>2762</v>
      </c>
      <c r="C5068">
        <v>55186</v>
      </c>
      <c r="D5068">
        <v>7251959615</v>
      </c>
    </row>
    <row r="5069" spans="1:4" x14ac:dyDescent="0.3">
      <c r="A5069" t="s">
        <v>7379</v>
      </c>
      <c r="B5069" t="s">
        <v>3785</v>
      </c>
      <c r="C5069">
        <v>35140</v>
      </c>
      <c r="D5069">
        <v>898924138</v>
      </c>
    </row>
    <row r="5070" spans="1:4" x14ac:dyDescent="0.3">
      <c r="A5070" t="s">
        <v>7380</v>
      </c>
      <c r="B5070" t="s">
        <v>2037</v>
      </c>
      <c r="C5070">
        <v>36335</v>
      </c>
      <c r="D5070">
        <v>5439294325</v>
      </c>
    </row>
    <row r="5071" spans="1:4" x14ac:dyDescent="0.3">
      <c r="A5071" t="s">
        <v>7381</v>
      </c>
      <c r="B5071" t="s">
        <v>2223</v>
      </c>
      <c r="C5071">
        <v>10573</v>
      </c>
      <c r="D5071">
        <v>3303111790</v>
      </c>
    </row>
    <row r="5072" spans="1:4" x14ac:dyDescent="0.3">
      <c r="A5072" t="s">
        <v>7382</v>
      </c>
      <c r="B5072" t="s">
        <v>2365</v>
      </c>
      <c r="C5072">
        <v>38106</v>
      </c>
      <c r="D5072">
        <v>701563818</v>
      </c>
    </row>
    <row r="5073" spans="1:4" x14ac:dyDescent="0.3">
      <c r="A5073" t="s">
        <v>7383</v>
      </c>
      <c r="B5073" t="s">
        <v>2790</v>
      </c>
      <c r="C5073">
        <v>15438</v>
      </c>
      <c r="D5073">
        <v>5353923685</v>
      </c>
    </row>
    <row r="5074" spans="1:4" x14ac:dyDescent="0.3">
      <c r="A5074" t="s">
        <v>7384</v>
      </c>
      <c r="B5074" t="s">
        <v>2501</v>
      </c>
      <c r="C5074">
        <v>17997</v>
      </c>
      <c r="D5074">
        <v>1962975932</v>
      </c>
    </row>
    <row r="5075" spans="1:4" x14ac:dyDescent="0.3">
      <c r="A5075" t="s">
        <v>7385</v>
      </c>
      <c r="B5075" t="s">
        <v>1946</v>
      </c>
      <c r="C5075">
        <v>24196</v>
      </c>
      <c r="D5075">
        <v>3488994694</v>
      </c>
    </row>
    <row r="5076" spans="1:4" x14ac:dyDescent="0.3">
      <c r="A5076" t="s">
        <v>7386</v>
      </c>
      <c r="B5076" t="s">
        <v>2335</v>
      </c>
      <c r="C5076">
        <v>50013</v>
      </c>
      <c r="D5076">
        <v>7573774818</v>
      </c>
    </row>
    <row r="5077" spans="1:4" x14ac:dyDescent="0.3">
      <c r="A5077" t="s">
        <v>7387</v>
      </c>
      <c r="B5077" t="s">
        <v>3050</v>
      </c>
      <c r="C5077">
        <v>22434</v>
      </c>
      <c r="D5077">
        <v>449160092</v>
      </c>
    </row>
    <row r="5078" spans="1:4" x14ac:dyDescent="0.3">
      <c r="A5078" t="s">
        <v>7388</v>
      </c>
      <c r="B5078" t="s">
        <v>3315</v>
      </c>
      <c r="C5078">
        <v>59764</v>
      </c>
      <c r="D5078">
        <v>2405876701</v>
      </c>
    </row>
    <row r="5079" spans="1:4" x14ac:dyDescent="0.3">
      <c r="A5079" t="s">
        <v>7389</v>
      </c>
      <c r="B5079" t="s">
        <v>2491</v>
      </c>
      <c r="C5079">
        <v>10353</v>
      </c>
      <c r="D5079">
        <v>8249460030</v>
      </c>
    </row>
    <row r="5080" spans="1:4" x14ac:dyDescent="0.3">
      <c r="A5080" t="s">
        <v>7390</v>
      </c>
      <c r="B5080" t="s">
        <v>2166</v>
      </c>
      <c r="C5080">
        <v>32247</v>
      </c>
      <c r="D5080">
        <v>8545135858</v>
      </c>
    </row>
    <row r="5081" spans="1:4" x14ac:dyDescent="0.3">
      <c r="A5081" t="s">
        <v>7391</v>
      </c>
      <c r="B5081" t="s">
        <v>2203</v>
      </c>
      <c r="C5081">
        <v>33618</v>
      </c>
      <c r="D5081">
        <v>1592980554</v>
      </c>
    </row>
    <row r="5082" spans="1:4" x14ac:dyDescent="0.3">
      <c r="A5082" t="s">
        <v>7392</v>
      </c>
      <c r="B5082" t="s">
        <v>2024</v>
      </c>
      <c r="C5082">
        <v>27246</v>
      </c>
      <c r="D5082">
        <v>5629875752</v>
      </c>
    </row>
    <row r="5083" spans="1:4" x14ac:dyDescent="0.3">
      <c r="A5083" t="s">
        <v>7393</v>
      </c>
      <c r="B5083" t="s">
        <v>2853</v>
      </c>
      <c r="C5083">
        <v>52251</v>
      </c>
      <c r="D5083">
        <v>5079859830</v>
      </c>
    </row>
    <row r="5084" spans="1:4" x14ac:dyDescent="0.3">
      <c r="A5084" t="s">
        <v>7394</v>
      </c>
      <c r="B5084" t="s">
        <v>2606</v>
      </c>
      <c r="C5084">
        <v>49438</v>
      </c>
      <c r="D5084">
        <v>4049350750</v>
      </c>
    </row>
    <row r="5085" spans="1:4" x14ac:dyDescent="0.3">
      <c r="A5085" t="s">
        <v>7395</v>
      </c>
      <c r="B5085" t="s">
        <v>2073</v>
      </c>
      <c r="C5085">
        <v>15420</v>
      </c>
      <c r="D5085">
        <v>9002722281</v>
      </c>
    </row>
    <row r="5086" spans="1:4" x14ac:dyDescent="0.3">
      <c r="A5086" t="s">
        <v>7396</v>
      </c>
      <c r="B5086" t="s">
        <v>2965</v>
      </c>
      <c r="C5086">
        <v>49854</v>
      </c>
      <c r="D5086">
        <v>357531329</v>
      </c>
    </row>
    <row r="5087" spans="1:4" x14ac:dyDescent="0.3">
      <c r="A5087" t="s">
        <v>7397</v>
      </c>
      <c r="B5087" t="s">
        <v>2089</v>
      </c>
      <c r="C5087">
        <v>47322</v>
      </c>
      <c r="D5087">
        <v>9619649427</v>
      </c>
    </row>
    <row r="5088" spans="1:4" x14ac:dyDescent="0.3">
      <c r="A5088" t="s">
        <v>7398</v>
      </c>
      <c r="B5088" t="s">
        <v>3517</v>
      </c>
      <c r="C5088">
        <v>58456</v>
      </c>
      <c r="D5088">
        <v>8705788102</v>
      </c>
    </row>
    <row r="5089" spans="1:4" x14ac:dyDescent="0.3">
      <c r="A5089" t="s">
        <v>7399</v>
      </c>
      <c r="B5089" t="s">
        <v>2083</v>
      </c>
      <c r="C5089">
        <v>14871</v>
      </c>
      <c r="D5089">
        <v>8069192305</v>
      </c>
    </row>
    <row r="5090" spans="1:4" x14ac:dyDescent="0.3">
      <c r="A5090" t="s">
        <v>7400</v>
      </c>
      <c r="B5090" t="s">
        <v>2283</v>
      </c>
      <c r="C5090">
        <v>56569</v>
      </c>
      <c r="D5090">
        <v>1518783783</v>
      </c>
    </row>
    <row r="5091" spans="1:4" x14ac:dyDescent="0.3">
      <c r="A5091" t="s">
        <v>7401</v>
      </c>
      <c r="B5091" t="s">
        <v>2548</v>
      </c>
      <c r="C5091">
        <v>28340</v>
      </c>
      <c r="D5091">
        <v>4439073344</v>
      </c>
    </row>
    <row r="5092" spans="1:4" x14ac:dyDescent="0.3">
      <c r="A5092" t="s">
        <v>7402</v>
      </c>
      <c r="B5092" t="s">
        <v>2131</v>
      </c>
      <c r="C5092">
        <v>22580</v>
      </c>
      <c r="D5092">
        <v>4323171323</v>
      </c>
    </row>
    <row r="5093" spans="1:4" x14ac:dyDescent="0.3">
      <c r="A5093" t="s">
        <v>7403</v>
      </c>
      <c r="B5093" t="s">
        <v>2057</v>
      </c>
      <c r="C5093">
        <v>30154</v>
      </c>
      <c r="D5093">
        <v>2149326663</v>
      </c>
    </row>
    <row r="5094" spans="1:4" x14ac:dyDescent="0.3">
      <c r="A5094" t="s">
        <v>7404</v>
      </c>
      <c r="B5094" t="s">
        <v>2217</v>
      </c>
      <c r="C5094">
        <v>33749</v>
      </c>
      <c r="D5094">
        <v>1382734301</v>
      </c>
    </row>
    <row r="5095" spans="1:4" x14ac:dyDescent="0.3">
      <c r="A5095" t="s">
        <v>7405</v>
      </c>
      <c r="B5095" t="s">
        <v>2498</v>
      </c>
      <c r="C5095">
        <v>28474</v>
      </c>
      <c r="D5095">
        <v>7637608875</v>
      </c>
    </row>
    <row r="5096" spans="1:4" x14ac:dyDescent="0.3">
      <c r="A5096" t="s">
        <v>7406</v>
      </c>
      <c r="B5096" t="s">
        <v>1976</v>
      </c>
      <c r="C5096">
        <v>53026</v>
      </c>
      <c r="D5096">
        <v>4823073274</v>
      </c>
    </row>
    <row r="5097" spans="1:4" x14ac:dyDescent="0.3">
      <c r="A5097" t="s">
        <v>7407</v>
      </c>
      <c r="B5097" t="s">
        <v>2405</v>
      </c>
      <c r="C5097">
        <v>19793</v>
      </c>
      <c r="D5097">
        <v>6718456802</v>
      </c>
    </row>
    <row r="5098" spans="1:4" x14ac:dyDescent="0.3">
      <c r="A5098" t="s">
        <v>7408</v>
      </c>
      <c r="B5098" t="s">
        <v>2135</v>
      </c>
      <c r="C5098">
        <v>30342</v>
      </c>
      <c r="D5098">
        <v>264454596</v>
      </c>
    </row>
    <row r="5099" spans="1:4" x14ac:dyDescent="0.3">
      <c r="A5099" t="s">
        <v>7409</v>
      </c>
      <c r="B5099" t="s">
        <v>2628</v>
      </c>
      <c r="C5099">
        <v>13363</v>
      </c>
      <c r="D5099">
        <v>6515844751</v>
      </c>
    </row>
    <row r="5100" spans="1:4" x14ac:dyDescent="0.3">
      <c r="A5100" t="s">
        <v>7410</v>
      </c>
      <c r="B5100" t="s">
        <v>2340</v>
      </c>
      <c r="C5100">
        <v>19272</v>
      </c>
      <c r="D5100">
        <v>7637608875</v>
      </c>
    </row>
    <row r="5101" spans="1:4" x14ac:dyDescent="0.3">
      <c r="A5101" t="s">
        <v>7411</v>
      </c>
      <c r="B5101" t="s">
        <v>2041</v>
      </c>
      <c r="C5101">
        <v>10732</v>
      </c>
      <c r="D5101">
        <v>7001733199</v>
      </c>
    </row>
    <row r="5102" spans="1:4" x14ac:dyDescent="0.3">
      <c r="A5102" t="s">
        <v>7412</v>
      </c>
      <c r="B5102" t="s">
        <v>2990</v>
      </c>
      <c r="C5102">
        <v>33157</v>
      </c>
      <c r="D5102">
        <v>6842801095</v>
      </c>
    </row>
    <row r="5103" spans="1:4" x14ac:dyDescent="0.3">
      <c r="A5103" t="s">
        <v>7413</v>
      </c>
      <c r="B5103" t="s">
        <v>2231</v>
      </c>
      <c r="C5103">
        <v>29615</v>
      </c>
      <c r="D5103">
        <v>9238967105</v>
      </c>
    </row>
    <row r="5104" spans="1:4" x14ac:dyDescent="0.3">
      <c r="A5104" t="s">
        <v>7414</v>
      </c>
      <c r="B5104" t="s">
        <v>2762</v>
      </c>
      <c r="C5104">
        <v>13321</v>
      </c>
      <c r="D5104">
        <v>2551917727</v>
      </c>
    </row>
    <row r="5105" spans="1:4" x14ac:dyDescent="0.3">
      <c r="A5105" t="s">
        <v>7415</v>
      </c>
      <c r="B5105" t="s">
        <v>2778</v>
      </c>
      <c r="C5105">
        <v>21179</v>
      </c>
      <c r="D5105">
        <v>6173504774</v>
      </c>
    </row>
    <row r="5106" spans="1:4" x14ac:dyDescent="0.3">
      <c r="A5106" t="s">
        <v>7416</v>
      </c>
      <c r="B5106" t="s">
        <v>2452</v>
      </c>
      <c r="C5106">
        <v>40258</v>
      </c>
      <c r="D5106">
        <v>27852261</v>
      </c>
    </row>
    <row r="5107" spans="1:4" x14ac:dyDescent="0.3">
      <c r="A5107" t="s">
        <v>7417</v>
      </c>
      <c r="B5107" t="s">
        <v>2239</v>
      </c>
      <c r="C5107">
        <v>16871</v>
      </c>
      <c r="D5107">
        <v>6173504774</v>
      </c>
    </row>
    <row r="5108" spans="1:4" x14ac:dyDescent="0.3">
      <c r="A5108" t="s">
        <v>7418</v>
      </c>
      <c r="B5108" t="s">
        <v>2714</v>
      </c>
      <c r="C5108">
        <v>51673</v>
      </c>
      <c r="D5108">
        <v>9803956825</v>
      </c>
    </row>
    <row r="5109" spans="1:4" x14ac:dyDescent="0.3">
      <c r="A5109" t="s">
        <v>7419</v>
      </c>
      <c r="B5109" t="s">
        <v>4163</v>
      </c>
      <c r="C5109">
        <v>55140</v>
      </c>
      <c r="D5109">
        <v>4986200380</v>
      </c>
    </row>
    <row r="5110" spans="1:4" x14ac:dyDescent="0.3">
      <c r="A5110" t="s">
        <v>7420</v>
      </c>
      <c r="B5110" t="s">
        <v>2536</v>
      </c>
      <c r="C5110">
        <v>36600</v>
      </c>
      <c r="D5110">
        <v>3379645060</v>
      </c>
    </row>
    <row r="5111" spans="1:4" x14ac:dyDescent="0.3">
      <c r="A5111" t="s">
        <v>7421</v>
      </c>
      <c r="B5111" t="s">
        <v>2314</v>
      </c>
      <c r="C5111">
        <v>43483</v>
      </c>
      <c r="D5111">
        <v>8620758454</v>
      </c>
    </row>
    <row r="5112" spans="1:4" x14ac:dyDescent="0.3">
      <c r="A5112" t="s">
        <v>7422</v>
      </c>
      <c r="B5112" t="s">
        <v>3487</v>
      </c>
      <c r="C5112">
        <v>15329</v>
      </c>
      <c r="D5112">
        <v>6819637888</v>
      </c>
    </row>
    <row r="5113" spans="1:4" x14ac:dyDescent="0.3">
      <c r="A5113" t="s">
        <v>7423</v>
      </c>
      <c r="B5113" t="s">
        <v>1978</v>
      </c>
      <c r="C5113">
        <v>48545</v>
      </c>
      <c r="D5113">
        <v>483886254</v>
      </c>
    </row>
    <row r="5114" spans="1:4" x14ac:dyDescent="0.3">
      <c r="A5114" t="s">
        <v>7424</v>
      </c>
      <c r="B5114" t="s">
        <v>2246</v>
      </c>
      <c r="C5114">
        <v>18013</v>
      </c>
      <c r="D5114">
        <v>3213290963</v>
      </c>
    </row>
    <row r="5115" spans="1:4" x14ac:dyDescent="0.3">
      <c r="A5115" t="s">
        <v>7425</v>
      </c>
      <c r="B5115" t="s">
        <v>2740</v>
      </c>
      <c r="C5115">
        <v>27985</v>
      </c>
      <c r="D5115">
        <v>5197585250</v>
      </c>
    </row>
    <row r="5116" spans="1:4" x14ac:dyDescent="0.3">
      <c r="A5116" t="s">
        <v>7426</v>
      </c>
      <c r="B5116" t="s">
        <v>2378</v>
      </c>
      <c r="C5116">
        <v>55199</v>
      </c>
      <c r="D5116">
        <v>7188904251</v>
      </c>
    </row>
    <row r="5117" spans="1:4" x14ac:dyDescent="0.3">
      <c r="A5117" t="s">
        <v>7427</v>
      </c>
      <c r="B5117" t="s">
        <v>2219</v>
      </c>
      <c r="C5117">
        <v>33134</v>
      </c>
      <c r="D5117">
        <v>5984294621</v>
      </c>
    </row>
    <row r="5118" spans="1:4" x14ac:dyDescent="0.3">
      <c r="A5118" t="s">
        <v>7428</v>
      </c>
      <c r="B5118" t="s">
        <v>2045</v>
      </c>
      <c r="C5118">
        <v>41989</v>
      </c>
      <c r="D5118">
        <v>549857826</v>
      </c>
    </row>
    <row r="5119" spans="1:4" x14ac:dyDescent="0.3">
      <c r="A5119" t="s">
        <v>7429</v>
      </c>
      <c r="B5119" t="s">
        <v>2718</v>
      </c>
      <c r="C5119">
        <v>56681</v>
      </c>
      <c r="D5119">
        <v>2307209530</v>
      </c>
    </row>
    <row r="5120" spans="1:4" x14ac:dyDescent="0.3">
      <c r="A5120" t="s">
        <v>7430</v>
      </c>
      <c r="B5120" t="s">
        <v>2563</v>
      </c>
      <c r="C5120">
        <v>10493</v>
      </c>
      <c r="D5120">
        <v>4849214614</v>
      </c>
    </row>
    <row r="5121" spans="1:4" x14ac:dyDescent="0.3">
      <c r="A5121" t="s">
        <v>7431</v>
      </c>
      <c r="B5121" t="s">
        <v>2358</v>
      </c>
      <c r="C5121">
        <v>42799</v>
      </c>
      <c r="D5121">
        <v>4398950745</v>
      </c>
    </row>
    <row r="5122" spans="1:4" x14ac:dyDescent="0.3">
      <c r="A5122" t="s">
        <v>7432</v>
      </c>
      <c r="B5122" t="s">
        <v>2279</v>
      </c>
      <c r="C5122">
        <v>40661</v>
      </c>
      <c r="D5122">
        <v>8460683117</v>
      </c>
    </row>
    <row r="5123" spans="1:4" x14ac:dyDescent="0.3">
      <c r="A5123" t="s">
        <v>7433</v>
      </c>
      <c r="B5123" t="s">
        <v>2164</v>
      </c>
      <c r="C5123">
        <v>14393</v>
      </c>
      <c r="D5123">
        <v>3127459866</v>
      </c>
    </row>
    <row r="5124" spans="1:4" x14ac:dyDescent="0.3">
      <c r="A5124" t="s">
        <v>7434</v>
      </c>
      <c r="B5124" t="s">
        <v>2536</v>
      </c>
      <c r="C5124">
        <v>21994</v>
      </c>
      <c r="D5124">
        <v>5503746279</v>
      </c>
    </row>
    <row r="5125" spans="1:4" x14ac:dyDescent="0.3">
      <c r="A5125" t="s">
        <v>7435</v>
      </c>
      <c r="B5125" t="s">
        <v>2583</v>
      </c>
      <c r="C5125">
        <v>10979</v>
      </c>
      <c r="D5125">
        <v>8533410514</v>
      </c>
    </row>
    <row r="5126" spans="1:4" x14ac:dyDescent="0.3">
      <c r="A5126" t="s">
        <v>7436</v>
      </c>
      <c r="B5126" t="s">
        <v>2016</v>
      </c>
      <c r="C5126">
        <v>48660</v>
      </c>
      <c r="D5126">
        <v>222477806</v>
      </c>
    </row>
    <row r="5127" spans="1:4" x14ac:dyDescent="0.3">
      <c r="A5127" t="s">
        <v>7437</v>
      </c>
      <c r="B5127" t="s">
        <v>1952</v>
      </c>
      <c r="C5127">
        <v>26245</v>
      </c>
      <c r="D5127">
        <v>5687748091</v>
      </c>
    </row>
    <row r="5128" spans="1:4" x14ac:dyDescent="0.3">
      <c r="A5128" t="s">
        <v>7438</v>
      </c>
      <c r="B5128" t="s">
        <v>2572</v>
      </c>
      <c r="C5128">
        <v>20140</v>
      </c>
      <c r="D5128">
        <v>2821741499</v>
      </c>
    </row>
    <row r="5129" spans="1:4" x14ac:dyDescent="0.3">
      <c r="A5129" t="s">
        <v>7439</v>
      </c>
      <c r="B5129" t="s">
        <v>2199</v>
      </c>
      <c r="C5129">
        <v>38512</v>
      </c>
      <c r="D5129">
        <v>3545427749</v>
      </c>
    </row>
    <row r="5130" spans="1:4" x14ac:dyDescent="0.3">
      <c r="A5130" t="s">
        <v>7440</v>
      </c>
      <c r="B5130" t="s">
        <v>2071</v>
      </c>
      <c r="C5130">
        <v>36023</v>
      </c>
      <c r="D5130">
        <v>3127459866</v>
      </c>
    </row>
    <row r="5131" spans="1:4" x14ac:dyDescent="0.3">
      <c r="A5131" t="s">
        <v>7441</v>
      </c>
      <c r="B5131" t="s">
        <v>2674</v>
      </c>
      <c r="C5131">
        <v>51612</v>
      </c>
      <c r="D5131">
        <v>5990182805</v>
      </c>
    </row>
    <row r="5132" spans="1:4" x14ac:dyDescent="0.3">
      <c r="A5132" t="s">
        <v>7442</v>
      </c>
      <c r="B5132" t="s">
        <v>3169</v>
      </c>
      <c r="C5132">
        <v>10308</v>
      </c>
      <c r="D5132">
        <v>8705788102</v>
      </c>
    </row>
    <row r="5133" spans="1:4" x14ac:dyDescent="0.3">
      <c r="A5133" t="s">
        <v>7443</v>
      </c>
      <c r="B5133" t="s">
        <v>2016</v>
      </c>
      <c r="C5133">
        <v>39516</v>
      </c>
      <c r="D5133">
        <v>6978367184</v>
      </c>
    </row>
    <row r="5134" spans="1:4" x14ac:dyDescent="0.3">
      <c r="A5134" t="s">
        <v>7444</v>
      </c>
      <c r="B5134" t="s">
        <v>2802</v>
      </c>
      <c r="C5134">
        <v>26204</v>
      </c>
      <c r="D5134">
        <v>9611070055</v>
      </c>
    </row>
    <row r="5135" spans="1:4" x14ac:dyDescent="0.3">
      <c r="A5135" t="s">
        <v>7445</v>
      </c>
      <c r="B5135" t="s">
        <v>4145</v>
      </c>
      <c r="C5135">
        <v>35001</v>
      </c>
      <c r="D5135">
        <v>2149326663</v>
      </c>
    </row>
    <row r="5136" spans="1:4" x14ac:dyDescent="0.3">
      <c r="A5136" t="s">
        <v>7446</v>
      </c>
      <c r="B5136" t="s">
        <v>2032</v>
      </c>
      <c r="C5136">
        <v>41794</v>
      </c>
      <c r="D5136">
        <v>2533903736</v>
      </c>
    </row>
    <row r="5137" spans="1:4" x14ac:dyDescent="0.3">
      <c r="A5137" t="s">
        <v>7447</v>
      </c>
      <c r="B5137" t="s">
        <v>2184</v>
      </c>
      <c r="C5137">
        <v>32162</v>
      </c>
      <c r="D5137">
        <v>2070860833</v>
      </c>
    </row>
    <row r="5138" spans="1:4" x14ac:dyDescent="0.3">
      <c r="A5138" t="s">
        <v>7448</v>
      </c>
      <c r="B5138" t="s">
        <v>2075</v>
      </c>
      <c r="C5138">
        <v>29276</v>
      </c>
      <c r="D5138">
        <v>6819596901</v>
      </c>
    </row>
    <row r="5139" spans="1:4" x14ac:dyDescent="0.3">
      <c r="A5139" t="s">
        <v>7449</v>
      </c>
      <c r="B5139" t="s">
        <v>2182</v>
      </c>
      <c r="C5139">
        <v>44487</v>
      </c>
      <c r="D5139">
        <v>9228842121</v>
      </c>
    </row>
    <row r="5140" spans="1:4" x14ac:dyDescent="0.3">
      <c r="A5140" t="s">
        <v>7450</v>
      </c>
      <c r="B5140" t="s">
        <v>2633</v>
      </c>
      <c r="C5140">
        <v>22643</v>
      </c>
      <c r="D5140">
        <v>7263964236</v>
      </c>
    </row>
    <row r="5141" spans="1:4" x14ac:dyDescent="0.3">
      <c r="A5141" t="s">
        <v>7451</v>
      </c>
      <c r="B5141" t="s">
        <v>3390</v>
      </c>
      <c r="C5141">
        <v>52067</v>
      </c>
      <c r="D5141">
        <v>7338728615</v>
      </c>
    </row>
    <row r="5142" spans="1:4" x14ac:dyDescent="0.3">
      <c r="A5142" t="s">
        <v>7452</v>
      </c>
      <c r="B5142" t="s">
        <v>2517</v>
      </c>
      <c r="C5142">
        <v>21277</v>
      </c>
      <c r="D5142">
        <v>7440017404</v>
      </c>
    </row>
    <row r="5143" spans="1:4" x14ac:dyDescent="0.3">
      <c r="A5143" t="s">
        <v>7453</v>
      </c>
      <c r="B5143" t="s">
        <v>3785</v>
      </c>
      <c r="C5143">
        <v>55853</v>
      </c>
      <c r="D5143">
        <v>9619649427</v>
      </c>
    </row>
    <row r="5144" spans="1:4" x14ac:dyDescent="0.3">
      <c r="A5144" t="s">
        <v>7454</v>
      </c>
      <c r="B5144" t="s">
        <v>2051</v>
      </c>
      <c r="C5144">
        <v>11022</v>
      </c>
      <c r="D5144">
        <v>9958099322</v>
      </c>
    </row>
    <row r="5145" spans="1:4" x14ac:dyDescent="0.3">
      <c r="A5145" t="s">
        <v>7455</v>
      </c>
      <c r="B5145" t="s">
        <v>2323</v>
      </c>
      <c r="C5145">
        <v>51875</v>
      </c>
      <c r="D5145">
        <v>6734537986</v>
      </c>
    </row>
    <row r="5146" spans="1:4" x14ac:dyDescent="0.3">
      <c r="A5146" t="s">
        <v>7456</v>
      </c>
      <c r="B5146" t="s">
        <v>2139</v>
      </c>
      <c r="C5146">
        <v>53733</v>
      </c>
      <c r="D5146">
        <v>9674189459</v>
      </c>
    </row>
    <row r="5147" spans="1:4" x14ac:dyDescent="0.3">
      <c r="A5147" t="s">
        <v>7457</v>
      </c>
      <c r="B5147" t="s">
        <v>2929</v>
      </c>
      <c r="C5147">
        <v>12196</v>
      </c>
      <c r="D5147">
        <v>5623178685</v>
      </c>
    </row>
    <row r="5148" spans="1:4" x14ac:dyDescent="0.3">
      <c r="A5148" t="s">
        <v>7458</v>
      </c>
      <c r="B5148" t="s">
        <v>2387</v>
      </c>
      <c r="C5148">
        <v>23433</v>
      </c>
      <c r="D5148">
        <v>7011563598</v>
      </c>
    </row>
    <row r="5149" spans="1:4" x14ac:dyDescent="0.3">
      <c r="A5149" t="s">
        <v>7459</v>
      </c>
      <c r="B5149" t="s">
        <v>2473</v>
      </c>
      <c r="C5149">
        <v>25466</v>
      </c>
      <c r="D5149">
        <v>2973481236</v>
      </c>
    </row>
    <row r="5150" spans="1:4" x14ac:dyDescent="0.3">
      <c r="A5150" t="s">
        <v>7460</v>
      </c>
      <c r="B5150" t="s">
        <v>2010</v>
      </c>
      <c r="C5150">
        <v>16494</v>
      </c>
      <c r="D5150">
        <v>4039266773</v>
      </c>
    </row>
    <row r="5151" spans="1:4" x14ac:dyDescent="0.3">
      <c r="A5151" t="s">
        <v>7461</v>
      </c>
      <c r="B5151" t="s">
        <v>2841</v>
      </c>
      <c r="C5151">
        <v>27983</v>
      </c>
      <c r="D5151">
        <v>1489889981</v>
      </c>
    </row>
    <row r="5152" spans="1:4" x14ac:dyDescent="0.3">
      <c r="A5152" t="s">
        <v>7462</v>
      </c>
      <c r="B5152" t="s">
        <v>2314</v>
      </c>
      <c r="C5152">
        <v>15975</v>
      </c>
      <c r="D5152">
        <v>2821741499</v>
      </c>
    </row>
    <row r="5153" spans="1:4" x14ac:dyDescent="0.3">
      <c r="A5153" t="s">
        <v>7463</v>
      </c>
      <c r="B5153" t="s">
        <v>2391</v>
      </c>
      <c r="C5153">
        <v>19602</v>
      </c>
      <c r="D5153">
        <v>966588630</v>
      </c>
    </row>
    <row r="5154" spans="1:4" x14ac:dyDescent="0.3">
      <c r="A5154" t="s">
        <v>7464</v>
      </c>
      <c r="B5154" t="s">
        <v>2207</v>
      </c>
      <c r="C5154">
        <v>39833</v>
      </c>
      <c r="D5154">
        <v>9292607561</v>
      </c>
    </row>
    <row r="5155" spans="1:4" x14ac:dyDescent="0.3">
      <c r="A5155" t="s">
        <v>7465</v>
      </c>
      <c r="B5155" t="s">
        <v>2387</v>
      </c>
      <c r="C5155">
        <v>41784</v>
      </c>
      <c r="D5155">
        <v>3435517239</v>
      </c>
    </row>
    <row r="5156" spans="1:4" x14ac:dyDescent="0.3">
      <c r="A5156" t="s">
        <v>7466</v>
      </c>
      <c r="B5156" t="s">
        <v>3253</v>
      </c>
      <c r="C5156">
        <v>32598</v>
      </c>
      <c r="D5156">
        <v>6172549286</v>
      </c>
    </row>
    <row r="5157" spans="1:4" x14ac:dyDescent="0.3">
      <c r="A5157" t="s">
        <v>7467</v>
      </c>
      <c r="B5157" t="s">
        <v>2365</v>
      </c>
      <c r="C5157">
        <v>51607</v>
      </c>
      <c r="D5157">
        <v>8850022085</v>
      </c>
    </row>
    <row r="5158" spans="1:4" x14ac:dyDescent="0.3">
      <c r="A5158" t="s">
        <v>7468</v>
      </c>
      <c r="B5158" t="s">
        <v>4422</v>
      </c>
      <c r="C5158">
        <v>27042</v>
      </c>
      <c r="D5158">
        <v>1472093461</v>
      </c>
    </row>
    <row r="5159" spans="1:4" x14ac:dyDescent="0.3">
      <c r="A5159" t="s">
        <v>7469</v>
      </c>
      <c r="B5159" t="s">
        <v>2139</v>
      </c>
      <c r="C5159">
        <v>54744</v>
      </c>
      <c r="D5159">
        <v>7469392467</v>
      </c>
    </row>
    <row r="5160" spans="1:4" x14ac:dyDescent="0.3">
      <c r="A5160" t="s">
        <v>7470</v>
      </c>
      <c r="B5160" t="s">
        <v>2521</v>
      </c>
      <c r="C5160">
        <v>51484</v>
      </c>
      <c r="D5160">
        <v>4185019157</v>
      </c>
    </row>
    <row r="5161" spans="1:4" x14ac:dyDescent="0.3">
      <c r="A5161" t="s">
        <v>7471</v>
      </c>
      <c r="B5161" t="s">
        <v>2337</v>
      </c>
      <c r="C5161">
        <v>52477</v>
      </c>
      <c r="D5161">
        <v>8349606134</v>
      </c>
    </row>
    <row r="5162" spans="1:4" x14ac:dyDescent="0.3">
      <c r="A5162" t="s">
        <v>7472</v>
      </c>
      <c r="B5162" t="s">
        <v>1980</v>
      </c>
      <c r="C5162">
        <v>41553</v>
      </c>
      <c r="D5162">
        <v>2355104786</v>
      </c>
    </row>
    <row r="5163" spans="1:4" x14ac:dyDescent="0.3">
      <c r="A5163" t="s">
        <v>7473</v>
      </c>
      <c r="B5163" t="s">
        <v>2035</v>
      </c>
      <c r="C5163">
        <v>40288</v>
      </c>
      <c r="D5163">
        <v>4150450668</v>
      </c>
    </row>
    <row r="5164" spans="1:4" x14ac:dyDescent="0.3">
      <c r="A5164" t="s">
        <v>7474</v>
      </c>
      <c r="B5164" t="s">
        <v>2225</v>
      </c>
      <c r="C5164">
        <v>45253</v>
      </c>
      <c r="D5164">
        <v>7707009371</v>
      </c>
    </row>
    <row r="5165" spans="1:4" x14ac:dyDescent="0.3">
      <c r="A5165" t="s">
        <v>7475</v>
      </c>
      <c r="B5165" t="s">
        <v>2177</v>
      </c>
      <c r="C5165">
        <v>24321</v>
      </c>
      <c r="D5165">
        <v>1391414047</v>
      </c>
    </row>
    <row r="5166" spans="1:4" x14ac:dyDescent="0.3">
      <c r="A5166" t="s">
        <v>7476</v>
      </c>
      <c r="B5166" t="s">
        <v>3183</v>
      </c>
      <c r="C5166">
        <v>55808</v>
      </c>
      <c r="D5166">
        <v>7700368295</v>
      </c>
    </row>
    <row r="5167" spans="1:4" x14ac:dyDescent="0.3">
      <c r="A5167" t="s">
        <v>7477</v>
      </c>
      <c r="B5167" t="s">
        <v>3512</v>
      </c>
      <c r="C5167">
        <v>10586</v>
      </c>
      <c r="D5167">
        <v>6596440737</v>
      </c>
    </row>
    <row r="5168" spans="1:4" x14ac:dyDescent="0.3">
      <c r="A5168" t="s">
        <v>7478</v>
      </c>
      <c r="B5168" t="s">
        <v>2205</v>
      </c>
      <c r="C5168">
        <v>44965</v>
      </c>
      <c r="D5168">
        <v>3554301841</v>
      </c>
    </row>
    <row r="5169" spans="1:4" x14ac:dyDescent="0.3">
      <c r="A5169" t="s">
        <v>7479</v>
      </c>
      <c r="B5169" t="s">
        <v>2614</v>
      </c>
      <c r="C5169">
        <v>14179</v>
      </c>
      <c r="D5169">
        <v>9732655267</v>
      </c>
    </row>
    <row r="5170" spans="1:4" x14ac:dyDescent="0.3">
      <c r="A5170" t="s">
        <v>7480</v>
      </c>
      <c r="B5170" t="s">
        <v>2103</v>
      </c>
      <c r="C5170">
        <v>31848</v>
      </c>
      <c r="D5170">
        <v>6410530811</v>
      </c>
    </row>
    <row r="5171" spans="1:4" x14ac:dyDescent="0.3">
      <c r="A5171" t="s">
        <v>7481</v>
      </c>
      <c r="B5171" t="s">
        <v>2663</v>
      </c>
      <c r="C5171">
        <v>29801</v>
      </c>
      <c r="D5171">
        <v>5811999097</v>
      </c>
    </row>
    <row r="5172" spans="1:4" x14ac:dyDescent="0.3">
      <c r="A5172" t="s">
        <v>7482</v>
      </c>
      <c r="B5172" t="s">
        <v>2158</v>
      </c>
      <c r="C5172">
        <v>11811</v>
      </c>
      <c r="D5172">
        <v>2809344809</v>
      </c>
    </row>
    <row r="5173" spans="1:4" x14ac:dyDescent="0.3">
      <c r="A5173" t="s">
        <v>7483</v>
      </c>
      <c r="B5173" t="s">
        <v>2231</v>
      </c>
      <c r="C5173">
        <v>41010</v>
      </c>
      <c r="D5173">
        <v>6850203894</v>
      </c>
    </row>
    <row r="5174" spans="1:4" x14ac:dyDescent="0.3">
      <c r="A5174" t="s">
        <v>7484</v>
      </c>
      <c r="B5174" t="s">
        <v>2249</v>
      </c>
      <c r="C5174">
        <v>37081</v>
      </c>
      <c r="D5174">
        <v>3164004753</v>
      </c>
    </row>
    <row r="5175" spans="1:4" x14ac:dyDescent="0.3">
      <c r="A5175" t="s">
        <v>7485</v>
      </c>
      <c r="B5175" t="s">
        <v>2345</v>
      </c>
      <c r="C5175">
        <v>23577</v>
      </c>
      <c r="D5175">
        <v>5077974136</v>
      </c>
    </row>
    <row r="5176" spans="1:4" x14ac:dyDescent="0.3">
      <c r="A5176" t="s">
        <v>7486</v>
      </c>
      <c r="B5176" t="s">
        <v>2030</v>
      </c>
      <c r="C5176">
        <v>55745</v>
      </c>
      <c r="D5176">
        <v>5395528121</v>
      </c>
    </row>
    <row r="5177" spans="1:4" x14ac:dyDescent="0.3">
      <c r="A5177" t="s">
        <v>7487</v>
      </c>
      <c r="B5177" t="s">
        <v>2797</v>
      </c>
      <c r="C5177">
        <v>12241</v>
      </c>
      <c r="D5177">
        <v>7007279686</v>
      </c>
    </row>
    <row r="5178" spans="1:4" x14ac:dyDescent="0.3">
      <c r="A5178" t="s">
        <v>7488</v>
      </c>
      <c r="B5178" t="s">
        <v>2184</v>
      </c>
      <c r="C5178">
        <v>52004</v>
      </c>
      <c r="D5178">
        <v>4579641655</v>
      </c>
    </row>
    <row r="5179" spans="1:4" x14ac:dyDescent="0.3">
      <c r="A5179" t="s">
        <v>7489</v>
      </c>
      <c r="B5179" t="s">
        <v>2135</v>
      </c>
      <c r="C5179">
        <v>20319</v>
      </c>
      <c r="D5179">
        <v>4323171323</v>
      </c>
    </row>
    <row r="5180" spans="1:4" x14ac:dyDescent="0.3">
      <c r="A5180" t="s">
        <v>7490</v>
      </c>
      <c r="B5180" t="s">
        <v>2752</v>
      </c>
      <c r="C5180">
        <v>52646</v>
      </c>
      <c r="D5180">
        <v>2417008025</v>
      </c>
    </row>
    <row r="5181" spans="1:4" x14ac:dyDescent="0.3">
      <c r="A5181" t="s">
        <v>7491</v>
      </c>
      <c r="B5181" t="s">
        <v>2853</v>
      </c>
      <c r="C5181">
        <v>41138</v>
      </c>
      <c r="D5181">
        <v>4808886316</v>
      </c>
    </row>
    <row r="5182" spans="1:4" x14ac:dyDescent="0.3">
      <c r="A5182" t="s">
        <v>7492</v>
      </c>
      <c r="B5182" t="s">
        <v>2691</v>
      </c>
      <c r="C5182">
        <v>37226</v>
      </c>
      <c r="D5182">
        <v>813371287</v>
      </c>
    </row>
    <row r="5183" spans="1:4" x14ac:dyDescent="0.3">
      <c r="A5183" t="s">
        <v>7493</v>
      </c>
      <c r="B5183" t="s">
        <v>2501</v>
      </c>
      <c r="C5183">
        <v>40548</v>
      </c>
      <c r="D5183">
        <v>9153408497</v>
      </c>
    </row>
    <row r="5184" spans="1:4" x14ac:dyDescent="0.3">
      <c r="A5184" t="s">
        <v>7494</v>
      </c>
      <c r="B5184" t="s">
        <v>3720</v>
      </c>
      <c r="C5184">
        <v>52772</v>
      </c>
      <c r="D5184">
        <v>8664054479</v>
      </c>
    </row>
    <row r="5185" spans="1:4" x14ac:dyDescent="0.3">
      <c r="A5185" t="s">
        <v>7495</v>
      </c>
      <c r="B5185" t="s">
        <v>2045</v>
      </c>
      <c r="C5185">
        <v>26926</v>
      </c>
      <c r="D5185">
        <v>3145010581</v>
      </c>
    </row>
    <row r="5186" spans="1:4" x14ac:dyDescent="0.3">
      <c r="A5186" t="s">
        <v>7496</v>
      </c>
      <c r="B5186" t="s">
        <v>2039</v>
      </c>
      <c r="C5186">
        <v>45528</v>
      </c>
      <c r="D5186">
        <v>813371287</v>
      </c>
    </row>
    <row r="5187" spans="1:4" x14ac:dyDescent="0.3">
      <c r="A5187" t="s">
        <v>7497</v>
      </c>
      <c r="B5187" t="s">
        <v>2257</v>
      </c>
      <c r="C5187">
        <v>41790</v>
      </c>
      <c r="D5187">
        <v>2809344809</v>
      </c>
    </row>
    <row r="5188" spans="1:4" x14ac:dyDescent="0.3">
      <c r="A5188" t="s">
        <v>7498</v>
      </c>
      <c r="B5188" t="s">
        <v>2674</v>
      </c>
      <c r="C5188">
        <v>38386</v>
      </c>
      <c r="D5188">
        <v>2821741499</v>
      </c>
    </row>
    <row r="5189" spans="1:4" x14ac:dyDescent="0.3">
      <c r="A5189" t="s">
        <v>7499</v>
      </c>
      <c r="B5189" t="s">
        <v>2405</v>
      </c>
      <c r="C5189">
        <v>16785</v>
      </c>
      <c r="D5189">
        <v>2280674246</v>
      </c>
    </row>
    <row r="5190" spans="1:4" x14ac:dyDescent="0.3">
      <c r="A5190" t="s">
        <v>7500</v>
      </c>
      <c r="B5190" t="s">
        <v>2596</v>
      </c>
      <c r="C5190">
        <v>15394</v>
      </c>
      <c r="D5190">
        <v>5304381319</v>
      </c>
    </row>
    <row r="5191" spans="1:4" x14ac:dyDescent="0.3">
      <c r="A5191" t="s">
        <v>7501</v>
      </c>
      <c r="B5191" t="s">
        <v>2583</v>
      </c>
      <c r="C5191">
        <v>33163</v>
      </c>
      <c r="D5191">
        <v>5002048994</v>
      </c>
    </row>
    <row r="5192" spans="1:4" x14ac:dyDescent="0.3">
      <c r="A5192" t="s">
        <v>7502</v>
      </c>
      <c r="B5192" t="s">
        <v>1993</v>
      </c>
      <c r="C5192">
        <v>52322</v>
      </c>
      <c r="D5192">
        <v>1053331541</v>
      </c>
    </row>
    <row r="5193" spans="1:4" x14ac:dyDescent="0.3">
      <c r="A5193" t="s">
        <v>7503</v>
      </c>
      <c r="B5193" t="s">
        <v>2177</v>
      </c>
      <c r="C5193">
        <v>25752</v>
      </c>
      <c r="D5193">
        <v>2497321256</v>
      </c>
    </row>
    <row r="5194" spans="1:4" x14ac:dyDescent="0.3">
      <c r="A5194" t="s">
        <v>7504</v>
      </c>
      <c r="B5194" t="s">
        <v>2746</v>
      </c>
      <c r="C5194">
        <v>46670</v>
      </c>
      <c r="D5194">
        <v>1475796307</v>
      </c>
    </row>
    <row r="5195" spans="1:4" x14ac:dyDescent="0.3">
      <c r="A5195" t="s">
        <v>7505</v>
      </c>
      <c r="B5195" t="s">
        <v>2221</v>
      </c>
      <c r="C5195">
        <v>29051</v>
      </c>
      <c r="D5195">
        <v>5203144281</v>
      </c>
    </row>
    <row r="5196" spans="1:4" x14ac:dyDescent="0.3">
      <c r="A5196" t="s">
        <v>7506</v>
      </c>
      <c r="B5196" t="s">
        <v>2101</v>
      </c>
      <c r="C5196">
        <v>12669</v>
      </c>
      <c r="D5196">
        <v>5503746279</v>
      </c>
    </row>
    <row r="5197" spans="1:4" x14ac:dyDescent="0.3">
      <c r="A5197" t="s">
        <v>7507</v>
      </c>
      <c r="B5197" t="s">
        <v>2343</v>
      </c>
      <c r="C5197">
        <v>45803</v>
      </c>
      <c r="D5197">
        <v>6789106936</v>
      </c>
    </row>
    <row r="5198" spans="1:4" x14ac:dyDescent="0.3">
      <c r="A5198" t="s">
        <v>7508</v>
      </c>
      <c r="B5198" t="s">
        <v>2069</v>
      </c>
      <c r="C5198">
        <v>31223</v>
      </c>
      <c r="D5198">
        <v>9412192312</v>
      </c>
    </row>
    <row r="5199" spans="1:4" x14ac:dyDescent="0.3">
      <c r="A5199" t="s">
        <v>7509</v>
      </c>
      <c r="B5199" t="s">
        <v>2665</v>
      </c>
      <c r="C5199">
        <v>34672</v>
      </c>
      <c r="D5199">
        <v>3016446324</v>
      </c>
    </row>
    <row r="5200" spans="1:4" x14ac:dyDescent="0.3">
      <c r="A5200" t="s">
        <v>7510</v>
      </c>
      <c r="B5200" t="s">
        <v>2931</v>
      </c>
      <c r="C5200">
        <v>38356</v>
      </c>
      <c r="D5200">
        <v>4188124377</v>
      </c>
    </row>
    <row r="5201" spans="1:4" x14ac:dyDescent="0.3">
      <c r="A5201" t="s">
        <v>7511</v>
      </c>
      <c r="B5201" t="s">
        <v>2466</v>
      </c>
      <c r="C5201">
        <v>17194</v>
      </c>
      <c r="D5201">
        <v>532074068</v>
      </c>
    </row>
    <row r="5202" spans="1:4" x14ac:dyDescent="0.3">
      <c r="A5202" t="s">
        <v>7512</v>
      </c>
      <c r="B5202" t="s">
        <v>2380</v>
      </c>
      <c r="C5202">
        <v>50214</v>
      </c>
      <c r="D5202">
        <v>9196221739</v>
      </c>
    </row>
    <row r="5203" spans="1:4" x14ac:dyDescent="0.3">
      <c r="A5203" t="s">
        <v>7513</v>
      </c>
      <c r="B5203" t="s">
        <v>2051</v>
      </c>
      <c r="C5203">
        <v>56961</v>
      </c>
      <c r="D5203">
        <v>3213290963</v>
      </c>
    </row>
    <row r="5204" spans="1:4" x14ac:dyDescent="0.3">
      <c r="A5204" t="s">
        <v>7514</v>
      </c>
      <c r="B5204" t="s">
        <v>1944</v>
      </c>
      <c r="C5204">
        <v>54660</v>
      </c>
      <c r="D5204">
        <v>1081492333</v>
      </c>
    </row>
    <row r="5205" spans="1:4" x14ac:dyDescent="0.3">
      <c r="A5205" t="s">
        <v>7515</v>
      </c>
      <c r="B5205" t="s">
        <v>2790</v>
      </c>
      <c r="C5205">
        <v>35432</v>
      </c>
      <c r="D5205">
        <v>3227873028</v>
      </c>
    </row>
    <row r="5206" spans="1:4" x14ac:dyDescent="0.3">
      <c r="A5206" t="s">
        <v>7516</v>
      </c>
      <c r="B5206" t="s">
        <v>4163</v>
      </c>
      <c r="C5206">
        <v>58823</v>
      </c>
      <c r="D5206">
        <v>3569619966</v>
      </c>
    </row>
    <row r="5207" spans="1:4" x14ac:dyDescent="0.3">
      <c r="A5207" t="s">
        <v>7517</v>
      </c>
      <c r="B5207" t="s">
        <v>2647</v>
      </c>
      <c r="C5207">
        <v>31937</v>
      </c>
      <c r="D5207">
        <v>3560320844</v>
      </c>
    </row>
    <row r="5208" spans="1:4" x14ac:dyDescent="0.3">
      <c r="A5208" t="s">
        <v>7518</v>
      </c>
      <c r="B5208" t="s">
        <v>2790</v>
      </c>
      <c r="C5208">
        <v>14788</v>
      </c>
      <c r="D5208">
        <v>9963057691</v>
      </c>
    </row>
    <row r="5209" spans="1:4" x14ac:dyDescent="0.3">
      <c r="A5209" t="s">
        <v>7519</v>
      </c>
      <c r="B5209" t="s">
        <v>1944</v>
      </c>
      <c r="C5209">
        <v>26403</v>
      </c>
      <c r="D5209">
        <v>2500807061</v>
      </c>
    </row>
    <row r="5210" spans="1:4" x14ac:dyDescent="0.3">
      <c r="A5210" t="s">
        <v>7520</v>
      </c>
      <c r="B5210" t="s">
        <v>2660</v>
      </c>
      <c r="C5210">
        <v>41365</v>
      </c>
      <c r="D5210">
        <v>9483290694</v>
      </c>
    </row>
    <row r="5211" spans="1:4" x14ac:dyDescent="0.3">
      <c r="A5211" t="s">
        <v>7521</v>
      </c>
      <c r="B5211" t="s">
        <v>4163</v>
      </c>
      <c r="C5211">
        <v>28130</v>
      </c>
      <c r="D5211">
        <v>140020098</v>
      </c>
    </row>
    <row r="5212" spans="1:4" x14ac:dyDescent="0.3">
      <c r="A5212" t="s">
        <v>7522</v>
      </c>
      <c r="B5212" t="s">
        <v>2219</v>
      </c>
      <c r="C5212">
        <v>23735</v>
      </c>
      <c r="D5212">
        <v>1391414047</v>
      </c>
    </row>
    <row r="5213" spans="1:4" x14ac:dyDescent="0.3">
      <c r="A5213" t="s">
        <v>7523</v>
      </c>
      <c r="B5213" t="s">
        <v>2663</v>
      </c>
      <c r="C5213">
        <v>24768</v>
      </c>
      <c r="D5213">
        <v>6776868107</v>
      </c>
    </row>
    <row r="5214" spans="1:4" x14ac:dyDescent="0.3">
      <c r="A5214" t="s">
        <v>7524</v>
      </c>
      <c r="B5214" t="s">
        <v>2217</v>
      </c>
      <c r="C5214">
        <v>42323</v>
      </c>
      <c r="D5214">
        <v>1628738227</v>
      </c>
    </row>
    <row r="5215" spans="1:4" x14ac:dyDescent="0.3">
      <c r="A5215" t="s">
        <v>7525</v>
      </c>
      <c r="B5215" t="s">
        <v>2305</v>
      </c>
      <c r="C5215">
        <v>56211</v>
      </c>
      <c r="D5215">
        <v>4487905370</v>
      </c>
    </row>
    <row r="5216" spans="1:4" x14ac:dyDescent="0.3">
      <c r="A5216" t="s">
        <v>7526</v>
      </c>
      <c r="B5216" t="s">
        <v>2253</v>
      </c>
      <c r="C5216">
        <v>15631</v>
      </c>
      <c r="D5216">
        <v>3156820482</v>
      </c>
    </row>
    <row r="5217" spans="1:4" x14ac:dyDescent="0.3">
      <c r="A5217" t="s">
        <v>7527</v>
      </c>
      <c r="B5217" t="s">
        <v>1968</v>
      </c>
      <c r="C5217">
        <v>33810</v>
      </c>
      <c r="D5217">
        <v>6769297310</v>
      </c>
    </row>
    <row r="5218" spans="1:4" x14ac:dyDescent="0.3">
      <c r="A5218" t="s">
        <v>7528</v>
      </c>
      <c r="B5218" t="s">
        <v>2030</v>
      </c>
      <c r="C5218">
        <v>59838</v>
      </c>
      <c r="D5218">
        <v>6614458434</v>
      </c>
    </row>
    <row r="5219" spans="1:4" x14ac:dyDescent="0.3">
      <c r="A5219" t="s">
        <v>7529</v>
      </c>
      <c r="B5219" t="s">
        <v>2997</v>
      </c>
      <c r="C5219">
        <v>34775</v>
      </c>
      <c r="D5219">
        <v>8238030943</v>
      </c>
    </row>
    <row r="5220" spans="1:4" x14ac:dyDescent="0.3">
      <c r="A5220" t="s">
        <v>7530</v>
      </c>
      <c r="B5220" t="s">
        <v>2424</v>
      </c>
      <c r="C5220">
        <v>16089</v>
      </c>
      <c r="D5220">
        <v>7957976743</v>
      </c>
    </row>
    <row r="5221" spans="1:4" x14ac:dyDescent="0.3">
      <c r="A5221" t="s">
        <v>7531</v>
      </c>
      <c r="B5221" t="s">
        <v>1986</v>
      </c>
      <c r="C5221">
        <v>15408</v>
      </c>
      <c r="D5221">
        <v>7251959615</v>
      </c>
    </row>
    <row r="5222" spans="1:4" x14ac:dyDescent="0.3">
      <c r="A5222" t="s">
        <v>7532</v>
      </c>
      <c r="B5222" t="s">
        <v>1946</v>
      </c>
      <c r="C5222">
        <v>50782</v>
      </c>
      <c r="D5222">
        <v>569240891</v>
      </c>
    </row>
    <row r="5223" spans="1:4" x14ac:dyDescent="0.3">
      <c r="A5223" t="s">
        <v>7533</v>
      </c>
      <c r="B5223" t="s">
        <v>2466</v>
      </c>
      <c r="C5223">
        <v>39737</v>
      </c>
      <c r="D5223">
        <v>3915983489</v>
      </c>
    </row>
    <row r="5224" spans="1:4" x14ac:dyDescent="0.3">
      <c r="A5224" t="s">
        <v>7534</v>
      </c>
      <c r="B5224" t="s">
        <v>2137</v>
      </c>
      <c r="C5224">
        <v>15925</v>
      </c>
      <c r="D5224">
        <v>2975315244</v>
      </c>
    </row>
    <row r="5225" spans="1:4" x14ac:dyDescent="0.3">
      <c r="A5225" t="s">
        <v>7535</v>
      </c>
      <c r="B5225" t="s">
        <v>2244</v>
      </c>
      <c r="C5225">
        <v>43178</v>
      </c>
      <c r="D5225">
        <v>4535395691</v>
      </c>
    </row>
    <row r="5226" spans="1:4" x14ac:dyDescent="0.3">
      <c r="A5226" t="s">
        <v>7536</v>
      </c>
      <c r="B5226" t="s">
        <v>2380</v>
      </c>
      <c r="C5226">
        <v>17392</v>
      </c>
      <c r="D5226">
        <v>2378102658</v>
      </c>
    </row>
    <row r="5227" spans="1:4" x14ac:dyDescent="0.3">
      <c r="A5227" t="s">
        <v>7537</v>
      </c>
      <c r="B5227" t="s">
        <v>2143</v>
      </c>
      <c r="C5227">
        <v>24770</v>
      </c>
      <c r="D5227">
        <v>8162941088</v>
      </c>
    </row>
    <row r="5228" spans="1:4" x14ac:dyDescent="0.3">
      <c r="A5228" t="s">
        <v>7538</v>
      </c>
      <c r="B5228" t="s">
        <v>3041</v>
      </c>
      <c r="C5228">
        <v>53496</v>
      </c>
      <c r="D5228">
        <v>8482007106</v>
      </c>
    </row>
    <row r="5229" spans="1:4" x14ac:dyDescent="0.3">
      <c r="A5229" t="s">
        <v>7539</v>
      </c>
      <c r="B5229" t="s">
        <v>1966</v>
      </c>
      <c r="C5229">
        <v>49575</v>
      </c>
      <c r="D5229">
        <v>9965847037</v>
      </c>
    </row>
    <row r="5230" spans="1:4" x14ac:dyDescent="0.3">
      <c r="A5230" t="s">
        <v>7540</v>
      </c>
      <c r="B5230" t="s">
        <v>5394</v>
      </c>
      <c r="C5230">
        <v>53505</v>
      </c>
      <c r="D5230">
        <v>3497169404</v>
      </c>
    </row>
    <row r="5231" spans="1:4" x14ac:dyDescent="0.3">
      <c r="A5231" t="s">
        <v>7541</v>
      </c>
      <c r="B5231" t="s">
        <v>2041</v>
      </c>
      <c r="C5231">
        <v>44046</v>
      </c>
      <c r="D5231">
        <v>495702854</v>
      </c>
    </row>
    <row r="5232" spans="1:4" x14ac:dyDescent="0.3">
      <c r="A5232" t="s">
        <v>7542</v>
      </c>
      <c r="B5232" t="s">
        <v>2970</v>
      </c>
      <c r="C5232">
        <v>44094</v>
      </c>
      <c r="D5232">
        <v>4191160419</v>
      </c>
    </row>
    <row r="5233" spans="1:4" x14ac:dyDescent="0.3">
      <c r="A5233" t="s">
        <v>7543</v>
      </c>
      <c r="B5233" t="s">
        <v>2244</v>
      </c>
      <c r="C5233">
        <v>24114</v>
      </c>
      <c r="D5233">
        <v>813832926</v>
      </c>
    </row>
    <row r="5234" spans="1:4" x14ac:dyDescent="0.3">
      <c r="A5234" t="s">
        <v>7544</v>
      </c>
      <c r="B5234" t="s">
        <v>3785</v>
      </c>
      <c r="C5234">
        <v>36271</v>
      </c>
      <c r="D5234">
        <v>2060025532</v>
      </c>
    </row>
    <row r="5235" spans="1:4" x14ac:dyDescent="0.3">
      <c r="A5235" t="s">
        <v>7545</v>
      </c>
      <c r="B5235" t="s">
        <v>2491</v>
      </c>
      <c r="C5235">
        <v>31895</v>
      </c>
      <c r="D5235">
        <v>3016741628</v>
      </c>
    </row>
    <row r="5236" spans="1:4" x14ac:dyDescent="0.3">
      <c r="A5236" t="s">
        <v>7546</v>
      </c>
      <c r="B5236" t="s">
        <v>2873</v>
      </c>
      <c r="C5236">
        <v>48723</v>
      </c>
      <c r="D5236">
        <v>5186660353</v>
      </c>
    </row>
    <row r="5237" spans="1:4" x14ac:dyDescent="0.3">
      <c r="A5237" t="s">
        <v>7547</v>
      </c>
      <c r="B5237" t="s">
        <v>2319</v>
      </c>
      <c r="C5237">
        <v>38024</v>
      </c>
      <c r="D5237">
        <v>1391414047</v>
      </c>
    </row>
    <row r="5238" spans="1:4" x14ac:dyDescent="0.3">
      <c r="A5238" t="s">
        <v>7548</v>
      </c>
      <c r="B5238" t="s">
        <v>1956</v>
      </c>
      <c r="C5238">
        <v>34608</v>
      </c>
      <c r="D5238">
        <v>304906506</v>
      </c>
    </row>
    <row r="5239" spans="1:4" x14ac:dyDescent="0.3">
      <c r="A5239" t="s">
        <v>7549</v>
      </c>
      <c r="B5239" t="s">
        <v>1938</v>
      </c>
      <c r="C5239">
        <v>38504</v>
      </c>
      <c r="D5239">
        <v>9403474378</v>
      </c>
    </row>
    <row r="5240" spans="1:4" x14ac:dyDescent="0.3">
      <c r="A5240" t="s">
        <v>7550</v>
      </c>
      <c r="B5240" t="s">
        <v>1946</v>
      </c>
      <c r="C5240">
        <v>57908</v>
      </c>
      <c r="D5240">
        <v>8277918739</v>
      </c>
    </row>
    <row r="5241" spans="1:4" x14ac:dyDescent="0.3">
      <c r="A5241" t="s">
        <v>7551</v>
      </c>
      <c r="B5241" t="s">
        <v>2660</v>
      </c>
      <c r="C5241">
        <v>14677</v>
      </c>
      <c r="D5241">
        <v>1958063002</v>
      </c>
    </row>
    <row r="5242" spans="1:4" x14ac:dyDescent="0.3">
      <c r="A5242" t="s">
        <v>7552</v>
      </c>
      <c r="B5242" t="s">
        <v>1932</v>
      </c>
      <c r="C5242">
        <v>51058</v>
      </c>
      <c r="D5242">
        <v>6842911427</v>
      </c>
    </row>
    <row r="5243" spans="1:4" x14ac:dyDescent="0.3">
      <c r="A5243" t="s">
        <v>7553</v>
      </c>
      <c r="B5243" t="s">
        <v>2244</v>
      </c>
      <c r="C5243">
        <v>21560</v>
      </c>
      <c r="D5243">
        <v>6009848660</v>
      </c>
    </row>
    <row r="5244" spans="1:4" x14ac:dyDescent="0.3">
      <c r="A5244" t="s">
        <v>7554</v>
      </c>
      <c r="B5244" t="s">
        <v>2323</v>
      </c>
      <c r="C5244">
        <v>57970</v>
      </c>
      <c r="D5244">
        <v>8526090127</v>
      </c>
    </row>
    <row r="5245" spans="1:4" x14ac:dyDescent="0.3">
      <c r="A5245" t="s">
        <v>7555</v>
      </c>
      <c r="B5245" t="s">
        <v>2014</v>
      </c>
      <c r="C5245">
        <v>57821</v>
      </c>
      <c r="D5245">
        <v>4487905370</v>
      </c>
    </row>
    <row r="5246" spans="1:4" x14ac:dyDescent="0.3">
      <c r="A5246" t="s">
        <v>7556</v>
      </c>
      <c r="B5246" t="s">
        <v>2244</v>
      </c>
      <c r="C5246">
        <v>26423</v>
      </c>
      <c r="D5246">
        <v>4815280800</v>
      </c>
    </row>
    <row r="5247" spans="1:4" x14ac:dyDescent="0.3">
      <c r="A5247" t="s">
        <v>7557</v>
      </c>
      <c r="B5247" t="s">
        <v>1984</v>
      </c>
      <c r="C5247">
        <v>53236</v>
      </c>
      <c r="D5247">
        <v>4504361140</v>
      </c>
    </row>
    <row r="5248" spans="1:4" x14ac:dyDescent="0.3">
      <c r="A5248" t="s">
        <v>7558</v>
      </c>
      <c r="B5248" t="s">
        <v>2639</v>
      </c>
      <c r="C5248">
        <v>55620</v>
      </c>
      <c r="D5248">
        <v>7367438190</v>
      </c>
    </row>
    <row r="5249" spans="1:4" x14ac:dyDescent="0.3">
      <c r="A5249" t="s">
        <v>7559</v>
      </c>
      <c r="B5249" t="s">
        <v>2266</v>
      </c>
      <c r="C5249">
        <v>23788</v>
      </c>
      <c r="D5249">
        <v>6733929554</v>
      </c>
    </row>
    <row r="5250" spans="1:4" x14ac:dyDescent="0.3">
      <c r="A5250" t="s">
        <v>7560</v>
      </c>
      <c r="B5250" t="s">
        <v>2997</v>
      </c>
      <c r="C5250">
        <v>37633</v>
      </c>
      <c r="D5250">
        <v>471886378</v>
      </c>
    </row>
    <row r="5251" spans="1:4" x14ac:dyDescent="0.3">
      <c r="A5251" t="s">
        <v>7561</v>
      </c>
      <c r="B5251" t="s">
        <v>2087</v>
      </c>
      <c r="C5251">
        <v>29183</v>
      </c>
      <c r="D5251">
        <v>5903124704</v>
      </c>
    </row>
    <row r="5252" spans="1:4" x14ac:dyDescent="0.3">
      <c r="A5252" t="s">
        <v>7562</v>
      </c>
      <c r="B5252" t="s">
        <v>2077</v>
      </c>
      <c r="C5252">
        <v>38854</v>
      </c>
      <c r="D5252">
        <v>3269054114</v>
      </c>
    </row>
    <row r="5253" spans="1:4" x14ac:dyDescent="0.3">
      <c r="A5253" t="s">
        <v>7563</v>
      </c>
      <c r="B5253" t="s">
        <v>2188</v>
      </c>
      <c r="C5253">
        <v>28405</v>
      </c>
      <c r="D5253">
        <v>232367817</v>
      </c>
    </row>
    <row r="5254" spans="1:4" x14ac:dyDescent="0.3">
      <c r="A5254" t="s">
        <v>7564</v>
      </c>
      <c r="B5254" t="s">
        <v>2428</v>
      </c>
      <c r="C5254">
        <v>14046</v>
      </c>
      <c r="D5254">
        <v>5422052862</v>
      </c>
    </row>
    <row r="5255" spans="1:4" x14ac:dyDescent="0.3">
      <c r="A5255" t="s">
        <v>7565</v>
      </c>
      <c r="B5255" t="s">
        <v>2873</v>
      </c>
      <c r="C5255">
        <v>59452</v>
      </c>
      <c r="D5255">
        <v>1628738227</v>
      </c>
    </row>
    <row r="5256" spans="1:4" x14ac:dyDescent="0.3">
      <c r="A5256" t="s">
        <v>7566</v>
      </c>
      <c r="B5256" t="s">
        <v>1932</v>
      </c>
      <c r="C5256">
        <v>29797</v>
      </c>
      <c r="D5256">
        <v>7866715386</v>
      </c>
    </row>
    <row r="5257" spans="1:4" x14ac:dyDescent="0.3">
      <c r="A5257" t="s">
        <v>7567</v>
      </c>
      <c r="B5257" t="s">
        <v>3393</v>
      </c>
      <c r="C5257">
        <v>58127</v>
      </c>
      <c r="D5257">
        <v>8322342209</v>
      </c>
    </row>
    <row r="5258" spans="1:4" x14ac:dyDescent="0.3">
      <c r="A5258" t="s">
        <v>7568</v>
      </c>
      <c r="B5258" t="s">
        <v>2319</v>
      </c>
      <c r="C5258">
        <v>49668</v>
      </c>
      <c r="D5258">
        <v>6487054410</v>
      </c>
    </row>
    <row r="5259" spans="1:4" x14ac:dyDescent="0.3">
      <c r="A5259" t="s">
        <v>7569</v>
      </c>
      <c r="B5259" t="s">
        <v>3237</v>
      </c>
      <c r="C5259">
        <v>36804</v>
      </c>
      <c r="D5259">
        <v>2417008025</v>
      </c>
    </row>
    <row r="5260" spans="1:4" x14ac:dyDescent="0.3">
      <c r="A5260" t="s">
        <v>7570</v>
      </c>
      <c r="B5260" t="s">
        <v>2517</v>
      </c>
      <c r="C5260">
        <v>59940</v>
      </c>
      <c r="D5260">
        <v>7180536660</v>
      </c>
    </row>
    <row r="5261" spans="1:4" x14ac:dyDescent="0.3">
      <c r="A5261" t="s">
        <v>7571</v>
      </c>
      <c r="B5261" t="s">
        <v>2010</v>
      </c>
      <c r="C5261">
        <v>21916</v>
      </c>
      <c r="D5261">
        <v>7427985850</v>
      </c>
    </row>
    <row r="5262" spans="1:4" x14ac:dyDescent="0.3">
      <c r="A5262" t="s">
        <v>7572</v>
      </c>
      <c r="B5262" t="s">
        <v>2517</v>
      </c>
      <c r="C5262">
        <v>54604</v>
      </c>
      <c r="D5262">
        <v>304906506</v>
      </c>
    </row>
    <row r="5263" spans="1:4" x14ac:dyDescent="0.3">
      <c r="A5263" t="s">
        <v>7573</v>
      </c>
      <c r="B5263" t="s">
        <v>2164</v>
      </c>
      <c r="C5263">
        <v>33746</v>
      </c>
      <c r="D5263">
        <v>3746690722</v>
      </c>
    </row>
    <row r="5264" spans="1:4" x14ac:dyDescent="0.3">
      <c r="A5264" t="s">
        <v>7574</v>
      </c>
      <c r="B5264" t="s">
        <v>2970</v>
      </c>
      <c r="C5264">
        <v>34285</v>
      </c>
      <c r="D5264">
        <v>6854809452</v>
      </c>
    </row>
    <row r="5265" spans="1:4" x14ac:dyDescent="0.3">
      <c r="A5265" t="s">
        <v>7575</v>
      </c>
      <c r="B5265" t="s">
        <v>3237</v>
      </c>
      <c r="C5265">
        <v>20773</v>
      </c>
      <c r="D5265">
        <v>3915983489</v>
      </c>
    </row>
    <row r="5266" spans="1:4" x14ac:dyDescent="0.3">
      <c r="A5266" t="s">
        <v>7576</v>
      </c>
      <c r="B5266" t="s">
        <v>2069</v>
      </c>
      <c r="C5266">
        <v>26019</v>
      </c>
      <c r="D5266">
        <v>8864419241</v>
      </c>
    </row>
    <row r="5267" spans="1:4" x14ac:dyDescent="0.3">
      <c r="A5267" t="s">
        <v>7577</v>
      </c>
      <c r="B5267" t="s">
        <v>2901</v>
      </c>
      <c r="C5267">
        <v>59469</v>
      </c>
      <c r="D5267">
        <v>209942509</v>
      </c>
    </row>
    <row r="5268" spans="1:4" x14ac:dyDescent="0.3">
      <c r="A5268" t="s">
        <v>7578</v>
      </c>
      <c r="B5268" t="s">
        <v>2764</v>
      </c>
      <c r="C5268">
        <v>19896</v>
      </c>
      <c r="D5268">
        <v>8858733592</v>
      </c>
    </row>
    <row r="5269" spans="1:4" x14ac:dyDescent="0.3">
      <c r="A5269" t="s">
        <v>7579</v>
      </c>
      <c r="B5269" t="s">
        <v>1952</v>
      </c>
      <c r="C5269">
        <v>34675</v>
      </c>
      <c r="D5269">
        <v>1053331541</v>
      </c>
    </row>
    <row r="5270" spans="1:4" x14ac:dyDescent="0.3">
      <c r="A5270" t="s">
        <v>7580</v>
      </c>
      <c r="B5270" t="s">
        <v>2249</v>
      </c>
      <c r="C5270">
        <v>35873</v>
      </c>
      <c r="D5270">
        <v>4085082426</v>
      </c>
    </row>
    <row r="5271" spans="1:4" x14ac:dyDescent="0.3">
      <c r="A5271" t="s">
        <v>7581</v>
      </c>
      <c r="B5271" t="s">
        <v>4018</v>
      </c>
      <c r="C5271">
        <v>34634</v>
      </c>
      <c r="D5271">
        <v>9153408497</v>
      </c>
    </row>
    <row r="5272" spans="1:4" x14ac:dyDescent="0.3">
      <c r="A5272" t="s">
        <v>7582</v>
      </c>
      <c r="B5272" t="s">
        <v>3390</v>
      </c>
      <c r="C5272">
        <v>54009</v>
      </c>
      <c r="D5272">
        <v>5623178685</v>
      </c>
    </row>
    <row r="5273" spans="1:4" x14ac:dyDescent="0.3">
      <c r="A5273" t="s">
        <v>7583</v>
      </c>
      <c r="B5273" t="s">
        <v>1988</v>
      </c>
      <c r="C5273">
        <v>47631</v>
      </c>
      <c r="D5273">
        <v>1565607864</v>
      </c>
    </row>
    <row r="5274" spans="1:4" x14ac:dyDescent="0.3">
      <c r="A5274" t="s">
        <v>7584</v>
      </c>
      <c r="B5274" t="s">
        <v>1995</v>
      </c>
      <c r="C5274">
        <v>42958</v>
      </c>
      <c r="D5274">
        <v>6275593709</v>
      </c>
    </row>
    <row r="5275" spans="1:4" x14ac:dyDescent="0.3">
      <c r="A5275" t="s">
        <v>7585</v>
      </c>
      <c r="B5275" t="s">
        <v>3291</v>
      </c>
      <c r="C5275">
        <v>54906</v>
      </c>
      <c r="D5275">
        <v>209942509</v>
      </c>
    </row>
    <row r="5276" spans="1:4" x14ac:dyDescent="0.3">
      <c r="A5276" t="s">
        <v>7586</v>
      </c>
      <c r="B5276" t="s">
        <v>3297</v>
      </c>
      <c r="C5276">
        <v>55191</v>
      </c>
      <c r="D5276">
        <v>3164004753</v>
      </c>
    </row>
    <row r="5277" spans="1:4" x14ac:dyDescent="0.3">
      <c r="A5277" t="s">
        <v>7587</v>
      </c>
      <c r="B5277" t="s">
        <v>2734</v>
      </c>
      <c r="C5277">
        <v>58185</v>
      </c>
      <c r="D5277">
        <v>1787288307</v>
      </c>
    </row>
    <row r="5278" spans="1:4" x14ac:dyDescent="0.3">
      <c r="A5278" t="s">
        <v>7588</v>
      </c>
      <c r="B5278" t="s">
        <v>2037</v>
      </c>
      <c r="C5278">
        <v>19369</v>
      </c>
      <c r="D5278">
        <v>5503746279</v>
      </c>
    </row>
    <row r="5279" spans="1:4" x14ac:dyDescent="0.3">
      <c r="A5279" t="s">
        <v>7589</v>
      </c>
      <c r="B5279" t="s">
        <v>2039</v>
      </c>
      <c r="C5279">
        <v>57237</v>
      </c>
      <c r="D5279">
        <v>7957976743</v>
      </c>
    </row>
    <row r="5280" spans="1:4" x14ac:dyDescent="0.3">
      <c r="A5280" t="s">
        <v>7590</v>
      </c>
      <c r="B5280" t="s">
        <v>3144</v>
      </c>
      <c r="C5280">
        <v>28857</v>
      </c>
      <c r="D5280">
        <v>1042822263</v>
      </c>
    </row>
    <row r="5281" spans="1:4" x14ac:dyDescent="0.3">
      <c r="A5281" t="s">
        <v>7591</v>
      </c>
      <c r="B5281" t="s">
        <v>2722</v>
      </c>
      <c r="C5281">
        <v>28388</v>
      </c>
      <c r="D5281">
        <v>4150450668</v>
      </c>
    </row>
    <row r="5282" spans="1:4" x14ac:dyDescent="0.3">
      <c r="A5282" t="s">
        <v>7592</v>
      </c>
      <c r="B5282" t="s">
        <v>2387</v>
      </c>
      <c r="C5282">
        <v>35585</v>
      </c>
      <c r="D5282">
        <v>1657097021</v>
      </c>
    </row>
    <row r="5283" spans="1:4" x14ac:dyDescent="0.3">
      <c r="A5283" t="s">
        <v>7593</v>
      </c>
      <c r="B5283" t="s">
        <v>2199</v>
      </c>
      <c r="C5283">
        <v>50111</v>
      </c>
      <c r="D5283">
        <v>4306425231</v>
      </c>
    </row>
    <row r="5284" spans="1:4" x14ac:dyDescent="0.3">
      <c r="A5284" t="s">
        <v>7594</v>
      </c>
      <c r="B5284" t="s">
        <v>2106</v>
      </c>
      <c r="C5284">
        <v>41010</v>
      </c>
      <c r="D5284">
        <v>5988565948</v>
      </c>
    </row>
    <row r="5285" spans="1:4" x14ac:dyDescent="0.3">
      <c r="A5285" t="s">
        <v>7595</v>
      </c>
      <c r="B5285" t="s">
        <v>2030</v>
      </c>
      <c r="C5285">
        <v>58652</v>
      </c>
      <c r="D5285">
        <v>5405945366</v>
      </c>
    </row>
    <row r="5286" spans="1:4" x14ac:dyDescent="0.3">
      <c r="A5286" t="s">
        <v>7596</v>
      </c>
      <c r="B5286" t="s">
        <v>2574</v>
      </c>
      <c r="C5286">
        <v>41795</v>
      </c>
      <c r="D5286">
        <v>6531376252</v>
      </c>
    </row>
    <row r="5287" spans="1:4" x14ac:dyDescent="0.3">
      <c r="A5287" t="s">
        <v>7597</v>
      </c>
      <c r="B5287" t="s">
        <v>2387</v>
      </c>
      <c r="C5287">
        <v>23049</v>
      </c>
      <c r="D5287">
        <v>3547596165</v>
      </c>
    </row>
    <row r="5288" spans="1:4" x14ac:dyDescent="0.3">
      <c r="A5288" t="s">
        <v>7598</v>
      </c>
      <c r="B5288" t="s">
        <v>2039</v>
      </c>
      <c r="C5288">
        <v>52368</v>
      </c>
      <c r="D5288">
        <v>9258570278</v>
      </c>
    </row>
    <row r="5289" spans="1:4" x14ac:dyDescent="0.3">
      <c r="A5289" t="s">
        <v>7599</v>
      </c>
      <c r="B5289" t="s">
        <v>2533</v>
      </c>
      <c r="C5289">
        <v>31868</v>
      </c>
      <c r="D5289">
        <v>2659144249</v>
      </c>
    </row>
    <row r="5290" spans="1:4" x14ac:dyDescent="0.3">
      <c r="A5290" t="s">
        <v>7600</v>
      </c>
      <c r="B5290" t="s">
        <v>3886</v>
      </c>
      <c r="C5290">
        <v>58071</v>
      </c>
      <c r="D5290">
        <v>8565880958</v>
      </c>
    </row>
    <row r="5291" spans="1:4" x14ac:dyDescent="0.3">
      <c r="A5291" t="s">
        <v>7601</v>
      </c>
      <c r="B5291" t="s">
        <v>2428</v>
      </c>
      <c r="C5291">
        <v>27763</v>
      </c>
      <c r="D5291">
        <v>1096335336</v>
      </c>
    </row>
    <row r="5292" spans="1:4" x14ac:dyDescent="0.3">
      <c r="A5292" t="s">
        <v>7602</v>
      </c>
      <c r="B5292" t="s">
        <v>3243</v>
      </c>
      <c r="C5292">
        <v>29601</v>
      </c>
      <c r="D5292">
        <v>8024322455</v>
      </c>
    </row>
    <row r="5293" spans="1:4" x14ac:dyDescent="0.3">
      <c r="A5293" t="s">
        <v>7603</v>
      </c>
      <c r="B5293" t="s">
        <v>2691</v>
      </c>
      <c r="C5293">
        <v>32511</v>
      </c>
      <c r="D5293">
        <v>1923178164</v>
      </c>
    </row>
    <row r="5294" spans="1:4" x14ac:dyDescent="0.3">
      <c r="A5294" t="s">
        <v>7604</v>
      </c>
      <c r="B5294" t="s">
        <v>1940</v>
      </c>
      <c r="C5294">
        <v>59913</v>
      </c>
      <c r="D5294">
        <v>3996818513</v>
      </c>
    </row>
    <row r="5295" spans="1:4" x14ac:dyDescent="0.3">
      <c r="A5295" t="s">
        <v>7605</v>
      </c>
      <c r="B5295" t="s">
        <v>2127</v>
      </c>
      <c r="C5295">
        <v>51757</v>
      </c>
      <c r="D5295">
        <v>8646243699</v>
      </c>
    </row>
    <row r="5296" spans="1:4" x14ac:dyDescent="0.3">
      <c r="A5296" t="s">
        <v>7606</v>
      </c>
      <c r="B5296" t="s">
        <v>3527</v>
      </c>
      <c r="C5296">
        <v>54228</v>
      </c>
      <c r="D5296">
        <v>1958063002</v>
      </c>
    </row>
    <row r="5297" spans="1:4" x14ac:dyDescent="0.3">
      <c r="A5297" t="s">
        <v>7607</v>
      </c>
      <c r="B5297" t="s">
        <v>2345</v>
      </c>
      <c r="C5297">
        <v>17195</v>
      </c>
      <c r="D5297">
        <v>4839119791</v>
      </c>
    </row>
    <row r="5298" spans="1:4" x14ac:dyDescent="0.3">
      <c r="A5298" t="s">
        <v>7608</v>
      </c>
      <c r="B5298" t="s">
        <v>1942</v>
      </c>
      <c r="C5298">
        <v>16354</v>
      </c>
      <c r="D5298">
        <v>7180110256</v>
      </c>
    </row>
    <row r="5299" spans="1:4" x14ac:dyDescent="0.3">
      <c r="A5299" t="s">
        <v>7609</v>
      </c>
      <c r="B5299" t="s">
        <v>2452</v>
      </c>
      <c r="C5299">
        <v>26176</v>
      </c>
      <c r="D5299">
        <v>3156820482</v>
      </c>
    </row>
    <row r="5300" spans="1:4" x14ac:dyDescent="0.3">
      <c r="A5300" t="s">
        <v>7610</v>
      </c>
      <c r="B5300" t="s">
        <v>2503</v>
      </c>
      <c r="C5300">
        <v>33095</v>
      </c>
      <c r="D5300">
        <v>3164004753</v>
      </c>
    </row>
    <row r="5301" spans="1:4" x14ac:dyDescent="0.3">
      <c r="A5301" t="s">
        <v>7611</v>
      </c>
      <c r="B5301" t="s">
        <v>2083</v>
      </c>
      <c r="C5301">
        <v>50872</v>
      </c>
      <c r="D5301">
        <v>4783377790</v>
      </c>
    </row>
    <row r="5302" spans="1:4" x14ac:dyDescent="0.3">
      <c r="A5302" t="s">
        <v>7612</v>
      </c>
      <c r="B5302" t="s">
        <v>2385</v>
      </c>
      <c r="C5302">
        <v>18153</v>
      </c>
      <c r="D5302">
        <v>1489889981</v>
      </c>
    </row>
    <row r="5303" spans="1:4" x14ac:dyDescent="0.3">
      <c r="A5303" t="s">
        <v>7613</v>
      </c>
      <c r="B5303" t="s">
        <v>2628</v>
      </c>
      <c r="C5303">
        <v>19976</v>
      </c>
      <c r="D5303">
        <v>2804488179</v>
      </c>
    </row>
    <row r="5304" spans="1:4" x14ac:dyDescent="0.3">
      <c r="A5304" t="s">
        <v>7614</v>
      </c>
      <c r="B5304" t="s">
        <v>2257</v>
      </c>
      <c r="C5304">
        <v>48418</v>
      </c>
      <c r="D5304">
        <v>3967370569</v>
      </c>
    </row>
    <row r="5305" spans="1:4" x14ac:dyDescent="0.3">
      <c r="A5305" t="s">
        <v>7615</v>
      </c>
      <c r="B5305" t="s">
        <v>2149</v>
      </c>
      <c r="C5305">
        <v>11636</v>
      </c>
      <c r="D5305">
        <v>4862005330</v>
      </c>
    </row>
    <row r="5306" spans="1:4" x14ac:dyDescent="0.3">
      <c r="A5306" t="s">
        <v>7616</v>
      </c>
      <c r="B5306" t="s">
        <v>1956</v>
      </c>
      <c r="C5306">
        <v>16979</v>
      </c>
      <c r="D5306">
        <v>7251959615</v>
      </c>
    </row>
    <row r="5307" spans="1:4" x14ac:dyDescent="0.3">
      <c r="A5307" t="s">
        <v>7617</v>
      </c>
      <c r="B5307" t="s">
        <v>2740</v>
      </c>
      <c r="C5307">
        <v>12837</v>
      </c>
      <c r="D5307">
        <v>9207464802</v>
      </c>
    </row>
    <row r="5308" spans="1:4" x14ac:dyDescent="0.3">
      <c r="A5308" t="s">
        <v>7618</v>
      </c>
      <c r="B5308" t="s">
        <v>3279</v>
      </c>
      <c r="C5308">
        <v>30167</v>
      </c>
      <c r="D5308">
        <v>893122882</v>
      </c>
    </row>
    <row r="5309" spans="1:4" x14ac:dyDescent="0.3">
      <c r="A5309" t="s">
        <v>7619</v>
      </c>
      <c r="B5309" t="s">
        <v>2004</v>
      </c>
      <c r="C5309">
        <v>35791</v>
      </c>
      <c r="D5309">
        <v>3545427749</v>
      </c>
    </row>
    <row r="5310" spans="1:4" x14ac:dyDescent="0.3">
      <c r="A5310" t="s">
        <v>7620</v>
      </c>
      <c r="B5310" t="s">
        <v>2075</v>
      </c>
      <c r="C5310">
        <v>50640</v>
      </c>
      <c r="D5310">
        <v>3145039288</v>
      </c>
    </row>
    <row r="5311" spans="1:4" x14ac:dyDescent="0.3">
      <c r="A5311" t="s">
        <v>7621</v>
      </c>
      <c r="B5311" t="s">
        <v>2099</v>
      </c>
      <c r="C5311">
        <v>45766</v>
      </c>
      <c r="D5311">
        <v>4029727026</v>
      </c>
    </row>
    <row r="5312" spans="1:4" x14ac:dyDescent="0.3">
      <c r="A5312" t="s">
        <v>7622</v>
      </c>
      <c r="B5312" t="s">
        <v>2990</v>
      </c>
      <c r="C5312">
        <v>33115</v>
      </c>
      <c r="D5312">
        <v>7961231404</v>
      </c>
    </row>
    <row r="5313" spans="1:4" x14ac:dyDescent="0.3">
      <c r="A5313" t="s">
        <v>7623</v>
      </c>
      <c r="B5313" t="s">
        <v>2680</v>
      </c>
      <c r="C5313">
        <v>26166</v>
      </c>
      <c r="D5313">
        <v>3670950885</v>
      </c>
    </row>
    <row r="5314" spans="1:4" x14ac:dyDescent="0.3">
      <c r="A5314" t="s">
        <v>7624</v>
      </c>
      <c r="B5314" t="s">
        <v>3517</v>
      </c>
      <c r="C5314">
        <v>53753</v>
      </c>
      <c r="D5314">
        <v>2922893758</v>
      </c>
    </row>
    <row r="5315" spans="1:4" x14ac:dyDescent="0.3">
      <c r="A5315" t="s">
        <v>7625</v>
      </c>
      <c r="B5315" t="s">
        <v>2279</v>
      </c>
      <c r="C5315">
        <v>26689</v>
      </c>
      <c r="D5315">
        <v>263573389</v>
      </c>
    </row>
    <row r="5316" spans="1:4" x14ac:dyDescent="0.3">
      <c r="A5316" t="s">
        <v>7626</v>
      </c>
      <c r="B5316" t="s">
        <v>4422</v>
      </c>
      <c r="C5316">
        <v>41660</v>
      </c>
      <c r="D5316">
        <v>17898579</v>
      </c>
    </row>
    <row r="5317" spans="1:4" x14ac:dyDescent="0.3">
      <c r="A5317" t="s">
        <v>7627</v>
      </c>
      <c r="B5317" t="s">
        <v>3078</v>
      </c>
      <c r="C5317">
        <v>59300</v>
      </c>
      <c r="D5317">
        <v>8568859739</v>
      </c>
    </row>
    <row r="5318" spans="1:4" x14ac:dyDescent="0.3">
      <c r="A5318" t="s">
        <v>7628</v>
      </c>
      <c r="B5318" t="s">
        <v>3886</v>
      </c>
      <c r="C5318">
        <v>28231</v>
      </c>
      <c r="D5318">
        <v>7249524151</v>
      </c>
    </row>
    <row r="5319" spans="1:4" x14ac:dyDescent="0.3">
      <c r="A5319" t="s">
        <v>7629</v>
      </c>
      <c r="B5319" t="s">
        <v>3291</v>
      </c>
      <c r="C5319">
        <v>31387</v>
      </c>
      <c r="D5319">
        <v>6255831884</v>
      </c>
    </row>
    <row r="5320" spans="1:4" x14ac:dyDescent="0.3">
      <c r="A5320" t="s">
        <v>7630</v>
      </c>
      <c r="B5320" t="s">
        <v>2022</v>
      </c>
      <c r="C5320">
        <v>30298</v>
      </c>
      <c r="D5320">
        <v>3409869514</v>
      </c>
    </row>
    <row r="5321" spans="1:4" x14ac:dyDescent="0.3">
      <c r="A5321" t="s">
        <v>7631</v>
      </c>
      <c r="B5321" t="s">
        <v>2736</v>
      </c>
      <c r="C5321">
        <v>37908</v>
      </c>
      <c r="D5321">
        <v>3164004753</v>
      </c>
    </row>
    <row r="5322" spans="1:4" x14ac:dyDescent="0.3">
      <c r="A5322" t="s">
        <v>7632</v>
      </c>
      <c r="B5322" t="s">
        <v>2393</v>
      </c>
      <c r="C5322">
        <v>16914</v>
      </c>
      <c r="D5322">
        <v>4525743115</v>
      </c>
    </row>
    <row r="5323" spans="1:4" x14ac:dyDescent="0.3">
      <c r="A5323" t="s">
        <v>7633</v>
      </c>
      <c r="B5323" t="s">
        <v>2997</v>
      </c>
      <c r="C5323">
        <v>50564</v>
      </c>
      <c r="D5323">
        <v>132027631</v>
      </c>
    </row>
    <row r="5324" spans="1:4" x14ac:dyDescent="0.3">
      <c r="A5324" t="s">
        <v>7634</v>
      </c>
      <c r="B5324" t="s">
        <v>2156</v>
      </c>
      <c r="C5324">
        <v>19145</v>
      </c>
      <c r="D5324">
        <v>2670196322</v>
      </c>
    </row>
    <row r="5325" spans="1:4" x14ac:dyDescent="0.3">
      <c r="A5325" t="s">
        <v>7635</v>
      </c>
      <c r="B5325" t="s">
        <v>2931</v>
      </c>
      <c r="C5325">
        <v>37214</v>
      </c>
      <c r="D5325">
        <v>1887308636</v>
      </c>
    </row>
    <row r="5326" spans="1:4" x14ac:dyDescent="0.3">
      <c r="A5326" t="s">
        <v>7636</v>
      </c>
      <c r="B5326" t="s">
        <v>1946</v>
      </c>
      <c r="C5326">
        <v>40786</v>
      </c>
      <c r="D5326">
        <v>1296185559</v>
      </c>
    </row>
    <row r="5327" spans="1:4" x14ac:dyDescent="0.3">
      <c r="A5327" t="s">
        <v>7637</v>
      </c>
      <c r="B5327" t="s">
        <v>2931</v>
      </c>
      <c r="C5327">
        <v>27313</v>
      </c>
      <c r="D5327">
        <v>2670196322</v>
      </c>
    </row>
    <row r="5328" spans="1:4" x14ac:dyDescent="0.3">
      <c r="A5328" t="s">
        <v>7638</v>
      </c>
      <c r="B5328" t="s">
        <v>2466</v>
      </c>
      <c r="C5328">
        <v>56038</v>
      </c>
      <c r="D5328">
        <v>3746690722</v>
      </c>
    </row>
    <row r="5329" spans="1:4" x14ac:dyDescent="0.3">
      <c r="A5329" t="s">
        <v>7639</v>
      </c>
      <c r="B5329" t="s">
        <v>3291</v>
      </c>
      <c r="C5329">
        <v>46103</v>
      </c>
      <c r="D5329">
        <v>806065796</v>
      </c>
    </row>
    <row r="5330" spans="1:4" x14ac:dyDescent="0.3">
      <c r="A5330" t="s">
        <v>7640</v>
      </c>
      <c r="B5330" t="s">
        <v>3108</v>
      </c>
      <c r="C5330">
        <v>30661</v>
      </c>
      <c r="D5330">
        <v>5244119095</v>
      </c>
    </row>
    <row r="5331" spans="1:4" x14ac:dyDescent="0.3">
      <c r="A5331" t="s">
        <v>7641</v>
      </c>
      <c r="B5331" t="s">
        <v>2355</v>
      </c>
      <c r="C5331">
        <v>58839</v>
      </c>
      <c r="D5331">
        <v>7205288142</v>
      </c>
    </row>
    <row r="5332" spans="1:4" x14ac:dyDescent="0.3">
      <c r="A5332" t="s">
        <v>7642</v>
      </c>
      <c r="B5332" t="s">
        <v>2166</v>
      </c>
      <c r="C5332">
        <v>39061</v>
      </c>
      <c r="D5332">
        <v>509393462</v>
      </c>
    </row>
    <row r="5333" spans="1:4" x14ac:dyDescent="0.3">
      <c r="A5333" t="s">
        <v>7643</v>
      </c>
      <c r="B5333" t="s">
        <v>3291</v>
      </c>
      <c r="C5333">
        <v>55220</v>
      </c>
      <c r="D5333">
        <v>6894004730</v>
      </c>
    </row>
    <row r="5334" spans="1:4" x14ac:dyDescent="0.3">
      <c r="A5334" t="s">
        <v>7644</v>
      </c>
      <c r="B5334" t="s">
        <v>2099</v>
      </c>
      <c r="C5334">
        <v>33192</v>
      </c>
      <c r="D5334">
        <v>5234982726</v>
      </c>
    </row>
    <row r="5335" spans="1:4" x14ac:dyDescent="0.3">
      <c r="A5335" t="s">
        <v>7645</v>
      </c>
      <c r="B5335" t="s">
        <v>2030</v>
      </c>
      <c r="C5335">
        <v>59096</v>
      </c>
      <c r="D5335">
        <v>7233077789</v>
      </c>
    </row>
    <row r="5336" spans="1:4" x14ac:dyDescent="0.3">
      <c r="A5336" t="s">
        <v>7646</v>
      </c>
      <c r="B5336" t="s">
        <v>3663</v>
      </c>
      <c r="C5336">
        <v>34564</v>
      </c>
      <c r="D5336">
        <v>4219825649</v>
      </c>
    </row>
    <row r="5337" spans="1:4" x14ac:dyDescent="0.3">
      <c r="A5337" t="s">
        <v>7647</v>
      </c>
      <c r="B5337" t="s">
        <v>2131</v>
      </c>
      <c r="C5337">
        <v>38469</v>
      </c>
      <c r="D5337">
        <v>4691333258</v>
      </c>
    </row>
    <row r="5338" spans="1:4" x14ac:dyDescent="0.3">
      <c r="A5338" t="s">
        <v>7648</v>
      </c>
      <c r="B5338" t="s">
        <v>2600</v>
      </c>
      <c r="C5338">
        <v>39965</v>
      </c>
      <c r="D5338">
        <v>6695538166</v>
      </c>
    </row>
    <row r="5339" spans="1:4" x14ac:dyDescent="0.3">
      <c r="A5339" t="s">
        <v>7649</v>
      </c>
      <c r="B5339" t="s">
        <v>2716</v>
      </c>
      <c r="C5339">
        <v>41118</v>
      </c>
      <c r="D5339">
        <v>3843300291</v>
      </c>
    </row>
    <row r="5340" spans="1:4" x14ac:dyDescent="0.3">
      <c r="A5340" t="s">
        <v>7650</v>
      </c>
      <c r="B5340" t="s">
        <v>2548</v>
      </c>
      <c r="C5340">
        <v>40181</v>
      </c>
      <c r="D5340">
        <v>6801140183</v>
      </c>
    </row>
    <row r="5341" spans="1:4" x14ac:dyDescent="0.3">
      <c r="A5341" t="s">
        <v>7651</v>
      </c>
      <c r="B5341" t="s">
        <v>2161</v>
      </c>
      <c r="C5341">
        <v>41751</v>
      </c>
      <c r="D5341">
        <v>5347887761</v>
      </c>
    </row>
    <row r="5342" spans="1:4" x14ac:dyDescent="0.3">
      <c r="A5342" t="s">
        <v>7652</v>
      </c>
      <c r="B5342" t="s">
        <v>2491</v>
      </c>
      <c r="C5342">
        <v>13737</v>
      </c>
      <c r="D5342">
        <v>9258570278</v>
      </c>
    </row>
    <row r="5343" spans="1:4" x14ac:dyDescent="0.3">
      <c r="A5343" t="s">
        <v>7653</v>
      </c>
      <c r="B5343" t="s">
        <v>2554</v>
      </c>
      <c r="C5343">
        <v>57357</v>
      </c>
      <c r="D5343">
        <v>2809344809</v>
      </c>
    </row>
    <row r="5344" spans="1:4" x14ac:dyDescent="0.3">
      <c r="A5344" t="s">
        <v>7654</v>
      </c>
      <c r="B5344" t="s">
        <v>2182</v>
      </c>
      <c r="C5344">
        <v>17103</v>
      </c>
      <c r="D5344">
        <v>3269054114</v>
      </c>
    </row>
    <row r="5345" spans="1:4" x14ac:dyDescent="0.3">
      <c r="A5345" t="s">
        <v>7655</v>
      </c>
      <c r="B5345" t="s">
        <v>2345</v>
      </c>
      <c r="C5345">
        <v>32243</v>
      </c>
      <c r="D5345">
        <v>5186660353</v>
      </c>
    </row>
    <row r="5346" spans="1:4" x14ac:dyDescent="0.3">
      <c r="A5346" t="s">
        <v>7656</v>
      </c>
      <c r="B5346" t="s">
        <v>2001</v>
      </c>
      <c r="C5346">
        <v>50213</v>
      </c>
      <c r="D5346">
        <v>1192770250</v>
      </c>
    </row>
    <row r="5347" spans="1:4" x14ac:dyDescent="0.3">
      <c r="A5347" t="s">
        <v>7657</v>
      </c>
      <c r="B5347" t="s">
        <v>2873</v>
      </c>
      <c r="C5347">
        <v>33868</v>
      </c>
      <c r="D5347">
        <v>9328457335</v>
      </c>
    </row>
    <row r="5348" spans="1:4" x14ac:dyDescent="0.3">
      <c r="A5348" t="s">
        <v>7658</v>
      </c>
      <c r="B5348" t="s">
        <v>2369</v>
      </c>
      <c r="C5348">
        <v>54603</v>
      </c>
      <c r="D5348">
        <v>3996818513</v>
      </c>
    </row>
    <row r="5349" spans="1:4" x14ac:dyDescent="0.3">
      <c r="A5349" t="s">
        <v>7659</v>
      </c>
      <c r="B5349" t="s">
        <v>2166</v>
      </c>
      <c r="C5349">
        <v>20727</v>
      </c>
      <c r="D5349">
        <v>3554301841</v>
      </c>
    </row>
    <row r="5350" spans="1:4" x14ac:dyDescent="0.3">
      <c r="A5350" t="s">
        <v>7660</v>
      </c>
      <c r="B5350" t="s">
        <v>2008</v>
      </c>
      <c r="C5350">
        <v>29918</v>
      </c>
      <c r="D5350">
        <v>1085075834</v>
      </c>
    </row>
    <row r="5351" spans="1:4" x14ac:dyDescent="0.3">
      <c r="A5351" t="s">
        <v>7661</v>
      </c>
      <c r="B5351" t="s">
        <v>1942</v>
      </c>
      <c r="C5351">
        <v>12286</v>
      </c>
      <c r="D5351">
        <v>7281103514</v>
      </c>
    </row>
    <row r="5352" spans="1:4" x14ac:dyDescent="0.3">
      <c r="A5352" t="s">
        <v>7662</v>
      </c>
      <c r="B5352" t="s">
        <v>2764</v>
      </c>
      <c r="C5352">
        <v>21577</v>
      </c>
      <c r="D5352">
        <v>2973558387</v>
      </c>
    </row>
    <row r="5353" spans="1:4" x14ac:dyDescent="0.3">
      <c r="A5353" t="s">
        <v>7663</v>
      </c>
      <c r="B5353" t="s">
        <v>2498</v>
      </c>
      <c r="C5353">
        <v>52037</v>
      </c>
      <c r="D5353">
        <v>7011563598</v>
      </c>
    </row>
    <row r="5354" spans="1:4" x14ac:dyDescent="0.3">
      <c r="A5354" t="s">
        <v>7664</v>
      </c>
      <c r="B5354" t="s">
        <v>3023</v>
      </c>
      <c r="C5354">
        <v>49500</v>
      </c>
      <c r="D5354">
        <v>7957976743</v>
      </c>
    </row>
    <row r="5355" spans="1:4" x14ac:dyDescent="0.3">
      <c r="A5355" t="s">
        <v>7665</v>
      </c>
      <c r="B5355" t="s">
        <v>1964</v>
      </c>
      <c r="C5355">
        <v>24120</v>
      </c>
      <c r="D5355">
        <v>6596440737</v>
      </c>
    </row>
    <row r="5356" spans="1:4" x14ac:dyDescent="0.3">
      <c r="A5356" t="s">
        <v>7666</v>
      </c>
      <c r="B5356" t="s">
        <v>2106</v>
      </c>
      <c r="C5356">
        <v>27403</v>
      </c>
      <c r="D5356">
        <v>4504361140</v>
      </c>
    </row>
    <row r="5357" spans="1:4" x14ac:dyDescent="0.3">
      <c r="A5357" t="s">
        <v>7667</v>
      </c>
      <c r="B5357" t="s">
        <v>1944</v>
      </c>
      <c r="C5357">
        <v>59153</v>
      </c>
      <c r="D5357">
        <v>8646243699</v>
      </c>
    </row>
    <row r="5358" spans="1:4" x14ac:dyDescent="0.3">
      <c r="A5358" t="s">
        <v>7668</v>
      </c>
      <c r="B5358" t="s">
        <v>2083</v>
      </c>
      <c r="C5358">
        <v>44287</v>
      </c>
      <c r="D5358">
        <v>2423731264</v>
      </c>
    </row>
    <row r="5359" spans="1:4" x14ac:dyDescent="0.3">
      <c r="A5359" t="s">
        <v>7669</v>
      </c>
      <c r="B5359" t="s">
        <v>2650</v>
      </c>
      <c r="C5359">
        <v>51074</v>
      </c>
      <c r="D5359">
        <v>9892583027</v>
      </c>
    </row>
    <row r="5360" spans="1:4" x14ac:dyDescent="0.3">
      <c r="A5360" t="s">
        <v>7670</v>
      </c>
      <c r="B5360" t="s">
        <v>2089</v>
      </c>
      <c r="C5360">
        <v>35425</v>
      </c>
      <c r="D5360">
        <v>3554301841</v>
      </c>
    </row>
    <row r="5361" spans="1:4" x14ac:dyDescent="0.3">
      <c r="A5361" t="s">
        <v>7671</v>
      </c>
      <c r="B5361" t="s">
        <v>2355</v>
      </c>
      <c r="C5361">
        <v>28439</v>
      </c>
      <c r="D5361">
        <v>8256403403</v>
      </c>
    </row>
    <row r="5362" spans="1:4" x14ac:dyDescent="0.3">
      <c r="A5362" t="s">
        <v>7672</v>
      </c>
      <c r="B5362" t="s">
        <v>2636</v>
      </c>
      <c r="C5362">
        <v>55902</v>
      </c>
      <c r="D5362">
        <v>3891707452</v>
      </c>
    </row>
    <row r="5363" spans="1:4" x14ac:dyDescent="0.3">
      <c r="A5363" t="s">
        <v>7673</v>
      </c>
      <c r="B5363" t="s">
        <v>2146</v>
      </c>
      <c r="C5363">
        <v>16052</v>
      </c>
      <c r="D5363">
        <v>4439073344</v>
      </c>
    </row>
    <row r="5364" spans="1:4" x14ac:dyDescent="0.3">
      <c r="A5364" t="s">
        <v>7674</v>
      </c>
      <c r="B5364" t="s">
        <v>2790</v>
      </c>
      <c r="C5364">
        <v>35013</v>
      </c>
      <c r="D5364">
        <v>7304628987</v>
      </c>
    </row>
    <row r="5365" spans="1:4" x14ac:dyDescent="0.3">
      <c r="A5365" t="s">
        <v>7675</v>
      </c>
      <c r="B5365" t="s">
        <v>2030</v>
      </c>
      <c r="C5365">
        <v>20676</v>
      </c>
      <c r="D5365">
        <v>3991963221</v>
      </c>
    </row>
    <row r="5366" spans="1:4" x14ac:dyDescent="0.3">
      <c r="A5366" t="s">
        <v>7676</v>
      </c>
      <c r="B5366" t="s">
        <v>2365</v>
      </c>
      <c r="C5366">
        <v>11830</v>
      </c>
      <c r="D5366">
        <v>7367438190</v>
      </c>
    </row>
    <row r="5367" spans="1:4" x14ac:dyDescent="0.3">
      <c r="A5367" t="s">
        <v>7677</v>
      </c>
      <c r="B5367" t="s">
        <v>3517</v>
      </c>
      <c r="C5367">
        <v>46515</v>
      </c>
      <c r="D5367">
        <v>8162941088</v>
      </c>
    </row>
    <row r="5368" spans="1:4" x14ac:dyDescent="0.3">
      <c r="A5368" t="s">
        <v>7678</v>
      </c>
      <c r="B5368" t="s">
        <v>2069</v>
      </c>
      <c r="C5368">
        <v>10833</v>
      </c>
      <c r="D5368">
        <v>3609467622</v>
      </c>
    </row>
    <row r="5369" spans="1:4" x14ac:dyDescent="0.3">
      <c r="A5369" t="s">
        <v>7679</v>
      </c>
      <c r="B5369" t="s">
        <v>2992</v>
      </c>
      <c r="C5369">
        <v>15580</v>
      </c>
      <c r="D5369">
        <v>8361813608</v>
      </c>
    </row>
    <row r="5370" spans="1:4" x14ac:dyDescent="0.3">
      <c r="A5370" t="s">
        <v>7680</v>
      </c>
      <c r="B5370" t="s">
        <v>2079</v>
      </c>
      <c r="C5370">
        <v>29406</v>
      </c>
      <c r="D5370">
        <v>4439073344</v>
      </c>
    </row>
    <row r="5371" spans="1:4" x14ac:dyDescent="0.3">
      <c r="A5371" t="s">
        <v>7681</v>
      </c>
      <c r="B5371" t="s">
        <v>4018</v>
      </c>
      <c r="C5371">
        <v>29276</v>
      </c>
      <c r="D5371">
        <v>9617190826</v>
      </c>
    </row>
    <row r="5372" spans="1:4" x14ac:dyDescent="0.3">
      <c r="A5372" t="s">
        <v>7682</v>
      </c>
      <c r="B5372" t="s">
        <v>2188</v>
      </c>
      <c r="C5372">
        <v>38014</v>
      </c>
      <c r="D5372">
        <v>3435517239</v>
      </c>
    </row>
    <row r="5373" spans="1:4" x14ac:dyDescent="0.3">
      <c r="A5373" t="s">
        <v>7683</v>
      </c>
      <c r="B5373" t="s">
        <v>2310</v>
      </c>
      <c r="C5373">
        <v>48457</v>
      </c>
      <c r="D5373">
        <v>1598957961</v>
      </c>
    </row>
    <row r="5374" spans="1:4" x14ac:dyDescent="0.3">
      <c r="A5374" t="s">
        <v>7684</v>
      </c>
      <c r="B5374" t="s">
        <v>2426</v>
      </c>
      <c r="C5374">
        <v>55328</v>
      </c>
      <c r="D5374">
        <v>2060025532</v>
      </c>
    </row>
    <row r="5375" spans="1:4" x14ac:dyDescent="0.3">
      <c r="A5375" t="s">
        <v>7685</v>
      </c>
      <c r="B5375" t="s">
        <v>2035</v>
      </c>
      <c r="C5375">
        <v>39012</v>
      </c>
      <c r="D5375">
        <v>4445486779</v>
      </c>
    </row>
    <row r="5376" spans="1:4" x14ac:dyDescent="0.3">
      <c r="A5376" t="s">
        <v>7686</v>
      </c>
      <c r="B5376" t="s">
        <v>2030</v>
      </c>
      <c r="C5376">
        <v>57304</v>
      </c>
      <c r="D5376">
        <v>9340547551</v>
      </c>
    </row>
    <row r="5377" spans="1:4" x14ac:dyDescent="0.3">
      <c r="A5377" t="s">
        <v>7687</v>
      </c>
      <c r="B5377" t="s">
        <v>2188</v>
      </c>
      <c r="C5377">
        <v>29752</v>
      </c>
      <c r="D5377">
        <v>2053848936</v>
      </c>
    </row>
    <row r="5378" spans="1:4" x14ac:dyDescent="0.3">
      <c r="A5378" t="s">
        <v>7688</v>
      </c>
      <c r="B5378" t="s">
        <v>2365</v>
      </c>
      <c r="C5378">
        <v>32499</v>
      </c>
      <c r="D5378">
        <v>4194897803</v>
      </c>
    </row>
    <row r="5379" spans="1:4" x14ac:dyDescent="0.3">
      <c r="A5379" t="s">
        <v>7689</v>
      </c>
      <c r="B5379" t="s">
        <v>3558</v>
      </c>
      <c r="C5379">
        <v>20720</v>
      </c>
      <c r="D5379">
        <v>244523738</v>
      </c>
    </row>
    <row r="5380" spans="1:4" x14ac:dyDescent="0.3">
      <c r="A5380" t="s">
        <v>7690</v>
      </c>
      <c r="B5380" t="s">
        <v>2725</v>
      </c>
      <c r="C5380">
        <v>47828</v>
      </c>
      <c r="D5380">
        <v>8533410514</v>
      </c>
    </row>
    <row r="5381" spans="1:4" x14ac:dyDescent="0.3">
      <c r="A5381" t="s">
        <v>7691</v>
      </c>
      <c r="B5381" t="s">
        <v>2722</v>
      </c>
      <c r="C5381">
        <v>48552</v>
      </c>
      <c r="D5381">
        <v>1598957961</v>
      </c>
    </row>
    <row r="5382" spans="1:4" x14ac:dyDescent="0.3">
      <c r="A5382" t="s">
        <v>7692</v>
      </c>
      <c r="B5382" t="s">
        <v>2168</v>
      </c>
      <c r="C5382">
        <v>15782</v>
      </c>
      <c r="D5382">
        <v>4342145855</v>
      </c>
    </row>
    <row r="5383" spans="1:4" x14ac:dyDescent="0.3">
      <c r="A5383" t="s">
        <v>7693</v>
      </c>
      <c r="B5383" t="s">
        <v>3142</v>
      </c>
      <c r="C5383">
        <v>56403</v>
      </c>
      <c r="D5383">
        <v>1472093461</v>
      </c>
    </row>
    <row r="5384" spans="1:4" x14ac:dyDescent="0.3">
      <c r="A5384" t="s">
        <v>7694</v>
      </c>
      <c r="B5384" t="s">
        <v>2693</v>
      </c>
      <c r="C5384">
        <v>51019</v>
      </c>
      <c r="D5384">
        <v>3418374697</v>
      </c>
    </row>
    <row r="5385" spans="1:4" x14ac:dyDescent="0.3">
      <c r="A5385" t="s">
        <v>7695</v>
      </c>
      <c r="B5385" t="s">
        <v>2374</v>
      </c>
      <c r="C5385">
        <v>32732</v>
      </c>
      <c r="D5385">
        <v>994826516</v>
      </c>
    </row>
    <row r="5386" spans="1:4" x14ac:dyDescent="0.3">
      <c r="A5386" t="s">
        <v>7696</v>
      </c>
      <c r="B5386" t="s">
        <v>2494</v>
      </c>
      <c r="C5386">
        <v>48366</v>
      </c>
      <c r="D5386">
        <v>6850203894</v>
      </c>
    </row>
    <row r="5387" spans="1:4" x14ac:dyDescent="0.3">
      <c r="A5387" t="s">
        <v>7697</v>
      </c>
      <c r="B5387" t="s">
        <v>3512</v>
      </c>
      <c r="C5387">
        <v>31987</v>
      </c>
      <c r="D5387">
        <v>6890491998</v>
      </c>
    </row>
    <row r="5388" spans="1:4" x14ac:dyDescent="0.3">
      <c r="A5388" t="s">
        <v>7698</v>
      </c>
      <c r="B5388" t="s">
        <v>2045</v>
      </c>
      <c r="C5388">
        <v>13284</v>
      </c>
      <c r="D5388">
        <v>1152386727</v>
      </c>
    </row>
    <row r="5389" spans="1:4" x14ac:dyDescent="0.3">
      <c r="A5389" t="s">
        <v>7699</v>
      </c>
      <c r="B5389" t="s">
        <v>2246</v>
      </c>
      <c r="C5389">
        <v>46277</v>
      </c>
      <c r="D5389">
        <v>7645724897</v>
      </c>
    </row>
    <row r="5390" spans="1:4" x14ac:dyDescent="0.3">
      <c r="A5390" t="s">
        <v>7700</v>
      </c>
      <c r="B5390" t="s">
        <v>2075</v>
      </c>
      <c r="C5390">
        <v>44194</v>
      </c>
      <c r="D5390">
        <v>4236713853</v>
      </c>
    </row>
    <row r="5391" spans="1:4" x14ac:dyDescent="0.3">
      <c r="A5391" t="s">
        <v>7701</v>
      </c>
      <c r="B5391" t="s">
        <v>2043</v>
      </c>
      <c r="C5391">
        <v>45682</v>
      </c>
      <c r="D5391">
        <v>3792993961</v>
      </c>
    </row>
    <row r="5392" spans="1:4" x14ac:dyDescent="0.3">
      <c r="A5392" t="s">
        <v>7702</v>
      </c>
      <c r="B5392" t="s">
        <v>1934</v>
      </c>
      <c r="C5392">
        <v>50353</v>
      </c>
      <c r="D5392">
        <v>5929508313</v>
      </c>
    </row>
    <row r="5393" spans="1:4" x14ac:dyDescent="0.3">
      <c r="A5393" t="s">
        <v>7703</v>
      </c>
      <c r="B5393" t="s">
        <v>1954</v>
      </c>
      <c r="C5393">
        <v>59404</v>
      </c>
      <c r="D5393">
        <v>303831626</v>
      </c>
    </row>
    <row r="5394" spans="1:4" x14ac:dyDescent="0.3">
      <c r="A5394" t="s">
        <v>7704</v>
      </c>
      <c r="B5394" t="s">
        <v>3183</v>
      </c>
      <c r="C5394">
        <v>39201</v>
      </c>
      <c r="D5394">
        <v>960994726</v>
      </c>
    </row>
    <row r="5395" spans="1:4" x14ac:dyDescent="0.3">
      <c r="A5395" t="s">
        <v>7705</v>
      </c>
      <c r="B5395" t="s">
        <v>2749</v>
      </c>
      <c r="C5395">
        <v>53102</v>
      </c>
      <c r="D5395">
        <v>7635344498</v>
      </c>
    </row>
    <row r="5396" spans="1:4" x14ac:dyDescent="0.3">
      <c r="A5396" t="s">
        <v>7706</v>
      </c>
      <c r="B5396" t="s">
        <v>2164</v>
      </c>
      <c r="C5396">
        <v>37022</v>
      </c>
      <c r="D5396">
        <v>4323727860</v>
      </c>
    </row>
    <row r="5397" spans="1:4" x14ac:dyDescent="0.3">
      <c r="A5397" t="s">
        <v>7707</v>
      </c>
      <c r="B5397" t="s">
        <v>2856</v>
      </c>
      <c r="C5397">
        <v>40764</v>
      </c>
      <c r="D5397">
        <v>2060025532</v>
      </c>
    </row>
    <row r="5398" spans="1:4" x14ac:dyDescent="0.3">
      <c r="A5398" t="s">
        <v>7708</v>
      </c>
      <c r="B5398" t="s">
        <v>2024</v>
      </c>
      <c r="C5398">
        <v>38190</v>
      </c>
      <c r="D5398">
        <v>3219601650</v>
      </c>
    </row>
    <row r="5399" spans="1:4" x14ac:dyDescent="0.3">
      <c r="A5399" t="s">
        <v>7709</v>
      </c>
      <c r="B5399" t="s">
        <v>1980</v>
      </c>
      <c r="C5399">
        <v>27837</v>
      </c>
      <c r="D5399">
        <v>2259282237</v>
      </c>
    </row>
    <row r="5400" spans="1:4" x14ac:dyDescent="0.3">
      <c r="A5400" t="s">
        <v>7710</v>
      </c>
      <c r="B5400" t="s">
        <v>2931</v>
      </c>
      <c r="C5400">
        <v>48653</v>
      </c>
      <c r="D5400">
        <v>2177097355</v>
      </c>
    </row>
    <row r="5401" spans="1:4" x14ac:dyDescent="0.3">
      <c r="A5401" t="s">
        <v>7711</v>
      </c>
      <c r="B5401" t="s">
        <v>2468</v>
      </c>
      <c r="C5401">
        <v>45106</v>
      </c>
      <c r="D5401">
        <v>899126162</v>
      </c>
    </row>
    <row r="5402" spans="1:4" x14ac:dyDescent="0.3">
      <c r="A5402" t="s">
        <v>7712</v>
      </c>
      <c r="B5402" t="s">
        <v>3237</v>
      </c>
      <c r="C5402">
        <v>26042</v>
      </c>
      <c r="D5402">
        <v>4235594176</v>
      </c>
    </row>
    <row r="5403" spans="1:4" x14ac:dyDescent="0.3">
      <c r="A5403" t="s">
        <v>7713</v>
      </c>
      <c r="B5403" t="s">
        <v>3487</v>
      </c>
      <c r="C5403">
        <v>53091</v>
      </c>
      <c r="D5403">
        <v>1841759848</v>
      </c>
    </row>
    <row r="5404" spans="1:4" x14ac:dyDescent="0.3">
      <c r="A5404" t="s">
        <v>7714</v>
      </c>
      <c r="B5404" t="s">
        <v>3279</v>
      </c>
      <c r="C5404">
        <v>37845</v>
      </c>
      <c r="D5404">
        <v>4162153728</v>
      </c>
    </row>
    <row r="5405" spans="1:4" x14ac:dyDescent="0.3">
      <c r="A5405" t="s">
        <v>7715</v>
      </c>
      <c r="B5405" t="s">
        <v>2175</v>
      </c>
      <c r="C5405">
        <v>26130</v>
      </c>
      <c r="D5405">
        <v>1296185559</v>
      </c>
    </row>
    <row r="5406" spans="1:4" x14ac:dyDescent="0.3">
      <c r="A5406" t="s">
        <v>7716</v>
      </c>
      <c r="B5406" t="s">
        <v>2087</v>
      </c>
      <c r="C5406">
        <v>16992</v>
      </c>
      <c r="D5406">
        <v>2779378506</v>
      </c>
    </row>
    <row r="5407" spans="1:4" x14ac:dyDescent="0.3">
      <c r="A5407" t="s">
        <v>7717</v>
      </c>
      <c r="B5407" t="s">
        <v>2312</v>
      </c>
      <c r="C5407">
        <v>19800</v>
      </c>
      <c r="D5407">
        <v>3967370569</v>
      </c>
    </row>
    <row r="5408" spans="1:4" x14ac:dyDescent="0.3">
      <c r="A5408" t="s">
        <v>7718</v>
      </c>
      <c r="B5408" t="s">
        <v>2636</v>
      </c>
      <c r="C5408">
        <v>11161</v>
      </c>
      <c r="D5408">
        <v>5075915108</v>
      </c>
    </row>
    <row r="5409" spans="1:4" x14ac:dyDescent="0.3">
      <c r="A5409" t="s">
        <v>7719</v>
      </c>
      <c r="B5409" t="s">
        <v>2032</v>
      </c>
      <c r="C5409">
        <v>43182</v>
      </c>
      <c r="D5409">
        <v>228985188</v>
      </c>
    </row>
    <row r="5410" spans="1:4" x14ac:dyDescent="0.3">
      <c r="A5410" t="s">
        <v>7720</v>
      </c>
      <c r="B5410" t="s">
        <v>3142</v>
      </c>
      <c r="C5410">
        <v>26603</v>
      </c>
      <c r="D5410">
        <v>2748937082</v>
      </c>
    </row>
    <row r="5411" spans="1:4" x14ac:dyDescent="0.3">
      <c r="A5411" t="s">
        <v>7721</v>
      </c>
      <c r="B5411" t="s">
        <v>2885</v>
      </c>
      <c r="C5411">
        <v>34372</v>
      </c>
      <c r="D5411">
        <v>5407735911</v>
      </c>
    </row>
    <row r="5412" spans="1:4" x14ac:dyDescent="0.3">
      <c r="A5412" t="s">
        <v>7722</v>
      </c>
      <c r="B5412" t="s">
        <v>2360</v>
      </c>
      <c r="C5412">
        <v>31055</v>
      </c>
      <c r="D5412">
        <v>5244119095</v>
      </c>
    </row>
    <row r="5413" spans="1:4" x14ac:dyDescent="0.3">
      <c r="A5413" t="s">
        <v>7723</v>
      </c>
      <c r="B5413" t="s">
        <v>1968</v>
      </c>
      <c r="C5413">
        <v>20992</v>
      </c>
      <c r="D5413">
        <v>9547713507</v>
      </c>
    </row>
    <row r="5414" spans="1:4" x14ac:dyDescent="0.3">
      <c r="A5414" t="s">
        <v>7724</v>
      </c>
      <c r="B5414" t="s">
        <v>1978</v>
      </c>
      <c r="C5414">
        <v>35280</v>
      </c>
      <c r="D5414">
        <v>7281103514</v>
      </c>
    </row>
    <row r="5415" spans="1:4" x14ac:dyDescent="0.3">
      <c r="A5415" t="s">
        <v>7725</v>
      </c>
      <c r="B5415" t="s">
        <v>1972</v>
      </c>
      <c r="C5415">
        <v>13048</v>
      </c>
      <c r="D5415">
        <v>713650656</v>
      </c>
    </row>
    <row r="5416" spans="1:4" x14ac:dyDescent="0.3">
      <c r="A5416" t="s">
        <v>7726</v>
      </c>
      <c r="B5416" t="s">
        <v>2083</v>
      </c>
      <c r="C5416">
        <v>16324</v>
      </c>
      <c r="D5416">
        <v>7521557441</v>
      </c>
    </row>
    <row r="5417" spans="1:4" x14ac:dyDescent="0.3">
      <c r="A5417" t="s">
        <v>7727</v>
      </c>
      <c r="B5417" t="s">
        <v>3142</v>
      </c>
      <c r="C5417">
        <v>29571</v>
      </c>
      <c r="D5417">
        <v>2138131904</v>
      </c>
    </row>
    <row r="5418" spans="1:4" x14ac:dyDescent="0.3">
      <c r="A5418" t="s">
        <v>7728</v>
      </c>
      <c r="B5418" t="s">
        <v>2393</v>
      </c>
      <c r="C5418">
        <v>17141</v>
      </c>
      <c r="D5418">
        <v>7001733199</v>
      </c>
    </row>
    <row r="5419" spans="1:4" x14ac:dyDescent="0.3">
      <c r="A5419" t="s">
        <v>7729</v>
      </c>
      <c r="B5419" t="s">
        <v>2251</v>
      </c>
      <c r="C5419">
        <v>29923</v>
      </c>
      <c r="D5419">
        <v>2259282237</v>
      </c>
    </row>
    <row r="5420" spans="1:4" x14ac:dyDescent="0.3">
      <c r="A5420" t="s">
        <v>7730</v>
      </c>
      <c r="B5420" t="s">
        <v>3512</v>
      </c>
      <c r="C5420">
        <v>15945</v>
      </c>
      <c r="D5420">
        <v>1444572199</v>
      </c>
    </row>
    <row r="5421" spans="1:4" x14ac:dyDescent="0.3">
      <c r="A5421" t="s">
        <v>7731</v>
      </c>
      <c r="B5421" t="s">
        <v>2636</v>
      </c>
      <c r="C5421">
        <v>59170</v>
      </c>
      <c r="D5421">
        <v>2314136845</v>
      </c>
    </row>
    <row r="5422" spans="1:4" x14ac:dyDescent="0.3">
      <c r="A5422" t="s">
        <v>7732</v>
      </c>
      <c r="B5422" t="s">
        <v>2219</v>
      </c>
      <c r="C5422">
        <v>58480</v>
      </c>
      <c r="D5422">
        <v>569240891</v>
      </c>
    </row>
    <row r="5423" spans="1:4" x14ac:dyDescent="0.3">
      <c r="A5423" t="s">
        <v>7733</v>
      </c>
      <c r="B5423" t="s">
        <v>2670</v>
      </c>
      <c r="C5423">
        <v>38087</v>
      </c>
      <c r="D5423">
        <v>1532722974</v>
      </c>
    </row>
    <row r="5424" spans="1:4" x14ac:dyDescent="0.3">
      <c r="A5424" t="s">
        <v>7734</v>
      </c>
      <c r="B5424" t="s">
        <v>1934</v>
      </c>
      <c r="C5424">
        <v>57032</v>
      </c>
      <c r="D5424">
        <v>3806430489</v>
      </c>
    </row>
    <row r="5425" spans="1:4" x14ac:dyDescent="0.3">
      <c r="A5425" t="s">
        <v>7735</v>
      </c>
      <c r="B5425" t="s">
        <v>2008</v>
      </c>
      <c r="C5425">
        <v>21029</v>
      </c>
      <c r="D5425">
        <v>5837501576</v>
      </c>
    </row>
    <row r="5426" spans="1:4" x14ac:dyDescent="0.3">
      <c r="A5426" t="s">
        <v>7736</v>
      </c>
      <c r="B5426" t="s">
        <v>2951</v>
      </c>
      <c r="C5426">
        <v>11159</v>
      </c>
      <c r="D5426">
        <v>1163292249</v>
      </c>
    </row>
    <row r="5427" spans="1:4" x14ac:dyDescent="0.3">
      <c r="A5427" t="s">
        <v>7737</v>
      </c>
      <c r="B5427" t="s">
        <v>2223</v>
      </c>
      <c r="C5427">
        <v>15967</v>
      </c>
      <c r="D5427">
        <v>3600185284</v>
      </c>
    </row>
    <row r="5428" spans="1:4" x14ac:dyDescent="0.3">
      <c r="A5428" t="s">
        <v>7738</v>
      </c>
      <c r="B5428" t="s">
        <v>2207</v>
      </c>
      <c r="C5428">
        <v>31732</v>
      </c>
      <c r="D5428">
        <v>2292892200</v>
      </c>
    </row>
    <row r="5429" spans="1:4" x14ac:dyDescent="0.3">
      <c r="A5429" t="s">
        <v>7739</v>
      </c>
      <c r="B5429" t="s">
        <v>2190</v>
      </c>
      <c r="C5429">
        <v>52637</v>
      </c>
      <c r="D5429">
        <v>9624054975</v>
      </c>
    </row>
    <row r="5430" spans="1:4" x14ac:dyDescent="0.3">
      <c r="A5430" t="s">
        <v>7740</v>
      </c>
      <c r="B5430" t="s">
        <v>2016</v>
      </c>
      <c r="C5430">
        <v>13272</v>
      </c>
      <c r="D5430">
        <v>449160092</v>
      </c>
    </row>
    <row r="5431" spans="1:4" x14ac:dyDescent="0.3">
      <c r="A5431" t="s">
        <v>7741</v>
      </c>
      <c r="B5431" t="s">
        <v>2207</v>
      </c>
      <c r="C5431">
        <v>27508</v>
      </c>
      <c r="D5431">
        <v>8911781207</v>
      </c>
    </row>
    <row r="5432" spans="1:4" x14ac:dyDescent="0.3">
      <c r="A5432" t="s">
        <v>7742</v>
      </c>
      <c r="B5432" t="s">
        <v>2041</v>
      </c>
      <c r="C5432">
        <v>59699</v>
      </c>
      <c r="D5432">
        <v>273083503</v>
      </c>
    </row>
    <row r="5433" spans="1:4" x14ac:dyDescent="0.3">
      <c r="A5433" t="s">
        <v>7743</v>
      </c>
      <c r="B5433" t="s">
        <v>2290</v>
      </c>
      <c r="C5433">
        <v>47687</v>
      </c>
      <c r="D5433">
        <v>1149008652</v>
      </c>
    </row>
    <row r="5434" spans="1:4" x14ac:dyDescent="0.3">
      <c r="A5434" t="s">
        <v>7744</v>
      </c>
      <c r="B5434" t="s">
        <v>2576</v>
      </c>
      <c r="C5434">
        <v>33777</v>
      </c>
      <c r="D5434">
        <v>8256403403</v>
      </c>
    </row>
    <row r="5435" spans="1:4" x14ac:dyDescent="0.3">
      <c r="A5435" t="s">
        <v>7745</v>
      </c>
      <c r="B5435" t="s">
        <v>2623</v>
      </c>
      <c r="C5435">
        <v>37514</v>
      </c>
      <c r="D5435">
        <v>2423731264</v>
      </c>
    </row>
    <row r="5436" spans="1:4" x14ac:dyDescent="0.3">
      <c r="A5436" t="s">
        <v>7746</v>
      </c>
      <c r="B5436" t="s">
        <v>2660</v>
      </c>
      <c r="C5436">
        <v>52146</v>
      </c>
      <c r="D5436">
        <v>4194897803</v>
      </c>
    </row>
    <row r="5437" spans="1:4" x14ac:dyDescent="0.3">
      <c r="A5437" t="s">
        <v>7747</v>
      </c>
      <c r="B5437" t="s">
        <v>1934</v>
      </c>
      <c r="C5437">
        <v>54969</v>
      </c>
      <c r="D5437">
        <v>7888574610</v>
      </c>
    </row>
    <row r="5438" spans="1:4" x14ac:dyDescent="0.3">
      <c r="A5438" t="s">
        <v>7748</v>
      </c>
      <c r="B5438" t="s">
        <v>2156</v>
      </c>
      <c r="C5438">
        <v>53995</v>
      </c>
      <c r="D5438">
        <v>9624054975</v>
      </c>
    </row>
    <row r="5439" spans="1:4" x14ac:dyDescent="0.3">
      <c r="A5439" t="s">
        <v>7749</v>
      </c>
      <c r="B5439" t="s">
        <v>2251</v>
      </c>
      <c r="C5439">
        <v>29864</v>
      </c>
      <c r="D5439">
        <v>8905919081</v>
      </c>
    </row>
    <row r="5440" spans="1:4" x14ac:dyDescent="0.3">
      <c r="A5440" t="s">
        <v>7750</v>
      </c>
      <c r="B5440" t="s">
        <v>3393</v>
      </c>
      <c r="C5440">
        <v>43198</v>
      </c>
      <c r="D5440">
        <v>8971738782</v>
      </c>
    </row>
    <row r="5441" spans="1:4" x14ac:dyDescent="0.3">
      <c r="A5441" t="s">
        <v>7751</v>
      </c>
      <c r="B5441" t="s">
        <v>1958</v>
      </c>
      <c r="C5441">
        <v>18614</v>
      </c>
      <c r="D5441">
        <v>8162941088</v>
      </c>
    </row>
    <row r="5442" spans="1:4" x14ac:dyDescent="0.3">
      <c r="A5442" t="s">
        <v>7752</v>
      </c>
      <c r="B5442" t="s">
        <v>2239</v>
      </c>
      <c r="C5442">
        <v>13996</v>
      </c>
      <c r="D5442">
        <v>8302317314</v>
      </c>
    </row>
    <row r="5443" spans="1:4" x14ac:dyDescent="0.3">
      <c r="A5443" t="s">
        <v>7753</v>
      </c>
      <c r="B5443" t="s">
        <v>2369</v>
      </c>
      <c r="C5443">
        <v>37776</v>
      </c>
      <c r="D5443">
        <v>8911781207</v>
      </c>
    </row>
    <row r="5444" spans="1:4" x14ac:dyDescent="0.3">
      <c r="A5444" t="s">
        <v>7754</v>
      </c>
      <c r="B5444" t="s">
        <v>2207</v>
      </c>
      <c r="C5444">
        <v>30670</v>
      </c>
      <c r="D5444">
        <v>1659418720</v>
      </c>
    </row>
    <row r="5445" spans="1:4" x14ac:dyDescent="0.3">
      <c r="A5445" t="s">
        <v>7755</v>
      </c>
      <c r="B5445" t="s">
        <v>3560</v>
      </c>
      <c r="C5445">
        <v>42553</v>
      </c>
      <c r="D5445">
        <v>8620758454</v>
      </c>
    </row>
    <row r="5446" spans="1:4" x14ac:dyDescent="0.3">
      <c r="A5446" t="s">
        <v>7756</v>
      </c>
      <c r="B5446" t="s">
        <v>2139</v>
      </c>
      <c r="C5446">
        <v>32488</v>
      </c>
      <c r="D5446">
        <v>9651729414</v>
      </c>
    </row>
    <row r="5447" spans="1:4" x14ac:dyDescent="0.3">
      <c r="A5447" t="s">
        <v>7757</v>
      </c>
      <c r="B5447" t="s">
        <v>1944</v>
      </c>
      <c r="C5447">
        <v>31892</v>
      </c>
      <c r="D5447">
        <v>4752702681</v>
      </c>
    </row>
    <row r="5448" spans="1:4" x14ac:dyDescent="0.3">
      <c r="A5448" t="s">
        <v>7758</v>
      </c>
      <c r="B5448" t="s">
        <v>2583</v>
      </c>
      <c r="C5448">
        <v>45371</v>
      </c>
      <c r="D5448">
        <v>4688336071</v>
      </c>
    </row>
    <row r="5449" spans="1:4" x14ac:dyDescent="0.3">
      <c r="A5449" t="s">
        <v>7759</v>
      </c>
      <c r="B5449" t="s">
        <v>2524</v>
      </c>
      <c r="C5449">
        <v>47611</v>
      </c>
      <c r="D5449">
        <v>7160109333</v>
      </c>
    </row>
    <row r="5450" spans="1:4" x14ac:dyDescent="0.3">
      <c r="A5450" t="s">
        <v>7760</v>
      </c>
      <c r="B5450" t="s">
        <v>2650</v>
      </c>
      <c r="C5450">
        <v>52140</v>
      </c>
      <c r="D5450">
        <v>9457151267</v>
      </c>
    </row>
    <row r="5451" spans="1:4" x14ac:dyDescent="0.3">
      <c r="A5451" t="s">
        <v>7761</v>
      </c>
      <c r="B5451" t="s">
        <v>2149</v>
      </c>
      <c r="C5451">
        <v>52990</v>
      </c>
      <c r="D5451">
        <v>1787288307</v>
      </c>
    </row>
    <row r="5452" spans="1:4" x14ac:dyDescent="0.3">
      <c r="A5452" t="s">
        <v>7762</v>
      </c>
      <c r="B5452" t="s">
        <v>2517</v>
      </c>
      <c r="C5452">
        <v>24413</v>
      </c>
      <c r="D5452">
        <v>3086393343</v>
      </c>
    </row>
    <row r="5453" spans="1:4" x14ac:dyDescent="0.3">
      <c r="A5453" t="s">
        <v>7763</v>
      </c>
      <c r="B5453" t="s">
        <v>2554</v>
      </c>
      <c r="C5453">
        <v>25526</v>
      </c>
      <c r="D5453">
        <v>9163060264</v>
      </c>
    </row>
    <row r="5454" spans="1:4" x14ac:dyDescent="0.3">
      <c r="A5454" t="s">
        <v>7764</v>
      </c>
      <c r="B5454" t="s">
        <v>2321</v>
      </c>
      <c r="C5454">
        <v>26537</v>
      </c>
      <c r="D5454">
        <v>844376051</v>
      </c>
    </row>
    <row r="5455" spans="1:4" x14ac:dyDescent="0.3">
      <c r="A5455" t="s">
        <v>7765</v>
      </c>
      <c r="B5455" t="s">
        <v>3315</v>
      </c>
      <c r="C5455">
        <v>42570</v>
      </c>
      <c r="D5455">
        <v>5998486889</v>
      </c>
    </row>
    <row r="5456" spans="1:4" x14ac:dyDescent="0.3">
      <c r="A5456" t="s">
        <v>7766</v>
      </c>
      <c r="B5456" t="s">
        <v>1952</v>
      </c>
      <c r="C5456">
        <v>41902</v>
      </c>
      <c r="D5456">
        <v>8640079943</v>
      </c>
    </row>
    <row r="5457" spans="1:4" x14ac:dyDescent="0.3">
      <c r="A5457" t="s">
        <v>7767</v>
      </c>
      <c r="B5457" t="s">
        <v>2608</v>
      </c>
      <c r="C5457">
        <v>36662</v>
      </c>
      <c r="D5457">
        <v>6731572691</v>
      </c>
    </row>
    <row r="5458" spans="1:4" x14ac:dyDescent="0.3">
      <c r="A5458" t="s">
        <v>7768</v>
      </c>
      <c r="B5458" t="s">
        <v>2572</v>
      </c>
      <c r="C5458">
        <v>11790</v>
      </c>
      <c r="D5458">
        <v>7070564503</v>
      </c>
    </row>
    <row r="5459" spans="1:4" x14ac:dyDescent="0.3">
      <c r="A5459" t="s">
        <v>7769</v>
      </c>
      <c r="B5459" t="s">
        <v>2401</v>
      </c>
      <c r="C5459">
        <v>11089</v>
      </c>
      <c r="D5459">
        <v>3877279783</v>
      </c>
    </row>
    <row r="5460" spans="1:4" x14ac:dyDescent="0.3">
      <c r="A5460" t="s">
        <v>7770</v>
      </c>
      <c r="B5460" t="s">
        <v>2099</v>
      </c>
      <c r="C5460">
        <v>34644</v>
      </c>
      <c r="D5460">
        <v>8895721314</v>
      </c>
    </row>
    <row r="5461" spans="1:4" x14ac:dyDescent="0.3">
      <c r="A5461" t="s">
        <v>7771</v>
      </c>
      <c r="B5461" t="s">
        <v>2633</v>
      </c>
      <c r="C5461">
        <v>38528</v>
      </c>
      <c r="D5461">
        <v>8002426673</v>
      </c>
    </row>
    <row r="5462" spans="1:4" x14ac:dyDescent="0.3">
      <c r="A5462" t="s">
        <v>7772</v>
      </c>
      <c r="B5462" t="s">
        <v>2496</v>
      </c>
      <c r="C5462">
        <v>36521</v>
      </c>
      <c r="D5462">
        <v>1657097021</v>
      </c>
    </row>
    <row r="5463" spans="1:4" x14ac:dyDescent="0.3">
      <c r="A5463" t="s">
        <v>7773</v>
      </c>
      <c r="B5463" t="s">
        <v>2345</v>
      </c>
      <c r="C5463">
        <v>24698</v>
      </c>
      <c r="D5463">
        <v>4119729087</v>
      </c>
    </row>
    <row r="5464" spans="1:4" x14ac:dyDescent="0.3">
      <c r="A5464" t="s">
        <v>7774</v>
      </c>
      <c r="B5464" t="s">
        <v>3126</v>
      </c>
      <c r="C5464">
        <v>46382</v>
      </c>
      <c r="D5464">
        <v>8109358470</v>
      </c>
    </row>
    <row r="5465" spans="1:4" x14ac:dyDescent="0.3">
      <c r="A5465" t="s">
        <v>7775</v>
      </c>
      <c r="B5465" t="s">
        <v>3533</v>
      </c>
      <c r="C5465">
        <v>48208</v>
      </c>
      <c r="D5465">
        <v>2763158331</v>
      </c>
    </row>
    <row r="5466" spans="1:4" x14ac:dyDescent="0.3">
      <c r="A5466" t="s">
        <v>7776</v>
      </c>
      <c r="B5466" t="s">
        <v>2466</v>
      </c>
      <c r="C5466">
        <v>33044</v>
      </c>
      <c r="D5466">
        <v>7516977292</v>
      </c>
    </row>
    <row r="5467" spans="1:4" x14ac:dyDescent="0.3">
      <c r="A5467" t="s">
        <v>7777</v>
      </c>
      <c r="B5467" t="s">
        <v>3253</v>
      </c>
      <c r="C5467">
        <v>27261</v>
      </c>
      <c r="D5467">
        <v>7462961601</v>
      </c>
    </row>
    <row r="5468" spans="1:4" x14ac:dyDescent="0.3">
      <c r="A5468" t="s">
        <v>7778</v>
      </c>
      <c r="B5468" t="s">
        <v>1988</v>
      </c>
      <c r="C5468">
        <v>17632</v>
      </c>
      <c r="D5468">
        <v>2353272215</v>
      </c>
    </row>
    <row r="5469" spans="1:4" x14ac:dyDescent="0.3">
      <c r="A5469" t="s">
        <v>7779</v>
      </c>
      <c r="B5469" t="s">
        <v>2024</v>
      </c>
      <c r="C5469">
        <v>12977</v>
      </c>
      <c r="D5469">
        <v>8858733592</v>
      </c>
    </row>
    <row r="5470" spans="1:4" x14ac:dyDescent="0.3">
      <c r="A5470" t="s">
        <v>7780</v>
      </c>
      <c r="B5470" t="s">
        <v>2491</v>
      </c>
      <c r="C5470">
        <v>54710</v>
      </c>
      <c r="D5470">
        <v>4920920075</v>
      </c>
    </row>
    <row r="5471" spans="1:4" x14ac:dyDescent="0.3">
      <c r="A5471" t="s">
        <v>7781</v>
      </c>
      <c r="B5471" t="s">
        <v>2596</v>
      </c>
      <c r="C5471">
        <v>31749</v>
      </c>
      <c r="D5471">
        <v>6380488901</v>
      </c>
    </row>
    <row r="5472" spans="1:4" x14ac:dyDescent="0.3">
      <c r="A5472" t="s">
        <v>7782</v>
      </c>
      <c r="B5472" t="s">
        <v>2764</v>
      </c>
      <c r="C5472">
        <v>18905</v>
      </c>
      <c r="D5472">
        <v>2456061896</v>
      </c>
    </row>
    <row r="5473" spans="1:4" x14ac:dyDescent="0.3">
      <c r="A5473" t="s">
        <v>7783</v>
      </c>
      <c r="B5473" t="s">
        <v>2475</v>
      </c>
      <c r="C5473">
        <v>11596</v>
      </c>
      <c r="D5473">
        <v>4815280800</v>
      </c>
    </row>
    <row r="5474" spans="1:4" x14ac:dyDescent="0.3">
      <c r="A5474" t="s">
        <v>7784</v>
      </c>
      <c r="B5474" t="s">
        <v>1974</v>
      </c>
      <c r="C5474">
        <v>22436</v>
      </c>
      <c r="D5474">
        <v>6300411419</v>
      </c>
    </row>
    <row r="5475" spans="1:4" x14ac:dyDescent="0.3">
      <c r="A5475" t="s">
        <v>7785</v>
      </c>
      <c r="B5475" t="s">
        <v>2617</v>
      </c>
      <c r="C5475">
        <v>54378</v>
      </c>
      <c r="D5475">
        <v>1856596435</v>
      </c>
    </row>
    <row r="5476" spans="1:4" x14ac:dyDescent="0.3">
      <c r="A5476" t="s">
        <v>7786</v>
      </c>
      <c r="B5476" t="s">
        <v>2693</v>
      </c>
      <c r="C5476">
        <v>27559</v>
      </c>
      <c r="D5476">
        <v>4876404933</v>
      </c>
    </row>
    <row r="5477" spans="1:4" x14ac:dyDescent="0.3">
      <c r="A5477" t="s">
        <v>7787</v>
      </c>
      <c r="B5477" t="s">
        <v>1946</v>
      </c>
      <c r="C5477">
        <v>41241</v>
      </c>
      <c r="D5477">
        <v>3217797337</v>
      </c>
    </row>
    <row r="5478" spans="1:4" x14ac:dyDescent="0.3">
      <c r="A5478" t="s">
        <v>7788</v>
      </c>
      <c r="B5478" t="s">
        <v>1984</v>
      </c>
      <c r="C5478">
        <v>12304</v>
      </c>
      <c r="D5478">
        <v>2739934548</v>
      </c>
    </row>
    <row r="5479" spans="1:4" x14ac:dyDescent="0.3">
      <c r="A5479" t="s">
        <v>7789</v>
      </c>
      <c r="B5479" t="s">
        <v>2716</v>
      </c>
      <c r="C5479">
        <v>31728</v>
      </c>
      <c r="D5479">
        <v>4119729087</v>
      </c>
    </row>
    <row r="5480" spans="1:4" x14ac:dyDescent="0.3">
      <c r="A5480" t="s">
        <v>7790</v>
      </c>
      <c r="B5480" t="s">
        <v>2225</v>
      </c>
      <c r="C5480">
        <v>22736</v>
      </c>
      <c r="D5480">
        <v>4260324861</v>
      </c>
    </row>
    <row r="5481" spans="1:4" x14ac:dyDescent="0.3">
      <c r="A5481" t="s">
        <v>7791</v>
      </c>
      <c r="B5481" t="s">
        <v>1960</v>
      </c>
      <c r="C5481">
        <v>30764</v>
      </c>
      <c r="D5481">
        <v>9305168396</v>
      </c>
    </row>
    <row r="5482" spans="1:4" x14ac:dyDescent="0.3">
      <c r="A5482" t="s">
        <v>7792</v>
      </c>
      <c r="B5482" t="s">
        <v>2428</v>
      </c>
      <c r="C5482">
        <v>23767</v>
      </c>
      <c r="D5482">
        <v>9855833406</v>
      </c>
    </row>
    <row r="5483" spans="1:4" x14ac:dyDescent="0.3">
      <c r="A5483" t="s">
        <v>7793</v>
      </c>
      <c r="B5483" t="s">
        <v>2137</v>
      </c>
      <c r="C5483">
        <v>31984</v>
      </c>
      <c r="D5483">
        <v>6227038881</v>
      </c>
    </row>
    <row r="5484" spans="1:4" x14ac:dyDescent="0.3">
      <c r="A5484" t="s">
        <v>7794</v>
      </c>
      <c r="B5484" t="s">
        <v>2540</v>
      </c>
      <c r="C5484">
        <v>16534</v>
      </c>
      <c r="D5484">
        <v>6858776575</v>
      </c>
    </row>
    <row r="5485" spans="1:4" x14ac:dyDescent="0.3">
      <c r="A5485" t="s">
        <v>7795</v>
      </c>
      <c r="B5485" t="s">
        <v>2296</v>
      </c>
      <c r="C5485">
        <v>48475</v>
      </c>
      <c r="D5485">
        <v>8173067724</v>
      </c>
    </row>
    <row r="5486" spans="1:4" x14ac:dyDescent="0.3">
      <c r="A5486" t="s">
        <v>7796</v>
      </c>
      <c r="B5486" t="s">
        <v>2329</v>
      </c>
      <c r="C5486">
        <v>21391</v>
      </c>
      <c r="D5486">
        <v>6788593582</v>
      </c>
    </row>
    <row r="5487" spans="1:4" x14ac:dyDescent="0.3">
      <c r="A5487" t="s">
        <v>7797</v>
      </c>
      <c r="B5487" t="s">
        <v>2478</v>
      </c>
      <c r="C5487">
        <v>11221</v>
      </c>
      <c r="D5487">
        <v>1829869566</v>
      </c>
    </row>
    <row r="5488" spans="1:4" x14ac:dyDescent="0.3">
      <c r="A5488" t="s">
        <v>7798</v>
      </c>
      <c r="B5488" t="s">
        <v>2246</v>
      </c>
      <c r="C5488">
        <v>37594</v>
      </c>
      <c r="D5488">
        <v>6322781804</v>
      </c>
    </row>
    <row r="5489" spans="1:4" x14ac:dyDescent="0.3">
      <c r="A5489" t="s">
        <v>7799</v>
      </c>
      <c r="B5489" t="s">
        <v>2802</v>
      </c>
      <c r="C5489">
        <v>27937</v>
      </c>
      <c r="D5489">
        <v>4094820760</v>
      </c>
    </row>
    <row r="5490" spans="1:4" x14ac:dyDescent="0.3">
      <c r="A5490" t="s">
        <v>7800</v>
      </c>
      <c r="B5490" t="s">
        <v>1934</v>
      </c>
      <c r="C5490">
        <v>44061</v>
      </c>
      <c r="D5490">
        <v>8249460030</v>
      </c>
    </row>
    <row r="5491" spans="1:4" x14ac:dyDescent="0.3">
      <c r="A5491" t="s">
        <v>7801</v>
      </c>
      <c r="B5491" t="s">
        <v>2146</v>
      </c>
      <c r="C5491">
        <v>16900</v>
      </c>
      <c r="D5491">
        <v>8032296239</v>
      </c>
    </row>
    <row r="5492" spans="1:4" x14ac:dyDescent="0.3">
      <c r="A5492" t="s">
        <v>7802</v>
      </c>
      <c r="B5492" t="s">
        <v>3286</v>
      </c>
      <c r="C5492">
        <v>58447</v>
      </c>
      <c r="D5492">
        <v>8154943166</v>
      </c>
    </row>
    <row r="5493" spans="1:4" x14ac:dyDescent="0.3">
      <c r="A5493" t="s">
        <v>7803</v>
      </c>
      <c r="B5493" t="s">
        <v>2557</v>
      </c>
      <c r="C5493">
        <v>21514</v>
      </c>
      <c r="D5493">
        <v>806065796</v>
      </c>
    </row>
    <row r="5494" spans="1:4" x14ac:dyDescent="0.3">
      <c r="A5494" t="s">
        <v>7804</v>
      </c>
      <c r="B5494" t="s">
        <v>2383</v>
      </c>
      <c r="C5494">
        <v>35840</v>
      </c>
      <c r="D5494">
        <v>3600185284</v>
      </c>
    </row>
    <row r="5495" spans="1:4" x14ac:dyDescent="0.3">
      <c r="A5495" t="s">
        <v>7805</v>
      </c>
      <c r="B5495" t="s">
        <v>2323</v>
      </c>
      <c r="C5495">
        <v>36644</v>
      </c>
      <c r="D5495">
        <v>4235594176</v>
      </c>
    </row>
    <row r="5496" spans="1:4" x14ac:dyDescent="0.3">
      <c r="A5496" t="s">
        <v>7806</v>
      </c>
      <c r="B5496" t="s">
        <v>2389</v>
      </c>
      <c r="C5496">
        <v>50376</v>
      </c>
      <c r="D5496">
        <v>994826516</v>
      </c>
    </row>
    <row r="5497" spans="1:4" x14ac:dyDescent="0.3">
      <c r="A5497" t="s">
        <v>7807</v>
      </c>
      <c r="B5497" t="s">
        <v>2663</v>
      </c>
      <c r="C5497">
        <v>39875</v>
      </c>
      <c r="D5497">
        <v>8377113392</v>
      </c>
    </row>
    <row r="5498" spans="1:4" x14ac:dyDescent="0.3">
      <c r="A5498" t="s">
        <v>7808</v>
      </c>
      <c r="B5498" t="s">
        <v>2244</v>
      </c>
      <c r="C5498">
        <v>29276</v>
      </c>
      <c r="D5498">
        <v>3259018638</v>
      </c>
    </row>
    <row r="5499" spans="1:4" x14ac:dyDescent="0.3">
      <c r="A5499" t="s">
        <v>7809</v>
      </c>
      <c r="B5499" t="s">
        <v>2873</v>
      </c>
      <c r="C5499">
        <v>41827</v>
      </c>
      <c r="D5499">
        <v>2314136845</v>
      </c>
    </row>
    <row r="5500" spans="1:4" x14ac:dyDescent="0.3">
      <c r="A5500" t="s">
        <v>7810</v>
      </c>
      <c r="B5500" t="s">
        <v>2321</v>
      </c>
      <c r="C5500">
        <v>52477</v>
      </c>
      <c r="D5500">
        <v>5077974136</v>
      </c>
    </row>
    <row r="5501" spans="1:4" x14ac:dyDescent="0.3">
      <c r="A5501" t="s">
        <v>7811</v>
      </c>
      <c r="B5501" t="s">
        <v>2223</v>
      </c>
      <c r="C5501">
        <v>49215</v>
      </c>
      <c r="D5501">
        <v>9458563771</v>
      </c>
    </row>
    <row r="5502" spans="1:4" x14ac:dyDescent="0.3">
      <c r="A5502" t="s">
        <v>7812</v>
      </c>
      <c r="B5502" t="s">
        <v>2113</v>
      </c>
      <c r="C5502">
        <v>24137</v>
      </c>
      <c r="D5502">
        <v>589071254</v>
      </c>
    </row>
    <row r="5503" spans="1:4" x14ac:dyDescent="0.3">
      <c r="A5503" t="s">
        <v>7813</v>
      </c>
      <c r="B5503" t="s">
        <v>2540</v>
      </c>
      <c r="C5503">
        <v>42917</v>
      </c>
      <c r="D5503">
        <v>5209112160</v>
      </c>
    </row>
    <row r="5504" spans="1:4" x14ac:dyDescent="0.3">
      <c r="A5504" t="s">
        <v>7814</v>
      </c>
      <c r="B5504" t="s">
        <v>3279</v>
      </c>
      <c r="C5504">
        <v>39019</v>
      </c>
      <c r="D5504">
        <v>6284045549</v>
      </c>
    </row>
    <row r="5505" spans="1:4" x14ac:dyDescent="0.3">
      <c r="A5505" t="s">
        <v>7815</v>
      </c>
      <c r="B5505" t="s">
        <v>1940</v>
      </c>
      <c r="C5505">
        <v>52402</v>
      </c>
      <c r="D5505">
        <v>5779075530</v>
      </c>
    </row>
    <row r="5506" spans="1:4" x14ac:dyDescent="0.3">
      <c r="A5506" t="s">
        <v>7816</v>
      </c>
      <c r="B5506" t="s">
        <v>2168</v>
      </c>
      <c r="C5506">
        <v>14585</v>
      </c>
      <c r="D5506">
        <v>8507800106</v>
      </c>
    </row>
    <row r="5507" spans="1:4" x14ac:dyDescent="0.3">
      <c r="A5507" t="s">
        <v>7817</v>
      </c>
      <c r="B5507" t="s">
        <v>2587</v>
      </c>
      <c r="C5507">
        <v>49401</v>
      </c>
      <c r="D5507">
        <v>3219526055</v>
      </c>
    </row>
    <row r="5508" spans="1:4" x14ac:dyDescent="0.3">
      <c r="A5508" t="s">
        <v>7818</v>
      </c>
      <c r="B5508" t="s">
        <v>3044</v>
      </c>
      <c r="C5508">
        <v>48946</v>
      </c>
      <c r="D5508">
        <v>4670832530</v>
      </c>
    </row>
    <row r="5509" spans="1:4" x14ac:dyDescent="0.3">
      <c r="A5509" t="s">
        <v>7819</v>
      </c>
      <c r="B5509" t="s">
        <v>3041</v>
      </c>
      <c r="C5509">
        <v>36742</v>
      </c>
      <c r="D5509">
        <v>6284045549</v>
      </c>
    </row>
    <row r="5510" spans="1:4" x14ac:dyDescent="0.3">
      <c r="A5510" t="s">
        <v>7820</v>
      </c>
      <c r="B5510" t="s">
        <v>3253</v>
      </c>
      <c r="C5510">
        <v>57812</v>
      </c>
      <c r="D5510">
        <v>8315800957</v>
      </c>
    </row>
    <row r="5511" spans="1:4" x14ac:dyDescent="0.3">
      <c r="A5511" t="s">
        <v>7821</v>
      </c>
      <c r="B5511" t="s">
        <v>2168</v>
      </c>
      <c r="C5511">
        <v>15005</v>
      </c>
      <c r="D5511">
        <v>9621331862</v>
      </c>
    </row>
    <row r="5512" spans="1:4" x14ac:dyDescent="0.3">
      <c r="A5512" t="s">
        <v>7822</v>
      </c>
      <c r="B5512" t="s">
        <v>2293</v>
      </c>
      <c r="C5512">
        <v>59543</v>
      </c>
      <c r="D5512">
        <v>2426144645</v>
      </c>
    </row>
    <row r="5513" spans="1:4" x14ac:dyDescent="0.3">
      <c r="A5513" t="s">
        <v>7823</v>
      </c>
      <c r="B5513" t="s">
        <v>2319</v>
      </c>
      <c r="C5513">
        <v>45446</v>
      </c>
      <c r="D5513">
        <v>1972775170</v>
      </c>
    </row>
    <row r="5514" spans="1:4" x14ac:dyDescent="0.3">
      <c r="A5514" t="s">
        <v>7824</v>
      </c>
      <c r="B5514" t="s">
        <v>2221</v>
      </c>
      <c r="C5514">
        <v>16169</v>
      </c>
      <c r="D5514">
        <v>2053848936</v>
      </c>
    </row>
    <row r="5515" spans="1:4" x14ac:dyDescent="0.3">
      <c r="A5515" t="s">
        <v>7825</v>
      </c>
      <c r="B5515" t="s">
        <v>1964</v>
      </c>
      <c r="C5515">
        <v>12704</v>
      </c>
      <c r="D5515">
        <v>1739513533</v>
      </c>
    </row>
    <row r="5516" spans="1:4" x14ac:dyDescent="0.3">
      <c r="A5516" t="s">
        <v>7826</v>
      </c>
      <c r="B5516" t="s">
        <v>2387</v>
      </c>
      <c r="C5516">
        <v>51998</v>
      </c>
      <c r="D5516">
        <v>9312128221</v>
      </c>
    </row>
    <row r="5517" spans="1:4" x14ac:dyDescent="0.3">
      <c r="A5517" t="s">
        <v>7827</v>
      </c>
      <c r="B5517" t="s">
        <v>1938</v>
      </c>
      <c r="C5517">
        <v>11052</v>
      </c>
      <c r="D5517">
        <v>1411873114</v>
      </c>
    </row>
    <row r="5518" spans="1:4" x14ac:dyDescent="0.3">
      <c r="A5518" t="s">
        <v>7828</v>
      </c>
      <c r="B5518" t="s">
        <v>2047</v>
      </c>
      <c r="C5518">
        <v>21627</v>
      </c>
      <c r="D5518">
        <v>1085075834</v>
      </c>
    </row>
    <row r="5519" spans="1:4" x14ac:dyDescent="0.3">
      <c r="A5519" t="s">
        <v>7829</v>
      </c>
      <c r="B5519" t="s">
        <v>2225</v>
      </c>
      <c r="C5519">
        <v>19383</v>
      </c>
      <c r="D5519">
        <v>4323727860</v>
      </c>
    </row>
    <row r="5520" spans="1:4" x14ac:dyDescent="0.3">
      <c r="A5520" t="s">
        <v>7830</v>
      </c>
      <c r="B5520" t="s">
        <v>2061</v>
      </c>
      <c r="C5520">
        <v>53066</v>
      </c>
      <c r="D5520">
        <v>1787288307</v>
      </c>
    </row>
    <row r="5521" spans="1:4" x14ac:dyDescent="0.3">
      <c r="A5521" t="s">
        <v>7831</v>
      </c>
      <c r="B5521" t="s">
        <v>2255</v>
      </c>
      <c r="C5521">
        <v>16353</v>
      </c>
      <c r="D5521">
        <v>7533163729</v>
      </c>
    </row>
    <row r="5522" spans="1:4" x14ac:dyDescent="0.3">
      <c r="A5522" t="s">
        <v>7832</v>
      </c>
      <c r="B5522" t="s">
        <v>2722</v>
      </c>
      <c r="C5522">
        <v>51930</v>
      </c>
      <c r="D5522">
        <v>5077974136</v>
      </c>
    </row>
    <row r="5523" spans="1:4" x14ac:dyDescent="0.3">
      <c r="A5523" t="s">
        <v>7833</v>
      </c>
      <c r="B5523" t="s">
        <v>4461</v>
      </c>
      <c r="C5523">
        <v>51159</v>
      </c>
      <c r="D5523">
        <v>6214787945</v>
      </c>
    </row>
    <row r="5524" spans="1:4" x14ac:dyDescent="0.3">
      <c r="A5524" t="s">
        <v>7834</v>
      </c>
      <c r="B5524" t="s">
        <v>2997</v>
      </c>
      <c r="C5524">
        <v>41792</v>
      </c>
      <c r="D5524">
        <v>601779371</v>
      </c>
    </row>
    <row r="5525" spans="1:4" x14ac:dyDescent="0.3">
      <c r="A5525" t="s">
        <v>7835</v>
      </c>
      <c r="B5525" t="s">
        <v>3183</v>
      </c>
      <c r="C5525">
        <v>26093</v>
      </c>
      <c r="D5525">
        <v>1592980554</v>
      </c>
    </row>
    <row r="5526" spans="1:4" x14ac:dyDescent="0.3">
      <c r="A5526" t="s">
        <v>7836</v>
      </c>
      <c r="B5526" t="s">
        <v>2409</v>
      </c>
      <c r="C5526">
        <v>35471</v>
      </c>
      <c r="D5526">
        <v>2402470968</v>
      </c>
    </row>
    <row r="5527" spans="1:4" x14ac:dyDescent="0.3">
      <c r="A5527" t="s">
        <v>7837</v>
      </c>
      <c r="B5527" t="s">
        <v>2097</v>
      </c>
      <c r="C5527">
        <v>45371</v>
      </c>
      <c r="D5527">
        <v>8788824691</v>
      </c>
    </row>
    <row r="5528" spans="1:4" x14ac:dyDescent="0.3">
      <c r="A5528" t="s">
        <v>7838</v>
      </c>
      <c r="B5528" t="s">
        <v>1991</v>
      </c>
      <c r="C5528">
        <v>43874</v>
      </c>
      <c r="D5528">
        <v>3016446324</v>
      </c>
    </row>
    <row r="5529" spans="1:4" x14ac:dyDescent="0.3">
      <c r="A5529" t="s">
        <v>7839</v>
      </c>
      <c r="B5529" t="s">
        <v>3390</v>
      </c>
      <c r="C5529">
        <v>56819</v>
      </c>
      <c r="D5529">
        <v>3967370569</v>
      </c>
    </row>
    <row r="5530" spans="1:4" x14ac:dyDescent="0.3">
      <c r="A5530" t="s">
        <v>7840</v>
      </c>
      <c r="B5530" t="s">
        <v>2608</v>
      </c>
      <c r="C5530">
        <v>23976</v>
      </c>
      <c r="D5530">
        <v>9312128221</v>
      </c>
    </row>
    <row r="5531" spans="1:4" x14ac:dyDescent="0.3">
      <c r="A5531" t="s">
        <v>7841</v>
      </c>
      <c r="B5531" t="s">
        <v>4461</v>
      </c>
      <c r="C5531">
        <v>33985</v>
      </c>
      <c r="D5531">
        <v>8887868026</v>
      </c>
    </row>
    <row r="5532" spans="1:4" x14ac:dyDescent="0.3">
      <c r="A5532" t="s">
        <v>7842</v>
      </c>
      <c r="B5532" t="s">
        <v>2856</v>
      </c>
      <c r="C5532">
        <v>12984</v>
      </c>
      <c r="D5532">
        <v>7000350199</v>
      </c>
    </row>
    <row r="5533" spans="1:4" x14ac:dyDescent="0.3">
      <c r="A5533" t="s">
        <v>7843</v>
      </c>
      <c r="B5533" t="s">
        <v>2026</v>
      </c>
      <c r="C5533">
        <v>48241</v>
      </c>
      <c r="D5533">
        <v>3986480021</v>
      </c>
    </row>
    <row r="5534" spans="1:4" x14ac:dyDescent="0.3">
      <c r="A5534" t="s">
        <v>7844</v>
      </c>
      <c r="B5534" t="s">
        <v>3393</v>
      </c>
      <c r="C5534">
        <v>27240</v>
      </c>
      <c r="D5534">
        <v>3642988458</v>
      </c>
    </row>
    <row r="5535" spans="1:4" x14ac:dyDescent="0.3">
      <c r="A5535" t="s">
        <v>7845</v>
      </c>
      <c r="B5535" t="s">
        <v>2037</v>
      </c>
      <c r="C5535">
        <v>29140</v>
      </c>
      <c r="D5535">
        <v>960994726</v>
      </c>
    </row>
    <row r="5536" spans="1:4" x14ac:dyDescent="0.3">
      <c r="A5536" t="s">
        <v>7846</v>
      </c>
      <c r="B5536" t="s">
        <v>2896</v>
      </c>
      <c r="C5536">
        <v>10738</v>
      </c>
      <c r="D5536">
        <v>4689682046</v>
      </c>
    </row>
    <row r="5537" spans="1:4" x14ac:dyDescent="0.3">
      <c r="A5537" t="s">
        <v>7847</v>
      </c>
      <c r="B5537" t="s">
        <v>3078</v>
      </c>
      <c r="C5537">
        <v>52824</v>
      </c>
      <c r="D5537">
        <v>3877279783</v>
      </c>
    </row>
    <row r="5538" spans="1:4" x14ac:dyDescent="0.3">
      <c r="A5538" t="s">
        <v>7848</v>
      </c>
      <c r="B5538" t="s">
        <v>3050</v>
      </c>
      <c r="C5538">
        <v>42108</v>
      </c>
      <c r="D5538">
        <v>9228842121</v>
      </c>
    </row>
    <row r="5539" spans="1:4" x14ac:dyDescent="0.3">
      <c r="A5539" t="s">
        <v>7849</v>
      </c>
      <c r="B5539" t="s">
        <v>2804</v>
      </c>
      <c r="C5539">
        <v>53991</v>
      </c>
      <c r="D5539">
        <v>9624054975</v>
      </c>
    </row>
    <row r="5540" spans="1:4" x14ac:dyDescent="0.3">
      <c r="A5540" t="s">
        <v>7850</v>
      </c>
      <c r="B5540" t="s">
        <v>2173</v>
      </c>
      <c r="C5540">
        <v>24830</v>
      </c>
      <c r="D5540">
        <v>3435517239</v>
      </c>
    </row>
    <row r="5541" spans="1:4" x14ac:dyDescent="0.3">
      <c r="A5541" t="s">
        <v>7851</v>
      </c>
      <c r="B5541" t="s">
        <v>2358</v>
      </c>
      <c r="C5541">
        <v>45029</v>
      </c>
      <c r="D5541">
        <v>8264394108</v>
      </c>
    </row>
    <row r="5542" spans="1:4" x14ac:dyDescent="0.3">
      <c r="A5542" t="s">
        <v>7852</v>
      </c>
      <c r="B5542" t="s">
        <v>2369</v>
      </c>
      <c r="C5542">
        <v>27921</v>
      </c>
      <c r="D5542">
        <v>6214787945</v>
      </c>
    </row>
    <row r="5543" spans="1:4" x14ac:dyDescent="0.3">
      <c r="A5543" t="s">
        <v>7853</v>
      </c>
      <c r="B5543" t="s">
        <v>2931</v>
      </c>
      <c r="C5543">
        <v>36847</v>
      </c>
      <c r="D5543">
        <v>2973481236</v>
      </c>
    </row>
    <row r="5544" spans="1:4" x14ac:dyDescent="0.3">
      <c r="A5544" t="s">
        <v>7854</v>
      </c>
      <c r="B5544" t="s">
        <v>2687</v>
      </c>
      <c r="C5544">
        <v>27126</v>
      </c>
      <c r="D5544">
        <v>8462409454</v>
      </c>
    </row>
    <row r="5545" spans="1:4" x14ac:dyDescent="0.3">
      <c r="A5545" t="s">
        <v>7855</v>
      </c>
      <c r="B5545" t="s">
        <v>3279</v>
      </c>
      <c r="C5545">
        <v>35809</v>
      </c>
      <c r="D5545">
        <v>3858163570</v>
      </c>
    </row>
    <row r="5546" spans="1:4" x14ac:dyDescent="0.3">
      <c r="A5546" t="s">
        <v>7856</v>
      </c>
      <c r="B5546" t="s">
        <v>2896</v>
      </c>
      <c r="C5546">
        <v>34958</v>
      </c>
      <c r="D5546">
        <v>4499766028</v>
      </c>
    </row>
    <row r="5547" spans="1:4" x14ac:dyDescent="0.3">
      <c r="A5547" t="s">
        <v>7857</v>
      </c>
      <c r="B5547" t="s">
        <v>2428</v>
      </c>
      <c r="C5547">
        <v>51294</v>
      </c>
      <c r="D5547">
        <v>4162153728</v>
      </c>
    </row>
    <row r="5548" spans="1:4" x14ac:dyDescent="0.3">
      <c r="A5548" t="s">
        <v>7858</v>
      </c>
      <c r="B5548" t="s">
        <v>2170</v>
      </c>
      <c r="C5548">
        <v>46469</v>
      </c>
      <c r="D5548">
        <v>5304381319</v>
      </c>
    </row>
    <row r="5549" spans="1:4" x14ac:dyDescent="0.3">
      <c r="A5549" t="s">
        <v>7859</v>
      </c>
      <c r="B5549" t="s">
        <v>2360</v>
      </c>
      <c r="C5549">
        <v>29134</v>
      </c>
      <c r="D5549">
        <v>5990182805</v>
      </c>
    </row>
    <row r="5550" spans="1:4" x14ac:dyDescent="0.3">
      <c r="A5550" t="s">
        <v>7860</v>
      </c>
      <c r="B5550" t="s">
        <v>3201</v>
      </c>
      <c r="C5550">
        <v>36380</v>
      </c>
      <c r="D5550">
        <v>6618120233</v>
      </c>
    </row>
    <row r="5551" spans="1:4" x14ac:dyDescent="0.3">
      <c r="A5551" t="s">
        <v>7861</v>
      </c>
      <c r="B5551" t="s">
        <v>2623</v>
      </c>
      <c r="C5551">
        <v>44024</v>
      </c>
      <c r="D5551">
        <v>6842797632</v>
      </c>
    </row>
    <row r="5552" spans="1:4" x14ac:dyDescent="0.3">
      <c r="A5552" t="s">
        <v>7862</v>
      </c>
      <c r="B5552" t="s">
        <v>2378</v>
      </c>
      <c r="C5552">
        <v>48401</v>
      </c>
      <c r="D5552">
        <v>1888605537</v>
      </c>
    </row>
    <row r="5553" spans="1:4" x14ac:dyDescent="0.3">
      <c r="A5553" t="s">
        <v>7863</v>
      </c>
      <c r="B5553" t="s">
        <v>2059</v>
      </c>
      <c r="C5553">
        <v>29385</v>
      </c>
      <c r="D5553">
        <v>5079859830</v>
      </c>
    </row>
    <row r="5554" spans="1:4" x14ac:dyDescent="0.3">
      <c r="A5554" t="s">
        <v>7864</v>
      </c>
      <c r="B5554" t="s">
        <v>2014</v>
      </c>
      <c r="C5554">
        <v>50275</v>
      </c>
      <c r="D5554">
        <v>6322781804</v>
      </c>
    </row>
    <row r="5555" spans="1:4" x14ac:dyDescent="0.3">
      <c r="A5555" t="s">
        <v>7865</v>
      </c>
      <c r="B5555" t="s">
        <v>3291</v>
      </c>
      <c r="C5555">
        <v>27153</v>
      </c>
      <c r="D5555">
        <v>6214787945</v>
      </c>
    </row>
    <row r="5556" spans="1:4" x14ac:dyDescent="0.3">
      <c r="A5556" t="s">
        <v>7866</v>
      </c>
      <c r="B5556" t="s">
        <v>3078</v>
      </c>
      <c r="C5556">
        <v>39170</v>
      </c>
      <c r="D5556">
        <v>9238967105</v>
      </c>
    </row>
    <row r="5557" spans="1:4" x14ac:dyDescent="0.3">
      <c r="A5557" t="s">
        <v>7867</v>
      </c>
      <c r="B5557" t="s">
        <v>2636</v>
      </c>
      <c r="C5557">
        <v>10163</v>
      </c>
      <c r="D5557">
        <v>2958727874</v>
      </c>
    </row>
    <row r="5558" spans="1:4" x14ac:dyDescent="0.3">
      <c r="A5558" t="s">
        <v>7868</v>
      </c>
      <c r="B5558" t="s">
        <v>2452</v>
      </c>
      <c r="C5558">
        <v>45630</v>
      </c>
      <c r="D5558">
        <v>9529277938</v>
      </c>
    </row>
    <row r="5559" spans="1:4" x14ac:dyDescent="0.3">
      <c r="A5559" t="s">
        <v>7869</v>
      </c>
      <c r="B5559" t="s">
        <v>2139</v>
      </c>
      <c r="C5559">
        <v>49289</v>
      </c>
      <c r="D5559">
        <v>5779075530</v>
      </c>
    </row>
    <row r="5560" spans="1:4" x14ac:dyDescent="0.3">
      <c r="A5560" t="s">
        <v>7870</v>
      </c>
      <c r="B5560" t="s">
        <v>4145</v>
      </c>
      <c r="C5560">
        <v>23245</v>
      </c>
      <c r="D5560">
        <v>4076701275</v>
      </c>
    </row>
    <row r="5561" spans="1:4" x14ac:dyDescent="0.3">
      <c r="A5561" t="s">
        <v>7871</v>
      </c>
      <c r="B5561" t="s">
        <v>2257</v>
      </c>
      <c r="C5561">
        <v>31875</v>
      </c>
      <c r="D5561">
        <v>7304628987</v>
      </c>
    </row>
    <row r="5562" spans="1:4" x14ac:dyDescent="0.3">
      <c r="A5562" t="s">
        <v>7872</v>
      </c>
      <c r="B5562" t="s">
        <v>1984</v>
      </c>
      <c r="C5562">
        <v>47158</v>
      </c>
      <c r="D5562">
        <v>7304628987</v>
      </c>
    </row>
    <row r="5563" spans="1:4" x14ac:dyDescent="0.3">
      <c r="A5563" t="s">
        <v>7873</v>
      </c>
      <c r="B5563" t="s">
        <v>2077</v>
      </c>
      <c r="C5563">
        <v>53663</v>
      </c>
      <c r="D5563">
        <v>9732655267</v>
      </c>
    </row>
    <row r="5564" spans="1:4" x14ac:dyDescent="0.3">
      <c r="A5564" t="s">
        <v>7874</v>
      </c>
      <c r="B5564" t="s">
        <v>1980</v>
      </c>
      <c r="C5564">
        <v>45746</v>
      </c>
      <c r="D5564">
        <v>1598957961</v>
      </c>
    </row>
    <row r="5565" spans="1:4" x14ac:dyDescent="0.3">
      <c r="A5565" t="s">
        <v>7875</v>
      </c>
      <c r="B5565" t="s">
        <v>2348</v>
      </c>
      <c r="C5565">
        <v>32940</v>
      </c>
      <c r="D5565">
        <v>6820956614</v>
      </c>
    </row>
    <row r="5566" spans="1:4" x14ac:dyDescent="0.3">
      <c r="A5566" t="s">
        <v>7876</v>
      </c>
      <c r="B5566" t="s">
        <v>2323</v>
      </c>
      <c r="C5566">
        <v>45838</v>
      </c>
      <c r="D5566">
        <v>2378102658</v>
      </c>
    </row>
    <row r="5567" spans="1:4" x14ac:dyDescent="0.3">
      <c r="A5567" t="s">
        <v>7877</v>
      </c>
      <c r="B5567" t="s">
        <v>2030</v>
      </c>
      <c r="C5567">
        <v>45861</v>
      </c>
      <c r="D5567">
        <v>9458901820</v>
      </c>
    </row>
    <row r="5568" spans="1:4" x14ac:dyDescent="0.3">
      <c r="A5568" t="s">
        <v>7878</v>
      </c>
      <c r="B5568" t="s">
        <v>3142</v>
      </c>
      <c r="C5568">
        <v>15414</v>
      </c>
      <c r="D5568">
        <v>2885061928</v>
      </c>
    </row>
    <row r="5569" spans="1:4" x14ac:dyDescent="0.3">
      <c r="A5569" t="s">
        <v>7879</v>
      </c>
      <c r="B5569" t="s">
        <v>1978</v>
      </c>
      <c r="C5569">
        <v>13351</v>
      </c>
      <c r="D5569">
        <v>5913755731</v>
      </c>
    </row>
    <row r="5570" spans="1:4" x14ac:dyDescent="0.3">
      <c r="A5570" t="s">
        <v>7880</v>
      </c>
      <c r="B5570" t="s">
        <v>2923</v>
      </c>
      <c r="C5570">
        <v>43873</v>
      </c>
      <c r="D5570">
        <v>8460683117</v>
      </c>
    </row>
    <row r="5571" spans="1:4" x14ac:dyDescent="0.3">
      <c r="A5571" t="s">
        <v>7881</v>
      </c>
      <c r="B5571" t="s">
        <v>2113</v>
      </c>
      <c r="C5571">
        <v>33741</v>
      </c>
      <c r="D5571">
        <v>797655034</v>
      </c>
    </row>
    <row r="5572" spans="1:4" x14ac:dyDescent="0.3">
      <c r="A5572" t="s">
        <v>7882</v>
      </c>
      <c r="B5572" t="s">
        <v>2133</v>
      </c>
      <c r="C5572">
        <v>36961</v>
      </c>
      <c r="D5572">
        <v>1419116835</v>
      </c>
    </row>
    <row r="5573" spans="1:4" x14ac:dyDescent="0.3">
      <c r="A5573" t="s">
        <v>7883</v>
      </c>
      <c r="B5573" t="s">
        <v>1932</v>
      </c>
      <c r="C5573">
        <v>52990</v>
      </c>
      <c r="D5573">
        <v>8069192305</v>
      </c>
    </row>
    <row r="5574" spans="1:4" x14ac:dyDescent="0.3">
      <c r="A5574" t="s">
        <v>7884</v>
      </c>
      <c r="B5574" t="s">
        <v>2087</v>
      </c>
      <c r="C5574">
        <v>16250</v>
      </c>
      <c r="D5574">
        <v>9317454674</v>
      </c>
    </row>
    <row r="5575" spans="1:4" x14ac:dyDescent="0.3">
      <c r="A5575" t="s">
        <v>7885</v>
      </c>
      <c r="B5575" t="s">
        <v>2214</v>
      </c>
      <c r="C5575">
        <v>27844</v>
      </c>
      <c r="D5575">
        <v>3303111790</v>
      </c>
    </row>
    <row r="5576" spans="1:4" x14ac:dyDescent="0.3">
      <c r="A5576" t="s">
        <v>7886</v>
      </c>
      <c r="B5576" t="s">
        <v>2219</v>
      </c>
      <c r="C5576">
        <v>56398</v>
      </c>
      <c r="D5576">
        <v>3764546336</v>
      </c>
    </row>
    <row r="5577" spans="1:4" x14ac:dyDescent="0.3">
      <c r="A5577" t="s">
        <v>7887</v>
      </c>
      <c r="B5577" t="s">
        <v>1976</v>
      </c>
      <c r="C5577">
        <v>42656</v>
      </c>
      <c r="D5577">
        <v>1382734301</v>
      </c>
    </row>
    <row r="5578" spans="1:4" x14ac:dyDescent="0.3">
      <c r="A5578" t="s">
        <v>7888</v>
      </c>
      <c r="B5578" t="s">
        <v>2073</v>
      </c>
      <c r="C5578">
        <v>25608</v>
      </c>
      <c r="D5578">
        <v>5623930522</v>
      </c>
    </row>
    <row r="5579" spans="1:4" x14ac:dyDescent="0.3">
      <c r="A5579" t="s">
        <v>7889</v>
      </c>
      <c r="B5579" t="s">
        <v>2824</v>
      </c>
      <c r="C5579">
        <v>49702</v>
      </c>
      <c r="D5579">
        <v>2533903736</v>
      </c>
    </row>
    <row r="5580" spans="1:4" x14ac:dyDescent="0.3">
      <c r="A5580" t="s">
        <v>7890</v>
      </c>
      <c r="B5580" t="s">
        <v>3512</v>
      </c>
      <c r="C5580">
        <v>27130</v>
      </c>
      <c r="D5580">
        <v>5603330430</v>
      </c>
    </row>
    <row r="5581" spans="1:4" x14ac:dyDescent="0.3">
      <c r="A5581" t="s">
        <v>7891</v>
      </c>
      <c r="B5581" t="s">
        <v>2149</v>
      </c>
      <c r="C5581">
        <v>10842</v>
      </c>
      <c r="D5581">
        <v>1062607929</v>
      </c>
    </row>
    <row r="5582" spans="1:4" x14ac:dyDescent="0.3">
      <c r="A5582" t="s">
        <v>7892</v>
      </c>
      <c r="B5582" t="s">
        <v>2431</v>
      </c>
      <c r="C5582">
        <v>51595</v>
      </c>
      <c r="D5582">
        <v>1606657585</v>
      </c>
    </row>
    <row r="5583" spans="1:4" x14ac:dyDescent="0.3">
      <c r="A5583" t="s">
        <v>7893</v>
      </c>
      <c r="B5583" t="s">
        <v>2093</v>
      </c>
      <c r="C5583">
        <v>42875</v>
      </c>
      <c r="D5583">
        <v>4159390110</v>
      </c>
    </row>
    <row r="5584" spans="1:4" x14ac:dyDescent="0.3">
      <c r="A5584" t="s">
        <v>7894</v>
      </c>
      <c r="B5584" t="s">
        <v>1956</v>
      </c>
      <c r="C5584">
        <v>58377</v>
      </c>
      <c r="D5584">
        <v>7338728615</v>
      </c>
    </row>
    <row r="5585" spans="1:4" x14ac:dyDescent="0.3">
      <c r="A5585" t="s">
        <v>7895</v>
      </c>
      <c r="B5585" t="s">
        <v>2507</v>
      </c>
      <c r="C5585">
        <v>58677</v>
      </c>
      <c r="D5585">
        <v>5561472151</v>
      </c>
    </row>
    <row r="5586" spans="1:4" x14ac:dyDescent="0.3">
      <c r="A5586" t="s">
        <v>7896</v>
      </c>
      <c r="B5586" t="s">
        <v>3108</v>
      </c>
      <c r="C5586">
        <v>35502</v>
      </c>
      <c r="D5586">
        <v>2237103631</v>
      </c>
    </row>
    <row r="5587" spans="1:4" x14ac:dyDescent="0.3">
      <c r="A5587" t="s">
        <v>7897</v>
      </c>
      <c r="B5587" t="s">
        <v>2286</v>
      </c>
      <c r="C5587">
        <v>19968</v>
      </c>
      <c r="D5587">
        <v>8204786093</v>
      </c>
    </row>
    <row r="5588" spans="1:4" x14ac:dyDescent="0.3">
      <c r="A5588" t="s">
        <v>7898</v>
      </c>
      <c r="B5588" t="s">
        <v>2441</v>
      </c>
      <c r="C5588">
        <v>46891</v>
      </c>
      <c r="D5588">
        <v>784224471</v>
      </c>
    </row>
    <row r="5589" spans="1:4" x14ac:dyDescent="0.3">
      <c r="A5589" t="s">
        <v>7899</v>
      </c>
      <c r="B5589" t="s">
        <v>2608</v>
      </c>
      <c r="C5589">
        <v>28700</v>
      </c>
      <c r="D5589">
        <v>3213290963</v>
      </c>
    </row>
    <row r="5590" spans="1:4" x14ac:dyDescent="0.3">
      <c r="A5590" t="s">
        <v>7900</v>
      </c>
      <c r="B5590" t="s">
        <v>2391</v>
      </c>
      <c r="C5590">
        <v>50938</v>
      </c>
      <c r="D5590">
        <v>9403474378</v>
      </c>
    </row>
    <row r="5591" spans="1:4" x14ac:dyDescent="0.3">
      <c r="A5591" t="s">
        <v>7901</v>
      </c>
      <c r="B5591" t="s">
        <v>2680</v>
      </c>
      <c r="C5591">
        <v>23572</v>
      </c>
      <c r="D5591">
        <v>4439073344</v>
      </c>
    </row>
    <row r="5592" spans="1:4" x14ac:dyDescent="0.3">
      <c r="A5592" t="s">
        <v>7902</v>
      </c>
      <c r="B5592" t="s">
        <v>2008</v>
      </c>
      <c r="C5592">
        <v>49174</v>
      </c>
      <c r="D5592">
        <v>6915102108</v>
      </c>
    </row>
    <row r="5593" spans="1:4" x14ac:dyDescent="0.3">
      <c r="A5593" t="s">
        <v>7903</v>
      </c>
      <c r="B5593" t="s">
        <v>2977</v>
      </c>
      <c r="C5593">
        <v>27669</v>
      </c>
      <c r="D5593">
        <v>7467563949</v>
      </c>
    </row>
    <row r="5594" spans="1:4" x14ac:dyDescent="0.3">
      <c r="A5594" t="s">
        <v>7904</v>
      </c>
      <c r="B5594" t="s">
        <v>2387</v>
      </c>
      <c r="C5594">
        <v>54269</v>
      </c>
      <c r="D5594">
        <v>8705788102</v>
      </c>
    </row>
    <row r="5595" spans="1:4" x14ac:dyDescent="0.3">
      <c r="A5595" t="s">
        <v>7905</v>
      </c>
      <c r="B5595" t="s">
        <v>2168</v>
      </c>
      <c r="C5595">
        <v>41095</v>
      </c>
      <c r="D5595">
        <v>3933021111</v>
      </c>
    </row>
    <row r="5596" spans="1:4" x14ac:dyDescent="0.3">
      <c r="A5596" t="s">
        <v>7906</v>
      </c>
      <c r="B5596" t="s">
        <v>2557</v>
      </c>
      <c r="C5596">
        <v>50816</v>
      </c>
      <c r="D5596">
        <v>6109997811</v>
      </c>
    </row>
    <row r="5597" spans="1:4" x14ac:dyDescent="0.3">
      <c r="A5597" t="s">
        <v>7907</v>
      </c>
      <c r="B5597" t="s">
        <v>2093</v>
      </c>
      <c r="C5597">
        <v>58514</v>
      </c>
      <c r="D5597">
        <v>9958099322</v>
      </c>
    </row>
    <row r="5598" spans="1:4" x14ac:dyDescent="0.3">
      <c r="A5598" t="s">
        <v>7908</v>
      </c>
      <c r="B5598" t="s">
        <v>3915</v>
      </c>
      <c r="C5598">
        <v>38366</v>
      </c>
      <c r="D5598">
        <v>1364767856</v>
      </c>
    </row>
    <row r="5599" spans="1:4" x14ac:dyDescent="0.3">
      <c r="A5599" t="s">
        <v>7909</v>
      </c>
      <c r="B5599" t="s">
        <v>2931</v>
      </c>
      <c r="C5599">
        <v>57741</v>
      </c>
      <c r="D5599">
        <v>3967370569</v>
      </c>
    </row>
    <row r="5600" spans="1:4" x14ac:dyDescent="0.3">
      <c r="A5600" t="s">
        <v>7910</v>
      </c>
      <c r="B5600" t="s">
        <v>2109</v>
      </c>
      <c r="C5600">
        <v>57325</v>
      </c>
      <c r="D5600">
        <v>5075915108</v>
      </c>
    </row>
    <row r="5601" spans="1:4" x14ac:dyDescent="0.3">
      <c r="A5601" t="s">
        <v>7911</v>
      </c>
      <c r="B5601" t="s">
        <v>2137</v>
      </c>
      <c r="C5601">
        <v>44498</v>
      </c>
      <c r="D5601">
        <v>9621571960</v>
      </c>
    </row>
    <row r="5602" spans="1:4" x14ac:dyDescent="0.3">
      <c r="A5602" t="s">
        <v>7912</v>
      </c>
      <c r="B5602" t="s">
        <v>2089</v>
      </c>
      <c r="C5602">
        <v>33965</v>
      </c>
      <c r="D5602">
        <v>5074304008</v>
      </c>
    </row>
    <row r="5603" spans="1:4" x14ac:dyDescent="0.3">
      <c r="A5603" t="s">
        <v>7913</v>
      </c>
      <c r="B5603" t="s">
        <v>2141</v>
      </c>
      <c r="C5603">
        <v>26718</v>
      </c>
      <c r="D5603">
        <v>8162941088</v>
      </c>
    </row>
    <row r="5604" spans="1:4" x14ac:dyDescent="0.3">
      <c r="A5604" t="s">
        <v>7914</v>
      </c>
      <c r="B5604" t="s">
        <v>2557</v>
      </c>
      <c r="C5604">
        <v>21132</v>
      </c>
      <c r="D5604">
        <v>4094820760</v>
      </c>
    </row>
    <row r="5605" spans="1:4" x14ac:dyDescent="0.3">
      <c r="A5605" t="s">
        <v>7915</v>
      </c>
      <c r="B5605" t="s">
        <v>2498</v>
      </c>
      <c r="C5605">
        <v>16951</v>
      </c>
      <c r="D5605">
        <v>513904581</v>
      </c>
    </row>
    <row r="5606" spans="1:4" x14ac:dyDescent="0.3">
      <c r="A5606" t="s">
        <v>7916</v>
      </c>
      <c r="B5606" t="s">
        <v>3297</v>
      </c>
      <c r="C5606">
        <v>56877</v>
      </c>
      <c r="D5606">
        <v>9815158015</v>
      </c>
    </row>
    <row r="5607" spans="1:4" x14ac:dyDescent="0.3">
      <c r="A5607" t="s">
        <v>7917</v>
      </c>
      <c r="B5607" t="s">
        <v>2184</v>
      </c>
      <c r="C5607">
        <v>28201</v>
      </c>
      <c r="D5607">
        <v>7427985850</v>
      </c>
    </row>
    <row r="5608" spans="1:4" x14ac:dyDescent="0.3">
      <c r="A5608" t="s">
        <v>7918</v>
      </c>
      <c r="B5608" t="s">
        <v>2802</v>
      </c>
      <c r="C5608">
        <v>12432</v>
      </c>
      <c r="D5608">
        <v>2411473303</v>
      </c>
    </row>
    <row r="5609" spans="1:4" x14ac:dyDescent="0.3">
      <c r="A5609" t="s">
        <v>7919</v>
      </c>
      <c r="B5609" t="s">
        <v>2494</v>
      </c>
      <c r="C5609">
        <v>25943</v>
      </c>
      <c r="D5609">
        <v>509393462</v>
      </c>
    </row>
    <row r="5610" spans="1:4" x14ac:dyDescent="0.3">
      <c r="A5610" t="s">
        <v>7920</v>
      </c>
      <c r="B5610" t="s">
        <v>2314</v>
      </c>
      <c r="C5610">
        <v>44849</v>
      </c>
      <c r="D5610">
        <v>7326611955</v>
      </c>
    </row>
    <row r="5611" spans="1:4" x14ac:dyDescent="0.3">
      <c r="A5611" t="s">
        <v>7921</v>
      </c>
      <c r="B5611" t="s">
        <v>2146</v>
      </c>
      <c r="C5611">
        <v>10345</v>
      </c>
      <c r="D5611">
        <v>3211170715</v>
      </c>
    </row>
    <row r="5612" spans="1:4" x14ac:dyDescent="0.3">
      <c r="A5612" t="s">
        <v>7922</v>
      </c>
      <c r="B5612" t="s">
        <v>2188</v>
      </c>
      <c r="C5612">
        <v>57917</v>
      </c>
      <c r="D5612">
        <v>858481901</v>
      </c>
    </row>
    <row r="5613" spans="1:4" x14ac:dyDescent="0.3">
      <c r="A5613" t="s">
        <v>7923</v>
      </c>
      <c r="B5613" t="s">
        <v>2028</v>
      </c>
      <c r="C5613">
        <v>13790</v>
      </c>
      <c r="D5613">
        <v>2575500974</v>
      </c>
    </row>
    <row r="5614" spans="1:4" x14ac:dyDescent="0.3">
      <c r="A5614" t="s">
        <v>7924</v>
      </c>
      <c r="B5614" t="s">
        <v>2740</v>
      </c>
      <c r="C5614">
        <v>35499</v>
      </c>
      <c r="D5614">
        <v>6750554423</v>
      </c>
    </row>
    <row r="5615" spans="1:4" x14ac:dyDescent="0.3">
      <c r="A5615" t="s">
        <v>7925</v>
      </c>
      <c r="B5615" t="s">
        <v>2164</v>
      </c>
      <c r="C5615">
        <v>19810</v>
      </c>
      <c r="D5615">
        <v>6487054410</v>
      </c>
    </row>
    <row r="5616" spans="1:4" x14ac:dyDescent="0.3">
      <c r="A5616" t="s">
        <v>7926</v>
      </c>
      <c r="B5616" t="s">
        <v>2372</v>
      </c>
      <c r="C5616">
        <v>27280</v>
      </c>
      <c r="D5616">
        <v>7573774818</v>
      </c>
    </row>
    <row r="5617" spans="1:4" x14ac:dyDescent="0.3">
      <c r="A5617" t="s">
        <v>7927</v>
      </c>
      <c r="B5617" t="s">
        <v>2121</v>
      </c>
      <c r="C5617">
        <v>35187</v>
      </c>
      <c r="D5617">
        <v>7769010411</v>
      </c>
    </row>
    <row r="5618" spans="1:4" x14ac:dyDescent="0.3">
      <c r="A5618" t="s">
        <v>7928</v>
      </c>
      <c r="B5618" t="s">
        <v>2305</v>
      </c>
      <c r="C5618">
        <v>11426</v>
      </c>
      <c r="D5618">
        <v>3156820482</v>
      </c>
    </row>
    <row r="5619" spans="1:4" x14ac:dyDescent="0.3">
      <c r="A5619" t="s">
        <v>7929</v>
      </c>
      <c r="B5619" t="s">
        <v>2121</v>
      </c>
      <c r="C5619">
        <v>50260</v>
      </c>
      <c r="D5619">
        <v>2524572722</v>
      </c>
    </row>
    <row r="5620" spans="1:4" x14ac:dyDescent="0.3">
      <c r="A5620" t="s">
        <v>7930</v>
      </c>
      <c r="B5620" t="s">
        <v>2764</v>
      </c>
      <c r="C5620">
        <v>57836</v>
      </c>
      <c r="D5620">
        <v>7914395587</v>
      </c>
    </row>
    <row r="5621" spans="1:4" x14ac:dyDescent="0.3">
      <c r="A5621" t="s">
        <v>7931</v>
      </c>
      <c r="B5621" t="s">
        <v>2714</v>
      </c>
      <c r="C5621">
        <v>31434</v>
      </c>
      <c r="D5621">
        <v>2973558387</v>
      </c>
    </row>
    <row r="5622" spans="1:4" x14ac:dyDescent="0.3">
      <c r="A5622" t="s">
        <v>7932</v>
      </c>
      <c r="B5622" t="s">
        <v>2951</v>
      </c>
      <c r="C5622">
        <v>20250</v>
      </c>
      <c r="D5622">
        <v>1155371844</v>
      </c>
    </row>
    <row r="5623" spans="1:4" x14ac:dyDescent="0.3">
      <c r="A5623" t="s">
        <v>7933</v>
      </c>
      <c r="B5623" t="s">
        <v>2536</v>
      </c>
      <c r="C5623">
        <v>44011</v>
      </c>
      <c r="D5623">
        <v>1549399640</v>
      </c>
    </row>
    <row r="5624" spans="1:4" x14ac:dyDescent="0.3">
      <c r="A5624" t="s">
        <v>7934</v>
      </c>
      <c r="B5624" t="s">
        <v>1964</v>
      </c>
      <c r="C5624">
        <v>10043</v>
      </c>
      <c r="D5624">
        <v>9238967105</v>
      </c>
    </row>
    <row r="5625" spans="1:4" x14ac:dyDescent="0.3">
      <c r="A5625" t="s">
        <v>7935</v>
      </c>
      <c r="B5625" t="s">
        <v>2540</v>
      </c>
      <c r="C5625">
        <v>23099</v>
      </c>
      <c r="D5625">
        <v>893122882</v>
      </c>
    </row>
    <row r="5626" spans="1:4" x14ac:dyDescent="0.3">
      <c r="A5626" t="s">
        <v>7936</v>
      </c>
      <c r="B5626" t="s">
        <v>3247</v>
      </c>
      <c r="C5626">
        <v>37383</v>
      </c>
      <c r="D5626">
        <v>4269946768</v>
      </c>
    </row>
    <row r="5627" spans="1:4" x14ac:dyDescent="0.3">
      <c r="A5627" t="s">
        <v>7937</v>
      </c>
      <c r="B5627" t="s">
        <v>1978</v>
      </c>
      <c r="C5627">
        <v>23051</v>
      </c>
      <c r="D5627">
        <v>85304042</v>
      </c>
    </row>
    <row r="5628" spans="1:4" x14ac:dyDescent="0.3">
      <c r="A5628" t="s">
        <v>7938</v>
      </c>
      <c r="B5628" t="s">
        <v>2264</v>
      </c>
      <c r="C5628">
        <v>21760</v>
      </c>
      <c r="D5628">
        <v>4037854406</v>
      </c>
    </row>
    <row r="5629" spans="1:4" x14ac:dyDescent="0.3">
      <c r="A5629" t="s">
        <v>7939</v>
      </c>
      <c r="B5629" t="s">
        <v>2517</v>
      </c>
      <c r="C5629">
        <v>44385</v>
      </c>
      <c r="D5629">
        <v>1855604000</v>
      </c>
    </row>
    <row r="5630" spans="1:4" x14ac:dyDescent="0.3">
      <c r="A5630" t="s">
        <v>7940</v>
      </c>
      <c r="B5630" t="s">
        <v>3113</v>
      </c>
      <c r="C5630">
        <v>44953</v>
      </c>
      <c r="D5630">
        <v>9726873223</v>
      </c>
    </row>
    <row r="5631" spans="1:4" x14ac:dyDescent="0.3">
      <c r="A5631" t="s">
        <v>7941</v>
      </c>
      <c r="B5631" t="s">
        <v>2221</v>
      </c>
      <c r="C5631">
        <v>18857</v>
      </c>
      <c r="D5631">
        <v>9057758911</v>
      </c>
    </row>
    <row r="5632" spans="1:4" x14ac:dyDescent="0.3">
      <c r="A5632" t="s">
        <v>7942</v>
      </c>
      <c r="B5632" t="s">
        <v>4018</v>
      </c>
      <c r="C5632">
        <v>45155</v>
      </c>
      <c r="D5632">
        <v>5903124704</v>
      </c>
    </row>
    <row r="5633" spans="1:4" x14ac:dyDescent="0.3">
      <c r="A5633" t="s">
        <v>7943</v>
      </c>
      <c r="B5633" t="s">
        <v>2608</v>
      </c>
      <c r="C5633">
        <v>36718</v>
      </c>
      <c r="D5633">
        <v>710473923</v>
      </c>
    </row>
    <row r="5634" spans="1:4" x14ac:dyDescent="0.3">
      <c r="A5634" t="s">
        <v>7944</v>
      </c>
      <c r="B5634" t="s">
        <v>3126</v>
      </c>
      <c r="C5634">
        <v>20402</v>
      </c>
      <c r="D5634">
        <v>9287480133</v>
      </c>
    </row>
    <row r="5635" spans="1:4" x14ac:dyDescent="0.3">
      <c r="A5635" t="s">
        <v>7945</v>
      </c>
      <c r="B5635" t="s">
        <v>2063</v>
      </c>
      <c r="C5635">
        <v>23292</v>
      </c>
      <c r="D5635">
        <v>9331851693</v>
      </c>
    </row>
    <row r="5636" spans="1:4" x14ac:dyDescent="0.3">
      <c r="A5636" t="s">
        <v>7946</v>
      </c>
      <c r="B5636" t="s">
        <v>2426</v>
      </c>
      <c r="C5636">
        <v>47089</v>
      </c>
      <c r="D5636">
        <v>1923178164</v>
      </c>
    </row>
    <row r="5637" spans="1:4" x14ac:dyDescent="0.3">
      <c r="A5637" t="s">
        <v>7947</v>
      </c>
      <c r="B5637" t="s">
        <v>3558</v>
      </c>
      <c r="C5637">
        <v>13228</v>
      </c>
      <c r="D5637">
        <v>247438790</v>
      </c>
    </row>
    <row r="5638" spans="1:4" x14ac:dyDescent="0.3">
      <c r="A5638" t="s">
        <v>7948</v>
      </c>
      <c r="B5638" t="s">
        <v>2143</v>
      </c>
      <c r="C5638">
        <v>10882</v>
      </c>
      <c r="D5638">
        <v>4094820760</v>
      </c>
    </row>
    <row r="5639" spans="1:4" x14ac:dyDescent="0.3">
      <c r="A5639" t="s">
        <v>7949</v>
      </c>
      <c r="B5639" t="s">
        <v>3734</v>
      </c>
      <c r="C5639">
        <v>17958</v>
      </c>
      <c r="D5639">
        <v>9621331862</v>
      </c>
    </row>
    <row r="5640" spans="1:4" x14ac:dyDescent="0.3">
      <c r="A5640" t="s">
        <v>7950</v>
      </c>
      <c r="B5640" t="s">
        <v>3078</v>
      </c>
      <c r="C5640">
        <v>44825</v>
      </c>
      <c r="D5640">
        <v>4398950745</v>
      </c>
    </row>
    <row r="5641" spans="1:4" x14ac:dyDescent="0.3">
      <c r="A5641" t="s">
        <v>7951</v>
      </c>
      <c r="B5641" t="s">
        <v>1978</v>
      </c>
      <c r="C5641">
        <v>15945</v>
      </c>
      <c r="D5641">
        <v>2492824950</v>
      </c>
    </row>
    <row r="5642" spans="1:4" x14ac:dyDescent="0.3">
      <c r="A5642" t="s">
        <v>7952</v>
      </c>
      <c r="B5642" t="s">
        <v>2355</v>
      </c>
      <c r="C5642">
        <v>30326</v>
      </c>
      <c r="D5642">
        <v>6695538166</v>
      </c>
    </row>
    <row r="5643" spans="1:4" x14ac:dyDescent="0.3">
      <c r="A5643" t="s">
        <v>7953</v>
      </c>
      <c r="B5643" t="s">
        <v>1932</v>
      </c>
      <c r="C5643">
        <v>59942</v>
      </c>
      <c r="D5643">
        <v>7962906979</v>
      </c>
    </row>
    <row r="5644" spans="1:4" x14ac:dyDescent="0.3">
      <c r="A5644" t="s">
        <v>7954</v>
      </c>
      <c r="B5644" t="s">
        <v>2251</v>
      </c>
      <c r="C5644">
        <v>18280</v>
      </c>
      <c r="D5644">
        <v>1096335336</v>
      </c>
    </row>
    <row r="5645" spans="1:4" x14ac:dyDescent="0.3">
      <c r="A5645" t="s">
        <v>7955</v>
      </c>
      <c r="B5645" t="s">
        <v>1984</v>
      </c>
      <c r="C5645">
        <v>46416</v>
      </c>
      <c r="D5645">
        <v>9287480133</v>
      </c>
    </row>
    <row r="5646" spans="1:4" x14ac:dyDescent="0.3">
      <c r="A5646" t="s">
        <v>7956</v>
      </c>
      <c r="B5646" t="s">
        <v>2335</v>
      </c>
      <c r="C5646">
        <v>27253</v>
      </c>
      <c r="D5646">
        <v>5280433926</v>
      </c>
    </row>
    <row r="5647" spans="1:4" x14ac:dyDescent="0.3">
      <c r="A5647" t="s">
        <v>7957</v>
      </c>
      <c r="B5647" t="s">
        <v>3369</v>
      </c>
      <c r="C5647">
        <v>35549</v>
      </c>
      <c r="D5647">
        <v>3497169404</v>
      </c>
    </row>
    <row r="5648" spans="1:4" x14ac:dyDescent="0.3">
      <c r="A5648" t="s">
        <v>7958</v>
      </c>
      <c r="B5648" t="s">
        <v>2032</v>
      </c>
      <c r="C5648">
        <v>11284</v>
      </c>
      <c r="D5648">
        <v>3127459866</v>
      </c>
    </row>
    <row r="5649" spans="1:4" x14ac:dyDescent="0.3">
      <c r="A5649" t="s">
        <v>7959</v>
      </c>
      <c r="B5649" t="s">
        <v>2965</v>
      </c>
      <c r="C5649">
        <v>24239</v>
      </c>
      <c r="D5649">
        <v>6837456032</v>
      </c>
    </row>
    <row r="5650" spans="1:4" x14ac:dyDescent="0.3">
      <c r="A5650" t="s">
        <v>7960</v>
      </c>
      <c r="B5650" t="s">
        <v>2997</v>
      </c>
      <c r="C5650">
        <v>27057</v>
      </c>
      <c r="D5650">
        <v>3219601650</v>
      </c>
    </row>
    <row r="5651" spans="1:4" x14ac:dyDescent="0.3">
      <c r="A5651" t="s">
        <v>7961</v>
      </c>
      <c r="B5651" t="s">
        <v>3279</v>
      </c>
      <c r="C5651">
        <v>19865</v>
      </c>
      <c r="D5651">
        <v>1739513533</v>
      </c>
    </row>
    <row r="5652" spans="1:4" x14ac:dyDescent="0.3">
      <c r="A5652" t="s">
        <v>7962</v>
      </c>
      <c r="B5652" t="s">
        <v>2337</v>
      </c>
      <c r="C5652">
        <v>44156</v>
      </c>
      <c r="D5652">
        <v>4184483038</v>
      </c>
    </row>
    <row r="5653" spans="1:4" x14ac:dyDescent="0.3">
      <c r="A5653" t="s">
        <v>7963</v>
      </c>
      <c r="B5653" t="s">
        <v>2718</v>
      </c>
      <c r="C5653">
        <v>33213</v>
      </c>
      <c r="D5653">
        <v>1729795870</v>
      </c>
    </row>
    <row r="5654" spans="1:4" x14ac:dyDescent="0.3">
      <c r="A5654" t="s">
        <v>7964</v>
      </c>
      <c r="B5654" t="s">
        <v>2682</v>
      </c>
      <c r="C5654">
        <v>53636</v>
      </c>
      <c r="D5654">
        <v>5861892008</v>
      </c>
    </row>
    <row r="5655" spans="1:4" x14ac:dyDescent="0.3">
      <c r="A5655" t="s">
        <v>7965</v>
      </c>
      <c r="B5655" t="s">
        <v>1964</v>
      </c>
      <c r="C5655">
        <v>13655</v>
      </c>
      <c r="D5655">
        <v>1382734301</v>
      </c>
    </row>
    <row r="5656" spans="1:4" x14ac:dyDescent="0.3">
      <c r="A5656" t="s">
        <v>7966</v>
      </c>
      <c r="B5656" t="s">
        <v>2439</v>
      </c>
      <c r="C5656">
        <v>19262</v>
      </c>
      <c r="D5656">
        <v>8462409454</v>
      </c>
    </row>
    <row r="5657" spans="1:4" x14ac:dyDescent="0.3">
      <c r="A5657" t="s">
        <v>7967</v>
      </c>
      <c r="B5657" t="s">
        <v>2164</v>
      </c>
      <c r="C5657">
        <v>50950</v>
      </c>
      <c r="D5657">
        <v>4984363320</v>
      </c>
    </row>
    <row r="5658" spans="1:4" x14ac:dyDescent="0.3">
      <c r="A5658" t="s">
        <v>7968</v>
      </c>
      <c r="B5658" t="s">
        <v>2283</v>
      </c>
      <c r="C5658">
        <v>46811</v>
      </c>
      <c r="D5658">
        <v>9155356869</v>
      </c>
    </row>
    <row r="5659" spans="1:4" x14ac:dyDescent="0.3">
      <c r="A5659" t="s">
        <v>7969</v>
      </c>
      <c r="B5659" t="s">
        <v>2762</v>
      </c>
      <c r="C5659">
        <v>10011</v>
      </c>
      <c r="D5659">
        <v>650049144</v>
      </c>
    </row>
    <row r="5660" spans="1:4" x14ac:dyDescent="0.3">
      <c r="A5660" t="s">
        <v>7970</v>
      </c>
      <c r="B5660" t="s">
        <v>2401</v>
      </c>
      <c r="C5660">
        <v>50003</v>
      </c>
      <c r="D5660">
        <v>7236563277</v>
      </c>
    </row>
    <row r="5661" spans="1:4" x14ac:dyDescent="0.3">
      <c r="A5661" t="s">
        <v>7971</v>
      </c>
      <c r="B5661" t="s">
        <v>3113</v>
      </c>
      <c r="C5661">
        <v>19364</v>
      </c>
      <c r="D5661">
        <v>9447906176</v>
      </c>
    </row>
    <row r="5662" spans="1:4" x14ac:dyDescent="0.3">
      <c r="A5662" t="s">
        <v>7972</v>
      </c>
      <c r="B5662" t="s">
        <v>2054</v>
      </c>
      <c r="C5662">
        <v>47413</v>
      </c>
      <c r="D5662">
        <v>2740930763</v>
      </c>
    </row>
    <row r="5663" spans="1:4" x14ac:dyDescent="0.3">
      <c r="A5663" t="s">
        <v>7973</v>
      </c>
      <c r="B5663" t="s">
        <v>2977</v>
      </c>
      <c r="C5663">
        <v>15668</v>
      </c>
      <c r="D5663">
        <v>2579936017</v>
      </c>
    </row>
    <row r="5664" spans="1:4" x14ac:dyDescent="0.3">
      <c r="A5664" t="s">
        <v>7974</v>
      </c>
      <c r="B5664" t="s">
        <v>2219</v>
      </c>
      <c r="C5664">
        <v>10742</v>
      </c>
      <c r="D5664">
        <v>2492824950</v>
      </c>
    </row>
    <row r="5665" spans="1:4" x14ac:dyDescent="0.3">
      <c r="A5665" t="s">
        <v>7975</v>
      </c>
      <c r="B5665" t="s">
        <v>2212</v>
      </c>
      <c r="C5665">
        <v>23433</v>
      </c>
      <c r="D5665">
        <v>1855604000</v>
      </c>
    </row>
    <row r="5666" spans="1:4" x14ac:dyDescent="0.3">
      <c r="A5666" t="s">
        <v>7976</v>
      </c>
      <c r="B5666" t="s">
        <v>1944</v>
      </c>
      <c r="C5666">
        <v>42564</v>
      </c>
      <c r="D5666">
        <v>9107581297</v>
      </c>
    </row>
    <row r="5667" spans="1:4" x14ac:dyDescent="0.3">
      <c r="A5667" t="s">
        <v>7977</v>
      </c>
      <c r="B5667" t="s">
        <v>2459</v>
      </c>
      <c r="C5667">
        <v>55699</v>
      </c>
      <c r="D5667">
        <v>6462250968</v>
      </c>
    </row>
    <row r="5668" spans="1:4" x14ac:dyDescent="0.3">
      <c r="A5668" t="s">
        <v>7978</v>
      </c>
      <c r="B5668" t="s">
        <v>2468</v>
      </c>
      <c r="C5668">
        <v>37263</v>
      </c>
      <c r="D5668">
        <v>3933021111</v>
      </c>
    </row>
    <row r="5669" spans="1:4" x14ac:dyDescent="0.3">
      <c r="A5669" t="s">
        <v>7979</v>
      </c>
      <c r="B5669" t="s">
        <v>2045</v>
      </c>
      <c r="C5669">
        <v>21538</v>
      </c>
      <c r="D5669">
        <v>9766606919</v>
      </c>
    </row>
    <row r="5670" spans="1:4" x14ac:dyDescent="0.3">
      <c r="A5670" t="s">
        <v>7980</v>
      </c>
      <c r="B5670" t="s">
        <v>2951</v>
      </c>
      <c r="C5670">
        <v>28859</v>
      </c>
      <c r="D5670">
        <v>7957976743</v>
      </c>
    </row>
    <row r="5671" spans="1:4" x14ac:dyDescent="0.3">
      <c r="A5671" t="s">
        <v>7981</v>
      </c>
      <c r="B5671" t="s">
        <v>1980</v>
      </c>
      <c r="C5671">
        <v>58020</v>
      </c>
      <c r="D5671">
        <v>3986480021</v>
      </c>
    </row>
    <row r="5672" spans="1:4" x14ac:dyDescent="0.3">
      <c r="A5672" t="s">
        <v>7982</v>
      </c>
      <c r="B5672" t="s">
        <v>2310</v>
      </c>
      <c r="C5672">
        <v>55508</v>
      </c>
      <c r="D5672">
        <v>8864419241</v>
      </c>
    </row>
    <row r="5673" spans="1:4" x14ac:dyDescent="0.3">
      <c r="A5673" t="s">
        <v>7983</v>
      </c>
      <c r="B5673" t="s">
        <v>2073</v>
      </c>
      <c r="C5673">
        <v>56998</v>
      </c>
      <c r="D5673">
        <v>8685064791</v>
      </c>
    </row>
    <row r="5674" spans="1:4" x14ac:dyDescent="0.3">
      <c r="A5674" t="s">
        <v>7984</v>
      </c>
      <c r="B5674" t="s">
        <v>2441</v>
      </c>
      <c r="C5674">
        <v>31312</v>
      </c>
      <c r="D5674">
        <v>2307209530</v>
      </c>
    </row>
    <row r="5675" spans="1:4" x14ac:dyDescent="0.3">
      <c r="A5675" t="s">
        <v>7985</v>
      </c>
      <c r="B5675" t="s">
        <v>4461</v>
      </c>
      <c r="C5675">
        <v>37155</v>
      </c>
      <c r="D5675">
        <v>5412518958</v>
      </c>
    </row>
    <row r="5676" spans="1:4" x14ac:dyDescent="0.3">
      <c r="A5676" t="s">
        <v>7986</v>
      </c>
      <c r="B5676" t="s">
        <v>2365</v>
      </c>
      <c r="C5676">
        <v>58399</v>
      </c>
      <c r="D5676">
        <v>7659816853</v>
      </c>
    </row>
    <row r="5677" spans="1:4" x14ac:dyDescent="0.3">
      <c r="A5677" t="s">
        <v>7987</v>
      </c>
      <c r="B5677" t="s">
        <v>2242</v>
      </c>
      <c r="C5677">
        <v>47645</v>
      </c>
      <c r="D5677">
        <v>4150450668</v>
      </c>
    </row>
    <row r="5678" spans="1:4" x14ac:dyDescent="0.3">
      <c r="A5678" t="s">
        <v>7988</v>
      </c>
      <c r="B5678" t="s">
        <v>2387</v>
      </c>
      <c r="C5678">
        <v>13925</v>
      </c>
      <c r="D5678">
        <v>4049350750</v>
      </c>
    </row>
    <row r="5679" spans="1:4" x14ac:dyDescent="0.3">
      <c r="A5679" t="s">
        <v>7989</v>
      </c>
      <c r="B5679" t="s">
        <v>2103</v>
      </c>
      <c r="C5679">
        <v>51521</v>
      </c>
      <c r="D5679">
        <v>8017115954</v>
      </c>
    </row>
    <row r="5680" spans="1:4" x14ac:dyDescent="0.3">
      <c r="A5680" t="s">
        <v>7990</v>
      </c>
      <c r="B5680" t="s">
        <v>1962</v>
      </c>
      <c r="C5680">
        <v>44100</v>
      </c>
      <c r="D5680">
        <v>1787288307</v>
      </c>
    </row>
    <row r="5681" spans="1:4" x14ac:dyDescent="0.3">
      <c r="A5681" t="s">
        <v>7991</v>
      </c>
      <c r="B5681" t="s">
        <v>2111</v>
      </c>
      <c r="C5681">
        <v>40061</v>
      </c>
      <c r="D5681">
        <v>8267733809</v>
      </c>
    </row>
    <row r="5682" spans="1:4" x14ac:dyDescent="0.3">
      <c r="A5682" t="s">
        <v>7992</v>
      </c>
      <c r="B5682" t="s">
        <v>3356</v>
      </c>
      <c r="C5682">
        <v>47316</v>
      </c>
      <c r="D5682">
        <v>3021692982</v>
      </c>
    </row>
    <row r="5683" spans="1:4" x14ac:dyDescent="0.3">
      <c r="A5683" t="s">
        <v>7993</v>
      </c>
      <c r="B5683" t="s">
        <v>2179</v>
      </c>
      <c r="C5683">
        <v>38583</v>
      </c>
      <c r="D5683">
        <v>8658719154</v>
      </c>
    </row>
    <row r="5684" spans="1:4" x14ac:dyDescent="0.3">
      <c r="A5684" t="s">
        <v>7994</v>
      </c>
      <c r="B5684" t="s">
        <v>3512</v>
      </c>
      <c r="C5684">
        <v>37542</v>
      </c>
      <c r="D5684">
        <v>3075132195</v>
      </c>
    </row>
    <row r="5685" spans="1:4" x14ac:dyDescent="0.3">
      <c r="A5685" t="s">
        <v>7995</v>
      </c>
      <c r="B5685" t="s">
        <v>1982</v>
      </c>
      <c r="C5685">
        <v>38345</v>
      </c>
      <c r="D5685">
        <v>8302317314</v>
      </c>
    </row>
    <row r="5686" spans="1:4" x14ac:dyDescent="0.3">
      <c r="A5686" t="s">
        <v>7996</v>
      </c>
      <c r="B5686" t="s">
        <v>2641</v>
      </c>
      <c r="C5686">
        <v>53981</v>
      </c>
      <c r="D5686">
        <v>5687748091</v>
      </c>
    </row>
    <row r="5687" spans="1:4" x14ac:dyDescent="0.3">
      <c r="A5687" t="s">
        <v>7997</v>
      </c>
      <c r="B5687" t="s">
        <v>2847</v>
      </c>
      <c r="C5687">
        <v>33814</v>
      </c>
      <c r="D5687">
        <v>3219526055</v>
      </c>
    </row>
    <row r="5688" spans="1:4" x14ac:dyDescent="0.3">
      <c r="A5688" t="s">
        <v>7998</v>
      </c>
      <c r="B5688" t="s">
        <v>2197</v>
      </c>
      <c r="C5688">
        <v>29517</v>
      </c>
      <c r="D5688">
        <v>4175195971</v>
      </c>
    </row>
    <row r="5689" spans="1:4" x14ac:dyDescent="0.3">
      <c r="A5689" t="s">
        <v>7999</v>
      </c>
      <c r="B5689" t="s">
        <v>2022</v>
      </c>
      <c r="C5689">
        <v>51485</v>
      </c>
      <c r="D5689">
        <v>4984363320</v>
      </c>
    </row>
    <row r="5690" spans="1:4" x14ac:dyDescent="0.3">
      <c r="A5690" t="s">
        <v>8000</v>
      </c>
      <c r="B5690" t="s">
        <v>3734</v>
      </c>
      <c r="C5690">
        <v>37762</v>
      </c>
      <c r="D5690">
        <v>7567063646</v>
      </c>
    </row>
    <row r="5691" spans="1:4" x14ac:dyDescent="0.3">
      <c r="A5691" t="s">
        <v>8001</v>
      </c>
      <c r="B5691" t="s">
        <v>2010</v>
      </c>
      <c r="C5691">
        <v>28969</v>
      </c>
      <c r="D5691">
        <v>1739513533</v>
      </c>
    </row>
    <row r="5692" spans="1:4" x14ac:dyDescent="0.3">
      <c r="A5692" t="s">
        <v>8002</v>
      </c>
      <c r="B5692" t="s">
        <v>2722</v>
      </c>
      <c r="C5692">
        <v>49226</v>
      </c>
      <c r="D5692">
        <v>1969484233</v>
      </c>
    </row>
    <row r="5693" spans="1:4" x14ac:dyDescent="0.3">
      <c r="A5693" t="s">
        <v>8003</v>
      </c>
      <c r="B5693" t="s">
        <v>4163</v>
      </c>
      <c r="C5693">
        <v>55633</v>
      </c>
      <c r="D5693">
        <v>7688943361</v>
      </c>
    </row>
    <row r="5694" spans="1:4" x14ac:dyDescent="0.3">
      <c r="A5694" t="s">
        <v>8004</v>
      </c>
      <c r="B5694" t="s">
        <v>3169</v>
      </c>
      <c r="C5694">
        <v>30631</v>
      </c>
      <c r="D5694">
        <v>7573774818</v>
      </c>
    </row>
    <row r="5695" spans="1:4" x14ac:dyDescent="0.3">
      <c r="A5695" t="s">
        <v>8005</v>
      </c>
      <c r="B5695" t="s">
        <v>2457</v>
      </c>
      <c r="C5695">
        <v>49651</v>
      </c>
      <c r="D5695">
        <v>3597778305</v>
      </c>
    </row>
    <row r="5696" spans="1:4" x14ac:dyDescent="0.3">
      <c r="A5696" t="s">
        <v>8006</v>
      </c>
      <c r="B5696" t="s">
        <v>3785</v>
      </c>
      <c r="C5696">
        <v>26804</v>
      </c>
      <c r="D5696">
        <v>6520635286</v>
      </c>
    </row>
    <row r="5697" spans="1:4" x14ac:dyDescent="0.3">
      <c r="A5697" t="s">
        <v>8007</v>
      </c>
      <c r="B5697" t="s">
        <v>2847</v>
      </c>
      <c r="C5697">
        <v>46870</v>
      </c>
      <c r="D5697">
        <v>3473885983</v>
      </c>
    </row>
    <row r="5698" spans="1:4" x14ac:dyDescent="0.3">
      <c r="A5698" t="s">
        <v>8008</v>
      </c>
      <c r="B5698" t="s">
        <v>2746</v>
      </c>
      <c r="C5698">
        <v>48841</v>
      </c>
      <c r="D5698">
        <v>6720857681</v>
      </c>
    </row>
    <row r="5699" spans="1:4" x14ac:dyDescent="0.3">
      <c r="A5699" t="s">
        <v>8009</v>
      </c>
      <c r="B5699" t="s">
        <v>1970</v>
      </c>
      <c r="C5699">
        <v>41265</v>
      </c>
      <c r="D5699">
        <v>325547246</v>
      </c>
    </row>
    <row r="5700" spans="1:4" x14ac:dyDescent="0.3">
      <c r="A5700" t="s">
        <v>8010</v>
      </c>
      <c r="B5700" t="s">
        <v>2111</v>
      </c>
      <c r="C5700">
        <v>11344</v>
      </c>
      <c r="D5700">
        <v>4256220232</v>
      </c>
    </row>
    <row r="5701" spans="1:4" x14ac:dyDescent="0.3">
      <c r="A5701" t="s">
        <v>8011</v>
      </c>
      <c r="B5701" t="s">
        <v>2054</v>
      </c>
      <c r="C5701">
        <v>27639</v>
      </c>
      <c r="D5701">
        <v>9617190826</v>
      </c>
    </row>
    <row r="5702" spans="1:4" x14ac:dyDescent="0.3">
      <c r="A5702" t="s">
        <v>8012</v>
      </c>
      <c r="B5702" t="s">
        <v>2279</v>
      </c>
      <c r="C5702">
        <v>39237</v>
      </c>
      <c r="D5702">
        <v>1755716656</v>
      </c>
    </row>
    <row r="5703" spans="1:4" x14ac:dyDescent="0.3">
      <c r="A5703" t="s">
        <v>8013</v>
      </c>
      <c r="B5703" t="s">
        <v>2225</v>
      </c>
      <c r="C5703">
        <v>51030</v>
      </c>
      <c r="D5703">
        <v>5863557389</v>
      </c>
    </row>
    <row r="5704" spans="1:4" x14ac:dyDescent="0.3">
      <c r="A5704" t="s">
        <v>8014</v>
      </c>
      <c r="B5704" t="s">
        <v>2335</v>
      </c>
      <c r="C5704">
        <v>34554</v>
      </c>
      <c r="D5704">
        <v>8682006391</v>
      </c>
    </row>
    <row r="5705" spans="1:4" x14ac:dyDescent="0.3">
      <c r="A5705" t="s">
        <v>8015</v>
      </c>
      <c r="B5705" t="s">
        <v>2014</v>
      </c>
      <c r="C5705">
        <v>56850</v>
      </c>
      <c r="D5705">
        <v>513904581</v>
      </c>
    </row>
    <row r="5706" spans="1:4" x14ac:dyDescent="0.3">
      <c r="A5706" t="s">
        <v>8016</v>
      </c>
      <c r="B5706" t="s">
        <v>2127</v>
      </c>
      <c r="C5706">
        <v>36198</v>
      </c>
      <c r="D5706">
        <v>715518151</v>
      </c>
    </row>
    <row r="5707" spans="1:4" x14ac:dyDescent="0.3">
      <c r="A5707" t="s">
        <v>8017</v>
      </c>
      <c r="B5707" t="s">
        <v>2135</v>
      </c>
      <c r="C5707">
        <v>20074</v>
      </c>
      <c r="D5707">
        <v>3381164996</v>
      </c>
    </row>
    <row r="5708" spans="1:4" x14ac:dyDescent="0.3">
      <c r="A5708" t="s">
        <v>8018</v>
      </c>
      <c r="B5708" t="s">
        <v>2283</v>
      </c>
      <c r="C5708">
        <v>45044</v>
      </c>
      <c r="D5708">
        <v>1081492333</v>
      </c>
    </row>
    <row r="5709" spans="1:4" x14ac:dyDescent="0.3">
      <c r="A5709" t="s">
        <v>8019</v>
      </c>
      <c r="B5709" t="s">
        <v>2192</v>
      </c>
      <c r="C5709">
        <v>57735</v>
      </c>
      <c r="D5709">
        <v>140020098</v>
      </c>
    </row>
    <row r="5710" spans="1:4" x14ac:dyDescent="0.3">
      <c r="A5710" t="s">
        <v>8020</v>
      </c>
      <c r="B5710" t="s">
        <v>2075</v>
      </c>
      <c r="C5710">
        <v>58822</v>
      </c>
      <c r="D5710">
        <v>992720575</v>
      </c>
    </row>
    <row r="5711" spans="1:4" x14ac:dyDescent="0.3">
      <c r="A5711" t="s">
        <v>8021</v>
      </c>
      <c r="B5711" t="s">
        <v>2693</v>
      </c>
      <c r="C5711">
        <v>26434</v>
      </c>
      <c r="D5711">
        <v>8705788102</v>
      </c>
    </row>
    <row r="5712" spans="1:4" x14ac:dyDescent="0.3">
      <c r="A5712" t="s">
        <v>8022</v>
      </c>
      <c r="B5712" t="s">
        <v>1964</v>
      </c>
      <c r="C5712">
        <v>53259</v>
      </c>
      <c r="D5712">
        <v>9516781780</v>
      </c>
    </row>
    <row r="5713" spans="1:4" x14ac:dyDescent="0.3">
      <c r="A5713" t="s">
        <v>8023</v>
      </c>
      <c r="B5713" t="s">
        <v>2365</v>
      </c>
      <c r="C5713">
        <v>44991</v>
      </c>
      <c r="D5713">
        <v>6815475379</v>
      </c>
    </row>
    <row r="5714" spans="1:4" x14ac:dyDescent="0.3">
      <c r="A5714" t="s">
        <v>8024</v>
      </c>
      <c r="B5714" t="s">
        <v>2372</v>
      </c>
      <c r="C5714">
        <v>52098</v>
      </c>
      <c r="D5714">
        <v>4453705328</v>
      </c>
    </row>
    <row r="5715" spans="1:4" x14ac:dyDescent="0.3">
      <c r="A5715" t="s">
        <v>8025</v>
      </c>
      <c r="B5715" t="s">
        <v>4864</v>
      </c>
      <c r="C5715">
        <v>55090</v>
      </c>
      <c r="D5715">
        <v>2292892200</v>
      </c>
    </row>
    <row r="5716" spans="1:4" x14ac:dyDescent="0.3">
      <c r="A5716" t="s">
        <v>8026</v>
      </c>
      <c r="B5716" t="s">
        <v>2530</v>
      </c>
      <c r="C5716">
        <v>32538</v>
      </c>
      <c r="D5716">
        <v>4670832530</v>
      </c>
    </row>
    <row r="5717" spans="1:4" x14ac:dyDescent="0.3">
      <c r="A5717" t="s">
        <v>8027</v>
      </c>
      <c r="B5717" t="s">
        <v>2300</v>
      </c>
      <c r="C5717">
        <v>18717</v>
      </c>
      <c r="D5717">
        <v>8254304106</v>
      </c>
    </row>
    <row r="5718" spans="1:4" x14ac:dyDescent="0.3">
      <c r="A5718" t="s">
        <v>8028</v>
      </c>
      <c r="B5718" t="s">
        <v>3235</v>
      </c>
      <c r="C5718">
        <v>42911</v>
      </c>
      <c r="D5718">
        <v>2191930824</v>
      </c>
    </row>
    <row r="5719" spans="1:4" x14ac:dyDescent="0.3">
      <c r="A5719" t="s">
        <v>8029</v>
      </c>
      <c r="B5719" t="s">
        <v>1988</v>
      </c>
      <c r="C5719">
        <v>36794</v>
      </c>
      <c r="D5719">
        <v>4548725172</v>
      </c>
    </row>
    <row r="5720" spans="1:4" x14ac:dyDescent="0.3">
      <c r="A5720" t="s">
        <v>8030</v>
      </c>
      <c r="B5720" t="s">
        <v>2271</v>
      </c>
      <c r="C5720">
        <v>27743</v>
      </c>
      <c r="D5720">
        <v>9002722281</v>
      </c>
    </row>
    <row r="5721" spans="1:4" x14ac:dyDescent="0.3">
      <c r="A5721" t="s">
        <v>8031</v>
      </c>
      <c r="B5721" t="s">
        <v>2087</v>
      </c>
      <c r="C5721">
        <v>40758</v>
      </c>
      <c r="D5721">
        <v>3877279783</v>
      </c>
    </row>
    <row r="5722" spans="1:4" x14ac:dyDescent="0.3">
      <c r="A5722" t="s">
        <v>8032</v>
      </c>
      <c r="B5722" t="s">
        <v>2633</v>
      </c>
      <c r="C5722">
        <v>55521</v>
      </c>
      <c r="D5722">
        <v>9023313240</v>
      </c>
    </row>
    <row r="5723" spans="1:4" x14ac:dyDescent="0.3">
      <c r="A5723" t="s">
        <v>8033</v>
      </c>
      <c r="B5723" t="s">
        <v>2693</v>
      </c>
      <c r="C5723">
        <v>59727</v>
      </c>
      <c r="D5723">
        <v>1192770250</v>
      </c>
    </row>
    <row r="5724" spans="1:4" x14ac:dyDescent="0.3">
      <c r="A5724" t="s">
        <v>8034</v>
      </c>
      <c r="B5724" t="s">
        <v>2051</v>
      </c>
      <c r="C5724">
        <v>31819</v>
      </c>
      <c r="D5724">
        <v>9939542542</v>
      </c>
    </row>
    <row r="5725" spans="1:4" x14ac:dyDescent="0.3">
      <c r="A5725" t="s">
        <v>8035</v>
      </c>
      <c r="B5725" t="s">
        <v>2170</v>
      </c>
      <c r="C5725">
        <v>21995</v>
      </c>
      <c r="D5725">
        <v>1918356416</v>
      </c>
    </row>
    <row r="5726" spans="1:4" x14ac:dyDescent="0.3">
      <c r="A5726" t="s">
        <v>8036</v>
      </c>
      <c r="B5726" t="s">
        <v>2266</v>
      </c>
      <c r="C5726">
        <v>27261</v>
      </c>
      <c r="D5726">
        <v>7769010411</v>
      </c>
    </row>
    <row r="5727" spans="1:4" x14ac:dyDescent="0.3">
      <c r="A5727" t="s">
        <v>8037</v>
      </c>
      <c r="B5727" t="s">
        <v>2041</v>
      </c>
      <c r="C5727">
        <v>22502</v>
      </c>
      <c r="D5727">
        <v>7152427402</v>
      </c>
    </row>
    <row r="5728" spans="1:4" x14ac:dyDescent="0.3">
      <c r="A5728" t="s">
        <v>8038</v>
      </c>
      <c r="B5728" t="s">
        <v>2380</v>
      </c>
      <c r="C5728">
        <v>25863</v>
      </c>
      <c r="D5728">
        <v>9958099322</v>
      </c>
    </row>
    <row r="5729" spans="1:4" x14ac:dyDescent="0.3">
      <c r="A5729" t="s">
        <v>8039</v>
      </c>
      <c r="B5729" t="s">
        <v>4422</v>
      </c>
      <c r="C5729">
        <v>41845</v>
      </c>
      <c r="D5729">
        <v>9328457335</v>
      </c>
    </row>
    <row r="5730" spans="1:4" x14ac:dyDescent="0.3">
      <c r="A5730" t="s">
        <v>8040</v>
      </c>
      <c r="B5730" t="s">
        <v>2047</v>
      </c>
      <c r="C5730">
        <v>31236</v>
      </c>
      <c r="D5730">
        <v>1898839557</v>
      </c>
    </row>
    <row r="5731" spans="1:4" x14ac:dyDescent="0.3">
      <c r="A5731" t="s">
        <v>8041</v>
      </c>
      <c r="B5731" t="s">
        <v>2896</v>
      </c>
      <c r="C5731">
        <v>23489</v>
      </c>
      <c r="D5731">
        <v>3538909016</v>
      </c>
    </row>
    <row r="5732" spans="1:4" x14ac:dyDescent="0.3">
      <c r="A5732" t="s">
        <v>8042</v>
      </c>
      <c r="B5732" t="s">
        <v>3235</v>
      </c>
      <c r="C5732">
        <v>59427</v>
      </c>
      <c r="D5732">
        <v>6842911427</v>
      </c>
    </row>
    <row r="5733" spans="1:4" x14ac:dyDescent="0.3">
      <c r="A5733" t="s">
        <v>8043</v>
      </c>
      <c r="B5733" t="s">
        <v>2885</v>
      </c>
      <c r="C5733">
        <v>58708</v>
      </c>
      <c r="D5733">
        <v>9267164694</v>
      </c>
    </row>
    <row r="5734" spans="1:4" x14ac:dyDescent="0.3">
      <c r="A5734" t="s">
        <v>8044</v>
      </c>
      <c r="B5734" t="s">
        <v>2133</v>
      </c>
      <c r="C5734">
        <v>17774</v>
      </c>
      <c r="D5734">
        <v>3379645060</v>
      </c>
    </row>
    <row r="5735" spans="1:4" x14ac:dyDescent="0.3">
      <c r="A5735" t="s">
        <v>8045</v>
      </c>
      <c r="B5735" t="s">
        <v>2714</v>
      </c>
      <c r="C5735">
        <v>25757</v>
      </c>
      <c r="D5735">
        <v>9293760045</v>
      </c>
    </row>
    <row r="5736" spans="1:4" x14ac:dyDescent="0.3">
      <c r="A5736" t="s">
        <v>8046</v>
      </c>
      <c r="B5736" t="s">
        <v>2466</v>
      </c>
      <c r="C5736">
        <v>59905</v>
      </c>
      <c r="D5736">
        <v>7673188813</v>
      </c>
    </row>
    <row r="5737" spans="1:4" x14ac:dyDescent="0.3">
      <c r="A5737" t="s">
        <v>8047</v>
      </c>
      <c r="B5737" t="s">
        <v>2680</v>
      </c>
      <c r="C5737">
        <v>55859</v>
      </c>
      <c r="D5737">
        <v>4862005330</v>
      </c>
    </row>
    <row r="5738" spans="1:4" x14ac:dyDescent="0.3">
      <c r="A5738" t="s">
        <v>8048</v>
      </c>
      <c r="B5738" t="s">
        <v>2316</v>
      </c>
      <c r="C5738">
        <v>25685</v>
      </c>
      <c r="D5738">
        <v>8516539148</v>
      </c>
    </row>
    <row r="5739" spans="1:4" x14ac:dyDescent="0.3">
      <c r="A5739" t="s">
        <v>8049</v>
      </c>
      <c r="B5739" t="s">
        <v>3663</v>
      </c>
      <c r="C5739">
        <v>48768</v>
      </c>
      <c r="D5739">
        <v>3497169404</v>
      </c>
    </row>
    <row r="5740" spans="1:4" x14ac:dyDescent="0.3">
      <c r="A5740" t="s">
        <v>8050</v>
      </c>
      <c r="B5740" t="s">
        <v>3092</v>
      </c>
      <c r="C5740">
        <v>45538</v>
      </c>
      <c r="D5740">
        <v>6276010022</v>
      </c>
    </row>
    <row r="5741" spans="1:4" x14ac:dyDescent="0.3">
      <c r="A5741" t="s">
        <v>8051</v>
      </c>
      <c r="B5741" t="s">
        <v>3201</v>
      </c>
      <c r="C5741">
        <v>13569</v>
      </c>
      <c r="D5741">
        <v>689661541</v>
      </c>
    </row>
    <row r="5742" spans="1:4" x14ac:dyDescent="0.3">
      <c r="A5742" t="s">
        <v>8052</v>
      </c>
      <c r="B5742" t="s">
        <v>2168</v>
      </c>
      <c r="C5742">
        <v>16606</v>
      </c>
      <c r="D5742">
        <v>1439916314</v>
      </c>
    </row>
    <row r="5743" spans="1:4" x14ac:dyDescent="0.3">
      <c r="A5743" t="s">
        <v>8053</v>
      </c>
      <c r="B5743" t="s">
        <v>2269</v>
      </c>
      <c r="C5743">
        <v>47645</v>
      </c>
      <c r="D5743">
        <v>2500807061</v>
      </c>
    </row>
    <row r="5744" spans="1:4" x14ac:dyDescent="0.3">
      <c r="A5744" t="s">
        <v>8054</v>
      </c>
      <c r="B5744" t="s">
        <v>2321</v>
      </c>
      <c r="C5744">
        <v>21712</v>
      </c>
      <c r="D5744">
        <v>9096285417</v>
      </c>
    </row>
    <row r="5745" spans="1:4" x14ac:dyDescent="0.3">
      <c r="A5745" t="s">
        <v>8055</v>
      </c>
      <c r="B5745" t="s">
        <v>3108</v>
      </c>
      <c r="C5745">
        <v>48579</v>
      </c>
      <c r="D5745">
        <v>9412192312</v>
      </c>
    </row>
    <row r="5746" spans="1:4" x14ac:dyDescent="0.3">
      <c r="A5746" t="s">
        <v>8056</v>
      </c>
      <c r="B5746" t="s">
        <v>2507</v>
      </c>
      <c r="C5746">
        <v>26827</v>
      </c>
      <c r="D5746">
        <v>2492824950</v>
      </c>
    </row>
    <row r="5747" spans="1:4" x14ac:dyDescent="0.3">
      <c r="A5747" t="s">
        <v>8057</v>
      </c>
      <c r="B5747" t="s">
        <v>2325</v>
      </c>
      <c r="C5747">
        <v>43969</v>
      </c>
      <c r="D5747">
        <v>2230983466</v>
      </c>
    </row>
    <row r="5748" spans="1:4" x14ac:dyDescent="0.3">
      <c r="A5748" t="s">
        <v>8058</v>
      </c>
      <c r="B5748" t="s">
        <v>2101</v>
      </c>
      <c r="C5748">
        <v>35307</v>
      </c>
      <c r="D5748">
        <v>1841759848</v>
      </c>
    </row>
    <row r="5749" spans="1:4" x14ac:dyDescent="0.3">
      <c r="A5749" t="s">
        <v>8059</v>
      </c>
      <c r="B5749" t="s">
        <v>2205</v>
      </c>
      <c r="C5749">
        <v>15617</v>
      </c>
      <c r="D5749">
        <v>3435517239</v>
      </c>
    </row>
    <row r="5750" spans="1:4" x14ac:dyDescent="0.3">
      <c r="A5750" t="s">
        <v>8060</v>
      </c>
      <c r="B5750" t="s">
        <v>2116</v>
      </c>
      <c r="C5750">
        <v>45114</v>
      </c>
      <c r="D5750">
        <v>7039995972</v>
      </c>
    </row>
    <row r="5751" spans="1:4" x14ac:dyDescent="0.3">
      <c r="A5751" t="s">
        <v>8061</v>
      </c>
      <c r="B5751" t="s">
        <v>3512</v>
      </c>
      <c r="C5751">
        <v>54631</v>
      </c>
      <c r="D5751">
        <v>4639895275</v>
      </c>
    </row>
    <row r="5752" spans="1:4" x14ac:dyDescent="0.3">
      <c r="A5752" t="s">
        <v>8062</v>
      </c>
      <c r="B5752" t="s">
        <v>1968</v>
      </c>
      <c r="C5752">
        <v>17468</v>
      </c>
      <c r="D5752">
        <v>9620547551</v>
      </c>
    </row>
    <row r="5753" spans="1:4" x14ac:dyDescent="0.3">
      <c r="A5753" t="s">
        <v>8063</v>
      </c>
      <c r="B5753" t="s">
        <v>3508</v>
      </c>
      <c r="C5753">
        <v>35383</v>
      </c>
      <c r="D5753">
        <v>4649590612</v>
      </c>
    </row>
    <row r="5754" spans="1:4" x14ac:dyDescent="0.3">
      <c r="A5754" t="s">
        <v>8064</v>
      </c>
      <c r="B5754" t="s">
        <v>2018</v>
      </c>
      <c r="C5754">
        <v>21025</v>
      </c>
      <c r="D5754">
        <v>784224471</v>
      </c>
    </row>
    <row r="5755" spans="1:4" x14ac:dyDescent="0.3">
      <c r="A5755" t="s">
        <v>8065</v>
      </c>
      <c r="B5755" t="s">
        <v>2473</v>
      </c>
      <c r="C5755">
        <v>49450</v>
      </c>
      <c r="D5755">
        <v>5629875752</v>
      </c>
    </row>
    <row r="5756" spans="1:4" x14ac:dyDescent="0.3">
      <c r="A5756" t="s">
        <v>8066</v>
      </c>
      <c r="B5756" t="s">
        <v>2428</v>
      </c>
      <c r="C5756">
        <v>54169</v>
      </c>
      <c r="D5756">
        <v>9547713507</v>
      </c>
    </row>
    <row r="5757" spans="1:4" x14ac:dyDescent="0.3">
      <c r="A5757" t="s">
        <v>8067</v>
      </c>
      <c r="B5757" t="s">
        <v>2312</v>
      </c>
      <c r="C5757">
        <v>18987</v>
      </c>
      <c r="D5757">
        <v>1972775170</v>
      </c>
    </row>
    <row r="5758" spans="1:4" x14ac:dyDescent="0.3">
      <c r="A5758" t="s">
        <v>8068</v>
      </c>
      <c r="B5758" t="s">
        <v>1978</v>
      </c>
      <c r="C5758">
        <v>38907</v>
      </c>
      <c r="D5758">
        <v>8289594380</v>
      </c>
    </row>
    <row r="5759" spans="1:4" x14ac:dyDescent="0.3">
      <c r="A5759" t="s">
        <v>8069</v>
      </c>
      <c r="B5759" t="s">
        <v>2143</v>
      </c>
      <c r="C5759">
        <v>15394</v>
      </c>
      <c r="D5759">
        <v>3060876401</v>
      </c>
    </row>
    <row r="5760" spans="1:4" x14ac:dyDescent="0.3">
      <c r="A5760" t="s">
        <v>8070</v>
      </c>
      <c r="B5760" t="s">
        <v>2824</v>
      </c>
      <c r="C5760">
        <v>22143</v>
      </c>
      <c r="D5760">
        <v>7374898193</v>
      </c>
    </row>
    <row r="5761" spans="1:4" x14ac:dyDescent="0.3">
      <c r="A5761" t="s">
        <v>8071</v>
      </c>
      <c r="B5761" t="s">
        <v>2636</v>
      </c>
      <c r="C5761">
        <v>35041</v>
      </c>
      <c r="D5761">
        <v>7233077789</v>
      </c>
    </row>
    <row r="5762" spans="1:4" x14ac:dyDescent="0.3">
      <c r="A5762" t="s">
        <v>8072</v>
      </c>
      <c r="B5762" t="s">
        <v>3753</v>
      </c>
      <c r="C5762">
        <v>20410</v>
      </c>
      <c r="D5762">
        <v>3497169404</v>
      </c>
    </row>
    <row r="5763" spans="1:4" x14ac:dyDescent="0.3">
      <c r="A5763" t="s">
        <v>8073</v>
      </c>
      <c r="B5763" t="s">
        <v>2824</v>
      </c>
      <c r="C5763">
        <v>39687</v>
      </c>
      <c r="D5763">
        <v>3213290963</v>
      </c>
    </row>
    <row r="5764" spans="1:4" x14ac:dyDescent="0.3">
      <c r="A5764" t="s">
        <v>8074</v>
      </c>
      <c r="B5764" t="s">
        <v>1936</v>
      </c>
      <c r="C5764">
        <v>21990</v>
      </c>
      <c r="D5764">
        <v>7625163059</v>
      </c>
    </row>
    <row r="5765" spans="1:4" x14ac:dyDescent="0.3">
      <c r="A5765" t="s">
        <v>8075</v>
      </c>
      <c r="B5765" t="s">
        <v>2572</v>
      </c>
      <c r="C5765">
        <v>49707</v>
      </c>
      <c r="D5765">
        <v>5142790693</v>
      </c>
    </row>
    <row r="5766" spans="1:4" x14ac:dyDescent="0.3">
      <c r="A5766" t="s">
        <v>8076</v>
      </c>
      <c r="B5766" t="s">
        <v>2725</v>
      </c>
      <c r="C5766">
        <v>10108</v>
      </c>
      <c r="D5766">
        <v>5503746279</v>
      </c>
    </row>
    <row r="5767" spans="1:4" x14ac:dyDescent="0.3">
      <c r="A5767" t="s">
        <v>8077</v>
      </c>
      <c r="B5767" t="s">
        <v>2488</v>
      </c>
      <c r="C5767">
        <v>54823</v>
      </c>
      <c r="D5767">
        <v>9373778889</v>
      </c>
    </row>
    <row r="5768" spans="1:4" x14ac:dyDescent="0.3">
      <c r="A5768" t="s">
        <v>8078</v>
      </c>
      <c r="B5768" t="s">
        <v>2111</v>
      </c>
      <c r="C5768">
        <v>34323</v>
      </c>
      <c r="D5768">
        <v>8908432159</v>
      </c>
    </row>
    <row r="5769" spans="1:4" x14ac:dyDescent="0.3">
      <c r="A5769" t="s">
        <v>8079</v>
      </c>
      <c r="B5769" t="s">
        <v>2391</v>
      </c>
      <c r="C5769">
        <v>12105</v>
      </c>
      <c r="D5769">
        <v>3538909016</v>
      </c>
    </row>
    <row r="5770" spans="1:4" x14ac:dyDescent="0.3">
      <c r="A5770" t="s">
        <v>8080</v>
      </c>
      <c r="B5770" t="s">
        <v>2043</v>
      </c>
      <c r="C5770">
        <v>49043</v>
      </c>
      <c r="D5770">
        <v>9686840923</v>
      </c>
    </row>
    <row r="5771" spans="1:4" x14ac:dyDescent="0.3">
      <c r="A5771" t="s">
        <v>8081</v>
      </c>
      <c r="B5771" t="s">
        <v>2809</v>
      </c>
      <c r="C5771">
        <v>45753</v>
      </c>
      <c r="D5771">
        <v>9128677390</v>
      </c>
    </row>
    <row r="5772" spans="1:4" x14ac:dyDescent="0.3">
      <c r="A5772" t="s">
        <v>8082</v>
      </c>
      <c r="B5772" t="s">
        <v>2931</v>
      </c>
      <c r="C5772">
        <v>59842</v>
      </c>
      <c r="D5772">
        <v>8315800957</v>
      </c>
    </row>
    <row r="5773" spans="1:4" x14ac:dyDescent="0.3">
      <c r="A5773" t="s">
        <v>8083</v>
      </c>
      <c r="B5773" t="s">
        <v>2164</v>
      </c>
      <c r="C5773">
        <v>53610</v>
      </c>
      <c r="D5773">
        <v>6183510505</v>
      </c>
    </row>
    <row r="5774" spans="1:4" x14ac:dyDescent="0.3">
      <c r="A5774" t="s">
        <v>8084</v>
      </c>
      <c r="B5774" t="s">
        <v>2063</v>
      </c>
      <c r="C5774">
        <v>31033</v>
      </c>
      <c r="D5774">
        <v>8676088039</v>
      </c>
    </row>
    <row r="5775" spans="1:4" x14ac:dyDescent="0.3">
      <c r="A5775" t="s">
        <v>8085</v>
      </c>
      <c r="B5775" t="s">
        <v>1940</v>
      </c>
      <c r="C5775">
        <v>28281</v>
      </c>
      <c r="D5775">
        <v>3127459866</v>
      </c>
    </row>
    <row r="5776" spans="1:4" x14ac:dyDescent="0.3">
      <c r="A5776" t="s">
        <v>8086</v>
      </c>
      <c r="B5776" t="s">
        <v>2457</v>
      </c>
      <c r="C5776">
        <v>39102</v>
      </c>
      <c r="D5776">
        <v>5244119095</v>
      </c>
    </row>
    <row r="5777" spans="1:4" x14ac:dyDescent="0.3">
      <c r="A5777" t="s">
        <v>8087</v>
      </c>
      <c r="B5777" t="s">
        <v>2746</v>
      </c>
      <c r="C5777">
        <v>50322</v>
      </c>
      <c r="D5777">
        <v>9013891098</v>
      </c>
    </row>
    <row r="5778" spans="1:4" x14ac:dyDescent="0.3">
      <c r="A5778" t="s">
        <v>8088</v>
      </c>
      <c r="B5778" t="s">
        <v>2498</v>
      </c>
      <c r="C5778">
        <v>28623</v>
      </c>
      <c r="D5778">
        <v>3075132195</v>
      </c>
    </row>
    <row r="5779" spans="1:4" x14ac:dyDescent="0.3">
      <c r="A5779" t="s">
        <v>8089</v>
      </c>
      <c r="B5779" t="s">
        <v>3247</v>
      </c>
      <c r="C5779">
        <v>16489</v>
      </c>
      <c r="D5779">
        <v>7152427402</v>
      </c>
    </row>
    <row r="5780" spans="1:4" x14ac:dyDescent="0.3">
      <c r="A5780" t="s">
        <v>8090</v>
      </c>
      <c r="B5780" t="s">
        <v>3512</v>
      </c>
      <c r="C5780">
        <v>32292</v>
      </c>
      <c r="D5780">
        <v>6172549286</v>
      </c>
    </row>
    <row r="5781" spans="1:4" x14ac:dyDescent="0.3">
      <c r="A5781" t="s">
        <v>8091</v>
      </c>
      <c r="B5781" t="s">
        <v>2519</v>
      </c>
      <c r="C5781">
        <v>43545</v>
      </c>
      <c r="D5781">
        <v>7775126329</v>
      </c>
    </row>
    <row r="5782" spans="1:4" x14ac:dyDescent="0.3">
      <c r="A5782" t="s">
        <v>8092</v>
      </c>
      <c r="B5782" t="s">
        <v>2360</v>
      </c>
      <c r="C5782">
        <v>12867</v>
      </c>
      <c r="D5782">
        <v>7054972058</v>
      </c>
    </row>
    <row r="5783" spans="1:4" x14ac:dyDescent="0.3">
      <c r="A5783" t="s">
        <v>8093</v>
      </c>
      <c r="B5783" t="s">
        <v>2083</v>
      </c>
      <c r="C5783">
        <v>41907</v>
      </c>
      <c r="D5783">
        <v>2066028762</v>
      </c>
    </row>
    <row r="5784" spans="1:4" x14ac:dyDescent="0.3">
      <c r="A5784" t="s">
        <v>8094</v>
      </c>
      <c r="B5784" t="s">
        <v>2079</v>
      </c>
      <c r="C5784">
        <v>17251</v>
      </c>
      <c r="D5784">
        <v>6380488901</v>
      </c>
    </row>
    <row r="5785" spans="1:4" x14ac:dyDescent="0.3">
      <c r="A5785" t="s">
        <v>8095</v>
      </c>
      <c r="B5785" t="s">
        <v>2923</v>
      </c>
      <c r="C5785">
        <v>36257</v>
      </c>
      <c r="D5785">
        <v>1958063002</v>
      </c>
    </row>
    <row r="5786" spans="1:4" x14ac:dyDescent="0.3">
      <c r="A5786" t="s">
        <v>8096</v>
      </c>
      <c r="B5786" t="s">
        <v>3369</v>
      </c>
      <c r="C5786">
        <v>55950</v>
      </c>
      <c r="D5786">
        <v>502909099</v>
      </c>
    </row>
    <row r="5787" spans="1:4" x14ac:dyDescent="0.3">
      <c r="A5787" t="s">
        <v>8097</v>
      </c>
      <c r="B5787" t="s">
        <v>2166</v>
      </c>
      <c r="C5787">
        <v>16428</v>
      </c>
      <c r="D5787">
        <v>5764917026</v>
      </c>
    </row>
    <row r="5788" spans="1:4" x14ac:dyDescent="0.3">
      <c r="A5788" t="s">
        <v>8098</v>
      </c>
      <c r="B5788" t="s">
        <v>2242</v>
      </c>
      <c r="C5788">
        <v>59602</v>
      </c>
      <c r="D5788">
        <v>5082945165</v>
      </c>
    </row>
    <row r="5789" spans="1:4" x14ac:dyDescent="0.3">
      <c r="A5789" t="s">
        <v>8099</v>
      </c>
      <c r="B5789" t="s">
        <v>2049</v>
      </c>
      <c r="C5789">
        <v>38338</v>
      </c>
      <c r="D5789">
        <v>8640079943</v>
      </c>
    </row>
    <row r="5790" spans="1:4" x14ac:dyDescent="0.3">
      <c r="A5790" t="s">
        <v>8100</v>
      </c>
      <c r="B5790" t="s">
        <v>2931</v>
      </c>
      <c r="C5790">
        <v>34652</v>
      </c>
      <c r="D5790">
        <v>5341512014</v>
      </c>
    </row>
    <row r="5791" spans="1:4" x14ac:dyDescent="0.3">
      <c r="A5791" t="s">
        <v>8101</v>
      </c>
      <c r="B5791" t="s">
        <v>2415</v>
      </c>
      <c r="C5791">
        <v>18259</v>
      </c>
      <c r="D5791">
        <v>9966428720</v>
      </c>
    </row>
    <row r="5792" spans="1:4" x14ac:dyDescent="0.3">
      <c r="A5792" t="s">
        <v>8102</v>
      </c>
      <c r="B5792" t="s">
        <v>2856</v>
      </c>
      <c r="C5792">
        <v>45306</v>
      </c>
      <c r="D5792">
        <v>3772653790</v>
      </c>
    </row>
    <row r="5793" spans="1:4" x14ac:dyDescent="0.3">
      <c r="A5793" t="s">
        <v>8103</v>
      </c>
      <c r="B5793" t="s">
        <v>2166</v>
      </c>
      <c r="C5793">
        <v>42329</v>
      </c>
      <c r="D5793">
        <v>8904404991</v>
      </c>
    </row>
    <row r="5794" spans="1:4" x14ac:dyDescent="0.3">
      <c r="A5794" t="s">
        <v>8104</v>
      </c>
      <c r="B5794" t="s">
        <v>2283</v>
      </c>
      <c r="C5794">
        <v>47300</v>
      </c>
      <c r="D5794">
        <v>8644362151</v>
      </c>
    </row>
    <row r="5795" spans="1:4" x14ac:dyDescent="0.3">
      <c r="A5795" t="s">
        <v>8105</v>
      </c>
      <c r="B5795" t="s">
        <v>2149</v>
      </c>
      <c r="C5795">
        <v>57351</v>
      </c>
      <c r="D5795">
        <v>6322781804</v>
      </c>
    </row>
    <row r="5796" spans="1:4" x14ac:dyDescent="0.3">
      <c r="A5796" t="s">
        <v>8106</v>
      </c>
      <c r="B5796" t="s">
        <v>2484</v>
      </c>
      <c r="C5796">
        <v>25166</v>
      </c>
      <c r="D5796">
        <v>2804488179</v>
      </c>
    </row>
    <row r="5797" spans="1:4" x14ac:dyDescent="0.3">
      <c r="A5797" t="s">
        <v>8107</v>
      </c>
      <c r="B5797" t="s">
        <v>3758</v>
      </c>
      <c r="C5797">
        <v>54900</v>
      </c>
      <c r="D5797">
        <v>7462961601</v>
      </c>
    </row>
    <row r="5798" spans="1:4" x14ac:dyDescent="0.3">
      <c r="A5798" t="s">
        <v>8108</v>
      </c>
      <c r="B5798" t="s">
        <v>2931</v>
      </c>
      <c r="C5798">
        <v>36876</v>
      </c>
      <c r="D5798">
        <v>7118642576</v>
      </c>
    </row>
    <row r="5799" spans="1:4" x14ac:dyDescent="0.3">
      <c r="A5799" t="s">
        <v>8109</v>
      </c>
      <c r="B5799" t="s">
        <v>3113</v>
      </c>
      <c r="C5799">
        <v>46344</v>
      </c>
      <c r="D5799">
        <v>6300411419</v>
      </c>
    </row>
    <row r="5800" spans="1:4" x14ac:dyDescent="0.3">
      <c r="A5800" t="s">
        <v>8110</v>
      </c>
      <c r="B5800" t="s">
        <v>1958</v>
      </c>
      <c r="C5800">
        <v>13327</v>
      </c>
      <c r="D5800">
        <v>6126779991</v>
      </c>
    </row>
    <row r="5801" spans="1:4" x14ac:dyDescent="0.3">
      <c r="A5801" t="s">
        <v>8111</v>
      </c>
      <c r="B5801" t="s">
        <v>1938</v>
      </c>
      <c r="C5801">
        <v>30307</v>
      </c>
      <c r="D5801">
        <v>7489370671</v>
      </c>
    </row>
    <row r="5802" spans="1:4" x14ac:dyDescent="0.3">
      <c r="A5802" t="s">
        <v>8112</v>
      </c>
      <c r="B5802" t="s">
        <v>2650</v>
      </c>
      <c r="C5802">
        <v>31643</v>
      </c>
      <c r="D5802">
        <v>209942509</v>
      </c>
    </row>
    <row r="5803" spans="1:4" x14ac:dyDescent="0.3">
      <c r="A5803" t="s">
        <v>8113</v>
      </c>
      <c r="B5803" t="s">
        <v>2093</v>
      </c>
      <c r="C5803">
        <v>43733</v>
      </c>
      <c r="D5803">
        <v>6733929554</v>
      </c>
    </row>
    <row r="5804" spans="1:4" x14ac:dyDescent="0.3">
      <c r="A5804" t="s">
        <v>8114</v>
      </c>
      <c r="B5804" t="s">
        <v>3533</v>
      </c>
      <c r="C5804">
        <v>16264</v>
      </c>
      <c r="D5804">
        <v>2022565827</v>
      </c>
    </row>
    <row r="5805" spans="1:4" x14ac:dyDescent="0.3">
      <c r="A5805" t="s">
        <v>8115</v>
      </c>
      <c r="B5805" t="s">
        <v>2149</v>
      </c>
      <c r="C5805">
        <v>29893</v>
      </c>
      <c r="D5805">
        <v>3016446324</v>
      </c>
    </row>
    <row r="5806" spans="1:4" x14ac:dyDescent="0.3">
      <c r="A5806" t="s">
        <v>8116</v>
      </c>
      <c r="B5806" t="s">
        <v>2244</v>
      </c>
      <c r="C5806">
        <v>16866</v>
      </c>
      <c r="D5806">
        <v>4639895275</v>
      </c>
    </row>
    <row r="5807" spans="1:4" x14ac:dyDescent="0.3">
      <c r="A5807" t="s">
        <v>8117</v>
      </c>
      <c r="B5807" t="s">
        <v>3753</v>
      </c>
      <c r="C5807">
        <v>50244</v>
      </c>
      <c r="D5807">
        <v>2185059785</v>
      </c>
    </row>
    <row r="5808" spans="1:4" x14ac:dyDescent="0.3">
      <c r="A5808" t="s">
        <v>8118</v>
      </c>
      <c r="B5808" t="s">
        <v>2931</v>
      </c>
      <c r="C5808">
        <v>17352</v>
      </c>
      <c r="D5808">
        <v>209942509</v>
      </c>
    </row>
    <row r="5809" spans="1:4" x14ac:dyDescent="0.3">
      <c r="A5809" t="s">
        <v>8119</v>
      </c>
      <c r="B5809" t="s">
        <v>2325</v>
      </c>
      <c r="C5809">
        <v>38290</v>
      </c>
      <c r="D5809">
        <v>1442784075</v>
      </c>
    </row>
    <row r="5810" spans="1:4" x14ac:dyDescent="0.3">
      <c r="A5810" t="s">
        <v>8120</v>
      </c>
      <c r="B5810" t="s">
        <v>2856</v>
      </c>
      <c r="C5810">
        <v>26171</v>
      </c>
      <c r="D5810">
        <v>1739513533</v>
      </c>
    </row>
    <row r="5811" spans="1:4" x14ac:dyDescent="0.3">
      <c r="A5811" t="s">
        <v>8121</v>
      </c>
      <c r="B5811" t="s">
        <v>3663</v>
      </c>
      <c r="C5811">
        <v>50193</v>
      </c>
      <c r="D5811">
        <v>650049144</v>
      </c>
    </row>
    <row r="5812" spans="1:4" x14ac:dyDescent="0.3">
      <c r="A5812" t="s">
        <v>8122</v>
      </c>
      <c r="B5812" t="s">
        <v>1950</v>
      </c>
      <c r="C5812">
        <v>36671</v>
      </c>
      <c r="D5812">
        <v>8617243198</v>
      </c>
    </row>
    <row r="5813" spans="1:4" x14ac:dyDescent="0.3">
      <c r="A5813" t="s">
        <v>8123</v>
      </c>
      <c r="B5813" t="s">
        <v>2271</v>
      </c>
      <c r="C5813">
        <v>52209</v>
      </c>
      <c r="D5813">
        <v>6276010022</v>
      </c>
    </row>
    <row r="5814" spans="1:4" x14ac:dyDescent="0.3">
      <c r="A5814" t="s">
        <v>8124</v>
      </c>
      <c r="B5814" t="s">
        <v>2596</v>
      </c>
      <c r="C5814">
        <v>28490</v>
      </c>
      <c r="D5814">
        <v>3764546336</v>
      </c>
    </row>
    <row r="5815" spans="1:4" x14ac:dyDescent="0.3">
      <c r="A5815" t="s">
        <v>8125</v>
      </c>
      <c r="B5815" t="s">
        <v>2300</v>
      </c>
      <c r="C5815">
        <v>10818</v>
      </c>
      <c r="D5815">
        <v>4768342426</v>
      </c>
    </row>
    <row r="5816" spans="1:4" x14ac:dyDescent="0.3">
      <c r="A5816" t="s">
        <v>8126</v>
      </c>
      <c r="B5816" t="s">
        <v>2809</v>
      </c>
      <c r="C5816">
        <v>24980</v>
      </c>
      <c r="D5816">
        <v>7914395587</v>
      </c>
    </row>
    <row r="5817" spans="1:4" x14ac:dyDescent="0.3">
      <c r="A5817" t="s">
        <v>8127</v>
      </c>
      <c r="B5817" t="s">
        <v>2037</v>
      </c>
      <c r="C5817">
        <v>53010</v>
      </c>
      <c r="D5817">
        <v>4085082426</v>
      </c>
    </row>
    <row r="5818" spans="1:4" x14ac:dyDescent="0.3">
      <c r="A5818" t="s">
        <v>8128</v>
      </c>
      <c r="B5818" t="s">
        <v>2264</v>
      </c>
      <c r="C5818">
        <v>16816</v>
      </c>
      <c r="D5818">
        <v>7233077789</v>
      </c>
    </row>
    <row r="5819" spans="1:4" x14ac:dyDescent="0.3">
      <c r="A5819" t="s">
        <v>8129</v>
      </c>
      <c r="B5819" t="s">
        <v>1962</v>
      </c>
      <c r="C5819">
        <v>52588</v>
      </c>
      <c r="D5819">
        <v>9803956825</v>
      </c>
    </row>
    <row r="5820" spans="1:4" x14ac:dyDescent="0.3">
      <c r="A5820" t="s">
        <v>8130</v>
      </c>
      <c r="B5820" t="s">
        <v>2018</v>
      </c>
      <c r="C5820">
        <v>46352</v>
      </c>
      <c r="D5820">
        <v>4472356473</v>
      </c>
    </row>
    <row r="5821" spans="1:4" x14ac:dyDescent="0.3">
      <c r="A5821" t="s">
        <v>8131</v>
      </c>
      <c r="B5821" t="s">
        <v>1997</v>
      </c>
      <c r="C5821">
        <v>58141</v>
      </c>
      <c r="D5821">
        <v>6227038881</v>
      </c>
    </row>
    <row r="5822" spans="1:4" x14ac:dyDescent="0.3">
      <c r="A5822" t="s">
        <v>8132</v>
      </c>
      <c r="B5822" t="s">
        <v>2554</v>
      </c>
      <c r="C5822">
        <v>18520</v>
      </c>
      <c r="D5822">
        <v>4094820760</v>
      </c>
    </row>
    <row r="5823" spans="1:4" x14ac:dyDescent="0.3">
      <c r="A5823" t="s">
        <v>8133</v>
      </c>
      <c r="B5823" t="s">
        <v>2519</v>
      </c>
      <c r="C5823">
        <v>53390</v>
      </c>
      <c r="D5823">
        <v>3554200719</v>
      </c>
    </row>
    <row r="5824" spans="1:4" x14ac:dyDescent="0.3">
      <c r="A5824" t="s">
        <v>8134</v>
      </c>
      <c r="B5824" t="s">
        <v>2977</v>
      </c>
      <c r="C5824">
        <v>14143</v>
      </c>
      <c r="D5824">
        <v>7635344498</v>
      </c>
    </row>
    <row r="5825" spans="1:4" x14ac:dyDescent="0.3">
      <c r="A5825" t="s">
        <v>8135</v>
      </c>
      <c r="B5825" t="s">
        <v>1934</v>
      </c>
      <c r="C5825">
        <v>37001</v>
      </c>
      <c r="D5825">
        <v>8750494546</v>
      </c>
    </row>
    <row r="5826" spans="1:4" x14ac:dyDescent="0.3">
      <c r="A5826" t="s">
        <v>8136</v>
      </c>
      <c r="B5826" t="s">
        <v>2223</v>
      </c>
      <c r="C5826">
        <v>29363</v>
      </c>
      <c r="D5826">
        <v>549857826</v>
      </c>
    </row>
    <row r="5827" spans="1:4" x14ac:dyDescent="0.3">
      <c r="A5827" t="s">
        <v>8137</v>
      </c>
      <c r="B5827" t="s">
        <v>1956</v>
      </c>
      <c r="C5827">
        <v>44984</v>
      </c>
      <c r="D5827">
        <v>1382734301</v>
      </c>
    </row>
    <row r="5828" spans="1:4" x14ac:dyDescent="0.3">
      <c r="A5828" t="s">
        <v>8138</v>
      </c>
      <c r="B5828" t="s">
        <v>2800</v>
      </c>
      <c r="C5828">
        <v>19607</v>
      </c>
      <c r="D5828">
        <v>3932861779</v>
      </c>
    </row>
    <row r="5829" spans="1:4" x14ac:dyDescent="0.3">
      <c r="A5829" t="s">
        <v>8139</v>
      </c>
      <c r="B5829" t="s">
        <v>2507</v>
      </c>
      <c r="C5829">
        <v>42160</v>
      </c>
      <c r="D5829">
        <v>6769297310</v>
      </c>
    </row>
    <row r="5830" spans="1:4" x14ac:dyDescent="0.3">
      <c r="A5830" t="s">
        <v>8140</v>
      </c>
      <c r="B5830" t="s">
        <v>2660</v>
      </c>
      <c r="C5830">
        <v>51059</v>
      </c>
      <c r="D5830">
        <v>2280674246</v>
      </c>
    </row>
    <row r="5831" spans="1:4" x14ac:dyDescent="0.3">
      <c r="A5831" t="s">
        <v>8141</v>
      </c>
      <c r="B5831" t="s">
        <v>2405</v>
      </c>
      <c r="C5831">
        <v>35656</v>
      </c>
      <c r="D5831">
        <v>4984363320</v>
      </c>
    </row>
    <row r="5832" spans="1:4" x14ac:dyDescent="0.3">
      <c r="A5832" t="s">
        <v>8142</v>
      </c>
      <c r="B5832" t="s">
        <v>2310</v>
      </c>
      <c r="C5832">
        <v>34162</v>
      </c>
      <c r="D5832">
        <v>8875305560</v>
      </c>
    </row>
    <row r="5833" spans="1:4" x14ac:dyDescent="0.3">
      <c r="A5833" t="s">
        <v>8143</v>
      </c>
      <c r="B5833" t="s">
        <v>1934</v>
      </c>
      <c r="C5833">
        <v>30432</v>
      </c>
      <c r="D5833">
        <v>5814713100</v>
      </c>
    </row>
    <row r="5834" spans="1:4" x14ac:dyDescent="0.3">
      <c r="A5834" t="s">
        <v>8144</v>
      </c>
      <c r="B5834" t="s">
        <v>2016</v>
      </c>
      <c r="C5834">
        <v>36784</v>
      </c>
      <c r="D5834">
        <v>933051662</v>
      </c>
    </row>
    <row r="5835" spans="1:4" x14ac:dyDescent="0.3">
      <c r="A5835" t="s">
        <v>8145</v>
      </c>
      <c r="B5835" t="s">
        <v>2293</v>
      </c>
      <c r="C5835">
        <v>12598</v>
      </c>
      <c r="D5835">
        <v>1469328364</v>
      </c>
    </row>
    <row r="5836" spans="1:4" x14ac:dyDescent="0.3">
      <c r="A5836" t="s">
        <v>8146</v>
      </c>
      <c r="B5836" t="s">
        <v>2970</v>
      </c>
      <c r="C5836">
        <v>15730</v>
      </c>
      <c r="D5836">
        <v>1028388519</v>
      </c>
    </row>
    <row r="5837" spans="1:4" x14ac:dyDescent="0.3">
      <c r="A5837" t="s">
        <v>8147</v>
      </c>
      <c r="B5837" t="s">
        <v>3291</v>
      </c>
      <c r="C5837">
        <v>53022</v>
      </c>
      <c r="D5837">
        <v>3164004753</v>
      </c>
    </row>
    <row r="5838" spans="1:4" x14ac:dyDescent="0.3">
      <c r="A5838" t="s">
        <v>8148</v>
      </c>
      <c r="B5838" t="s">
        <v>2682</v>
      </c>
      <c r="C5838">
        <v>56605</v>
      </c>
      <c r="D5838">
        <v>4698538416</v>
      </c>
    </row>
    <row r="5839" spans="1:4" x14ac:dyDescent="0.3">
      <c r="A5839" t="s">
        <v>8149</v>
      </c>
      <c r="B5839" t="s">
        <v>3183</v>
      </c>
      <c r="C5839">
        <v>30204</v>
      </c>
      <c r="D5839">
        <v>492630925</v>
      </c>
    </row>
    <row r="5840" spans="1:4" x14ac:dyDescent="0.3">
      <c r="A5840" t="s">
        <v>8150</v>
      </c>
      <c r="B5840" t="s">
        <v>2804</v>
      </c>
      <c r="C5840">
        <v>50676</v>
      </c>
      <c r="D5840">
        <v>9002722281</v>
      </c>
    </row>
    <row r="5841" spans="1:4" x14ac:dyDescent="0.3">
      <c r="A5841" t="s">
        <v>8151</v>
      </c>
      <c r="B5841" t="s">
        <v>1966</v>
      </c>
      <c r="C5841">
        <v>52844</v>
      </c>
      <c r="D5841">
        <v>2565093969</v>
      </c>
    </row>
    <row r="5842" spans="1:4" x14ac:dyDescent="0.3">
      <c r="A5842" t="s">
        <v>8152</v>
      </c>
      <c r="B5842" t="s">
        <v>2154</v>
      </c>
      <c r="C5842">
        <v>46887</v>
      </c>
      <c r="D5842">
        <v>9153408497</v>
      </c>
    </row>
    <row r="5843" spans="1:4" x14ac:dyDescent="0.3">
      <c r="A5843" t="s">
        <v>8153</v>
      </c>
      <c r="B5843" t="s">
        <v>3315</v>
      </c>
      <c r="C5843">
        <v>35493</v>
      </c>
      <c r="D5843">
        <v>8239612253</v>
      </c>
    </row>
    <row r="5844" spans="1:4" x14ac:dyDescent="0.3">
      <c r="A5844" t="s">
        <v>8154</v>
      </c>
      <c r="B5844" t="s">
        <v>2127</v>
      </c>
      <c r="C5844">
        <v>31361</v>
      </c>
      <c r="D5844">
        <v>7098438871</v>
      </c>
    </row>
    <row r="5845" spans="1:4" x14ac:dyDescent="0.3">
      <c r="A5845" t="s">
        <v>8155</v>
      </c>
      <c r="B5845" t="s">
        <v>3517</v>
      </c>
      <c r="C5845">
        <v>15249</v>
      </c>
      <c r="D5845">
        <v>844376051</v>
      </c>
    </row>
    <row r="5846" spans="1:4" x14ac:dyDescent="0.3">
      <c r="A5846" t="s">
        <v>8156</v>
      </c>
      <c r="B5846" t="s">
        <v>2716</v>
      </c>
      <c r="C5846">
        <v>19512</v>
      </c>
      <c r="D5846">
        <v>858481901</v>
      </c>
    </row>
    <row r="5847" spans="1:4" x14ac:dyDescent="0.3">
      <c r="A5847" t="s">
        <v>8157</v>
      </c>
      <c r="B5847" t="s">
        <v>2111</v>
      </c>
      <c r="C5847">
        <v>25517</v>
      </c>
      <c r="D5847">
        <v>5795848808</v>
      </c>
    </row>
    <row r="5848" spans="1:4" x14ac:dyDescent="0.3">
      <c r="A5848" t="s">
        <v>8158</v>
      </c>
      <c r="B5848" t="s">
        <v>2636</v>
      </c>
      <c r="C5848">
        <v>12218</v>
      </c>
      <c r="D5848">
        <v>813371287</v>
      </c>
    </row>
    <row r="5849" spans="1:4" x14ac:dyDescent="0.3">
      <c r="A5849" t="s">
        <v>8159</v>
      </c>
      <c r="B5849" t="s">
        <v>3291</v>
      </c>
      <c r="C5849">
        <v>36537</v>
      </c>
      <c r="D5849">
        <v>9328457335</v>
      </c>
    </row>
    <row r="5850" spans="1:4" x14ac:dyDescent="0.3">
      <c r="A5850" t="s">
        <v>8160</v>
      </c>
      <c r="B5850" t="s">
        <v>2087</v>
      </c>
      <c r="C5850">
        <v>18053</v>
      </c>
      <c r="D5850">
        <v>9491257560</v>
      </c>
    </row>
    <row r="5851" spans="1:4" x14ac:dyDescent="0.3">
      <c r="A5851" t="s">
        <v>8161</v>
      </c>
      <c r="B5851" t="s">
        <v>3271</v>
      </c>
      <c r="C5851">
        <v>48208</v>
      </c>
      <c r="D5851">
        <v>244523738</v>
      </c>
    </row>
    <row r="5852" spans="1:4" x14ac:dyDescent="0.3">
      <c r="A5852" t="s">
        <v>8162</v>
      </c>
      <c r="B5852" t="s">
        <v>1934</v>
      </c>
      <c r="C5852">
        <v>50119</v>
      </c>
      <c r="D5852">
        <v>2012142672</v>
      </c>
    </row>
    <row r="5853" spans="1:4" x14ac:dyDescent="0.3">
      <c r="A5853" t="s">
        <v>8163</v>
      </c>
      <c r="B5853" t="s">
        <v>2746</v>
      </c>
      <c r="C5853">
        <v>13164</v>
      </c>
      <c r="D5853">
        <v>2493113470</v>
      </c>
    </row>
    <row r="5854" spans="1:4" x14ac:dyDescent="0.3">
      <c r="A5854" t="s">
        <v>8164</v>
      </c>
      <c r="B5854" t="s">
        <v>2210</v>
      </c>
      <c r="C5854">
        <v>35500</v>
      </c>
      <c r="D5854">
        <v>4698538416</v>
      </c>
    </row>
    <row r="5855" spans="1:4" x14ac:dyDescent="0.3">
      <c r="A5855" t="s">
        <v>8165</v>
      </c>
      <c r="B5855" t="s">
        <v>2488</v>
      </c>
      <c r="C5855">
        <v>28598</v>
      </c>
      <c r="D5855">
        <v>1279282711</v>
      </c>
    </row>
    <row r="5856" spans="1:4" x14ac:dyDescent="0.3">
      <c r="A5856" t="s">
        <v>8166</v>
      </c>
      <c r="B5856" t="s">
        <v>2127</v>
      </c>
      <c r="C5856">
        <v>31909</v>
      </c>
      <c r="D5856">
        <v>2426144645</v>
      </c>
    </row>
    <row r="5857" spans="1:4" x14ac:dyDescent="0.3">
      <c r="A5857" t="s">
        <v>8167</v>
      </c>
      <c r="B5857" t="s">
        <v>2037</v>
      </c>
      <c r="C5857">
        <v>58972</v>
      </c>
      <c r="D5857">
        <v>8462409454</v>
      </c>
    </row>
    <row r="5858" spans="1:4" x14ac:dyDescent="0.3">
      <c r="A5858" t="s">
        <v>8168</v>
      </c>
      <c r="B5858" t="s">
        <v>2752</v>
      </c>
      <c r="C5858">
        <v>13677</v>
      </c>
      <c r="D5858">
        <v>9317454674</v>
      </c>
    </row>
    <row r="5859" spans="1:4" x14ac:dyDescent="0.3">
      <c r="A5859" t="s">
        <v>8169</v>
      </c>
      <c r="B5859" t="s">
        <v>2376</v>
      </c>
      <c r="C5859">
        <v>18688</v>
      </c>
      <c r="D5859">
        <v>4969679754</v>
      </c>
    </row>
    <row r="5860" spans="1:4" x14ac:dyDescent="0.3">
      <c r="A5860" t="s">
        <v>8170</v>
      </c>
      <c r="B5860" t="s">
        <v>2641</v>
      </c>
      <c r="C5860">
        <v>16633</v>
      </c>
      <c r="D5860">
        <v>2209340063</v>
      </c>
    </row>
    <row r="5861" spans="1:4" x14ac:dyDescent="0.3">
      <c r="A5861" t="s">
        <v>8171</v>
      </c>
      <c r="B5861" t="s">
        <v>2916</v>
      </c>
      <c r="C5861">
        <v>50798</v>
      </c>
      <c r="D5861">
        <v>3379645060</v>
      </c>
    </row>
    <row r="5862" spans="1:4" x14ac:dyDescent="0.3">
      <c r="A5862" t="s">
        <v>8172</v>
      </c>
      <c r="B5862" t="s">
        <v>3369</v>
      </c>
      <c r="C5862">
        <v>57671</v>
      </c>
      <c r="D5862">
        <v>2053848936</v>
      </c>
    </row>
    <row r="5863" spans="1:4" x14ac:dyDescent="0.3">
      <c r="A5863" t="s">
        <v>8173</v>
      </c>
      <c r="B5863" t="s">
        <v>2740</v>
      </c>
      <c r="C5863">
        <v>52368</v>
      </c>
      <c r="D5863">
        <v>3554200719</v>
      </c>
    </row>
    <row r="5864" spans="1:4" x14ac:dyDescent="0.3">
      <c r="A5864" t="s">
        <v>8174</v>
      </c>
      <c r="B5864" t="s">
        <v>2916</v>
      </c>
      <c r="C5864">
        <v>40874</v>
      </c>
      <c r="D5864">
        <v>9228842121</v>
      </c>
    </row>
    <row r="5865" spans="1:4" x14ac:dyDescent="0.3">
      <c r="A5865" t="s">
        <v>8175</v>
      </c>
      <c r="B5865" t="s">
        <v>2182</v>
      </c>
      <c r="C5865">
        <v>19182</v>
      </c>
      <c r="D5865">
        <v>9260254965</v>
      </c>
    </row>
    <row r="5866" spans="1:4" x14ac:dyDescent="0.3">
      <c r="A5866" t="s">
        <v>8176</v>
      </c>
      <c r="B5866" t="s">
        <v>2179</v>
      </c>
      <c r="C5866">
        <v>39646</v>
      </c>
      <c r="D5866">
        <v>7489370671</v>
      </c>
    </row>
    <row r="5867" spans="1:4" x14ac:dyDescent="0.3">
      <c r="A5867" t="s">
        <v>8177</v>
      </c>
      <c r="B5867" t="s">
        <v>2496</v>
      </c>
      <c r="C5867">
        <v>14912</v>
      </c>
      <c r="D5867">
        <v>4838770758</v>
      </c>
    </row>
    <row r="5868" spans="1:4" x14ac:dyDescent="0.3">
      <c r="A5868" t="s">
        <v>8178</v>
      </c>
      <c r="B5868" t="s">
        <v>2387</v>
      </c>
      <c r="C5868">
        <v>54262</v>
      </c>
      <c r="D5868">
        <v>1444572199</v>
      </c>
    </row>
    <row r="5869" spans="1:4" x14ac:dyDescent="0.3">
      <c r="A5869" t="s">
        <v>8179</v>
      </c>
      <c r="B5869" t="s">
        <v>2596</v>
      </c>
      <c r="C5869">
        <v>58708</v>
      </c>
      <c r="D5869">
        <v>2973481236</v>
      </c>
    </row>
    <row r="5870" spans="1:4" x14ac:dyDescent="0.3">
      <c r="A5870" t="s">
        <v>8180</v>
      </c>
      <c r="B5870" t="s">
        <v>2008</v>
      </c>
      <c r="C5870">
        <v>22072</v>
      </c>
      <c r="D5870">
        <v>3877279783</v>
      </c>
    </row>
    <row r="5871" spans="1:4" x14ac:dyDescent="0.3">
      <c r="A5871" t="s">
        <v>8181</v>
      </c>
      <c r="B5871" t="s">
        <v>2714</v>
      </c>
      <c r="C5871">
        <v>12307</v>
      </c>
      <c r="D5871">
        <v>2183763965</v>
      </c>
    </row>
    <row r="5872" spans="1:4" x14ac:dyDescent="0.3">
      <c r="A5872" t="s">
        <v>8182</v>
      </c>
      <c r="B5872" t="s">
        <v>2749</v>
      </c>
      <c r="C5872">
        <v>40591</v>
      </c>
      <c r="D5872">
        <v>8519669638</v>
      </c>
    </row>
    <row r="5873" spans="1:4" x14ac:dyDescent="0.3">
      <c r="A5873" t="s">
        <v>8183</v>
      </c>
      <c r="B5873" t="s">
        <v>3076</v>
      </c>
      <c r="C5873">
        <v>17816</v>
      </c>
      <c r="D5873">
        <v>3843300291</v>
      </c>
    </row>
    <row r="5874" spans="1:4" x14ac:dyDescent="0.3">
      <c r="A5874" t="s">
        <v>8184</v>
      </c>
      <c r="B5874" t="s">
        <v>2389</v>
      </c>
      <c r="C5874">
        <v>44830</v>
      </c>
      <c r="D5874">
        <v>1313434965</v>
      </c>
    </row>
    <row r="5875" spans="1:4" x14ac:dyDescent="0.3">
      <c r="A5875" t="s">
        <v>8185</v>
      </c>
      <c r="B5875" t="s">
        <v>4422</v>
      </c>
      <c r="C5875">
        <v>48592</v>
      </c>
      <c r="D5875">
        <v>5574535556</v>
      </c>
    </row>
    <row r="5876" spans="1:4" x14ac:dyDescent="0.3">
      <c r="A5876" t="s">
        <v>8186</v>
      </c>
      <c r="B5876" t="s">
        <v>3734</v>
      </c>
      <c r="C5876">
        <v>18495</v>
      </c>
      <c r="D5876">
        <v>3041948354</v>
      </c>
    </row>
    <row r="5877" spans="1:4" x14ac:dyDescent="0.3">
      <c r="A5877" t="s">
        <v>8187</v>
      </c>
      <c r="B5877" t="s">
        <v>2517</v>
      </c>
      <c r="C5877">
        <v>46184</v>
      </c>
      <c r="D5877">
        <v>3933021111</v>
      </c>
    </row>
    <row r="5878" spans="1:4" x14ac:dyDescent="0.3">
      <c r="A5878" t="s">
        <v>8188</v>
      </c>
      <c r="B5878" t="s">
        <v>2923</v>
      </c>
      <c r="C5878">
        <v>34491</v>
      </c>
      <c r="D5878">
        <v>4159390110</v>
      </c>
    </row>
    <row r="5879" spans="1:4" x14ac:dyDescent="0.3">
      <c r="A5879" t="s">
        <v>8189</v>
      </c>
      <c r="B5879" t="s">
        <v>3508</v>
      </c>
      <c r="C5879">
        <v>52685</v>
      </c>
      <c r="D5879">
        <v>3843300291</v>
      </c>
    </row>
    <row r="5880" spans="1:4" x14ac:dyDescent="0.3">
      <c r="A5880" t="s">
        <v>8190</v>
      </c>
      <c r="B5880" t="s">
        <v>2151</v>
      </c>
      <c r="C5880">
        <v>43029</v>
      </c>
      <c r="D5880">
        <v>6788593582</v>
      </c>
    </row>
    <row r="5881" spans="1:4" x14ac:dyDescent="0.3">
      <c r="A5881" t="s">
        <v>8191</v>
      </c>
      <c r="B5881" t="s">
        <v>2587</v>
      </c>
      <c r="C5881">
        <v>13337</v>
      </c>
      <c r="D5881">
        <v>6227038881</v>
      </c>
    </row>
    <row r="5882" spans="1:4" x14ac:dyDescent="0.3">
      <c r="A5882" t="s">
        <v>8192</v>
      </c>
      <c r="B5882" t="s">
        <v>2372</v>
      </c>
      <c r="C5882">
        <v>36992</v>
      </c>
      <c r="D5882">
        <v>5552170407</v>
      </c>
    </row>
    <row r="5883" spans="1:4" x14ac:dyDescent="0.3">
      <c r="A5883" t="s">
        <v>8193</v>
      </c>
      <c r="B5883" t="s">
        <v>2032</v>
      </c>
      <c r="C5883">
        <v>14375</v>
      </c>
      <c r="D5883">
        <v>9966428720</v>
      </c>
    </row>
    <row r="5884" spans="1:4" x14ac:dyDescent="0.3">
      <c r="A5884" t="s">
        <v>8194</v>
      </c>
      <c r="B5884" t="s">
        <v>2633</v>
      </c>
      <c r="C5884">
        <v>40292</v>
      </c>
      <c r="D5884">
        <v>3642452728</v>
      </c>
    </row>
    <row r="5885" spans="1:4" x14ac:dyDescent="0.3">
      <c r="A5885" t="s">
        <v>8195</v>
      </c>
      <c r="B5885" t="s">
        <v>3527</v>
      </c>
      <c r="C5885">
        <v>20446</v>
      </c>
      <c r="D5885">
        <v>6183510505</v>
      </c>
    </row>
    <row r="5886" spans="1:4" x14ac:dyDescent="0.3">
      <c r="A5886" t="s">
        <v>8196</v>
      </c>
      <c r="B5886" t="s">
        <v>3235</v>
      </c>
      <c r="C5886">
        <v>39795</v>
      </c>
      <c r="D5886">
        <v>9963057691</v>
      </c>
    </row>
    <row r="5887" spans="1:4" x14ac:dyDescent="0.3">
      <c r="A5887" t="s">
        <v>8197</v>
      </c>
      <c r="B5887" t="s">
        <v>1936</v>
      </c>
      <c r="C5887">
        <v>32046</v>
      </c>
      <c r="D5887">
        <v>2492824950</v>
      </c>
    </row>
    <row r="5888" spans="1:4" x14ac:dyDescent="0.3">
      <c r="A5888" t="s">
        <v>8198</v>
      </c>
      <c r="B5888" t="s">
        <v>3753</v>
      </c>
      <c r="C5888">
        <v>12615</v>
      </c>
      <c r="D5888">
        <v>1718344562</v>
      </c>
    </row>
    <row r="5889" spans="1:4" x14ac:dyDescent="0.3">
      <c r="A5889" t="s">
        <v>8199</v>
      </c>
      <c r="B5889" t="s">
        <v>2473</v>
      </c>
      <c r="C5889">
        <v>43739</v>
      </c>
      <c r="D5889">
        <v>8728207157</v>
      </c>
    </row>
    <row r="5890" spans="1:4" x14ac:dyDescent="0.3">
      <c r="A5890" t="s">
        <v>8200</v>
      </c>
      <c r="B5890" t="s">
        <v>1995</v>
      </c>
      <c r="C5890">
        <v>20274</v>
      </c>
      <c r="D5890">
        <v>8350412399</v>
      </c>
    </row>
    <row r="5891" spans="1:4" x14ac:dyDescent="0.3">
      <c r="A5891" t="s">
        <v>8201</v>
      </c>
      <c r="B5891" t="s">
        <v>2764</v>
      </c>
      <c r="C5891">
        <v>21462</v>
      </c>
      <c r="D5891">
        <v>1898839557</v>
      </c>
    </row>
    <row r="5892" spans="1:4" x14ac:dyDescent="0.3">
      <c r="A5892" t="s">
        <v>8202</v>
      </c>
      <c r="B5892" t="s">
        <v>1982</v>
      </c>
      <c r="C5892">
        <v>51721</v>
      </c>
      <c r="D5892">
        <v>7236563277</v>
      </c>
    </row>
    <row r="5893" spans="1:4" x14ac:dyDescent="0.3">
      <c r="A5893" t="s">
        <v>8203</v>
      </c>
      <c r="B5893" t="s">
        <v>2757</v>
      </c>
      <c r="C5893">
        <v>28674</v>
      </c>
      <c r="D5893">
        <v>2060025532</v>
      </c>
    </row>
    <row r="5894" spans="1:4" x14ac:dyDescent="0.3">
      <c r="A5894" t="s">
        <v>8204</v>
      </c>
      <c r="B5894" t="s">
        <v>3247</v>
      </c>
      <c r="C5894">
        <v>58038</v>
      </c>
      <c r="D5894">
        <v>2841287114</v>
      </c>
    </row>
    <row r="5895" spans="1:4" x14ac:dyDescent="0.3">
      <c r="A5895" t="s">
        <v>8205</v>
      </c>
      <c r="B5895" t="s">
        <v>2161</v>
      </c>
      <c r="C5895">
        <v>57704</v>
      </c>
      <c r="D5895">
        <v>1887308636</v>
      </c>
    </row>
    <row r="5896" spans="1:4" x14ac:dyDescent="0.3">
      <c r="A5896" t="s">
        <v>8206</v>
      </c>
      <c r="B5896" t="s">
        <v>1948</v>
      </c>
      <c r="C5896">
        <v>11035</v>
      </c>
      <c r="D5896">
        <v>5117202538</v>
      </c>
    </row>
    <row r="5897" spans="1:4" x14ac:dyDescent="0.3">
      <c r="A5897" t="s">
        <v>8207</v>
      </c>
      <c r="B5897" t="s">
        <v>2083</v>
      </c>
      <c r="C5897">
        <v>14893</v>
      </c>
      <c r="D5897">
        <v>2524849899</v>
      </c>
    </row>
    <row r="5898" spans="1:4" x14ac:dyDescent="0.3">
      <c r="A5898" t="s">
        <v>8208</v>
      </c>
      <c r="B5898" t="s">
        <v>2369</v>
      </c>
      <c r="C5898">
        <v>33583</v>
      </c>
      <c r="D5898">
        <v>6750554423</v>
      </c>
    </row>
    <row r="5899" spans="1:4" x14ac:dyDescent="0.3">
      <c r="A5899" t="s">
        <v>8209</v>
      </c>
      <c r="B5899" t="s">
        <v>2203</v>
      </c>
      <c r="C5899">
        <v>55076</v>
      </c>
      <c r="D5899">
        <v>569240891</v>
      </c>
    </row>
    <row r="5900" spans="1:4" x14ac:dyDescent="0.3">
      <c r="A5900" t="s">
        <v>8210</v>
      </c>
      <c r="B5900" t="s">
        <v>2293</v>
      </c>
      <c r="C5900">
        <v>37071</v>
      </c>
      <c r="D5900">
        <v>2074776004</v>
      </c>
    </row>
    <row r="5901" spans="1:4" x14ac:dyDescent="0.3">
      <c r="A5901" t="s">
        <v>8211</v>
      </c>
      <c r="B5901" t="s">
        <v>3512</v>
      </c>
      <c r="C5901">
        <v>14565</v>
      </c>
      <c r="D5901">
        <v>1598957961</v>
      </c>
    </row>
    <row r="5902" spans="1:4" x14ac:dyDescent="0.3">
      <c r="A5902" t="s">
        <v>8212</v>
      </c>
      <c r="B5902" t="s">
        <v>2409</v>
      </c>
      <c r="C5902">
        <v>40943</v>
      </c>
      <c r="D5902">
        <v>9458563771</v>
      </c>
    </row>
    <row r="5903" spans="1:4" x14ac:dyDescent="0.3">
      <c r="A5903" t="s">
        <v>8213</v>
      </c>
      <c r="B5903" t="s">
        <v>2106</v>
      </c>
      <c r="C5903">
        <v>55720</v>
      </c>
      <c r="D5903">
        <v>8887868026</v>
      </c>
    </row>
    <row r="5904" spans="1:4" x14ac:dyDescent="0.3">
      <c r="A5904" t="s">
        <v>8214</v>
      </c>
      <c r="B5904" t="s">
        <v>3356</v>
      </c>
      <c r="C5904">
        <v>35282</v>
      </c>
      <c r="D5904">
        <v>7191906499</v>
      </c>
    </row>
    <row r="5905" spans="1:4" x14ac:dyDescent="0.3">
      <c r="A5905" t="s">
        <v>8215</v>
      </c>
      <c r="B5905" t="s">
        <v>2764</v>
      </c>
      <c r="C5905">
        <v>11877</v>
      </c>
      <c r="D5905">
        <v>9072843924</v>
      </c>
    </row>
    <row r="5906" spans="1:4" x14ac:dyDescent="0.3">
      <c r="A5906" t="s">
        <v>8216</v>
      </c>
      <c r="B5906" t="s">
        <v>2133</v>
      </c>
      <c r="C5906">
        <v>33158</v>
      </c>
      <c r="D5906">
        <v>2809344809</v>
      </c>
    </row>
    <row r="5907" spans="1:4" x14ac:dyDescent="0.3">
      <c r="A5907" t="s">
        <v>8217</v>
      </c>
      <c r="B5907" t="s">
        <v>2269</v>
      </c>
      <c r="C5907">
        <v>50030</v>
      </c>
      <c r="D5907">
        <v>4076701275</v>
      </c>
    </row>
    <row r="5908" spans="1:4" x14ac:dyDescent="0.3">
      <c r="A5908" t="s">
        <v>8218</v>
      </c>
      <c r="B5908" t="s">
        <v>2151</v>
      </c>
      <c r="C5908">
        <v>40334</v>
      </c>
      <c r="D5908">
        <v>8335120919</v>
      </c>
    </row>
    <row r="5909" spans="1:4" x14ac:dyDescent="0.3">
      <c r="A5909" t="s">
        <v>8219</v>
      </c>
      <c r="B5909" t="s">
        <v>1997</v>
      </c>
      <c r="C5909">
        <v>30852</v>
      </c>
      <c r="D5909">
        <v>8640079943</v>
      </c>
    </row>
    <row r="5910" spans="1:4" x14ac:dyDescent="0.3">
      <c r="A5910" t="s">
        <v>8220</v>
      </c>
      <c r="B5910" t="s">
        <v>2099</v>
      </c>
      <c r="C5910">
        <v>27406</v>
      </c>
      <c r="D5910">
        <v>4698538416</v>
      </c>
    </row>
    <row r="5911" spans="1:4" x14ac:dyDescent="0.3">
      <c r="A5911" t="s">
        <v>8221</v>
      </c>
      <c r="B5911" t="s">
        <v>2139</v>
      </c>
      <c r="C5911">
        <v>41498</v>
      </c>
      <c r="D5911">
        <v>4783377790</v>
      </c>
    </row>
    <row r="5912" spans="1:4" x14ac:dyDescent="0.3">
      <c r="A5912" t="s">
        <v>8222</v>
      </c>
      <c r="B5912" t="s">
        <v>2182</v>
      </c>
      <c r="C5912">
        <v>59060</v>
      </c>
      <c r="D5912">
        <v>7479962290</v>
      </c>
    </row>
    <row r="5913" spans="1:4" x14ac:dyDescent="0.3">
      <c r="A5913" t="s">
        <v>8223</v>
      </c>
      <c r="B5913" t="s">
        <v>2355</v>
      </c>
      <c r="C5913">
        <v>21109</v>
      </c>
      <c r="D5913">
        <v>5687748091</v>
      </c>
    </row>
    <row r="5914" spans="1:4" x14ac:dyDescent="0.3">
      <c r="A5914" t="s">
        <v>8224</v>
      </c>
      <c r="B5914" t="s">
        <v>3286</v>
      </c>
      <c r="C5914">
        <v>41659</v>
      </c>
      <c r="D5914">
        <v>2191930824</v>
      </c>
    </row>
    <row r="5915" spans="1:4" x14ac:dyDescent="0.3">
      <c r="A5915" t="s">
        <v>8225</v>
      </c>
      <c r="B5915" t="s">
        <v>2385</v>
      </c>
      <c r="C5915">
        <v>23028</v>
      </c>
      <c r="D5915">
        <v>1573192775</v>
      </c>
    </row>
    <row r="5916" spans="1:4" x14ac:dyDescent="0.3">
      <c r="A5916" t="s">
        <v>8226</v>
      </c>
      <c r="B5916" t="s">
        <v>2139</v>
      </c>
      <c r="C5916">
        <v>49456</v>
      </c>
      <c r="D5916">
        <v>8808097757</v>
      </c>
    </row>
    <row r="5917" spans="1:4" x14ac:dyDescent="0.3">
      <c r="A5917" t="s">
        <v>8227</v>
      </c>
      <c r="B5917" t="s">
        <v>2244</v>
      </c>
      <c r="C5917">
        <v>52930</v>
      </c>
      <c r="D5917">
        <v>1992195951</v>
      </c>
    </row>
    <row r="5918" spans="1:4" x14ac:dyDescent="0.3">
      <c r="A5918" t="s">
        <v>8228</v>
      </c>
      <c r="B5918" t="s">
        <v>2385</v>
      </c>
      <c r="C5918">
        <v>38082</v>
      </c>
      <c r="D5918">
        <v>5929508313</v>
      </c>
    </row>
    <row r="5919" spans="1:4" x14ac:dyDescent="0.3">
      <c r="A5919" t="s">
        <v>8229</v>
      </c>
      <c r="B5919" t="s">
        <v>2319</v>
      </c>
      <c r="C5919">
        <v>23446</v>
      </c>
      <c r="D5919">
        <v>8620758454</v>
      </c>
    </row>
    <row r="5920" spans="1:4" x14ac:dyDescent="0.3">
      <c r="A5920" t="s">
        <v>8230</v>
      </c>
      <c r="B5920" t="s">
        <v>1964</v>
      </c>
      <c r="C5920">
        <v>29324</v>
      </c>
      <c r="D5920">
        <v>140020098</v>
      </c>
    </row>
    <row r="5921" spans="1:4" x14ac:dyDescent="0.3">
      <c r="A5921" t="s">
        <v>8231</v>
      </c>
      <c r="B5921" t="s">
        <v>2554</v>
      </c>
      <c r="C5921">
        <v>20609</v>
      </c>
      <c r="D5921">
        <v>7074056774</v>
      </c>
    </row>
    <row r="5922" spans="1:4" x14ac:dyDescent="0.3">
      <c r="A5922" t="s">
        <v>8232</v>
      </c>
      <c r="B5922" t="s">
        <v>2800</v>
      </c>
      <c r="C5922">
        <v>35846</v>
      </c>
      <c r="D5922">
        <v>325547246</v>
      </c>
    </row>
    <row r="5923" spans="1:4" x14ac:dyDescent="0.3">
      <c r="A5923" t="s">
        <v>8233</v>
      </c>
      <c r="B5923" t="s">
        <v>2992</v>
      </c>
      <c r="C5923">
        <v>57905</v>
      </c>
      <c r="D5923">
        <v>4406664351</v>
      </c>
    </row>
    <row r="5924" spans="1:4" x14ac:dyDescent="0.3">
      <c r="A5924" t="s">
        <v>8234</v>
      </c>
      <c r="B5924" t="s">
        <v>2533</v>
      </c>
      <c r="C5924">
        <v>14227</v>
      </c>
      <c r="D5924">
        <v>8162941088</v>
      </c>
    </row>
    <row r="5925" spans="1:4" x14ac:dyDescent="0.3">
      <c r="A5925" t="s">
        <v>8235</v>
      </c>
      <c r="B5925" t="s">
        <v>2569</v>
      </c>
      <c r="C5925">
        <v>49137</v>
      </c>
      <c r="D5925">
        <v>3772653790</v>
      </c>
    </row>
    <row r="5926" spans="1:4" x14ac:dyDescent="0.3">
      <c r="A5926" t="s">
        <v>8236</v>
      </c>
      <c r="B5926" t="s">
        <v>2264</v>
      </c>
      <c r="C5926">
        <v>22178</v>
      </c>
      <c r="D5926">
        <v>2551917727</v>
      </c>
    </row>
    <row r="5927" spans="1:4" x14ac:dyDescent="0.3">
      <c r="A5927" t="s">
        <v>8237</v>
      </c>
      <c r="B5927" t="s">
        <v>1956</v>
      </c>
      <c r="C5927">
        <v>17906</v>
      </c>
      <c r="D5927">
        <v>4472356473</v>
      </c>
    </row>
    <row r="5928" spans="1:4" x14ac:dyDescent="0.3">
      <c r="A5928" t="s">
        <v>8238</v>
      </c>
      <c r="B5928" t="s">
        <v>2041</v>
      </c>
      <c r="C5928">
        <v>37437</v>
      </c>
      <c r="D5928">
        <v>4482855448</v>
      </c>
    </row>
    <row r="5929" spans="1:4" x14ac:dyDescent="0.3">
      <c r="A5929" t="s">
        <v>8239</v>
      </c>
      <c r="B5929" t="s">
        <v>2869</v>
      </c>
      <c r="C5929">
        <v>13057</v>
      </c>
      <c r="D5929">
        <v>8676088039</v>
      </c>
    </row>
    <row r="5930" spans="1:4" x14ac:dyDescent="0.3">
      <c r="A5930" t="s">
        <v>8240</v>
      </c>
      <c r="B5930" t="s">
        <v>2323</v>
      </c>
      <c r="C5930">
        <v>29782</v>
      </c>
      <c r="D5930">
        <v>8254304106</v>
      </c>
    </row>
    <row r="5931" spans="1:4" x14ac:dyDescent="0.3">
      <c r="A5931" t="s">
        <v>8241</v>
      </c>
      <c r="B5931" t="s">
        <v>3508</v>
      </c>
      <c r="C5931">
        <v>54590</v>
      </c>
      <c r="D5931">
        <v>325547246</v>
      </c>
    </row>
    <row r="5932" spans="1:4" x14ac:dyDescent="0.3">
      <c r="A5932" t="s">
        <v>8242</v>
      </c>
      <c r="B5932" t="s">
        <v>2207</v>
      </c>
      <c r="C5932">
        <v>35078</v>
      </c>
      <c r="D5932">
        <v>601779371</v>
      </c>
    </row>
    <row r="5933" spans="1:4" x14ac:dyDescent="0.3">
      <c r="A5933" t="s">
        <v>8243</v>
      </c>
      <c r="B5933" t="s">
        <v>2809</v>
      </c>
      <c r="C5933">
        <v>56384</v>
      </c>
      <c r="D5933">
        <v>9260254965</v>
      </c>
    </row>
    <row r="5934" spans="1:4" x14ac:dyDescent="0.3">
      <c r="A5934" t="s">
        <v>8244</v>
      </c>
      <c r="B5934" t="s">
        <v>2214</v>
      </c>
      <c r="C5934">
        <v>23759</v>
      </c>
      <c r="D5934">
        <v>3488994694</v>
      </c>
    </row>
    <row r="5935" spans="1:4" x14ac:dyDescent="0.3">
      <c r="A5935" t="s">
        <v>8245</v>
      </c>
      <c r="B5935" t="s">
        <v>1940</v>
      </c>
      <c r="C5935">
        <v>45035</v>
      </c>
      <c r="D5935">
        <v>2045928187</v>
      </c>
    </row>
    <row r="5936" spans="1:4" x14ac:dyDescent="0.3">
      <c r="A5936" t="s">
        <v>8246</v>
      </c>
      <c r="B5936" t="s">
        <v>2037</v>
      </c>
      <c r="C5936">
        <v>23857</v>
      </c>
      <c r="D5936">
        <v>4011453366</v>
      </c>
    </row>
    <row r="5937" spans="1:4" x14ac:dyDescent="0.3">
      <c r="A5937" t="s">
        <v>8247</v>
      </c>
      <c r="B5937" t="s">
        <v>2360</v>
      </c>
      <c r="C5937">
        <v>15930</v>
      </c>
      <c r="D5937">
        <v>8032296239</v>
      </c>
    </row>
    <row r="5938" spans="1:4" x14ac:dyDescent="0.3">
      <c r="A5938" t="s">
        <v>8248</v>
      </c>
      <c r="B5938" t="s">
        <v>3144</v>
      </c>
      <c r="C5938">
        <v>48037</v>
      </c>
      <c r="D5938">
        <v>5075915108</v>
      </c>
    </row>
    <row r="5939" spans="1:4" x14ac:dyDescent="0.3">
      <c r="A5939" t="s">
        <v>8249</v>
      </c>
      <c r="B5939" t="s">
        <v>1964</v>
      </c>
      <c r="C5939">
        <v>37197</v>
      </c>
      <c r="D5939">
        <v>4718207207</v>
      </c>
    </row>
    <row r="5940" spans="1:4" x14ac:dyDescent="0.3">
      <c r="A5940" t="s">
        <v>8250</v>
      </c>
      <c r="B5940" t="s">
        <v>2164</v>
      </c>
      <c r="C5940">
        <v>56793</v>
      </c>
      <c r="D5940">
        <v>7957976743</v>
      </c>
    </row>
    <row r="5941" spans="1:4" x14ac:dyDescent="0.3">
      <c r="A5941" t="s">
        <v>8251</v>
      </c>
      <c r="B5941" t="s">
        <v>3758</v>
      </c>
      <c r="C5941">
        <v>39831</v>
      </c>
      <c r="D5941">
        <v>7630993544</v>
      </c>
    </row>
    <row r="5942" spans="1:4" x14ac:dyDescent="0.3">
      <c r="A5942" t="s">
        <v>8252</v>
      </c>
      <c r="B5942" t="s">
        <v>2693</v>
      </c>
      <c r="C5942">
        <v>10546</v>
      </c>
      <c r="D5942">
        <v>161397387</v>
      </c>
    </row>
    <row r="5943" spans="1:4" x14ac:dyDescent="0.3">
      <c r="A5943" t="s">
        <v>8253</v>
      </c>
      <c r="B5943" t="s">
        <v>1984</v>
      </c>
      <c r="C5943">
        <v>20138</v>
      </c>
      <c r="D5943">
        <v>2976436541</v>
      </c>
    </row>
    <row r="5944" spans="1:4" x14ac:dyDescent="0.3">
      <c r="A5944" t="s">
        <v>8254</v>
      </c>
      <c r="B5944" t="s">
        <v>2026</v>
      </c>
      <c r="C5944">
        <v>37327</v>
      </c>
      <c r="D5944">
        <v>7533163729</v>
      </c>
    </row>
    <row r="5945" spans="1:4" x14ac:dyDescent="0.3">
      <c r="A5945" t="s">
        <v>8255</v>
      </c>
      <c r="B5945" t="s">
        <v>4422</v>
      </c>
      <c r="C5945">
        <v>24490</v>
      </c>
      <c r="D5945">
        <v>9292607561</v>
      </c>
    </row>
    <row r="5946" spans="1:4" x14ac:dyDescent="0.3">
      <c r="A5946" t="s">
        <v>8256</v>
      </c>
      <c r="B5946" t="s">
        <v>2316</v>
      </c>
      <c r="C5946">
        <v>18213</v>
      </c>
      <c r="D5946">
        <v>583595162</v>
      </c>
    </row>
    <row r="5947" spans="1:4" x14ac:dyDescent="0.3">
      <c r="A5947" t="s">
        <v>8257</v>
      </c>
      <c r="B5947" t="s">
        <v>2054</v>
      </c>
      <c r="C5947">
        <v>33249</v>
      </c>
      <c r="D5947">
        <v>1062607929</v>
      </c>
    </row>
    <row r="5948" spans="1:4" x14ac:dyDescent="0.3">
      <c r="A5948" t="s">
        <v>8258</v>
      </c>
      <c r="B5948" t="s">
        <v>2244</v>
      </c>
      <c r="C5948">
        <v>28679</v>
      </c>
      <c r="D5948">
        <v>4119729087</v>
      </c>
    </row>
    <row r="5949" spans="1:4" x14ac:dyDescent="0.3">
      <c r="A5949" t="s">
        <v>8259</v>
      </c>
      <c r="B5949" t="s">
        <v>2411</v>
      </c>
      <c r="C5949">
        <v>34449</v>
      </c>
      <c r="D5949">
        <v>9815158015</v>
      </c>
    </row>
    <row r="5950" spans="1:4" x14ac:dyDescent="0.3">
      <c r="A5950" t="s">
        <v>8260</v>
      </c>
      <c r="B5950" t="s">
        <v>2095</v>
      </c>
      <c r="C5950">
        <v>50057</v>
      </c>
      <c r="D5950">
        <v>8998375370</v>
      </c>
    </row>
    <row r="5951" spans="1:4" x14ac:dyDescent="0.3">
      <c r="A5951" t="s">
        <v>8261</v>
      </c>
      <c r="B5951" t="s">
        <v>2633</v>
      </c>
      <c r="C5951">
        <v>16245</v>
      </c>
      <c r="D5951">
        <v>9312128221</v>
      </c>
    </row>
    <row r="5952" spans="1:4" x14ac:dyDescent="0.3">
      <c r="A5952" t="s">
        <v>8262</v>
      </c>
      <c r="B5952" t="s">
        <v>2405</v>
      </c>
      <c r="C5952">
        <v>54641</v>
      </c>
      <c r="D5952">
        <v>7074056774</v>
      </c>
    </row>
    <row r="5953" spans="1:4" x14ac:dyDescent="0.3">
      <c r="A5953" t="s">
        <v>8263</v>
      </c>
      <c r="B5953" t="s">
        <v>2405</v>
      </c>
      <c r="C5953">
        <v>12325</v>
      </c>
      <c r="D5953">
        <v>3292353998</v>
      </c>
    </row>
    <row r="5954" spans="1:4" x14ac:dyDescent="0.3">
      <c r="A5954" t="s">
        <v>8264</v>
      </c>
      <c r="B5954" t="s">
        <v>2378</v>
      </c>
      <c r="C5954">
        <v>13534</v>
      </c>
      <c r="D5954">
        <v>7467563949</v>
      </c>
    </row>
    <row r="5955" spans="1:4" x14ac:dyDescent="0.3">
      <c r="A5955" t="s">
        <v>8265</v>
      </c>
      <c r="B5955" t="s">
        <v>2714</v>
      </c>
      <c r="C5955">
        <v>47525</v>
      </c>
      <c r="D5955">
        <v>6209983448</v>
      </c>
    </row>
    <row r="5956" spans="1:4" x14ac:dyDescent="0.3">
      <c r="A5956" t="s">
        <v>8266</v>
      </c>
      <c r="B5956" t="s">
        <v>3376</v>
      </c>
      <c r="C5956">
        <v>47801</v>
      </c>
      <c r="D5956">
        <v>2045928187</v>
      </c>
    </row>
    <row r="5957" spans="1:4" x14ac:dyDescent="0.3">
      <c r="A5957" t="s">
        <v>8267</v>
      </c>
      <c r="B5957" t="s">
        <v>3297</v>
      </c>
      <c r="C5957">
        <v>53611</v>
      </c>
      <c r="D5957">
        <v>4656574848</v>
      </c>
    </row>
    <row r="5958" spans="1:4" x14ac:dyDescent="0.3">
      <c r="A5958" t="s">
        <v>8268</v>
      </c>
      <c r="B5958" t="s">
        <v>1956</v>
      </c>
      <c r="C5958">
        <v>45547</v>
      </c>
      <c r="D5958">
        <v>8703756602</v>
      </c>
    </row>
    <row r="5959" spans="1:4" x14ac:dyDescent="0.3">
      <c r="A5959" t="s">
        <v>8269</v>
      </c>
      <c r="B5959" t="s">
        <v>2293</v>
      </c>
      <c r="C5959">
        <v>12014</v>
      </c>
      <c r="D5959">
        <v>7098438871</v>
      </c>
    </row>
    <row r="5960" spans="1:4" x14ac:dyDescent="0.3">
      <c r="A5960" t="s">
        <v>8270</v>
      </c>
      <c r="B5960" t="s">
        <v>2567</v>
      </c>
      <c r="C5960">
        <v>53195</v>
      </c>
      <c r="D5960">
        <v>2565093969</v>
      </c>
    </row>
    <row r="5961" spans="1:4" x14ac:dyDescent="0.3">
      <c r="A5961" t="s">
        <v>8271</v>
      </c>
      <c r="B5961" t="s">
        <v>2383</v>
      </c>
      <c r="C5961">
        <v>48134</v>
      </c>
      <c r="D5961">
        <v>1718344562</v>
      </c>
    </row>
    <row r="5962" spans="1:4" x14ac:dyDescent="0.3">
      <c r="A5962" t="s">
        <v>8272</v>
      </c>
      <c r="B5962" t="s">
        <v>2428</v>
      </c>
      <c r="C5962">
        <v>15815</v>
      </c>
      <c r="D5962">
        <v>25254650</v>
      </c>
    </row>
    <row r="5963" spans="1:4" x14ac:dyDescent="0.3">
      <c r="A5963" t="s">
        <v>8273</v>
      </c>
      <c r="B5963" t="s">
        <v>1952</v>
      </c>
      <c r="C5963">
        <v>32096</v>
      </c>
      <c r="D5963">
        <v>2524572722</v>
      </c>
    </row>
    <row r="5964" spans="1:4" x14ac:dyDescent="0.3">
      <c r="A5964" t="s">
        <v>8274</v>
      </c>
      <c r="B5964" t="s">
        <v>2184</v>
      </c>
      <c r="C5964">
        <v>35124</v>
      </c>
      <c r="D5964">
        <v>3040116061</v>
      </c>
    </row>
    <row r="5965" spans="1:4" x14ac:dyDescent="0.3">
      <c r="A5965" t="s">
        <v>8275</v>
      </c>
      <c r="B5965" t="s">
        <v>2680</v>
      </c>
      <c r="C5965">
        <v>58463</v>
      </c>
      <c r="D5965">
        <v>1456229036</v>
      </c>
    </row>
    <row r="5966" spans="1:4" x14ac:dyDescent="0.3">
      <c r="A5966" t="s">
        <v>8276</v>
      </c>
      <c r="B5966" t="s">
        <v>2217</v>
      </c>
      <c r="C5966">
        <v>30397</v>
      </c>
      <c r="D5966">
        <v>5209112160</v>
      </c>
    </row>
    <row r="5967" spans="1:4" x14ac:dyDescent="0.3">
      <c r="A5967" t="s">
        <v>8277</v>
      </c>
      <c r="B5967" t="s">
        <v>2109</v>
      </c>
      <c r="C5967">
        <v>21459</v>
      </c>
      <c r="D5967">
        <v>9151658844</v>
      </c>
    </row>
    <row r="5968" spans="1:4" x14ac:dyDescent="0.3">
      <c r="A5968" t="s">
        <v>8278</v>
      </c>
      <c r="B5968" t="s">
        <v>2143</v>
      </c>
      <c r="C5968">
        <v>15966</v>
      </c>
      <c r="D5968">
        <v>4773306254</v>
      </c>
    </row>
    <row r="5969" spans="1:4" x14ac:dyDescent="0.3">
      <c r="A5969" t="s">
        <v>8279</v>
      </c>
      <c r="B5969" t="s">
        <v>3533</v>
      </c>
      <c r="C5969">
        <v>12253</v>
      </c>
      <c r="D5969">
        <v>2533903736</v>
      </c>
    </row>
    <row r="5970" spans="1:4" x14ac:dyDescent="0.3">
      <c r="A5970" t="s">
        <v>8280</v>
      </c>
      <c r="B5970" t="s">
        <v>1950</v>
      </c>
      <c r="C5970">
        <v>37288</v>
      </c>
      <c r="D5970">
        <v>8682006391</v>
      </c>
    </row>
    <row r="5971" spans="1:4" x14ac:dyDescent="0.3">
      <c r="A5971" t="s">
        <v>8281</v>
      </c>
      <c r="B5971" t="s">
        <v>2004</v>
      </c>
      <c r="C5971">
        <v>47893</v>
      </c>
      <c r="D5971">
        <v>4852897158</v>
      </c>
    </row>
    <row r="5972" spans="1:4" x14ac:dyDescent="0.3">
      <c r="A5972" t="s">
        <v>8282</v>
      </c>
      <c r="B5972" t="s">
        <v>2024</v>
      </c>
      <c r="C5972">
        <v>23501</v>
      </c>
      <c r="D5972">
        <v>5929508313</v>
      </c>
    </row>
    <row r="5973" spans="1:4" x14ac:dyDescent="0.3">
      <c r="A5973" t="s">
        <v>8283</v>
      </c>
      <c r="B5973" t="s">
        <v>2608</v>
      </c>
      <c r="C5973">
        <v>41875</v>
      </c>
      <c r="D5973">
        <v>8640079943</v>
      </c>
    </row>
    <row r="5974" spans="1:4" x14ac:dyDescent="0.3">
      <c r="A5974" t="s">
        <v>8284</v>
      </c>
      <c r="B5974" t="s">
        <v>3126</v>
      </c>
      <c r="C5974">
        <v>34963</v>
      </c>
      <c r="D5974">
        <v>8617243198</v>
      </c>
    </row>
    <row r="5975" spans="1:4" x14ac:dyDescent="0.3">
      <c r="A5975" t="s">
        <v>8285</v>
      </c>
      <c r="B5975" t="s">
        <v>2116</v>
      </c>
      <c r="C5975">
        <v>43295</v>
      </c>
      <c r="D5975">
        <v>2841287114</v>
      </c>
    </row>
    <row r="5976" spans="1:4" x14ac:dyDescent="0.3">
      <c r="A5976" t="s">
        <v>8286</v>
      </c>
      <c r="B5976" t="s">
        <v>2246</v>
      </c>
      <c r="C5976">
        <v>50706</v>
      </c>
      <c r="D5976">
        <v>2405876701</v>
      </c>
    </row>
    <row r="5977" spans="1:4" x14ac:dyDescent="0.3">
      <c r="A5977" t="s">
        <v>8287</v>
      </c>
      <c r="B5977" t="s">
        <v>2496</v>
      </c>
      <c r="C5977">
        <v>40637</v>
      </c>
      <c r="D5977">
        <v>556704134</v>
      </c>
    </row>
    <row r="5978" spans="1:4" x14ac:dyDescent="0.3">
      <c r="A5978" t="s">
        <v>8288</v>
      </c>
      <c r="B5978" t="s">
        <v>3558</v>
      </c>
      <c r="C5978">
        <v>13130</v>
      </c>
      <c r="D5978">
        <v>5353923685</v>
      </c>
    </row>
    <row r="5979" spans="1:4" x14ac:dyDescent="0.3">
      <c r="A5979" t="s">
        <v>8289</v>
      </c>
      <c r="B5979" t="s">
        <v>2312</v>
      </c>
      <c r="C5979">
        <v>24221</v>
      </c>
      <c r="D5979">
        <v>7453397081</v>
      </c>
    </row>
    <row r="5980" spans="1:4" x14ac:dyDescent="0.3">
      <c r="A5980" t="s">
        <v>8290</v>
      </c>
      <c r="B5980" t="s">
        <v>2168</v>
      </c>
      <c r="C5980">
        <v>51992</v>
      </c>
      <c r="D5980">
        <v>3642988458</v>
      </c>
    </row>
    <row r="5981" spans="1:4" x14ac:dyDescent="0.3">
      <c r="A5981" t="s">
        <v>8291</v>
      </c>
      <c r="B5981" t="s">
        <v>3142</v>
      </c>
      <c r="C5981">
        <v>29066</v>
      </c>
      <c r="D5981">
        <v>9803956825</v>
      </c>
    </row>
    <row r="5982" spans="1:4" x14ac:dyDescent="0.3">
      <c r="A5982" t="s">
        <v>8292</v>
      </c>
      <c r="B5982" t="s">
        <v>1984</v>
      </c>
      <c r="C5982">
        <v>34151</v>
      </c>
      <c r="D5982">
        <v>4504361140</v>
      </c>
    </row>
    <row r="5983" spans="1:4" x14ac:dyDescent="0.3">
      <c r="A5983" t="s">
        <v>8293</v>
      </c>
      <c r="B5983" t="s">
        <v>3517</v>
      </c>
      <c r="C5983">
        <v>57164</v>
      </c>
      <c r="D5983">
        <v>7178607831</v>
      </c>
    </row>
    <row r="5984" spans="1:4" x14ac:dyDescent="0.3">
      <c r="A5984" t="s">
        <v>8294</v>
      </c>
      <c r="B5984" t="s">
        <v>2731</v>
      </c>
      <c r="C5984">
        <v>50365</v>
      </c>
      <c r="D5984">
        <v>7152427402</v>
      </c>
    </row>
    <row r="5985" spans="1:4" x14ac:dyDescent="0.3">
      <c r="A5985" t="s">
        <v>8295</v>
      </c>
      <c r="B5985" t="s">
        <v>2225</v>
      </c>
      <c r="C5985">
        <v>40437</v>
      </c>
      <c r="D5985">
        <v>3991963221</v>
      </c>
    </row>
    <row r="5986" spans="1:4" x14ac:dyDescent="0.3">
      <c r="A5986" t="s">
        <v>8296</v>
      </c>
      <c r="B5986" t="s">
        <v>2197</v>
      </c>
      <c r="C5986">
        <v>16325</v>
      </c>
      <c r="D5986">
        <v>3779559293</v>
      </c>
    </row>
    <row r="5987" spans="1:4" x14ac:dyDescent="0.3">
      <c r="A5987" t="s">
        <v>8297</v>
      </c>
      <c r="B5987" t="s">
        <v>3044</v>
      </c>
      <c r="C5987">
        <v>12071</v>
      </c>
      <c r="D5987">
        <v>2659144249</v>
      </c>
    </row>
    <row r="5988" spans="1:4" x14ac:dyDescent="0.3">
      <c r="A5988" t="s">
        <v>8298</v>
      </c>
      <c r="B5988" t="s">
        <v>5394</v>
      </c>
      <c r="C5988">
        <v>30651</v>
      </c>
      <c r="D5988">
        <v>9458563771</v>
      </c>
    </row>
    <row r="5989" spans="1:4" x14ac:dyDescent="0.3">
      <c r="A5989" t="s">
        <v>8299</v>
      </c>
      <c r="B5989" t="s">
        <v>2762</v>
      </c>
      <c r="C5989">
        <v>57455</v>
      </c>
      <c r="D5989">
        <v>7205288142</v>
      </c>
    </row>
    <row r="5990" spans="1:4" x14ac:dyDescent="0.3">
      <c r="A5990" t="s">
        <v>8300</v>
      </c>
      <c r="B5990" t="s">
        <v>2127</v>
      </c>
      <c r="C5990">
        <v>55110</v>
      </c>
      <c r="D5990">
        <v>8302317314</v>
      </c>
    </row>
    <row r="5991" spans="1:4" x14ac:dyDescent="0.3">
      <c r="A5991" t="s">
        <v>8301</v>
      </c>
      <c r="B5991" t="s">
        <v>2020</v>
      </c>
      <c r="C5991">
        <v>23704</v>
      </c>
      <c r="D5991">
        <v>2809344809</v>
      </c>
    </row>
    <row r="5992" spans="1:4" x14ac:dyDescent="0.3">
      <c r="A5992" t="s">
        <v>8302</v>
      </c>
      <c r="B5992" t="s">
        <v>2383</v>
      </c>
      <c r="C5992">
        <v>19555</v>
      </c>
      <c r="D5992">
        <v>5756920838</v>
      </c>
    </row>
    <row r="5993" spans="1:4" x14ac:dyDescent="0.3">
      <c r="A5993" t="s">
        <v>8303</v>
      </c>
      <c r="B5993" t="s">
        <v>3758</v>
      </c>
      <c r="C5993">
        <v>32864</v>
      </c>
      <c r="D5993">
        <v>9705650896</v>
      </c>
    </row>
    <row r="5994" spans="1:4" x14ac:dyDescent="0.3">
      <c r="A5994" t="s">
        <v>8304</v>
      </c>
      <c r="B5994" t="s">
        <v>2778</v>
      </c>
      <c r="C5994">
        <v>15193</v>
      </c>
      <c r="D5994">
        <v>7492341709</v>
      </c>
    </row>
    <row r="5995" spans="1:4" x14ac:dyDescent="0.3">
      <c r="A5995" t="s">
        <v>8305</v>
      </c>
      <c r="B5995" t="s">
        <v>2109</v>
      </c>
      <c r="C5995">
        <v>11831</v>
      </c>
      <c r="D5995">
        <v>4877108939</v>
      </c>
    </row>
    <row r="5996" spans="1:4" x14ac:dyDescent="0.3">
      <c r="A5996" t="s">
        <v>8306</v>
      </c>
      <c r="B5996" t="s">
        <v>3050</v>
      </c>
      <c r="C5996">
        <v>31759</v>
      </c>
      <c r="D5996">
        <v>1892125439</v>
      </c>
    </row>
    <row r="5997" spans="1:4" x14ac:dyDescent="0.3">
      <c r="A5997" t="s">
        <v>8307</v>
      </c>
      <c r="B5997" t="s">
        <v>2012</v>
      </c>
      <c r="C5997">
        <v>43979</v>
      </c>
      <c r="D5997">
        <v>569240891</v>
      </c>
    </row>
    <row r="5998" spans="1:4" x14ac:dyDescent="0.3">
      <c r="A5998" t="s">
        <v>8308</v>
      </c>
      <c r="B5998" t="s">
        <v>4163</v>
      </c>
      <c r="C5998">
        <v>37866</v>
      </c>
      <c r="D5998">
        <v>6487054410</v>
      </c>
    </row>
    <row r="5999" spans="1:4" x14ac:dyDescent="0.3">
      <c r="A5999" t="s">
        <v>8309</v>
      </c>
      <c r="B5999" t="s">
        <v>3286</v>
      </c>
      <c r="C5999">
        <v>52860</v>
      </c>
      <c r="D5999">
        <v>689661541</v>
      </c>
    </row>
    <row r="6000" spans="1:4" x14ac:dyDescent="0.3">
      <c r="A6000" t="s">
        <v>8310</v>
      </c>
      <c r="B6000" t="s">
        <v>2293</v>
      </c>
      <c r="C6000">
        <v>37290</v>
      </c>
      <c r="D6000">
        <v>826490107</v>
      </c>
    </row>
    <row r="6001" spans="1:4" x14ac:dyDescent="0.3">
      <c r="A6001" t="s">
        <v>8311</v>
      </c>
      <c r="B6001" t="s">
        <v>2734</v>
      </c>
      <c r="C6001">
        <v>57884</v>
      </c>
      <c r="D6001">
        <v>7865341539</v>
      </c>
    </row>
    <row r="6002" spans="1:4" x14ac:dyDescent="0.3">
      <c r="A6002" t="s">
        <v>8312</v>
      </c>
      <c r="B6002" t="s">
        <v>2824</v>
      </c>
      <c r="C6002">
        <v>55438</v>
      </c>
      <c r="D6002">
        <v>6402318035</v>
      </c>
    </row>
    <row r="6003" spans="1:4" x14ac:dyDescent="0.3">
      <c r="A6003" t="s">
        <v>8313</v>
      </c>
      <c r="B6003" t="s">
        <v>2409</v>
      </c>
      <c r="C6003">
        <v>18665</v>
      </c>
      <c r="D6003">
        <v>3560320844</v>
      </c>
    </row>
    <row r="6004" spans="1:4" x14ac:dyDescent="0.3">
      <c r="A6004" t="s">
        <v>8314</v>
      </c>
      <c r="B6004" t="s">
        <v>2468</v>
      </c>
      <c r="C6004">
        <v>49842</v>
      </c>
      <c r="D6004">
        <v>549857826</v>
      </c>
    </row>
    <row r="6005" spans="1:4" x14ac:dyDescent="0.3">
      <c r="A6005" t="s">
        <v>8315</v>
      </c>
      <c r="B6005" t="s">
        <v>3527</v>
      </c>
      <c r="C6005">
        <v>15399</v>
      </c>
      <c r="D6005">
        <v>5347887761</v>
      </c>
    </row>
    <row r="6006" spans="1:4" x14ac:dyDescent="0.3">
      <c r="A6006" t="s">
        <v>8316</v>
      </c>
      <c r="B6006" t="s">
        <v>2778</v>
      </c>
      <c r="C6006">
        <v>18621</v>
      </c>
      <c r="D6006">
        <v>5779075530</v>
      </c>
    </row>
    <row r="6007" spans="1:4" x14ac:dyDescent="0.3">
      <c r="A6007" t="s">
        <v>8317</v>
      </c>
      <c r="B6007" t="s">
        <v>2746</v>
      </c>
      <c r="C6007">
        <v>30581</v>
      </c>
      <c r="D6007">
        <v>6148235056</v>
      </c>
    </row>
    <row r="6008" spans="1:4" x14ac:dyDescent="0.3">
      <c r="A6008" t="s">
        <v>8318</v>
      </c>
      <c r="B6008" t="s">
        <v>2099</v>
      </c>
      <c r="C6008">
        <v>27852</v>
      </c>
      <c r="D6008">
        <v>244523738</v>
      </c>
    </row>
    <row r="6009" spans="1:4" x14ac:dyDescent="0.3">
      <c r="A6009" t="s">
        <v>8319</v>
      </c>
      <c r="B6009" t="s">
        <v>1948</v>
      </c>
      <c r="C6009">
        <v>18317</v>
      </c>
      <c r="D6009">
        <v>7775126329</v>
      </c>
    </row>
    <row r="6010" spans="1:4" x14ac:dyDescent="0.3">
      <c r="A6010" t="s">
        <v>8320</v>
      </c>
      <c r="B6010" t="s">
        <v>2752</v>
      </c>
      <c r="C6010">
        <v>41222</v>
      </c>
      <c r="D6010">
        <v>4401069773</v>
      </c>
    </row>
    <row r="6011" spans="1:4" x14ac:dyDescent="0.3">
      <c r="A6011" t="s">
        <v>8321</v>
      </c>
      <c r="B6011" t="s">
        <v>2177</v>
      </c>
      <c r="C6011">
        <v>30731</v>
      </c>
      <c r="D6011">
        <v>4525743115</v>
      </c>
    </row>
    <row r="6012" spans="1:4" x14ac:dyDescent="0.3">
      <c r="A6012" t="s">
        <v>8322</v>
      </c>
      <c r="B6012" t="s">
        <v>2426</v>
      </c>
      <c r="C6012">
        <v>58773</v>
      </c>
      <c r="D6012">
        <v>8445779583</v>
      </c>
    </row>
    <row r="6013" spans="1:4" x14ac:dyDescent="0.3">
      <c r="A6013" t="s">
        <v>8323</v>
      </c>
      <c r="B6013" t="s">
        <v>2190</v>
      </c>
      <c r="C6013">
        <v>14080</v>
      </c>
      <c r="D6013">
        <v>6279928705</v>
      </c>
    </row>
    <row r="6014" spans="1:4" x14ac:dyDescent="0.3">
      <c r="A6014" t="s">
        <v>8324</v>
      </c>
      <c r="B6014" t="s">
        <v>2674</v>
      </c>
      <c r="C6014">
        <v>24627</v>
      </c>
      <c r="D6014">
        <v>5005774041</v>
      </c>
    </row>
    <row r="6015" spans="1:4" x14ac:dyDescent="0.3">
      <c r="A6015" t="s">
        <v>8325</v>
      </c>
      <c r="B6015" t="s">
        <v>3041</v>
      </c>
      <c r="C6015">
        <v>58425</v>
      </c>
      <c r="D6015">
        <v>5358183647</v>
      </c>
    </row>
    <row r="6016" spans="1:4" x14ac:dyDescent="0.3">
      <c r="A6016" t="s">
        <v>8326</v>
      </c>
      <c r="B6016" t="s">
        <v>2757</v>
      </c>
      <c r="C6016">
        <v>24044</v>
      </c>
      <c r="D6016">
        <v>5990182805</v>
      </c>
    </row>
    <row r="6017" spans="1:4" x14ac:dyDescent="0.3">
      <c r="A6017" t="s">
        <v>8327</v>
      </c>
      <c r="B6017" t="s">
        <v>2188</v>
      </c>
      <c r="C6017">
        <v>57415</v>
      </c>
      <c r="D6017">
        <v>9782845590</v>
      </c>
    </row>
    <row r="6018" spans="1:4" x14ac:dyDescent="0.3">
      <c r="A6018" t="s">
        <v>8328</v>
      </c>
      <c r="B6018" t="s">
        <v>1980</v>
      </c>
      <c r="C6018">
        <v>24870</v>
      </c>
      <c r="D6018">
        <v>4428088442</v>
      </c>
    </row>
    <row r="6019" spans="1:4" x14ac:dyDescent="0.3">
      <c r="A6019" t="s">
        <v>8329</v>
      </c>
      <c r="B6019" t="s">
        <v>3108</v>
      </c>
      <c r="C6019">
        <v>44139</v>
      </c>
      <c r="D6019">
        <v>4718207207</v>
      </c>
    </row>
    <row r="6020" spans="1:4" x14ac:dyDescent="0.3">
      <c r="A6020" t="s">
        <v>8330</v>
      </c>
      <c r="B6020" t="s">
        <v>3508</v>
      </c>
      <c r="C6020">
        <v>31488</v>
      </c>
      <c r="D6020">
        <v>5511711233</v>
      </c>
    </row>
    <row r="6021" spans="1:4" x14ac:dyDescent="0.3">
      <c r="A6021" t="s">
        <v>8331</v>
      </c>
      <c r="B6021" t="s">
        <v>2722</v>
      </c>
      <c r="C6021">
        <v>17278</v>
      </c>
      <c r="D6021">
        <v>5795848808</v>
      </c>
    </row>
    <row r="6022" spans="1:4" x14ac:dyDescent="0.3">
      <c r="A6022" t="s">
        <v>8332</v>
      </c>
      <c r="B6022" t="s">
        <v>3269</v>
      </c>
      <c r="C6022">
        <v>50310</v>
      </c>
      <c r="D6022">
        <v>9624054975</v>
      </c>
    </row>
    <row r="6023" spans="1:4" x14ac:dyDescent="0.3">
      <c r="A6023" t="s">
        <v>8333</v>
      </c>
      <c r="B6023" t="s">
        <v>2606</v>
      </c>
      <c r="C6023">
        <v>29281</v>
      </c>
      <c r="D6023">
        <v>3569414450</v>
      </c>
    </row>
    <row r="6024" spans="1:4" x14ac:dyDescent="0.3">
      <c r="A6024" t="s">
        <v>8334</v>
      </c>
      <c r="B6024" t="s">
        <v>1978</v>
      </c>
      <c r="C6024">
        <v>37716</v>
      </c>
      <c r="D6024">
        <v>994826516</v>
      </c>
    </row>
    <row r="6025" spans="1:4" x14ac:dyDescent="0.3">
      <c r="A6025" t="s">
        <v>8335</v>
      </c>
      <c r="B6025" t="s">
        <v>2641</v>
      </c>
      <c r="C6025">
        <v>49412</v>
      </c>
      <c r="D6025">
        <v>5623930522</v>
      </c>
    </row>
    <row r="6026" spans="1:4" x14ac:dyDescent="0.3">
      <c r="A6026" t="s">
        <v>8336</v>
      </c>
      <c r="B6026" t="s">
        <v>2636</v>
      </c>
      <c r="C6026">
        <v>23888</v>
      </c>
      <c r="D6026">
        <v>5244119095</v>
      </c>
    </row>
    <row r="6027" spans="1:4" x14ac:dyDescent="0.3">
      <c r="A6027" t="s">
        <v>8337</v>
      </c>
      <c r="B6027" t="s">
        <v>2393</v>
      </c>
      <c r="C6027">
        <v>19818</v>
      </c>
      <c r="D6027">
        <v>7373156215</v>
      </c>
    </row>
    <row r="6028" spans="1:4" x14ac:dyDescent="0.3">
      <c r="A6028" t="s">
        <v>8338</v>
      </c>
      <c r="B6028" t="s">
        <v>3041</v>
      </c>
      <c r="C6028">
        <v>17304</v>
      </c>
      <c r="D6028">
        <v>8065075959</v>
      </c>
    </row>
    <row r="6029" spans="1:4" x14ac:dyDescent="0.3">
      <c r="A6029" t="s">
        <v>8339</v>
      </c>
      <c r="B6029" t="s">
        <v>2223</v>
      </c>
      <c r="C6029">
        <v>54785</v>
      </c>
      <c r="D6029">
        <v>8370379001</v>
      </c>
    </row>
    <row r="6030" spans="1:4" x14ac:dyDescent="0.3">
      <c r="A6030" t="s">
        <v>8340</v>
      </c>
      <c r="B6030" t="s">
        <v>2507</v>
      </c>
      <c r="C6030">
        <v>12751</v>
      </c>
      <c r="D6030">
        <v>4656574848</v>
      </c>
    </row>
    <row r="6031" spans="1:4" x14ac:dyDescent="0.3">
      <c r="A6031" t="s">
        <v>8341</v>
      </c>
      <c r="B6031" t="s">
        <v>2380</v>
      </c>
      <c r="C6031">
        <v>21037</v>
      </c>
      <c r="D6031">
        <v>6915102108</v>
      </c>
    </row>
    <row r="6032" spans="1:4" x14ac:dyDescent="0.3">
      <c r="A6032" t="s">
        <v>8342</v>
      </c>
      <c r="B6032" t="s">
        <v>2054</v>
      </c>
      <c r="C6032">
        <v>51713</v>
      </c>
      <c r="D6032">
        <v>3266408608</v>
      </c>
    </row>
    <row r="6033" spans="1:4" x14ac:dyDescent="0.3">
      <c r="A6033" t="s">
        <v>8343</v>
      </c>
      <c r="B6033" t="s">
        <v>2012</v>
      </c>
      <c r="C6033">
        <v>27476</v>
      </c>
      <c r="D6033">
        <v>7453397081</v>
      </c>
    </row>
    <row r="6034" spans="1:4" x14ac:dyDescent="0.3">
      <c r="A6034" t="s">
        <v>8344</v>
      </c>
      <c r="B6034" t="s">
        <v>1988</v>
      </c>
      <c r="C6034">
        <v>28050</v>
      </c>
      <c r="D6034">
        <v>8832488175</v>
      </c>
    </row>
    <row r="6035" spans="1:4" x14ac:dyDescent="0.3">
      <c r="A6035" t="s">
        <v>8345</v>
      </c>
      <c r="B6035" t="s">
        <v>2205</v>
      </c>
      <c r="C6035">
        <v>27040</v>
      </c>
      <c r="D6035">
        <v>5623178685</v>
      </c>
    </row>
    <row r="6036" spans="1:4" x14ac:dyDescent="0.3">
      <c r="A6036" t="s">
        <v>8346</v>
      </c>
      <c r="B6036" t="s">
        <v>1930</v>
      </c>
      <c r="C6036">
        <v>25627</v>
      </c>
      <c r="D6036">
        <v>9196221739</v>
      </c>
    </row>
    <row r="6037" spans="1:4" x14ac:dyDescent="0.3">
      <c r="A6037" t="s">
        <v>8347</v>
      </c>
      <c r="B6037" t="s">
        <v>1986</v>
      </c>
      <c r="C6037">
        <v>20971</v>
      </c>
      <c r="D6037">
        <v>8249460030</v>
      </c>
    </row>
    <row r="6038" spans="1:4" x14ac:dyDescent="0.3">
      <c r="A6038" t="s">
        <v>8348</v>
      </c>
      <c r="B6038" t="s">
        <v>3785</v>
      </c>
      <c r="C6038">
        <v>50554</v>
      </c>
      <c r="D6038">
        <v>1549399640</v>
      </c>
    </row>
    <row r="6039" spans="1:4" x14ac:dyDescent="0.3">
      <c r="A6039" t="s">
        <v>8349</v>
      </c>
      <c r="B6039" t="s">
        <v>1986</v>
      </c>
      <c r="C6039">
        <v>49042</v>
      </c>
      <c r="D6039">
        <v>1659448174</v>
      </c>
    </row>
    <row r="6040" spans="1:4" x14ac:dyDescent="0.3">
      <c r="A6040" t="s">
        <v>8350</v>
      </c>
      <c r="B6040" t="s">
        <v>3915</v>
      </c>
      <c r="C6040">
        <v>11207</v>
      </c>
      <c r="D6040">
        <v>2592292012</v>
      </c>
    </row>
    <row r="6041" spans="1:4" x14ac:dyDescent="0.3">
      <c r="A6041" t="s">
        <v>8351</v>
      </c>
      <c r="B6041" t="s">
        <v>2345</v>
      </c>
      <c r="C6041">
        <v>11646</v>
      </c>
      <c r="D6041">
        <v>6172549286</v>
      </c>
    </row>
    <row r="6042" spans="1:4" x14ac:dyDescent="0.3">
      <c r="A6042" t="s">
        <v>8352</v>
      </c>
      <c r="B6042" t="s">
        <v>2473</v>
      </c>
      <c r="C6042">
        <v>28998</v>
      </c>
      <c r="D6042">
        <v>2012142672</v>
      </c>
    </row>
    <row r="6043" spans="1:4" x14ac:dyDescent="0.3">
      <c r="A6043" t="s">
        <v>8353</v>
      </c>
      <c r="B6043" t="s">
        <v>2452</v>
      </c>
      <c r="C6043">
        <v>17548</v>
      </c>
      <c r="D6043">
        <v>4852897158</v>
      </c>
    </row>
    <row r="6044" spans="1:4" x14ac:dyDescent="0.3">
      <c r="A6044" t="s">
        <v>8354</v>
      </c>
      <c r="B6044" t="s">
        <v>2166</v>
      </c>
      <c r="C6044">
        <v>45379</v>
      </c>
      <c r="D6044">
        <v>3996818513</v>
      </c>
    </row>
    <row r="6045" spans="1:4" x14ac:dyDescent="0.3">
      <c r="A6045" t="s">
        <v>8355</v>
      </c>
      <c r="B6045" t="s">
        <v>2059</v>
      </c>
      <c r="C6045">
        <v>39093</v>
      </c>
      <c r="D6045">
        <v>4492546545</v>
      </c>
    </row>
    <row r="6046" spans="1:4" x14ac:dyDescent="0.3">
      <c r="A6046" t="s">
        <v>8356</v>
      </c>
      <c r="B6046" t="s">
        <v>3113</v>
      </c>
      <c r="C6046">
        <v>17185</v>
      </c>
      <c r="D6046">
        <v>8507800106</v>
      </c>
    </row>
    <row r="6047" spans="1:4" x14ac:dyDescent="0.3">
      <c r="A6047" t="s">
        <v>8357</v>
      </c>
      <c r="B6047" t="s">
        <v>2030</v>
      </c>
      <c r="C6047">
        <v>11978</v>
      </c>
      <c r="D6047">
        <v>2279888742</v>
      </c>
    </row>
    <row r="6048" spans="1:4" x14ac:dyDescent="0.3">
      <c r="A6048" t="s">
        <v>8358</v>
      </c>
      <c r="B6048" t="s">
        <v>2154</v>
      </c>
      <c r="C6048">
        <v>37381</v>
      </c>
      <c r="D6048">
        <v>6286877770</v>
      </c>
    </row>
    <row r="6049" spans="1:4" x14ac:dyDescent="0.3">
      <c r="A6049" t="s">
        <v>8359</v>
      </c>
      <c r="B6049" t="s">
        <v>3201</v>
      </c>
      <c r="C6049">
        <v>36278</v>
      </c>
      <c r="D6049">
        <v>6769297310</v>
      </c>
    </row>
    <row r="6050" spans="1:4" x14ac:dyDescent="0.3">
      <c r="A6050" t="s">
        <v>8360</v>
      </c>
      <c r="B6050" t="s">
        <v>1954</v>
      </c>
      <c r="C6050">
        <v>59123</v>
      </c>
      <c r="D6050">
        <v>6852060985</v>
      </c>
    </row>
    <row r="6051" spans="1:4" x14ac:dyDescent="0.3">
      <c r="A6051" t="s">
        <v>8361</v>
      </c>
      <c r="B6051" t="s">
        <v>2345</v>
      </c>
      <c r="C6051">
        <v>10188</v>
      </c>
      <c r="D6051">
        <v>9107581297</v>
      </c>
    </row>
    <row r="6052" spans="1:4" x14ac:dyDescent="0.3">
      <c r="A6052" t="s">
        <v>8362</v>
      </c>
      <c r="B6052" t="s">
        <v>2077</v>
      </c>
      <c r="C6052">
        <v>18981</v>
      </c>
      <c r="D6052">
        <v>5759255762</v>
      </c>
    </row>
    <row r="6053" spans="1:4" x14ac:dyDescent="0.3">
      <c r="A6053" t="s">
        <v>8363</v>
      </c>
      <c r="B6053" t="s">
        <v>2089</v>
      </c>
      <c r="C6053">
        <v>44375</v>
      </c>
      <c r="D6053">
        <v>4119729087</v>
      </c>
    </row>
    <row r="6054" spans="1:4" x14ac:dyDescent="0.3">
      <c r="A6054" t="s">
        <v>8364</v>
      </c>
      <c r="B6054" t="s">
        <v>3512</v>
      </c>
      <c r="C6054">
        <v>25134</v>
      </c>
      <c r="D6054">
        <v>4039266773</v>
      </c>
    </row>
    <row r="6055" spans="1:4" x14ac:dyDescent="0.3">
      <c r="A6055" t="s">
        <v>8365</v>
      </c>
      <c r="B6055" t="s">
        <v>3092</v>
      </c>
      <c r="C6055">
        <v>14490</v>
      </c>
      <c r="D6055">
        <v>2575500974</v>
      </c>
    </row>
    <row r="6056" spans="1:4" x14ac:dyDescent="0.3">
      <c r="A6056" t="s">
        <v>8366</v>
      </c>
      <c r="B6056" t="s">
        <v>2057</v>
      </c>
      <c r="C6056">
        <v>17858</v>
      </c>
      <c r="D6056">
        <v>1472093461</v>
      </c>
    </row>
    <row r="6057" spans="1:4" x14ac:dyDescent="0.3">
      <c r="A6057" t="s">
        <v>8367</v>
      </c>
      <c r="B6057" t="s">
        <v>2170</v>
      </c>
      <c r="C6057">
        <v>20009</v>
      </c>
      <c r="D6057">
        <v>132027631</v>
      </c>
    </row>
    <row r="6058" spans="1:4" x14ac:dyDescent="0.3">
      <c r="A6058" t="s">
        <v>8368</v>
      </c>
      <c r="B6058" t="s">
        <v>1974</v>
      </c>
      <c r="C6058">
        <v>54961</v>
      </c>
      <c r="D6058">
        <v>4578004252</v>
      </c>
    </row>
    <row r="6059" spans="1:4" x14ac:dyDescent="0.3">
      <c r="A6059" t="s">
        <v>8369</v>
      </c>
      <c r="B6059" t="s">
        <v>2396</v>
      </c>
      <c r="C6059">
        <v>40178</v>
      </c>
      <c r="D6059">
        <v>8065075959</v>
      </c>
    </row>
    <row r="6060" spans="1:4" x14ac:dyDescent="0.3">
      <c r="A6060" t="s">
        <v>8370</v>
      </c>
      <c r="B6060" t="s">
        <v>2920</v>
      </c>
      <c r="C6060">
        <v>21582</v>
      </c>
      <c r="D6060">
        <v>1898839557</v>
      </c>
    </row>
    <row r="6061" spans="1:4" x14ac:dyDescent="0.3">
      <c r="A6061" t="s">
        <v>8371</v>
      </c>
      <c r="B6061" t="s">
        <v>2067</v>
      </c>
      <c r="C6061">
        <v>30406</v>
      </c>
      <c r="D6061">
        <v>7281103514</v>
      </c>
    </row>
    <row r="6062" spans="1:4" x14ac:dyDescent="0.3">
      <c r="A6062" t="s">
        <v>8372</v>
      </c>
      <c r="B6062" t="s">
        <v>3050</v>
      </c>
      <c r="C6062">
        <v>10085</v>
      </c>
      <c r="D6062">
        <v>4984363320</v>
      </c>
    </row>
    <row r="6063" spans="1:4" x14ac:dyDescent="0.3">
      <c r="A6063" t="s">
        <v>8373</v>
      </c>
      <c r="B6063" t="s">
        <v>2405</v>
      </c>
      <c r="C6063">
        <v>43234</v>
      </c>
      <c r="D6063">
        <v>901154172</v>
      </c>
    </row>
    <row r="6064" spans="1:4" x14ac:dyDescent="0.3">
      <c r="A6064" t="s">
        <v>8374</v>
      </c>
      <c r="B6064" t="s">
        <v>2257</v>
      </c>
      <c r="C6064">
        <v>15293</v>
      </c>
      <c r="D6064">
        <v>2936088178</v>
      </c>
    </row>
    <row r="6065" spans="1:4" x14ac:dyDescent="0.3">
      <c r="A6065" t="s">
        <v>8375</v>
      </c>
      <c r="B6065" t="s">
        <v>2221</v>
      </c>
      <c r="C6065">
        <v>49061</v>
      </c>
      <c r="D6065">
        <v>8017115954</v>
      </c>
    </row>
    <row r="6066" spans="1:4" x14ac:dyDescent="0.3">
      <c r="A6066" t="s">
        <v>8376</v>
      </c>
      <c r="B6066" t="s">
        <v>2242</v>
      </c>
      <c r="C6066">
        <v>43856</v>
      </c>
      <c r="D6066">
        <v>3806430489</v>
      </c>
    </row>
    <row r="6067" spans="1:4" x14ac:dyDescent="0.3">
      <c r="A6067" t="s">
        <v>8377</v>
      </c>
      <c r="B6067" t="s">
        <v>1962</v>
      </c>
      <c r="C6067">
        <v>56687</v>
      </c>
      <c r="D6067">
        <v>2070860833</v>
      </c>
    </row>
    <row r="6068" spans="1:4" x14ac:dyDescent="0.3">
      <c r="A6068" t="s">
        <v>8378</v>
      </c>
      <c r="B6068" t="s">
        <v>2411</v>
      </c>
      <c r="C6068">
        <v>46920</v>
      </c>
      <c r="D6068">
        <v>6019132307</v>
      </c>
    </row>
    <row r="6069" spans="1:4" x14ac:dyDescent="0.3">
      <c r="A6069" t="s">
        <v>8379</v>
      </c>
      <c r="B6069" t="s">
        <v>2121</v>
      </c>
      <c r="C6069">
        <v>59927</v>
      </c>
      <c r="D6069">
        <v>3935718624</v>
      </c>
    </row>
    <row r="6070" spans="1:4" x14ac:dyDescent="0.3">
      <c r="A6070" t="s">
        <v>8380</v>
      </c>
      <c r="B6070" t="s">
        <v>2018</v>
      </c>
      <c r="C6070">
        <v>55468</v>
      </c>
      <c r="D6070">
        <v>6000780338</v>
      </c>
    </row>
    <row r="6071" spans="1:4" x14ac:dyDescent="0.3">
      <c r="A6071" t="s">
        <v>8381</v>
      </c>
      <c r="B6071" t="s">
        <v>2488</v>
      </c>
      <c r="C6071">
        <v>28346</v>
      </c>
      <c r="D6071">
        <v>2973481236</v>
      </c>
    </row>
    <row r="6072" spans="1:4" x14ac:dyDescent="0.3">
      <c r="A6072" t="s">
        <v>8382</v>
      </c>
      <c r="B6072" t="s">
        <v>2505</v>
      </c>
      <c r="C6072">
        <v>38227</v>
      </c>
      <c r="D6072">
        <v>1856596435</v>
      </c>
    </row>
    <row r="6073" spans="1:4" x14ac:dyDescent="0.3">
      <c r="A6073" t="s">
        <v>8383</v>
      </c>
      <c r="B6073" t="s">
        <v>3050</v>
      </c>
      <c r="C6073">
        <v>19580</v>
      </c>
      <c r="D6073">
        <v>8977805007</v>
      </c>
    </row>
    <row r="6074" spans="1:4" x14ac:dyDescent="0.3">
      <c r="A6074" t="s">
        <v>8384</v>
      </c>
      <c r="B6074" t="s">
        <v>2387</v>
      </c>
      <c r="C6074">
        <v>14236</v>
      </c>
      <c r="D6074">
        <v>6375014751</v>
      </c>
    </row>
    <row r="6075" spans="1:4" x14ac:dyDescent="0.3">
      <c r="A6075" t="s">
        <v>8385</v>
      </c>
      <c r="B6075" t="s">
        <v>3758</v>
      </c>
      <c r="C6075">
        <v>45846</v>
      </c>
      <c r="D6075">
        <v>594961432</v>
      </c>
    </row>
    <row r="6076" spans="1:4" x14ac:dyDescent="0.3">
      <c r="A6076" t="s">
        <v>8386</v>
      </c>
      <c r="B6076" t="s">
        <v>2207</v>
      </c>
      <c r="C6076">
        <v>29523</v>
      </c>
      <c r="D6076">
        <v>806065796</v>
      </c>
    </row>
    <row r="6077" spans="1:4" x14ac:dyDescent="0.3">
      <c r="A6077" t="s">
        <v>8387</v>
      </c>
      <c r="B6077" t="s">
        <v>2225</v>
      </c>
      <c r="C6077">
        <v>19373</v>
      </c>
      <c r="D6077">
        <v>5353923685</v>
      </c>
    </row>
    <row r="6078" spans="1:4" x14ac:dyDescent="0.3">
      <c r="A6078" t="s">
        <v>8388</v>
      </c>
      <c r="B6078" t="s">
        <v>2790</v>
      </c>
      <c r="C6078">
        <v>38539</v>
      </c>
      <c r="D6078">
        <v>3488994694</v>
      </c>
    </row>
    <row r="6079" spans="1:4" x14ac:dyDescent="0.3">
      <c r="A6079" t="s">
        <v>8389</v>
      </c>
      <c r="B6079" t="s">
        <v>2131</v>
      </c>
      <c r="C6079">
        <v>29455</v>
      </c>
      <c r="D6079">
        <v>2230983466</v>
      </c>
    </row>
    <row r="6080" spans="1:4" x14ac:dyDescent="0.3">
      <c r="A6080" t="s">
        <v>8390</v>
      </c>
      <c r="B6080" t="s">
        <v>2350</v>
      </c>
      <c r="C6080">
        <v>17843</v>
      </c>
      <c r="D6080">
        <v>3509620267</v>
      </c>
    </row>
    <row r="6081" spans="1:4" x14ac:dyDescent="0.3">
      <c r="A6081" t="s">
        <v>8391</v>
      </c>
      <c r="B6081" t="s">
        <v>2931</v>
      </c>
      <c r="C6081">
        <v>10690</v>
      </c>
      <c r="D6081">
        <v>7269614199</v>
      </c>
    </row>
    <row r="6082" spans="1:4" x14ac:dyDescent="0.3">
      <c r="A6082" t="s">
        <v>8392</v>
      </c>
      <c r="B6082" t="s">
        <v>2365</v>
      </c>
      <c r="C6082">
        <v>46153</v>
      </c>
      <c r="D6082">
        <v>8640079943</v>
      </c>
    </row>
    <row r="6083" spans="1:4" x14ac:dyDescent="0.3">
      <c r="A6083" t="s">
        <v>8393</v>
      </c>
      <c r="B6083" t="s">
        <v>2335</v>
      </c>
      <c r="C6083">
        <v>44073</v>
      </c>
      <c r="D6083">
        <v>2561690342</v>
      </c>
    </row>
    <row r="6084" spans="1:4" x14ac:dyDescent="0.3">
      <c r="A6084" t="s">
        <v>8394</v>
      </c>
      <c r="B6084" t="s">
        <v>2457</v>
      </c>
      <c r="C6084">
        <v>53923</v>
      </c>
      <c r="D6084">
        <v>5499856877</v>
      </c>
    </row>
    <row r="6085" spans="1:4" x14ac:dyDescent="0.3">
      <c r="A6085" t="s">
        <v>8395</v>
      </c>
      <c r="B6085" t="s">
        <v>3144</v>
      </c>
      <c r="C6085">
        <v>42009</v>
      </c>
      <c r="D6085">
        <v>7132417177</v>
      </c>
    </row>
    <row r="6086" spans="1:4" x14ac:dyDescent="0.3">
      <c r="A6086" t="s">
        <v>8396</v>
      </c>
      <c r="B6086" t="s">
        <v>2663</v>
      </c>
      <c r="C6086">
        <v>40307</v>
      </c>
      <c r="D6086">
        <v>6375014751</v>
      </c>
    </row>
    <row r="6087" spans="1:4" x14ac:dyDescent="0.3">
      <c r="A6087" t="s">
        <v>8397</v>
      </c>
      <c r="B6087" t="s">
        <v>1991</v>
      </c>
      <c r="C6087">
        <v>40061</v>
      </c>
      <c r="D6087">
        <v>1839046880</v>
      </c>
    </row>
    <row r="6088" spans="1:4" x14ac:dyDescent="0.3">
      <c r="A6088" t="s">
        <v>8398</v>
      </c>
      <c r="B6088" t="s">
        <v>2113</v>
      </c>
      <c r="C6088">
        <v>32252</v>
      </c>
      <c r="D6088">
        <v>6890491998</v>
      </c>
    </row>
    <row r="6089" spans="1:4" x14ac:dyDescent="0.3">
      <c r="A6089" t="s">
        <v>8399</v>
      </c>
      <c r="B6089" t="s">
        <v>3113</v>
      </c>
      <c r="C6089">
        <v>56526</v>
      </c>
      <c r="D6089">
        <v>7635344498</v>
      </c>
    </row>
    <row r="6090" spans="1:4" x14ac:dyDescent="0.3">
      <c r="A6090" t="s">
        <v>8400</v>
      </c>
      <c r="B6090" t="s">
        <v>2873</v>
      </c>
      <c r="C6090">
        <v>17416</v>
      </c>
      <c r="D6090">
        <v>6172549286</v>
      </c>
    </row>
    <row r="6091" spans="1:4" x14ac:dyDescent="0.3">
      <c r="A6091" t="s">
        <v>8401</v>
      </c>
      <c r="B6091" t="s">
        <v>2182</v>
      </c>
      <c r="C6091">
        <v>20057</v>
      </c>
      <c r="D6091">
        <v>9619649427</v>
      </c>
    </row>
    <row r="6092" spans="1:4" x14ac:dyDescent="0.3">
      <c r="A6092" t="s">
        <v>8402</v>
      </c>
      <c r="B6092" t="s">
        <v>2305</v>
      </c>
      <c r="C6092">
        <v>35416</v>
      </c>
      <c r="D6092">
        <v>5863557389</v>
      </c>
    </row>
    <row r="6093" spans="1:4" x14ac:dyDescent="0.3">
      <c r="A6093" t="s">
        <v>8403</v>
      </c>
      <c r="B6093" t="s">
        <v>2010</v>
      </c>
      <c r="C6093">
        <v>42688</v>
      </c>
      <c r="D6093">
        <v>2565093969</v>
      </c>
    </row>
    <row r="6094" spans="1:4" x14ac:dyDescent="0.3">
      <c r="A6094" t="s">
        <v>8404</v>
      </c>
      <c r="B6094" t="s">
        <v>3512</v>
      </c>
      <c r="C6094">
        <v>37826</v>
      </c>
      <c r="D6094">
        <v>8519669638</v>
      </c>
    </row>
    <row r="6095" spans="1:4" x14ac:dyDescent="0.3">
      <c r="A6095" t="s">
        <v>8405</v>
      </c>
      <c r="B6095" t="s">
        <v>2006</v>
      </c>
      <c r="C6095">
        <v>10697</v>
      </c>
      <c r="D6095">
        <v>2551917727</v>
      </c>
    </row>
    <row r="6096" spans="1:4" x14ac:dyDescent="0.3">
      <c r="A6096" t="s">
        <v>8406</v>
      </c>
      <c r="B6096" t="s">
        <v>2271</v>
      </c>
      <c r="C6096">
        <v>14094</v>
      </c>
      <c r="D6096">
        <v>1743464649</v>
      </c>
    </row>
    <row r="6097" spans="1:4" x14ac:dyDescent="0.3">
      <c r="A6097" t="s">
        <v>8407</v>
      </c>
      <c r="B6097" t="s">
        <v>2001</v>
      </c>
      <c r="C6097">
        <v>44943</v>
      </c>
      <c r="D6097">
        <v>1444572199</v>
      </c>
    </row>
    <row r="6098" spans="1:4" x14ac:dyDescent="0.3">
      <c r="A6098" t="s">
        <v>8408</v>
      </c>
      <c r="B6098" t="s">
        <v>1958</v>
      </c>
      <c r="C6098">
        <v>34125</v>
      </c>
      <c r="D6098">
        <v>515647594</v>
      </c>
    </row>
    <row r="6099" spans="1:4" x14ac:dyDescent="0.3">
      <c r="A6099" t="s">
        <v>8409</v>
      </c>
      <c r="B6099" t="s">
        <v>2660</v>
      </c>
      <c r="C6099">
        <v>32416</v>
      </c>
      <c r="D6099">
        <v>5000631609</v>
      </c>
    </row>
    <row r="6100" spans="1:4" x14ac:dyDescent="0.3">
      <c r="A6100" t="s">
        <v>8410</v>
      </c>
      <c r="B6100" t="s">
        <v>2260</v>
      </c>
      <c r="C6100">
        <v>35509</v>
      </c>
      <c r="D6100">
        <v>9651729414</v>
      </c>
    </row>
    <row r="6101" spans="1:4" x14ac:dyDescent="0.3">
      <c r="A6101" t="s">
        <v>8411</v>
      </c>
      <c r="B6101" t="s">
        <v>3376</v>
      </c>
      <c r="C6101">
        <v>26619</v>
      </c>
      <c r="D6101">
        <v>2257563263</v>
      </c>
    </row>
    <row r="6102" spans="1:4" x14ac:dyDescent="0.3">
      <c r="A6102" t="s">
        <v>8412</v>
      </c>
      <c r="B6102" t="s">
        <v>2166</v>
      </c>
      <c r="C6102">
        <v>23531</v>
      </c>
      <c r="D6102">
        <v>116428384</v>
      </c>
    </row>
    <row r="6103" spans="1:4" x14ac:dyDescent="0.3">
      <c r="A6103" t="s">
        <v>8413</v>
      </c>
      <c r="B6103" t="s">
        <v>2804</v>
      </c>
      <c r="C6103">
        <v>55538</v>
      </c>
      <c r="D6103">
        <v>9128677390</v>
      </c>
    </row>
    <row r="6104" spans="1:4" x14ac:dyDescent="0.3">
      <c r="A6104" t="s">
        <v>8414</v>
      </c>
      <c r="B6104" t="s">
        <v>1974</v>
      </c>
      <c r="C6104">
        <v>57073</v>
      </c>
      <c r="D6104">
        <v>7191906499</v>
      </c>
    </row>
    <row r="6105" spans="1:4" x14ac:dyDescent="0.3">
      <c r="A6105" t="s">
        <v>8415</v>
      </c>
      <c r="B6105" t="s">
        <v>1984</v>
      </c>
      <c r="C6105">
        <v>35899</v>
      </c>
      <c r="D6105">
        <v>4097160079</v>
      </c>
    </row>
    <row r="6106" spans="1:4" x14ac:dyDescent="0.3">
      <c r="A6106" t="s">
        <v>8416</v>
      </c>
      <c r="B6106" t="s">
        <v>2123</v>
      </c>
      <c r="C6106">
        <v>55497</v>
      </c>
      <c r="D6106">
        <v>1855604000</v>
      </c>
    </row>
    <row r="6107" spans="1:4" x14ac:dyDescent="0.3">
      <c r="A6107" t="s">
        <v>8417</v>
      </c>
      <c r="B6107" t="s">
        <v>2161</v>
      </c>
      <c r="C6107">
        <v>17554</v>
      </c>
      <c r="D6107">
        <v>8673837456</v>
      </c>
    </row>
    <row r="6108" spans="1:4" x14ac:dyDescent="0.3">
      <c r="A6108" t="s">
        <v>8418</v>
      </c>
      <c r="B6108" t="s">
        <v>2266</v>
      </c>
      <c r="C6108">
        <v>33715</v>
      </c>
      <c r="D6108">
        <v>9260254965</v>
      </c>
    </row>
    <row r="6109" spans="1:4" x14ac:dyDescent="0.3">
      <c r="A6109" t="s">
        <v>8419</v>
      </c>
      <c r="B6109" t="s">
        <v>2552</v>
      </c>
      <c r="C6109">
        <v>35662</v>
      </c>
      <c r="D6109">
        <v>7440017404</v>
      </c>
    </row>
    <row r="6110" spans="1:4" x14ac:dyDescent="0.3">
      <c r="A6110" t="s">
        <v>8420</v>
      </c>
      <c r="B6110" t="s">
        <v>2194</v>
      </c>
      <c r="C6110">
        <v>52990</v>
      </c>
      <c r="D6110">
        <v>2510440322</v>
      </c>
    </row>
    <row r="6111" spans="1:4" x14ac:dyDescent="0.3">
      <c r="A6111" t="s">
        <v>8421</v>
      </c>
      <c r="B6111" t="s">
        <v>3512</v>
      </c>
      <c r="C6111">
        <v>21634</v>
      </c>
      <c r="D6111">
        <v>7166957409</v>
      </c>
    </row>
    <row r="6112" spans="1:4" x14ac:dyDescent="0.3">
      <c r="A6112" t="s">
        <v>8422</v>
      </c>
      <c r="B6112" t="s">
        <v>5394</v>
      </c>
      <c r="C6112">
        <v>56206</v>
      </c>
      <c r="D6112">
        <v>9597202352</v>
      </c>
    </row>
    <row r="6113" spans="1:4" x14ac:dyDescent="0.3">
      <c r="A6113" t="s">
        <v>8423</v>
      </c>
      <c r="B6113" t="s">
        <v>2869</v>
      </c>
      <c r="C6113">
        <v>42516</v>
      </c>
      <c r="D6113">
        <v>4037854406</v>
      </c>
    </row>
    <row r="6114" spans="1:4" x14ac:dyDescent="0.3">
      <c r="A6114" t="s">
        <v>8424</v>
      </c>
      <c r="B6114" t="s">
        <v>3390</v>
      </c>
      <c r="C6114">
        <v>16721</v>
      </c>
      <c r="D6114">
        <v>1280521902</v>
      </c>
    </row>
    <row r="6115" spans="1:4" x14ac:dyDescent="0.3">
      <c r="A6115" t="s">
        <v>8425</v>
      </c>
      <c r="B6115" t="s">
        <v>2305</v>
      </c>
      <c r="C6115">
        <v>24576</v>
      </c>
      <c r="D6115">
        <v>992720575</v>
      </c>
    </row>
    <row r="6116" spans="1:4" x14ac:dyDescent="0.3">
      <c r="A6116" t="s">
        <v>8426</v>
      </c>
      <c r="B6116" t="s">
        <v>2389</v>
      </c>
      <c r="C6116">
        <v>12855</v>
      </c>
      <c r="D6116">
        <v>966588630</v>
      </c>
    </row>
    <row r="6117" spans="1:4" x14ac:dyDescent="0.3">
      <c r="A6117" t="s">
        <v>8427</v>
      </c>
      <c r="B6117" t="s">
        <v>2992</v>
      </c>
      <c r="C6117">
        <v>14141</v>
      </c>
      <c r="D6117">
        <v>6227038881</v>
      </c>
    </row>
    <row r="6118" spans="1:4" x14ac:dyDescent="0.3">
      <c r="A6118" t="s">
        <v>8428</v>
      </c>
      <c r="B6118" t="s">
        <v>2164</v>
      </c>
      <c r="C6118">
        <v>30528</v>
      </c>
      <c r="D6118">
        <v>3670950885</v>
      </c>
    </row>
    <row r="6119" spans="1:4" x14ac:dyDescent="0.3">
      <c r="A6119" t="s">
        <v>8429</v>
      </c>
      <c r="B6119" t="s">
        <v>2647</v>
      </c>
      <c r="C6119">
        <v>14516</v>
      </c>
      <c r="D6119">
        <v>3292353998</v>
      </c>
    </row>
    <row r="6120" spans="1:4" x14ac:dyDescent="0.3">
      <c r="A6120" t="s">
        <v>8430</v>
      </c>
      <c r="B6120" t="s">
        <v>2764</v>
      </c>
      <c r="C6120">
        <v>17643</v>
      </c>
      <c r="D6120">
        <v>7573774818</v>
      </c>
    </row>
    <row r="6121" spans="1:4" x14ac:dyDescent="0.3">
      <c r="A6121" t="s">
        <v>8431</v>
      </c>
      <c r="B6121" t="s">
        <v>3142</v>
      </c>
      <c r="C6121">
        <v>39327</v>
      </c>
      <c r="D6121">
        <v>304906506</v>
      </c>
    </row>
    <row r="6122" spans="1:4" x14ac:dyDescent="0.3">
      <c r="A6122" t="s">
        <v>8432</v>
      </c>
      <c r="B6122" t="s">
        <v>3237</v>
      </c>
      <c r="C6122">
        <v>40660</v>
      </c>
      <c r="D6122">
        <v>6041314951</v>
      </c>
    </row>
    <row r="6123" spans="1:4" x14ac:dyDescent="0.3">
      <c r="A6123" t="s">
        <v>8433</v>
      </c>
      <c r="B6123" t="s">
        <v>2305</v>
      </c>
      <c r="C6123">
        <v>17537</v>
      </c>
      <c r="D6123">
        <v>1085075834</v>
      </c>
    </row>
    <row r="6124" spans="1:4" x14ac:dyDescent="0.3">
      <c r="A6124" t="s">
        <v>8434</v>
      </c>
      <c r="B6124" t="s">
        <v>2008</v>
      </c>
      <c r="C6124">
        <v>19101</v>
      </c>
      <c r="D6124">
        <v>7152427402</v>
      </c>
    </row>
    <row r="6125" spans="1:4" x14ac:dyDescent="0.3">
      <c r="A6125" t="s">
        <v>8435</v>
      </c>
      <c r="B6125" t="s">
        <v>2436</v>
      </c>
      <c r="C6125">
        <v>51468</v>
      </c>
      <c r="D6125">
        <v>5142790693</v>
      </c>
    </row>
    <row r="6126" spans="1:4" x14ac:dyDescent="0.3">
      <c r="A6126" t="s">
        <v>8436</v>
      </c>
      <c r="B6126" t="s">
        <v>2022</v>
      </c>
      <c r="C6126">
        <v>54645</v>
      </c>
      <c r="D6126">
        <v>8887868026</v>
      </c>
    </row>
    <row r="6127" spans="1:4" x14ac:dyDescent="0.3">
      <c r="A6127" t="s">
        <v>8437</v>
      </c>
      <c r="B6127" t="s">
        <v>2360</v>
      </c>
      <c r="C6127">
        <v>26787</v>
      </c>
      <c r="D6127">
        <v>8692509450</v>
      </c>
    </row>
    <row r="6128" spans="1:4" x14ac:dyDescent="0.3">
      <c r="A6128" t="s">
        <v>8438</v>
      </c>
      <c r="B6128" t="s">
        <v>2391</v>
      </c>
      <c r="C6128">
        <v>16195</v>
      </c>
      <c r="D6128">
        <v>6973806759</v>
      </c>
    </row>
    <row r="6129" spans="1:4" x14ac:dyDescent="0.3">
      <c r="A6129" t="s">
        <v>8439</v>
      </c>
      <c r="B6129" t="s">
        <v>1993</v>
      </c>
      <c r="C6129">
        <v>41918</v>
      </c>
      <c r="D6129">
        <v>5675852751</v>
      </c>
    </row>
    <row r="6130" spans="1:4" x14ac:dyDescent="0.3">
      <c r="A6130" t="s">
        <v>8440</v>
      </c>
      <c r="B6130" t="s">
        <v>2376</v>
      </c>
      <c r="C6130">
        <v>48940</v>
      </c>
      <c r="D6130">
        <v>901154172</v>
      </c>
    </row>
    <row r="6131" spans="1:4" x14ac:dyDescent="0.3">
      <c r="A6131" t="s">
        <v>8441</v>
      </c>
      <c r="B6131" t="s">
        <v>2231</v>
      </c>
      <c r="C6131">
        <v>52358</v>
      </c>
      <c r="D6131">
        <v>9561367408</v>
      </c>
    </row>
    <row r="6132" spans="1:4" x14ac:dyDescent="0.3">
      <c r="A6132" t="s">
        <v>8442</v>
      </c>
      <c r="B6132" t="s">
        <v>3393</v>
      </c>
      <c r="C6132">
        <v>28254</v>
      </c>
      <c r="D6132">
        <v>3904109642</v>
      </c>
    </row>
    <row r="6133" spans="1:4" x14ac:dyDescent="0.3">
      <c r="A6133" t="s">
        <v>8443</v>
      </c>
      <c r="B6133" t="s">
        <v>1950</v>
      </c>
      <c r="C6133">
        <v>25640</v>
      </c>
      <c r="D6133">
        <v>7242677408</v>
      </c>
    </row>
    <row r="6134" spans="1:4" x14ac:dyDescent="0.3">
      <c r="A6134" t="s">
        <v>8444</v>
      </c>
      <c r="B6134" t="s">
        <v>1952</v>
      </c>
      <c r="C6134">
        <v>13948</v>
      </c>
      <c r="D6134">
        <v>6286877770</v>
      </c>
    </row>
    <row r="6135" spans="1:4" x14ac:dyDescent="0.3">
      <c r="A6135" t="s">
        <v>8445</v>
      </c>
      <c r="B6135" t="s">
        <v>2639</v>
      </c>
      <c r="C6135">
        <v>24927</v>
      </c>
      <c r="D6135">
        <v>4689682046</v>
      </c>
    </row>
    <row r="6136" spans="1:4" x14ac:dyDescent="0.3">
      <c r="A6136" t="s">
        <v>8446</v>
      </c>
      <c r="B6136" t="s">
        <v>2411</v>
      </c>
      <c r="C6136">
        <v>12407</v>
      </c>
      <c r="D6136">
        <v>1462166245</v>
      </c>
    </row>
    <row r="6137" spans="1:4" x14ac:dyDescent="0.3">
      <c r="A6137" t="s">
        <v>8447</v>
      </c>
      <c r="B6137" t="s">
        <v>3076</v>
      </c>
      <c r="C6137">
        <v>38521</v>
      </c>
      <c r="D6137">
        <v>9412192312</v>
      </c>
    </row>
    <row r="6138" spans="1:4" x14ac:dyDescent="0.3">
      <c r="A6138" t="s">
        <v>8448</v>
      </c>
      <c r="B6138" t="s">
        <v>2372</v>
      </c>
      <c r="C6138">
        <v>53896</v>
      </c>
      <c r="D6138">
        <v>9803956825</v>
      </c>
    </row>
    <row r="6139" spans="1:4" x14ac:dyDescent="0.3">
      <c r="A6139" t="s">
        <v>8449</v>
      </c>
      <c r="B6139" t="s">
        <v>2749</v>
      </c>
      <c r="C6139">
        <v>11877</v>
      </c>
      <c r="D6139">
        <v>3041948354</v>
      </c>
    </row>
    <row r="6140" spans="1:4" x14ac:dyDescent="0.3">
      <c r="A6140" t="s">
        <v>8450</v>
      </c>
      <c r="B6140" t="s">
        <v>2343</v>
      </c>
      <c r="C6140">
        <v>34103</v>
      </c>
      <c r="D6140">
        <v>8044612831</v>
      </c>
    </row>
    <row r="6141" spans="1:4" x14ac:dyDescent="0.3">
      <c r="A6141" t="s">
        <v>8451</v>
      </c>
      <c r="B6141" t="s">
        <v>3126</v>
      </c>
      <c r="C6141">
        <v>49091</v>
      </c>
      <c r="D6141">
        <v>17898579</v>
      </c>
    </row>
    <row r="6142" spans="1:4" x14ac:dyDescent="0.3">
      <c r="A6142" t="s">
        <v>8452</v>
      </c>
      <c r="B6142" t="s">
        <v>2099</v>
      </c>
      <c r="C6142">
        <v>13193</v>
      </c>
      <c r="D6142">
        <v>4839119791</v>
      </c>
    </row>
    <row r="6143" spans="1:4" x14ac:dyDescent="0.3">
      <c r="A6143" t="s">
        <v>8453</v>
      </c>
      <c r="B6143" t="s">
        <v>2225</v>
      </c>
      <c r="C6143">
        <v>41475</v>
      </c>
      <c r="D6143">
        <v>4409014943</v>
      </c>
    </row>
    <row r="6144" spans="1:4" x14ac:dyDescent="0.3">
      <c r="A6144" t="s">
        <v>8454</v>
      </c>
      <c r="B6144" t="s">
        <v>2075</v>
      </c>
      <c r="C6144">
        <v>13195</v>
      </c>
      <c r="D6144">
        <v>793441269</v>
      </c>
    </row>
    <row r="6145" spans="1:4" x14ac:dyDescent="0.3">
      <c r="A6145" t="s">
        <v>8455</v>
      </c>
      <c r="B6145" t="s">
        <v>2127</v>
      </c>
      <c r="C6145">
        <v>59143</v>
      </c>
      <c r="D6145">
        <v>2497321256</v>
      </c>
    </row>
    <row r="6146" spans="1:4" x14ac:dyDescent="0.3">
      <c r="A6146" t="s">
        <v>8456</v>
      </c>
      <c r="B6146" t="s">
        <v>2920</v>
      </c>
      <c r="C6146">
        <v>13638</v>
      </c>
      <c r="D6146">
        <v>1014658829</v>
      </c>
    </row>
    <row r="6147" spans="1:4" x14ac:dyDescent="0.3">
      <c r="A6147" t="s">
        <v>8457</v>
      </c>
      <c r="B6147" t="s">
        <v>2121</v>
      </c>
      <c r="C6147">
        <v>24222</v>
      </c>
      <c r="D6147">
        <v>1628738227</v>
      </c>
    </row>
    <row r="6148" spans="1:4" x14ac:dyDescent="0.3">
      <c r="A6148" t="s">
        <v>8458</v>
      </c>
      <c r="B6148" t="s">
        <v>3512</v>
      </c>
      <c r="C6148">
        <v>27360</v>
      </c>
      <c r="D6148">
        <v>2376099331</v>
      </c>
    </row>
    <row r="6149" spans="1:4" x14ac:dyDescent="0.3">
      <c r="A6149" t="s">
        <v>8459</v>
      </c>
      <c r="B6149" t="s">
        <v>4864</v>
      </c>
      <c r="C6149">
        <v>17995</v>
      </c>
      <c r="D6149">
        <v>9153408497</v>
      </c>
    </row>
    <row r="6150" spans="1:4" x14ac:dyDescent="0.3">
      <c r="A6150" t="s">
        <v>8460</v>
      </c>
      <c r="B6150" t="s">
        <v>2028</v>
      </c>
      <c r="C6150">
        <v>12212</v>
      </c>
      <c r="D6150">
        <v>7007279686</v>
      </c>
    </row>
    <row r="6151" spans="1:4" x14ac:dyDescent="0.3">
      <c r="A6151" t="s">
        <v>8461</v>
      </c>
      <c r="B6151" t="s">
        <v>2498</v>
      </c>
      <c r="C6151">
        <v>50726</v>
      </c>
      <c r="D6151">
        <v>2480515559</v>
      </c>
    </row>
    <row r="6152" spans="1:4" x14ac:dyDescent="0.3">
      <c r="A6152" t="s">
        <v>8462</v>
      </c>
      <c r="B6152" t="s">
        <v>2269</v>
      </c>
      <c r="C6152">
        <v>24183</v>
      </c>
      <c r="D6152">
        <v>3428040538</v>
      </c>
    </row>
    <row r="6153" spans="1:4" x14ac:dyDescent="0.3">
      <c r="A6153" t="s">
        <v>8463</v>
      </c>
      <c r="B6153" t="s">
        <v>2505</v>
      </c>
      <c r="C6153">
        <v>29597</v>
      </c>
      <c r="D6153">
        <v>6713405010</v>
      </c>
    </row>
    <row r="6154" spans="1:4" x14ac:dyDescent="0.3">
      <c r="A6154" t="s">
        <v>8464</v>
      </c>
      <c r="B6154" t="s">
        <v>2214</v>
      </c>
      <c r="C6154">
        <v>49867</v>
      </c>
      <c r="D6154">
        <v>5764917026</v>
      </c>
    </row>
    <row r="6155" spans="1:4" x14ac:dyDescent="0.3">
      <c r="A6155" t="s">
        <v>8465</v>
      </c>
      <c r="B6155" t="s">
        <v>2006</v>
      </c>
      <c r="C6155">
        <v>15902</v>
      </c>
      <c r="D6155">
        <v>5928086253</v>
      </c>
    </row>
    <row r="6156" spans="1:4" x14ac:dyDescent="0.3">
      <c r="A6156" t="s">
        <v>8466</v>
      </c>
      <c r="B6156" t="s">
        <v>2131</v>
      </c>
      <c r="C6156">
        <v>34290</v>
      </c>
      <c r="D6156">
        <v>9107581297</v>
      </c>
    </row>
    <row r="6157" spans="1:4" x14ac:dyDescent="0.3">
      <c r="A6157" t="s">
        <v>8467</v>
      </c>
      <c r="B6157" t="s">
        <v>3237</v>
      </c>
      <c r="C6157">
        <v>34892</v>
      </c>
      <c r="D6157">
        <v>5209112160</v>
      </c>
    </row>
    <row r="6158" spans="1:4" x14ac:dyDescent="0.3">
      <c r="A6158" t="s">
        <v>8468</v>
      </c>
      <c r="B6158" t="s">
        <v>2146</v>
      </c>
      <c r="C6158">
        <v>46735</v>
      </c>
      <c r="D6158">
        <v>9885165231</v>
      </c>
    </row>
    <row r="6159" spans="1:4" x14ac:dyDescent="0.3">
      <c r="A6159" t="s">
        <v>8469</v>
      </c>
      <c r="B6159" t="s">
        <v>2210</v>
      </c>
      <c r="C6159">
        <v>19573</v>
      </c>
      <c r="D6159">
        <v>3806430489</v>
      </c>
    </row>
    <row r="6160" spans="1:4" x14ac:dyDescent="0.3">
      <c r="A6160" t="s">
        <v>8470</v>
      </c>
      <c r="B6160" t="s">
        <v>2234</v>
      </c>
      <c r="C6160">
        <v>48941</v>
      </c>
      <c r="D6160">
        <v>7242677408</v>
      </c>
    </row>
    <row r="6161" spans="1:4" x14ac:dyDescent="0.3">
      <c r="A6161" t="s">
        <v>8471</v>
      </c>
      <c r="B6161" t="s">
        <v>2024</v>
      </c>
      <c r="C6161">
        <v>58735</v>
      </c>
      <c r="D6161">
        <v>8673837456</v>
      </c>
    </row>
    <row r="6162" spans="1:4" x14ac:dyDescent="0.3">
      <c r="A6162" t="s">
        <v>8472</v>
      </c>
      <c r="B6162" t="s">
        <v>1988</v>
      </c>
      <c r="C6162">
        <v>36313</v>
      </c>
      <c r="D6162">
        <v>2958692264</v>
      </c>
    </row>
    <row r="6163" spans="1:4" x14ac:dyDescent="0.3">
      <c r="A6163" t="s">
        <v>8473</v>
      </c>
      <c r="B6163" t="s">
        <v>2790</v>
      </c>
      <c r="C6163">
        <v>47166</v>
      </c>
      <c r="D6163">
        <v>1263903657</v>
      </c>
    </row>
    <row r="6164" spans="1:4" x14ac:dyDescent="0.3">
      <c r="A6164" t="s">
        <v>8474</v>
      </c>
      <c r="B6164" t="s">
        <v>2045</v>
      </c>
      <c r="C6164">
        <v>10613</v>
      </c>
      <c r="D6164">
        <v>5082945165</v>
      </c>
    </row>
    <row r="6165" spans="1:4" x14ac:dyDescent="0.3">
      <c r="A6165" t="s">
        <v>8475</v>
      </c>
      <c r="B6165" t="s">
        <v>2617</v>
      </c>
      <c r="C6165">
        <v>43754</v>
      </c>
      <c r="D6165">
        <v>2809344809</v>
      </c>
    </row>
    <row r="6166" spans="1:4" x14ac:dyDescent="0.3">
      <c r="A6166" t="s">
        <v>8476</v>
      </c>
      <c r="B6166" t="s">
        <v>2095</v>
      </c>
      <c r="C6166">
        <v>38979</v>
      </c>
      <c r="D6166">
        <v>9228842121</v>
      </c>
    </row>
    <row r="6167" spans="1:4" x14ac:dyDescent="0.3">
      <c r="A6167" t="s">
        <v>8477</v>
      </c>
      <c r="B6167" t="s">
        <v>2135</v>
      </c>
      <c r="C6167">
        <v>44534</v>
      </c>
      <c r="D6167">
        <v>7249524151</v>
      </c>
    </row>
    <row r="6168" spans="1:4" x14ac:dyDescent="0.3">
      <c r="A6168" t="s">
        <v>8478</v>
      </c>
      <c r="B6168" t="s">
        <v>2246</v>
      </c>
      <c r="C6168">
        <v>50811</v>
      </c>
      <c r="D6168">
        <v>4323171323</v>
      </c>
    </row>
    <row r="6169" spans="1:4" x14ac:dyDescent="0.3">
      <c r="A6169" t="s">
        <v>8479</v>
      </c>
      <c r="B6169" t="s">
        <v>2182</v>
      </c>
      <c r="C6169">
        <v>23217</v>
      </c>
      <c r="D6169">
        <v>2607689635</v>
      </c>
    </row>
    <row r="6170" spans="1:4" x14ac:dyDescent="0.3">
      <c r="A6170" t="s">
        <v>8480</v>
      </c>
      <c r="B6170" t="s">
        <v>2166</v>
      </c>
      <c r="C6170">
        <v>24252</v>
      </c>
      <c r="D6170">
        <v>9245659313</v>
      </c>
    </row>
    <row r="6171" spans="1:4" x14ac:dyDescent="0.3">
      <c r="A6171" t="s">
        <v>8481</v>
      </c>
      <c r="B6171" t="s">
        <v>2802</v>
      </c>
      <c r="C6171">
        <v>56396</v>
      </c>
      <c r="D6171">
        <v>1659418720</v>
      </c>
    </row>
    <row r="6172" spans="1:4" x14ac:dyDescent="0.3">
      <c r="A6172" t="s">
        <v>8482</v>
      </c>
      <c r="B6172" t="s">
        <v>2548</v>
      </c>
      <c r="C6172">
        <v>12510</v>
      </c>
      <c r="D6172">
        <v>4194897803</v>
      </c>
    </row>
    <row r="6173" spans="1:4" x14ac:dyDescent="0.3">
      <c r="A6173" t="s">
        <v>8483</v>
      </c>
      <c r="B6173" t="s">
        <v>2175</v>
      </c>
      <c r="C6173">
        <v>23107</v>
      </c>
      <c r="D6173">
        <v>9238967105</v>
      </c>
    </row>
    <row r="6174" spans="1:4" x14ac:dyDescent="0.3">
      <c r="A6174" t="s">
        <v>8484</v>
      </c>
      <c r="B6174" t="s">
        <v>2175</v>
      </c>
      <c r="C6174">
        <v>30280</v>
      </c>
      <c r="D6174">
        <v>515647594</v>
      </c>
    </row>
    <row r="6175" spans="1:4" x14ac:dyDescent="0.3">
      <c r="A6175" t="s">
        <v>8485</v>
      </c>
      <c r="B6175" t="s">
        <v>2063</v>
      </c>
      <c r="C6175">
        <v>21639</v>
      </c>
      <c r="D6175">
        <v>844376051</v>
      </c>
    </row>
    <row r="6176" spans="1:4" x14ac:dyDescent="0.3">
      <c r="A6176" t="s">
        <v>8486</v>
      </c>
      <c r="B6176" t="s">
        <v>3113</v>
      </c>
      <c r="C6176">
        <v>34303</v>
      </c>
      <c r="D6176">
        <v>1266227768</v>
      </c>
    </row>
    <row r="6177" spans="1:4" x14ac:dyDescent="0.3">
      <c r="A6177" t="s">
        <v>8487</v>
      </c>
      <c r="B6177" t="s">
        <v>2059</v>
      </c>
      <c r="C6177">
        <v>47118</v>
      </c>
      <c r="D6177">
        <v>2353272215</v>
      </c>
    </row>
    <row r="6178" spans="1:4" x14ac:dyDescent="0.3">
      <c r="A6178" t="s">
        <v>8488</v>
      </c>
      <c r="B6178" t="s">
        <v>2325</v>
      </c>
      <c r="C6178">
        <v>30652</v>
      </c>
      <c r="D6178">
        <v>8277918739</v>
      </c>
    </row>
    <row r="6179" spans="1:4" x14ac:dyDescent="0.3">
      <c r="A6179" t="s">
        <v>8489</v>
      </c>
      <c r="B6179" t="s">
        <v>1934</v>
      </c>
      <c r="C6179">
        <v>22534</v>
      </c>
      <c r="D6179">
        <v>6364724701</v>
      </c>
    </row>
    <row r="6180" spans="1:4" x14ac:dyDescent="0.3">
      <c r="A6180" t="s">
        <v>8490</v>
      </c>
      <c r="B6180" t="s">
        <v>2491</v>
      </c>
      <c r="C6180">
        <v>40263</v>
      </c>
      <c r="D6180">
        <v>7373156215</v>
      </c>
    </row>
    <row r="6181" spans="1:4" x14ac:dyDescent="0.3">
      <c r="A6181" t="s">
        <v>8491</v>
      </c>
      <c r="B6181" t="s">
        <v>2965</v>
      </c>
      <c r="C6181">
        <v>23147</v>
      </c>
      <c r="D6181">
        <v>3986480021</v>
      </c>
    </row>
    <row r="6182" spans="1:4" x14ac:dyDescent="0.3">
      <c r="A6182" t="s">
        <v>8492</v>
      </c>
      <c r="B6182" t="s">
        <v>2920</v>
      </c>
      <c r="C6182">
        <v>43518</v>
      </c>
      <c r="D6182">
        <v>228985188</v>
      </c>
    </row>
    <row r="6183" spans="1:4" x14ac:dyDescent="0.3">
      <c r="A6183" t="s">
        <v>8493</v>
      </c>
      <c r="B6183" t="s">
        <v>3201</v>
      </c>
      <c r="C6183">
        <v>10354</v>
      </c>
      <c r="D6183">
        <v>4862005330</v>
      </c>
    </row>
    <row r="6184" spans="1:4" x14ac:dyDescent="0.3">
      <c r="A6184" t="s">
        <v>8494</v>
      </c>
      <c r="B6184" t="s">
        <v>2073</v>
      </c>
      <c r="C6184">
        <v>15072</v>
      </c>
      <c r="D6184">
        <v>5623178685</v>
      </c>
    </row>
    <row r="6185" spans="1:4" x14ac:dyDescent="0.3">
      <c r="A6185" t="s">
        <v>8495</v>
      </c>
      <c r="B6185" t="s">
        <v>2563</v>
      </c>
      <c r="C6185">
        <v>49928</v>
      </c>
      <c r="D6185">
        <v>5353923685</v>
      </c>
    </row>
    <row r="6186" spans="1:4" x14ac:dyDescent="0.3">
      <c r="A6186" t="s">
        <v>8496</v>
      </c>
      <c r="B6186" t="s">
        <v>2266</v>
      </c>
      <c r="C6186">
        <v>21396</v>
      </c>
      <c r="D6186">
        <v>9483290694</v>
      </c>
    </row>
    <row r="6187" spans="1:4" x14ac:dyDescent="0.3">
      <c r="A6187" t="s">
        <v>8497</v>
      </c>
      <c r="B6187" t="s">
        <v>2614</v>
      </c>
      <c r="C6187">
        <v>41880</v>
      </c>
      <c r="D6187">
        <v>4502817627</v>
      </c>
    </row>
    <row r="6188" spans="1:4" x14ac:dyDescent="0.3">
      <c r="A6188" t="s">
        <v>8498</v>
      </c>
      <c r="B6188" t="s">
        <v>2236</v>
      </c>
      <c r="C6188">
        <v>12028</v>
      </c>
      <c r="D6188">
        <v>5082945165</v>
      </c>
    </row>
    <row r="6189" spans="1:4" x14ac:dyDescent="0.3">
      <c r="A6189" t="s">
        <v>8499</v>
      </c>
      <c r="B6189" t="s">
        <v>1972</v>
      </c>
      <c r="C6189">
        <v>20254</v>
      </c>
      <c r="D6189">
        <v>274599287</v>
      </c>
    </row>
    <row r="6190" spans="1:4" x14ac:dyDescent="0.3">
      <c r="A6190" t="s">
        <v>8500</v>
      </c>
      <c r="B6190" t="s">
        <v>2039</v>
      </c>
      <c r="C6190">
        <v>13243</v>
      </c>
      <c r="D6190">
        <v>7659816853</v>
      </c>
    </row>
    <row r="6191" spans="1:4" x14ac:dyDescent="0.3">
      <c r="A6191" t="s">
        <v>8501</v>
      </c>
      <c r="B6191" t="s">
        <v>1934</v>
      </c>
      <c r="C6191">
        <v>59133</v>
      </c>
      <c r="D6191">
        <v>17898579</v>
      </c>
    </row>
    <row r="6192" spans="1:4" x14ac:dyDescent="0.3">
      <c r="A6192" t="s">
        <v>8502</v>
      </c>
      <c r="B6192" t="s">
        <v>2426</v>
      </c>
      <c r="C6192">
        <v>42255</v>
      </c>
      <c r="D6192">
        <v>9331851693</v>
      </c>
    </row>
    <row r="6193" spans="1:4" x14ac:dyDescent="0.3">
      <c r="A6193" t="s">
        <v>8503</v>
      </c>
      <c r="B6193" t="s">
        <v>2507</v>
      </c>
      <c r="C6193">
        <v>42974</v>
      </c>
      <c r="D6193">
        <v>5764917026</v>
      </c>
    </row>
    <row r="6194" spans="1:4" x14ac:dyDescent="0.3">
      <c r="A6194" t="s">
        <v>8504</v>
      </c>
      <c r="B6194" t="s">
        <v>1997</v>
      </c>
      <c r="C6194">
        <v>41866</v>
      </c>
      <c r="D6194">
        <v>5907724676</v>
      </c>
    </row>
    <row r="6195" spans="1:4" x14ac:dyDescent="0.3">
      <c r="A6195" t="s">
        <v>8505</v>
      </c>
      <c r="B6195" t="s">
        <v>2718</v>
      </c>
      <c r="C6195">
        <v>22147</v>
      </c>
      <c r="D6195">
        <v>9340388305</v>
      </c>
    </row>
    <row r="6196" spans="1:4" x14ac:dyDescent="0.3">
      <c r="A6196" t="s">
        <v>8506</v>
      </c>
      <c r="B6196" t="s">
        <v>2293</v>
      </c>
      <c r="C6196">
        <v>50532</v>
      </c>
      <c r="D6196">
        <v>1918356416</v>
      </c>
    </row>
    <row r="6197" spans="1:4" x14ac:dyDescent="0.3">
      <c r="A6197" t="s">
        <v>8507</v>
      </c>
      <c r="B6197" t="s">
        <v>3041</v>
      </c>
      <c r="C6197">
        <v>24747</v>
      </c>
      <c r="D6197">
        <v>9854387496</v>
      </c>
    </row>
    <row r="6198" spans="1:4" x14ac:dyDescent="0.3">
      <c r="A6198" t="s">
        <v>8508</v>
      </c>
      <c r="B6198" t="s">
        <v>2411</v>
      </c>
      <c r="C6198">
        <v>46029</v>
      </c>
      <c r="D6198">
        <v>1296185559</v>
      </c>
    </row>
    <row r="6199" spans="1:4" x14ac:dyDescent="0.3">
      <c r="A6199" t="s">
        <v>8509</v>
      </c>
      <c r="B6199" t="s">
        <v>3247</v>
      </c>
      <c r="C6199">
        <v>58412</v>
      </c>
      <c r="D6199">
        <v>8419732141</v>
      </c>
    </row>
    <row r="6200" spans="1:4" x14ac:dyDescent="0.3">
      <c r="A6200" t="s">
        <v>8510</v>
      </c>
      <c r="B6200" t="s">
        <v>2266</v>
      </c>
      <c r="C6200">
        <v>35232</v>
      </c>
      <c r="D6200">
        <v>6915102108</v>
      </c>
    </row>
    <row r="6201" spans="1:4" x14ac:dyDescent="0.3">
      <c r="A6201" t="s">
        <v>8511</v>
      </c>
      <c r="B6201" t="s">
        <v>2478</v>
      </c>
      <c r="C6201">
        <v>48844</v>
      </c>
      <c r="D6201">
        <v>19662963</v>
      </c>
    </row>
    <row r="6202" spans="1:4" x14ac:dyDescent="0.3">
      <c r="A6202" t="s">
        <v>8512</v>
      </c>
      <c r="B6202" t="s">
        <v>4163</v>
      </c>
      <c r="C6202">
        <v>36166</v>
      </c>
      <c r="D6202">
        <v>9096285417</v>
      </c>
    </row>
    <row r="6203" spans="1:4" x14ac:dyDescent="0.3">
      <c r="A6203" t="s">
        <v>8513</v>
      </c>
      <c r="B6203" t="s">
        <v>2133</v>
      </c>
      <c r="C6203">
        <v>43313</v>
      </c>
      <c r="D6203">
        <v>8945564357</v>
      </c>
    </row>
    <row r="6204" spans="1:4" x14ac:dyDescent="0.3">
      <c r="A6204" t="s">
        <v>8514</v>
      </c>
      <c r="B6204" t="s">
        <v>2075</v>
      </c>
      <c r="C6204">
        <v>27411</v>
      </c>
      <c r="D6204">
        <v>4958503722</v>
      </c>
    </row>
    <row r="6205" spans="1:4" x14ac:dyDescent="0.3">
      <c r="A6205" t="s">
        <v>8515</v>
      </c>
      <c r="B6205" t="s">
        <v>2965</v>
      </c>
      <c r="C6205">
        <v>35541</v>
      </c>
      <c r="D6205">
        <v>710473923</v>
      </c>
    </row>
    <row r="6206" spans="1:4" x14ac:dyDescent="0.3">
      <c r="A6206" t="s">
        <v>8516</v>
      </c>
      <c r="B6206" t="s">
        <v>3279</v>
      </c>
      <c r="C6206">
        <v>31205</v>
      </c>
      <c r="D6206">
        <v>2378102658</v>
      </c>
    </row>
    <row r="6207" spans="1:4" x14ac:dyDescent="0.3">
      <c r="A6207" t="s">
        <v>8517</v>
      </c>
      <c r="B6207" t="s">
        <v>2517</v>
      </c>
      <c r="C6207">
        <v>52919</v>
      </c>
      <c r="D6207">
        <v>9155356869</v>
      </c>
    </row>
    <row r="6208" spans="1:4" x14ac:dyDescent="0.3">
      <c r="A6208" t="s">
        <v>8518</v>
      </c>
      <c r="B6208" t="s">
        <v>3247</v>
      </c>
      <c r="C6208">
        <v>40175</v>
      </c>
      <c r="D6208">
        <v>7160109333</v>
      </c>
    </row>
    <row r="6209" spans="1:4" x14ac:dyDescent="0.3">
      <c r="A6209" t="s">
        <v>8519</v>
      </c>
      <c r="B6209" t="s">
        <v>2533</v>
      </c>
      <c r="C6209">
        <v>22497</v>
      </c>
      <c r="D6209">
        <v>3219526055</v>
      </c>
    </row>
    <row r="6210" spans="1:4" x14ac:dyDescent="0.3">
      <c r="A6210" t="s">
        <v>8520</v>
      </c>
      <c r="B6210" t="s">
        <v>2249</v>
      </c>
      <c r="C6210">
        <v>36936</v>
      </c>
      <c r="D6210">
        <v>4162153728</v>
      </c>
    </row>
    <row r="6211" spans="1:4" x14ac:dyDescent="0.3">
      <c r="A6211" t="s">
        <v>8521</v>
      </c>
      <c r="B6211" t="s">
        <v>3785</v>
      </c>
      <c r="C6211">
        <v>37658</v>
      </c>
      <c r="D6211">
        <v>4638232353</v>
      </c>
    </row>
    <row r="6212" spans="1:4" x14ac:dyDescent="0.3">
      <c r="A6212" t="s">
        <v>8522</v>
      </c>
      <c r="B6212" t="s">
        <v>4163</v>
      </c>
      <c r="C6212">
        <v>19073</v>
      </c>
      <c r="D6212">
        <v>1898839557</v>
      </c>
    </row>
    <row r="6213" spans="1:4" x14ac:dyDescent="0.3">
      <c r="A6213" t="s">
        <v>8523</v>
      </c>
      <c r="B6213" t="s">
        <v>2118</v>
      </c>
      <c r="C6213">
        <v>53186</v>
      </c>
      <c r="D6213">
        <v>6009848660</v>
      </c>
    </row>
    <row r="6214" spans="1:4" x14ac:dyDescent="0.3">
      <c r="A6214" t="s">
        <v>8524</v>
      </c>
      <c r="B6214" t="s">
        <v>2329</v>
      </c>
      <c r="C6214">
        <v>38193</v>
      </c>
      <c r="D6214">
        <v>2493113470</v>
      </c>
    </row>
    <row r="6215" spans="1:4" x14ac:dyDescent="0.3">
      <c r="A6215" t="s">
        <v>8525</v>
      </c>
      <c r="B6215" t="s">
        <v>2279</v>
      </c>
      <c r="C6215">
        <v>39402</v>
      </c>
      <c r="D6215">
        <v>7000350199</v>
      </c>
    </row>
    <row r="6216" spans="1:4" x14ac:dyDescent="0.3">
      <c r="A6216" t="s">
        <v>8526</v>
      </c>
      <c r="B6216" t="s">
        <v>3247</v>
      </c>
      <c r="C6216">
        <v>29825</v>
      </c>
      <c r="D6216">
        <v>3463222345</v>
      </c>
    </row>
    <row r="6217" spans="1:4" x14ac:dyDescent="0.3">
      <c r="A6217" t="s">
        <v>8527</v>
      </c>
      <c r="B6217" t="s">
        <v>2030</v>
      </c>
      <c r="C6217">
        <v>30227</v>
      </c>
      <c r="D6217">
        <v>3428040538</v>
      </c>
    </row>
    <row r="6218" spans="1:4" x14ac:dyDescent="0.3">
      <c r="A6218" t="s">
        <v>8528</v>
      </c>
      <c r="B6218" t="s">
        <v>2077</v>
      </c>
      <c r="C6218">
        <v>11047</v>
      </c>
      <c r="D6218">
        <v>4969679754</v>
      </c>
    </row>
    <row r="6219" spans="1:4" x14ac:dyDescent="0.3">
      <c r="A6219" t="s">
        <v>8529</v>
      </c>
      <c r="B6219" t="s">
        <v>2530</v>
      </c>
      <c r="C6219">
        <v>58711</v>
      </c>
      <c r="D6219">
        <v>8552526727</v>
      </c>
    </row>
    <row r="6220" spans="1:4" x14ac:dyDescent="0.3">
      <c r="A6220" t="s">
        <v>8530</v>
      </c>
      <c r="B6220" t="s">
        <v>2089</v>
      </c>
      <c r="C6220">
        <v>29647</v>
      </c>
      <c r="D6220">
        <v>2480515559</v>
      </c>
    </row>
    <row r="6221" spans="1:4" x14ac:dyDescent="0.3">
      <c r="A6221" t="s">
        <v>8531</v>
      </c>
      <c r="B6221" t="s">
        <v>2491</v>
      </c>
      <c r="C6221">
        <v>40659</v>
      </c>
      <c r="D6221">
        <v>7268478941</v>
      </c>
    </row>
    <row r="6222" spans="1:4" x14ac:dyDescent="0.3">
      <c r="A6222" t="s">
        <v>8532</v>
      </c>
      <c r="B6222" t="s">
        <v>2207</v>
      </c>
      <c r="C6222">
        <v>11834</v>
      </c>
      <c r="D6222">
        <v>7178607831</v>
      </c>
    </row>
    <row r="6223" spans="1:4" x14ac:dyDescent="0.3">
      <c r="A6223" t="s">
        <v>8533</v>
      </c>
      <c r="B6223" t="s">
        <v>2032</v>
      </c>
      <c r="C6223">
        <v>57306</v>
      </c>
      <c r="D6223">
        <v>8069192305</v>
      </c>
    </row>
    <row r="6224" spans="1:4" x14ac:dyDescent="0.3">
      <c r="A6224" t="s">
        <v>8534</v>
      </c>
      <c r="B6224" t="s">
        <v>2194</v>
      </c>
      <c r="C6224">
        <v>11381</v>
      </c>
      <c r="D6224">
        <v>7493076952</v>
      </c>
    </row>
    <row r="6225" spans="1:4" x14ac:dyDescent="0.3">
      <c r="A6225" t="s">
        <v>8535</v>
      </c>
      <c r="B6225" t="s">
        <v>2154</v>
      </c>
      <c r="C6225">
        <v>56200</v>
      </c>
      <c r="D6225">
        <v>5623178685</v>
      </c>
    </row>
    <row r="6226" spans="1:4" x14ac:dyDescent="0.3">
      <c r="A6226" t="s">
        <v>8536</v>
      </c>
      <c r="B6226" t="s">
        <v>3076</v>
      </c>
      <c r="C6226">
        <v>44521</v>
      </c>
      <c r="D6226">
        <v>3819859829</v>
      </c>
    </row>
    <row r="6227" spans="1:4" x14ac:dyDescent="0.3">
      <c r="A6227" t="s">
        <v>8537</v>
      </c>
      <c r="B6227" t="s">
        <v>2847</v>
      </c>
      <c r="C6227">
        <v>57292</v>
      </c>
      <c r="D6227">
        <v>8154943166</v>
      </c>
    </row>
    <row r="6228" spans="1:4" x14ac:dyDescent="0.3">
      <c r="A6228" t="s">
        <v>8538</v>
      </c>
      <c r="B6228" t="s">
        <v>3720</v>
      </c>
      <c r="C6228">
        <v>12105</v>
      </c>
      <c r="D6228">
        <v>1839046880</v>
      </c>
    </row>
    <row r="6229" spans="1:4" x14ac:dyDescent="0.3">
      <c r="A6229" t="s">
        <v>8539</v>
      </c>
      <c r="B6229" t="s">
        <v>3286</v>
      </c>
      <c r="C6229">
        <v>31637</v>
      </c>
      <c r="D6229">
        <v>3772653790</v>
      </c>
    </row>
    <row r="6230" spans="1:4" x14ac:dyDescent="0.3">
      <c r="A6230" t="s">
        <v>8540</v>
      </c>
      <c r="B6230" t="s">
        <v>2154</v>
      </c>
      <c r="C6230">
        <v>52770</v>
      </c>
      <c r="D6230">
        <v>7281103514</v>
      </c>
    </row>
    <row r="6231" spans="1:4" x14ac:dyDescent="0.3">
      <c r="A6231" t="s">
        <v>8541</v>
      </c>
      <c r="B6231" t="s">
        <v>2536</v>
      </c>
      <c r="C6231">
        <v>46863</v>
      </c>
      <c r="D6231">
        <v>2408183758</v>
      </c>
    </row>
    <row r="6232" spans="1:4" x14ac:dyDescent="0.3">
      <c r="A6232" t="s">
        <v>8542</v>
      </c>
      <c r="B6232" t="s">
        <v>2554</v>
      </c>
      <c r="C6232">
        <v>22073</v>
      </c>
      <c r="D6232">
        <v>116428384</v>
      </c>
    </row>
    <row r="6233" spans="1:4" x14ac:dyDescent="0.3">
      <c r="A6233" t="s">
        <v>8543</v>
      </c>
      <c r="B6233" t="s">
        <v>2199</v>
      </c>
      <c r="C6233">
        <v>56367</v>
      </c>
      <c r="D6233">
        <v>966588630</v>
      </c>
    </row>
    <row r="6234" spans="1:4" x14ac:dyDescent="0.3">
      <c r="A6234" t="s">
        <v>8544</v>
      </c>
      <c r="B6234" t="s">
        <v>2283</v>
      </c>
      <c r="C6234">
        <v>36903</v>
      </c>
      <c r="D6234">
        <v>3288836432</v>
      </c>
    </row>
    <row r="6235" spans="1:4" x14ac:dyDescent="0.3">
      <c r="A6235" t="s">
        <v>8545</v>
      </c>
      <c r="B6235" t="s">
        <v>2501</v>
      </c>
      <c r="C6235">
        <v>50302</v>
      </c>
      <c r="D6235">
        <v>76572129</v>
      </c>
    </row>
    <row r="6236" spans="1:4" x14ac:dyDescent="0.3">
      <c r="A6236" t="s">
        <v>8546</v>
      </c>
      <c r="B6236" t="s">
        <v>2380</v>
      </c>
      <c r="C6236">
        <v>20960</v>
      </c>
      <c r="D6236">
        <v>7888574610</v>
      </c>
    </row>
    <row r="6237" spans="1:4" x14ac:dyDescent="0.3">
      <c r="A6237" t="s">
        <v>8547</v>
      </c>
      <c r="B6237" t="s">
        <v>2647</v>
      </c>
      <c r="C6237">
        <v>49101</v>
      </c>
      <c r="D6237">
        <v>6978367184</v>
      </c>
    </row>
    <row r="6238" spans="1:4" x14ac:dyDescent="0.3">
      <c r="A6238" t="s">
        <v>8548</v>
      </c>
      <c r="B6238" t="s">
        <v>1948</v>
      </c>
      <c r="C6238">
        <v>26892</v>
      </c>
      <c r="D6238">
        <v>3133221701</v>
      </c>
    </row>
    <row r="6239" spans="1:4" x14ac:dyDescent="0.3">
      <c r="A6239" t="s">
        <v>8549</v>
      </c>
      <c r="B6239" t="s">
        <v>2010</v>
      </c>
      <c r="C6239">
        <v>21481</v>
      </c>
      <c r="D6239">
        <v>9984023702</v>
      </c>
    </row>
    <row r="6240" spans="1:4" x14ac:dyDescent="0.3">
      <c r="A6240" t="s">
        <v>8550</v>
      </c>
      <c r="B6240" t="s">
        <v>2441</v>
      </c>
      <c r="C6240">
        <v>27934</v>
      </c>
      <c r="D6240">
        <v>899126162</v>
      </c>
    </row>
    <row r="6241" spans="1:4" x14ac:dyDescent="0.3">
      <c r="A6241" t="s">
        <v>8551</v>
      </c>
      <c r="B6241" t="s">
        <v>1984</v>
      </c>
      <c r="C6241">
        <v>21924</v>
      </c>
      <c r="D6241">
        <v>4278470843</v>
      </c>
    </row>
    <row r="6242" spans="1:4" x14ac:dyDescent="0.3">
      <c r="A6242" t="s">
        <v>8552</v>
      </c>
      <c r="B6242" t="s">
        <v>2355</v>
      </c>
      <c r="C6242">
        <v>30281</v>
      </c>
      <c r="D6242">
        <v>8249460030</v>
      </c>
    </row>
    <row r="6243" spans="1:4" x14ac:dyDescent="0.3">
      <c r="A6243" t="s">
        <v>8553</v>
      </c>
      <c r="B6243" t="s">
        <v>3583</v>
      </c>
      <c r="C6243">
        <v>29431</v>
      </c>
      <c r="D6243">
        <v>4372257910</v>
      </c>
    </row>
    <row r="6244" spans="1:4" x14ac:dyDescent="0.3">
      <c r="A6244" t="s">
        <v>8554</v>
      </c>
      <c r="B6244" t="s">
        <v>2914</v>
      </c>
      <c r="C6244">
        <v>20263</v>
      </c>
      <c r="D6244">
        <v>6713405010</v>
      </c>
    </row>
    <row r="6245" spans="1:4" x14ac:dyDescent="0.3">
      <c r="A6245" t="s">
        <v>8555</v>
      </c>
      <c r="B6245" t="s">
        <v>3092</v>
      </c>
      <c r="C6245">
        <v>20890</v>
      </c>
      <c r="D6245">
        <v>8289594380</v>
      </c>
    </row>
    <row r="6246" spans="1:4" x14ac:dyDescent="0.3">
      <c r="A6246" t="s">
        <v>8556</v>
      </c>
      <c r="B6246" t="s">
        <v>2288</v>
      </c>
      <c r="C6246">
        <v>40030</v>
      </c>
      <c r="D6246">
        <v>4578004252</v>
      </c>
    </row>
    <row r="6247" spans="1:4" x14ac:dyDescent="0.3">
      <c r="A6247" t="s">
        <v>8557</v>
      </c>
      <c r="B6247" t="s">
        <v>2271</v>
      </c>
      <c r="C6247">
        <v>51367</v>
      </c>
      <c r="D6247">
        <v>1420239228</v>
      </c>
    </row>
    <row r="6248" spans="1:4" x14ac:dyDescent="0.3">
      <c r="A6248" t="s">
        <v>8558</v>
      </c>
      <c r="B6248" t="s">
        <v>1960</v>
      </c>
      <c r="C6248">
        <v>17863</v>
      </c>
      <c r="D6248">
        <v>965285472</v>
      </c>
    </row>
    <row r="6249" spans="1:4" x14ac:dyDescent="0.3">
      <c r="A6249" t="s">
        <v>8559</v>
      </c>
      <c r="B6249" t="s">
        <v>2401</v>
      </c>
      <c r="C6249">
        <v>27232</v>
      </c>
      <c r="D6249">
        <v>8550875457</v>
      </c>
    </row>
    <row r="6250" spans="1:4" x14ac:dyDescent="0.3">
      <c r="A6250" t="s">
        <v>8560</v>
      </c>
      <c r="B6250" t="s">
        <v>2149</v>
      </c>
      <c r="C6250">
        <v>12163</v>
      </c>
      <c r="D6250">
        <v>3435517239</v>
      </c>
    </row>
    <row r="6251" spans="1:4" x14ac:dyDescent="0.3">
      <c r="A6251" t="s">
        <v>8561</v>
      </c>
      <c r="B6251" t="s">
        <v>2804</v>
      </c>
      <c r="C6251">
        <v>41927</v>
      </c>
      <c r="D6251">
        <v>8482007106</v>
      </c>
    </row>
    <row r="6252" spans="1:4" x14ac:dyDescent="0.3">
      <c r="A6252" t="s">
        <v>8562</v>
      </c>
      <c r="B6252" t="s">
        <v>2129</v>
      </c>
      <c r="C6252">
        <v>38417</v>
      </c>
      <c r="D6252">
        <v>7243767311</v>
      </c>
    </row>
    <row r="6253" spans="1:4" x14ac:dyDescent="0.3">
      <c r="A6253" t="s">
        <v>8563</v>
      </c>
      <c r="B6253" t="s">
        <v>2286</v>
      </c>
      <c r="C6253">
        <v>29677</v>
      </c>
      <c r="D6253">
        <v>9984023702</v>
      </c>
    </row>
    <row r="6254" spans="1:4" x14ac:dyDescent="0.3">
      <c r="A6254" t="s">
        <v>8564</v>
      </c>
      <c r="B6254" t="s">
        <v>1984</v>
      </c>
      <c r="C6254">
        <v>40767</v>
      </c>
      <c r="D6254">
        <v>4094820760</v>
      </c>
    </row>
    <row r="6255" spans="1:4" x14ac:dyDescent="0.3">
      <c r="A6255" t="s">
        <v>8565</v>
      </c>
      <c r="B6255" t="s">
        <v>2175</v>
      </c>
      <c r="C6255">
        <v>30389</v>
      </c>
      <c r="D6255">
        <v>8620758454</v>
      </c>
    </row>
    <row r="6256" spans="1:4" x14ac:dyDescent="0.3">
      <c r="A6256" t="s">
        <v>8566</v>
      </c>
      <c r="B6256" t="s">
        <v>2231</v>
      </c>
      <c r="C6256">
        <v>49521</v>
      </c>
      <c r="D6256">
        <v>2565290632</v>
      </c>
    </row>
    <row r="6257" spans="1:4" x14ac:dyDescent="0.3">
      <c r="A6257" t="s">
        <v>8567</v>
      </c>
      <c r="B6257" t="s">
        <v>2137</v>
      </c>
      <c r="C6257">
        <v>33732</v>
      </c>
      <c r="D6257">
        <v>7160109333</v>
      </c>
    </row>
    <row r="6258" spans="1:4" x14ac:dyDescent="0.3">
      <c r="A6258" t="s">
        <v>8568</v>
      </c>
      <c r="B6258" t="s">
        <v>2310</v>
      </c>
      <c r="C6258">
        <v>35591</v>
      </c>
      <c r="D6258">
        <v>5603330430</v>
      </c>
    </row>
    <row r="6259" spans="1:4" x14ac:dyDescent="0.3">
      <c r="A6259" t="s">
        <v>8569</v>
      </c>
      <c r="B6259" t="s">
        <v>2201</v>
      </c>
      <c r="C6259">
        <v>21202</v>
      </c>
      <c r="D6259">
        <v>5828678620</v>
      </c>
    </row>
    <row r="6260" spans="1:4" x14ac:dyDescent="0.3">
      <c r="A6260" t="s">
        <v>8570</v>
      </c>
      <c r="B6260" t="s">
        <v>1944</v>
      </c>
      <c r="C6260">
        <v>42477</v>
      </c>
      <c r="D6260">
        <v>8115985503</v>
      </c>
    </row>
    <row r="6261" spans="1:4" x14ac:dyDescent="0.3">
      <c r="A6261" t="s">
        <v>8571</v>
      </c>
      <c r="B6261" t="s">
        <v>2127</v>
      </c>
      <c r="C6261">
        <v>13222</v>
      </c>
      <c r="D6261">
        <v>4278470843</v>
      </c>
    </row>
    <row r="6262" spans="1:4" x14ac:dyDescent="0.3">
      <c r="A6262" t="s">
        <v>8572</v>
      </c>
      <c r="B6262" t="s">
        <v>2380</v>
      </c>
      <c r="C6262">
        <v>29527</v>
      </c>
      <c r="D6262">
        <v>7775126329</v>
      </c>
    </row>
    <row r="6263" spans="1:4" x14ac:dyDescent="0.3">
      <c r="A6263" t="s">
        <v>8573</v>
      </c>
      <c r="B6263" t="s">
        <v>2674</v>
      </c>
      <c r="C6263">
        <v>19629</v>
      </c>
      <c r="D6263">
        <v>4986200380</v>
      </c>
    </row>
    <row r="6264" spans="1:4" x14ac:dyDescent="0.3">
      <c r="A6264" t="s">
        <v>8574</v>
      </c>
      <c r="B6264" t="s">
        <v>2279</v>
      </c>
      <c r="C6264">
        <v>50889</v>
      </c>
      <c r="D6264">
        <v>1062607929</v>
      </c>
    </row>
    <row r="6265" spans="1:4" x14ac:dyDescent="0.3">
      <c r="A6265" t="s">
        <v>8575</v>
      </c>
      <c r="B6265" t="s">
        <v>2161</v>
      </c>
      <c r="C6265">
        <v>53901</v>
      </c>
      <c r="D6265">
        <v>9260254965</v>
      </c>
    </row>
    <row r="6266" spans="1:4" x14ac:dyDescent="0.3">
      <c r="A6266" t="s">
        <v>8576</v>
      </c>
      <c r="B6266" t="s">
        <v>2188</v>
      </c>
      <c r="C6266">
        <v>34483</v>
      </c>
      <c r="D6266">
        <v>7760701055</v>
      </c>
    </row>
    <row r="6267" spans="1:4" x14ac:dyDescent="0.3">
      <c r="A6267" t="s">
        <v>8577</v>
      </c>
      <c r="B6267" t="s">
        <v>1978</v>
      </c>
      <c r="C6267">
        <v>13834</v>
      </c>
      <c r="D6267">
        <v>76572129</v>
      </c>
    </row>
    <row r="6268" spans="1:4" x14ac:dyDescent="0.3">
      <c r="A6268" t="s">
        <v>8578</v>
      </c>
      <c r="B6268" t="s">
        <v>2190</v>
      </c>
      <c r="C6268">
        <v>36520</v>
      </c>
      <c r="D6268">
        <v>232367817</v>
      </c>
    </row>
    <row r="6269" spans="1:4" x14ac:dyDescent="0.3">
      <c r="A6269" t="s">
        <v>8579</v>
      </c>
      <c r="B6269" t="s">
        <v>2663</v>
      </c>
      <c r="C6269">
        <v>22058</v>
      </c>
      <c r="D6269">
        <v>4260324861</v>
      </c>
    </row>
    <row r="6270" spans="1:4" x14ac:dyDescent="0.3">
      <c r="A6270" t="s">
        <v>8580</v>
      </c>
      <c r="B6270" t="s">
        <v>2123</v>
      </c>
      <c r="C6270">
        <v>18363</v>
      </c>
      <c r="D6270">
        <v>1888605537</v>
      </c>
    </row>
    <row r="6271" spans="1:4" x14ac:dyDescent="0.3">
      <c r="A6271" t="s">
        <v>8581</v>
      </c>
      <c r="B6271" t="s">
        <v>2300</v>
      </c>
      <c r="C6271">
        <v>49076</v>
      </c>
      <c r="D6271">
        <v>858481901</v>
      </c>
    </row>
    <row r="6272" spans="1:4" x14ac:dyDescent="0.3">
      <c r="A6272" t="s">
        <v>8582</v>
      </c>
      <c r="B6272" t="s">
        <v>2004</v>
      </c>
      <c r="C6272">
        <v>18701</v>
      </c>
      <c r="D6272">
        <v>9603610356</v>
      </c>
    </row>
    <row r="6273" spans="1:4" x14ac:dyDescent="0.3">
      <c r="A6273" t="s">
        <v>8583</v>
      </c>
      <c r="B6273" t="s">
        <v>2118</v>
      </c>
      <c r="C6273">
        <v>24482</v>
      </c>
      <c r="D6273">
        <v>6279928705</v>
      </c>
    </row>
    <row r="6274" spans="1:4" x14ac:dyDescent="0.3">
      <c r="A6274" t="s">
        <v>8584</v>
      </c>
      <c r="B6274" t="s">
        <v>2217</v>
      </c>
      <c r="C6274">
        <v>34959</v>
      </c>
      <c r="D6274">
        <v>7645724897</v>
      </c>
    </row>
    <row r="6275" spans="1:4" x14ac:dyDescent="0.3">
      <c r="A6275" t="s">
        <v>8585</v>
      </c>
      <c r="B6275" t="s">
        <v>2583</v>
      </c>
      <c r="C6275">
        <v>26528</v>
      </c>
      <c r="D6275">
        <v>1391414047</v>
      </c>
    </row>
    <row r="6276" spans="1:4" x14ac:dyDescent="0.3">
      <c r="A6276" t="s">
        <v>8586</v>
      </c>
      <c r="B6276" t="s">
        <v>1930</v>
      </c>
      <c r="C6276">
        <v>31939</v>
      </c>
      <c r="D6276">
        <v>6462250968</v>
      </c>
    </row>
    <row r="6277" spans="1:4" x14ac:dyDescent="0.3">
      <c r="A6277" t="s">
        <v>8587</v>
      </c>
      <c r="B6277" t="s">
        <v>2022</v>
      </c>
      <c r="C6277">
        <v>47270</v>
      </c>
      <c r="D6277">
        <v>4306425231</v>
      </c>
    </row>
    <row r="6278" spans="1:4" x14ac:dyDescent="0.3">
      <c r="A6278" t="s">
        <v>8588</v>
      </c>
      <c r="B6278" t="s">
        <v>2269</v>
      </c>
      <c r="C6278">
        <v>16692</v>
      </c>
      <c r="D6278">
        <v>9621571960</v>
      </c>
    </row>
    <row r="6279" spans="1:4" x14ac:dyDescent="0.3">
      <c r="A6279" t="s">
        <v>8589</v>
      </c>
      <c r="B6279" t="s">
        <v>2647</v>
      </c>
      <c r="C6279">
        <v>14148</v>
      </c>
      <c r="D6279">
        <v>3418374697</v>
      </c>
    </row>
    <row r="6280" spans="1:4" x14ac:dyDescent="0.3">
      <c r="A6280" t="s">
        <v>8590</v>
      </c>
      <c r="B6280" t="s">
        <v>2236</v>
      </c>
      <c r="C6280">
        <v>10763</v>
      </c>
      <c r="D6280">
        <v>1892125439</v>
      </c>
    </row>
    <row r="6281" spans="1:4" x14ac:dyDescent="0.3">
      <c r="A6281" t="s">
        <v>8591</v>
      </c>
      <c r="B6281" t="s">
        <v>2290</v>
      </c>
      <c r="C6281">
        <v>58284</v>
      </c>
      <c r="D6281">
        <v>5974179625</v>
      </c>
    </row>
    <row r="6282" spans="1:4" x14ac:dyDescent="0.3">
      <c r="A6282" t="s">
        <v>8592</v>
      </c>
      <c r="B6282" t="s">
        <v>2065</v>
      </c>
      <c r="C6282">
        <v>57443</v>
      </c>
      <c r="D6282">
        <v>6000780338</v>
      </c>
    </row>
    <row r="6283" spans="1:4" x14ac:dyDescent="0.3">
      <c r="A6283" t="s">
        <v>8593</v>
      </c>
      <c r="B6283" t="s">
        <v>2047</v>
      </c>
      <c r="C6283">
        <v>31085</v>
      </c>
      <c r="D6283">
        <v>3217797337</v>
      </c>
    </row>
    <row r="6284" spans="1:4" x14ac:dyDescent="0.3">
      <c r="A6284" t="s">
        <v>8594</v>
      </c>
      <c r="B6284" t="s">
        <v>3050</v>
      </c>
      <c r="C6284">
        <v>38257</v>
      </c>
      <c r="D6284">
        <v>2456061896</v>
      </c>
    </row>
    <row r="6285" spans="1:4" x14ac:dyDescent="0.3">
      <c r="A6285" t="s">
        <v>8595</v>
      </c>
      <c r="B6285" t="s">
        <v>2246</v>
      </c>
      <c r="C6285">
        <v>38713</v>
      </c>
      <c r="D6285">
        <v>4194897803</v>
      </c>
    </row>
    <row r="6286" spans="1:4" x14ac:dyDescent="0.3">
      <c r="A6286" t="s">
        <v>8596</v>
      </c>
      <c r="B6286" t="s">
        <v>2253</v>
      </c>
      <c r="C6286">
        <v>55604</v>
      </c>
      <c r="D6286">
        <v>25254650</v>
      </c>
    </row>
    <row r="6287" spans="1:4" x14ac:dyDescent="0.3">
      <c r="A6287" t="s">
        <v>8597</v>
      </c>
      <c r="B6287" t="s">
        <v>1978</v>
      </c>
      <c r="C6287">
        <v>43190</v>
      </c>
      <c r="D6287">
        <v>5574535556</v>
      </c>
    </row>
    <row r="6288" spans="1:4" x14ac:dyDescent="0.3">
      <c r="A6288" t="s">
        <v>8598</v>
      </c>
      <c r="B6288" t="s">
        <v>1948</v>
      </c>
      <c r="C6288">
        <v>57131</v>
      </c>
      <c r="D6288">
        <v>6938295417</v>
      </c>
    </row>
    <row r="6289" spans="1:4" x14ac:dyDescent="0.3">
      <c r="A6289" t="s">
        <v>8599</v>
      </c>
      <c r="B6289" t="s">
        <v>2496</v>
      </c>
      <c r="C6289">
        <v>57354</v>
      </c>
      <c r="D6289">
        <v>6259267215</v>
      </c>
    </row>
    <row r="6290" spans="1:4" x14ac:dyDescent="0.3">
      <c r="A6290" t="s">
        <v>8600</v>
      </c>
      <c r="B6290" t="s">
        <v>3873</v>
      </c>
      <c r="C6290">
        <v>56238</v>
      </c>
      <c r="D6290">
        <v>9312128221</v>
      </c>
    </row>
    <row r="6291" spans="1:4" x14ac:dyDescent="0.3">
      <c r="A6291" t="s">
        <v>8601</v>
      </c>
      <c r="B6291" t="s">
        <v>2022</v>
      </c>
      <c r="C6291">
        <v>30195</v>
      </c>
      <c r="D6291">
        <v>2779378506</v>
      </c>
    </row>
    <row r="6292" spans="1:4" x14ac:dyDescent="0.3">
      <c r="A6292" t="s">
        <v>8602</v>
      </c>
      <c r="B6292" t="s">
        <v>2411</v>
      </c>
      <c r="C6292">
        <v>18801</v>
      </c>
      <c r="D6292">
        <v>9293760045</v>
      </c>
    </row>
    <row r="6293" spans="1:4" x14ac:dyDescent="0.3">
      <c r="A6293" t="s">
        <v>8603</v>
      </c>
      <c r="B6293" t="s">
        <v>2329</v>
      </c>
      <c r="C6293">
        <v>47040</v>
      </c>
      <c r="D6293">
        <v>1382734301</v>
      </c>
    </row>
    <row r="6294" spans="1:4" x14ac:dyDescent="0.3">
      <c r="A6294" t="s">
        <v>8604</v>
      </c>
      <c r="B6294" t="s">
        <v>4422</v>
      </c>
      <c r="C6294">
        <v>23811</v>
      </c>
      <c r="D6294">
        <v>8644362151</v>
      </c>
    </row>
    <row r="6295" spans="1:4" x14ac:dyDescent="0.3">
      <c r="A6295" t="s">
        <v>8605</v>
      </c>
      <c r="B6295" t="s">
        <v>2674</v>
      </c>
      <c r="C6295">
        <v>38935</v>
      </c>
      <c r="D6295">
        <v>3211170715</v>
      </c>
    </row>
    <row r="6296" spans="1:4" x14ac:dyDescent="0.3">
      <c r="A6296" t="s">
        <v>8606</v>
      </c>
      <c r="B6296" t="s">
        <v>3078</v>
      </c>
      <c r="C6296">
        <v>54127</v>
      </c>
      <c r="D6296">
        <v>9107581297</v>
      </c>
    </row>
    <row r="6297" spans="1:4" x14ac:dyDescent="0.3">
      <c r="A6297" t="s">
        <v>8607</v>
      </c>
      <c r="B6297" t="s">
        <v>2393</v>
      </c>
      <c r="C6297">
        <v>36535</v>
      </c>
      <c r="D6297">
        <v>8887868026</v>
      </c>
    </row>
    <row r="6298" spans="1:4" x14ac:dyDescent="0.3">
      <c r="A6298" t="s">
        <v>8608</v>
      </c>
      <c r="B6298" t="s">
        <v>2073</v>
      </c>
      <c r="C6298">
        <v>46336</v>
      </c>
      <c r="D6298">
        <v>2575500974</v>
      </c>
    </row>
    <row r="6299" spans="1:4" x14ac:dyDescent="0.3">
      <c r="A6299" t="s">
        <v>8609</v>
      </c>
      <c r="B6299" t="s">
        <v>2614</v>
      </c>
      <c r="C6299">
        <v>31550</v>
      </c>
      <c r="D6299">
        <v>3580617389</v>
      </c>
    </row>
    <row r="6300" spans="1:4" x14ac:dyDescent="0.3">
      <c r="A6300" t="s">
        <v>8610</v>
      </c>
      <c r="B6300" t="s">
        <v>2574</v>
      </c>
      <c r="C6300">
        <v>29332</v>
      </c>
      <c r="D6300">
        <v>2314136845</v>
      </c>
    </row>
    <row r="6301" spans="1:4" x14ac:dyDescent="0.3">
      <c r="A6301" t="s">
        <v>8611</v>
      </c>
      <c r="B6301" t="s">
        <v>2276</v>
      </c>
      <c r="C6301">
        <v>15510</v>
      </c>
      <c r="D6301">
        <v>115757341</v>
      </c>
    </row>
    <row r="6302" spans="1:4" x14ac:dyDescent="0.3">
      <c r="A6302" t="s">
        <v>8612</v>
      </c>
      <c r="B6302" t="s">
        <v>2873</v>
      </c>
      <c r="C6302">
        <v>57461</v>
      </c>
      <c r="D6302">
        <v>3435517239</v>
      </c>
    </row>
    <row r="6303" spans="1:4" x14ac:dyDescent="0.3">
      <c r="A6303" t="s">
        <v>8613</v>
      </c>
      <c r="B6303" t="s">
        <v>2674</v>
      </c>
      <c r="C6303">
        <v>24869</v>
      </c>
      <c r="D6303">
        <v>7205256240</v>
      </c>
    </row>
    <row r="6304" spans="1:4" x14ac:dyDescent="0.3">
      <c r="A6304" t="s">
        <v>8614</v>
      </c>
      <c r="B6304" t="s">
        <v>3023</v>
      </c>
      <c r="C6304">
        <v>23419</v>
      </c>
      <c r="D6304">
        <v>3211170715</v>
      </c>
    </row>
    <row r="6305" spans="1:4" x14ac:dyDescent="0.3">
      <c r="A6305" t="s">
        <v>8615</v>
      </c>
      <c r="B6305" t="s">
        <v>1932</v>
      </c>
      <c r="C6305">
        <v>12868</v>
      </c>
      <c r="D6305">
        <v>2592292012</v>
      </c>
    </row>
    <row r="6306" spans="1:4" x14ac:dyDescent="0.3">
      <c r="A6306" t="s">
        <v>8616</v>
      </c>
      <c r="B6306" t="s">
        <v>2628</v>
      </c>
      <c r="C6306">
        <v>44755</v>
      </c>
      <c r="D6306">
        <v>7338728615</v>
      </c>
    </row>
    <row r="6307" spans="1:4" x14ac:dyDescent="0.3">
      <c r="A6307" t="s">
        <v>8617</v>
      </c>
      <c r="B6307" t="s">
        <v>2225</v>
      </c>
      <c r="C6307">
        <v>29439</v>
      </c>
      <c r="D6307">
        <v>2524572722</v>
      </c>
    </row>
    <row r="6308" spans="1:4" x14ac:dyDescent="0.3">
      <c r="A6308" t="s">
        <v>8618</v>
      </c>
      <c r="B6308" t="s">
        <v>2536</v>
      </c>
      <c r="C6308">
        <v>16847</v>
      </c>
      <c r="D6308">
        <v>5293354957</v>
      </c>
    </row>
    <row r="6309" spans="1:4" x14ac:dyDescent="0.3">
      <c r="A6309" t="s">
        <v>8619</v>
      </c>
      <c r="B6309" t="s">
        <v>2548</v>
      </c>
      <c r="C6309">
        <v>57294</v>
      </c>
      <c r="D6309">
        <v>2493113470</v>
      </c>
    </row>
    <row r="6310" spans="1:4" x14ac:dyDescent="0.3">
      <c r="A6310" t="s">
        <v>8620</v>
      </c>
      <c r="B6310" t="s">
        <v>3076</v>
      </c>
      <c r="C6310">
        <v>58507</v>
      </c>
      <c r="D6310">
        <v>2657442315</v>
      </c>
    </row>
    <row r="6311" spans="1:4" x14ac:dyDescent="0.3">
      <c r="A6311" t="s">
        <v>8621</v>
      </c>
      <c r="B6311" t="s">
        <v>4163</v>
      </c>
      <c r="C6311">
        <v>49020</v>
      </c>
      <c r="D6311">
        <v>793441269</v>
      </c>
    </row>
    <row r="6312" spans="1:4" x14ac:dyDescent="0.3">
      <c r="A6312" t="s">
        <v>8622</v>
      </c>
      <c r="B6312" t="s">
        <v>2824</v>
      </c>
      <c r="C6312">
        <v>47471</v>
      </c>
      <c r="D6312">
        <v>8189289020</v>
      </c>
    </row>
    <row r="6313" spans="1:4" x14ac:dyDescent="0.3">
      <c r="A6313" t="s">
        <v>8623</v>
      </c>
      <c r="B6313" t="s">
        <v>1938</v>
      </c>
      <c r="C6313">
        <v>31093</v>
      </c>
      <c r="D6313">
        <v>3164004753</v>
      </c>
    </row>
    <row r="6314" spans="1:4" x14ac:dyDescent="0.3">
      <c r="A6314" t="s">
        <v>8624</v>
      </c>
      <c r="B6314" t="s">
        <v>3271</v>
      </c>
      <c r="C6314">
        <v>38230</v>
      </c>
      <c r="D6314">
        <v>2792636599</v>
      </c>
    </row>
    <row r="6315" spans="1:4" x14ac:dyDescent="0.3">
      <c r="A6315" t="s">
        <v>8625</v>
      </c>
      <c r="B6315" t="s">
        <v>2856</v>
      </c>
      <c r="C6315">
        <v>21407</v>
      </c>
      <c r="D6315">
        <v>7659816853</v>
      </c>
    </row>
    <row r="6316" spans="1:4" x14ac:dyDescent="0.3">
      <c r="A6316" t="s">
        <v>8626</v>
      </c>
      <c r="B6316" t="s">
        <v>2470</v>
      </c>
      <c r="C6316">
        <v>33830</v>
      </c>
      <c r="D6316">
        <v>8387947148</v>
      </c>
    </row>
    <row r="6317" spans="1:4" x14ac:dyDescent="0.3">
      <c r="A6317" t="s">
        <v>8627</v>
      </c>
      <c r="B6317" t="s">
        <v>2223</v>
      </c>
      <c r="C6317">
        <v>19914</v>
      </c>
      <c r="D6317">
        <v>8526090127</v>
      </c>
    </row>
    <row r="6318" spans="1:4" x14ac:dyDescent="0.3">
      <c r="A6318" t="s">
        <v>8628</v>
      </c>
      <c r="B6318" t="s">
        <v>2016</v>
      </c>
      <c r="C6318">
        <v>55303</v>
      </c>
      <c r="D6318">
        <v>244523738</v>
      </c>
    </row>
    <row r="6319" spans="1:4" x14ac:dyDescent="0.3">
      <c r="A6319" t="s">
        <v>8629</v>
      </c>
      <c r="B6319" t="s">
        <v>2329</v>
      </c>
      <c r="C6319">
        <v>21176</v>
      </c>
      <c r="D6319">
        <v>3164004753</v>
      </c>
    </row>
    <row r="6320" spans="1:4" x14ac:dyDescent="0.3">
      <c r="A6320" t="s">
        <v>8630</v>
      </c>
      <c r="B6320" t="s">
        <v>2154</v>
      </c>
      <c r="C6320">
        <v>34229</v>
      </c>
      <c r="D6320">
        <v>3991963221</v>
      </c>
    </row>
    <row r="6321" spans="1:4" x14ac:dyDescent="0.3">
      <c r="A6321" t="s">
        <v>8631</v>
      </c>
      <c r="B6321" t="s">
        <v>2387</v>
      </c>
      <c r="C6321">
        <v>57543</v>
      </c>
      <c r="D6321">
        <v>2130919499</v>
      </c>
    </row>
    <row r="6322" spans="1:4" x14ac:dyDescent="0.3">
      <c r="A6322" t="s">
        <v>8632</v>
      </c>
      <c r="B6322" t="s">
        <v>4163</v>
      </c>
      <c r="C6322">
        <v>34948</v>
      </c>
      <c r="D6322">
        <v>1549399640</v>
      </c>
    </row>
    <row r="6323" spans="1:4" x14ac:dyDescent="0.3">
      <c r="A6323" t="s">
        <v>8633</v>
      </c>
      <c r="B6323" t="s">
        <v>2503</v>
      </c>
      <c r="C6323">
        <v>47889</v>
      </c>
      <c r="D6323">
        <v>6978367184</v>
      </c>
    </row>
    <row r="6324" spans="1:4" x14ac:dyDescent="0.3">
      <c r="A6324" t="s">
        <v>8634</v>
      </c>
      <c r="B6324" t="s">
        <v>2380</v>
      </c>
      <c r="C6324">
        <v>56659</v>
      </c>
      <c r="D6324">
        <v>7273123196</v>
      </c>
    </row>
    <row r="6325" spans="1:4" x14ac:dyDescent="0.3">
      <c r="A6325" t="s">
        <v>8635</v>
      </c>
      <c r="B6325" t="s">
        <v>2680</v>
      </c>
      <c r="C6325">
        <v>47559</v>
      </c>
      <c r="D6325">
        <v>274599287</v>
      </c>
    </row>
    <row r="6326" spans="1:4" x14ac:dyDescent="0.3">
      <c r="A6326" t="s">
        <v>8636</v>
      </c>
      <c r="B6326" t="s">
        <v>2521</v>
      </c>
      <c r="C6326">
        <v>30206</v>
      </c>
      <c r="D6326">
        <v>5629875752</v>
      </c>
    </row>
    <row r="6327" spans="1:4" x14ac:dyDescent="0.3">
      <c r="A6327" t="s">
        <v>8637</v>
      </c>
      <c r="B6327" t="s">
        <v>3050</v>
      </c>
      <c r="C6327">
        <v>26189</v>
      </c>
      <c r="D6327">
        <v>901154172</v>
      </c>
    </row>
    <row r="6328" spans="1:4" x14ac:dyDescent="0.3">
      <c r="A6328" t="s">
        <v>8638</v>
      </c>
      <c r="B6328" t="s">
        <v>2405</v>
      </c>
      <c r="C6328">
        <v>35991</v>
      </c>
      <c r="D6328">
        <v>9369490930</v>
      </c>
    </row>
    <row r="6329" spans="1:4" x14ac:dyDescent="0.3">
      <c r="A6329" t="s">
        <v>8639</v>
      </c>
      <c r="B6329" t="s">
        <v>1942</v>
      </c>
      <c r="C6329">
        <v>44893</v>
      </c>
      <c r="D6329">
        <v>7979647432</v>
      </c>
    </row>
    <row r="6330" spans="1:4" x14ac:dyDescent="0.3">
      <c r="A6330" t="s">
        <v>8640</v>
      </c>
      <c r="B6330" t="s">
        <v>2762</v>
      </c>
      <c r="C6330">
        <v>21013</v>
      </c>
      <c r="D6330">
        <v>37593587</v>
      </c>
    </row>
    <row r="6331" spans="1:4" x14ac:dyDescent="0.3">
      <c r="A6331" t="s">
        <v>8641</v>
      </c>
      <c r="B6331" t="s">
        <v>3269</v>
      </c>
      <c r="C6331">
        <v>25869</v>
      </c>
      <c r="D6331">
        <v>2763158331</v>
      </c>
    </row>
    <row r="6332" spans="1:4" x14ac:dyDescent="0.3">
      <c r="A6332" t="s">
        <v>8642</v>
      </c>
      <c r="B6332" t="s">
        <v>2931</v>
      </c>
      <c r="C6332">
        <v>31578</v>
      </c>
      <c r="D6332">
        <v>7912639675</v>
      </c>
    </row>
    <row r="6333" spans="1:4" x14ac:dyDescent="0.3">
      <c r="A6333" t="s">
        <v>8643</v>
      </c>
      <c r="B6333" t="s">
        <v>2660</v>
      </c>
      <c r="C6333">
        <v>19260</v>
      </c>
      <c r="D6333">
        <v>2456061896</v>
      </c>
    </row>
    <row r="6334" spans="1:4" x14ac:dyDescent="0.3">
      <c r="A6334" t="s">
        <v>8644</v>
      </c>
      <c r="B6334" t="s">
        <v>2496</v>
      </c>
      <c r="C6334">
        <v>39346</v>
      </c>
      <c r="D6334">
        <v>8109358470</v>
      </c>
    </row>
    <row r="6335" spans="1:4" x14ac:dyDescent="0.3">
      <c r="A6335" t="s">
        <v>8645</v>
      </c>
      <c r="B6335" t="s">
        <v>3044</v>
      </c>
      <c r="C6335">
        <v>19014</v>
      </c>
      <c r="D6335">
        <v>1351073265</v>
      </c>
    </row>
    <row r="6336" spans="1:4" x14ac:dyDescent="0.3">
      <c r="A6336" t="s">
        <v>8646</v>
      </c>
      <c r="B6336" t="s">
        <v>3183</v>
      </c>
      <c r="C6336">
        <v>37873</v>
      </c>
      <c r="D6336">
        <v>2426144645</v>
      </c>
    </row>
    <row r="6337" spans="1:4" x14ac:dyDescent="0.3">
      <c r="A6337" t="s">
        <v>8647</v>
      </c>
      <c r="B6337" t="s">
        <v>2914</v>
      </c>
      <c r="C6337">
        <v>44687</v>
      </c>
      <c r="D6337">
        <v>8249460030</v>
      </c>
    </row>
    <row r="6338" spans="1:4" x14ac:dyDescent="0.3">
      <c r="A6338" t="s">
        <v>8648</v>
      </c>
      <c r="B6338" t="s">
        <v>2004</v>
      </c>
      <c r="C6338">
        <v>54793</v>
      </c>
      <c r="D6338">
        <v>2908560011</v>
      </c>
    </row>
    <row r="6339" spans="1:4" x14ac:dyDescent="0.3">
      <c r="A6339" t="s">
        <v>8649</v>
      </c>
      <c r="B6339" t="s">
        <v>2319</v>
      </c>
      <c r="C6339">
        <v>28293</v>
      </c>
      <c r="D6339">
        <v>1729795870</v>
      </c>
    </row>
    <row r="6340" spans="1:4" x14ac:dyDescent="0.3">
      <c r="A6340" t="s">
        <v>8650</v>
      </c>
      <c r="B6340" t="s">
        <v>2355</v>
      </c>
      <c r="C6340">
        <v>34112</v>
      </c>
      <c r="D6340">
        <v>6255831884</v>
      </c>
    </row>
    <row r="6341" spans="1:4" x14ac:dyDescent="0.3">
      <c r="A6341" t="s">
        <v>8651</v>
      </c>
      <c r="B6341" t="s">
        <v>1956</v>
      </c>
      <c r="C6341">
        <v>11983</v>
      </c>
      <c r="D6341">
        <v>481875921</v>
      </c>
    </row>
    <row r="6342" spans="1:4" x14ac:dyDescent="0.3">
      <c r="A6342" t="s">
        <v>8652</v>
      </c>
      <c r="B6342" t="s">
        <v>2113</v>
      </c>
      <c r="C6342">
        <v>58614</v>
      </c>
      <c r="D6342">
        <v>197180590</v>
      </c>
    </row>
    <row r="6343" spans="1:4" x14ac:dyDescent="0.3">
      <c r="A6343" t="s">
        <v>8653</v>
      </c>
      <c r="B6343" t="s">
        <v>2951</v>
      </c>
      <c r="C6343">
        <v>18301</v>
      </c>
      <c r="D6343">
        <v>4076701275</v>
      </c>
    </row>
    <row r="6344" spans="1:4" x14ac:dyDescent="0.3">
      <c r="A6344" t="s">
        <v>8654</v>
      </c>
      <c r="B6344" t="s">
        <v>1997</v>
      </c>
      <c r="C6344">
        <v>40463</v>
      </c>
      <c r="D6344">
        <v>1657097021</v>
      </c>
    </row>
    <row r="6345" spans="1:4" x14ac:dyDescent="0.3">
      <c r="A6345" t="s">
        <v>8655</v>
      </c>
      <c r="B6345" t="s">
        <v>2790</v>
      </c>
      <c r="C6345">
        <v>25579</v>
      </c>
      <c r="D6345">
        <v>37593587</v>
      </c>
    </row>
    <row r="6346" spans="1:4" x14ac:dyDescent="0.3">
      <c r="A6346" t="s">
        <v>8656</v>
      </c>
      <c r="B6346" t="s">
        <v>2687</v>
      </c>
      <c r="C6346">
        <v>10412</v>
      </c>
      <c r="D6346">
        <v>8620758454</v>
      </c>
    </row>
    <row r="6347" spans="1:4" x14ac:dyDescent="0.3">
      <c r="A6347" t="s">
        <v>8657</v>
      </c>
      <c r="B6347" t="s">
        <v>2316</v>
      </c>
      <c r="C6347">
        <v>33703</v>
      </c>
      <c r="D6347">
        <v>8054305400</v>
      </c>
    </row>
    <row r="6348" spans="1:4" x14ac:dyDescent="0.3">
      <c r="A6348" t="s">
        <v>8658</v>
      </c>
      <c r="B6348" t="s">
        <v>2633</v>
      </c>
      <c r="C6348">
        <v>57138</v>
      </c>
      <c r="D6348">
        <v>5341512014</v>
      </c>
    </row>
    <row r="6349" spans="1:4" x14ac:dyDescent="0.3">
      <c r="A6349" t="s">
        <v>8659</v>
      </c>
      <c r="B6349" t="s">
        <v>2217</v>
      </c>
      <c r="C6349">
        <v>46846</v>
      </c>
      <c r="D6349">
        <v>4306425231</v>
      </c>
    </row>
    <row r="6350" spans="1:4" x14ac:dyDescent="0.3">
      <c r="A6350" t="s">
        <v>8660</v>
      </c>
      <c r="B6350" t="s">
        <v>2131</v>
      </c>
      <c r="C6350">
        <v>14767</v>
      </c>
      <c r="D6350">
        <v>29906814</v>
      </c>
    </row>
    <row r="6351" spans="1:4" x14ac:dyDescent="0.3">
      <c r="A6351" t="s">
        <v>8661</v>
      </c>
      <c r="B6351" t="s">
        <v>1954</v>
      </c>
      <c r="C6351">
        <v>33983</v>
      </c>
      <c r="D6351">
        <v>1718344562</v>
      </c>
    </row>
    <row r="6352" spans="1:4" x14ac:dyDescent="0.3">
      <c r="A6352" t="s">
        <v>8662</v>
      </c>
      <c r="B6352" t="s">
        <v>2079</v>
      </c>
      <c r="C6352">
        <v>18414</v>
      </c>
      <c r="D6352">
        <v>1549399640</v>
      </c>
    </row>
    <row r="6353" spans="1:4" x14ac:dyDescent="0.3">
      <c r="A6353" t="s">
        <v>8663</v>
      </c>
      <c r="B6353" t="s">
        <v>1962</v>
      </c>
      <c r="C6353">
        <v>54281</v>
      </c>
      <c r="D6353">
        <v>6380488901</v>
      </c>
    </row>
    <row r="6354" spans="1:4" x14ac:dyDescent="0.3">
      <c r="A6354" t="s">
        <v>8664</v>
      </c>
      <c r="B6354" t="s">
        <v>3487</v>
      </c>
      <c r="C6354">
        <v>45036</v>
      </c>
      <c r="D6354">
        <v>4119729087</v>
      </c>
    </row>
    <row r="6355" spans="1:4" x14ac:dyDescent="0.3">
      <c r="A6355" t="s">
        <v>8665</v>
      </c>
      <c r="B6355" t="s">
        <v>3126</v>
      </c>
      <c r="C6355">
        <v>20276</v>
      </c>
      <c r="D6355">
        <v>2177097355</v>
      </c>
    </row>
    <row r="6356" spans="1:4" x14ac:dyDescent="0.3">
      <c r="A6356" t="s">
        <v>8666</v>
      </c>
      <c r="B6356" t="s">
        <v>2709</v>
      </c>
      <c r="C6356">
        <v>58436</v>
      </c>
      <c r="D6356">
        <v>1081492333</v>
      </c>
    </row>
    <row r="6357" spans="1:4" x14ac:dyDescent="0.3">
      <c r="A6357" t="s">
        <v>8667</v>
      </c>
      <c r="B6357" t="s">
        <v>3915</v>
      </c>
      <c r="C6357">
        <v>51768</v>
      </c>
      <c r="D6357">
        <v>4323727860</v>
      </c>
    </row>
    <row r="6358" spans="1:4" x14ac:dyDescent="0.3">
      <c r="A6358" t="s">
        <v>8668</v>
      </c>
      <c r="B6358" t="s">
        <v>2931</v>
      </c>
      <c r="C6358">
        <v>48010</v>
      </c>
      <c r="D6358">
        <v>994826516</v>
      </c>
    </row>
    <row r="6359" spans="1:4" x14ac:dyDescent="0.3">
      <c r="A6359" t="s">
        <v>8669</v>
      </c>
      <c r="B6359" t="s">
        <v>2536</v>
      </c>
      <c r="C6359">
        <v>10796</v>
      </c>
      <c r="D6359">
        <v>4472356473</v>
      </c>
    </row>
    <row r="6360" spans="1:4" x14ac:dyDescent="0.3">
      <c r="A6360" t="s">
        <v>8670</v>
      </c>
      <c r="B6360" t="s">
        <v>2242</v>
      </c>
      <c r="C6360">
        <v>41580</v>
      </c>
      <c r="D6360">
        <v>5372344725</v>
      </c>
    </row>
    <row r="6361" spans="1:4" x14ac:dyDescent="0.3">
      <c r="A6361" t="s">
        <v>8671</v>
      </c>
      <c r="B6361" t="s">
        <v>2199</v>
      </c>
      <c r="C6361">
        <v>31646</v>
      </c>
      <c r="D6361">
        <v>1518783783</v>
      </c>
    </row>
    <row r="6362" spans="1:4" x14ac:dyDescent="0.3">
      <c r="A6362" t="s">
        <v>8672</v>
      </c>
      <c r="B6362" t="s">
        <v>2077</v>
      </c>
      <c r="C6362">
        <v>54524</v>
      </c>
      <c r="D6362">
        <v>8808097757</v>
      </c>
    </row>
    <row r="6363" spans="1:4" x14ac:dyDescent="0.3">
      <c r="A6363" t="s">
        <v>8673</v>
      </c>
      <c r="B6363" t="s">
        <v>2885</v>
      </c>
      <c r="C6363">
        <v>12446</v>
      </c>
      <c r="D6363">
        <v>8187246642</v>
      </c>
    </row>
    <row r="6364" spans="1:4" x14ac:dyDescent="0.3">
      <c r="A6364" t="s">
        <v>8674</v>
      </c>
      <c r="B6364" t="s">
        <v>2083</v>
      </c>
      <c r="C6364">
        <v>50702</v>
      </c>
      <c r="D6364">
        <v>4823073274</v>
      </c>
    </row>
    <row r="6365" spans="1:4" x14ac:dyDescent="0.3">
      <c r="A6365" t="s">
        <v>8675</v>
      </c>
      <c r="B6365" t="s">
        <v>2014</v>
      </c>
      <c r="C6365">
        <v>27969</v>
      </c>
      <c r="D6365">
        <v>3075132195</v>
      </c>
    </row>
    <row r="6366" spans="1:4" x14ac:dyDescent="0.3">
      <c r="A6366" t="s">
        <v>8676</v>
      </c>
      <c r="B6366" t="s">
        <v>2246</v>
      </c>
      <c r="C6366">
        <v>55750</v>
      </c>
      <c r="D6366">
        <v>9163060264</v>
      </c>
    </row>
    <row r="6367" spans="1:4" x14ac:dyDescent="0.3">
      <c r="A6367" t="s">
        <v>8677</v>
      </c>
      <c r="B6367" t="s">
        <v>2131</v>
      </c>
      <c r="C6367">
        <v>54306</v>
      </c>
      <c r="D6367">
        <v>8387947148</v>
      </c>
    </row>
    <row r="6368" spans="1:4" x14ac:dyDescent="0.3">
      <c r="A6368" t="s">
        <v>8678</v>
      </c>
      <c r="B6368" t="s">
        <v>2484</v>
      </c>
      <c r="C6368">
        <v>54103</v>
      </c>
      <c r="D6368">
        <v>9800744517</v>
      </c>
    </row>
    <row r="6369" spans="1:4" x14ac:dyDescent="0.3">
      <c r="A6369" t="s">
        <v>8679</v>
      </c>
      <c r="B6369" t="s">
        <v>3390</v>
      </c>
      <c r="C6369">
        <v>54822</v>
      </c>
      <c r="D6369">
        <v>1892125439</v>
      </c>
    </row>
    <row r="6370" spans="1:4" x14ac:dyDescent="0.3">
      <c r="A6370" t="s">
        <v>8680</v>
      </c>
      <c r="B6370" t="s">
        <v>2491</v>
      </c>
      <c r="C6370">
        <v>30515</v>
      </c>
      <c r="D6370">
        <v>6375014751</v>
      </c>
    </row>
    <row r="6371" spans="1:4" x14ac:dyDescent="0.3">
      <c r="A6371" t="s">
        <v>8681</v>
      </c>
      <c r="B6371" t="s">
        <v>2405</v>
      </c>
      <c r="C6371">
        <v>38688</v>
      </c>
      <c r="D6371">
        <v>5079859830</v>
      </c>
    </row>
    <row r="6372" spans="1:4" x14ac:dyDescent="0.3">
      <c r="A6372" t="s">
        <v>8682</v>
      </c>
      <c r="B6372" t="s">
        <v>2736</v>
      </c>
      <c r="C6372">
        <v>44045</v>
      </c>
      <c r="D6372">
        <v>3127459866</v>
      </c>
    </row>
    <row r="6373" spans="1:4" x14ac:dyDescent="0.3">
      <c r="A6373" t="s">
        <v>8683</v>
      </c>
      <c r="B6373" t="s">
        <v>2010</v>
      </c>
      <c r="C6373">
        <v>55929</v>
      </c>
      <c r="D6373">
        <v>4192443678</v>
      </c>
    </row>
    <row r="6374" spans="1:4" x14ac:dyDescent="0.3">
      <c r="A6374" t="s">
        <v>8684</v>
      </c>
      <c r="B6374" t="s">
        <v>2687</v>
      </c>
      <c r="C6374">
        <v>24853</v>
      </c>
      <c r="D6374">
        <v>3935718624</v>
      </c>
    </row>
    <row r="6375" spans="1:4" x14ac:dyDescent="0.3">
      <c r="A6375" t="s">
        <v>8685</v>
      </c>
      <c r="B6375" t="s">
        <v>2885</v>
      </c>
      <c r="C6375">
        <v>59189</v>
      </c>
      <c r="D6375">
        <v>3127459866</v>
      </c>
    </row>
    <row r="6376" spans="1:4" x14ac:dyDescent="0.3">
      <c r="A6376" t="s">
        <v>8686</v>
      </c>
      <c r="B6376" t="s">
        <v>2158</v>
      </c>
      <c r="C6376">
        <v>48768</v>
      </c>
      <c r="D6376">
        <v>513904581</v>
      </c>
    </row>
    <row r="6377" spans="1:4" x14ac:dyDescent="0.3">
      <c r="A6377" t="s">
        <v>8687</v>
      </c>
      <c r="B6377" t="s">
        <v>2065</v>
      </c>
      <c r="C6377">
        <v>13369</v>
      </c>
      <c r="D6377">
        <v>9369490930</v>
      </c>
    </row>
    <row r="6378" spans="1:4" x14ac:dyDescent="0.3">
      <c r="A6378" t="s">
        <v>8688</v>
      </c>
      <c r="B6378" t="s">
        <v>3560</v>
      </c>
      <c r="C6378">
        <v>38075</v>
      </c>
      <c r="D6378">
        <v>8731494560</v>
      </c>
    </row>
    <row r="6379" spans="1:4" x14ac:dyDescent="0.3">
      <c r="A6379" t="s">
        <v>8689</v>
      </c>
      <c r="B6379" t="s">
        <v>2188</v>
      </c>
      <c r="C6379">
        <v>29020</v>
      </c>
      <c r="D6379">
        <v>492630925</v>
      </c>
    </row>
    <row r="6380" spans="1:4" x14ac:dyDescent="0.3">
      <c r="A6380" t="s">
        <v>8690</v>
      </c>
      <c r="B6380" t="s">
        <v>3092</v>
      </c>
      <c r="C6380">
        <v>21746</v>
      </c>
      <c r="D6380">
        <v>2209340063</v>
      </c>
    </row>
    <row r="6381" spans="1:4" x14ac:dyDescent="0.3">
      <c r="A6381" t="s">
        <v>8691</v>
      </c>
      <c r="B6381" t="s">
        <v>2372</v>
      </c>
      <c r="C6381">
        <v>26840</v>
      </c>
      <c r="D6381">
        <v>1754740677</v>
      </c>
    </row>
    <row r="6382" spans="1:4" x14ac:dyDescent="0.3">
      <c r="A6382" t="s">
        <v>8692</v>
      </c>
      <c r="B6382" t="s">
        <v>2345</v>
      </c>
      <c r="C6382">
        <v>29501</v>
      </c>
      <c r="D6382">
        <v>4184483038</v>
      </c>
    </row>
    <row r="6383" spans="1:4" x14ac:dyDescent="0.3">
      <c r="A6383" t="s">
        <v>8693</v>
      </c>
      <c r="B6383" t="s">
        <v>2043</v>
      </c>
      <c r="C6383">
        <v>30518</v>
      </c>
      <c r="D6383">
        <v>2975315244</v>
      </c>
    </row>
    <row r="6384" spans="1:4" x14ac:dyDescent="0.3">
      <c r="A6384" t="s">
        <v>8694</v>
      </c>
      <c r="B6384" t="s">
        <v>2740</v>
      </c>
      <c r="C6384">
        <v>44176</v>
      </c>
      <c r="D6384">
        <v>7966083349</v>
      </c>
    </row>
    <row r="6385" spans="1:4" x14ac:dyDescent="0.3">
      <c r="A6385" t="s">
        <v>8695</v>
      </c>
      <c r="B6385" t="s">
        <v>2242</v>
      </c>
      <c r="C6385">
        <v>16162</v>
      </c>
      <c r="D6385">
        <v>6358114417</v>
      </c>
    </row>
    <row r="6386" spans="1:4" x14ac:dyDescent="0.3">
      <c r="A6386" t="s">
        <v>8696</v>
      </c>
      <c r="B6386" t="s">
        <v>2650</v>
      </c>
      <c r="C6386">
        <v>30681</v>
      </c>
      <c r="D6386">
        <v>2792499575</v>
      </c>
    </row>
    <row r="6387" spans="1:4" x14ac:dyDescent="0.3">
      <c r="A6387" t="s">
        <v>8697</v>
      </c>
      <c r="B6387" t="s">
        <v>2190</v>
      </c>
      <c r="C6387">
        <v>54602</v>
      </c>
      <c r="D6387">
        <v>9617190826</v>
      </c>
    </row>
    <row r="6388" spans="1:4" x14ac:dyDescent="0.3">
      <c r="A6388" t="s">
        <v>8698</v>
      </c>
      <c r="B6388" t="s">
        <v>2424</v>
      </c>
      <c r="C6388">
        <v>21388</v>
      </c>
      <c r="D6388">
        <v>4445486779</v>
      </c>
    </row>
    <row r="6389" spans="1:4" x14ac:dyDescent="0.3">
      <c r="A6389" t="s">
        <v>8699</v>
      </c>
      <c r="B6389" t="s">
        <v>2757</v>
      </c>
      <c r="C6389">
        <v>41310</v>
      </c>
      <c r="D6389">
        <v>509389570</v>
      </c>
    </row>
    <row r="6390" spans="1:4" x14ac:dyDescent="0.3">
      <c r="A6390" t="s">
        <v>8700</v>
      </c>
      <c r="B6390" t="s">
        <v>2269</v>
      </c>
      <c r="C6390">
        <v>30210</v>
      </c>
      <c r="D6390">
        <v>9620547551</v>
      </c>
    </row>
    <row r="6391" spans="1:4" x14ac:dyDescent="0.3">
      <c r="A6391" t="s">
        <v>8701</v>
      </c>
      <c r="B6391" t="s">
        <v>2824</v>
      </c>
      <c r="C6391">
        <v>54148</v>
      </c>
      <c r="D6391">
        <v>3967370569</v>
      </c>
    </row>
    <row r="6392" spans="1:4" x14ac:dyDescent="0.3">
      <c r="A6392" t="s">
        <v>8702</v>
      </c>
      <c r="B6392" t="s">
        <v>3886</v>
      </c>
      <c r="C6392">
        <v>49230</v>
      </c>
      <c r="D6392">
        <v>6235447353</v>
      </c>
    </row>
    <row r="6393" spans="1:4" x14ac:dyDescent="0.3">
      <c r="A6393" t="s">
        <v>8703</v>
      </c>
      <c r="B6393" t="s">
        <v>2929</v>
      </c>
      <c r="C6393">
        <v>12239</v>
      </c>
      <c r="D6393">
        <v>5637692440</v>
      </c>
    </row>
    <row r="6394" spans="1:4" x14ac:dyDescent="0.3">
      <c r="A6394" t="s">
        <v>8704</v>
      </c>
      <c r="B6394" t="s">
        <v>2099</v>
      </c>
      <c r="C6394">
        <v>36946</v>
      </c>
      <c r="D6394">
        <v>4037854406</v>
      </c>
    </row>
    <row r="6395" spans="1:4" x14ac:dyDescent="0.3">
      <c r="A6395" t="s">
        <v>8705</v>
      </c>
      <c r="B6395" t="s">
        <v>2749</v>
      </c>
      <c r="C6395">
        <v>57117</v>
      </c>
      <c r="D6395">
        <v>7637608875</v>
      </c>
    </row>
    <row r="6396" spans="1:4" x14ac:dyDescent="0.3">
      <c r="A6396" t="s">
        <v>8706</v>
      </c>
      <c r="B6396" t="s">
        <v>2383</v>
      </c>
      <c r="C6396">
        <v>57769</v>
      </c>
      <c r="D6396">
        <v>4074728869</v>
      </c>
    </row>
    <row r="6397" spans="1:4" x14ac:dyDescent="0.3">
      <c r="A6397" t="s">
        <v>8707</v>
      </c>
      <c r="B6397" t="s">
        <v>3533</v>
      </c>
      <c r="C6397">
        <v>15276</v>
      </c>
      <c r="D6397">
        <v>3463222345</v>
      </c>
    </row>
    <row r="6398" spans="1:4" x14ac:dyDescent="0.3">
      <c r="A6398" t="s">
        <v>8708</v>
      </c>
      <c r="B6398" t="s">
        <v>2391</v>
      </c>
      <c r="C6398">
        <v>57791</v>
      </c>
      <c r="D6398">
        <v>5293354957</v>
      </c>
    </row>
    <row r="6399" spans="1:4" x14ac:dyDescent="0.3">
      <c r="A6399" t="s">
        <v>8709</v>
      </c>
      <c r="B6399" t="s">
        <v>2225</v>
      </c>
      <c r="C6399">
        <v>15301</v>
      </c>
      <c r="D6399">
        <v>4342145855</v>
      </c>
    </row>
    <row r="6400" spans="1:4" x14ac:dyDescent="0.3">
      <c r="A6400" t="s">
        <v>8710</v>
      </c>
      <c r="B6400" t="s">
        <v>2383</v>
      </c>
      <c r="C6400">
        <v>31167</v>
      </c>
      <c r="D6400">
        <v>9800744517</v>
      </c>
    </row>
    <row r="6401" spans="1:4" x14ac:dyDescent="0.3">
      <c r="A6401" t="s">
        <v>8711</v>
      </c>
      <c r="B6401" t="s">
        <v>2071</v>
      </c>
      <c r="C6401">
        <v>47423</v>
      </c>
      <c r="D6401">
        <v>7888574610</v>
      </c>
    </row>
    <row r="6402" spans="1:4" x14ac:dyDescent="0.3">
      <c r="A6402" t="s">
        <v>8712</v>
      </c>
      <c r="B6402" t="s">
        <v>2387</v>
      </c>
      <c r="C6402">
        <v>56154</v>
      </c>
      <c r="D6402">
        <v>7637608875</v>
      </c>
    </row>
    <row r="6403" spans="1:4" x14ac:dyDescent="0.3">
      <c r="A6403" t="s">
        <v>8713</v>
      </c>
      <c r="B6403" t="s">
        <v>4422</v>
      </c>
      <c r="C6403">
        <v>10388</v>
      </c>
      <c r="D6403">
        <v>4492546545</v>
      </c>
    </row>
    <row r="6404" spans="1:4" x14ac:dyDescent="0.3">
      <c r="A6404" t="s">
        <v>8714</v>
      </c>
      <c r="B6404" t="s">
        <v>2223</v>
      </c>
      <c r="C6404">
        <v>35034</v>
      </c>
      <c r="D6404">
        <v>9965847037</v>
      </c>
    </row>
    <row r="6405" spans="1:4" x14ac:dyDescent="0.3">
      <c r="A6405" t="s">
        <v>8715</v>
      </c>
      <c r="B6405" t="s">
        <v>1984</v>
      </c>
      <c r="C6405">
        <v>12072</v>
      </c>
      <c r="D6405">
        <v>6007705854</v>
      </c>
    </row>
    <row r="6406" spans="1:4" x14ac:dyDescent="0.3">
      <c r="A6406" t="s">
        <v>8716</v>
      </c>
      <c r="B6406" t="s">
        <v>2345</v>
      </c>
      <c r="C6406">
        <v>39362</v>
      </c>
      <c r="D6406">
        <v>3560320844</v>
      </c>
    </row>
    <row r="6407" spans="1:4" x14ac:dyDescent="0.3">
      <c r="A6407" t="s">
        <v>8717</v>
      </c>
      <c r="B6407" t="s">
        <v>3393</v>
      </c>
      <c r="C6407">
        <v>59148</v>
      </c>
      <c r="D6407">
        <v>7178607831</v>
      </c>
    </row>
    <row r="6408" spans="1:4" x14ac:dyDescent="0.3">
      <c r="A6408" t="s">
        <v>8718</v>
      </c>
      <c r="B6408" t="s">
        <v>2391</v>
      </c>
      <c r="C6408">
        <v>11571</v>
      </c>
      <c r="D6408">
        <v>4039266773</v>
      </c>
    </row>
    <row r="6409" spans="1:4" x14ac:dyDescent="0.3">
      <c r="A6409" t="s">
        <v>8719</v>
      </c>
      <c r="B6409" t="s">
        <v>2914</v>
      </c>
      <c r="C6409">
        <v>59961</v>
      </c>
      <c r="D6409">
        <v>6815475379</v>
      </c>
    </row>
    <row r="6410" spans="1:4" x14ac:dyDescent="0.3">
      <c r="A6410" t="s">
        <v>8720</v>
      </c>
      <c r="B6410" t="s">
        <v>1952</v>
      </c>
      <c r="C6410">
        <v>58015</v>
      </c>
      <c r="D6410">
        <v>9651729414</v>
      </c>
    </row>
    <row r="6411" spans="1:4" x14ac:dyDescent="0.3">
      <c r="A6411" t="s">
        <v>8721</v>
      </c>
      <c r="B6411" t="s">
        <v>3663</v>
      </c>
      <c r="C6411">
        <v>19612</v>
      </c>
      <c r="D6411">
        <v>3101620996</v>
      </c>
    </row>
    <row r="6412" spans="1:4" x14ac:dyDescent="0.3">
      <c r="A6412" t="s">
        <v>8722</v>
      </c>
      <c r="B6412" t="s">
        <v>2069</v>
      </c>
      <c r="C6412">
        <v>30224</v>
      </c>
      <c r="D6412">
        <v>8467388188</v>
      </c>
    </row>
    <row r="6413" spans="1:4" x14ac:dyDescent="0.3">
      <c r="A6413" t="s">
        <v>8723</v>
      </c>
      <c r="B6413" t="s">
        <v>2251</v>
      </c>
      <c r="C6413">
        <v>46789</v>
      </c>
      <c r="D6413">
        <v>5304381319</v>
      </c>
    </row>
    <row r="6414" spans="1:4" x14ac:dyDescent="0.3">
      <c r="A6414" t="s">
        <v>8724</v>
      </c>
      <c r="B6414" t="s">
        <v>3050</v>
      </c>
      <c r="C6414">
        <v>41323</v>
      </c>
      <c r="D6414">
        <v>8646243699</v>
      </c>
    </row>
    <row r="6415" spans="1:4" x14ac:dyDescent="0.3">
      <c r="A6415" t="s">
        <v>8725</v>
      </c>
      <c r="B6415" t="s">
        <v>1968</v>
      </c>
      <c r="C6415">
        <v>23339</v>
      </c>
      <c r="D6415">
        <v>7074056774</v>
      </c>
    </row>
    <row r="6416" spans="1:4" x14ac:dyDescent="0.3">
      <c r="A6416" t="s">
        <v>8726</v>
      </c>
      <c r="B6416" t="s">
        <v>2103</v>
      </c>
      <c r="C6416">
        <v>40730</v>
      </c>
      <c r="D6416">
        <v>2763158331</v>
      </c>
    </row>
    <row r="6417" spans="1:4" x14ac:dyDescent="0.3">
      <c r="A6417" t="s">
        <v>8727</v>
      </c>
      <c r="B6417" t="s">
        <v>1970</v>
      </c>
      <c r="C6417">
        <v>44505</v>
      </c>
      <c r="D6417">
        <v>4185019157</v>
      </c>
    </row>
    <row r="6418" spans="1:4" x14ac:dyDescent="0.3">
      <c r="A6418" t="s">
        <v>8728</v>
      </c>
      <c r="B6418" t="s">
        <v>2804</v>
      </c>
      <c r="C6418">
        <v>52656</v>
      </c>
      <c r="D6418">
        <v>483886254</v>
      </c>
    </row>
    <row r="6419" spans="1:4" x14ac:dyDescent="0.3">
      <c r="A6419" t="s">
        <v>8729</v>
      </c>
      <c r="B6419" t="s">
        <v>1958</v>
      </c>
      <c r="C6419">
        <v>37410</v>
      </c>
      <c r="D6419">
        <v>5811999097</v>
      </c>
    </row>
    <row r="6420" spans="1:4" x14ac:dyDescent="0.3">
      <c r="A6420" t="s">
        <v>8730</v>
      </c>
      <c r="B6420" t="s">
        <v>2633</v>
      </c>
      <c r="C6420">
        <v>10938</v>
      </c>
      <c r="D6420">
        <v>1898839557</v>
      </c>
    </row>
    <row r="6421" spans="1:4" x14ac:dyDescent="0.3">
      <c r="A6421" t="s">
        <v>8731</v>
      </c>
      <c r="B6421" t="s">
        <v>3291</v>
      </c>
      <c r="C6421">
        <v>48100</v>
      </c>
      <c r="D6421">
        <v>6854809452</v>
      </c>
    </row>
    <row r="6422" spans="1:4" x14ac:dyDescent="0.3">
      <c r="A6422" t="s">
        <v>8732</v>
      </c>
      <c r="B6422" t="s">
        <v>2505</v>
      </c>
      <c r="C6422">
        <v>15163</v>
      </c>
      <c r="D6422">
        <v>6209983448</v>
      </c>
    </row>
    <row r="6423" spans="1:4" x14ac:dyDescent="0.3">
      <c r="A6423" t="s">
        <v>8733</v>
      </c>
      <c r="B6423" t="s">
        <v>2428</v>
      </c>
      <c r="C6423">
        <v>12358</v>
      </c>
      <c r="D6423">
        <v>5828678620</v>
      </c>
    </row>
    <row r="6424" spans="1:4" x14ac:dyDescent="0.3">
      <c r="A6424" t="s">
        <v>8734</v>
      </c>
      <c r="B6424" t="s">
        <v>1972</v>
      </c>
      <c r="C6424">
        <v>27340</v>
      </c>
      <c r="D6424">
        <v>3127459866</v>
      </c>
    </row>
    <row r="6425" spans="1:4" x14ac:dyDescent="0.3">
      <c r="A6425" t="s">
        <v>8735</v>
      </c>
      <c r="B6425" t="s">
        <v>2680</v>
      </c>
      <c r="C6425">
        <v>44892</v>
      </c>
      <c r="D6425">
        <v>2599557828</v>
      </c>
    </row>
    <row r="6426" spans="1:4" x14ac:dyDescent="0.3">
      <c r="A6426" t="s">
        <v>8736</v>
      </c>
      <c r="B6426" t="s">
        <v>2530</v>
      </c>
      <c r="C6426">
        <v>22901</v>
      </c>
      <c r="D6426">
        <v>7192290785</v>
      </c>
    </row>
    <row r="6427" spans="1:4" x14ac:dyDescent="0.3">
      <c r="A6427" t="s">
        <v>8737</v>
      </c>
      <c r="B6427" t="s">
        <v>3356</v>
      </c>
      <c r="C6427">
        <v>19310</v>
      </c>
      <c r="D6427">
        <v>893122882</v>
      </c>
    </row>
    <row r="6428" spans="1:4" x14ac:dyDescent="0.3">
      <c r="A6428" t="s">
        <v>8738</v>
      </c>
      <c r="B6428" t="s">
        <v>2192</v>
      </c>
      <c r="C6428">
        <v>22332</v>
      </c>
      <c r="D6428">
        <v>6820956614</v>
      </c>
    </row>
    <row r="6429" spans="1:4" x14ac:dyDescent="0.3">
      <c r="A6429" t="s">
        <v>8739</v>
      </c>
      <c r="B6429" t="s">
        <v>2239</v>
      </c>
      <c r="C6429">
        <v>54471</v>
      </c>
      <c r="D6429">
        <v>4967603564</v>
      </c>
    </row>
    <row r="6430" spans="1:4" x14ac:dyDescent="0.3">
      <c r="A6430" t="s">
        <v>8740</v>
      </c>
      <c r="B6430" t="s">
        <v>3041</v>
      </c>
      <c r="C6430">
        <v>25155</v>
      </c>
      <c r="D6430">
        <v>2575500974</v>
      </c>
    </row>
    <row r="6431" spans="1:4" x14ac:dyDescent="0.3">
      <c r="A6431" t="s">
        <v>8741</v>
      </c>
      <c r="B6431" t="s">
        <v>2018</v>
      </c>
      <c r="C6431">
        <v>16223</v>
      </c>
      <c r="D6431">
        <v>5603002824</v>
      </c>
    </row>
    <row r="6432" spans="1:4" x14ac:dyDescent="0.3">
      <c r="A6432" t="s">
        <v>8742</v>
      </c>
      <c r="B6432" t="s">
        <v>2310</v>
      </c>
      <c r="C6432">
        <v>27914</v>
      </c>
      <c r="D6432">
        <v>5764917026</v>
      </c>
    </row>
    <row r="6433" spans="1:4" x14ac:dyDescent="0.3">
      <c r="A6433" t="s">
        <v>8743</v>
      </c>
      <c r="B6433" t="s">
        <v>2179</v>
      </c>
      <c r="C6433">
        <v>48664</v>
      </c>
      <c r="D6433">
        <v>8703756602</v>
      </c>
    </row>
    <row r="6434" spans="1:4" x14ac:dyDescent="0.3">
      <c r="A6434" t="s">
        <v>8744</v>
      </c>
      <c r="B6434" t="s">
        <v>2670</v>
      </c>
      <c r="C6434">
        <v>46098</v>
      </c>
      <c r="D6434">
        <v>1442784075</v>
      </c>
    </row>
    <row r="6435" spans="1:4" x14ac:dyDescent="0.3">
      <c r="A6435" t="s">
        <v>8745</v>
      </c>
      <c r="B6435" t="s">
        <v>2596</v>
      </c>
      <c r="C6435">
        <v>30614</v>
      </c>
      <c r="D6435">
        <v>1606657585</v>
      </c>
    </row>
    <row r="6436" spans="1:4" x14ac:dyDescent="0.3">
      <c r="A6436" t="s">
        <v>8746</v>
      </c>
      <c r="B6436" t="s">
        <v>3078</v>
      </c>
      <c r="C6436">
        <v>58471</v>
      </c>
      <c r="D6436">
        <v>5241020535</v>
      </c>
    </row>
    <row r="6437" spans="1:4" x14ac:dyDescent="0.3">
      <c r="A6437" t="s">
        <v>8747</v>
      </c>
      <c r="B6437" t="s">
        <v>2063</v>
      </c>
      <c r="C6437">
        <v>51591</v>
      </c>
      <c r="D6437">
        <v>7178607831</v>
      </c>
    </row>
    <row r="6438" spans="1:4" x14ac:dyDescent="0.3">
      <c r="A6438" t="s">
        <v>8748</v>
      </c>
      <c r="B6438" t="s">
        <v>2113</v>
      </c>
      <c r="C6438">
        <v>16820</v>
      </c>
      <c r="D6438">
        <v>4150450668</v>
      </c>
    </row>
    <row r="6439" spans="1:4" x14ac:dyDescent="0.3">
      <c r="A6439" t="s">
        <v>8749</v>
      </c>
      <c r="B6439" t="s">
        <v>2293</v>
      </c>
      <c r="C6439">
        <v>37828</v>
      </c>
      <c r="D6439">
        <v>9491257560</v>
      </c>
    </row>
    <row r="6440" spans="1:4" x14ac:dyDescent="0.3">
      <c r="A6440" t="s">
        <v>8750</v>
      </c>
      <c r="B6440" t="s">
        <v>2288</v>
      </c>
      <c r="C6440">
        <v>48545</v>
      </c>
      <c r="D6440">
        <v>6321654205</v>
      </c>
    </row>
    <row r="6441" spans="1:4" x14ac:dyDescent="0.3">
      <c r="A6441" t="s">
        <v>8751</v>
      </c>
      <c r="B6441" t="s">
        <v>1960</v>
      </c>
      <c r="C6441">
        <v>14663</v>
      </c>
      <c r="D6441">
        <v>6596440737</v>
      </c>
    </row>
    <row r="6442" spans="1:4" x14ac:dyDescent="0.3">
      <c r="A6442" t="s">
        <v>8752</v>
      </c>
      <c r="B6442" t="s">
        <v>2587</v>
      </c>
      <c r="C6442">
        <v>35770</v>
      </c>
      <c r="D6442">
        <v>5948190226</v>
      </c>
    </row>
    <row r="6443" spans="1:4" x14ac:dyDescent="0.3">
      <c r="A6443" t="s">
        <v>8753</v>
      </c>
      <c r="B6443" t="s">
        <v>2089</v>
      </c>
      <c r="C6443">
        <v>52484</v>
      </c>
      <c r="D6443">
        <v>3145039288</v>
      </c>
    </row>
    <row r="6444" spans="1:4" x14ac:dyDescent="0.3">
      <c r="A6444" t="s">
        <v>8754</v>
      </c>
      <c r="B6444" t="s">
        <v>2221</v>
      </c>
      <c r="C6444">
        <v>30559</v>
      </c>
      <c r="D6444">
        <v>7630993544</v>
      </c>
    </row>
    <row r="6445" spans="1:4" x14ac:dyDescent="0.3">
      <c r="A6445" t="s">
        <v>8755</v>
      </c>
      <c r="B6445" t="s">
        <v>2101</v>
      </c>
      <c r="C6445">
        <v>36671</v>
      </c>
      <c r="D6445">
        <v>76572129</v>
      </c>
    </row>
    <row r="6446" spans="1:4" x14ac:dyDescent="0.3">
      <c r="A6446" t="s">
        <v>8756</v>
      </c>
      <c r="B6446" t="s">
        <v>2234</v>
      </c>
      <c r="C6446">
        <v>17134</v>
      </c>
      <c r="D6446">
        <v>4162153728</v>
      </c>
    </row>
    <row r="6447" spans="1:4" x14ac:dyDescent="0.3">
      <c r="A6447" t="s">
        <v>8757</v>
      </c>
      <c r="B6447" t="s">
        <v>3126</v>
      </c>
      <c r="C6447">
        <v>22929</v>
      </c>
      <c r="D6447">
        <v>3642452728</v>
      </c>
    </row>
    <row r="6448" spans="1:4" x14ac:dyDescent="0.3">
      <c r="A6448" t="s">
        <v>8758</v>
      </c>
      <c r="B6448" t="s">
        <v>3201</v>
      </c>
      <c r="C6448">
        <v>39122</v>
      </c>
      <c r="D6448">
        <v>1313434965</v>
      </c>
    </row>
    <row r="6449" spans="1:4" x14ac:dyDescent="0.3">
      <c r="A6449" t="s">
        <v>8759</v>
      </c>
      <c r="B6449" t="s">
        <v>2083</v>
      </c>
      <c r="C6449">
        <v>16768</v>
      </c>
      <c r="D6449">
        <v>8728207157</v>
      </c>
    </row>
    <row r="6450" spans="1:4" x14ac:dyDescent="0.3">
      <c r="A6450" t="s">
        <v>8760</v>
      </c>
      <c r="B6450" t="s">
        <v>1980</v>
      </c>
      <c r="C6450">
        <v>31734</v>
      </c>
      <c r="D6450">
        <v>7338728615</v>
      </c>
    </row>
    <row r="6451" spans="1:4" x14ac:dyDescent="0.3">
      <c r="A6451" t="s">
        <v>8761</v>
      </c>
      <c r="B6451" t="s">
        <v>3663</v>
      </c>
      <c r="C6451">
        <v>24400</v>
      </c>
      <c r="D6451">
        <v>4866916575</v>
      </c>
    </row>
    <row r="6452" spans="1:4" x14ac:dyDescent="0.3">
      <c r="A6452" t="s">
        <v>8762</v>
      </c>
      <c r="B6452" t="s">
        <v>2494</v>
      </c>
      <c r="C6452">
        <v>15564</v>
      </c>
      <c r="D6452">
        <v>3609467622</v>
      </c>
    </row>
    <row r="6453" spans="1:4" x14ac:dyDescent="0.3">
      <c r="A6453" t="s">
        <v>8763</v>
      </c>
      <c r="B6453" t="s">
        <v>2109</v>
      </c>
      <c r="C6453">
        <v>39124</v>
      </c>
      <c r="D6453">
        <v>8481632066</v>
      </c>
    </row>
    <row r="6454" spans="1:4" x14ac:dyDescent="0.3">
      <c r="A6454" t="s">
        <v>8764</v>
      </c>
      <c r="B6454" t="s">
        <v>2496</v>
      </c>
      <c r="C6454">
        <v>57820</v>
      </c>
      <c r="D6454">
        <v>3473885983</v>
      </c>
    </row>
    <row r="6455" spans="1:4" x14ac:dyDescent="0.3">
      <c r="A6455" t="s">
        <v>8765</v>
      </c>
      <c r="B6455" t="s">
        <v>2298</v>
      </c>
      <c r="C6455">
        <v>36316</v>
      </c>
      <c r="D6455">
        <v>5503746279</v>
      </c>
    </row>
    <row r="6456" spans="1:4" x14ac:dyDescent="0.3">
      <c r="A6456" t="s">
        <v>8766</v>
      </c>
      <c r="B6456" t="s">
        <v>3041</v>
      </c>
      <c r="C6456">
        <v>47124</v>
      </c>
      <c r="D6456">
        <v>502909099</v>
      </c>
    </row>
    <row r="6457" spans="1:4" x14ac:dyDescent="0.3">
      <c r="A6457" t="s">
        <v>8767</v>
      </c>
      <c r="B6457" t="s">
        <v>2360</v>
      </c>
      <c r="C6457">
        <v>30155</v>
      </c>
      <c r="D6457">
        <v>3792993961</v>
      </c>
    </row>
    <row r="6458" spans="1:4" x14ac:dyDescent="0.3">
      <c r="A6458" t="s">
        <v>8768</v>
      </c>
      <c r="B6458" t="s">
        <v>2121</v>
      </c>
      <c r="C6458">
        <v>40188</v>
      </c>
      <c r="D6458">
        <v>8682006391</v>
      </c>
    </row>
    <row r="6459" spans="1:4" x14ac:dyDescent="0.3">
      <c r="A6459" t="s">
        <v>8769</v>
      </c>
      <c r="B6459" t="s">
        <v>3873</v>
      </c>
      <c r="C6459">
        <v>27766</v>
      </c>
      <c r="D6459">
        <v>1743464649</v>
      </c>
    </row>
    <row r="6460" spans="1:4" x14ac:dyDescent="0.3">
      <c r="A6460" t="s">
        <v>8770</v>
      </c>
      <c r="B6460" t="s">
        <v>2151</v>
      </c>
      <c r="C6460">
        <v>35239</v>
      </c>
      <c r="D6460">
        <v>895027720</v>
      </c>
    </row>
    <row r="6461" spans="1:4" x14ac:dyDescent="0.3">
      <c r="A6461" t="s">
        <v>8771</v>
      </c>
      <c r="B6461" t="s">
        <v>2496</v>
      </c>
      <c r="C6461">
        <v>52706</v>
      </c>
      <c r="D6461">
        <v>2885061928</v>
      </c>
    </row>
    <row r="6462" spans="1:4" x14ac:dyDescent="0.3">
      <c r="A6462" t="s">
        <v>8772</v>
      </c>
      <c r="B6462" t="s">
        <v>2494</v>
      </c>
      <c r="C6462">
        <v>10096</v>
      </c>
      <c r="D6462">
        <v>9229113786</v>
      </c>
    </row>
    <row r="6463" spans="1:4" x14ac:dyDescent="0.3">
      <c r="A6463" t="s">
        <v>8773</v>
      </c>
      <c r="B6463" t="s">
        <v>2505</v>
      </c>
      <c r="C6463">
        <v>21213</v>
      </c>
      <c r="D6463">
        <v>7192290785</v>
      </c>
    </row>
    <row r="6464" spans="1:4" x14ac:dyDescent="0.3">
      <c r="A6464" t="s">
        <v>8774</v>
      </c>
      <c r="B6464" t="s">
        <v>2670</v>
      </c>
      <c r="C6464">
        <v>35215</v>
      </c>
      <c r="D6464">
        <v>9238967105</v>
      </c>
    </row>
    <row r="6465" spans="1:4" x14ac:dyDescent="0.3">
      <c r="A6465" t="s">
        <v>8775</v>
      </c>
      <c r="B6465" t="s">
        <v>2118</v>
      </c>
      <c r="C6465">
        <v>33721</v>
      </c>
      <c r="D6465">
        <v>9264026959</v>
      </c>
    </row>
    <row r="6466" spans="1:4" x14ac:dyDescent="0.3">
      <c r="A6466" t="s">
        <v>8776</v>
      </c>
      <c r="B6466" t="s">
        <v>2103</v>
      </c>
      <c r="C6466">
        <v>31477</v>
      </c>
      <c r="D6466">
        <v>3806430489</v>
      </c>
    </row>
    <row r="6467" spans="1:4" x14ac:dyDescent="0.3">
      <c r="A6467" t="s">
        <v>8777</v>
      </c>
      <c r="B6467" t="s">
        <v>2633</v>
      </c>
      <c r="C6467">
        <v>15967</v>
      </c>
      <c r="D6467">
        <v>3217797337</v>
      </c>
    </row>
    <row r="6468" spans="1:4" x14ac:dyDescent="0.3">
      <c r="A6468" t="s">
        <v>8778</v>
      </c>
      <c r="B6468" t="s">
        <v>2670</v>
      </c>
      <c r="C6468">
        <v>17475</v>
      </c>
      <c r="D6468">
        <v>9013891098</v>
      </c>
    </row>
    <row r="6469" spans="1:4" x14ac:dyDescent="0.3">
      <c r="A6469" t="s">
        <v>8779</v>
      </c>
      <c r="B6469" t="s">
        <v>2524</v>
      </c>
      <c r="C6469">
        <v>24175</v>
      </c>
      <c r="D6469">
        <v>5861892008</v>
      </c>
    </row>
    <row r="6470" spans="1:4" x14ac:dyDescent="0.3">
      <c r="A6470" t="s">
        <v>8780</v>
      </c>
      <c r="B6470" t="s">
        <v>2606</v>
      </c>
      <c r="C6470">
        <v>24981</v>
      </c>
      <c r="D6470">
        <v>4223282808</v>
      </c>
    </row>
    <row r="6471" spans="1:4" x14ac:dyDescent="0.3">
      <c r="A6471" t="s">
        <v>8781</v>
      </c>
      <c r="B6471" t="s">
        <v>2593</v>
      </c>
      <c r="C6471">
        <v>21150</v>
      </c>
      <c r="D6471">
        <v>9128677390</v>
      </c>
    </row>
    <row r="6472" spans="1:4" x14ac:dyDescent="0.3">
      <c r="A6472" t="s">
        <v>8782</v>
      </c>
      <c r="B6472" t="s">
        <v>2488</v>
      </c>
      <c r="C6472">
        <v>55938</v>
      </c>
      <c r="D6472">
        <v>5068508845</v>
      </c>
    </row>
    <row r="6473" spans="1:4" x14ac:dyDescent="0.3">
      <c r="A6473" t="s">
        <v>8783</v>
      </c>
      <c r="B6473" t="s">
        <v>2321</v>
      </c>
      <c r="C6473">
        <v>40966</v>
      </c>
      <c r="D6473">
        <v>7516977292</v>
      </c>
    </row>
    <row r="6474" spans="1:4" x14ac:dyDescent="0.3">
      <c r="A6474" t="s">
        <v>8784</v>
      </c>
      <c r="B6474" t="s">
        <v>2574</v>
      </c>
      <c r="C6474">
        <v>13438</v>
      </c>
      <c r="D6474">
        <v>650049144</v>
      </c>
    </row>
    <row r="6475" spans="1:4" x14ac:dyDescent="0.3">
      <c r="A6475" t="s">
        <v>8785</v>
      </c>
      <c r="B6475" t="s">
        <v>2010</v>
      </c>
      <c r="C6475">
        <v>20606</v>
      </c>
      <c r="D6475">
        <v>1085075834</v>
      </c>
    </row>
    <row r="6476" spans="1:4" x14ac:dyDescent="0.3">
      <c r="A6476" t="s">
        <v>8786</v>
      </c>
      <c r="B6476" t="s">
        <v>2239</v>
      </c>
      <c r="C6476">
        <v>14728</v>
      </c>
      <c r="D6476">
        <v>2402470968</v>
      </c>
    </row>
    <row r="6477" spans="1:4" x14ac:dyDescent="0.3">
      <c r="A6477" t="s">
        <v>8787</v>
      </c>
      <c r="B6477" t="s">
        <v>2360</v>
      </c>
      <c r="C6477">
        <v>10856</v>
      </c>
      <c r="D6477">
        <v>7892446737</v>
      </c>
    </row>
    <row r="6478" spans="1:4" x14ac:dyDescent="0.3">
      <c r="A6478" t="s">
        <v>8788</v>
      </c>
      <c r="B6478" t="s">
        <v>2800</v>
      </c>
      <c r="C6478">
        <v>44914</v>
      </c>
      <c r="D6478">
        <v>6854809452</v>
      </c>
    </row>
    <row r="6479" spans="1:4" x14ac:dyDescent="0.3">
      <c r="A6479" t="s">
        <v>8789</v>
      </c>
      <c r="B6479" t="s">
        <v>2302</v>
      </c>
      <c r="C6479">
        <v>24484</v>
      </c>
      <c r="D6479">
        <v>5948190226</v>
      </c>
    </row>
    <row r="6480" spans="1:4" x14ac:dyDescent="0.3">
      <c r="A6480" t="s">
        <v>8790</v>
      </c>
      <c r="B6480" t="s">
        <v>2069</v>
      </c>
      <c r="C6480">
        <v>19342</v>
      </c>
      <c r="D6480">
        <v>826490107</v>
      </c>
    </row>
    <row r="6481" spans="1:4" x14ac:dyDescent="0.3">
      <c r="A6481" t="s">
        <v>8791</v>
      </c>
      <c r="B6481" t="s">
        <v>2335</v>
      </c>
      <c r="C6481">
        <v>35560</v>
      </c>
      <c r="D6481">
        <v>1598957961</v>
      </c>
    </row>
    <row r="6482" spans="1:4" x14ac:dyDescent="0.3">
      <c r="A6482" t="s">
        <v>8792</v>
      </c>
      <c r="B6482" t="s">
        <v>2929</v>
      </c>
      <c r="C6482">
        <v>43083</v>
      </c>
      <c r="D6482">
        <v>9258570278</v>
      </c>
    </row>
    <row r="6483" spans="1:4" x14ac:dyDescent="0.3">
      <c r="A6483" t="s">
        <v>8793</v>
      </c>
      <c r="B6483" t="s">
        <v>2035</v>
      </c>
      <c r="C6483">
        <v>29645</v>
      </c>
      <c r="D6483">
        <v>9114174103</v>
      </c>
    </row>
    <row r="6484" spans="1:4" x14ac:dyDescent="0.3">
      <c r="A6484" t="s">
        <v>8794</v>
      </c>
      <c r="B6484" t="s">
        <v>2424</v>
      </c>
      <c r="C6484">
        <v>31847</v>
      </c>
      <c r="D6484">
        <v>495702854</v>
      </c>
    </row>
    <row r="6485" spans="1:4" x14ac:dyDescent="0.3">
      <c r="A6485" t="s">
        <v>8795</v>
      </c>
      <c r="B6485" t="s">
        <v>2197</v>
      </c>
      <c r="C6485">
        <v>15912</v>
      </c>
      <c r="D6485">
        <v>9726268931</v>
      </c>
    </row>
    <row r="6486" spans="1:4" x14ac:dyDescent="0.3">
      <c r="A6486" t="s">
        <v>8796</v>
      </c>
      <c r="B6486" t="s">
        <v>2061</v>
      </c>
      <c r="C6486">
        <v>13743</v>
      </c>
      <c r="D6486">
        <v>5439294325</v>
      </c>
    </row>
    <row r="6487" spans="1:4" x14ac:dyDescent="0.3">
      <c r="A6487" t="s">
        <v>8797</v>
      </c>
      <c r="B6487" t="s">
        <v>3279</v>
      </c>
      <c r="C6487">
        <v>27949</v>
      </c>
      <c r="D6487">
        <v>4192879565</v>
      </c>
    </row>
    <row r="6488" spans="1:4" x14ac:dyDescent="0.3">
      <c r="A6488" t="s">
        <v>8798</v>
      </c>
      <c r="B6488" t="s">
        <v>3393</v>
      </c>
      <c r="C6488">
        <v>35312</v>
      </c>
      <c r="D6488">
        <v>6750554423</v>
      </c>
    </row>
    <row r="6489" spans="1:4" x14ac:dyDescent="0.3">
      <c r="A6489" t="s">
        <v>8799</v>
      </c>
      <c r="B6489" t="s">
        <v>2670</v>
      </c>
      <c r="C6489">
        <v>10252</v>
      </c>
      <c r="D6489">
        <v>6510701464</v>
      </c>
    </row>
    <row r="6490" spans="1:4" x14ac:dyDescent="0.3">
      <c r="A6490" t="s">
        <v>8800</v>
      </c>
      <c r="B6490" t="s">
        <v>2207</v>
      </c>
      <c r="C6490">
        <v>31188</v>
      </c>
      <c r="D6490">
        <v>4398950745</v>
      </c>
    </row>
    <row r="6491" spans="1:4" x14ac:dyDescent="0.3">
      <c r="A6491" t="s">
        <v>8801</v>
      </c>
      <c r="B6491" t="s">
        <v>2389</v>
      </c>
      <c r="C6491">
        <v>23632</v>
      </c>
      <c r="D6491">
        <v>2740930763</v>
      </c>
    </row>
    <row r="6492" spans="1:4" x14ac:dyDescent="0.3">
      <c r="A6492" t="s">
        <v>8802</v>
      </c>
      <c r="B6492" t="s">
        <v>2035</v>
      </c>
      <c r="C6492">
        <v>27661</v>
      </c>
      <c r="D6492">
        <v>7688943361</v>
      </c>
    </row>
    <row r="6493" spans="1:4" x14ac:dyDescent="0.3">
      <c r="A6493" t="s">
        <v>8803</v>
      </c>
      <c r="B6493" t="s">
        <v>2614</v>
      </c>
      <c r="C6493">
        <v>57967</v>
      </c>
      <c r="D6493">
        <v>898924138</v>
      </c>
    </row>
    <row r="6494" spans="1:4" x14ac:dyDescent="0.3">
      <c r="A6494" t="s">
        <v>8804</v>
      </c>
      <c r="B6494" t="s">
        <v>2290</v>
      </c>
      <c r="C6494">
        <v>42909</v>
      </c>
      <c r="D6494">
        <v>3021692982</v>
      </c>
    </row>
    <row r="6495" spans="1:4" x14ac:dyDescent="0.3">
      <c r="A6495" t="s">
        <v>8805</v>
      </c>
      <c r="B6495" t="s">
        <v>2161</v>
      </c>
      <c r="C6495">
        <v>52307</v>
      </c>
      <c r="D6495">
        <v>965285472</v>
      </c>
    </row>
    <row r="6496" spans="1:4" x14ac:dyDescent="0.3">
      <c r="A6496" t="s">
        <v>8806</v>
      </c>
      <c r="B6496" t="s">
        <v>1964</v>
      </c>
      <c r="C6496">
        <v>55840</v>
      </c>
      <c r="D6496">
        <v>8516539148</v>
      </c>
    </row>
    <row r="6497" spans="1:4" x14ac:dyDescent="0.3">
      <c r="A6497" t="s">
        <v>8807</v>
      </c>
      <c r="B6497" t="s">
        <v>2154</v>
      </c>
      <c r="C6497">
        <v>41751</v>
      </c>
      <c r="D6497">
        <v>826490107</v>
      </c>
    </row>
    <row r="6498" spans="1:4" x14ac:dyDescent="0.3">
      <c r="A6498" t="s">
        <v>8808</v>
      </c>
      <c r="B6498" t="s">
        <v>2101</v>
      </c>
      <c r="C6498">
        <v>49814</v>
      </c>
      <c r="D6498">
        <v>7281103514</v>
      </c>
    </row>
    <row r="6499" spans="1:4" x14ac:dyDescent="0.3">
      <c r="A6499" t="s">
        <v>8809</v>
      </c>
      <c r="B6499" t="s">
        <v>2847</v>
      </c>
      <c r="C6499">
        <v>59894</v>
      </c>
      <c r="D6499">
        <v>1062607929</v>
      </c>
    </row>
    <row r="6500" spans="1:4" x14ac:dyDescent="0.3">
      <c r="A6500" t="s">
        <v>8810</v>
      </c>
      <c r="B6500" t="s">
        <v>3247</v>
      </c>
      <c r="C6500">
        <v>28046</v>
      </c>
      <c r="D6500">
        <v>3266408608</v>
      </c>
    </row>
    <row r="6501" spans="1:4" x14ac:dyDescent="0.3">
      <c r="A6501" t="s">
        <v>8811</v>
      </c>
      <c r="B6501" t="s">
        <v>2111</v>
      </c>
      <c r="C6501">
        <v>50844</v>
      </c>
      <c r="D6501">
        <v>8703756602</v>
      </c>
    </row>
    <row r="6502" spans="1:4" x14ac:dyDescent="0.3">
      <c r="A6502" t="s">
        <v>8812</v>
      </c>
      <c r="B6502" t="s">
        <v>2505</v>
      </c>
      <c r="C6502">
        <v>20970</v>
      </c>
      <c r="D6502">
        <v>977779009</v>
      </c>
    </row>
    <row r="6503" spans="1:4" x14ac:dyDescent="0.3">
      <c r="A6503" t="s">
        <v>8813</v>
      </c>
      <c r="B6503" t="s">
        <v>2660</v>
      </c>
      <c r="C6503">
        <v>34534</v>
      </c>
      <c r="D6503">
        <v>2191014690</v>
      </c>
    </row>
    <row r="6504" spans="1:4" x14ac:dyDescent="0.3">
      <c r="A6504" t="s">
        <v>8814</v>
      </c>
      <c r="B6504" t="s">
        <v>2251</v>
      </c>
      <c r="C6504">
        <v>58882</v>
      </c>
      <c r="D6504">
        <v>9547713507</v>
      </c>
    </row>
    <row r="6505" spans="1:4" x14ac:dyDescent="0.3">
      <c r="A6505" t="s">
        <v>8815</v>
      </c>
      <c r="B6505" t="s">
        <v>2269</v>
      </c>
      <c r="C6505">
        <v>44778</v>
      </c>
      <c r="D6505">
        <v>7070564503</v>
      </c>
    </row>
    <row r="6506" spans="1:4" x14ac:dyDescent="0.3">
      <c r="A6506" t="s">
        <v>8816</v>
      </c>
      <c r="B6506" t="s">
        <v>1960</v>
      </c>
      <c r="C6506">
        <v>28036</v>
      </c>
      <c r="D6506">
        <v>2185059785</v>
      </c>
    </row>
    <row r="6507" spans="1:4" x14ac:dyDescent="0.3">
      <c r="A6507" t="s">
        <v>8817</v>
      </c>
      <c r="B6507" t="s">
        <v>2663</v>
      </c>
      <c r="C6507">
        <v>27765</v>
      </c>
      <c r="D6507">
        <v>2423731264</v>
      </c>
    </row>
    <row r="6508" spans="1:4" x14ac:dyDescent="0.3">
      <c r="A6508" t="s">
        <v>8818</v>
      </c>
      <c r="B6508" t="s">
        <v>1944</v>
      </c>
      <c r="C6508">
        <v>38427</v>
      </c>
      <c r="D6508">
        <v>2255261316</v>
      </c>
    </row>
    <row r="6509" spans="1:4" x14ac:dyDescent="0.3">
      <c r="A6509" t="s">
        <v>8819</v>
      </c>
      <c r="B6509" t="s">
        <v>2491</v>
      </c>
      <c r="C6509">
        <v>34718</v>
      </c>
      <c r="D6509">
        <v>471886378</v>
      </c>
    </row>
    <row r="6510" spans="1:4" x14ac:dyDescent="0.3">
      <c r="A6510" t="s">
        <v>8820</v>
      </c>
      <c r="B6510" t="s">
        <v>2095</v>
      </c>
      <c r="C6510">
        <v>53503</v>
      </c>
      <c r="D6510">
        <v>324399618</v>
      </c>
    </row>
    <row r="6511" spans="1:4" x14ac:dyDescent="0.3">
      <c r="A6511" t="s">
        <v>8821</v>
      </c>
      <c r="B6511" t="s">
        <v>2253</v>
      </c>
      <c r="C6511">
        <v>21649</v>
      </c>
      <c r="D6511">
        <v>8617243198</v>
      </c>
    </row>
    <row r="6512" spans="1:4" x14ac:dyDescent="0.3">
      <c r="A6512" t="s">
        <v>8822</v>
      </c>
      <c r="B6512" t="s">
        <v>2426</v>
      </c>
      <c r="C6512">
        <v>38302</v>
      </c>
      <c r="D6512">
        <v>6000780338</v>
      </c>
    </row>
    <row r="6513" spans="1:4" x14ac:dyDescent="0.3">
      <c r="A6513" t="s">
        <v>8823</v>
      </c>
      <c r="B6513" t="s">
        <v>2253</v>
      </c>
      <c r="C6513">
        <v>14199</v>
      </c>
      <c r="D6513">
        <v>3409869514</v>
      </c>
    </row>
    <row r="6514" spans="1:4" x14ac:dyDescent="0.3">
      <c r="A6514" t="s">
        <v>8824</v>
      </c>
      <c r="B6514" t="s">
        <v>2965</v>
      </c>
      <c r="C6514">
        <v>49448</v>
      </c>
      <c r="D6514">
        <v>7462961601</v>
      </c>
    </row>
    <row r="6515" spans="1:4" x14ac:dyDescent="0.3">
      <c r="A6515" t="s">
        <v>8825</v>
      </c>
      <c r="B6515" t="s">
        <v>2026</v>
      </c>
      <c r="C6515">
        <v>59561</v>
      </c>
      <c r="D6515">
        <v>977779009</v>
      </c>
    </row>
    <row r="6516" spans="1:4" x14ac:dyDescent="0.3">
      <c r="A6516" t="s">
        <v>8826</v>
      </c>
      <c r="B6516" t="s">
        <v>4864</v>
      </c>
      <c r="C6516">
        <v>41506</v>
      </c>
      <c r="D6516">
        <v>3021692982</v>
      </c>
    </row>
    <row r="6517" spans="1:4" x14ac:dyDescent="0.3">
      <c r="A6517" t="s">
        <v>8827</v>
      </c>
      <c r="B6517" t="s">
        <v>2920</v>
      </c>
      <c r="C6517">
        <v>54885</v>
      </c>
      <c r="D6517">
        <v>3016446324</v>
      </c>
    </row>
    <row r="6518" spans="1:4" x14ac:dyDescent="0.3">
      <c r="A6518" t="s">
        <v>8828</v>
      </c>
      <c r="B6518" t="s">
        <v>2260</v>
      </c>
      <c r="C6518">
        <v>52571</v>
      </c>
      <c r="D6518">
        <v>2551917727</v>
      </c>
    </row>
    <row r="6519" spans="1:4" x14ac:dyDescent="0.3">
      <c r="A6519" t="s">
        <v>8829</v>
      </c>
      <c r="B6519" t="s">
        <v>2182</v>
      </c>
      <c r="C6519">
        <v>26328</v>
      </c>
      <c r="D6519">
        <v>9965847037</v>
      </c>
    </row>
    <row r="6520" spans="1:4" x14ac:dyDescent="0.3">
      <c r="A6520" t="s">
        <v>8830</v>
      </c>
      <c r="B6520" t="s">
        <v>2992</v>
      </c>
      <c r="C6520">
        <v>36609</v>
      </c>
      <c r="D6520">
        <v>4401069773</v>
      </c>
    </row>
    <row r="6521" spans="1:4" x14ac:dyDescent="0.3">
      <c r="A6521" t="s">
        <v>8831</v>
      </c>
      <c r="B6521" t="s">
        <v>2037</v>
      </c>
      <c r="C6521">
        <v>42794</v>
      </c>
      <c r="D6521">
        <v>2592292012</v>
      </c>
    </row>
    <row r="6522" spans="1:4" x14ac:dyDescent="0.3">
      <c r="A6522" t="s">
        <v>8832</v>
      </c>
      <c r="B6522" t="s">
        <v>3169</v>
      </c>
      <c r="C6522">
        <v>48908</v>
      </c>
      <c r="D6522">
        <v>2066028762</v>
      </c>
    </row>
    <row r="6523" spans="1:4" x14ac:dyDescent="0.3">
      <c r="A6523" t="s">
        <v>8833</v>
      </c>
      <c r="B6523" t="s">
        <v>2576</v>
      </c>
      <c r="C6523">
        <v>51910</v>
      </c>
      <c r="D6523">
        <v>4223282808</v>
      </c>
    </row>
    <row r="6524" spans="1:4" x14ac:dyDescent="0.3">
      <c r="A6524" t="s">
        <v>8834</v>
      </c>
      <c r="B6524" t="s">
        <v>2210</v>
      </c>
      <c r="C6524">
        <v>14803</v>
      </c>
      <c r="D6524">
        <v>5687748091</v>
      </c>
    </row>
    <row r="6525" spans="1:4" x14ac:dyDescent="0.3">
      <c r="A6525" t="s">
        <v>8835</v>
      </c>
      <c r="B6525" t="s">
        <v>2718</v>
      </c>
      <c r="C6525">
        <v>21343</v>
      </c>
      <c r="D6525">
        <v>4039266773</v>
      </c>
    </row>
    <row r="6526" spans="1:4" x14ac:dyDescent="0.3">
      <c r="A6526" t="s">
        <v>8836</v>
      </c>
      <c r="B6526" t="s">
        <v>2099</v>
      </c>
      <c r="C6526">
        <v>47826</v>
      </c>
      <c r="D6526">
        <v>1042822263</v>
      </c>
    </row>
    <row r="6527" spans="1:4" x14ac:dyDescent="0.3">
      <c r="A6527" t="s">
        <v>8837</v>
      </c>
      <c r="B6527" t="s">
        <v>2257</v>
      </c>
      <c r="C6527">
        <v>40520</v>
      </c>
      <c r="D6527">
        <v>1754740677</v>
      </c>
    </row>
    <row r="6528" spans="1:4" x14ac:dyDescent="0.3">
      <c r="A6528" t="s">
        <v>8838</v>
      </c>
      <c r="B6528" t="s">
        <v>1995</v>
      </c>
      <c r="C6528">
        <v>14019</v>
      </c>
      <c r="D6528">
        <v>544760832</v>
      </c>
    </row>
    <row r="6529" spans="1:4" x14ac:dyDescent="0.3">
      <c r="A6529" t="s">
        <v>8839</v>
      </c>
      <c r="B6529" t="s">
        <v>1930</v>
      </c>
      <c r="C6529">
        <v>22654</v>
      </c>
      <c r="D6529">
        <v>5684780105</v>
      </c>
    </row>
    <row r="6530" spans="1:4" x14ac:dyDescent="0.3">
      <c r="A6530" t="s">
        <v>8840</v>
      </c>
      <c r="B6530" t="s">
        <v>4864</v>
      </c>
      <c r="C6530">
        <v>53602</v>
      </c>
      <c r="D6530">
        <v>6148235056</v>
      </c>
    </row>
    <row r="6531" spans="1:4" x14ac:dyDescent="0.3">
      <c r="A6531" t="s">
        <v>8841</v>
      </c>
      <c r="B6531" t="s">
        <v>2244</v>
      </c>
      <c r="C6531">
        <v>11080</v>
      </c>
      <c r="D6531">
        <v>594961432</v>
      </c>
    </row>
    <row r="6532" spans="1:4" x14ac:dyDescent="0.3">
      <c r="A6532" t="s">
        <v>8842</v>
      </c>
      <c r="B6532" t="s">
        <v>2670</v>
      </c>
      <c r="C6532">
        <v>59917</v>
      </c>
      <c r="D6532">
        <v>8373529241</v>
      </c>
    </row>
    <row r="6533" spans="1:4" x14ac:dyDescent="0.3">
      <c r="A6533" t="s">
        <v>8843</v>
      </c>
      <c r="B6533" t="s">
        <v>1974</v>
      </c>
      <c r="C6533">
        <v>10090</v>
      </c>
      <c r="D6533">
        <v>901154172</v>
      </c>
    </row>
    <row r="6534" spans="1:4" x14ac:dyDescent="0.3">
      <c r="A6534" t="s">
        <v>8844</v>
      </c>
      <c r="B6534" t="s">
        <v>2496</v>
      </c>
      <c r="C6534">
        <v>14775</v>
      </c>
      <c r="D6534">
        <v>8945564357</v>
      </c>
    </row>
    <row r="6535" spans="1:4" x14ac:dyDescent="0.3">
      <c r="A6535" t="s">
        <v>8845</v>
      </c>
      <c r="B6535" t="s">
        <v>2137</v>
      </c>
      <c r="C6535">
        <v>26832</v>
      </c>
      <c r="D6535">
        <v>4969679754</v>
      </c>
    </row>
    <row r="6536" spans="1:4" x14ac:dyDescent="0.3">
      <c r="A6536" t="s">
        <v>8846</v>
      </c>
      <c r="B6536" t="s">
        <v>2089</v>
      </c>
      <c r="C6536">
        <v>47726</v>
      </c>
      <c r="D6536">
        <v>9483290694</v>
      </c>
    </row>
    <row r="6537" spans="1:4" x14ac:dyDescent="0.3">
      <c r="A6537" t="s">
        <v>8847</v>
      </c>
      <c r="B6537" t="s">
        <v>3253</v>
      </c>
      <c r="C6537">
        <v>35530</v>
      </c>
      <c r="D6537">
        <v>3040116061</v>
      </c>
    </row>
    <row r="6538" spans="1:4" x14ac:dyDescent="0.3">
      <c r="A6538" t="s">
        <v>8848</v>
      </c>
      <c r="B6538" t="s">
        <v>2873</v>
      </c>
      <c r="C6538">
        <v>48680</v>
      </c>
      <c r="D6538">
        <v>9803956825</v>
      </c>
    </row>
    <row r="6539" spans="1:4" x14ac:dyDescent="0.3">
      <c r="A6539" t="s">
        <v>8849</v>
      </c>
      <c r="B6539" t="s">
        <v>2319</v>
      </c>
      <c r="C6539">
        <v>53587</v>
      </c>
      <c r="D6539">
        <v>4269946768</v>
      </c>
    </row>
    <row r="6540" spans="1:4" x14ac:dyDescent="0.3">
      <c r="A6540" t="s">
        <v>8850</v>
      </c>
      <c r="B6540" t="s">
        <v>2266</v>
      </c>
      <c r="C6540">
        <v>49463</v>
      </c>
      <c r="D6540">
        <v>8350412399</v>
      </c>
    </row>
    <row r="6541" spans="1:4" x14ac:dyDescent="0.3">
      <c r="A6541" t="s">
        <v>8851</v>
      </c>
      <c r="B6541" t="s">
        <v>2045</v>
      </c>
      <c r="C6541">
        <v>36147</v>
      </c>
      <c r="D6541">
        <v>4359854056</v>
      </c>
    </row>
    <row r="6542" spans="1:4" x14ac:dyDescent="0.3">
      <c r="A6542" t="s">
        <v>8852</v>
      </c>
      <c r="B6542" t="s">
        <v>1968</v>
      </c>
      <c r="C6542">
        <v>42788</v>
      </c>
      <c r="D6542">
        <v>3554301841</v>
      </c>
    </row>
    <row r="6543" spans="1:4" x14ac:dyDescent="0.3">
      <c r="A6543" t="s">
        <v>8853</v>
      </c>
      <c r="B6543" t="s">
        <v>2709</v>
      </c>
      <c r="C6543">
        <v>50752</v>
      </c>
      <c r="D6543">
        <v>650049144</v>
      </c>
    </row>
    <row r="6544" spans="1:4" x14ac:dyDescent="0.3">
      <c r="A6544" t="s">
        <v>8854</v>
      </c>
      <c r="B6544" t="s">
        <v>3078</v>
      </c>
      <c r="C6544">
        <v>20150</v>
      </c>
      <c r="D6544">
        <v>1972775170</v>
      </c>
    </row>
    <row r="6545" spans="1:4" x14ac:dyDescent="0.3">
      <c r="A6545" t="s">
        <v>8855</v>
      </c>
      <c r="B6545" t="s">
        <v>2129</v>
      </c>
      <c r="C6545">
        <v>24171</v>
      </c>
      <c r="D6545">
        <v>9305168396</v>
      </c>
    </row>
    <row r="6546" spans="1:4" x14ac:dyDescent="0.3">
      <c r="A6546" t="s">
        <v>8856</v>
      </c>
      <c r="B6546" t="s">
        <v>2201</v>
      </c>
      <c r="C6546">
        <v>24858</v>
      </c>
      <c r="D6546">
        <v>939715988</v>
      </c>
    </row>
    <row r="6547" spans="1:4" x14ac:dyDescent="0.3">
      <c r="A6547" t="s">
        <v>8857</v>
      </c>
      <c r="B6547" t="s">
        <v>1982</v>
      </c>
      <c r="C6547">
        <v>18928</v>
      </c>
      <c r="D6547">
        <v>2592292012</v>
      </c>
    </row>
    <row r="6548" spans="1:4" x14ac:dyDescent="0.3">
      <c r="A6548" t="s">
        <v>8858</v>
      </c>
      <c r="B6548" t="s">
        <v>2288</v>
      </c>
      <c r="C6548">
        <v>56339</v>
      </c>
      <c r="D6548">
        <v>7560031153</v>
      </c>
    </row>
    <row r="6549" spans="1:4" x14ac:dyDescent="0.3">
      <c r="A6549" t="s">
        <v>8859</v>
      </c>
      <c r="B6549" t="s">
        <v>3560</v>
      </c>
      <c r="C6549">
        <v>26661</v>
      </c>
      <c r="D6549">
        <v>9815158015</v>
      </c>
    </row>
    <row r="6550" spans="1:4" x14ac:dyDescent="0.3">
      <c r="A6550" t="s">
        <v>8860</v>
      </c>
      <c r="B6550" t="s">
        <v>2310</v>
      </c>
      <c r="C6550">
        <v>11213</v>
      </c>
      <c r="D6550">
        <v>5075915108</v>
      </c>
    </row>
    <row r="6551" spans="1:4" x14ac:dyDescent="0.3">
      <c r="A6551" t="s">
        <v>8861</v>
      </c>
      <c r="B6551" t="s">
        <v>2121</v>
      </c>
      <c r="C6551">
        <v>22503</v>
      </c>
      <c r="D6551">
        <v>6720857681</v>
      </c>
    </row>
    <row r="6552" spans="1:4" x14ac:dyDescent="0.3">
      <c r="A6552" t="s">
        <v>8862</v>
      </c>
      <c r="B6552" t="s">
        <v>2028</v>
      </c>
      <c r="C6552">
        <v>10154</v>
      </c>
      <c r="D6552">
        <v>6313424239</v>
      </c>
    </row>
    <row r="6553" spans="1:4" x14ac:dyDescent="0.3">
      <c r="A6553" t="s">
        <v>8863</v>
      </c>
      <c r="B6553" t="s">
        <v>2731</v>
      </c>
      <c r="C6553">
        <v>42462</v>
      </c>
      <c r="D6553">
        <v>1895483948</v>
      </c>
    </row>
    <row r="6554" spans="1:4" x14ac:dyDescent="0.3">
      <c r="A6554" t="s">
        <v>8864</v>
      </c>
      <c r="B6554" t="s">
        <v>2764</v>
      </c>
      <c r="C6554">
        <v>36493</v>
      </c>
      <c r="D6554">
        <v>9245659313</v>
      </c>
    </row>
    <row r="6555" spans="1:4" x14ac:dyDescent="0.3">
      <c r="A6555" t="s">
        <v>8865</v>
      </c>
      <c r="B6555" t="s">
        <v>3583</v>
      </c>
      <c r="C6555">
        <v>28278</v>
      </c>
      <c r="D6555">
        <v>1079691642</v>
      </c>
    </row>
    <row r="6556" spans="1:4" x14ac:dyDescent="0.3">
      <c r="A6556" t="s">
        <v>8866</v>
      </c>
      <c r="B6556" t="s">
        <v>2164</v>
      </c>
      <c r="C6556">
        <v>10122</v>
      </c>
      <c r="D6556">
        <v>8099854152</v>
      </c>
    </row>
    <row r="6557" spans="1:4" x14ac:dyDescent="0.3">
      <c r="A6557" t="s">
        <v>8867</v>
      </c>
      <c r="B6557" t="s">
        <v>2236</v>
      </c>
      <c r="C6557">
        <v>20477</v>
      </c>
      <c r="D6557">
        <v>6515844751</v>
      </c>
    </row>
    <row r="6558" spans="1:4" x14ac:dyDescent="0.3">
      <c r="A6558" t="s">
        <v>8868</v>
      </c>
      <c r="B6558" t="s">
        <v>2343</v>
      </c>
      <c r="C6558">
        <v>11839</v>
      </c>
      <c r="D6558">
        <v>1382734301</v>
      </c>
    </row>
    <row r="6559" spans="1:4" x14ac:dyDescent="0.3">
      <c r="A6559" t="s">
        <v>8869</v>
      </c>
      <c r="B6559" t="s">
        <v>2574</v>
      </c>
      <c r="C6559">
        <v>56938</v>
      </c>
      <c r="D6559">
        <v>7794042674</v>
      </c>
    </row>
    <row r="6560" spans="1:4" x14ac:dyDescent="0.3">
      <c r="A6560" t="s">
        <v>8870</v>
      </c>
      <c r="B6560" t="s">
        <v>2310</v>
      </c>
      <c r="C6560">
        <v>10751</v>
      </c>
      <c r="D6560">
        <v>8032296239</v>
      </c>
    </row>
    <row r="6561" spans="1:4" x14ac:dyDescent="0.3">
      <c r="A6561" t="s">
        <v>8871</v>
      </c>
      <c r="B6561" t="s">
        <v>2173</v>
      </c>
      <c r="C6561">
        <v>22720</v>
      </c>
      <c r="D6561">
        <v>6462250968</v>
      </c>
    </row>
    <row r="6562" spans="1:4" x14ac:dyDescent="0.3">
      <c r="A6562" t="s">
        <v>8872</v>
      </c>
      <c r="B6562" t="s">
        <v>2389</v>
      </c>
      <c r="C6562">
        <v>19136</v>
      </c>
      <c r="D6562">
        <v>2294342399</v>
      </c>
    </row>
    <row r="6563" spans="1:4" x14ac:dyDescent="0.3">
      <c r="A6563" t="s">
        <v>8873</v>
      </c>
      <c r="B6563" t="s">
        <v>2997</v>
      </c>
      <c r="C6563">
        <v>29959</v>
      </c>
      <c r="D6563">
        <v>8673837456</v>
      </c>
    </row>
    <row r="6564" spans="1:4" x14ac:dyDescent="0.3">
      <c r="A6564" t="s">
        <v>8874</v>
      </c>
      <c r="B6564" t="s">
        <v>2223</v>
      </c>
      <c r="C6564">
        <v>55942</v>
      </c>
      <c r="D6564">
        <v>4502817627</v>
      </c>
    </row>
    <row r="6565" spans="1:4" x14ac:dyDescent="0.3">
      <c r="A6565" t="s">
        <v>8875</v>
      </c>
      <c r="B6565" t="s">
        <v>2236</v>
      </c>
      <c r="C6565">
        <v>31473</v>
      </c>
      <c r="D6565">
        <v>7007279686</v>
      </c>
    </row>
    <row r="6566" spans="1:4" x14ac:dyDescent="0.3">
      <c r="A6566" t="s">
        <v>8876</v>
      </c>
      <c r="B6566" t="s">
        <v>3183</v>
      </c>
      <c r="C6566">
        <v>25712</v>
      </c>
      <c r="D6566">
        <v>544760832</v>
      </c>
    </row>
    <row r="6567" spans="1:4" x14ac:dyDescent="0.3">
      <c r="A6567" t="s">
        <v>8877</v>
      </c>
      <c r="B6567" t="s">
        <v>3271</v>
      </c>
      <c r="C6567">
        <v>51361</v>
      </c>
      <c r="D6567">
        <v>7966879720</v>
      </c>
    </row>
    <row r="6568" spans="1:4" x14ac:dyDescent="0.3">
      <c r="A6568" t="s">
        <v>8878</v>
      </c>
      <c r="B6568" t="s">
        <v>2314</v>
      </c>
      <c r="C6568">
        <v>16501</v>
      </c>
      <c r="D6568">
        <v>4188124377</v>
      </c>
    </row>
    <row r="6569" spans="1:4" x14ac:dyDescent="0.3">
      <c r="A6569" t="s">
        <v>8879</v>
      </c>
      <c r="B6569" t="s">
        <v>2709</v>
      </c>
      <c r="C6569">
        <v>21706</v>
      </c>
      <c r="D6569">
        <v>5764917026</v>
      </c>
    </row>
    <row r="6570" spans="1:4" x14ac:dyDescent="0.3">
      <c r="A6570" t="s">
        <v>8880</v>
      </c>
      <c r="B6570" t="s">
        <v>3113</v>
      </c>
      <c r="C6570">
        <v>30425</v>
      </c>
      <c r="D6570">
        <v>7240169995</v>
      </c>
    </row>
    <row r="6571" spans="1:4" x14ac:dyDescent="0.3">
      <c r="A6571" t="s">
        <v>8881</v>
      </c>
      <c r="B6571" t="s">
        <v>2137</v>
      </c>
      <c r="C6571">
        <v>48698</v>
      </c>
      <c r="D6571">
        <v>826490107</v>
      </c>
    </row>
    <row r="6572" spans="1:4" x14ac:dyDescent="0.3">
      <c r="A6572" t="s">
        <v>8882</v>
      </c>
      <c r="B6572" t="s">
        <v>2970</v>
      </c>
      <c r="C6572">
        <v>23137</v>
      </c>
      <c r="D6572">
        <v>7837437543</v>
      </c>
    </row>
    <row r="6573" spans="1:4" x14ac:dyDescent="0.3">
      <c r="A6573" t="s">
        <v>8883</v>
      </c>
      <c r="B6573" t="s">
        <v>2424</v>
      </c>
      <c r="C6573">
        <v>31767</v>
      </c>
      <c r="D6573">
        <v>4323727860</v>
      </c>
    </row>
    <row r="6574" spans="1:4" x14ac:dyDescent="0.3">
      <c r="A6574" t="s">
        <v>8884</v>
      </c>
      <c r="B6574" t="s">
        <v>2329</v>
      </c>
      <c r="C6574">
        <v>24636</v>
      </c>
      <c r="D6574">
        <v>7621218967</v>
      </c>
    </row>
    <row r="6575" spans="1:4" x14ac:dyDescent="0.3">
      <c r="A6575" t="s">
        <v>8885</v>
      </c>
      <c r="B6575" t="s">
        <v>2329</v>
      </c>
      <c r="C6575">
        <v>23878</v>
      </c>
      <c r="D6575">
        <v>4445486779</v>
      </c>
    </row>
    <row r="6576" spans="1:4" x14ac:dyDescent="0.3">
      <c r="A6576" t="s">
        <v>8886</v>
      </c>
      <c r="B6576" t="s">
        <v>2809</v>
      </c>
      <c r="C6576">
        <v>18019</v>
      </c>
      <c r="D6576">
        <v>6148235056</v>
      </c>
    </row>
    <row r="6577" spans="1:4" x14ac:dyDescent="0.3">
      <c r="A6577" t="s">
        <v>8887</v>
      </c>
      <c r="B6577" t="s">
        <v>2628</v>
      </c>
      <c r="C6577">
        <v>51651</v>
      </c>
      <c r="D6577">
        <v>8093156364</v>
      </c>
    </row>
    <row r="6578" spans="1:4" x14ac:dyDescent="0.3">
      <c r="A6578" t="s">
        <v>8888</v>
      </c>
      <c r="B6578" t="s">
        <v>2059</v>
      </c>
      <c r="C6578">
        <v>44312</v>
      </c>
      <c r="D6578">
        <v>3935718624</v>
      </c>
    </row>
    <row r="6579" spans="1:4" x14ac:dyDescent="0.3">
      <c r="A6579" t="s">
        <v>8889</v>
      </c>
      <c r="B6579" t="s">
        <v>2298</v>
      </c>
      <c r="C6579">
        <v>52199</v>
      </c>
      <c r="D6579">
        <v>4011453366</v>
      </c>
    </row>
    <row r="6580" spans="1:4" x14ac:dyDescent="0.3">
      <c r="A6580" t="s">
        <v>8890</v>
      </c>
      <c r="B6580" t="s">
        <v>2804</v>
      </c>
      <c r="C6580">
        <v>44708</v>
      </c>
      <c r="D6580">
        <v>5117202538</v>
      </c>
    </row>
    <row r="6581" spans="1:4" x14ac:dyDescent="0.3">
      <c r="A6581" t="s">
        <v>8891</v>
      </c>
      <c r="B6581" t="s">
        <v>2731</v>
      </c>
      <c r="C6581">
        <v>13303</v>
      </c>
      <c r="D6581">
        <v>5623896162</v>
      </c>
    </row>
    <row r="6582" spans="1:4" x14ac:dyDescent="0.3">
      <c r="A6582" t="s">
        <v>8892</v>
      </c>
      <c r="B6582" t="s">
        <v>3512</v>
      </c>
      <c r="C6582">
        <v>17084</v>
      </c>
      <c r="D6582">
        <v>8507800106</v>
      </c>
    </row>
    <row r="6583" spans="1:4" x14ac:dyDescent="0.3">
      <c r="A6583" t="s">
        <v>8893</v>
      </c>
      <c r="B6583" t="s">
        <v>2131</v>
      </c>
      <c r="C6583">
        <v>51469</v>
      </c>
      <c r="D6583">
        <v>6637560367</v>
      </c>
    </row>
    <row r="6584" spans="1:4" x14ac:dyDescent="0.3">
      <c r="A6584" t="s">
        <v>8894</v>
      </c>
      <c r="B6584" t="s">
        <v>1948</v>
      </c>
      <c r="C6584">
        <v>39205</v>
      </c>
      <c r="D6584">
        <v>8322342209</v>
      </c>
    </row>
    <row r="6585" spans="1:4" x14ac:dyDescent="0.3">
      <c r="A6585" t="s">
        <v>8895</v>
      </c>
      <c r="B6585" t="s">
        <v>2030</v>
      </c>
      <c r="C6585">
        <v>52925</v>
      </c>
      <c r="D6585">
        <v>9151658844</v>
      </c>
    </row>
    <row r="6586" spans="1:4" x14ac:dyDescent="0.3">
      <c r="A6586" t="s">
        <v>8896</v>
      </c>
      <c r="B6586" t="s">
        <v>2223</v>
      </c>
      <c r="C6586">
        <v>33128</v>
      </c>
      <c r="D6586">
        <v>250257920</v>
      </c>
    </row>
    <row r="6587" spans="1:4" x14ac:dyDescent="0.3">
      <c r="A6587" t="s">
        <v>8897</v>
      </c>
      <c r="B6587" t="s">
        <v>3113</v>
      </c>
      <c r="C6587">
        <v>30878</v>
      </c>
      <c r="D6587">
        <v>4716524892</v>
      </c>
    </row>
    <row r="6588" spans="1:4" x14ac:dyDescent="0.3">
      <c r="A6588" t="s">
        <v>8898</v>
      </c>
      <c r="B6588" t="s">
        <v>2853</v>
      </c>
      <c r="C6588">
        <v>18315</v>
      </c>
      <c r="D6588">
        <v>5998486889</v>
      </c>
    </row>
    <row r="6589" spans="1:4" x14ac:dyDescent="0.3">
      <c r="A6589" t="s">
        <v>8899</v>
      </c>
      <c r="B6589" t="s">
        <v>2633</v>
      </c>
      <c r="C6589">
        <v>49722</v>
      </c>
      <c r="D6589">
        <v>7473861379</v>
      </c>
    </row>
    <row r="6590" spans="1:4" x14ac:dyDescent="0.3">
      <c r="A6590" t="s">
        <v>8900</v>
      </c>
      <c r="B6590" t="s">
        <v>2484</v>
      </c>
      <c r="C6590">
        <v>48335</v>
      </c>
      <c r="D6590">
        <v>1657097021</v>
      </c>
    </row>
    <row r="6591" spans="1:4" x14ac:dyDescent="0.3">
      <c r="A6591" t="s">
        <v>8901</v>
      </c>
      <c r="B6591" t="s">
        <v>2345</v>
      </c>
      <c r="C6591">
        <v>53388</v>
      </c>
      <c r="D6591">
        <v>5629875752</v>
      </c>
    </row>
    <row r="6592" spans="1:4" x14ac:dyDescent="0.3">
      <c r="A6592" t="s">
        <v>8902</v>
      </c>
      <c r="B6592" t="s">
        <v>2101</v>
      </c>
      <c r="C6592">
        <v>52660</v>
      </c>
      <c r="D6592">
        <v>7132417177</v>
      </c>
    </row>
    <row r="6593" spans="1:4" x14ac:dyDescent="0.3">
      <c r="A6593" t="s">
        <v>8903</v>
      </c>
      <c r="B6593" t="s">
        <v>2552</v>
      </c>
      <c r="C6593">
        <v>59697</v>
      </c>
      <c r="D6593">
        <v>6788593582</v>
      </c>
    </row>
    <row r="6594" spans="1:4" x14ac:dyDescent="0.3">
      <c r="A6594" t="s">
        <v>8904</v>
      </c>
      <c r="B6594" t="s">
        <v>3247</v>
      </c>
      <c r="C6594">
        <v>10857</v>
      </c>
      <c r="D6594">
        <v>9624054975</v>
      </c>
    </row>
    <row r="6595" spans="1:4" x14ac:dyDescent="0.3">
      <c r="A6595" t="s">
        <v>8905</v>
      </c>
      <c r="B6595" t="s">
        <v>2109</v>
      </c>
      <c r="C6595">
        <v>56905</v>
      </c>
      <c r="D6595">
        <v>1456229036</v>
      </c>
    </row>
    <row r="6596" spans="1:4" x14ac:dyDescent="0.3">
      <c r="A6596" t="s">
        <v>8906</v>
      </c>
      <c r="B6596" t="s">
        <v>2718</v>
      </c>
      <c r="C6596">
        <v>33897</v>
      </c>
      <c r="D6596">
        <v>9766606919</v>
      </c>
    </row>
    <row r="6597" spans="1:4" x14ac:dyDescent="0.3">
      <c r="A6597" t="s">
        <v>8907</v>
      </c>
      <c r="B6597" t="s">
        <v>2608</v>
      </c>
      <c r="C6597">
        <v>48510</v>
      </c>
      <c r="D6597">
        <v>2183763965</v>
      </c>
    </row>
    <row r="6598" spans="1:4" x14ac:dyDescent="0.3">
      <c r="A6598" t="s">
        <v>8908</v>
      </c>
      <c r="B6598" t="s">
        <v>3758</v>
      </c>
      <c r="C6598">
        <v>18462</v>
      </c>
      <c r="D6598">
        <v>9155356869</v>
      </c>
    </row>
    <row r="6599" spans="1:4" x14ac:dyDescent="0.3">
      <c r="A6599" t="s">
        <v>8909</v>
      </c>
      <c r="B6599" t="s">
        <v>2567</v>
      </c>
      <c r="C6599">
        <v>51735</v>
      </c>
      <c r="D6599">
        <v>6961242316</v>
      </c>
    </row>
    <row r="6600" spans="1:4" x14ac:dyDescent="0.3">
      <c r="A6600" t="s">
        <v>8910</v>
      </c>
      <c r="B6600" t="s">
        <v>2725</v>
      </c>
      <c r="C6600">
        <v>38154</v>
      </c>
      <c r="D6600">
        <v>3060876401</v>
      </c>
    </row>
    <row r="6601" spans="1:4" x14ac:dyDescent="0.3">
      <c r="A6601" t="s">
        <v>8911</v>
      </c>
      <c r="B6601" t="s">
        <v>2716</v>
      </c>
      <c r="C6601">
        <v>19458</v>
      </c>
      <c r="D6601">
        <v>977779009</v>
      </c>
    </row>
    <row r="6602" spans="1:4" x14ac:dyDescent="0.3">
      <c r="A6602" t="s">
        <v>8912</v>
      </c>
      <c r="B6602" t="s">
        <v>2727</v>
      </c>
      <c r="C6602">
        <v>58902</v>
      </c>
      <c r="D6602">
        <v>7180536660</v>
      </c>
    </row>
    <row r="6603" spans="1:4" x14ac:dyDescent="0.3">
      <c r="A6603" t="s">
        <v>8913</v>
      </c>
      <c r="B6603" t="s">
        <v>2355</v>
      </c>
      <c r="C6603">
        <v>10647</v>
      </c>
      <c r="D6603">
        <v>6007705854</v>
      </c>
    </row>
    <row r="6604" spans="1:4" x14ac:dyDescent="0.3">
      <c r="A6604" t="s">
        <v>8914</v>
      </c>
      <c r="B6604" t="s">
        <v>2069</v>
      </c>
      <c r="C6604">
        <v>23275</v>
      </c>
      <c r="D6604">
        <v>5811999097</v>
      </c>
    </row>
    <row r="6605" spans="1:4" x14ac:dyDescent="0.3">
      <c r="A6605" t="s">
        <v>8915</v>
      </c>
      <c r="B6605" t="s">
        <v>2853</v>
      </c>
      <c r="C6605">
        <v>58672</v>
      </c>
      <c r="D6605">
        <v>966588630</v>
      </c>
    </row>
    <row r="6606" spans="1:4" x14ac:dyDescent="0.3">
      <c r="A6606" t="s">
        <v>8916</v>
      </c>
      <c r="B6606" t="s">
        <v>2340</v>
      </c>
      <c r="C6606">
        <v>46094</v>
      </c>
      <c r="D6606">
        <v>4076701275</v>
      </c>
    </row>
    <row r="6607" spans="1:4" x14ac:dyDescent="0.3">
      <c r="A6607" t="s">
        <v>8917</v>
      </c>
      <c r="B6607" t="s">
        <v>3183</v>
      </c>
      <c r="C6607">
        <v>51289</v>
      </c>
      <c r="D6607">
        <v>7966879720</v>
      </c>
    </row>
    <row r="6608" spans="1:4" x14ac:dyDescent="0.3">
      <c r="A6608" t="s">
        <v>8918</v>
      </c>
      <c r="B6608" t="s">
        <v>2374</v>
      </c>
      <c r="C6608">
        <v>22557</v>
      </c>
      <c r="D6608">
        <v>4192879565</v>
      </c>
    </row>
    <row r="6609" spans="1:4" x14ac:dyDescent="0.3">
      <c r="A6609" t="s">
        <v>8919</v>
      </c>
      <c r="B6609" t="s">
        <v>2255</v>
      </c>
      <c r="C6609">
        <v>33834</v>
      </c>
      <c r="D6609">
        <v>278558984</v>
      </c>
    </row>
    <row r="6610" spans="1:4" x14ac:dyDescent="0.3">
      <c r="A6610" t="s">
        <v>8920</v>
      </c>
      <c r="B6610" t="s">
        <v>2617</v>
      </c>
      <c r="C6610">
        <v>25921</v>
      </c>
      <c r="D6610">
        <v>3211170715</v>
      </c>
    </row>
    <row r="6611" spans="1:4" x14ac:dyDescent="0.3">
      <c r="A6611" t="s">
        <v>8921</v>
      </c>
      <c r="B6611" t="s">
        <v>2335</v>
      </c>
      <c r="C6611">
        <v>38378</v>
      </c>
      <c r="D6611">
        <v>2657442315</v>
      </c>
    </row>
    <row r="6612" spans="1:4" x14ac:dyDescent="0.3">
      <c r="A6612" t="s">
        <v>8922</v>
      </c>
      <c r="B6612" t="s">
        <v>2468</v>
      </c>
      <c r="C6612">
        <v>51505</v>
      </c>
      <c r="D6612">
        <v>1855604000</v>
      </c>
    </row>
    <row r="6613" spans="1:4" x14ac:dyDescent="0.3">
      <c r="A6613" t="s">
        <v>8923</v>
      </c>
      <c r="B6613" t="s">
        <v>2494</v>
      </c>
      <c r="C6613">
        <v>45871</v>
      </c>
      <c r="D6613">
        <v>9447906176</v>
      </c>
    </row>
    <row r="6614" spans="1:4" x14ac:dyDescent="0.3">
      <c r="A6614" t="s">
        <v>8924</v>
      </c>
      <c r="B6614" t="s">
        <v>2457</v>
      </c>
      <c r="C6614">
        <v>50943</v>
      </c>
      <c r="D6614">
        <v>6731572691</v>
      </c>
    </row>
    <row r="6615" spans="1:4" x14ac:dyDescent="0.3">
      <c r="A6615" t="s">
        <v>8925</v>
      </c>
      <c r="B6615" t="s">
        <v>3487</v>
      </c>
      <c r="C6615">
        <v>21873</v>
      </c>
      <c r="D6615">
        <v>8750494546</v>
      </c>
    </row>
    <row r="6616" spans="1:4" x14ac:dyDescent="0.3">
      <c r="A6616" t="s">
        <v>8926</v>
      </c>
      <c r="B6616" t="s">
        <v>2752</v>
      </c>
      <c r="C6616">
        <v>21930</v>
      </c>
      <c r="D6616">
        <v>9052475601</v>
      </c>
    </row>
    <row r="6617" spans="1:4" x14ac:dyDescent="0.3">
      <c r="A6617" t="s">
        <v>8927</v>
      </c>
      <c r="B6617" t="s">
        <v>2188</v>
      </c>
      <c r="C6617">
        <v>30117</v>
      </c>
      <c r="D6617">
        <v>9340388305</v>
      </c>
    </row>
    <row r="6618" spans="1:4" x14ac:dyDescent="0.3">
      <c r="A6618" t="s">
        <v>8928</v>
      </c>
      <c r="B6618" t="s">
        <v>2123</v>
      </c>
      <c r="C6618">
        <v>27424</v>
      </c>
      <c r="D6618">
        <v>8718856853</v>
      </c>
    </row>
    <row r="6619" spans="1:4" x14ac:dyDescent="0.3">
      <c r="A6619" t="s">
        <v>8929</v>
      </c>
      <c r="B6619" t="s">
        <v>2920</v>
      </c>
      <c r="C6619">
        <v>23988</v>
      </c>
      <c r="D6619">
        <v>9369490930</v>
      </c>
    </row>
    <row r="6620" spans="1:4" x14ac:dyDescent="0.3">
      <c r="A6620" t="s">
        <v>8930</v>
      </c>
      <c r="B6620" t="s">
        <v>2340</v>
      </c>
      <c r="C6620">
        <v>38770</v>
      </c>
      <c r="D6620">
        <v>630160104</v>
      </c>
    </row>
    <row r="6621" spans="1:4" x14ac:dyDescent="0.3">
      <c r="A6621" t="s">
        <v>8931</v>
      </c>
      <c r="B6621" t="s">
        <v>2439</v>
      </c>
      <c r="C6621">
        <v>50115</v>
      </c>
      <c r="D6621">
        <v>3935718624</v>
      </c>
    </row>
    <row r="6622" spans="1:4" x14ac:dyDescent="0.3">
      <c r="A6622" t="s">
        <v>8932</v>
      </c>
      <c r="B6622" t="s">
        <v>2524</v>
      </c>
      <c r="C6622">
        <v>21670</v>
      </c>
      <c r="D6622">
        <v>7098438871</v>
      </c>
    </row>
    <row r="6623" spans="1:4" x14ac:dyDescent="0.3">
      <c r="A6623" t="s">
        <v>8933</v>
      </c>
      <c r="B6623" t="s">
        <v>2496</v>
      </c>
      <c r="C6623">
        <v>46734</v>
      </c>
      <c r="D6623">
        <v>2885061928</v>
      </c>
    </row>
    <row r="6624" spans="1:4" x14ac:dyDescent="0.3">
      <c r="A6624" t="s">
        <v>8934</v>
      </c>
      <c r="B6624" t="s">
        <v>2596</v>
      </c>
      <c r="C6624">
        <v>30094</v>
      </c>
      <c r="D6624">
        <v>3219601650</v>
      </c>
    </row>
    <row r="6625" spans="1:4" x14ac:dyDescent="0.3">
      <c r="A6625" t="s">
        <v>8935</v>
      </c>
      <c r="B6625" t="s">
        <v>2491</v>
      </c>
      <c r="C6625">
        <v>35005</v>
      </c>
      <c r="D6625">
        <v>7635344498</v>
      </c>
    </row>
    <row r="6626" spans="1:4" x14ac:dyDescent="0.3">
      <c r="A6626" t="s">
        <v>8936</v>
      </c>
      <c r="B6626" t="s">
        <v>3023</v>
      </c>
      <c r="C6626">
        <v>46159</v>
      </c>
      <c r="D6626">
        <v>6915102108</v>
      </c>
    </row>
    <row r="6627" spans="1:4" x14ac:dyDescent="0.3">
      <c r="A6627" t="s">
        <v>8937</v>
      </c>
      <c r="B6627" t="s">
        <v>2484</v>
      </c>
      <c r="C6627">
        <v>16110</v>
      </c>
      <c r="D6627">
        <v>532074068</v>
      </c>
    </row>
    <row r="6628" spans="1:4" x14ac:dyDescent="0.3">
      <c r="A6628" t="s">
        <v>8938</v>
      </c>
      <c r="B6628" t="s">
        <v>2242</v>
      </c>
      <c r="C6628">
        <v>47092</v>
      </c>
      <c r="D6628">
        <v>2524849899</v>
      </c>
    </row>
    <row r="6629" spans="1:4" x14ac:dyDescent="0.3">
      <c r="A6629" t="s">
        <v>8939</v>
      </c>
      <c r="B6629" t="s">
        <v>3369</v>
      </c>
      <c r="C6629">
        <v>56599</v>
      </c>
      <c r="D6629">
        <v>7533163729</v>
      </c>
    </row>
    <row r="6630" spans="1:4" x14ac:dyDescent="0.3">
      <c r="A6630" t="s">
        <v>8940</v>
      </c>
      <c r="B6630" t="s">
        <v>2221</v>
      </c>
      <c r="C6630">
        <v>21894</v>
      </c>
      <c r="D6630">
        <v>4009257075</v>
      </c>
    </row>
    <row r="6631" spans="1:4" x14ac:dyDescent="0.3">
      <c r="A6631" t="s">
        <v>8941</v>
      </c>
      <c r="B6631" t="s">
        <v>2533</v>
      </c>
      <c r="C6631">
        <v>57766</v>
      </c>
      <c r="D6631">
        <v>9815158015</v>
      </c>
    </row>
    <row r="6632" spans="1:4" x14ac:dyDescent="0.3">
      <c r="A6632" t="s">
        <v>8942</v>
      </c>
      <c r="B6632" t="s">
        <v>2188</v>
      </c>
      <c r="C6632">
        <v>44349</v>
      </c>
      <c r="D6632">
        <v>6720857681</v>
      </c>
    </row>
    <row r="6633" spans="1:4" x14ac:dyDescent="0.3">
      <c r="A6633" t="s">
        <v>8943</v>
      </c>
      <c r="B6633" t="s">
        <v>1934</v>
      </c>
      <c r="C6633">
        <v>53435</v>
      </c>
      <c r="D6633">
        <v>5075915108</v>
      </c>
    </row>
    <row r="6634" spans="1:4" x14ac:dyDescent="0.3">
      <c r="A6634" t="s">
        <v>8944</v>
      </c>
      <c r="B6634" t="s">
        <v>1958</v>
      </c>
      <c r="C6634">
        <v>24058</v>
      </c>
      <c r="D6634">
        <v>2739934548</v>
      </c>
    </row>
    <row r="6635" spans="1:4" x14ac:dyDescent="0.3">
      <c r="A6635" t="s">
        <v>8945</v>
      </c>
      <c r="B6635" t="s">
        <v>2290</v>
      </c>
      <c r="C6635">
        <v>35019</v>
      </c>
      <c r="D6635">
        <v>7673188813</v>
      </c>
    </row>
    <row r="6636" spans="1:4" x14ac:dyDescent="0.3">
      <c r="A6636" t="s">
        <v>8946</v>
      </c>
      <c r="B6636" t="s">
        <v>2965</v>
      </c>
      <c r="C6636">
        <v>23950</v>
      </c>
      <c r="D6636">
        <v>4085082426</v>
      </c>
    </row>
    <row r="6637" spans="1:4" x14ac:dyDescent="0.3">
      <c r="A6637" t="s">
        <v>8947</v>
      </c>
      <c r="B6637" t="s">
        <v>3734</v>
      </c>
      <c r="C6637">
        <v>18457</v>
      </c>
      <c r="D6637">
        <v>2421688019</v>
      </c>
    </row>
    <row r="6638" spans="1:4" x14ac:dyDescent="0.3">
      <c r="A6638" t="s">
        <v>8948</v>
      </c>
      <c r="B6638" t="s">
        <v>2170</v>
      </c>
      <c r="C6638">
        <v>29993</v>
      </c>
      <c r="D6638">
        <v>4185019157</v>
      </c>
    </row>
    <row r="6639" spans="1:4" x14ac:dyDescent="0.3">
      <c r="A6639" t="s">
        <v>8949</v>
      </c>
      <c r="B6639" t="s">
        <v>3126</v>
      </c>
      <c r="C6639">
        <v>36871</v>
      </c>
      <c r="D6639">
        <v>5603002824</v>
      </c>
    </row>
    <row r="6640" spans="1:4" x14ac:dyDescent="0.3">
      <c r="A6640" t="s">
        <v>8950</v>
      </c>
      <c r="B6640" t="s">
        <v>2302</v>
      </c>
      <c r="C6640">
        <v>28917</v>
      </c>
      <c r="D6640">
        <v>7741079360</v>
      </c>
    </row>
    <row r="6641" spans="1:4" x14ac:dyDescent="0.3">
      <c r="A6641" t="s">
        <v>8951</v>
      </c>
      <c r="B6641" t="s">
        <v>2010</v>
      </c>
      <c r="C6641">
        <v>43493</v>
      </c>
      <c r="D6641">
        <v>5244119095</v>
      </c>
    </row>
    <row r="6642" spans="1:4" x14ac:dyDescent="0.3">
      <c r="A6642" t="s">
        <v>8952</v>
      </c>
      <c r="B6642" t="s">
        <v>2192</v>
      </c>
      <c r="C6642">
        <v>46319</v>
      </c>
      <c r="D6642">
        <v>5074304008</v>
      </c>
    </row>
    <row r="6643" spans="1:4" x14ac:dyDescent="0.3">
      <c r="A6643" t="s">
        <v>8953</v>
      </c>
      <c r="B6643" t="s">
        <v>2321</v>
      </c>
      <c r="C6643">
        <v>39454</v>
      </c>
      <c r="D6643">
        <v>7140803102</v>
      </c>
    </row>
    <row r="6644" spans="1:4" x14ac:dyDescent="0.3">
      <c r="A6644" t="s">
        <v>8954</v>
      </c>
      <c r="B6644" t="s">
        <v>2856</v>
      </c>
      <c r="C6644">
        <v>32485</v>
      </c>
      <c r="D6644">
        <v>2533903736</v>
      </c>
    </row>
    <row r="6645" spans="1:4" x14ac:dyDescent="0.3">
      <c r="A6645" t="s">
        <v>8955</v>
      </c>
      <c r="B6645" t="s">
        <v>3583</v>
      </c>
      <c r="C6645">
        <v>47703</v>
      </c>
      <c r="D6645">
        <v>4718207207</v>
      </c>
    </row>
    <row r="6646" spans="1:4" x14ac:dyDescent="0.3">
      <c r="A6646" t="s">
        <v>8956</v>
      </c>
      <c r="B6646" t="s">
        <v>2548</v>
      </c>
      <c r="C6646">
        <v>16789</v>
      </c>
      <c r="D6646">
        <v>6358114417</v>
      </c>
    </row>
    <row r="6647" spans="1:4" x14ac:dyDescent="0.3">
      <c r="A6647" t="s">
        <v>8957</v>
      </c>
      <c r="B6647" t="s">
        <v>1988</v>
      </c>
      <c r="C6647">
        <v>38390</v>
      </c>
      <c r="D6647">
        <v>6322781804</v>
      </c>
    </row>
    <row r="6648" spans="1:4" x14ac:dyDescent="0.3">
      <c r="A6648" t="s">
        <v>8958</v>
      </c>
      <c r="B6648" t="s">
        <v>2572</v>
      </c>
      <c r="C6648">
        <v>41593</v>
      </c>
      <c r="D6648">
        <v>5974179625</v>
      </c>
    </row>
    <row r="6649" spans="1:4" x14ac:dyDescent="0.3">
      <c r="A6649" t="s">
        <v>8959</v>
      </c>
      <c r="B6649" t="s">
        <v>2236</v>
      </c>
      <c r="C6649">
        <v>11761</v>
      </c>
      <c r="D6649">
        <v>1268934771</v>
      </c>
    </row>
    <row r="6650" spans="1:4" x14ac:dyDescent="0.3">
      <c r="A6650" t="s">
        <v>8960</v>
      </c>
      <c r="B6650" t="s">
        <v>2231</v>
      </c>
      <c r="C6650">
        <v>27560</v>
      </c>
      <c r="D6650">
        <v>899126162</v>
      </c>
    </row>
    <row r="6651" spans="1:4" x14ac:dyDescent="0.3">
      <c r="A6651" t="s">
        <v>8961</v>
      </c>
      <c r="B6651" t="s">
        <v>2348</v>
      </c>
      <c r="C6651">
        <v>30439</v>
      </c>
      <c r="D6651">
        <v>5861892008</v>
      </c>
    </row>
    <row r="6652" spans="1:4" x14ac:dyDescent="0.3">
      <c r="A6652" t="s">
        <v>8962</v>
      </c>
      <c r="B6652" t="s">
        <v>2923</v>
      </c>
      <c r="C6652">
        <v>12148</v>
      </c>
      <c r="D6652">
        <v>9163060264</v>
      </c>
    </row>
    <row r="6653" spans="1:4" x14ac:dyDescent="0.3">
      <c r="A6653" t="s">
        <v>8963</v>
      </c>
      <c r="B6653" t="s">
        <v>1972</v>
      </c>
      <c r="C6653">
        <v>45356</v>
      </c>
      <c r="D6653">
        <v>7462528568</v>
      </c>
    </row>
    <row r="6654" spans="1:4" x14ac:dyDescent="0.3">
      <c r="A6654" t="s">
        <v>8964</v>
      </c>
      <c r="B6654" t="s">
        <v>2203</v>
      </c>
      <c r="C6654">
        <v>51815</v>
      </c>
      <c r="D6654">
        <v>6235447353</v>
      </c>
    </row>
    <row r="6655" spans="1:4" x14ac:dyDescent="0.3">
      <c r="A6655" t="s">
        <v>8965</v>
      </c>
      <c r="B6655" t="s">
        <v>3253</v>
      </c>
      <c r="C6655">
        <v>59541</v>
      </c>
      <c r="D6655">
        <v>4075444457</v>
      </c>
    </row>
    <row r="6656" spans="1:4" x14ac:dyDescent="0.3">
      <c r="A6656" t="s">
        <v>8966</v>
      </c>
      <c r="B6656" t="s">
        <v>2244</v>
      </c>
      <c r="C6656">
        <v>12209</v>
      </c>
      <c r="D6656">
        <v>5149710571</v>
      </c>
    </row>
    <row r="6657" spans="1:4" x14ac:dyDescent="0.3">
      <c r="A6657" t="s">
        <v>8967</v>
      </c>
      <c r="B6657" t="s">
        <v>2687</v>
      </c>
      <c r="C6657">
        <v>19068</v>
      </c>
      <c r="D6657">
        <v>1149008652</v>
      </c>
    </row>
    <row r="6658" spans="1:4" x14ac:dyDescent="0.3">
      <c r="A6658" t="s">
        <v>8968</v>
      </c>
      <c r="B6658" t="s">
        <v>1995</v>
      </c>
      <c r="C6658">
        <v>31009</v>
      </c>
      <c r="D6658">
        <v>4323171323</v>
      </c>
    </row>
    <row r="6659" spans="1:4" x14ac:dyDescent="0.3">
      <c r="A6659" t="s">
        <v>8969</v>
      </c>
      <c r="B6659" t="s">
        <v>2039</v>
      </c>
      <c r="C6659">
        <v>58473</v>
      </c>
      <c r="D6659">
        <v>2417008025</v>
      </c>
    </row>
    <row r="6660" spans="1:4" x14ac:dyDescent="0.3">
      <c r="A6660" t="s">
        <v>8970</v>
      </c>
      <c r="B6660" t="s">
        <v>2608</v>
      </c>
      <c r="C6660">
        <v>55616</v>
      </c>
      <c r="D6660">
        <v>4535395691</v>
      </c>
    </row>
    <row r="6661" spans="1:4" x14ac:dyDescent="0.3">
      <c r="A6661" t="s">
        <v>8971</v>
      </c>
      <c r="B6661" t="s">
        <v>2051</v>
      </c>
      <c r="C6661">
        <v>20939</v>
      </c>
      <c r="D6661">
        <v>2209340063</v>
      </c>
    </row>
    <row r="6662" spans="1:4" x14ac:dyDescent="0.3">
      <c r="A6662" t="s">
        <v>8972</v>
      </c>
      <c r="B6662" t="s">
        <v>2051</v>
      </c>
      <c r="C6662">
        <v>39487</v>
      </c>
      <c r="D6662">
        <v>630160104</v>
      </c>
    </row>
    <row r="6663" spans="1:4" x14ac:dyDescent="0.3">
      <c r="A6663" t="s">
        <v>8973</v>
      </c>
      <c r="B6663" t="s">
        <v>2223</v>
      </c>
      <c r="C6663">
        <v>43845</v>
      </c>
      <c r="D6663">
        <v>9545462825</v>
      </c>
    </row>
    <row r="6664" spans="1:4" x14ac:dyDescent="0.3">
      <c r="A6664" t="s">
        <v>8974</v>
      </c>
      <c r="B6664" t="s">
        <v>2133</v>
      </c>
      <c r="C6664">
        <v>10233</v>
      </c>
      <c r="D6664">
        <v>6148235056</v>
      </c>
    </row>
    <row r="6665" spans="1:4" x14ac:dyDescent="0.3">
      <c r="A6665" t="s">
        <v>8975</v>
      </c>
      <c r="B6665" t="s">
        <v>2035</v>
      </c>
      <c r="C6665">
        <v>13628</v>
      </c>
      <c r="D6665">
        <v>9483290694</v>
      </c>
    </row>
    <row r="6666" spans="1:4" x14ac:dyDescent="0.3">
      <c r="A6666" t="s">
        <v>8976</v>
      </c>
      <c r="B6666" t="s">
        <v>2885</v>
      </c>
      <c r="C6666">
        <v>47674</v>
      </c>
      <c r="D6666">
        <v>453763030</v>
      </c>
    </row>
    <row r="6667" spans="1:4" x14ac:dyDescent="0.3">
      <c r="A6667" t="s">
        <v>8977</v>
      </c>
      <c r="B6667" t="s">
        <v>2372</v>
      </c>
      <c r="C6667">
        <v>27390</v>
      </c>
      <c r="D6667">
        <v>6637560367</v>
      </c>
    </row>
    <row r="6668" spans="1:4" x14ac:dyDescent="0.3">
      <c r="A6668" t="s">
        <v>8978</v>
      </c>
      <c r="B6668" t="s">
        <v>2391</v>
      </c>
      <c r="C6668">
        <v>33924</v>
      </c>
      <c r="D6668">
        <v>797787712</v>
      </c>
    </row>
    <row r="6669" spans="1:4" x14ac:dyDescent="0.3">
      <c r="A6669" t="s">
        <v>8979</v>
      </c>
      <c r="B6669" t="s">
        <v>2166</v>
      </c>
      <c r="C6669">
        <v>56791</v>
      </c>
      <c r="D6669">
        <v>2307209530</v>
      </c>
    </row>
    <row r="6670" spans="1:4" x14ac:dyDescent="0.3">
      <c r="A6670" t="s">
        <v>8980</v>
      </c>
      <c r="B6670" t="s">
        <v>1968</v>
      </c>
      <c r="C6670">
        <v>58970</v>
      </c>
      <c r="D6670">
        <v>2561690342</v>
      </c>
    </row>
    <row r="6671" spans="1:4" x14ac:dyDescent="0.3">
      <c r="A6671" t="s">
        <v>8981</v>
      </c>
      <c r="B6671" t="s">
        <v>2123</v>
      </c>
      <c r="C6671">
        <v>53805</v>
      </c>
      <c r="D6671">
        <v>509393462</v>
      </c>
    </row>
    <row r="6672" spans="1:4" x14ac:dyDescent="0.3">
      <c r="A6672" t="s">
        <v>8982</v>
      </c>
      <c r="B6672" t="s">
        <v>2207</v>
      </c>
      <c r="C6672">
        <v>21409</v>
      </c>
      <c r="D6672">
        <v>8002426673</v>
      </c>
    </row>
    <row r="6673" spans="1:4" x14ac:dyDescent="0.3">
      <c r="A6673" t="s">
        <v>8983</v>
      </c>
      <c r="B6673" t="s">
        <v>2039</v>
      </c>
      <c r="C6673">
        <v>39016</v>
      </c>
      <c r="D6673">
        <v>2599557828</v>
      </c>
    </row>
    <row r="6674" spans="1:4" x14ac:dyDescent="0.3">
      <c r="A6674" t="s">
        <v>8984</v>
      </c>
      <c r="B6674" t="s">
        <v>2340</v>
      </c>
      <c r="C6674">
        <v>34357</v>
      </c>
      <c r="D6674">
        <v>7516977292</v>
      </c>
    </row>
    <row r="6675" spans="1:4" x14ac:dyDescent="0.3">
      <c r="A6675" t="s">
        <v>8985</v>
      </c>
      <c r="B6675" t="s">
        <v>2374</v>
      </c>
      <c r="C6675">
        <v>28158</v>
      </c>
      <c r="D6675">
        <v>7912639675</v>
      </c>
    </row>
    <row r="6676" spans="1:4" x14ac:dyDescent="0.3">
      <c r="A6676" t="s">
        <v>8986</v>
      </c>
      <c r="B6676" t="s">
        <v>3269</v>
      </c>
      <c r="C6676">
        <v>23776</v>
      </c>
      <c r="D6676">
        <v>2149326663</v>
      </c>
    </row>
    <row r="6677" spans="1:4" x14ac:dyDescent="0.3">
      <c r="A6677" t="s">
        <v>8987</v>
      </c>
      <c r="B6677" t="s">
        <v>3023</v>
      </c>
      <c r="C6677">
        <v>47409</v>
      </c>
      <c r="D6677">
        <v>5988565948</v>
      </c>
    </row>
    <row r="6678" spans="1:4" x14ac:dyDescent="0.3">
      <c r="A6678" t="s">
        <v>8988</v>
      </c>
      <c r="B6678" t="s">
        <v>2059</v>
      </c>
      <c r="C6678">
        <v>10808</v>
      </c>
      <c r="D6678">
        <v>9434604370</v>
      </c>
    </row>
    <row r="6679" spans="1:4" x14ac:dyDescent="0.3">
      <c r="A6679" t="s">
        <v>8989</v>
      </c>
      <c r="B6679" t="s">
        <v>2391</v>
      </c>
      <c r="C6679">
        <v>12638</v>
      </c>
      <c r="D6679">
        <v>3524504531</v>
      </c>
    </row>
    <row r="6680" spans="1:4" x14ac:dyDescent="0.3">
      <c r="A6680" t="s">
        <v>8990</v>
      </c>
      <c r="B6680" t="s">
        <v>2257</v>
      </c>
      <c r="C6680">
        <v>27738</v>
      </c>
      <c r="D6680">
        <v>4342145855</v>
      </c>
    </row>
    <row r="6681" spans="1:4" x14ac:dyDescent="0.3">
      <c r="A6681" t="s">
        <v>8991</v>
      </c>
      <c r="B6681" t="s">
        <v>2175</v>
      </c>
      <c r="C6681">
        <v>53121</v>
      </c>
      <c r="D6681">
        <v>939715988</v>
      </c>
    </row>
    <row r="6682" spans="1:4" x14ac:dyDescent="0.3">
      <c r="A6682" t="s">
        <v>8992</v>
      </c>
      <c r="B6682" t="s">
        <v>2293</v>
      </c>
      <c r="C6682">
        <v>42533</v>
      </c>
      <c r="D6682">
        <v>7659816853</v>
      </c>
    </row>
    <row r="6683" spans="1:4" x14ac:dyDescent="0.3">
      <c r="A6683" t="s">
        <v>8993</v>
      </c>
      <c r="B6683" t="s">
        <v>2325</v>
      </c>
      <c r="C6683">
        <v>14315</v>
      </c>
      <c r="D6683">
        <v>2740930763</v>
      </c>
    </row>
    <row r="6684" spans="1:4" x14ac:dyDescent="0.3">
      <c r="A6684" t="s">
        <v>8994</v>
      </c>
      <c r="B6684" t="s">
        <v>2569</v>
      </c>
      <c r="C6684">
        <v>54897</v>
      </c>
      <c r="D6684">
        <v>8361813608</v>
      </c>
    </row>
    <row r="6685" spans="1:4" x14ac:dyDescent="0.3">
      <c r="A6685" t="s">
        <v>8995</v>
      </c>
      <c r="B6685" t="s">
        <v>2396</v>
      </c>
      <c r="C6685">
        <v>45693</v>
      </c>
      <c r="D6685">
        <v>4009257075</v>
      </c>
    </row>
    <row r="6686" spans="1:4" x14ac:dyDescent="0.3">
      <c r="A6686" t="s">
        <v>8996</v>
      </c>
      <c r="B6686" t="s">
        <v>2020</v>
      </c>
      <c r="C6686">
        <v>52264</v>
      </c>
      <c r="D6686">
        <v>2426144645</v>
      </c>
    </row>
    <row r="6687" spans="1:4" x14ac:dyDescent="0.3">
      <c r="A6687" t="s">
        <v>8997</v>
      </c>
      <c r="B6687" t="s">
        <v>2139</v>
      </c>
      <c r="C6687">
        <v>40980</v>
      </c>
      <c r="D6687">
        <v>8302317314</v>
      </c>
    </row>
    <row r="6688" spans="1:4" x14ac:dyDescent="0.3">
      <c r="A6688" t="s">
        <v>8998</v>
      </c>
      <c r="B6688" t="s">
        <v>1972</v>
      </c>
      <c r="C6688">
        <v>35905</v>
      </c>
      <c r="D6688">
        <v>5913755731</v>
      </c>
    </row>
    <row r="6689" spans="1:4" x14ac:dyDescent="0.3">
      <c r="A6689" t="s">
        <v>8999</v>
      </c>
      <c r="B6689" t="s">
        <v>2691</v>
      </c>
      <c r="C6689">
        <v>29281</v>
      </c>
      <c r="D6689">
        <v>3086393343</v>
      </c>
    </row>
    <row r="6690" spans="1:4" x14ac:dyDescent="0.3">
      <c r="A6690" t="s">
        <v>9000</v>
      </c>
      <c r="B6690" t="s">
        <v>2360</v>
      </c>
      <c r="C6690">
        <v>53813</v>
      </c>
      <c r="D6690">
        <v>3779559293</v>
      </c>
    </row>
    <row r="6691" spans="1:4" x14ac:dyDescent="0.3">
      <c r="A6691" t="s">
        <v>9001</v>
      </c>
      <c r="B6691" t="s">
        <v>2129</v>
      </c>
      <c r="C6691">
        <v>33728</v>
      </c>
      <c r="D6691">
        <v>8044612831</v>
      </c>
    </row>
    <row r="6692" spans="1:4" x14ac:dyDescent="0.3">
      <c r="A6692" t="s">
        <v>9002</v>
      </c>
      <c r="B6692" t="s">
        <v>1932</v>
      </c>
      <c r="C6692">
        <v>19609</v>
      </c>
      <c r="D6692">
        <v>793441269</v>
      </c>
    </row>
    <row r="6693" spans="1:4" x14ac:dyDescent="0.3">
      <c r="A6693" t="s">
        <v>9003</v>
      </c>
      <c r="B6693" t="s">
        <v>2242</v>
      </c>
      <c r="C6693">
        <v>32598</v>
      </c>
      <c r="D6693">
        <v>806065796</v>
      </c>
    </row>
    <row r="6694" spans="1:4" x14ac:dyDescent="0.3">
      <c r="A6694" t="s">
        <v>9004</v>
      </c>
      <c r="B6694" t="s">
        <v>2374</v>
      </c>
      <c r="C6694">
        <v>48684</v>
      </c>
      <c r="D6694">
        <v>5460394635</v>
      </c>
    </row>
    <row r="6695" spans="1:4" x14ac:dyDescent="0.3">
      <c r="A6695" t="s">
        <v>9005</v>
      </c>
      <c r="B6695" t="s">
        <v>1938</v>
      </c>
      <c r="C6695">
        <v>59504</v>
      </c>
      <c r="D6695">
        <v>7000350199</v>
      </c>
    </row>
    <row r="6696" spans="1:4" x14ac:dyDescent="0.3">
      <c r="A6696" t="s">
        <v>9006</v>
      </c>
      <c r="B6696" t="s">
        <v>3076</v>
      </c>
      <c r="C6696">
        <v>42759</v>
      </c>
      <c r="D6696">
        <v>9107581297</v>
      </c>
    </row>
    <row r="6697" spans="1:4" x14ac:dyDescent="0.3">
      <c r="A6697" t="s">
        <v>9007</v>
      </c>
      <c r="B6697" t="s">
        <v>3663</v>
      </c>
      <c r="C6697">
        <v>36949</v>
      </c>
      <c r="D6697">
        <v>8017115954</v>
      </c>
    </row>
    <row r="6698" spans="1:4" x14ac:dyDescent="0.3">
      <c r="A6698" t="s">
        <v>9008</v>
      </c>
      <c r="B6698" t="s">
        <v>3758</v>
      </c>
      <c r="C6698">
        <v>44971</v>
      </c>
      <c r="D6698">
        <v>6731572691</v>
      </c>
    </row>
    <row r="6699" spans="1:4" x14ac:dyDescent="0.3">
      <c r="A6699" t="s">
        <v>9009</v>
      </c>
      <c r="B6699" t="s">
        <v>2131</v>
      </c>
      <c r="C6699">
        <v>54644</v>
      </c>
      <c r="D6699">
        <v>244523738</v>
      </c>
    </row>
    <row r="6700" spans="1:4" x14ac:dyDescent="0.3">
      <c r="A6700" t="s">
        <v>9010</v>
      </c>
      <c r="B6700" t="s">
        <v>2028</v>
      </c>
      <c r="C6700">
        <v>11544</v>
      </c>
      <c r="D6700">
        <v>27852261</v>
      </c>
    </row>
    <row r="6701" spans="1:4" x14ac:dyDescent="0.3">
      <c r="A6701" t="s">
        <v>9011</v>
      </c>
      <c r="B6701" t="s">
        <v>2348</v>
      </c>
      <c r="C6701">
        <v>49288</v>
      </c>
      <c r="D6701">
        <v>4328154427</v>
      </c>
    </row>
    <row r="6702" spans="1:4" x14ac:dyDescent="0.3">
      <c r="A6702" t="s">
        <v>9012</v>
      </c>
      <c r="B6702" t="s">
        <v>2383</v>
      </c>
      <c r="C6702">
        <v>39224</v>
      </c>
      <c r="D6702">
        <v>5153694038</v>
      </c>
    </row>
    <row r="6703" spans="1:4" x14ac:dyDescent="0.3">
      <c r="A6703" t="s">
        <v>9013</v>
      </c>
      <c r="B6703" t="s">
        <v>2484</v>
      </c>
      <c r="C6703">
        <v>45733</v>
      </c>
      <c r="D6703">
        <v>2698184272</v>
      </c>
    </row>
    <row r="6704" spans="1:4" x14ac:dyDescent="0.3">
      <c r="A6704" t="s">
        <v>9014</v>
      </c>
      <c r="B6704" t="s">
        <v>3235</v>
      </c>
      <c r="C6704">
        <v>50536</v>
      </c>
      <c r="D6704">
        <v>5603002824</v>
      </c>
    </row>
    <row r="6705" spans="1:4" x14ac:dyDescent="0.3">
      <c r="A6705" t="s">
        <v>9015</v>
      </c>
      <c r="B6705" t="s">
        <v>3113</v>
      </c>
      <c r="C6705">
        <v>21203</v>
      </c>
      <c r="D6705">
        <v>4525743115</v>
      </c>
    </row>
    <row r="6706" spans="1:4" x14ac:dyDescent="0.3">
      <c r="A6706" t="s">
        <v>9016</v>
      </c>
      <c r="B6706" t="s">
        <v>3758</v>
      </c>
      <c r="C6706">
        <v>50285</v>
      </c>
      <c r="D6706">
        <v>583595162</v>
      </c>
    </row>
    <row r="6707" spans="1:4" x14ac:dyDescent="0.3">
      <c r="A6707" t="s">
        <v>9017</v>
      </c>
      <c r="B6707" t="s">
        <v>2885</v>
      </c>
      <c r="C6707">
        <v>53729</v>
      </c>
      <c r="D6707">
        <v>4504361140</v>
      </c>
    </row>
    <row r="6708" spans="1:4" x14ac:dyDescent="0.3">
      <c r="A6708" t="s">
        <v>9018</v>
      </c>
      <c r="B6708" t="s">
        <v>2051</v>
      </c>
      <c r="C6708">
        <v>48561</v>
      </c>
      <c r="D6708">
        <v>9331851693</v>
      </c>
    </row>
    <row r="6709" spans="1:4" x14ac:dyDescent="0.3">
      <c r="A6709" t="s">
        <v>9019</v>
      </c>
      <c r="B6709" t="s">
        <v>2203</v>
      </c>
      <c r="C6709">
        <v>40242</v>
      </c>
      <c r="D6709">
        <v>4359854056</v>
      </c>
    </row>
    <row r="6710" spans="1:4" x14ac:dyDescent="0.3">
      <c r="A6710" t="s">
        <v>9020</v>
      </c>
      <c r="B6710" t="s">
        <v>4422</v>
      </c>
      <c r="C6710">
        <v>45819</v>
      </c>
      <c r="D6710">
        <v>7467563949</v>
      </c>
    </row>
    <row r="6711" spans="1:4" x14ac:dyDescent="0.3">
      <c r="A6711" t="s">
        <v>9021</v>
      </c>
      <c r="B6711" t="s">
        <v>2494</v>
      </c>
      <c r="C6711">
        <v>59487</v>
      </c>
      <c r="D6711">
        <v>1472093461</v>
      </c>
    </row>
    <row r="6712" spans="1:4" x14ac:dyDescent="0.3">
      <c r="A6712" t="s">
        <v>9022</v>
      </c>
      <c r="B6712" t="s">
        <v>2054</v>
      </c>
      <c r="C6712">
        <v>42210</v>
      </c>
      <c r="D6712">
        <v>453763030</v>
      </c>
    </row>
    <row r="6713" spans="1:4" x14ac:dyDescent="0.3">
      <c r="A6713" t="s">
        <v>9023</v>
      </c>
      <c r="B6713" t="s">
        <v>2249</v>
      </c>
      <c r="C6713">
        <v>56956</v>
      </c>
      <c r="D6713">
        <v>4256220232</v>
      </c>
    </row>
    <row r="6714" spans="1:4" x14ac:dyDescent="0.3">
      <c r="A6714" t="s">
        <v>9024</v>
      </c>
      <c r="B6714" t="s">
        <v>2054</v>
      </c>
      <c r="C6714">
        <v>51148</v>
      </c>
      <c r="D6714">
        <v>6836716731</v>
      </c>
    </row>
    <row r="6715" spans="1:4" x14ac:dyDescent="0.3">
      <c r="A6715" t="s">
        <v>9025</v>
      </c>
      <c r="B6715" t="s">
        <v>2409</v>
      </c>
      <c r="C6715">
        <v>25394</v>
      </c>
      <c r="D6715">
        <v>247438790</v>
      </c>
    </row>
    <row r="6716" spans="1:4" x14ac:dyDescent="0.3">
      <c r="A6716" t="s">
        <v>9026</v>
      </c>
      <c r="B6716" t="s">
        <v>2312</v>
      </c>
      <c r="C6716">
        <v>32460</v>
      </c>
      <c r="D6716">
        <v>3569619966</v>
      </c>
    </row>
    <row r="6717" spans="1:4" x14ac:dyDescent="0.3">
      <c r="A6717" t="s">
        <v>9027</v>
      </c>
      <c r="B6717" t="s">
        <v>2574</v>
      </c>
      <c r="C6717">
        <v>39644</v>
      </c>
      <c r="D6717">
        <v>1990335721</v>
      </c>
    </row>
    <row r="6718" spans="1:4" x14ac:dyDescent="0.3">
      <c r="A6718" t="s">
        <v>9028</v>
      </c>
      <c r="B6718" t="s">
        <v>2764</v>
      </c>
      <c r="C6718">
        <v>13793</v>
      </c>
      <c r="D6718">
        <v>5149710571</v>
      </c>
    </row>
    <row r="6719" spans="1:4" x14ac:dyDescent="0.3">
      <c r="A6719" t="s">
        <v>9029</v>
      </c>
      <c r="B6719" t="s">
        <v>2734</v>
      </c>
      <c r="C6719">
        <v>49230</v>
      </c>
      <c r="D6719">
        <v>5244119095</v>
      </c>
    </row>
    <row r="6720" spans="1:4" x14ac:dyDescent="0.3">
      <c r="A6720" t="s">
        <v>9030</v>
      </c>
      <c r="B6720" t="s">
        <v>3376</v>
      </c>
      <c r="C6720">
        <v>46798</v>
      </c>
      <c r="D6720">
        <v>8162941088</v>
      </c>
    </row>
    <row r="6721" spans="1:4" x14ac:dyDescent="0.3">
      <c r="A6721" t="s">
        <v>9031</v>
      </c>
      <c r="B6721" t="s">
        <v>2022</v>
      </c>
      <c r="C6721">
        <v>12737</v>
      </c>
      <c r="D6721">
        <v>453763030</v>
      </c>
    </row>
    <row r="6722" spans="1:4" x14ac:dyDescent="0.3">
      <c r="A6722" t="s">
        <v>9032</v>
      </c>
      <c r="B6722" t="s">
        <v>2393</v>
      </c>
      <c r="C6722">
        <v>33364</v>
      </c>
      <c r="D6722">
        <v>299663825</v>
      </c>
    </row>
    <row r="6723" spans="1:4" x14ac:dyDescent="0.3">
      <c r="A6723" t="s">
        <v>9033</v>
      </c>
      <c r="B6723" t="s">
        <v>1962</v>
      </c>
      <c r="C6723">
        <v>13949</v>
      </c>
      <c r="D6723">
        <v>7628323464</v>
      </c>
    </row>
    <row r="6724" spans="1:4" x14ac:dyDescent="0.3">
      <c r="A6724" t="s">
        <v>9034</v>
      </c>
      <c r="B6724" t="s">
        <v>2546</v>
      </c>
      <c r="C6724">
        <v>28973</v>
      </c>
      <c r="D6724">
        <v>3772653790</v>
      </c>
    </row>
    <row r="6725" spans="1:4" x14ac:dyDescent="0.3">
      <c r="A6725" t="s">
        <v>9035</v>
      </c>
      <c r="B6725" t="s">
        <v>2028</v>
      </c>
      <c r="C6725">
        <v>14508</v>
      </c>
      <c r="D6725">
        <v>5687748091</v>
      </c>
    </row>
    <row r="6726" spans="1:4" x14ac:dyDescent="0.3">
      <c r="A6726" t="s">
        <v>9036</v>
      </c>
      <c r="B6726" t="s">
        <v>1950</v>
      </c>
      <c r="C6726">
        <v>28339</v>
      </c>
      <c r="D6726">
        <v>7427985850</v>
      </c>
    </row>
    <row r="6727" spans="1:4" x14ac:dyDescent="0.3">
      <c r="A6727" t="s">
        <v>9037</v>
      </c>
      <c r="B6727" t="s">
        <v>2663</v>
      </c>
      <c r="C6727">
        <v>31277</v>
      </c>
      <c r="D6727">
        <v>2130919499</v>
      </c>
    </row>
    <row r="6728" spans="1:4" x14ac:dyDescent="0.3">
      <c r="A6728" t="s">
        <v>9038</v>
      </c>
      <c r="B6728" t="s">
        <v>2156</v>
      </c>
      <c r="C6728">
        <v>10882</v>
      </c>
      <c r="D6728">
        <v>8750494546</v>
      </c>
    </row>
    <row r="6729" spans="1:4" x14ac:dyDescent="0.3">
      <c r="A6729" t="s">
        <v>9039</v>
      </c>
      <c r="B6729" t="s">
        <v>2385</v>
      </c>
      <c r="C6729">
        <v>44371</v>
      </c>
      <c r="D6729">
        <v>9096285417</v>
      </c>
    </row>
    <row r="6730" spans="1:4" x14ac:dyDescent="0.3">
      <c r="A6730" t="s">
        <v>9040</v>
      </c>
      <c r="B6730" t="s">
        <v>3169</v>
      </c>
      <c r="C6730">
        <v>14744</v>
      </c>
      <c r="D6730">
        <v>6769297310</v>
      </c>
    </row>
    <row r="6731" spans="1:4" x14ac:dyDescent="0.3">
      <c r="A6731" t="s">
        <v>9041</v>
      </c>
      <c r="B6731" t="s">
        <v>2194</v>
      </c>
      <c r="C6731">
        <v>48781</v>
      </c>
      <c r="D6731">
        <v>8501525324</v>
      </c>
    </row>
    <row r="6732" spans="1:4" x14ac:dyDescent="0.3">
      <c r="A6732" t="s">
        <v>9042</v>
      </c>
      <c r="B6732" t="s">
        <v>2212</v>
      </c>
      <c r="C6732">
        <v>24413</v>
      </c>
      <c r="D6732">
        <v>5241020535</v>
      </c>
    </row>
    <row r="6733" spans="1:4" x14ac:dyDescent="0.3">
      <c r="A6733" t="s">
        <v>9043</v>
      </c>
      <c r="B6733" t="s">
        <v>2606</v>
      </c>
      <c r="C6733">
        <v>25608</v>
      </c>
      <c r="D6733">
        <v>27852261</v>
      </c>
    </row>
    <row r="6734" spans="1:4" x14ac:dyDescent="0.3">
      <c r="A6734" t="s">
        <v>9044</v>
      </c>
      <c r="B6734" t="s">
        <v>2071</v>
      </c>
      <c r="C6734">
        <v>30592</v>
      </c>
      <c r="D6734">
        <v>1364767856</v>
      </c>
    </row>
    <row r="6735" spans="1:4" x14ac:dyDescent="0.3">
      <c r="A6735" t="s">
        <v>9045</v>
      </c>
      <c r="B6735" t="s">
        <v>2809</v>
      </c>
      <c r="C6735">
        <v>53522</v>
      </c>
      <c r="D6735">
        <v>4439073344</v>
      </c>
    </row>
    <row r="6736" spans="1:4" x14ac:dyDescent="0.3">
      <c r="A6736" t="s">
        <v>9046</v>
      </c>
      <c r="B6736" t="s">
        <v>2369</v>
      </c>
      <c r="C6736">
        <v>12205</v>
      </c>
      <c r="D6736">
        <v>132027631</v>
      </c>
    </row>
    <row r="6737" spans="1:4" x14ac:dyDescent="0.3">
      <c r="A6737" t="s">
        <v>9047</v>
      </c>
      <c r="B6737" t="s">
        <v>2071</v>
      </c>
      <c r="C6737">
        <v>19236</v>
      </c>
      <c r="D6737">
        <v>5353923685</v>
      </c>
    </row>
    <row r="6738" spans="1:4" x14ac:dyDescent="0.3">
      <c r="A6738" t="s">
        <v>9048</v>
      </c>
      <c r="B6738" t="s">
        <v>2468</v>
      </c>
      <c r="C6738">
        <v>16353</v>
      </c>
      <c r="D6738">
        <v>3904109642</v>
      </c>
    </row>
    <row r="6739" spans="1:4" x14ac:dyDescent="0.3">
      <c r="A6739" t="s">
        <v>9049</v>
      </c>
      <c r="B6739" t="s">
        <v>2576</v>
      </c>
      <c r="C6739">
        <v>22719</v>
      </c>
      <c r="D6739">
        <v>132027631</v>
      </c>
    </row>
    <row r="6740" spans="1:4" x14ac:dyDescent="0.3">
      <c r="A6740" t="s">
        <v>9050</v>
      </c>
      <c r="B6740" t="s">
        <v>2035</v>
      </c>
      <c r="C6740">
        <v>46966</v>
      </c>
      <c r="D6740">
        <v>7373156215</v>
      </c>
    </row>
    <row r="6741" spans="1:4" x14ac:dyDescent="0.3">
      <c r="A6741" t="s">
        <v>9051</v>
      </c>
      <c r="B6741" t="s">
        <v>2113</v>
      </c>
      <c r="C6741">
        <v>34910</v>
      </c>
      <c r="D6741">
        <v>4877108939</v>
      </c>
    </row>
    <row r="6742" spans="1:4" x14ac:dyDescent="0.3">
      <c r="A6742" t="s">
        <v>9052</v>
      </c>
      <c r="B6742" t="s">
        <v>3508</v>
      </c>
      <c r="C6742">
        <v>30280</v>
      </c>
      <c r="D6742">
        <v>5407735911</v>
      </c>
    </row>
    <row r="6743" spans="1:4" x14ac:dyDescent="0.3">
      <c r="A6743" t="s">
        <v>9053</v>
      </c>
      <c r="B6743" t="s">
        <v>3044</v>
      </c>
      <c r="C6743">
        <v>55627</v>
      </c>
      <c r="D6743">
        <v>3156820482</v>
      </c>
    </row>
    <row r="6744" spans="1:4" x14ac:dyDescent="0.3">
      <c r="A6744" t="s">
        <v>9054</v>
      </c>
      <c r="B6744" t="s">
        <v>2929</v>
      </c>
      <c r="C6744">
        <v>30693</v>
      </c>
      <c r="D6744">
        <v>7585281072</v>
      </c>
    </row>
    <row r="6745" spans="1:4" x14ac:dyDescent="0.3">
      <c r="A6745" t="s">
        <v>9055</v>
      </c>
      <c r="B6745" t="s">
        <v>2087</v>
      </c>
      <c r="C6745">
        <v>42613</v>
      </c>
      <c r="D6745">
        <v>7205256240</v>
      </c>
    </row>
    <row r="6746" spans="1:4" x14ac:dyDescent="0.3">
      <c r="A6746" t="s">
        <v>9056</v>
      </c>
      <c r="B6746" t="s">
        <v>2345</v>
      </c>
      <c r="C6746">
        <v>38484</v>
      </c>
      <c r="D6746">
        <v>9885165231</v>
      </c>
    </row>
    <row r="6747" spans="1:4" x14ac:dyDescent="0.3">
      <c r="A6747" t="s">
        <v>9057</v>
      </c>
      <c r="B6747" t="s">
        <v>4422</v>
      </c>
      <c r="C6747">
        <v>16738</v>
      </c>
      <c r="D6747">
        <v>5285704227</v>
      </c>
    </row>
    <row r="6748" spans="1:4" x14ac:dyDescent="0.3">
      <c r="A6748" t="s">
        <v>9058</v>
      </c>
      <c r="B6748" t="s">
        <v>2161</v>
      </c>
      <c r="C6748">
        <v>41998</v>
      </c>
      <c r="D6748">
        <v>3219526055</v>
      </c>
    </row>
    <row r="6749" spans="1:4" x14ac:dyDescent="0.3">
      <c r="A6749" t="s">
        <v>9059</v>
      </c>
      <c r="B6749" t="s">
        <v>3039</v>
      </c>
      <c r="C6749">
        <v>23895</v>
      </c>
      <c r="D6749">
        <v>1888252693</v>
      </c>
    </row>
    <row r="6750" spans="1:4" x14ac:dyDescent="0.3">
      <c r="A6750" t="s">
        <v>9060</v>
      </c>
      <c r="B6750" t="s">
        <v>2197</v>
      </c>
      <c r="C6750">
        <v>59189</v>
      </c>
      <c r="D6750">
        <v>3956653289</v>
      </c>
    </row>
    <row r="6751" spans="1:4" x14ac:dyDescent="0.3">
      <c r="A6751" t="s">
        <v>9061</v>
      </c>
      <c r="B6751" t="s">
        <v>2111</v>
      </c>
      <c r="C6751">
        <v>57060</v>
      </c>
      <c r="D6751">
        <v>858481901</v>
      </c>
    </row>
    <row r="6752" spans="1:4" x14ac:dyDescent="0.3">
      <c r="A6752" t="s">
        <v>9062</v>
      </c>
      <c r="B6752" t="s">
        <v>2841</v>
      </c>
      <c r="C6752">
        <v>41110</v>
      </c>
      <c r="D6752">
        <v>6724903874</v>
      </c>
    </row>
    <row r="6753" spans="1:4" x14ac:dyDescent="0.3">
      <c r="A6753" t="s">
        <v>9063</v>
      </c>
      <c r="B6753" t="s">
        <v>2143</v>
      </c>
      <c r="C6753">
        <v>21436</v>
      </c>
      <c r="D6753">
        <v>3642988458</v>
      </c>
    </row>
    <row r="6754" spans="1:4" x14ac:dyDescent="0.3">
      <c r="A6754" t="s">
        <v>9064</v>
      </c>
      <c r="B6754" t="s">
        <v>2283</v>
      </c>
      <c r="C6754">
        <v>39126</v>
      </c>
      <c r="D6754">
        <v>8467388188</v>
      </c>
    </row>
    <row r="6755" spans="1:4" x14ac:dyDescent="0.3">
      <c r="A6755" t="s">
        <v>9065</v>
      </c>
      <c r="B6755" t="s">
        <v>2374</v>
      </c>
      <c r="C6755">
        <v>49087</v>
      </c>
      <c r="D6755">
        <v>9258570278</v>
      </c>
    </row>
    <row r="6756" spans="1:4" x14ac:dyDescent="0.3">
      <c r="A6756" t="s">
        <v>9066</v>
      </c>
      <c r="B6756" t="s">
        <v>2302</v>
      </c>
      <c r="C6756">
        <v>24270</v>
      </c>
      <c r="D6756">
        <v>483886254</v>
      </c>
    </row>
    <row r="6757" spans="1:4" x14ac:dyDescent="0.3">
      <c r="A6757" t="s">
        <v>9067</v>
      </c>
      <c r="B6757" t="s">
        <v>3237</v>
      </c>
      <c r="C6757">
        <v>30972</v>
      </c>
      <c r="D6757">
        <v>901154172</v>
      </c>
    </row>
    <row r="6758" spans="1:4" x14ac:dyDescent="0.3">
      <c r="A6758" t="s">
        <v>9068</v>
      </c>
      <c r="B6758" t="s">
        <v>2308</v>
      </c>
      <c r="C6758">
        <v>31388</v>
      </c>
      <c r="D6758">
        <v>1664426442</v>
      </c>
    </row>
    <row r="6759" spans="1:4" x14ac:dyDescent="0.3">
      <c r="A6759" t="s">
        <v>9069</v>
      </c>
      <c r="B6759" t="s">
        <v>2709</v>
      </c>
      <c r="C6759">
        <v>40185</v>
      </c>
      <c r="D6759">
        <v>9107581297</v>
      </c>
    </row>
    <row r="6760" spans="1:4" x14ac:dyDescent="0.3">
      <c r="A6760" t="s">
        <v>9070</v>
      </c>
      <c r="B6760" t="s">
        <v>2734</v>
      </c>
      <c r="C6760">
        <v>18419</v>
      </c>
      <c r="D6760">
        <v>101658508</v>
      </c>
    </row>
    <row r="6761" spans="1:4" x14ac:dyDescent="0.3">
      <c r="A6761" t="s">
        <v>9071</v>
      </c>
      <c r="B6761" t="s">
        <v>2047</v>
      </c>
      <c r="C6761">
        <v>33598</v>
      </c>
      <c r="D6761">
        <v>3458178171</v>
      </c>
    </row>
    <row r="6762" spans="1:4" x14ac:dyDescent="0.3">
      <c r="A6762" t="s">
        <v>9072</v>
      </c>
      <c r="B6762" t="s">
        <v>2614</v>
      </c>
      <c r="C6762">
        <v>57509</v>
      </c>
      <c r="D6762">
        <v>7778092905</v>
      </c>
    </row>
    <row r="6763" spans="1:4" x14ac:dyDescent="0.3">
      <c r="A6763" t="s">
        <v>9073</v>
      </c>
      <c r="B6763" t="s">
        <v>2257</v>
      </c>
      <c r="C6763">
        <v>23235</v>
      </c>
      <c r="D6763">
        <v>6789690301</v>
      </c>
    </row>
    <row r="6764" spans="1:4" x14ac:dyDescent="0.3">
      <c r="A6764" t="s">
        <v>9074</v>
      </c>
      <c r="B6764" t="s">
        <v>3720</v>
      </c>
      <c r="C6764">
        <v>38218</v>
      </c>
      <c r="D6764">
        <v>9516781780</v>
      </c>
    </row>
    <row r="6765" spans="1:4" x14ac:dyDescent="0.3">
      <c r="A6765" t="s">
        <v>9075</v>
      </c>
      <c r="B6765" t="s">
        <v>2778</v>
      </c>
      <c r="C6765">
        <v>33387</v>
      </c>
      <c r="D6765">
        <v>1888252693</v>
      </c>
    </row>
    <row r="6766" spans="1:4" x14ac:dyDescent="0.3">
      <c r="A6766" t="s">
        <v>9076</v>
      </c>
      <c r="B6766" t="s">
        <v>2633</v>
      </c>
      <c r="C6766">
        <v>31039</v>
      </c>
      <c r="D6766">
        <v>4610039311</v>
      </c>
    </row>
    <row r="6767" spans="1:4" x14ac:dyDescent="0.3">
      <c r="A6767" t="s">
        <v>9077</v>
      </c>
      <c r="B6767" t="s">
        <v>2300</v>
      </c>
      <c r="C6767">
        <v>50148</v>
      </c>
      <c r="D6767">
        <v>4638232353</v>
      </c>
    </row>
    <row r="6768" spans="1:4" x14ac:dyDescent="0.3">
      <c r="A6768" t="s">
        <v>9078</v>
      </c>
      <c r="B6768" t="s">
        <v>2583</v>
      </c>
      <c r="C6768">
        <v>49739</v>
      </c>
      <c r="D6768">
        <v>6720857681</v>
      </c>
    </row>
    <row r="6769" spans="1:4" x14ac:dyDescent="0.3">
      <c r="A6769" t="s">
        <v>9079</v>
      </c>
      <c r="B6769" t="s">
        <v>2251</v>
      </c>
      <c r="C6769">
        <v>29868</v>
      </c>
      <c r="D6769">
        <v>6279928705</v>
      </c>
    </row>
    <row r="6770" spans="1:4" x14ac:dyDescent="0.3">
      <c r="A6770" t="s">
        <v>9080</v>
      </c>
      <c r="B6770" t="s">
        <v>2740</v>
      </c>
      <c r="C6770">
        <v>42129</v>
      </c>
      <c r="D6770">
        <v>601779371</v>
      </c>
    </row>
    <row r="6771" spans="1:4" x14ac:dyDescent="0.3">
      <c r="A6771" t="s">
        <v>9081</v>
      </c>
      <c r="B6771" t="s">
        <v>2123</v>
      </c>
      <c r="C6771">
        <v>36260</v>
      </c>
      <c r="D6771">
        <v>7560031153</v>
      </c>
    </row>
    <row r="6772" spans="1:4" x14ac:dyDescent="0.3">
      <c r="A6772" t="s">
        <v>9082</v>
      </c>
      <c r="B6772" t="s">
        <v>2133</v>
      </c>
      <c r="C6772">
        <v>47232</v>
      </c>
      <c r="D6772">
        <v>3554200719</v>
      </c>
    </row>
    <row r="6773" spans="1:4" x14ac:dyDescent="0.3">
      <c r="A6773" t="s">
        <v>9083</v>
      </c>
      <c r="B6773" t="s">
        <v>1956</v>
      </c>
      <c r="C6773">
        <v>48957</v>
      </c>
      <c r="D6773">
        <v>8676088039</v>
      </c>
    </row>
    <row r="6774" spans="1:4" x14ac:dyDescent="0.3">
      <c r="A6774" t="s">
        <v>9084</v>
      </c>
      <c r="B6774" t="s">
        <v>2569</v>
      </c>
      <c r="C6774">
        <v>19031</v>
      </c>
      <c r="D6774">
        <v>9002722281</v>
      </c>
    </row>
    <row r="6775" spans="1:4" x14ac:dyDescent="0.3">
      <c r="A6775" t="s">
        <v>9085</v>
      </c>
      <c r="B6775" t="s">
        <v>3144</v>
      </c>
      <c r="C6775">
        <v>38272</v>
      </c>
      <c r="D6775">
        <v>9328457335</v>
      </c>
    </row>
    <row r="6776" spans="1:4" x14ac:dyDescent="0.3">
      <c r="A6776" t="s">
        <v>9086</v>
      </c>
      <c r="B6776" t="s">
        <v>2298</v>
      </c>
      <c r="C6776">
        <v>38228</v>
      </c>
      <c r="D6776">
        <v>858481901</v>
      </c>
    </row>
    <row r="6777" spans="1:4" x14ac:dyDescent="0.3">
      <c r="A6777" t="s">
        <v>9087</v>
      </c>
      <c r="B6777" t="s">
        <v>2606</v>
      </c>
      <c r="C6777">
        <v>12232</v>
      </c>
      <c r="D6777">
        <v>9458563771</v>
      </c>
    </row>
    <row r="6778" spans="1:4" x14ac:dyDescent="0.3">
      <c r="A6778" t="s">
        <v>9088</v>
      </c>
      <c r="B6778" t="s">
        <v>2143</v>
      </c>
      <c r="C6778">
        <v>38287</v>
      </c>
      <c r="D6778">
        <v>6732216945</v>
      </c>
    </row>
    <row r="6779" spans="1:4" x14ac:dyDescent="0.3">
      <c r="A6779" t="s">
        <v>9089</v>
      </c>
      <c r="B6779" t="s">
        <v>2006</v>
      </c>
      <c r="C6779">
        <v>58251</v>
      </c>
      <c r="D6779">
        <v>4192443678</v>
      </c>
    </row>
    <row r="6780" spans="1:4" x14ac:dyDescent="0.3">
      <c r="A6780" t="s">
        <v>9090</v>
      </c>
      <c r="B6780" t="s">
        <v>2175</v>
      </c>
      <c r="C6780">
        <v>20159</v>
      </c>
      <c r="D6780">
        <v>858481901</v>
      </c>
    </row>
    <row r="6781" spans="1:4" x14ac:dyDescent="0.3">
      <c r="A6781" t="s">
        <v>9091</v>
      </c>
      <c r="B6781" t="s">
        <v>1966</v>
      </c>
      <c r="C6781">
        <v>36305</v>
      </c>
      <c r="D6781">
        <v>6788593582</v>
      </c>
    </row>
    <row r="6782" spans="1:4" x14ac:dyDescent="0.3">
      <c r="A6782" t="s">
        <v>9092</v>
      </c>
      <c r="B6782" t="s">
        <v>2901</v>
      </c>
      <c r="C6782">
        <v>52846</v>
      </c>
      <c r="D6782">
        <v>589071254</v>
      </c>
    </row>
    <row r="6783" spans="1:4" x14ac:dyDescent="0.3">
      <c r="A6783" t="s">
        <v>9093</v>
      </c>
      <c r="B6783" t="s">
        <v>2587</v>
      </c>
      <c r="C6783">
        <v>32275</v>
      </c>
      <c r="D6783">
        <v>1887308636</v>
      </c>
    </row>
    <row r="6784" spans="1:4" x14ac:dyDescent="0.3">
      <c r="A6784" t="s">
        <v>9094</v>
      </c>
      <c r="B6784" t="s">
        <v>1978</v>
      </c>
      <c r="C6784">
        <v>42152</v>
      </c>
      <c r="D6784">
        <v>6733929554</v>
      </c>
    </row>
    <row r="6785" spans="1:4" x14ac:dyDescent="0.3">
      <c r="A6785" t="s">
        <v>9095</v>
      </c>
      <c r="B6785" t="s">
        <v>4422</v>
      </c>
      <c r="C6785">
        <v>50648</v>
      </c>
      <c r="D6785">
        <v>2297168497</v>
      </c>
    </row>
    <row r="6786" spans="1:4" x14ac:dyDescent="0.3">
      <c r="A6786" t="s">
        <v>9096</v>
      </c>
      <c r="B6786" t="s">
        <v>2530</v>
      </c>
      <c r="C6786">
        <v>18759</v>
      </c>
      <c r="D6786">
        <v>6446166575</v>
      </c>
    </row>
    <row r="6787" spans="1:4" x14ac:dyDescent="0.3">
      <c r="A6787" t="s">
        <v>9097</v>
      </c>
      <c r="B6787" t="s">
        <v>2225</v>
      </c>
      <c r="C6787">
        <v>36030</v>
      </c>
      <c r="D6787">
        <v>8162941088</v>
      </c>
    </row>
    <row r="6788" spans="1:4" x14ac:dyDescent="0.3">
      <c r="A6788" t="s">
        <v>9098</v>
      </c>
      <c r="B6788" t="s">
        <v>3734</v>
      </c>
      <c r="C6788">
        <v>48656</v>
      </c>
      <c r="D6788">
        <v>4011453366</v>
      </c>
    </row>
    <row r="6789" spans="1:4" x14ac:dyDescent="0.3">
      <c r="A6789" t="s">
        <v>9099</v>
      </c>
      <c r="B6789" t="s">
        <v>2271</v>
      </c>
      <c r="C6789">
        <v>26901</v>
      </c>
      <c r="D6789">
        <v>2353272215</v>
      </c>
    </row>
    <row r="6790" spans="1:4" x14ac:dyDescent="0.3">
      <c r="A6790" t="s">
        <v>9100</v>
      </c>
      <c r="B6790" t="s">
        <v>2424</v>
      </c>
      <c r="C6790">
        <v>46315</v>
      </c>
      <c r="D6790">
        <v>5907724676</v>
      </c>
    </row>
    <row r="6791" spans="1:4" x14ac:dyDescent="0.3">
      <c r="A6791" t="s">
        <v>9101</v>
      </c>
      <c r="B6791" t="s">
        <v>2239</v>
      </c>
      <c r="C6791">
        <v>47557</v>
      </c>
      <c r="D6791">
        <v>7273123196</v>
      </c>
    </row>
    <row r="6792" spans="1:4" x14ac:dyDescent="0.3">
      <c r="A6792" t="s">
        <v>9102</v>
      </c>
      <c r="B6792" t="s">
        <v>3915</v>
      </c>
      <c r="C6792">
        <v>38947</v>
      </c>
      <c r="D6792">
        <v>1573192775</v>
      </c>
    </row>
    <row r="6793" spans="1:4" x14ac:dyDescent="0.3">
      <c r="A6793" t="s">
        <v>9103</v>
      </c>
      <c r="B6793" t="s">
        <v>2348</v>
      </c>
      <c r="C6793">
        <v>37757</v>
      </c>
      <c r="D6793">
        <v>965285472</v>
      </c>
    </row>
    <row r="6794" spans="1:4" x14ac:dyDescent="0.3">
      <c r="A6794" t="s">
        <v>9104</v>
      </c>
      <c r="B6794" t="s">
        <v>2606</v>
      </c>
      <c r="C6794">
        <v>52177</v>
      </c>
      <c r="D6794">
        <v>7516977292</v>
      </c>
    </row>
    <row r="6795" spans="1:4" x14ac:dyDescent="0.3">
      <c r="A6795" t="s">
        <v>9105</v>
      </c>
      <c r="B6795" t="s">
        <v>2393</v>
      </c>
      <c r="C6795">
        <v>33110</v>
      </c>
      <c r="D6795">
        <v>549857826</v>
      </c>
    </row>
    <row r="6796" spans="1:4" x14ac:dyDescent="0.3">
      <c r="A6796" t="s">
        <v>9106</v>
      </c>
      <c r="B6796" t="s">
        <v>3512</v>
      </c>
      <c r="C6796">
        <v>16976</v>
      </c>
      <c r="D6796">
        <v>6854809452</v>
      </c>
    </row>
    <row r="6797" spans="1:4" x14ac:dyDescent="0.3">
      <c r="A6797" t="s">
        <v>9107</v>
      </c>
      <c r="B6797" t="s">
        <v>1960</v>
      </c>
      <c r="C6797">
        <v>30836</v>
      </c>
      <c r="D6797">
        <v>4773306254</v>
      </c>
    </row>
    <row r="6798" spans="1:4" x14ac:dyDescent="0.3">
      <c r="A6798" t="s">
        <v>9108</v>
      </c>
      <c r="B6798" t="s">
        <v>3508</v>
      </c>
      <c r="C6798">
        <v>43280</v>
      </c>
      <c r="D6798">
        <v>5499856877</v>
      </c>
    </row>
    <row r="6799" spans="1:4" x14ac:dyDescent="0.3">
      <c r="A6799" t="s">
        <v>9109</v>
      </c>
      <c r="B6799" t="s">
        <v>2426</v>
      </c>
      <c r="C6799">
        <v>44849</v>
      </c>
      <c r="D6799">
        <v>5837501576</v>
      </c>
    </row>
    <row r="6800" spans="1:4" x14ac:dyDescent="0.3">
      <c r="A6800" t="s">
        <v>9110</v>
      </c>
      <c r="B6800" t="s">
        <v>3142</v>
      </c>
      <c r="C6800">
        <v>38857</v>
      </c>
      <c r="D6800">
        <v>325547246</v>
      </c>
    </row>
    <row r="6801" spans="1:4" x14ac:dyDescent="0.3">
      <c r="A6801" t="s">
        <v>9111</v>
      </c>
      <c r="B6801" t="s">
        <v>3297</v>
      </c>
      <c r="C6801">
        <v>33716</v>
      </c>
      <c r="D6801">
        <v>6271204627</v>
      </c>
    </row>
    <row r="6802" spans="1:4" x14ac:dyDescent="0.3">
      <c r="A6802" t="s">
        <v>9112</v>
      </c>
      <c r="B6802" t="s">
        <v>2503</v>
      </c>
      <c r="C6802">
        <v>21281</v>
      </c>
      <c r="D6802">
        <v>5474718616</v>
      </c>
    </row>
    <row r="6803" spans="1:4" x14ac:dyDescent="0.3">
      <c r="A6803" t="s">
        <v>9113</v>
      </c>
      <c r="B6803" t="s">
        <v>2242</v>
      </c>
      <c r="C6803">
        <v>23931</v>
      </c>
      <c r="D6803">
        <v>8875305560</v>
      </c>
    </row>
    <row r="6804" spans="1:4" x14ac:dyDescent="0.3">
      <c r="A6804" t="s">
        <v>9114</v>
      </c>
      <c r="B6804" t="s">
        <v>2244</v>
      </c>
      <c r="C6804">
        <v>17215</v>
      </c>
      <c r="D6804">
        <v>1755716656</v>
      </c>
    </row>
    <row r="6805" spans="1:4" x14ac:dyDescent="0.3">
      <c r="A6805" t="s">
        <v>9115</v>
      </c>
      <c r="B6805" t="s">
        <v>2131</v>
      </c>
      <c r="C6805">
        <v>56012</v>
      </c>
      <c r="D6805">
        <v>8370379001</v>
      </c>
    </row>
    <row r="6806" spans="1:4" x14ac:dyDescent="0.3">
      <c r="A6806" t="s">
        <v>9116</v>
      </c>
      <c r="B6806" t="s">
        <v>2778</v>
      </c>
      <c r="C6806">
        <v>27347</v>
      </c>
      <c r="D6806">
        <v>8346855079</v>
      </c>
    </row>
    <row r="6807" spans="1:4" x14ac:dyDescent="0.3">
      <c r="A6807" t="s">
        <v>9117</v>
      </c>
      <c r="B6807" t="s">
        <v>2073</v>
      </c>
      <c r="C6807">
        <v>47446</v>
      </c>
      <c r="D6807">
        <v>8673837456</v>
      </c>
    </row>
    <row r="6808" spans="1:4" x14ac:dyDescent="0.3">
      <c r="A6808" t="s">
        <v>9118</v>
      </c>
      <c r="B6808" t="s">
        <v>2757</v>
      </c>
      <c r="C6808">
        <v>55734</v>
      </c>
      <c r="D6808">
        <v>8971738782</v>
      </c>
    </row>
    <row r="6809" spans="1:4" x14ac:dyDescent="0.3">
      <c r="A6809" t="s">
        <v>9119</v>
      </c>
      <c r="B6809" t="s">
        <v>2411</v>
      </c>
      <c r="C6809">
        <v>47871</v>
      </c>
      <c r="D6809">
        <v>4786629839</v>
      </c>
    </row>
    <row r="6810" spans="1:4" x14ac:dyDescent="0.3">
      <c r="A6810" t="s">
        <v>9120</v>
      </c>
      <c r="B6810" t="s">
        <v>2623</v>
      </c>
      <c r="C6810">
        <v>44781</v>
      </c>
      <c r="D6810">
        <v>3379645060</v>
      </c>
    </row>
    <row r="6811" spans="1:4" x14ac:dyDescent="0.3">
      <c r="A6811" t="s">
        <v>9121</v>
      </c>
      <c r="B6811" t="s">
        <v>2749</v>
      </c>
      <c r="C6811">
        <v>38910</v>
      </c>
      <c r="D6811">
        <v>6375014751</v>
      </c>
    </row>
    <row r="6812" spans="1:4" x14ac:dyDescent="0.3">
      <c r="A6812" t="s">
        <v>9122</v>
      </c>
      <c r="B6812" t="s">
        <v>2199</v>
      </c>
      <c r="C6812">
        <v>16701</v>
      </c>
      <c r="D6812">
        <v>8419732141</v>
      </c>
    </row>
    <row r="6813" spans="1:4" x14ac:dyDescent="0.3">
      <c r="A6813" t="s">
        <v>9123</v>
      </c>
      <c r="B6813" t="s">
        <v>2343</v>
      </c>
      <c r="C6813">
        <v>21064</v>
      </c>
      <c r="D6813">
        <v>9766606919</v>
      </c>
    </row>
    <row r="6814" spans="1:4" x14ac:dyDescent="0.3">
      <c r="A6814" t="s">
        <v>9124</v>
      </c>
      <c r="B6814" t="s">
        <v>2314</v>
      </c>
      <c r="C6814">
        <v>59358</v>
      </c>
      <c r="D6814">
        <v>4492546545</v>
      </c>
    </row>
    <row r="6815" spans="1:4" x14ac:dyDescent="0.3">
      <c r="A6815" t="s">
        <v>9125</v>
      </c>
      <c r="B6815" t="s">
        <v>2111</v>
      </c>
      <c r="C6815">
        <v>19743</v>
      </c>
      <c r="D6815">
        <v>3381164996</v>
      </c>
    </row>
    <row r="6816" spans="1:4" x14ac:dyDescent="0.3">
      <c r="A6816" t="s">
        <v>9126</v>
      </c>
      <c r="B6816" t="s">
        <v>2239</v>
      </c>
      <c r="C6816">
        <v>42505</v>
      </c>
      <c r="D6816">
        <v>7074056774</v>
      </c>
    </row>
    <row r="6817" spans="1:4" x14ac:dyDescent="0.3">
      <c r="A6817" t="s">
        <v>9127</v>
      </c>
      <c r="B6817" t="s">
        <v>2293</v>
      </c>
      <c r="C6817">
        <v>49033</v>
      </c>
      <c r="D6817">
        <v>8945564357</v>
      </c>
    </row>
    <row r="6818" spans="1:4" x14ac:dyDescent="0.3">
      <c r="A6818" t="s">
        <v>9128</v>
      </c>
      <c r="B6818" t="s">
        <v>2411</v>
      </c>
      <c r="C6818">
        <v>35657</v>
      </c>
      <c r="D6818">
        <v>3127459866</v>
      </c>
    </row>
    <row r="6819" spans="1:4" x14ac:dyDescent="0.3">
      <c r="A6819" t="s">
        <v>9129</v>
      </c>
      <c r="B6819" t="s">
        <v>2316</v>
      </c>
      <c r="C6819">
        <v>39606</v>
      </c>
      <c r="D6819">
        <v>4075444457</v>
      </c>
    </row>
    <row r="6820" spans="1:4" x14ac:dyDescent="0.3">
      <c r="A6820" t="s">
        <v>9130</v>
      </c>
      <c r="B6820" t="s">
        <v>2746</v>
      </c>
      <c r="C6820">
        <v>33638</v>
      </c>
      <c r="D6820">
        <v>4852897158</v>
      </c>
    </row>
    <row r="6821" spans="1:4" x14ac:dyDescent="0.3">
      <c r="A6821" t="s">
        <v>9131</v>
      </c>
      <c r="B6821" t="s">
        <v>2175</v>
      </c>
      <c r="C6821">
        <v>30411</v>
      </c>
      <c r="D6821">
        <v>4428088442</v>
      </c>
    </row>
    <row r="6822" spans="1:4" x14ac:dyDescent="0.3">
      <c r="A6822" t="s">
        <v>9132</v>
      </c>
      <c r="B6822" t="s">
        <v>2251</v>
      </c>
      <c r="C6822">
        <v>32254</v>
      </c>
      <c r="D6822">
        <v>8875305560</v>
      </c>
    </row>
    <row r="6823" spans="1:4" x14ac:dyDescent="0.3">
      <c r="A6823" t="s">
        <v>9133</v>
      </c>
      <c r="B6823" t="s">
        <v>2931</v>
      </c>
      <c r="C6823">
        <v>49214</v>
      </c>
      <c r="D6823">
        <v>6041314951</v>
      </c>
    </row>
    <row r="6824" spans="1:4" x14ac:dyDescent="0.3">
      <c r="A6824" t="s">
        <v>9134</v>
      </c>
      <c r="B6824" t="s">
        <v>2546</v>
      </c>
      <c r="C6824">
        <v>34388</v>
      </c>
      <c r="D6824">
        <v>6618120233</v>
      </c>
    </row>
    <row r="6825" spans="1:4" x14ac:dyDescent="0.3">
      <c r="A6825" t="s">
        <v>9135</v>
      </c>
      <c r="B6825" t="s">
        <v>2246</v>
      </c>
      <c r="C6825">
        <v>59133</v>
      </c>
      <c r="D6825">
        <v>8115985503</v>
      </c>
    </row>
    <row r="6826" spans="1:4" x14ac:dyDescent="0.3">
      <c r="A6826" t="s">
        <v>9136</v>
      </c>
      <c r="B6826" t="s">
        <v>1958</v>
      </c>
      <c r="C6826">
        <v>12627</v>
      </c>
      <c r="D6826">
        <v>5974179625</v>
      </c>
    </row>
    <row r="6827" spans="1:4" x14ac:dyDescent="0.3">
      <c r="A6827" t="s">
        <v>9137</v>
      </c>
      <c r="B6827" t="s">
        <v>3113</v>
      </c>
      <c r="C6827">
        <v>47980</v>
      </c>
      <c r="D6827">
        <v>6209983448</v>
      </c>
    </row>
    <row r="6828" spans="1:4" x14ac:dyDescent="0.3">
      <c r="A6828" t="s">
        <v>9138</v>
      </c>
      <c r="B6828" t="s">
        <v>2403</v>
      </c>
      <c r="C6828">
        <v>26983</v>
      </c>
      <c r="D6828">
        <v>7585281072</v>
      </c>
    </row>
    <row r="6829" spans="1:4" x14ac:dyDescent="0.3">
      <c r="A6829" t="s">
        <v>9139</v>
      </c>
      <c r="B6829" t="s">
        <v>2393</v>
      </c>
      <c r="C6829">
        <v>12162</v>
      </c>
      <c r="D6829">
        <v>2702941109</v>
      </c>
    </row>
    <row r="6830" spans="1:4" x14ac:dyDescent="0.3">
      <c r="A6830" t="s">
        <v>9140</v>
      </c>
      <c r="B6830" t="s">
        <v>2099</v>
      </c>
      <c r="C6830">
        <v>56373</v>
      </c>
      <c r="D6830">
        <v>6260817967</v>
      </c>
    </row>
    <row r="6831" spans="1:4" x14ac:dyDescent="0.3">
      <c r="A6831" t="s">
        <v>9141</v>
      </c>
      <c r="B6831" t="s">
        <v>2310</v>
      </c>
      <c r="C6831">
        <v>22066</v>
      </c>
      <c r="D6831">
        <v>8462409454</v>
      </c>
    </row>
    <row r="6832" spans="1:4" x14ac:dyDescent="0.3">
      <c r="A6832" t="s">
        <v>9142</v>
      </c>
      <c r="B6832" t="s">
        <v>2931</v>
      </c>
      <c r="C6832">
        <v>27417</v>
      </c>
      <c r="D6832">
        <v>2740930763</v>
      </c>
    </row>
    <row r="6833" spans="1:4" x14ac:dyDescent="0.3">
      <c r="A6833" t="s">
        <v>9143</v>
      </c>
      <c r="B6833" t="s">
        <v>2617</v>
      </c>
      <c r="C6833">
        <v>58865</v>
      </c>
      <c r="D6833">
        <v>2074776004</v>
      </c>
    </row>
    <row r="6834" spans="1:4" x14ac:dyDescent="0.3">
      <c r="A6834" t="s">
        <v>9144</v>
      </c>
      <c r="B6834" t="s">
        <v>2057</v>
      </c>
      <c r="C6834">
        <v>26757</v>
      </c>
      <c r="D6834">
        <v>5837066497</v>
      </c>
    </row>
    <row r="6835" spans="1:4" x14ac:dyDescent="0.3">
      <c r="A6835" t="s">
        <v>9145</v>
      </c>
      <c r="B6835" t="s">
        <v>2113</v>
      </c>
      <c r="C6835">
        <v>10645</v>
      </c>
      <c r="D6835">
        <v>3609467622</v>
      </c>
    </row>
    <row r="6836" spans="1:4" x14ac:dyDescent="0.3">
      <c r="A6836" t="s">
        <v>9146</v>
      </c>
      <c r="B6836" t="s">
        <v>2885</v>
      </c>
      <c r="C6836">
        <v>46388</v>
      </c>
      <c r="D6836">
        <v>7961231404</v>
      </c>
    </row>
    <row r="6837" spans="1:4" x14ac:dyDescent="0.3">
      <c r="A6837" t="s">
        <v>9147</v>
      </c>
      <c r="B6837" t="s">
        <v>2059</v>
      </c>
      <c r="C6837">
        <v>12939</v>
      </c>
      <c r="D6837">
        <v>4290015026</v>
      </c>
    </row>
    <row r="6838" spans="1:4" x14ac:dyDescent="0.3">
      <c r="A6838" t="s">
        <v>9148</v>
      </c>
      <c r="B6838" t="s">
        <v>2051</v>
      </c>
      <c r="C6838">
        <v>41438</v>
      </c>
      <c r="D6838">
        <v>4984363320</v>
      </c>
    </row>
    <row r="6839" spans="1:4" x14ac:dyDescent="0.3">
      <c r="A6839" t="s">
        <v>9149</v>
      </c>
      <c r="B6839" t="s">
        <v>2037</v>
      </c>
      <c r="C6839">
        <v>38503</v>
      </c>
      <c r="D6839">
        <v>7205288142</v>
      </c>
    </row>
    <row r="6840" spans="1:4" x14ac:dyDescent="0.3">
      <c r="A6840" t="s">
        <v>9150</v>
      </c>
      <c r="B6840" t="s">
        <v>2279</v>
      </c>
      <c r="C6840">
        <v>55363</v>
      </c>
      <c r="D6840">
        <v>232367817</v>
      </c>
    </row>
    <row r="6841" spans="1:4" x14ac:dyDescent="0.3">
      <c r="A6841" t="s">
        <v>9151</v>
      </c>
      <c r="B6841" t="s">
        <v>1936</v>
      </c>
      <c r="C6841">
        <v>43760</v>
      </c>
      <c r="D6841">
        <v>5293354957</v>
      </c>
    </row>
    <row r="6842" spans="1:4" x14ac:dyDescent="0.3">
      <c r="A6842" t="s">
        <v>9152</v>
      </c>
      <c r="B6842" t="s">
        <v>1954</v>
      </c>
      <c r="C6842">
        <v>59824</v>
      </c>
      <c r="D6842">
        <v>1249074622</v>
      </c>
    </row>
    <row r="6843" spans="1:4" x14ac:dyDescent="0.3">
      <c r="A6843" t="s">
        <v>9153</v>
      </c>
      <c r="B6843" t="s">
        <v>2077</v>
      </c>
      <c r="C6843">
        <v>19935</v>
      </c>
      <c r="D6843">
        <v>5792300712</v>
      </c>
    </row>
    <row r="6844" spans="1:4" x14ac:dyDescent="0.3">
      <c r="A6844" t="s">
        <v>9154</v>
      </c>
      <c r="B6844" t="s">
        <v>2790</v>
      </c>
      <c r="C6844">
        <v>45224</v>
      </c>
      <c r="D6844">
        <v>5197585250</v>
      </c>
    </row>
    <row r="6845" spans="1:4" x14ac:dyDescent="0.3">
      <c r="A6845" t="s">
        <v>9155</v>
      </c>
      <c r="B6845" t="s">
        <v>2077</v>
      </c>
      <c r="C6845">
        <v>29466</v>
      </c>
      <c r="D6845">
        <v>5383734902</v>
      </c>
    </row>
    <row r="6846" spans="1:4" x14ac:dyDescent="0.3">
      <c r="A6846" t="s">
        <v>9156</v>
      </c>
      <c r="B6846" t="s">
        <v>2970</v>
      </c>
      <c r="C6846">
        <v>18993</v>
      </c>
      <c r="D6846">
        <v>2280674246</v>
      </c>
    </row>
    <row r="6847" spans="1:4" x14ac:dyDescent="0.3">
      <c r="A6847" t="s">
        <v>9157</v>
      </c>
      <c r="B6847" t="s">
        <v>2225</v>
      </c>
      <c r="C6847">
        <v>56621</v>
      </c>
      <c r="D6847">
        <v>4011453366</v>
      </c>
    </row>
    <row r="6848" spans="1:4" x14ac:dyDescent="0.3">
      <c r="A6848" t="s">
        <v>9158</v>
      </c>
      <c r="B6848" t="s">
        <v>2466</v>
      </c>
      <c r="C6848">
        <v>31282</v>
      </c>
      <c r="D6848">
        <v>797655034</v>
      </c>
    </row>
    <row r="6849" spans="1:4" x14ac:dyDescent="0.3">
      <c r="A6849" t="s">
        <v>9159</v>
      </c>
      <c r="B6849" t="s">
        <v>2507</v>
      </c>
      <c r="C6849">
        <v>54989</v>
      </c>
      <c r="D6849">
        <v>7098438871</v>
      </c>
    </row>
    <row r="6850" spans="1:4" x14ac:dyDescent="0.3">
      <c r="A6850" t="s">
        <v>9160</v>
      </c>
      <c r="B6850" t="s">
        <v>2505</v>
      </c>
      <c r="C6850">
        <v>18869</v>
      </c>
      <c r="D6850">
        <v>8099854152</v>
      </c>
    </row>
    <row r="6851" spans="1:4" x14ac:dyDescent="0.3">
      <c r="A6851" t="s">
        <v>9161</v>
      </c>
      <c r="B6851" t="s">
        <v>2636</v>
      </c>
      <c r="C6851">
        <v>13936</v>
      </c>
      <c r="D6851">
        <v>5149710571</v>
      </c>
    </row>
    <row r="6852" spans="1:4" x14ac:dyDescent="0.3">
      <c r="A6852" t="s">
        <v>9162</v>
      </c>
      <c r="B6852" t="s">
        <v>2264</v>
      </c>
      <c r="C6852">
        <v>26066</v>
      </c>
      <c r="D6852">
        <v>4439073344</v>
      </c>
    </row>
    <row r="6853" spans="1:4" x14ac:dyDescent="0.3">
      <c r="A6853" t="s">
        <v>9163</v>
      </c>
      <c r="B6853" t="s">
        <v>2856</v>
      </c>
      <c r="C6853">
        <v>12949</v>
      </c>
      <c r="D6853">
        <v>3956653289</v>
      </c>
    </row>
    <row r="6854" spans="1:4" x14ac:dyDescent="0.3">
      <c r="A6854" t="s">
        <v>9164</v>
      </c>
      <c r="B6854" t="s">
        <v>2436</v>
      </c>
      <c r="C6854">
        <v>48604</v>
      </c>
      <c r="D6854">
        <v>7411705322</v>
      </c>
    </row>
    <row r="6855" spans="1:4" x14ac:dyDescent="0.3">
      <c r="A6855" t="s">
        <v>9165</v>
      </c>
      <c r="B6855" t="s">
        <v>2139</v>
      </c>
      <c r="C6855">
        <v>45516</v>
      </c>
      <c r="D6855">
        <v>1739513533</v>
      </c>
    </row>
    <row r="6856" spans="1:4" x14ac:dyDescent="0.3">
      <c r="A6856" t="s">
        <v>9166</v>
      </c>
      <c r="B6856" t="s">
        <v>2143</v>
      </c>
      <c r="C6856">
        <v>39980</v>
      </c>
      <c r="D6856">
        <v>7367438190</v>
      </c>
    </row>
    <row r="6857" spans="1:4" x14ac:dyDescent="0.3">
      <c r="A6857" t="s">
        <v>9167</v>
      </c>
      <c r="B6857" t="s">
        <v>2210</v>
      </c>
      <c r="C6857">
        <v>17750</v>
      </c>
      <c r="D6857">
        <v>6961242316</v>
      </c>
    </row>
    <row r="6858" spans="1:4" x14ac:dyDescent="0.3">
      <c r="A6858" t="s">
        <v>9168</v>
      </c>
      <c r="B6858" t="s">
        <v>4163</v>
      </c>
      <c r="C6858">
        <v>49756</v>
      </c>
      <c r="D6858">
        <v>7249524151</v>
      </c>
    </row>
    <row r="6859" spans="1:4" x14ac:dyDescent="0.3">
      <c r="A6859" t="s">
        <v>9169</v>
      </c>
      <c r="B6859" t="s">
        <v>2614</v>
      </c>
      <c r="C6859">
        <v>39027</v>
      </c>
      <c r="D6859">
        <v>1856596435</v>
      </c>
    </row>
    <row r="6860" spans="1:4" x14ac:dyDescent="0.3">
      <c r="A6860" t="s">
        <v>9170</v>
      </c>
      <c r="B6860" t="s">
        <v>2501</v>
      </c>
      <c r="C6860">
        <v>18786</v>
      </c>
      <c r="D6860">
        <v>2128813026</v>
      </c>
    </row>
    <row r="6861" spans="1:4" x14ac:dyDescent="0.3">
      <c r="A6861" t="s">
        <v>9171</v>
      </c>
      <c r="B6861" t="s">
        <v>3050</v>
      </c>
      <c r="C6861">
        <v>24839</v>
      </c>
      <c r="D6861">
        <v>3097425365</v>
      </c>
    </row>
    <row r="6862" spans="1:4" x14ac:dyDescent="0.3">
      <c r="A6862" t="s">
        <v>9172</v>
      </c>
      <c r="B6862" t="s">
        <v>2308</v>
      </c>
      <c r="C6862">
        <v>37995</v>
      </c>
      <c r="D6862">
        <v>8664054479</v>
      </c>
    </row>
    <row r="6863" spans="1:4" x14ac:dyDescent="0.3">
      <c r="A6863" t="s">
        <v>9173</v>
      </c>
      <c r="B6863" t="s">
        <v>2484</v>
      </c>
      <c r="C6863">
        <v>14950</v>
      </c>
      <c r="D6863">
        <v>62571575</v>
      </c>
    </row>
    <row r="6864" spans="1:4" x14ac:dyDescent="0.3">
      <c r="A6864" t="s">
        <v>9174</v>
      </c>
      <c r="B6864" t="s">
        <v>2037</v>
      </c>
      <c r="C6864">
        <v>59222</v>
      </c>
      <c r="D6864">
        <v>7180536660</v>
      </c>
    </row>
    <row r="6865" spans="1:4" x14ac:dyDescent="0.3">
      <c r="A6865" t="s">
        <v>9175</v>
      </c>
      <c r="B6865" t="s">
        <v>1964</v>
      </c>
      <c r="C6865">
        <v>20809</v>
      </c>
      <c r="D6865">
        <v>9260254965</v>
      </c>
    </row>
    <row r="6866" spans="1:4" x14ac:dyDescent="0.3">
      <c r="A6866" t="s">
        <v>9176</v>
      </c>
      <c r="B6866" t="s">
        <v>2606</v>
      </c>
      <c r="C6866">
        <v>43887</v>
      </c>
      <c r="D6866">
        <v>858481901</v>
      </c>
    </row>
    <row r="6867" spans="1:4" x14ac:dyDescent="0.3">
      <c r="A6867" t="s">
        <v>9177</v>
      </c>
      <c r="B6867" t="s">
        <v>2154</v>
      </c>
      <c r="C6867">
        <v>50609</v>
      </c>
      <c r="D6867">
        <v>1598957961</v>
      </c>
    </row>
    <row r="6868" spans="1:4" x14ac:dyDescent="0.3">
      <c r="A6868" t="s">
        <v>9178</v>
      </c>
      <c r="B6868" t="s">
        <v>2617</v>
      </c>
      <c r="C6868">
        <v>14029</v>
      </c>
      <c r="D6868">
        <v>6724903874</v>
      </c>
    </row>
    <row r="6869" spans="1:4" x14ac:dyDescent="0.3">
      <c r="A6869" t="s">
        <v>9179</v>
      </c>
      <c r="B6869" t="s">
        <v>1960</v>
      </c>
      <c r="C6869">
        <v>53688</v>
      </c>
      <c r="D6869">
        <v>7462528568</v>
      </c>
    </row>
    <row r="6870" spans="1:4" x14ac:dyDescent="0.3">
      <c r="A6870" t="s">
        <v>9180</v>
      </c>
      <c r="B6870" t="s">
        <v>2548</v>
      </c>
      <c r="C6870">
        <v>35329</v>
      </c>
      <c r="D6870">
        <v>2493113470</v>
      </c>
    </row>
    <row r="6871" spans="1:4" x14ac:dyDescent="0.3">
      <c r="A6871" t="s">
        <v>9181</v>
      </c>
      <c r="B6871" t="s">
        <v>4422</v>
      </c>
      <c r="C6871">
        <v>16226</v>
      </c>
      <c r="D6871">
        <v>1081492333</v>
      </c>
    </row>
    <row r="6872" spans="1:4" x14ac:dyDescent="0.3">
      <c r="A6872" t="s">
        <v>9182</v>
      </c>
      <c r="B6872" t="s">
        <v>2008</v>
      </c>
      <c r="C6872">
        <v>23429</v>
      </c>
      <c r="D6872">
        <v>8750494546</v>
      </c>
    </row>
    <row r="6873" spans="1:4" x14ac:dyDescent="0.3">
      <c r="A6873" t="s">
        <v>9183</v>
      </c>
      <c r="B6873" t="s">
        <v>2020</v>
      </c>
      <c r="C6873">
        <v>55584</v>
      </c>
      <c r="D6873">
        <v>6961242316</v>
      </c>
    </row>
    <row r="6874" spans="1:4" x14ac:dyDescent="0.3">
      <c r="A6874" t="s">
        <v>9184</v>
      </c>
      <c r="B6874" t="s">
        <v>3269</v>
      </c>
      <c r="C6874">
        <v>41612</v>
      </c>
      <c r="D6874">
        <v>713650656</v>
      </c>
    </row>
    <row r="6875" spans="1:4" x14ac:dyDescent="0.3">
      <c r="A6875" t="s">
        <v>9185</v>
      </c>
      <c r="B6875" t="s">
        <v>1930</v>
      </c>
      <c r="C6875">
        <v>17684</v>
      </c>
      <c r="D6875">
        <v>8501525324</v>
      </c>
    </row>
    <row r="6876" spans="1:4" x14ac:dyDescent="0.3">
      <c r="A6876" t="s">
        <v>9186</v>
      </c>
      <c r="B6876" t="s">
        <v>3113</v>
      </c>
      <c r="C6876">
        <v>22682</v>
      </c>
      <c r="D6876">
        <v>7240169995</v>
      </c>
    </row>
    <row r="6877" spans="1:4" x14ac:dyDescent="0.3">
      <c r="A6877" t="s">
        <v>9187</v>
      </c>
      <c r="B6877" t="s">
        <v>2348</v>
      </c>
      <c r="C6877">
        <v>39939</v>
      </c>
      <c r="D6877">
        <v>116428384</v>
      </c>
    </row>
    <row r="6878" spans="1:4" x14ac:dyDescent="0.3">
      <c r="A6878" t="s">
        <v>9188</v>
      </c>
      <c r="B6878" t="s">
        <v>2931</v>
      </c>
      <c r="C6878">
        <v>39581</v>
      </c>
      <c r="D6878">
        <v>7263964236</v>
      </c>
    </row>
    <row r="6879" spans="1:4" x14ac:dyDescent="0.3">
      <c r="A6879" t="s">
        <v>9189</v>
      </c>
      <c r="B6879" t="s">
        <v>1938</v>
      </c>
      <c r="C6879">
        <v>44179</v>
      </c>
      <c r="D6879">
        <v>7251959615</v>
      </c>
    </row>
    <row r="6880" spans="1:4" x14ac:dyDescent="0.3">
      <c r="A6880" t="s">
        <v>9190</v>
      </c>
      <c r="B6880" t="s">
        <v>2154</v>
      </c>
      <c r="C6880">
        <v>33036</v>
      </c>
      <c r="D6880">
        <v>1163292249</v>
      </c>
    </row>
    <row r="6881" spans="1:4" x14ac:dyDescent="0.3">
      <c r="A6881" t="s">
        <v>9191</v>
      </c>
      <c r="B6881" t="s">
        <v>2310</v>
      </c>
      <c r="C6881">
        <v>42079</v>
      </c>
      <c r="D6881">
        <v>9545462825</v>
      </c>
    </row>
    <row r="6882" spans="1:4" x14ac:dyDescent="0.3">
      <c r="A6882" t="s">
        <v>9192</v>
      </c>
      <c r="B6882" t="s">
        <v>2731</v>
      </c>
      <c r="C6882">
        <v>17832</v>
      </c>
      <c r="D6882">
        <v>8419732141</v>
      </c>
    </row>
    <row r="6883" spans="1:4" x14ac:dyDescent="0.3">
      <c r="A6883" t="s">
        <v>9193</v>
      </c>
      <c r="B6883" t="s">
        <v>2106</v>
      </c>
      <c r="C6883">
        <v>33872</v>
      </c>
      <c r="D6883">
        <v>9965847037</v>
      </c>
    </row>
    <row r="6884" spans="1:4" x14ac:dyDescent="0.3">
      <c r="A6884" t="s">
        <v>9194</v>
      </c>
      <c r="B6884" t="s">
        <v>2491</v>
      </c>
      <c r="C6884">
        <v>45275</v>
      </c>
      <c r="D6884">
        <v>5460394635</v>
      </c>
    </row>
    <row r="6885" spans="1:4" x14ac:dyDescent="0.3">
      <c r="A6885" t="s">
        <v>9195</v>
      </c>
      <c r="B6885" t="s">
        <v>3393</v>
      </c>
      <c r="C6885">
        <v>30319</v>
      </c>
      <c r="D6885">
        <v>5759255762</v>
      </c>
    </row>
    <row r="6886" spans="1:4" x14ac:dyDescent="0.3">
      <c r="A6886" t="s">
        <v>9196</v>
      </c>
      <c r="B6886" t="s">
        <v>2660</v>
      </c>
      <c r="C6886">
        <v>40178</v>
      </c>
      <c r="D6886">
        <v>101658508</v>
      </c>
    </row>
    <row r="6887" spans="1:4" x14ac:dyDescent="0.3">
      <c r="A6887" t="s">
        <v>9197</v>
      </c>
      <c r="B6887" t="s">
        <v>2360</v>
      </c>
      <c r="C6887">
        <v>40981</v>
      </c>
      <c r="D6887">
        <v>1296185559</v>
      </c>
    </row>
    <row r="6888" spans="1:4" x14ac:dyDescent="0.3">
      <c r="A6888" t="s">
        <v>9198</v>
      </c>
      <c r="B6888" t="s">
        <v>2127</v>
      </c>
      <c r="C6888">
        <v>32857</v>
      </c>
      <c r="D6888">
        <v>544760832</v>
      </c>
    </row>
    <row r="6889" spans="1:4" x14ac:dyDescent="0.3">
      <c r="A6889" t="s">
        <v>9199</v>
      </c>
      <c r="B6889" t="s">
        <v>2475</v>
      </c>
      <c r="C6889">
        <v>18440</v>
      </c>
      <c r="D6889">
        <v>3935718624</v>
      </c>
    </row>
    <row r="6890" spans="1:4" x14ac:dyDescent="0.3">
      <c r="A6890" t="s">
        <v>9200</v>
      </c>
      <c r="B6890" t="s">
        <v>2121</v>
      </c>
      <c r="C6890">
        <v>16185</v>
      </c>
      <c r="D6890">
        <v>1953937357</v>
      </c>
    </row>
    <row r="6891" spans="1:4" x14ac:dyDescent="0.3">
      <c r="A6891" t="s">
        <v>9201</v>
      </c>
      <c r="B6891" t="s">
        <v>4422</v>
      </c>
      <c r="C6891">
        <v>38746</v>
      </c>
      <c r="D6891">
        <v>4223282808</v>
      </c>
    </row>
    <row r="6892" spans="1:4" x14ac:dyDescent="0.3">
      <c r="A6892" t="s">
        <v>9202</v>
      </c>
      <c r="B6892" t="s">
        <v>2428</v>
      </c>
      <c r="C6892">
        <v>46352</v>
      </c>
      <c r="D6892">
        <v>1096335336</v>
      </c>
    </row>
    <row r="6893" spans="1:4" x14ac:dyDescent="0.3">
      <c r="A6893" t="s">
        <v>9203</v>
      </c>
      <c r="B6893" t="s">
        <v>3271</v>
      </c>
      <c r="C6893">
        <v>34021</v>
      </c>
      <c r="D6893">
        <v>1351073265</v>
      </c>
    </row>
    <row r="6894" spans="1:4" x14ac:dyDescent="0.3">
      <c r="A6894" t="s">
        <v>9204</v>
      </c>
      <c r="B6894" t="s">
        <v>2242</v>
      </c>
      <c r="C6894">
        <v>47154</v>
      </c>
      <c r="D6894">
        <v>7088886472</v>
      </c>
    </row>
    <row r="6895" spans="1:4" x14ac:dyDescent="0.3">
      <c r="A6895" t="s">
        <v>9205</v>
      </c>
      <c r="B6895" t="s">
        <v>2069</v>
      </c>
      <c r="C6895">
        <v>10682</v>
      </c>
      <c r="D6895">
        <v>1489889981</v>
      </c>
    </row>
    <row r="6896" spans="1:4" x14ac:dyDescent="0.3">
      <c r="A6896" t="s">
        <v>9206</v>
      </c>
      <c r="B6896" t="s">
        <v>3487</v>
      </c>
      <c r="C6896">
        <v>29479</v>
      </c>
      <c r="D6896">
        <v>7625163059</v>
      </c>
    </row>
    <row r="6897" spans="1:4" x14ac:dyDescent="0.3">
      <c r="A6897" t="s">
        <v>9207</v>
      </c>
      <c r="B6897" t="s">
        <v>2296</v>
      </c>
      <c r="C6897">
        <v>26238</v>
      </c>
      <c r="D6897">
        <v>7152427402</v>
      </c>
    </row>
    <row r="6898" spans="1:4" x14ac:dyDescent="0.3">
      <c r="A6898" t="s">
        <v>9208</v>
      </c>
      <c r="B6898" t="s">
        <v>3508</v>
      </c>
      <c r="C6898">
        <v>55239</v>
      </c>
      <c r="D6898">
        <v>5948190226</v>
      </c>
    </row>
    <row r="6899" spans="1:4" x14ac:dyDescent="0.3">
      <c r="A6899" t="s">
        <v>9209</v>
      </c>
      <c r="B6899" t="s">
        <v>2151</v>
      </c>
      <c r="C6899">
        <v>36795</v>
      </c>
      <c r="D6899">
        <v>6007705854</v>
      </c>
    </row>
    <row r="6900" spans="1:4" x14ac:dyDescent="0.3">
      <c r="A6900" t="s">
        <v>9210</v>
      </c>
      <c r="B6900" t="s">
        <v>3508</v>
      </c>
      <c r="C6900">
        <v>21670</v>
      </c>
      <c r="D6900">
        <v>5211527984</v>
      </c>
    </row>
    <row r="6901" spans="1:4" x14ac:dyDescent="0.3">
      <c r="A6901" t="s">
        <v>9211</v>
      </c>
      <c r="B6901" t="s">
        <v>2251</v>
      </c>
      <c r="C6901">
        <v>31183</v>
      </c>
      <c r="D6901">
        <v>5341512014</v>
      </c>
    </row>
    <row r="6902" spans="1:4" x14ac:dyDescent="0.3">
      <c r="A6902" t="s">
        <v>9212</v>
      </c>
      <c r="B6902" t="s">
        <v>2546</v>
      </c>
      <c r="C6902">
        <v>37149</v>
      </c>
      <c r="D6902">
        <v>8998375370</v>
      </c>
    </row>
    <row r="6903" spans="1:4" x14ac:dyDescent="0.3">
      <c r="A6903" t="s">
        <v>9213</v>
      </c>
      <c r="B6903" t="s">
        <v>1932</v>
      </c>
      <c r="C6903">
        <v>12591</v>
      </c>
      <c r="D6903">
        <v>2306669465</v>
      </c>
    </row>
    <row r="6904" spans="1:4" x14ac:dyDescent="0.3">
      <c r="A6904" t="s">
        <v>9214</v>
      </c>
      <c r="B6904" t="s">
        <v>2093</v>
      </c>
      <c r="C6904">
        <v>10369</v>
      </c>
      <c r="D6904">
        <v>7628323464</v>
      </c>
    </row>
    <row r="6905" spans="1:4" x14ac:dyDescent="0.3">
      <c r="A6905" t="s">
        <v>9215</v>
      </c>
      <c r="B6905" t="s">
        <v>2802</v>
      </c>
      <c r="C6905">
        <v>21666</v>
      </c>
      <c r="D6905">
        <v>1280521902</v>
      </c>
    </row>
    <row r="6906" spans="1:4" x14ac:dyDescent="0.3">
      <c r="A6906" t="s">
        <v>9216</v>
      </c>
      <c r="B6906" t="s">
        <v>1978</v>
      </c>
      <c r="C6906">
        <v>52758</v>
      </c>
      <c r="D6906">
        <v>6961242316</v>
      </c>
    </row>
    <row r="6907" spans="1:4" x14ac:dyDescent="0.3">
      <c r="A6907" t="s">
        <v>9217</v>
      </c>
      <c r="B6907" t="s">
        <v>2260</v>
      </c>
      <c r="C6907">
        <v>34461</v>
      </c>
      <c r="D6907">
        <v>6471464479</v>
      </c>
    </row>
    <row r="6908" spans="1:4" x14ac:dyDescent="0.3">
      <c r="A6908" t="s">
        <v>9218</v>
      </c>
      <c r="B6908" t="s">
        <v>2459</v>
      </c>
      <c r="C6908">
        <v>46378</v>
      </c>
      <c r="D6908">
        <v>544760832</v>
      </c>
    </row>
    <row r="6909" spans="1:4" x14ac:dyDescent="0.3">
      <c r="A6909" t="s">
        <v>9219</v>
      </c>
      <c r="B6909" t="s">
        <v>2097</v>
      </c>
      <c r="C6909">
        <v>27480</v>
      </c>
      <c r="D6909">
        <v>9674189459</v>
      </c>
    </row>
    <row r="6910" spans="1:4" x14ac:dyDescent="0.3">
      <c r="A6910" t="s">
        <v>9220</v>
      </c>
      <c r="B6910" t="s">
        <v>2409</v>
      </c>
      <c r="C6910">
        <v>54173</v>
      </c>
      <c r="D6910">
        <v>8024322455</v>
      </c>
    </row>
    <row r="6911" spans="1:4" x14ac:dyDescent="0.3">
      <c r="A6911" t="s">
        <v>9221</v>
      </c>
      <c r="B6911" t="s">
        <v>2139</v>
      </c>
      <c r="C6911">
        <v>33341</v>
      </c>
      <c r="D6911">
        <v>4638232353</v>
      </c>
    </row>
    <row r="6912" spans="1:4" x14ac:dyDescent="0.3">
      <c r="A6912" t="s">
        <v>9222</v>
      </c>
      <c r="B6912" t="s">
        <v>2288</v>
      </c>
      <c r="C6912">
        <v>50884</v>
      </c>
      <c r="D6912">
        <v>769312748</v>
      </c>
    </row>
    <row r="6913" spans="1:4" x14ac:dyDescent="0.3">
      <c r="A6913" t="s">
        <v>9223</v>
      </c>
      <c r="B6913" t="s">
        <v>2378</v>
      </c>
      <c r="C6913">
        <v>43114</v>
      </c>
      <c r="D6913">
        <v>3409869514</v>
      </c>
    </row>
    <row r="6914" spans="1:4" x14ac:dyDescent="0.3">
      <c r="A6914" t="s">
        <v>9224</v>
      </c>
      <c r="B6914" t="s">
        <v>2314</v>
      </c>
      <c r="C6914">
        <v>10889</v>
      </c>
      <c r="D6914">
        <v>3933021111</v>
      </c>
    </row>
    <row r="6915" spans="1:4" x14ac:dyDescent="0.3">
      <c r="A6915" t="s">
        <v>9225</v>
      </c>
      <c r="B6915" t="s">
        <v>2856</v>
      </c>
      <c r="C6915">
        <v>42991</v>
      </c>
      <c r="D6915">
        <v>6815475379</v>
      </c>
    </row>
    <row r="6916" spans="1:4" x14ac:dyDescent="0.3">
      <c r="A6916" t="s">
        <v>9226</v>
      </c>
      <c r="B6916" t="s">
        <v>2853</v>
      </c>
      <c r="C6916">
        <v>14633</v>
      </c>
      <c r="D6916">
        <v>6487054410</v>
      </c>
    </row>
    <row r="6917" spans="1:4" x14ac:dyDescent="0.3">
      <c r="A6917" t="s">
        <v>9227</v>
      </c>
      <c r="B6917" t="s">
        <v>3237</v>
      </c>
      <c r="C6917">
        <v>22306</v>
      </c>
      <c r="D6917">
        <v>7493076952</v>
      </c>
    </row>
    <row r="6918" spans="1:4" x14ac:dyDescent="0.3">
      <c r="A6918" t="s">
        <v>9228</v>
      </c>
      <c r="B6918" t="s">
        <v>3297</v>
      </c>
      <c r="C6918">
        <v>58022</v>
      </c>
      <c r="D6918">
        <v>4085082426</v>
      </c>
    </row>
    <row r="6919" spans="1:4" x14ac:dyDescent="0.3">
      <c r="A6919" t="s">
        <v>9229</v>
      </c>
      <c r="B6919" t="s">
        <v>2431</v>
      </c>
      <c r="C6919">
        <v>50705</v>
      </c>
      <c r="D6919">
        <v>3213290963</v>
      </c>
    </row>
    <row r="6920" spans="1:4" x14ac:dyDescent="0.3">
      <c r="A6920" t="s">
        <v>9230</v>
      </c>
      <c r="B6920" t="s">
        <v>1954</v>
      </c>
      <c r="C6920">
        <v>26246</v>
      </c>
      <c r="D6920">
        <v>3000763902</v>
      </c>
    </row>
    <row r="6921" spans="1:4" x14ac:dyDescent="0.3">
      <c r="A6921" t="s">
        <v>9231</v>
      </c>
      <c r="B6921" t="s">
        <v>2329</v>
      </c>
      <c r="C6921">
        <v>28648</v>
      </c>
      <c r="D6921">
        <v>3819859829</v>
      </c>
    </row>
    <row r="6922" spans="1:4" x14ac:dyDescent="0.3">
      <c r="A6922" t="s">
        <v>9232</v>
      </c>
      <c r="B6922" t="s">
        <v>2030</v>
      </c>
      <c r="C6922">
        <v>49525</v>
      </c>
      <c r="D6922">
        <v>8349606134</v>
      </c>
    </row>
    <row r="6923" spans="1:4" x14ac:dyDescent="0.3">
      <c r="A6923" t="s">
        <v>9233</v>
      </c>
      <c r="B6923" t="s">
        <v>2623</v>
      </c>
      <c r="C6923">
        <v>33698</v>
      </c>
      <c r="D6923">
        <v>885693418</v>
      </c>
    </row>
    <row r="6924" spans="1:4" x14ac:dyDescent="0.3">
      <c r="A6924" t="s">
        <v>9234</v>
      </c>
      <c r="B6924" t="s">
        <v>2350</v>
      </c>
      <c r="C6924">
        <v>21082</v>
      </c>
      <c r="D6924">
        <v>2958727874</v>
      </c>
    </row>
    <row r="6925" spans="1:4" x14ac:dyDescent="0.3">
      <c r="A6925" t="s">
        <v>9235</v>
      </c>
      <c r="B6925" t="s">
        <v>2244</v>
      </c>
      <c r="C6925">
        <v>19123</v>
      </c>
      <c r="D6925">
        <v>1163292249</v>
      </c>
    </row>
    <row r="6926" spans="1:4" x14ac:dyDescent="0.3">
      <c r="A6926" t="s">
        <v>9236</v>
      </c>
      <c r="B6926" t="s">
        <v>2401</v>
      </c>
      <c r="C6926">
        <v>14419</v>
      </c>
      <c r="D6926">
        <v>6720857681</v>
      </c>
    </row>
    <row r="6927" spans="1:4" x14ac:dyDescent="0.3">
      <c r="A6927" t="s">
        <v>9237</v>
      </c>
      <c r="B6927" t="s">
        <v>2931</v>
      </c>
      <c r="C6927">
        <v>46106</v>
      </c>
      <c r="D6927">
        <v>5837066497</v>
      </c>
    </row>
    <row r="6928" spans="1:4" x14ac:dyDescent="0.3">
      <c r="A6928" t="s">
        <v>9238</v>
      </c>
      <c r="B6928" t="s">
        <v>2752</v>
      </c>
      <c r="C6928">
        <v>13114</v>
      </c>
      <c r="D6928">
        <v>8044612831</v>
      </c>
    </row>
    <row r="6929" spans="1:4" x14ac:dyDescent="0.3">
      <c r="A6929" t="s">
        <v>9239</v>
      </c>
      <c r="B6929" t="s">
        <v>2041</v>
      </c>
      <c r="C6929">
        <v>12484</v>
      </c>
      <c r="D6929">
        <v>9619649427</v>
      </c>
    </row>
    <row r="6930" spans="1:4" x14ac:dyDescent="0.3">
      <c r="A6930" t="s">
        <v>9240</v>
      </c>
      <c r="B6930" t="s">
        <v>2990</v>
      </c>
      <c r="C6930">
        <v>33664</v>
      </c>
      <c r="D6930">
        <v>1755716656</v>
      </c>
    </row>
    <row r="6931" spans="1:4" x14ac:dyDescent="0.3">
      <c r="A6931" t="s">
        <v>9241</v>
      </c>
      <c r="B6931" t="s">
        <v>2225</v>
      </c>
      <c r="C6931">
        <v>48398</v>
      </c>
      <c r="D6931">
        <v>9328457335</v>
      </c>
    </row>
    <row r="6932" spans="1:4" x14ac:dyDescent="0.3">
      <c r="A6932" t="s">
        <v>9242</v>
      </c>
      <c r="B6932" t="s">
        <v>2024</v>
      </c>
      <c r="C6932">
        <v>33485</v>
      </c>
      <c r="D6932">
        <v>4972162740</v>
      </c>
    </row>
    <row r="6933" spans="1:4" x14ac:dyDescent="0.3">
      <c r="A6933" t="s">
        <v>9243</v>
      </c>
      <c r="B6933" t="s">
        <v>2650</v>
      </c>
      <c r="C6933">
        <v>17080</v>
      </c>
      <c r="D6933">
        <v>2307209530</v>
      </c>
    </row>
    <row r="6934" spans="1:4" x14ac:dyDescent="0.3">
      <c r="A6934" t="s">
        <v>9244</v>
      </c>
      <c r="B6934" t="s">
        <v>2101</v>
      </c>
      <c r="C6934">
        <v>14484</v>
      </c>
      <c r="D6934">
        <v>2565093969</v>
      </c>
    </row>
    <row r="6935" spans="1:4" x14ac:dyDescent="0.3">
      <c r="A6935" t="s">
        <v>9245</v>
      </c>
      <c r="B6935" t="s">
        <v>3390</v>
      </c>
      <c r="C6935">
        <v>17812</v>
      </c>
      <c r="D6935">
        <v>1839046880</v>
      </c>
    </row>
    <row r="6936" spans="1:4" x14ac:dyDescent="0.3">
      <c r="A6936" t="s">
        <v>9246</v>
      </c>
      <c r="B6936" t="s">
        <v>3663</v>
      </c>
      <c r="C6936">
        <v>50695</v>
      </c>
      <c r="D6936">
        <v>4967603564</v>
      </c>
    </row>
    <row r="6937" spans="1:4" x14ac:dyDescent="0.3">
      <c r="A6937" t="s">
        <v>9247</v>
      </c>
      <c r="B6937" t="s">
        <v>2127</v>
      </c>
      <c r="C6937">
        <v>18432</v>
      </c>
      <c r="D6937">
        <v>7533163729</v>
      </c>
    </row>
    <row r="6938" spans="1:4" x14ac:dyDescent="0.3">
      <c r="A6938" t="s">
        <v>9248</v>
      </c>
      <c r="B6938" t="s">
        <v>2552</v>
      </c>
      <c r="C6938">
        <v>21887</v>
      </c>
      <c r="D6938">
        <v>5764917026</v>
      </c>
    </row>
    <row r="6939" spans="1:4" x14ac:dyDescent="0.3">
      <c r="A6939" t="s">
        <v>9249</v>
      </c>
      <c r="B6939" t="s">
        <v>4422</v>
      </c>
      <c r="C6939">
        <v>24624</v>
      </c>
      <c r="D6939">
        <v>8173067724</v>
      </c>
    </row>
    <row r="6940" spans="1:4" x14ac:dyDescent="0.3">
      <c r="A6940" t="s">
        <v>9250</v>
      </c>
      <c r="B6940" t="s">
        <v>2797</v>
      </c>
      <c r="C6940">
        <v>50568</v>
      </c>
      <c r="D6940">
        <v>8644362151</v>
      </c>
    </row>
    <row r="6941" spans="1:4" x14ac:dyDescent="0.3">
      <c r="A6941" t="s">
        <v>9251</v>
      </c>
      <c r="B6941" t="s">
        <v>2035</v>
      </c>
      <c r="C6941">
        <v>57481</v>
      </c>
      <c r="D6941">
        <v>6637560367</v>
      </c>
    </row>
    <row r="6942" spans="1:4" x14ac:dyDescent="0.3">
      <c r="A6942" t="s">
        <v>9252</v>
      </c>
      <c r="B6942" t="s">
        <v>2670</v>
      </c>
      <c r="C6942">
        <v>47535</v>
      </c>
      <c r="D6942">
        <v>2209340063</v>
      </c>
    </row>
    <row r="6943" spans="1:4" x14ac:dyDescent="0.3">
      <c r="A6943" t="s">
        <v>9253</v>
      </c>
      <c r="B6943" t="s">
        <v>2623</v>
      </c>
      <c r="C6943">
        <v>49160</v>
      </c>
      <c r="D6943">
        <v>7242677408</v>
      </c>
    </row>
    <row r="6944" spans="1:4" x14ac:dyDescent="0.3">
      <c r="A6944" t="s">
        <v>9254</v>
      </c>
      <c r="B6944" t="s">
        <v>2736</v>
      </c>
      <c r="C6944">
        <v>51139</v>
      </c>
      <c r="D6944">
        <v>999389173</v>
      </c>
    </row>
    <row r="6945" spans="1:4" x14ac:dyDescent="0.3">
      <c r="A6945" t="s">
        <v>9255</v>
      </c>
      <c r="B6945" t="s">
        <v>2166</v>
      </c>
      <c r="C6945">
        <v>51143</v>
      </c>
      <c r="D6945">
        <v>7637608875</v>
      </c>
    </row>
    <row r="6946" spans="1:4" x14ac:dyDescent="0.3">
      <c r="A6946" t="s">
        <v>9256</v>
      </c>
      <c r="B6946" t="s">
        <v>2314</v>
      </c>
      <c r="C6946">
        <v>14455</v>
      </c>
      <c r="D6946">
        <v>3211170715</v>
      </c>
    </row>
    <row r="6947" spans="1:4" x14ac:dyDescent="0.3">
      <c r="A6947" t="s">
        <v>9257</v>
      </c>
      <c r="B6947" t="s">
        <v>2548</v>
      </c>
      <c r="C6947">
        <v>39176</v>
      </c>
      <c r="D6947">
        <v>3145010581</v>
      </c>
    </row>
    <row r="6948" spans="1:4" x14ac:dyDescent="0.3">
      <c r="A6948" t="s">
        <v>9258</v>
      </c>
      <c r="B6948" t="s">
        <v>2020</v>
      </c>
      <c r="C6948">
        <v>44666</v>
      </c>
      <c r="D6948">
        <v>8750494546</v>
      </c>
    </row>
    <row r="6949" spans="1:4" x14ac:dyDescent="0.3">
      <c r="A6949" t="s">
        <v>9259</v>
      </c>
      <c r="B6949" t="s">
        <v>2131</v>
      </c>
      <c r="C6949">
        <v>57893</v>
      </c>
      <c r="D6949">
        <v>6531376252</v>
      </c>
    </row>
    <row r="6950" spans="1:4" x14ac:dyDescent="0.3">
      <c r="A6950" t="s">
        <v>9260</v>
      </c>
      <c r="B6950" t="s">
        <v>1988</v>
      </c>
      <c r="C6950">
        <v>12890</v>
      </c>
      <c r="D6950">
        <v>2958692264</v>
      </c>
    </row>
    <row r="6951" spans="1:4" x14ac:dyDescent="0.3">
      <c r="A6951" t="s">
        <v>9261</v>
      </c>
      <c r="B6951" t="s">
        <v>2020</v>
      </c>
      <c r="C6951">
        <v>38489</v>
      </c>
      <c r="D6951">
        <v>4453315724</v>
      </c>
    </row>
    <row r="6952" spans="1:4" x14ac:dyDescent="0.3">
      <c r="A6952" t="s">
        <v>9262</v>
      </c>
      <c r="B6952" t="s">
        <v>2051</v>
      </c>
      <c r="C6952">
        <v>46645</v>
      </c>
      <c r="D6952">
        <v>9590888275</v>
      </c>
    </row>
    <row r="6953" spans="1:4" x14ac:dyDescent="0.3">
      <c r="A6953" t="s">
        <v>9263</v>
      </c>
      <c r="B6953" t="s">
        <v>2069</v>
      </c>
      <c r="C6953">
        <v>12881</v>
      </c>
      <c r="D6953">
        <v>8695742075</v>
      </c>
    </row>
    <row r="6954" spans="1:4" x14ac:dyDescent="0.3">
      <c r="A6954" t="s">
        <v>9264</v>
      </c>
      <c r="B6954" t="s">
        <v>2505</v>
      </c>
      <c r="C6954">
        <v>40783</v>
      </c>
      <c r="D6954">
        <v>858481901</v>
      </c>
    </row>
    <row r="6955" spans="1:4" x14ac:dyDescent="0.3">
      <c r="A6955" t="s">
        <v>9265</v>
      </c>
      <c r="B6955" t="s">
        <v>1984</v>
      </c>
      <c r="C6955">
        <v>55025</v>
      </c>
      <c r="D6955">
        <v>6842911427</v>
      </c>
    </row>
    <row r="6956" spans="1:4" x14ac:dyDescent="0.3">
      <c r="A6956" t="s">
        <v>9266</v>
      </c>
      <c r="B6956" t="s">
        <v>2674</v>
      </c>
      <c r="C6956">
        <v>57574</v>
      </c>
      <c r="D6956">
        <v>9163060264</v>
      </c>
    </row>
    <row r="6957" spans="1:4" x14ac:dyDescent="0.3">
      <c r="A6957" t="s">
        <v>9267</v>
      </c>
      <c r="B6957" t="s">
        <v>2121</v>
      </c>
      <c r="C6957">
        <v>52372</v>
      </c>
      <c r="D6957">
        <v>2417008025</v>
      </c>
    </row>
    <row r="6958" spans="1:4" x14ac:dyDescent="0.3">
      <c r="A6958" t="s">
        <v>9268</v>
      </c>
      <c r="B6958" t="s">
        <v>2314</v>
      </c>
      <c r="C6958">
        <v>20751</v>
      </c>
      <c r="D6958">
        <v>6850203894</v>
      </c>
    </row>
    <row r="6959" spans="1:4" x14ac:dyDescent="0.3">
      <c r="A6959" t="s">
        <v>9269</v>
      </c>
      <c r="B6959" t="s">
        <v>2234</v>
      </c>
      <c r="C6959">
        <v>26636</v>
      </c>
      <c r="D6959">
        <v>8887868026</v>
      </c>
    </row>
    <row r="6960" spans="1:4" x14ac:dyDescent="0.3">
      <c r="A6960" t="s">
        <v>9270</v>
      </c>
      <c r="B6960" t="s">
        <v>1986</v>
      </c>
      <c r="C6960">
        <v>40598</v>
      </c>
      <c r="D6960">
        <v>1522190236</v>
      </c>
    </row>
    <row r="6961" spans="1:4" x14ac:dyDescent="0.3">
      <c r="A6961" t="s">
        <v>9271</v>
      </c>
      <c r="B6961" t="s">
        <v>2376</v>
      </c>
      <c r="C6961">
        <v>43770</v>
      </c>
      <c r="D6961">
        <v>299663825</v>
      </c>
    </row>
    <row r="6962" spans="1:4" x14ac:dyDescent="0.3">
      <c r="A6962" t="s">
        <v>9272</v>
      </c>
      <c r="B6962" t="s">
        <v>2234</v>
      </c>
      <c r="C6962">
        <v>43605</v>
      </c>
      <c r="D6962">
        <v>1469328364</v>
      </c>
    </row>
    <row r="6963" spans="1:4" x14ac:dyDescent="0.3">
      <c r="A6963" t="s">
        <v>9273</v>
      </c>
      <c r="B6963" t="s">
        <v>2197</v>
      </c>
      <c r="C6963">
        <v>36382</v>
      </c>
      <c r="D6963">
        <v>9803956825</v>
      </c>
    </row>
    <row r="6964" spans="1:4" x14ac:dyDescent="0.3">
      <c r="A6964" t="s">
        <v>9274</v>
      </c>
      <c r="B6964" t="s">
        <v>2051</v>
      </c>
      <c r="C6964">
        <v>36837</v>
      </c>
      <c r="D6964">
        <v>9229113786</v>
      </c>
    </row>
    <row r="6965" spans="1:4" x14ac:dyDescent="0.3">
      <c r="A6965" t="s">
        <v>9275</v>
      </c>
      <c r="B6965" t="s">
        <v>2521</v>
      </c>
      <c r="C6965">
        <v>25841</v>
      </c>
      <c r="D6965">
        <v>1472093461</v>
      </c>
    </row>
    <row r="6966" spans="1:4" x14ac:dyDescent="0.3">
      <c r="A6966" t="s">
        <v>9276</v>
      </c>
      <c r="B6966" t="s">
        <v>2691</v>
      </c>
      <c r="C6966">
        <v>58365</v>
      </c>
      <c r="D6966">
        <v>4323727860</v>
      </c>
    </row>
    <row r="6967" spans="1:4" x14ac:dyDescent="0.3">
      <c r="A6967" t="s">
        <v>9277</v>
      </c>
      <c r="B6967" t="s">
        <v>2149</v>
      </c>
      <c r="C6967">
        <v>38427</v>
      </c>
      <c r="D6967">
        <v>3133221701</v>
      </c>
    </row>
    <row r="6968" spans="1:4" x14ac:dyDescent="0.3">
      <c r="A6968" t="s">
        <v>9278</v>
      </c>
      <c r="B6968" t="s">
        <v>2314</v>
      </c>
      <c r="C6968">
        <v>42791</v>
      </c>
      <c r="D6968">
        <v>7516977292</v>
      </c>
    </row>
    <row r="6969" spans="1:4" x14ac:dyDescent="0.3">
      <c r="A6969" t="s">
        <v>9279</v>
      </c>
      <c r="B6969" t="s">
        <v>3291</v>
      </c>
      <c r="C6969">
        <v>52612</v>
      </c>
      <c r="D6969">
        <v>7625163059</v>
      </c>
    </row>
    <row r="6970" spans="1:4" x14ac:dyDescent="0.3">
      <c r="A6970" t="s">
        <v>9280</v>
      </c>
      <c r="B6970" t="s">
        <v>2459</v>
      </c>
      <c r="C6970">
        <v>33249</v>
      </c>
      <c r="D6970">
        <v>320120716</v>
      </c>
    </row>
    <row r="6971" spans="1:4" x14ac:dyDescent="0.3">
      <c r="A6971" t="s">
        <v>9281</v>
      </c>
      <c r="B6971" t="s">
        <v>2533</v>
      </c>
      <c r="C6971">
        <v>30987</v>
      </c>
      <c r="D6971">
        <v>37593587</v>
      </c>
    </row>
    <row r="6972" spans="1:4" x14ac:dyDescent="0.3">
      <c r="A6972" t="s">
        <v>9282</v>
      </c>
      <c r="B6972" t="s">
        <v>2179</v>
      </c>
      <c r="C6972">
        <v>55050</v>
      </c>
      <c r="D6972">
        <v>8864419241</v>
      </c>
    </row>
    <row r="6973" spans="1:4" x14ac:dyDescent="0.3">
      <c r="A6973" t="s">
        <v>9283</v>
      </c>
      <c r="B6973" t="s">
        <v>2709</v>
      </c>
      <c r="C6973">
        <v>33662</v>
      </c>
      <c r="D6973">
        <v>8875320292</v>
      </c>
    </row>
    <row r="6974" spans="1:4" x14ac:dyDescent="0.3">
      <c r="A6974" t="s">
        <v>9284</v>
      </c>
      <c r="B6974" t="s">
        <v>2718</v>
      </c>
      <c r="C6974">
        <v>18622</v>
      </c>
      <c r="D6974">
        <v>7243767311</v>
      </c>
    </row>
    <row r="6975" spans="1:4" x14ac:dyDescent="0.3">
      <c r="A6975" t="s">
        <v>9285</v>
      </c>
      <c r="B6975" t="s">
        <v>3734</v>
      </c>
      <c r="C6975">
        <v>13431</v>
      </c>
      <c r="D6975">
        <v>2592292012</v>
      </c>
    </row>
    <row r="6976" spans="1:4" x14ac:dyDescent="0.3">
      <c r="A6976" t="s">
        <v>9286</v>
      </c>
      <c r="B6976" t="s">
        <v>1932</v>
      </c>
      <c r="C6976">
        <v>10237</v>
      </c>
      <c r="D6976">
        <v>273083503</v>
      </c>
    </row>
    <row r="6977" spans="1:4" x14ac:dyDescent="0.3">
      <c r="A6977" t="s">
        <v>9287</v>
      </c>
      <c r="B6977" t="s">
        <v>2478</v>
      </c>
      <c r="C6977">
        <v>32683</v>
      </c>
      <c r="D6977">
        <v>1598957961</v>
      </c>
    </row>
    <row r="6978" spans="1:4" x14ac:dyDescent="0.3">
      <c r="A6978" t="s">
        <v>9288</v>
      </c>
      <c r="B6978" t="s">
        <v>2343</v>
      </c>
      <c r="C6978">
        <v>25611</v>
      </c>
      <c r="D6978">
        <v>7794042674</v>
      </c>
    </row>
    <row r="6979" spans="1:4" x14ac:dyDescent="0.3">
      <c r="A6979" t="s">
        <v>9289</v>
      </c>
      <c r="B6979" t="s">
        <v>2221</v>
      </c>
      <c r="C6979">
        <v>37202</v>
      </c>
      <c r="D6979">
        <v>3509620267</v>
      </c>
    </row>
    <row r="6980" spans="1:4" x14ac:dyDescent="0.3">
      <c r="A6980" t="s">
        <v>9290</v>
      </c>
      <c r="B6980" t="s">
        <v>3663</v>
      </c>
      <c r="C6980">
        <v>46983</v>
      </c>
      <c r="D6980">
        <v>2936088178</v>
      </c>
    </row>
    <row r="6981" spans="1:4" x14ac:dyDescent="0.3">
      <c r="A6981" t="s">
        <v>9291</v>
      </c>
      <c r="B6981" t="s">
        <v>2623</v>
      </c>
      <c r="C6981">
        <v>56546</v>
      </c>
      <c r="D6981">
        <v>8895721314</v>
      </c>
    </row>
    <row r="6982" spans="1:4" x14ac:dyDescent="0.3">
      <c r="A6982" t="s">
        <v>9292</v>
      </c>
      <c r="B6982" t="s">
        <v>2325</v>
      </c>
      <c r="C6982">
        <v>55190</v>
      </c>
      <c r="D6982">
        <v>2292892200</v>
      </c>
    </row>
    <row r="6983" spans="1:4" x14ac:dyDescent="0.3">
      <c r="A6983" t="s">
        <v>9293</v>
      </c>
      <c r="B6983" t="s">
        <v>2614</v>
      </c>
      <c r="C6983">
        <v>57081</v>
      </c>
      <c r="D6983">
        <v>7039995972</v>
      </c>
    </row>
    <row r="6984" spans="1:4" x14ac:dyDescent="0.3">
      <c r="A6984" t="s">
        <v>9294</v>
      </c>
      <c r="B6984" t="s">
        <v>2293</v>
      </c>
      <c r="C6984">
        <v>24700</v>
      </c>
      <c r="D6984">
        <v>3516592710</v>
      </c>
    </row>
    <row r="6985" spans="1:4" x14ac:dyDescent="0.3">
      <c r="A6985" t="s">
        <v>9295</v>
      </c>
      <c r="B6985" t="s">
        <v>2716</v>
      </c>
      <c r="C6985">
        <v>12797</v>
      </c>
      <c r="D6985">
        <v>9104569016</v>
      </c>
    </row>
    <row r="6986" spans="1:4" x14ac:dyDescent="0.3">
      <c r="A6986" t="s">
        <v>9296</v>
      </c>
      <c r="B6986" t="s">
        <v>2494</v>
      </c>
      <c r="C6986">
        <v>18323</v>
      </c>
      <c r="D6986">
        <v>1541082834</v>
      </c>
    </row>
    <row r="6987" spans="1:4" x14ac:dyDescent="0.3">
      <c r="A6987" t="s">
        <v>9297</v>
      </c>
      <c r="B6987" t="s">
        <v>3142</v>
      </c>
      <c r="C6987">
        <v>58547</v>
      </c>
      <c r="D6987">
        <v>858481901</v>
      </c>
    </row>
    <row r="6988" spans="1:4" x14ac:dyDescent="0.3">
      <c r="A6988" t="s">
        <v>9298</v>
      </c>
      <c r="B6988" t="s">
        <v>1964</v>
      </c>
      <c r="C6988">
        <v>33878</v>
      </c>
      <c r="D6988">
        <v>1518783783</v>
      </c>
    </row>
    <row r="6989" spans="1:4" x14ac:dyDescent="0.3">
      <c r="A6989" t="s">
        <v>9299</v>
      </c>
      <c r="B6989" t="s">
        <v>2203</v>
      </c>
      <c r="C6989">
        <v>56699</v>
      </c>
      <c r="D6989">
        <v>7700368295</v>
      </c>
    </row>
    <row r="6990" spans="1:4" x14ac:dyDescent="0.3">
      <c r="A6990" t="s">
        <v>9300</v>
      </c>
      <c r="B6990" t="s">
        <v>3785</v>
      </c>
      <c r="C6990">
        <v>28939</v>
      </c>
      <c r="D6990">
        <v>9018504580</v>
      </c>
    </row>
    <row r="6991" spans="1:4" x14ac:dyDescent="0.3">
      <c r="A6991" t="s">
        <v>9301</v>
      </c>
      <c r="B6991" t="s">
        <v>1991</v>
      </c>
      <c r="C6991">
        <v>40141</v>
      </c>
      <c r="D6991">
        <v>4076701275</v>
      </c>
    </row>
    <row r="6992" spans="1:4" x14ac:dyDescent="0.3">
      <c r="A6992" t="s">
        <v>9302</v>
      </c>
      <c r="B6992" t="s">
        <v>1968</v>
      </c>
      <c r="C6992">
        <v>45074</v>
      </c>
      <c r="D6992">
        <v>8526090127</v>
      </c>
    </row>
    <row r="6993" spans="1:4" x14ac:dyDescent="0.3">
      <c r="A6993" t="s">
        <v>9303</v>
      </c>
      <c r="B6993" t="s">
        <v>2077</v>
      </c>
      <c r="C6993">
        <v>44659</v>
      </c>
      <c r="D6993">
        <v>2524572722</v>
      </c>
    </row>
    <row r="6994" spans="1:4" x14ac:dyDescent="0.3">
      <c r="A6994" t="s">
        <v>9304</v>
      </c>
      <c r="B6994" t="s">
        <v>2847</v>
      </c>
      <c r="C6994">
        <v>55145</v>
      </c>
      <c r="D6994">
        <v>7630993544</v>
      </c>
    </row>
    <row r="6995" spans="1:4" x14ac:dyDescent="0.3">
      <c r="A6995" t="s">
        <v>9305</v>
      </c>
      <c r="B6995" t="s">
        <v>2293</v>
      </c>
      <c r="C6995">
        <v>32850</v>
      </c>
      <c r="D6995">
        <v>2306669465</v>
      </c>
    </row>
    <row r="6996" spans="1:4" x14ac:dyDescent="0.3">
      <c r="A6996" t="s">
        <v>9306</v>
      </c>
      <c r="B6996" t="s">
        <v>2498</v>
      </c>
      <c r="C6996">
        <v>53427</v>
      </c>
      <c r="D6996">
        <v>2079803735</v>
      </c>
    </row>
    <row r="6997" spans="1:4" x14ac:dyDescent="0.3">
      <c r="A6997" t="s">
        <v>9307</v>
      </c>
      <c r="B6997" t="s">
        <v>1958</v>
      </c>
      <c r="C6997">
        <v>33622</v>
      </c>
      <c r="D6997">
        <v>3819859829</v>
      </c>
    </row>
    <row r="6998" spans="1:4" x14ac:dyDescent="0.3">
      <c r="A6998" t="s">
        <v>9308</v>
      </c>
      <c r="B6998" t="s">
        <v>2606</v>
      </c>
      <c r="C6998">
        <v>54492</v>
      </c>
      <c r="D6998">
        <v>5241020535</v>
      </c>
    </row>
    <row r="6999" spans="1:4" x14ac:dyDescent="0.3">
      <c r="A6999" t="s">
        <v>9309</v>
      </c>
      <c r="B6999" t="s">
        <v>2439</v>
      </c>
      <c r="C6999">
        <v>10103</v>
      </c>
      <c r="D6999">
        <v>3497169404</v>
      </c>
    </row>
    <row r="7000" spans="1:4" x14ac:dyDescent="0.3">
      <c r="A7000" t="s">
        <v>9310</v>
      </c>
      <c r="B7000" t="s">
        <v>2764</v>
      </c>
      <c r="C7000">
        <v>44645</v>
      </c>
      <c r="D7000">
        <v>2298319154</v>
      </c>
    </row>
    <row r="7001" spans="1:4" x14ac:dyDescent="0.3">
      <c r="A7001" t="s">
        <v>9311</v>
      </c>
      <c r="B7001" t="s">
        <v>3044</v>
      </c>
      <c r="C7001">
        <v>54715</v>
      </c>
      <c r="D7001">
        <v>7573774818</v>
      </c>
    </row>
    <row r="7002" spans="1:4" x14ac:dyDescent="0.3">
      <c r="A7002" t="s">
        <v>9312</v>
      </c>
      <c r="B7002" t="s">
        <v>2554</v>
      </c>
      <c r="C7002">
        <v>36941</v>
      </c>
      <c r="D7002">
        <v>7628323464</v>
      </c>
    </row>
    <row r="7003" spans="1:4" x14ac:dyDescent="0.3">
      <c r="A7003" t="s">
        <v>9313</v>
      </c>
      <c r="B7003" t="s">
        <v>2177</v>
      </c>
      <c r="C7003">
        <v>54372</v>
      </c>
      <c r="D7003">
        <v>471886378</v>
      </c>
    </row>
    <row r="7004" spans="1:4" x14ac:dyDescent="0.3">
      <c r="A7004" t="s">
        <v>9314</v>
      </c>
      <c r="B7004" t="s">
        <v>2069</v>
      </c>
      <c r="C7004">
        <v>54024</v>
      </c>
      <c r="D7004">
        <v>1549399640</v>
      </c>
    </row>
    <row r="7005" spans="1:4" x14ac:dyDescent="0.3">
      <c r="A7005" t="s">
        <v>9315</v>
      </c>
      <c r="B7005" t="s">
        <v>2047</v>
      </c>
      <c r="C7005">
        <v>51729</v>
      </c>
      <c r="D7005">
        <v>1898839557</v>
      </c>
    </row>
    <row r="7006" spans="1:4" x14ac:dyDescent="0.3">
      <c r="A7006" t="s">
        <v>9316</v>
      </c>
      <c r="B7006" t="s">
        <v>2133</v>
      </c>
      <c r="C7006">
        <v>20005</v>
      </c>
      <c r="D7006">
        <v>8373529241</v>
      </c>
    </row>
    <row r="7007" spans="1:4" x14ac:dyDescent="0.3">
      <c r="A7007" t="s">
        <v>9317</v>
      </c>
      <c r="B7007" t="s">
        <v>2249</v>
      </c>
      <c r="C7007">
        <v>26693</v>
      </c>
      <c r="D7007">
        <v>9795921177</v>
      </c>
    </row>
    <row r="7008" spans="1:4" x14ac:dyDescent="0.3">
      <c r="A7008" t="s">
        <v>9318</v>
      </c>
      <c r="B7008" t="s">
        <v>2133</v>
      </c>
      <c r="C7008">
        <v>51866</v>
      </c>
      <c r="D7008">
        <v>2575500974</v>
      </c>
    </row>
    <row r="7009" spans="1:4" x14ac:dyDescent="0.3">
      <c r="A7009" t="s">
        <v>9319</v>
      </c>
      <c r="B7009" t="s">
        <v>2283</v>
      </c>
      <c r="C7009">
        <v>42003</v>
      </c>
      <c r="D7009">
        <v>2565093969</v>
      </c>
    </row>
    <row r="7010" spans="1:4" x14ac:dyDescent="0.3">
      <c r="A7010" t="s">
        <v>9320</v>
      </c>
      <c r="B7010" t="s">
        <v>2385</v>
      </c>
      <c r="C7010">
        <v>22348</v>
      </c>
      <c r="D7010">
        <v>453763030</v>
      </c>
    </row>
    <row r="7011" spans="1:4" x14ac:dyDescent="0.3">
      <c r="A7011" t="s">
        <v>9321</v>
      </c>
      <c r="B7011" t="s">
        <v>2583</v>
      </c>
      <c r="C7011">
        <v>41371</v>
      </c>
      <c r="D7011">
        <v>2279888742</v>
      </c>
    </row>
    <row r="7012" spans="1:4" x14ac:dyDescent="0.3">
      <c r="A7012" t="s">
        <v>9322</v>
      </c>
      <c r="B7012" t="s">
        <v>2569</v>
      </c>
      <c r="C7012">
        <v>10176</v>
      </c>
      <c r="D7012">
        <v>8646243699</v>
      </c>
    </row>
    <row r="7013" spans="1:4" x14ac:dyDescent="0.3">
      <c r="A7013" t="s">
        <v>9323</v>
      </c>
      <c r="B7013" t="s">
        <v>2141</v>
      </c>
      <c r="C7013">
        <v>30732</v>
      </c>
      <c r="D7013">
        <v>19662963</v>
      </c>
    </row>
    <row r="7014" spans="1:4" x14ac:dyDescent="0.3">
      <c r="A7014" t="s">
        <v>9324</v>
      </c>
      <c r="B7014" t="s">
        <v>2401</v>
      </c>
      <c r="C7014">
        <v>35519</v>
      </c>
      <c r="D7014">
        <v>3303111790</v>
      </c>
    </row>
    <row r="7015" spans="1:4" x14ac:dyDescent="0.3">
      <c r="A7015" t="s">
        <v>9325</v>
      </c>
      <c r="B7015" t="s">
        <v>2567</v>
      </c>
      <c r="C7015">
        <v>12794</v>
      </c>
      <c r="D7015">
        <v>2908560011</v>
      </c>
    </row>
    <row r="7016" spans="1:4" x14ac:dyDescent="0.3">
      <c r="A7016" t="s">
        <v>9326</v>
      </c>
      <c r="B7016" t="s">
        <v>2127</v>
      </c>
      <c r="C7016">
        <v>17961</v>
      </c>
      <c r="D7016">
        <v>3041948354</v>
      </c>
    </row>
    <row r="7017" spans="1:4" x14ac:dyDescent="0.3">
      <c r="A7017" t="s">
        <v>9327</v>
      </c>
      <c r="B7017" t="s">
        <v>3512</v>
      </c>
      <c r="C7017">
        <v>59482</v>
      </c>
      <c r="D7017">
        <v>303831626</v>
      </c>
    </row>
    <row r="7018" spans="1:4" x14ac:dyDescent="0.3">
      <c r="A7018" t="s">
        <v>9328</v>
      </c>
      <c r="B7018" t="s">
        <v>2047</v>
      </c>
      <c r="C7018">
        <v>11266</v>
      </c>
      <c r="D7018">
        <v>6815475379</v>
      </c>
    </row>
    <row r="7019" spans="1:4" x14ac:dyDescent="0.3">
      <c r="A7019" t="s">
        <v>9329</v>
      </c>
      <c r="B7019" t="s">
        <v>2778</v>
      </c>
      <c r="C7019">
        <v>46773</v>
      </c>
      <c r="D7019">
        <v>2763158331</v>
      </c>
    </row>
    <row r="7020" spans="1:4" x14ac:dyDescent="0.3">
      <c r="A7020" t="s">
        <v>9330</v>
      </c>
      <c r="B7020" t="s">
        <v>2457</v>
      </c>
      <c r="C7020">
        <v>20532</v>
      </c>
      <c r="D7020">
        <v>263573389</v>
      </c>
    </row>
    <row r="7021" spans="1:4" x14ac:dyDescent="0.3">
      <c r="A7021" t="s">
        <v>9331</v>
      </c>
      <c r="B7021" t="s">
        <v>2563</v>
      </c>
      <c r="C7021">
        <v>36322</v>
      </c>
      <c r="D7021">
        <v>4752702681</v>
      </c>
    </row>
    <row r="7022" spans="1:4" x14ac:dyDescent="0.3">
      <c r="A7022" t="s">
        <v>9332</v>
      </c>
      <c r="B7022" t="s">
        <v>3092</v>
      </c>
      <c r="C7022">
        <v>57508</v>
      </c>
      <c r="D7022">
        <v>2859566597</v>
      </c>
    </row>
    <row r="7023" spans="1:4" x14ac:dyDescent="0.3">
      <c r="A7023" t="s">
        <v>9333</v>
      </c>
      <c r="B7023" t="s">
        <v>2083</v>
      </c>
      <c r="C7023">
        <v>11109</v>
      </c>
      <c r="D7023">
        <v>9800744517</v>
      </c>
    </row>
    <row r="7024" spans="1:4" x14ac:dyDescent="0.3">
      <c r="A7024" t="s">
        <v>9334</v>
      </c>
      <c r="B7024" t="s">
        <v>2401</v>
      </c>
      <c r="C7024">
        <v>56267</v>
      </c>
      <c r="D7024">
        <v>9483290694</v>
      </c>
    </row>
    <row r="7025" spans="1:4" x14ac:dyDescent="0.3">
      <c r="A7025" t="s">
        <v>9335</v>
      </c>
      <c r="B7025" t="s">
        <v>4461</v>
      </c>
      <c r="C7025">
        <v>23310</v>
      </c>
      <c r="D7025">
        <v>481875921</v>
      </c>
    </row>
    <row r="7026" spans="1:4" x14ac:dyDescent="0.3">
      <c r="A7026" t="s">
        <v>9336</v>
      </c>
      <c r="B7026" t="s">
        <v>2061</v>
      </c>
      <c r="C7026">
        <v>22864</v>
      </c>
      <c r="D7026">
        <v>3858163570</v>
      </c>
    </row>
    <row r="7027" spans="1:4" x14ac:dyDescent="0.3">
      <c r="A7027" t="s">
        <v>9337</v>
      </c>
      <c r="B7027" t="s">
        <v>2572</v>
      </c>
      <c r="C7027">
        <v>10954</v>
      </c>
      <c r="D7027">
        <v>3000763902</v>
      </c>
    </row>
    <row r="7028" spans="1:4" x14ac:dyDescent="0.3">
      <c r="A7028" t="s">
        <v>9338</v>
      </c>
      <c r="B7028" t="s">
        <v>2175</v>
      </c>
      <c r="C7028">
        <v>27488</v>
      </c>
      <c r="D7028">
        <v>4094820760</v>
      </c>
    </row>
    <row r="7029" spans="1:4" x14ac:dyDescent="0.3">
      <c r="A7029" t="s">
        <v>9339</v>
      </c>
      <c r="B7029" t="s">
        <v>2242</v>
      </c>
      <c r="C7029">
        <v>17246</v>
      </c>
      <c r="D7029">
        <v>3670950885</v>
      </c>
    </row>
    <row r="7030" spans="1:4" x14ac:dyDescent="0.3">
      <c r="A7030" t="s">
        <v>9340</v>
      </c>
      <c r="B7030" t="s">
        <v>2308</v>
      </c>
      <c r="C7030">
        <v>58088</v>
      </c>
      <c r="D7030">
        <v>5186660353</v>
      </c>
    </row>
    <row r="7031" spans="1:4" x14ac:dyDescent="0.3">
      <c r="A7031" t="s">
        <v>9341</v>
      </c>
      <c r="B7031" t="s">
        <v>2135</v>
      </c>
      <c r="C7031">
        <v>55313</v>
      </c>
      <c r="D7031">
        <v>8034345962</v>
      </c>
    </row>
    <row r="7032" spans="1:4" x14ac:dyDescent="0.3">
      <c r="A7032" t="s">
        <v>9342</v>
      </c>
      <c r="B7032" t="s">
        <v>2288</v>
      </c>
      <c r="C7032">
        <v>18617</v>
      </c>
      <c r="D7032">
        <v>4862005330</v>
      </c>
    </row>
    <row r="7033" spans="1:4" x14ac:dyDescent="0.3">
      <c r="A7033" t="s">
        <v>9343</v>
      </c>
      <c r="B7033" t="s">
        <v>2069</v>
      </c>
      <c r="C7033">
        <v>31706</v>
      </c>
      <c r="D7033">
        <v>8526090127</v>
      </c>
    </row>
    <row r="7034" spans="1:4" x14ac:dyDescent="0.3">
      <c r="A7034" t="s">
        <v>9344</v>
      </c>
      <c r="B7034" t="s">
        <v>3315</v>
      </c>
      <c r="C7034">
        <v>38994</v>
      </c>
      <c r="D7034">
        <v>6978367184</v>
      </c>
    </row>
    <row r="7035" spans="1:4" x14ac:dyDescent="0.3">
      <c r="A7035" t="s">
        <v>9345</v>
      </c>
      <c r="B7035" t="s">
        <v>5394</v>
      </c>
      <c r="C7035">
        <v>42448</v>
      </c>
      <c r="D7035">
        <v>3991175401</v>
      </c>
    </row>
    <row r="7036" spans="1:4" x14ac:dyDescent="0.3">
      <c r="A7036" t="s">
        <v>9346</v>
      </c>
      <c r="B7036" t="s">
        <v>2168</v>
      </c>
      <c r="C7036">
        <v>15465</v>
      </c>
      <c r="D7036">
        <v>6313424239</v>
      </c>
    </row>
    <row r="7037" spans="1:4" x14ac:dyDescent="0.3">
      <c r="A7037" t="s">
        <v>9347</v>
      </c>
      <c r="B7037" t="s">
        <v>2249</v>
      </c>
      <c r="C7037">
        <v>28538</v>
      </c>
      <c r="D7037">
        <v>8099854152</v>
      </c>
    </row>
    <row r="7038" spans="1:4" x14ac:dyDescent="0.3">
      <c r="A7038" t="s">
        <v>9348</v>
      </c>
      <c r="B7038" t="s">
        <v>2647</v>
      </c>
      <c r="C7038">
        <v>17813</v>
      </c>
      <c r="D7038">
        <v>1990335721</v>
      </c>
    </row>
    <row r="7039" spans="1:4" x14ac:dyDescent="0.3">
      <c r="A7039" t="s">
        <v>9349</v>
      </c>
      <c r="B7039" t="s">
        <v>2173</v>
      </c>
      <c r="C7039">
        <v>50513</v>
      </c>
      <c r="D7039">
        <v>8256403403</v>
      </c>
    </row>
    <row r="7040" spans="1:4" x14ac:dyDescent="0.3">
      <c r="A7040" t="s">
        <v>9350</v>
      </c>
      <c r="B7040" t="s">
        <v>2536</v>
      </c>
      <c r="C7040">
        <v>21019</v>
      </c>
      <c r="D7040">
        <v>4656574848</v>
      </c>
    </row>
    <row r="7041" spans="1:4" x14ac:dyDescent="0.3">
      <c r="A7041" t="s">
        <v>9351</v>
      </c>
      <c r="B7041" t="s">
        <v>1932</v>
      </c>
      <c r="C7041">
        <v>33679</v>
      </c>
      <c r="D7041">
        <v>3060876401</v>
      </c>
    </row>
    <row r="7042" spans="1:4" x14ac:dyDescent="0.3">
      <c r="A7042" t="s">
        <v>9352</v>
      </c>
      <c r="B7042" t="s">
        <v>2244</v>
      </c>
      <c r="C7042">
        <v>25662</v>
      </c>
      <c r="D7042">
        <v>5347887761</v>
      </c>
    </row>
    <row r="7043" spans="1:4" x14ac:dyDescent="0.3">
      <c r="A7043" t="s">
        <v>9353</v>
      </c>
      <c r="B7043" t="s">
        <v>2083</v>
      </c>
      <c r="C7043">
        <v>19484</v>
      </c>
      <c r="D7043">
        <v>939715988</v>
      </c>
    </row>
    <row r="7044" spans="1:4" x14ac:dyDescent="0.3">
      <c r="A7044" t="s">
        <v>9354</v>
      </c>
      <c r="B7044" t="s">
        <v>1964</v>
      </c>
      <c r="C7044">
        <v>27283</v>
      </c>
      <c r="D7044">
        <v>2599557828</v>
      </c>
    </row>
    <row r="7045" spans="1:4" x14ac:dyDescent="0.3">
      <c r="A7045" t="s">
        <v>9355</v>
      </c>
      <c r="B7045" t="s">
        <v>2348</v>
      </c>
      <c r="C7045">
        <v>50404</v>
      </c>
      <c r="D7045">
        <v>7888574610</v>
      </c>
    </row>
    <row r="7046" spans="1:4" x14ac:dyDescent="0.3">
      <c r="A7046" t="s">
        <v>9356</v>
      </c>
      <c r="B7046" t="s">
        <v>2391</v>
      </c>
      <c r="C7046">
        <v>59608</v>
      </c>
      <c r="D7046">
        <v>8109358470</v>
      </c>
    </row>
    <row r="7047" spans="1:4" x14ac:dyDescent="0.3">
      <c r="A7047" t="s">
        <v>9357</v>
      </c>
      <c r="B7047" t="s">
        <v>3356</v>
      </c>
      <c r="C7047">
        <v>53675</v>
      </c>
      <c r="D7047">
        <v>1462166245</v>
      </c>
    </row>
    <row r="7048" spans="1:4" x14ac:dyDescent="0.3">
      <c r="A7048" t="s">
        <v>9358</v>
      </c>
      <c r="B7048" t="s">
        <v>2608</v>
      </c>
      <c r="C7048">
        <v>52359</v>
      </c>
      <c r="D7048">
        <v>6750554423</v>
      </c>
    </row>
    <row r="7049" spans="1:4" x14ac:dyDescent="0.3">
      <c r="A7049" t="s">
        <v>9359</v>
      </c>
      <c r="B7049" t="s">
        <v>2736</v>
      </c>
      <c r="C7049">
        <v>30562</v>
      </c>
      <c r="D7049">
        <v>3016446324</v>
      </c>
    </row>
    <row r="7050" spans="1:4" x14ac:dyDescent="0.3">
      <c r="A7050" t="s">
        <v>9360</v>
      </c>
      <c r="B7050" t="s">
        <v>1980</v>
      </c>
      <c r="C7050">
        <v>29391</v>
      </c>
      <c r="D7050">
        <v>583595162</v>
      </c>
    </row>
    <row r="7051" spans="1:4" x14ac:dyDescent="0.3">
      <c r="A7051" t="s">
        <v>9361</v>
      </c>
      <c r="B7051" t="s">
        <v>2111</v>
      </c>
      <c r="C7051">
        <v>57917</v>
      </c>
      <c r="D7051">
        <v>3418374697</v>
      </c>
    </row>
    <row r="7052" spans="1:4" x14ac:dyDescent="0.3">
      <c r="A7052" t="s">
        <v>9362</v>
      </c>
      <c r="B7052" t="s">
        <v>2041</v>
      </c>
      <c r="C7052">
        <v>42882</v>
      </c>
      <c r="D7052">
        <v>1074899180</v>
      </c>
    </row>
    <row r="7053" spans="1:4" x14ac:dyDescent="0.3">
      <c r="A7053" t="s">
        <v>9363</v>
      </c>
      <c r="B7053" t="s">
        <v>2914</v>
      </c>
      <c r="C7053">
        <v>53885</v>
      </c>
      <c r="D7053">
        <v>933051662</v>
      </c>
    </row>
    <row r="7054" spans="1:4" x14ac:dyDescent="0.3">
      <c r="A7054" t="s">
        <v>9364</v>
      </c>
      <c r="B7054" t="s">
        <v>2139</v>
      </c>
      <c r="C7054">
        <v>48651</v>
      </c>
      <c r="D7054">
        <v>7374898193</v>
      </c>
    </row>
    <row r="7055" spans="1:4" x14ac:dyDescent="0.3">
      <c r="A7055" t="s">
        <v>9365</v>
      </c>
      <c r="B7055" t="s">
        <v>2572</v>
      </c>
      <c r="C7055">
        <v>33614</v>
      </c>
      <c r="D7055">
        <v>5948190226</v>
      </c>
    </row>
    <row r="7056" spans="1:4" x14ac:dyDescent="0.3">
      <c r="A7056" t="s">
        <v>9366</v>
      </c>
      <c r="B7056" t="s">
        <v>3533</v>
      </c>
      <c r="C7056">
        <v>52329</v>
      </c>
      <c r="D7056">
        <v>5837501576</v>
      </c>
    </row>
    <row r="7057" spans="1:4" x14ac:dyDescent="0.3">
      <c r="A7057" t="s">
        <v>9367</v>
      </c>
      <c r="B7057" t="s">
        <v>2873</v>
      </c>
      <c r="C7057">
        <v>35187</v>
      </c>
      <c r="D7057">
        <v>5077974136</v>
      </c>
    </row>
    <row r="7058" spans="1:4" x14ac:dyDescent="0.3">
      <c r="A7058" t="s">
        <v>9368</v>
      </c>
      <c r="B7058" t="s">
        <v>1991</v>
      </c>
      <c r="C7058">
        <v>33770</v>
      </c>
      <c r="D7058">
        <v>797655034</v>
      </c>
    </row>
    <row r="7059" spans="1:4" x14ac:dyDescent="0.3">
      <c r="A7059" t="s">
        <v>9369</v>
      </c>
      <c r="B7059" t="s">
        <v>2740</v>
      </c>
      <c r="C7059">
        <v>52129</v>
      </c>
      <c r="D7059">
        <v>8109358470</v>
      </c>
    </row>
    <row r="7060" spans="1:4" x14ac:dyDescent="0.3">
      <c r="A7060" t="s">
        <v>9370</v>
      </c>
      <c r="B7060" t="s">
        <v>2173</v>
      </c>
      <c r="C7060">
        <v>24183</v>
      </c>
      <c r="D7060">
        <v>7573774818</v>
      </c>
    </row>
    <row r="7061" spans="1:4" x14ac:dyDescent="0.3">
      <c r="A7061" t="s">
        <v>9371</v>
      </c>
      <c r="B7061" t="s">
        <v>2670</v>
      </c>
      <c r="C7061">
        <v>59496</v>
      </c>
      <c r="D7061">
        <v>710473923</v>
      </c>
    </row>
    <row r="7062" spans="1:4" x14ac:dyDescent="0.3">
      <c r="A7062" t="s">
        <v>9372</v>
      </c>
      <c r="B7062" t="s">
        <v>2314</v>
      </c>
      <c r="C7062">
        <v>36704</v>
      </c>
      <c r="D7062">
        <v>7367438190</v>
      </c>
    </row>
    <row r="7063" spans="1:4" x14ac:dyDescent="0.3">
      <c r="A7063" t="s">
        <v>9373</v>
      </c>
      <c r="B7063" t="s">
        <v>1986</v>
      </c>
      <c r="C7063">
        <v>45116</v>
      </c>
      <c r="D7063">
        <v>9726873223</v>
      </c>
    </row>
    <row r="7064" spans="1:4" x14ac:dyDescent="0.3">
      <c r="A7064" t="s">
        <v>9374</v>
      </c>
      <c r="B7064" t="s">
        <v>3286</v>
      </c>
      <c r="C7064">
        <v>49578</v>
      </c>
      <c r="D7064">
        <v>228985188</v>
      </c>
    </row>
    <row r="7065" spans="1:4" x14ac:dyDescent="0.3">
      <c r="A7065" t="s">
        <v>9375</v>
      </c>
      <c r="B7065" t="s">
        <v>2199</v>
      </c>
      <c r="C7065">
        <v>39728</v>
      </c>
      <c r="D7065">
        <v>5244119095</v>
      </c>
    </row>
    <row r="7066" spans="1:4" x14ac:dyDescent="0.3">
      <c r="A7066" t="s">
        <v>9376</v>
      </c>
      <c r="B7066" t="s">
        <v>3144</v>
      </c>
      <c r="C7066">
        <v>11994</v>
      </c>
      <c r="D7066">
        <v>8887868026</v>
      </c>
    </row>
    <row r="7067" spans="1:4" x14ac:dyDescent="0.3">
      <c r="A7067" t="s">
        <v>9377</v>
      </c>
      <c r="B7067" t="s">
        <v>1972</v>
      </c>
      <c r="C7067">
        <v>58231</v>
      </c>
      <c r="D7067">
        <v>5519420165</v>
      </c>
    </row>
    <row r="7068" spans="1:4" x14ac:dyDescent="0.3">
      <c r="A7068" t="s">
        <v>9378</v>
      </c>
      <c r="B7068" t="s">
        <v>2557</v>
      </c>
      <c r="C7068">
        <v>15842</v>
      </c>
      <c r="D7068">
        <v>9114174103</v>
      </c>
    </row>
    <row r="7069" spans="1:4" x14ac:dyDescent="0.3">
      <c r="A7069" t="s">
        <v>9379</v>
      </c>
      <c r="B7069" t="s">
        <v>2593</v>
      </c>
      <c r="C7069">
        <v>53719</v>
      </c>
      <c r="D7069">
        <v>8887868026</v>
      </c>
    </row>
    <row r="7070" spans="1:4" x14ac:dyDescent="0.3">
      <c r="A7070" t="s">
        <v>9380</v>
      </c>
      <c r="B7070" t="s">
        <v>2201</v>
      </c>
      <c r="C7070">
        <v>35441</v>
      </c>
      <c r="D7070">
        <v>8239612253</v>
      </c>
    </row>
    <row r="7071" spans="1:4" x14ac:dyDescent="0.3">
      <c r="A7071" t="s">
        <v>9381</v>
      </c>
      <c r="B7071" t="s">
        <v>2716</v>
      </c>
      <c r="C7071">
        <v>15560</v>
      </c>
      <c r="D7071">
        <v>6462250968</v>
      </c>
    </row>
    <row r="7072" spans="1:4" x14ac:dyDescent="0.3">
      <c r="A7072" t="s">
        <v>9382</v>
      </c>
      <c r="B7072" t="s">
        <v>1993</v>
      </c>
      <c r="C7072">
        <v>57384</v>
      </c>
      <c r="D7072">
        <v>5186660353</v>
      </c>
    </row>
    <row r="7073" spans="1:4" x14ac:dyDescent="0.3">
      <c r="A7073" t="s">
        <v>9383</v>
      </c>
      <c r="B7073" t="s">
        <v>2095</v>
      </c>
      <c r="C7073">
        <v>32540</v>
      </c>
      <c r="D7073">
        <v>4085082426</v>
      </c>
    </row>
    <row r="7074" spans="1:4" x14ac:dyDescent="0.3">
      <c r="A7074" t="s">
        <v>9384</v>
      </c>
      <c r="B7074" t="s">
        <v>2639</v>
      </c>
      <c r="C7074">
        <v>48868</v>
      </c>
      <c r="D7074">
        <v>4773306254</v>
      </c>
    </row>
    <row r="7075" spans="1:4" x14ac:dyDescent="0.3">
      <c r="A7075" t="s">
        <v>9385</v>
      </c>
      <c r="B7075" t="s">
        <v>1964</v>
      </c>
      <c r="C7075">
        <v>18760</v>
      </c>
      <c r="D7075">
        <v>5005774041</v>
      </c>
    </row>
    <row r="7076" spans="1:4" x14ac:dyDescent="0.3">
      <c r="A7076" t="s">
        <v>9386</v>
      </c>
      <c r="B7076" t="s">
        <v>2286</v>
      </c>
      <c r="C7076">
        <v>34622</v>
      </c>
      <c r="D7076">
        <v>9258570278</v>
      </c>
    </row>
    <row r="7077" spans="1:4" x14ac:dyDescent="0.3">
      <c r="A7077" t="s">
        <v>9387</v>
      </c>
      <c r="B7077" t="s">
        <v>2473</v>
      </c>
      <c r="C7077">
        <v>49181</v>
      </c>
      <c r="D7077">
        <v>6380488901</v>
      </c>
    </row>
    <row r="7078" spans="1:4" x14ac:dyDescent="0.3">
      <c r="A7078" t="s">
        <v>9388</v>
      </c>
      <c r="B7078" t="s">
        <v>2977</v>
      </c>
      <c r="C7078">
        <v>50414</v>
      </c>
      <c r="D7078">
        <v>3891707452</v>
      </c>
    </row>
    <row r="7079" spans="1:4" x14ac:dyDescent="0.3">
      <c r="A7079" t="s">
        <v>9389</v>
      </c>
      <c r="B7079" t="s">
        <v>3753</v>
      </c>
      <c r="C7079">
        <v>50941</v>
      </c>
      <c r="D7079">
        <v>4920920075</v>
      </c>
    </row>
    <row r="7080" spans="1:4" x14ac:dyDescent="0.3">
      <c r="A7080" t="s">
        <v>9390</v>
      </c>
      <c r="B7080" t="s">
        <v>2217</v>
      </c>
      <c r="C7080">
        <v>34727</v>
      </c>
      <c r="D7080">
        <v>679204083</v>
      </c>
    </row>
    <row r="7081" spans="1:4" x14ac:dyDescent="0.3">
      <c r="A7081" t="s">
        <v>9391</v>
      </c>
      <c r="B7081" t="s">
        <v>2473</v>
      </c>
      <c r="C7081">
        <v>19625</v>
      </c>
      <c r="D7081">
        <v>7489370671</v>
      </c>
    </row>
    <row r="7082" spans="1:4" x14ac:dyDescent="0.3">
      <c r="A7082" t="s">
        <v>9392</v>
      </c>
      <c r="B7082" t="s">
        <v>1962</v>
      </c>
      <c r="C7082">
        <v>28765</v>
      </c>
      <c r="D7082">
        <v>7837437543</v>
      </c>
    </row>
    <row r="7083" spans="1:4" x14ac:dyDescent="0.3">
      <c r="A7083" t="s">
        <v>9393</v>
      </c>
      <c r="B7083" t="s">
        <v>2841</v>
      </c>
      <c r="C7083">
        <v>32399</v>
      </c>
      <c r="D7083">
        <v>4997183822</v>
      </c>
    </row>
    <row r="7084" spans="1:4" x14ac:dyDescent="0.3">
      <c r="A7084" t="s">
        <v>9394</v>
      </c>
      <c r="B7084" t="s">
        <v>3758</v>
      </c>
      <c r="C7084">
        <v>50408</v>
      </c>
      <c r="D7084">
        <v>3469413983</v>
      </c>
    </row>
    <row r="7085" spans="1:4" x14ac:dyDescent="0.3">
      <c r="A7085" t="s">
        <v>9395</v>
      </c>
      <c r="B7085" t="s">
        <v>3279</v>
      </c>
      <c r="C7085">
        <v>50928</v>
      </c>
      <c r="D7085">
        <v>8162941088</v>
      </c>
    </row>
    <row r="7086" spans="1:4" x14ac:dyDescent="0.3">
      <c r="A7086" t="s">
        <v>9396</v>
      </c>
      <c r="B7086" t="s">
        <v>2296</v>
      </c>
      <c r="C7086">
        <v>59470</v>
      </c>
      <c r="D7086">
        <v>5948190226</v>
      </c>
    </row>
    <row r="7087" spans="1:4" x14ac:dyDescent="0.3">
      <c r="A7087" t="s">
        <v>9397</v>
      </c>
      <c r="B7087" t="s">
        <v>2393</v>
      </c>
      <c r="C7087">
        <v>30188</v>
      </c>
      <c r="D7087">
        <v>3642452728</v>
      </c>
    </row>
    <row r="7088" spans="1:4" x14ac:dyDescent="0.3">
      <c r="A7088" t="s">
        <v>9398</v>
      </c>
      <c r="B7088" t="s">
        <v>2869</v>
      </c>
      <c r="C7088">
        <v>52708</v>
      </c>
      <c r="D7088">
        <v>2973558387</v>
      </c>
    </row>
    <row r="7089" spans="1:4" x14ac:dyDescent="0.3">
      <c r="A7089" t="s">
        <v>9399</v>
      </c>
      <c r="B7089" t="s">
        <v>1952</v>
      </c>
      <c r="C7089">
        <v>27727</v>
      </c>
      <c r="D7089">
        <v>8748349712</v>
      </c>
    </row>
    <row r="7090" spans="1:4" x14ac:dyDescent="0.3">
      <c r="A7090" t="s">
        <v>9400</v>
      </c>
      <c r="B7090" t="s">
        <v>1948</v>
      </c>
      <c r="C7090">
        <v>49067</v>
      </c>
      <c r="D7090">
        <v>7630993544</v>
      </c>
    </row>
    <row r="7091" spans="1:4" x14ac:dyDescent="0.3">
      <c r="A7091" t="s">
        <v>9401</v>
      </c>
      <c r="B7091" t="s">
        <v>2255</v>
      </c>
      <c r="C7091">
        <v>44546</v>
      </c>
      <c r="D7091">
        <v>9597202352</v>
      </c>
    </row>
    <row r="7092" spans="1:4" x14ac:dyDescent="0.3">
      <c r="A7092" t="s">
        <v>9402</v>
      </c>
      <c r="B7092" t="s">
        <v>2214</v>
      </c>
      <c r="C7092">
        <v>38953</v>
      </c>
      <c r="D7092">
        <v>9732655267</v>
      </c>
    </row>
    <row r="7093" spans="1:4" x14ac:dyDescent="0.3">
      <c r="A7093" t="s">
        <v>9403</v>
      </c>
      <c r="B7093" t="s">
        <v>2314</v>
      </c>
      <c r="C7093">
        <v>33867</v>
      </c>
      <c r="D7093">
        <v>2841287114</v>
      </c>
    </row>
    <row r="7094" spans="1:4" x14ac:dyDescent="0.3">
      <c r="A7094" t="s">
        <v>9404</v>
      </c>
      <c r="B7094" t="s">
        <v>2650</v>
      </c>
      <c r="C7094">
        <v>40959</v>
      </c>
      <c r="D7094">
        <v>8017115954</v>
      </c>
    </row>
    <row r="7095" spans="1:4" x14ac:dyDescent="0.3">
      <c r="A7095" t="s">
        <v>9405</v>
      </c>
      <c r="B7095" t="s">
        <v>1958</v>
      </c>
      <c r="C7095">
        <v>35817</v>
      </c>
      <c r="D7095">
        <v>3507341514</v>
      </c>
    </row>
    <row r="7096" spans="1:4" x14ac:dyDescent="0.3">
      <c r="A7096" t="s">
        <v>9406</v>
      </c>
      <c r="B7096" t="s">
        <v>2426</v>
      </c>
      <c r="C7096">
        <v>45825</v>
      </c>
      <c r="D7096">
        <v>9984023702</v>
      </c>
    </row>
    <row r="7097" spans="1:4" x14ac:dyDescent="0.3">
      <c r="A7097" t="s">
        <v>9407</v>
      </c>
      <c r="B7097" t="s">
        <v>2800</v>
      </c>
      <c r="C7097">
        <v>55020</v>
      </c>
      <c r="D7097">
        <v>5759255762</v>
      </c>
    </row>
    <row r="7098" spans="1:4" x14ac:dyDescent="0.3">
      <c r="A7098" t="s">
        <v>9408</v>
      </c>
      <c r="B7098" t="s">
        <v>2718</v>
      </c>
      <c r="C7098">
        <v>14424</v>
      </c>
      <c r="D7098">
        <v>6732216945</v>
      </c>
    </row>
    <row r="7099" spans="1:4" x14ac:dyDescent="0.3">
      <c r="A7099" t="s">
        <v>9409</v>
      </c>
      <c r="B7099" t="s">
        <v>1934</v>
      </c>
      <c r="C7099">
        <v>39808</v>
      </c>
      <c r="D7099">
        <v>5929508313</v>
      </c>
    </row>
    <row r="7100" spans="1:4" x14ac:dyDescent="0.3">
      <c r="A7100" t="s">
        <v>9410</v>
      </c>
      <c r="B7100" t="s">
        <v>1995</v>
      </c>
      <c r="C7100">
        <v>18651</v>
      </c>
      <c r="D7100">
        <v>701563818</v>
      </c>
    </row>
    <row r="7101" spans="1:4" x14ac:dyDescent="0.3">
      <c r="A7101" t="s">
        <v>9411</v>
      </c>
      <c r="B7101" t="s">
        <v>2636</v>
      </c>
      <c r="C7101">
        <v>44973</v>
      </c>
      <c r="D7101">
        <v>6837456032</v>
      </c>
    </row>
    <row r="7102" spans="1:4" x14ac:dyDescent="0.3">
      <c r="A7102" t="s">
        <v>9412</v>
      </c>
      <c r="B7102" t="s">
        <v>2293</v>
      </c>
      <c r="C7102">
        <v>31116</v>
      </c>
      <c r="D7102">
        <v>4085082426</v>
      </c>
    </row>
    <row r="7103" spans="1:4" x14ac:dyDescent="0.3">
      <c r="A7103" t="s">
        <v>9413</v>
      </c>
      <c r="B7103" t="s">
        <v>2856</v>
      </c>
      <c r="C7103">
        <v>31966</v>
      </c>
      <c r="D7103">
        <v>1096335336</v>
      </c>
    </row>
    <row r="7104" spans="1:4" x14ac:dyDescent="0.3">
      <c r="A7104" t="s">
        <v>9414</v>
      </c>
      <c r="B7104" t="s">
        <v>2491</v>
      </c>
      <c r="C7104">
        <v>28994</v>
      </c>
      <c r="D7104">
        <v>4037854406</v>
      </c>
    </row>
    <row r="7105" spans="1:4" x14ac:dyDescent="0.3">
      <c r="A7105" t="s">
        <v>9415</v>
      </c>
      <c r="B7105" t="s">
        <v>2137</v>
      </c>
      <c r="C7105">
        <v>33185</v>
      </c>
      <c r="D7105">
        <v>3219601650</v>
      </c>
    </row>
    <row r="7106" spans="1:4" x14ac:dyDescent="0.3">
      <c r="A7106" t="s">
        <v>9416</v>
      </c>
      <c r="B7106" t="s">
        <v>2302</v>
      </c>
      <c r="C7106">
        <v>31941</v>
      </c>
      <c r="D7106">
        <v>3933561566</v>
      </c>
    </row>
    <row r="7107" spans="1:4" x14ac:dyDescent="0.3">
      <c r="A7107" t="s">
        <v>9417</v>
      </c>
      <c r="B7107" t="s">
        <v>1997</v>
      </c>
      <c r="C7107">
        <v>57668</v>
      </c>
      <c r="D7107">
        <v>9114174103</v>
      </c>
    </row>
    <row r="7108" spans="1:4" x14ac:dyDescent="0.3">
      <c r="A7108" t="s">
        <v>9418</v>
      </c>
      <c r="B7108" t="s">
        <v>1946</v>
      </c>
      <c r="C7108">
        <v>13122</v>
      </c>
      <c r="D7108">
        <v>7367438190</v>
      </c>
    </row>
    <row r="7109" spans="1:4" x14ac:dyDescent="0.3">
      <c r="A7109" t="s">
        <v>9419</v>
      </c>
      <c r="B7109" t="s">
        <v>2740</v>
      </c>
      <c r="C7109">
        <v>23600</v>
      </c>
      <c r="D7109">
        <v>1444572199</v>
      </c>
    </row>
    <row r="7110" spans="1:4" x14ac:dyDescent="0.3">
      <c r="A7110" t="s">
        <v>9420</v>
      </c>
      <c r="B7110" t="s">
        <v>2004</v>
      </c>
      <c r="C7110">
        <v>42179</v>
      </c>
      <c r="D7110">
        <v>549857826</v>
      </c>
    </row>
    <row r="7111" spans="1:4" x14ac:dyDescent="0.3">
      <c r="A7111" t="s">
        <v>9421</v>
      </c>
      <c r="B7111" t="s">
        <v>3279</v>
      </c>
      <c r="C7111">
        <v>43920</v>
      </c>
      <c r="D7111">
        <v>6788593582</v>
      </c>
    </row>
    <row r="7112" spans="1:4" x14ac:dyDescent="0.3">
      <c r="A7112" t="s">
        <v>9422</v>
      </c>
      <c r="B7112" t="s">
        <v>3517</v>
      </c>
      <c r="C7112">
        <v>14389</v>
      </c>
      <c r="D7112">
        <v>9128677390</v>
      </c>
    </row>
    <row r="7113" spans="1:4" x14ac:dyDescent="0.3">
      <c r="A7113" t="s">
        <v>9423</v>
      </c>
      <c r="B7113" t="s">
        <v>2369</v>
      </c>
      <c r="C7113">
        <v>27285</v>
      </c>
      <c r="D7113">
        <v>5002048994</v>
      </c>
    </row>
    <row r="7114" spans="1:4" x14ac:dyDescent="0.3">
      <c r="A7114" t="s">
        <v>9424</v>
      </c>
      <c r="B7114" t="s">
        <v>2004</v>
      </c>
      <c r="C7114">
        <v>28108</v>
      </c>
      <c r="D7114">
        <v>4192879565</v>
      </c>
    </row>
    <row r="7115" spans="1:4" x14ac:dyDescent="0.3">
      <c r="A7115" t="s">
        <v>9425</v>
      </c>
      <c r="B7115" t="s">
        <v>2951</v>
      </c>
      <c r="C7115">
        <v>22965</v>
      </c>
      <c r="D7115">
        <v>4085082426</v>
      </c>
    </row>
    <row r="7116" spans="1:4" x14ac:dyDescent="0.3">
      <c r="A7116" t="s">
        <v>9426</v>
      </c>
      <c r="B7116" t="s">
        <v>3558</v>
      </c>
      <c r="C7116">
        <v>49311</v>
      </c>
      <c r="D7116">
        <v>5209112160</v>
      </c>
    </row>
    <row r="7117" spans="1:4" x14ac:dyDescent="0.3">
      <c r="A7117" t="s">
        <v>9427</v>
      </c>
      <c r="B7117" t="s">
        <v>2244</v>
      </c>
      <c r="C7117">
        <v>39600</v>
      </c>
      <c r="D7117">
        <v>4342145855</v>
      </c>
    </row>
    <row r="7118" spans="1:4" x14ac:dyDescent="0.3">
      <c r="A7118" t="s">
        <v>9428</v>
      </c>
      <c r="B7118" t="s">
        <v>2391</v>
      </c>
      <c r="C7118">
        <v>52482</v>
      </c>
      <c r="D7118">
        <v>8256403403</v>
      </c>
    </row>
    <row r="7119" spans="1:4" x14ac:dyDescent="0.3">
      <c r="A7119" t="s">
        <v>9429</v>
      </c>
      <c r="B7119" t="s">
        <v>4461</v>
      </c>
      <c r="C7119">
        <v>19301</v>
      </c>
      <c r="D7119">
        <v>5372344725</v>
      </c>
    </row>
    <row r="7120" spans="1:4" x14ac:dyDescent="0.3">
      <c r="A7120" t="s">
        <v>9430</v>
      </c>
      <c r="B7120" t="s">
        <v>2041</v>
      </c>
      <c r="C7120">
        <v>27666</v>
      </c>
      <c r="D7120">
        <v>2060025532</v>
      </c>
    </row>
    <row r="7121" spans="1:4" x14ac:dyDescent="0.3">
      <c r="A7121" t="s">
        <v>9431</v>
      </c>
      <c r="B7121" t="s">
        <v>2790</v>
      </c>
      <c r="C7121">
        <v>12811</v>
      </c>
      <c r="D7121">
        <v>1268934771</v>
      </c>
    </row>
    <row r="7122" spans="1:4" x14ac:dyDescent="0.3">
      <c r="A7122" t="s">
        <v>9432</v>
      </c>
      <c r="B7122" t="s">
        <v>2212</v>
      </c>
      <c r="C7122">
        <v>49996</v>
      </c>
      <c r="D7122">
        <v>1606657585</v>
      </c>
    </row>
    <row r="7123" spans="1:4" x14ac:dyDescent="0.3">
      <c r="A7123" t="s">
        <v>9433</v>
      </c>
      <c r="B7123" t="s">
        <v>2372</v>
      </c>
      <c r="C7123">
        <v>16158</v>
      </c>
      <c r="D7123">
        <v>8731494560</v>
      </c>
    </row>
    <row r="7124" spans="1:4" x14ac:dyDescent="0.3">
      <c r="A7124" t="s">
        <v>9434</v>
      </c>
      <c r="B7124" t="s">
        <v>4018</v>
      </c>
      <c r="C7124">
        <v>53959</v>
      </c>
      <c r="D7124">
        <v>2257563263</v>
      </c>
    </row>
    <row r="7125" spans="1:4" x14ac:dyDescent="0.3">
      <c r="A7125" t="s">
        <v>9435</v>
      </c>
      <c r="B7125" t="s">
        <v>2097</v>
      </c>
      <c r="C7125">
        <v>14672</v>
      </c>
      <c r="D7125">
        <v>2138131904</v>
      </c>
    </row>
    <row r="7126" spans="1:4" x14ac:dyDescent="0.3">
      <c r="A7126" t="s">
        <v>9436</v>
      </c>
      <c r="B7126" t="s">
        <v>2674</v>
      </c>
      <c r="C7126">
        <v>59488</v>
      </c>
      <c r="D7126">
        <v>2500807061</v>
      </c>
    </row>
    <row r="7127" spans="1:4" x14ac:dyDescent="0.3">
      <c r="A7127" t="s">
        <v>9437</v>
      </c>
      <c r="B7127" t="s">
        <v>2194</v>
      </c>
      <c r="C7127">
        <v>41841</v>
      </c>
      <c r="D7127">
        <v>9916787441</v>
      </c>
    </row>
    <row r="7128" spans="1:4" x14ac:dyDescent="0.3">
      <c r="A7128" t="s">
        <v>9438</v>
      </c>
      <c r="B7128" t="s">
        <v>1944</v>
      </c>
      <c r="C7128">
        <v>58835</v>
      </c>
      <c r="D7128">
        <v>2497321256</v>
      </c>
    </row>
    <row r="7129" spans="1:4" x14ac:dyDescent="0.3">
      <c r="A7129" t="s">
        <v>9439</v>
      </c>
      <c r="B7129" t="s">
        <v>1976</v>
      </c>
      <c r="C7129">
        <v>47571</v>
      </c>
      <c r="D7129">
        <v>2792636599</v>
      </c>
    </row>
    <row r="7130" spans="1:4" x14ac:dyDescent="0.3">
      <c r="A7130" t="s">
        <v>9440</v>
      </c>
      <c r="B7130" t="s">
        <v>2778</v>
      </c>
      <c r="C7130">
        <v>30847</v>
      </c>
      <c r="D7130">
        <v>899126162</v>
      </c>
    </row>
    <row r="7131" spans="1:4" x14ac:dyDescent="0.3">
      <c r="A7131" t="s">
        <v>9441</v>
      </c>
      <c r="B7131" t="s">
        <v>1958</v>
      </c>
      <c r="C7131">
        <v>22192</v>
      </c>
      <c r="D7131">
        <v>2757793764</v>
      </c>
    </row>
    <row r="7132" spans="1:4" x14ac:dyDescent="0.3">
      <c r="A7132" t="s">
        <v>9442</v>
      </c>
      <c r="B7132" t="s">
        <v>1978</v>
      </c>
      <c r="C7132">
        <v>11940</v>
      </c>
      <c r="D7132">
        <v>29906814</v>
      </c>
    </row>
    <row r="7133" spans="1:4" x14ac:dyDescent="0.3">
      <c r="A7133" t="s">
        <v>9443</v>
      </c>
      <c r="B7133" t="s">
        <v>2093</v>
      </c>
      <c r="C7133">
        <v>31469</v>
      </c>
      <c r="D7133">
        <v>9829586073</v>
      </c>
    </row>
    <row r="7134" spans="1:4" x14ac:dyDescent="0.3">
      <c r="A7134" t="s">
        <v>9444</v>
      </c>
      <c r="B7134" t="s">
        <v>2498</v>
      </c>
      <c r="C7134">
        <v>54890</v>
      </c>
      <c r="D7134">
        <v>6894004730</v>
      </c>
    </row>
    <row r="7135" spans="1:4" x14ac:dyDescent="0.3">
      <c r="A7135" t="s">
        <v>9445</v>
      </c>
      <c r="B7135" t="s">
        <v>2734</v>
      </c>
      <c r="C7135">
        <v>12371</v>
      </c>
      <c r="D7135">
        <v>3409869514</v>
      </c>
    </row>
    <row r="7136" spans="1:4" x14ac:dyDescent="0.3">
      <c r="A7136" t="s">
        <v>9446</v>
      </c>
      <c r="B7136" t="s">
        <v>3039</v>
      </c>
      <c r="C7136">
        <v>18608</v>
      </c>
      <c r="D7136">
        <v>8519669638</v>
      </c>
    </row>
    <row r="7137" spans="1:4" x14ac:dyDescent="0.3">
      <c r="A7137" t="s">
        <v>9447</v>
      </c>
      <c r="B7137" t="s">
        <v>2135</v>
      </c>
      <c r="C7137">
        <v>36745</v>
      </c>
      <c r="D7137">
        <v>7516977292</v>
      </c>
    </row>
    <row r="7138" spans="1:4" x14ac:dyDescent="0.3">
      <c r="A7138" t="s">
        <v>9448</v>
      </c>
      <c r="B7138" t="s">
        <v>2305</v>
      </c>
      <c r="C7138">
        <v>12024</v>
      </c>
      <c r="D7138">
        <v>2191014690</v>
      </c>
    </row>
    <row r="7139" spans="1:4" x14ac:dyDescent="0.3">
      <c r="A7139" t="s">
        <v>9449</v>
      </c>
      <c r="B7139" t="s">
        <v>2255</v>
      </c>
      <c r="C7139">
        <v>24849</v>
      </c>
      <c r="D7139">
        <v>1371021422</v>
      </c>
    </row>
    <row r="7140" spans="1:4" x14ac:dyDescent="0.3">
      <c r="A7140" t="s">
        <v>9450</v>
      </c>
      <c r="B7140" t="s">
        <v>2521</v>
      </c>
      <c r="C7140">
        <v>13038</v>
      </c>
      <c r="D7140">
        <v>1895483948</v>
      </c>
    </row>
    <row r="7141" spans="1:4" x14ac:dyDescent="0.3">
      <c r="A7141" t="s">
        <v>9451</v>
      </c>
      <c r="B7141" t="s">
        <v>2325</v>
      </c>
      <c r="C7141">
        <v>16328</v>
      </c>
      <c r="D7141">
        <v>6284045549</v>
      </c>
    </row>
    <row r="7142" spans="1:4" x14ac:dyDescent="0.3">
      <c r="A7142" t="s">
        <v>9452</v>
      </c>
      <c r="B7142" t="s">
        <v>2372</v>
      </c>
      <c r="C7142">
        <v>41710</v>
      </c>
      <c r="D7142">
        <v>6235447353</v>
      </c>
    </row>
    <row r="7143" spans="1:4" x14ac:dyDescent="0.3">
      <c r="A7143" t="s">
        <v>9453</v>
      </c>
      <c r="B7143" t="s">
        <v>1984</v>
      </c>
      <c r="C7143">
        <v>48373</v>
      </c>
      <c r="D7143">
        <v>101658508</v>
      </c>
    </row>
    <row r="7144" spans="1:4" x14ac:dyDescent="0.3">
      <c r="A7144" t="s">
        <v>9454</v>
      </c>
      <c r="B7144" t="s">
        <v>3390</v>
      </c>
      <c r="C7144">
        <v>26327</v>
      </c>
      <c r="D7144">
        <v>8703756602</v>
      </c>
    </row>
    <row r="7145" spans="1:4" x14ac:dyDescent="0.3">
      <c r="A7145" t="s">
        <v>9455</v>
      </c>
      <c r="B7145" t="s">
        <v>2010</v>
      </c>
      <c r="C7145">
        <v>55694</v>
      </c>
      <c r="D7145">
        <v>7251959615</v>
      </c>
    </row>
    <row r="7146" spans="1:4" x14ac:dyDescent="0.3">
      <c r="A7146" t="s">
        <v>9456</v>
      </c>
      <c r="B7146" t="s">
        <v>2693</v>
      </c>
      <c r="C7146">
        <v>22654</v>
      </c>
      <c r="D7146">
        <v>5574535556</v>
      </c>
    </row>
    <row r="7147" spans="1:4" x14ac:dyDescent="0.3">
      <c r="A7147" t="s">
        <v>9457</v>
      </c>
      <c r="B7147" t="s">
        <v>2977</v>
      </c>
      <c r="C7147">
        <v>20279</v>
      </c>
      <c r="D7147">
        <v>2510440322</v>
      </c>
    </row>
    <row r="7148" spans="1:4" x14ac:dyDescent="0.3">
      <c r="A7148" t="s">
        <v>9458</v>
      </c>
      <c r="B7148" t="s">
        <v>3126</v>
      </c>
      <c r="C7148">
        <v>43085</v>
      </c>
      <c r="D7148">
        <v>3538909016</v>
      </c>
    </row>
    <row r="7149" spans="1:4" x14ac:dyDescent="0.3">
      <c r="A7149" t="s">
        <v>9459</v>
      </c>
      <c r="B7149" t="s">
        <v>2111</v>
      </c>
      <c r="C7149">
        <v>45747</v>
      </c>
      <c r="D7149">
        <v>3497169404</v>
      </c>
    </row>
    <row r="7150" spans="1:4" x14ac:dyDescent="0.3">
      <c r="A7150" t="s">
        <v>9460</v>
      </c>
      <c r="B7150" t="s">
        <v>2428</v>
      </c>
      <c r="C7150">
        <v>22180</v>
      </c>
      <c r="D7150">
        <v>4900475084</v>
      </c>
    </row>
    <row r="7151" spans="1:4" x14ac:dyDescent="0.3">
      <c r="A7151" t="s">
        <v>9461</v>
      </c>
      <c r="B7151" t="s">
        <v>2079</v>
      </c>
      <c r="C7151">
        <v>34342</v>
      </c>
      <c r="D7151">
        <v>4656574848</v>
      </c>
    </row>
    <row r="7152" spans="1:4" x14ac:dyDescent="0.3">
      <c r="A7152" t="s">
        <v>9462</v>
      </c>
      <c r="B7152" t="s">
        <v>2521</v>
      </c>
      <c r="C7152">
        <v>50874</v>
      </c>
      <c r="D7152">
        <v>3991963221</v>
      </c>
    </row>
    <row r="7153" spans="1:4" x14ac:dyDescent="0.3">
      <c r="A7153" t="s">
        <v>9463</v>
      </c>
      <c r="B7153" t="s">
        <v>2411</v>
      </c>
      <c r="C7153">
        <v>49790</v>
      </c>
      <c r="D7153">
        <v>3016741628</v>
      </c>
    </row>
    <row r="7154" spans="1:4" x14ac:dyDescent="0.3">
      <c r="A7154" t="s">
        <v>9464</v>
      </c>
      <c r="B7154" t="s">
        <v>2691</v>
      </c>
      <c r="C7154">
        <v>17212</v>
      </c>
      <c r="D7154">
        <v>8858733592</v>
      </c>
    </row>
    <row r="7155" spans="1:4" x14ac:dyDescent="0.3">
      <c r="A7155" t="s">
        <v>9465</v>
      </c>
      <c r="B7155" t="s">
        <v>3126</v>
      </c>
      <c r="C7155">
        <v>43796</v>
      </c>
      <c r="D7155">
        <v>1739513533</v>
      </c>
    </row>
    <row r="7156" spans="1:4" x14ac:dyDescent="0.3">
      <c r="A7156" t="s">
        <v>9466</v>
      </c>
      <c r="B7156" t="s">
        <v>2459</v>
      </c>
      <c r="C7156">
        <v>59297</v>
      </c>
      <c r="D7156">
        <v>7794042674</v>
      </c>
    </row>
    <row r="7157" spans="1:4" x14ac:dyDescent="0.3">
      <c r="A7157" t="s">
        <v>9467</v>
      </c>
      <c r="B7157" t="s">
        <v>3271</v>
      </c>
      <c r="C7157">
        <v>15769</v>
      </c>
      <c r="D7157">
        <v>7635344498</v>
      </c>
    </row>
    <row r="7158" spans="1:4" x14ac:dyDescent="0.3">
      <c r="A7158" t="s">
        <v>9468</v>
      </c>
      <c r="B7158" t="s">
        <v>2391</v>
      </c>
      <c r="C7158">
        <v>43149</v>
      </c>
      <c r="D7158">
        <v>6410530811</v>
      </c>
    </row>
    <row r="7159" spans="1:4" x14ac:dyDescent="0.3">
      <c r="A7159" t="s">
        <v>9469</v>
      </c>
      <c r="B7159" t="s">
        <v>2727</v>
      </c>
      <c r="C7159">
        <v>39075</v>
      </c>
      <c r="D7159">
        <v>6364724701</v>
      </c>
    </row>
    <row r="7160" spans="1:4" x14ac:dyDescent="0.3">
      <c r="A7160" t="s">
        <v>9470</v>
      </c>
      <c r="B7160" t="s">
        <v>2083</v>
      </c>
      <c r="C7160">
        <v>23040</v>
      </c>
      <c r="D7160">
        <v>7269614199</v>
      </c>
    </row>
    <row r="7161" spans="1:4" x14ac:dyDescent="0.3">
      <c r="A7161" t="s">
        <v>9471</v>
      </c>
      <c r="B7161" t="s">
        <v>2841</v>
      </c>
      <c r="C7161">
        <v>46839</v>
      </c>
      <c r="D7161">
        <v>5814713100</v>
      </c>
    </row>
    <row r="7162" spans="1:4" x14ac:dyDescent="0.3">
      <c r="A7162" t="s">
        <v>9472</v>
      </c>
      <c r="B7162" t="s">
        <v>2300</v>
      </c>
      <c r="C7162">
        <v>30044</v>
      </c>
      <c r="D7162">
        <v>8315800957</v>
      </c>
    </row>
    <row r="7163" spans="1:4" x14ac:dyDescent="0.3">
      <c r="A7163" t="s">
        <v>9473</v>
      </c>
      <c r="B7163" t="s">
        <v>2329</v>
      </c>
      <c r="C7163">
        <v>48355</v>
      </c>
      <c r="D7163">
        <v>1841759848</v>
      </c>
    </row>
    <row r="7164" spans="1:4" x14ac:dyDescent="0.3">
      <c r="A7164" t="s">
        <v>9474</v>
      </c>
      <c r="B7164" t="s">
        <v>1968</v>
      </c>
      <c r="C7164">
        <v>25750</v>
      </c>
      <c r="D7164">
        <v>6041314951</v>
      </c>
    </row>
    <row r="7165" spans="1:4" x14ac:dyDescent="0.3">
      <c r="A7165" t="s">
        <v>9475</v>
      </c>
      <c r="B7165" t="s">
        <v>3237</v>
      </c>
      <c r="C7165">
        <v>21074</v>
      </c>
      <c r="D7165">
        <v>2885061928</v>
      </c>
    </row>
    <row r="7166" spans="1:4" x14ac:dyDescent="0.3">
      <c r="A7166" t="s">
        <v>9476</v>
      </c>
      <c r="B7166" t="s">
        <v>1968</v>
      </c>
      <c r="C7166">
        <v>40283</v>
      </c>
      <c r="D7166">
        <v>5929508313</v>
      </c>
    </row>
    <row r="7167" spans="1:4" x14ac:dyDescent="0.3">
      <c r="A7167" t="s">
        <v>9477</v>
      </c>
      <c r="B7167" t="s">
        <v>2314</v>
      </c>
      <c r="C7167">
        <v>19979</v>
      </c>
      <c r="D7167">
        <v>9381484503</v>
      </c>
    </row>
    <row r="7168" spans="1:4" x14ac:dyDescent="0.3">
      <c r="A7168" t="s">
        <v>9478</v>
      </c>
      <c r="B7168" t="s">
        <v>2022</v>
      </c>
      <c r="C7168">
        <v>43224</v>
      </c>
      <c r="D7168">
        <v>5764488419</v>
      </c>
    </row>
    <row r="7169" spans="1:4" x14ac:dyDescent="0.3">
      <c r="A7169" t="s">
        <v>9479</v>
      </c>
      <c r="B7169" t="s">
        <v>2127</v>
      </c>
      <c r="C7169">
        <v>54079</v>
      </c>
      <c r="D7169">
        <v>1606657585</v>
      </c>
    </row>
    <row r="7170" spans="1:4" x14ac:dyDescent="0.3">
      <c r="A7170" t="s">
        <v>9480</v>
      </c>
      <c r="B7170" t="s">
        <v>2075</v>
      </c>
      <c r="C7170">
        <v>36369</v>
      </c>
      <c r="D7170">
        <v>9590888275</v>
      </c>
    </row>
    <row r="7171" spans="1:4" x14ac:dyDescent="0.3">
      <c r="A7171" t="s">
        <v>9481</v>
      </c>
      <c r="B7171" t="s">
        <v>2143</v>
      </c>
      <c r="C7171">
        <v>58642</v>
      </c>
      <c r="D7171">
        <v>3219526055</v>
      </c>
    </row>
    <row r="7172" spans="1:4" x14ac:dyDescent="0.3">
      <c r="A7172" t="s">
        <v>9482</v>
      </c>
      <c r="B7172" t="s">
        <v>3291</v>
      </c>
      <c r="C7172">
        <v>16017</v>
      </c>
      <c r="D7172">
        <v>4783377790</v>
      </c>
    </row>
    <row r="7173" spans="1:4" x14ac:dyDescent="0.3">
      <c r="A7173" t="s">
        <v>9483</v>
      </c>
      <c r="B7173" t="s">
        <v>2380</v>
      </c>
      <c r="C7173">
        <v>33384</v>
      </c>
      <c r="D7173">
        <v>1522190236</v>
      </c>
    </row>
    <row r="7174" spans="1:4" x14ac:dyDescent="0.3">
      <c r="A7174" t="s">
        <v>9484</v>
      </c>
      <c r="B7174" t="s">
        <v>3113</v>
      </c>
      <c r="C7174">
        <v>41096</v>
      </c>
      <c r="D7174">
        <v>2944219065</v>
      </c>
    </row>
    <row r="7175" spans="1:4" x14ac:dyDescent="0.3">
      <c r="A7175" t="s">
        <v>9485</v>
      </c>
      <c r="B7175" t="s">
        <v>3243</v>
      </c>
      <c r="C7175">
        <v>49002</v>
      </c>
      <c r="D7175">
        <v>1918356416</v>
      </c>
    </row>
    <row r="7176" spans="1:4" x14ac:dyDescent="0.3">
      <c r="A7176" t="s">
        <v>9486</v>
      </c>
      <c r="B7176" t="s">
        <v>2059</v>
      </c>
      <c r="C7176">
        <v>54292</v>
      </c>
      <c r="D7176">
        <v>1755716656</v>
      </c>
    </row>
    <row r="7177" spans="1:4" x14ac:dyDescent="0.3">
      <c r="A7177" t="s">
        <v>9487</v>
      </c>
      <c r="B7177" t="s">
        <v>2113</v>
      </c>
      <c r="C7177">
        <v>33296</v>
      </c>
      <c r="D7177">
        <v>8545135858</v>
      </c>
    </row>
    <row r="7178" spans="1:4" x14ac:dyDescent="0.3">
      <c r="A7178" t="s">
        <v>9488</v>
      </c>
      <c r="B7178" t="s">
        <v>1970</v>
      </c>
      <c r="C7178">
        <v>36026</v>
      </c>
      <c r="D7178">
        <v>7914395587</v>
      </c>
    </row>
    <row r="7179" spans="1:4" x14ac:dyDescent="0.3">
      <c r="A7179" t="s">
        <v>9489</v>
      </c>
      <c r="B7179" t="s">
        <v>3315</v>
      </c>
      <c r="C7179">
        <v>14783</v>
      </c>
      <c r="D7179">
        <v>2138131904</v>
      </c>
    </row>
    <row r="7180" spans="1:4" x14ac:dyDescent="0.3">
      <c r="A7180" t="s">
        <v>9490</v>
      </c>
      <c r="B7180" t="s">
        <v>2405</v>
      </c>
      <c r="C7180">
        <v>13221</v>
      </c>
      <c r="D7180">
        <v>8173067724</v>
      </c>
    </row>
    <row r="7181" spans="1:4" x14ac:dyDescent="0.3">
      <c r="A7181" t="s">
        <v>9491</v>
      </c>
      <c r="B7181" t="s">
        <v>1980</v>
      </c>
      <c r="C7181">
        <v>58477</v>
      </c>
      <c r="D7181">
        <v>7700368295</v>
      </c>
    </row>
    <row r="7182" spans="1:4" x14ac:dyDescent="0.3">
      <c r="A7182" t="s">
        <v>9492</v>
      </c>
      <c r="B7182" t="s">
        <v>3663</v>
      </c>
      <c r="C7182">
        <v>40808</v>
      </c>
      <c r="D7182">
        <v>2565290632</v>
      </c>
    </row>
    <row r="7183" spans="1:4" x14ac:dyDescent="0.3">
      <c r="A7183" t="s">
        <v>9493</v>
      </c>
      <c r="B7183" t="s">
        <v>2158</v>
      </c>
      <c r="C7183">
        <v>10163</v>
      </c>
      <c r="D7183">
        <v>7560031153</v>
      </c>
    </row>
    <row r="7184" spans="1:4" x14ac:dyDescent="0.3">
      <c r="A7184" t="s">
        <v>9494</v>
      </c>
      <c r="B7184" t="s">
        <v>2574</v>
      </c>
      <c r="C7184">
        <v>46405</v>
      </c>
      <c r="D7184">
        <v>9023313240</v>
      </c>
    </row>
    <row r="7185" spans="1:4" x14ac:dyDescent="0.3">
      <c r="A7185" t="s">
        <v>9495</v>
      </c>
      <c r="B7185" t="s">
        <v>2383</v>
      </c>
      <c r="C7185">
        <v>56940</v>
      </c>
      <c r="D7185">
        <v>9447906176</v>
      </c>
    </row>
    <row r="7186" spans="1:4" x14ac:dyDescent="0.3">
      <c r="A7186" t="s">
        <v>9496</v>
      </c>
      <c r="B7186" t="s">
        <v>2101</v>
      </c>
      <c r="C7186">
        <v>15870</v>
      </c>
      <c r="D7186">
        <v>7906441400</v>
      </c>
    </row>
    <row r="7187" spans="1:4" x14ac:dyDescent="0.3">
      <c r="A7187" t="s">
        <v>9497</v>
      </c>
      <c r="B7187" t="s">
        <v>2030</v>
      </c>
      <c r="C7187">
        <v>45373</v>
      </c>
      <c r="D7187">
        <v>2191930824</v>
      </c>
    </row>
    <row r="7188" spans="1:4" x14ac:dyDescent="0.3">
      <c r="A7188" t="s">
        <v>9498</v>
      </c>
      <c r="B7188" t="s">
        <v>2355</v>
      </c>
      <c r="C7188">
        <v>47453</v>
      </c>
      <c r="D7188">
        <v>8895721314</v>
      </c>
    </row>
    <row r="7189" spans="1:4" x14ac:dyDescent="0.3">
      <c r="A7189" t="s">
        <v>9499</v>
      </c>
      <c r="B7189" t="s">
        <v>2636</v>
      </c>
      <c r="C7189">
        <v>37297</v>
      </c>
      <c r="D7189">
        <v>2976436541</v>
      </c>
    </row>
    <row r="7190" spans="1:4" x14ac:dyDescent="0.3">
      <c r="A7190" t="s">
        <v>9500</v>
      </c>
      <c r="B7190" t="s">
        <v>3390</v>
      </c>
      <c r="C7190">
        <v>48948</v>
      </c>
      <c r="D7190">
        <v>3435517239</v>
      </c>
    </row>
    <row r="7191" spans="1:4" x14ac:dyDescent="0.3">
      <c r="A7191" t="s">
        <v>9501</v>
      </c>
      <c r="B7191" t="s">
        <v>2380</v>
      </c>
      <c r="C7191">
        <v>39357</v>
      </c>
      <c r="D7191">
        <v>6720857681</v>
      </c>
    </row>
    <row r="7192" spans="1:4" x14ac:dyDescent="0.3">
      <c r="A7192" t="s">
        <v>9502</v>
      </c>
      <c r="B7192" t="s">
        <v>2201</v>
      </c>
      <c r="C7192">
        <v>20700</v>
      </c>
      <c r="D7192">
        <v>689661541</v>
      </c>
    </row>
    <row r="7193" spans="1:4" x14ac:dyDescent="0.3">
      <c r="A7193" t="s">
        <v>9503</v>
      </c>
      <c r="B7193" t="s">
        <v>2494</v>
      </c>
      <c r="C7193">
        <v>24521</v>
      </c>
      <c r="D7193">
        <v>9412192312</v>
      </c>
    </row>
    <row r="7194" spans="1:4" x14ac:dyDescent="0.3">
      <c r="A7194" t="s">
        <v>9504</v>
      </c>
      <c r="B7194" t="s">
        <v>3734</v>
      </c>
      <c r="C7194">
        <v>53876</v>
      </c>
      <c r="D7194">
        <v>9686840923</v>
      </c>
    </row>
    <row r="7195" spans="1:4" x14ac:dyDescent="0.3">
      <c r="A7195" t="s">
        <v>9505</v>
      </c>
      <c r="B7195" t="s">
        <v>3560</v>
      </c>
      <c r="C7195">
        <v>44097</v>
      </c>
      <c r="D7195">
        <v>1074899180</v>
      </c>
    </row>
    <row r="7196" spans="1:4" x14ac:dyDescent="0.3">
      <c r="A7196" t="s">
        <v>9506</v>
      </c>
      <c r="B7196" t="s">
        <v>2063</v>
      </c>
      <c r="C7196">
        <v>16433</v>
      </c>
      <c r="D7196">
        <v>7325246862</v>
      </c>
    </row>
    <row r="7197" spans="1:4" x14ac:dyDescent="0.3">
      <c r="A7197" t="s">
        <v>9507</v>
      </c>
      <c r="B7197" t="s">
        <v>2255</v>
      </c>
      <c r="C7197">
        <v>52443</v>
      </c>
      <c r="D7197">
        <v>1472093461</v>
      </c>
    </row>
    <row r="7198" spans="1:4" x14ac:dyDescent="0.3">
      <c r="A7198" t="s">
        <v>9508</v>
      </c>
      <c r="B7198" t="s">
        <v>2024</v>
      </c>
      <c r="C7198">
        <v>14044</v>
      </c>
      <c r="D7198">
        <v>8858733592</v>
      </c>
    </row>
    <row r="7199" spans="1:4" x14ac:dyDescent="0.3">
      <c r="A7199" t="s">
        <v>9509</v>
      </c>
      <c r="B7199" t="s">
        <v>2166</v>
      </c>
      <c r="C7199">
        <v>24162</v>
      </c>
      <c r="D7199">
        <v>324399618</v>
      </c>
    </row>
    <row r="7200" spans="1:4" x14ac:dyDescent="0.3">
      <c r="A7200" t="s">
        <v>9510</v>
      </c>
      <c r="B7200" t="s">
        <v>2283</v>
      </c>
      <c r="C7200">
        <v>19467</v>
      </c>
      <c r="D7200">
        <v>3259018638</v>
      </c>
    </row>
    <row r="7201" spans="1:4" x14ac:dyDescent="0.3">
      <c r="A7201" t="s">
        <v>9511</v>
      </c>
      <c r="B7201" t="s">
        <v>2246</v>
      </c>
      <c r="C7201">
        <v>45490</v>
      </c>
      <c r="D7201">
        <v>8267733809</v>
      </c>
    </row>
    <row r="7202" spans="1:4" x14ac:dyDescent="0.3">
      <c r="A7202" t="s">
        <v>9512</v>
      </c>
      <c r="B7202" t="s">
        <v>2693</v>
      </c>
      <c r="C7202">
        <v>54849</v>
      </c>
      <c r="D7202">
        <v>3554301841</v>
      </c>
    </row>
    <row r="7203" spans="1:4" x14ac:dyDescent="0.3">
      <c r="A7203" t="s">
        <v>9513</v>
      </c>
      <c r="B7203" t="s">
        <v>2249</v>
      </c>
      <c r="C7203">
        <v>34277</v>
      </c>
      <c r="D7203">
        <v>9651729414</v>
      </c>
    </row>
    <row r="7204" spans="1:4" x14ac:dyDescent="0.3">
      <c r="A7204" t="s">
        <v>9514</v>
      </c>
      <c r="B7204" t="s">
        <v>2929</v>
      </c>
      <c r="C7204">
        <v>26694</v>
      </c>
      <c r="D7204">
        <v>4159390110</v>
      </c>
    </row>
    <row r="7205" spans="1:4" x14ac:dyDescent="0.3">
      <c r="A7205" t="s">
        <v>9515</v>
      </c>
      <c r="B7205" t="s">
        <v>1952</v>
      </c>
      <c r="C7205">
        <v>38087</v>
      </c>
      <c r="D7205">
        <v>710473923</v>
      </c>
    </row>
    <row r="7206" spans="1:4" x14ac:dyDescent="0.3">
      <c r="A7206" t="s">
        <v>9516</v>
      </c>
      <c r="B7206" t="s">
        <v>3243</v>
      </c>
      <c r="C7206">
        <v>14532</v>
      </c>
      <c r="D7206">
        <v>6520635286</v>
      </c>
    </row>
    <row r="7207" spans="1:4" x14ac:dyDescent="0.3">
      <c r="A7207" t="s">
        <v>9517</v>
      </c>
      <c r="B7207" t="s">
        <v>2424</v>
      </c>
      <c r="C7207">
        <v>49297</v>
      </c>
      <c r="D7207">
        <v>2524572722</v>
      </c>
    </row>
    <row r="7208" spans="1:4" x14ac:dyDescent="0.3">
      <c r="A7208" t="s">
        <v>9518</v>
      </c>
      <c r="B7208" t="s">
        <v>1999</v>
      </c>
      <c r="C7208">
        <v>16341</v>
      </c>
      <c r="D7208">
        <v>209942509</v>
      </c>
    </row>
    <row r="7209" spans="1:4" x14ac:dyDescent="0.3">
      <c r="A7209" t="s">
        <v>9519</v>
      </c>
      <c r="B7209" t="s">
        <v>2298</v>
      </c>
      <c r="C7209">
        <v>30847</v>
      </c>
      <c r="D7209">
        <v>9207464802</v>
      </c>
    </row>
    <row r="7210" spans="1:4" x14ac:dyDescent="0.3">
      <c r="A7210" t="s">
        <v>9520</v>
      </c>
      <c r="B7210" t="s">
        <v>1954</v>
      </c>
      <c r="C7210">
        <v>10189</v>
      </c>
      <c r="D7210">
        <v>4548725172</v>
      </c>
    </row>
    <row r="7211" spans="1:4" x14ac:dyDescent="0.3">
      <c r="A7211" t="s">
        <v>9521</v>
      </c>
      <c r="B7211" t="s">
        <v>2141</v>
      </c>
      <c r="C7211">
        <v>33256</v>
      </c>
      <c r="D7211">
        <v>2533903736</v>
      </c>
    </row>
    <row r="7212" spans="1:4" x14ac:dyDescent="0.3">
      <c r="A7212" t="s">
        <v>9522</v>
      </c>
      <c r="B7212" t="s">
        <v>2249</v>
      </c>
      <c r="C7212">
        <v>31727</v>
      </c>
      <c r="D7212">
        <v>2973481236</v>
      </c>
    </row>
    <row r="7213" spans="1:4" x14ac:dyDescent="0.3">
      <c r="A7213" t="s">
        <v>9523</v>
      </c>
      <c r="B7213" t="s">
        <v>2856</v>
      </c>
      <c r="C7213">
        <v>46051</v>
      </c>
      <c r="D7213">
        <v>5792300712</v>
      </c>
    </row>
    <row r="7214" spans="1:4" x14ac:dyDescent="0.3">
      <c r="A7214" t="s">
        <v>9524</v>
      </c>
      <c r="B7214" t="s">
        <v>2133</v>
      </c>
      <c r="C7214">
        <v>11440</v>
      </c>
      <c r="D7214">
        <v>9958099322</v>
      </c>
    </row>
    <row r="7215" spans="1:4" x14ac:dyDescent="0.3">
      <c r="A7215" t="s">
        <v>9525</v>
      </c>
      <c r="B7215" t="s">
        <v>2310</v>
      </c>
      <c r="C7215">
        <v>53191</v>
      </c>
      <c r="D7215">
        <v>1918356416</v>
      </c>
    </row>
    <row r="7216" spans="1:4" x14ac:dyDescent="0.3">
      <c r="A7216" t="s">
        <v>9526</v>
      </c>
      <c r="B7216" t="s">
        <v>2063</v>
      </c>
      <c r="C7216">
        <v>26558</v>
      </c>
      <c r="D7216">
        <v>2924550912</v>
      </c>
    </row>
    <row r="7217" spans="1:4" x14ac:dyDescent="0.3">
      <c r="A7217" t="s">
        <v>9527</v>
      </c>
      <c r="B7217" t="s">
        <v>2049</v>
      </c>
      <c r="C7217">
        <v>27135</v>
      </c>
      <c r="D7217">
        <v>898924138</v>
      </c>
    </row>
    <row r="7218" spans="1:4" x14ac:dyDescent="0.3">
      <c r="A7218" t="s">
        <v>9528</v>
      </c>
      <c r="B7218" t="s">
        <v>2047</v>
      </c>
      <c r="C7218">
        <v>29413</v>
      </c>
      <c r="D7218">
        <v>7837437543</v>
      </c>
    </row>
    <row r="7219" spans="1:4" x14ac:dyDescent="0.3">
      <c r="A7219" t="s">
        <v>9529</v>
      </c>
      <c r="B7219" t="s">
        <v>2383</v>
      </c>
      <c r="C7219">
        <v>39388</v>
      </c>
      <c r="D7219">
        <v>3227873028</v>
      </c>
    </row>
    <row r="7220" spans="1:4" x14ac:dyDescent="0.3">
      <c r="A7220" t="s">
        <v>9530</v>
      </c>
      <c r="B7220" t="s">
        <v>1984</v>
      </c>
      <c r="C7220">
        <v>38918</v>
      </c>
      <c r="D7220">
        <v>4984363320</v>
      </c>
    </row>
    <row r="7221" spans="1:4" x14ac:dyDescent="0.3">
      <c r="A7221" t="s">
        <v>9531</v>
      </c>
      <c r="B7221" t="s">
        <v>1960</v>
      </c>
      <c r="C7221">
        <v>20532</v>
      </c>
      <c r="D7221">
        <v>2297168497</v>
      </c>
    </row>
    <row r="7222" spans="1:4" x14ac:dyDescent="0.3">
      <c r="A7222" t="s">
        <v>9532</v>
      </c>
      <c r="B7222" t="s">
        <v>2059</v>
      </c>
      <c r="C7222">
        <v>55398</v>
      </c>
      <c r="D7222">
        <v>228985188</v>
      </c>
    </row>
    <row r="7223" spans="1:4" x14ac:dyDescent="0.3">
      <c r="A7223" t="s">
        <v>9533</v>
      </c>
      <c r="B7223" t="s">
        <v>2639</v>
      </c>
      <c r="C7223">
        <v>56795</v>
      </c>
      <c r="D7223">
        <v>8145387981</v>
      </c>
    </row>
    <row r="7224" spans="1:4" x14ac:dyDescent="0.3">
      <c r="A7224" t="s">
        <v>9534</v>
      </c>
      <c r="B7224" t="s">
        <v>3758</v>
      </c>
      <c r="C7224">
        <v>25506</v>
      </c>
      <c r="D7224">
        <v>3858163570</v>
      </c>
    </row>
    <row r="7225" spans="1:4" x14ac:dyDescent="0.3">
      <c r="A7225" t="s">
        <v>9535</v>
      </c>
      <c r="B7225" t="s">
        <v>2223</v>
      </c>
      <c r="C7225">
        <v>16925</v>
      </c>
      <c r="D7225">
        <v>8322342209</v>
      </c>
    </row>
    <row r="7226" spans="1:4" x14ac:dyDescent="0.3">
      <c r="A7226" t="s">
        <v>9536</v>
      </c>
      <c r="B7226" t="s">
        <v>2151</v>
      </c>
      <c r="C7226">
        <v>29556</v>
      </c>
      <c r="D7226">
        <v>7914395587</v>
      </c>
    </row>
    <row r="7227" spans="1:4" x14ac:dyDescent="0.3">
      <c r="A7227" t="s">
        <v>9537</v>
      </c>
      <c r="B7227" t="s">
        <v>2095</v>
      </c>
      <c r="C7227">
        <v>49542</v>
      </c>
      <c r="D7227">
        <v>9023313240</v>
      </c>
    </row>
    <row r="7228" spans="1:4" x14ac:dyDescent="0.3">
      <c r="A7228" t="s">
        <v>9538</v>
      </c>
      <c r="B7228" t="s">
        <v>3108</v>
      </c>
      <c r="C7228">
        <v>54723</v>
      </c>
      <c r="D7228">
        <v>4716524892</v>
      </c>
    </row>
    <row r="7229" spans="1:4" x14ac:dyDescent="0.3">
      <c r="A7229" t="s">
        <v>9539</v>
      </c>
      <c r="B7229" t="s">
        <v>2524</v>
      </c>
      <c r="C7229">
        <v>10104</v>
      </c>
      <c r="D7229">
        <v>25254650</v>
      </c>
    </row>
    <row r="7230" spans="1:4" x14ac:dyDescent="0.3">
      <c r="A7230" t="s">
        <v>9540</v>
      </c>
      <c r="B7230" t="s">
        <v>2225</v>
      </c>
      <c r="C7230">
        <v>40168</v>
      </c>
      <c r="D7230">
        <v>4997183822</v>
      </c>
    </row>
    <row r="7231" spans="1:4" x14ac:dyDescent="0.3">
      <c r="A7231" t="s">
        <v>9541</v>
      </c>
      <c r="B7231" t="s">
        <v>2214</v>
      </c>
      <c r="C7231">
        <v>49633</v>
      </c>
      <c r="D7231">
        <v>7961231404</v>
      </c>
    </row>
    <row r="7232" spans="1:4" x14ac:dyDescent="0.3">
      <c r="A7232" t="s">
        <v>9542</v>
      </c>
      <c r="B7232" t="s">
        <v>1950</v>
      </c>
      <c r="C7232">
        <v>17269</v>
      </c>
      <c r="D7232">
        <v>5358183647</v>
      </c>
    </row>
    <row r="7233" spans="1:4" x14ac:dyDescent="0.3">
      <c r="A7233" t="s">
        <v>9543</v>
      </c>
      <c r="B7233" t="s">
        <v>2223</v>
      </c>
      <c r="C7233">
        <v>38154</v>
      </c>
      <c r="D7233">
        <v>5574535556</v>
      </c>
    </row>
    <row r="7234" spans="1:4" x14ac:dyDescent="0.3">
      <c r="A7234" t="s">
        <v>9544</v>
      </c>
      <c r="B7234" t="s">
        <v>2246</v>
      </c>
      <c r="C7234">
        <v>22592</v>
      </c>
      <c r="D7234">
        <v>4691333258</v>
      </c>
    </row>
    <row r="7235" spans="1:4" x14ac:dyDescent="0.3">
      <c r="A7235" t="s">
        <v>9545</v>
      </c>
      <c r="B7235" t="s">
        <v>2396</v>
      </c>
      <c r="C7235">
        <v>29422</v>
      </c>
      <c r="D7235">
        <v>1953937357</v>
      </c>
    </row>
    <row r="7236" spans="1:4" x14ac:dyDescent="0.3">
      <c r="A7236" t="s">
        <v>9546</v>
      </c>
      <c r="B7236" t="s">
        <v>3235</v>
      </c>
      <c r="C7236">
        <v>52418</v>
      </c>
      <c r="D7236">
        <v>2702941109</v>
      </c>
    </row>
    <row r="7237" spans="1:4" x14ac:dyDescent="0.3">
      <c r="A7237" t="s">
        <v>9547</v>
      </c>
      <c r="B7237" t="s">
        <v>2255</v>
      </c>
      <c r="C7237">
        <v>46063</v>
      </c>
      <c r="D7237">
        <v>3597778305</v>
      </c>
    </row>
    <row r="7238" spans="1:4" x14ac:dyDescent="0.3">
      <c r="A7238" t="s">
        <v>9548</v>
      </c>
      <c r="B7238" t="s">
        <v>3044</v>
      </c>
      <c r="C7238">
        <v>48004</v>
      </c>
      <c r="D7238">
        <v>37593587</v>
      </c>
    </row>
    <row r="7239" spans="1:4" x14ac:dyDescent="0.3">
      <c r="A7239" t="s">
        <v>9549</v>
      </c>
      <c r="B7239" t="s">
        <v>2129</v>
      </c>
      <c r="C7239">
        <v>10996</v>
      </c>
      <c r="D7239">
        <v>3538909016</v>
      </c>
    </row>
    <row r="7240" spans="1:4" x14ac:dyDescent="0.3">
      <c r="A7240" t="s">
        <v>9550</v>
      </c>
      <c r="B7240" t="s">
        <v>4145</v>
      </c>
      <c r="C7240">
        <v>47625</v>
      </c>
      <c r="D7240">
        <v>813832926</v>
      </c>
    </row>
    <row r="7241" spans="1:4" x14ac:dyDescent="0.3">
      <c r="A7241" t="s">
        <v>9551</v>
      </c>
      <c r="B7241" t="s">
        <v>2746</v>
      </c>
      <c r="C7241">
        <v>17689</v>
      </c>
      <c r="D7241">
        <v>1053331541</v>
      </c>
    </row>
    <row r="7242" spans="1:4" x14ac:dyDescent="0.3">
      <c r="A7242" t="s">
        <v>9552</v>
      </c>
      <c r="B7242" t="s">
        <v>2411</v>
      </c>
      <c r="C7242">
        <v>59986</v>
      </c>
      <c r="D7242">
        <v>7866715386</v>
      </c>
    </row>
    <row r="7243" spans="1:4" x14ac:dyDescent="0.3">
      <c r="A7243" t="s">
        <v>9553</v>
      </c>
      <c r="B7243" t="s">
        <v>2093</v>
      </c>
      <c r="C7243">
        <v>37344</v>
      </c>
      <c r="D7243">
        <v>8173067724</v>
      </c>
    </row>
    <row r="7244" spans="1:4" x14ac:dyDescent="0.3">
      <c r="A7244" t="s">
        <v>9554</v>
      </c>
      <c r="B7244" t="s">
        <v>2129</v>
      </c>
      <c r="C7244">
        <v>15195</v>
      </c>
      <c r="D7244">
        <v>4406664351</v>
      </c>
    </row>
    <row r="7245" spans="1:4" x14ac:dyDescent="0.3">
      <c r="A7245" t="s">
        <v>9555</v>
      </c>
      <c r="B7245" t="s">
        <v>2403</v>
      </c>
      <c r="C7245">
        <v>27795</v>
      </c>
      <c r="D7245">
        <v>3991963221</v>
      </c>
    </row>
    <row r="7246" spans="1:4" x14ac:dyDescent="0.3">
      <c r="A7246" t="s">
        <v>9556</v>
      </c>
      <c r="B7246" t="s">
        <v>2778</v>
      </c>
      <c r="C7246">
        <v>55125</v>
      </c>
      <c r="D7246">
        <v>9548500949</v>
      </c>
    </row>
    <row r="7247" spans="1:4" x14ac:dyDescent="0.3">
      <c r="A7247" t="s">
        <v>9557</v>
      </c>
      <c r="B7247" t="s">
        <v>2269</v>
      </c>
      <c r="C7247">
        <v>44113</v>
      </c>
      <c r="D7247">
        <v>1892125439</v>
      </c>
    </row>
    <row r="7248" spans="1:4" x14ac:dyDescent="0.3">
      <c r="A7248" t="s">
        <v>9558</v>
      </c>
      <c r="B7248" t="s">
        <v>2797</v>
      </c>
      <c r="C7248">
        <v>25431</v>
      </c>
      <c r="D7248">
        <v>5903124704</v>
      </c>
    </row>
    <row r="7249" spans="1:4" x14ac:dyDescent="0.3">
      <c r="A7249" t="s">
        <v>9559</v>
      </c>
      <c r="B7249" t="s">
        <v>3517</v>
      </c>
      <c r="C7249">
        <v>11340</v>
      </c>
      <c r="D7249">
        <v>7473861379</v>
      </c>
    </row>
    <row r="7250" spans="1:4" x14ac:dyDescent="0.3">
      <c r="A7250" t="s">
        <v>9560</v>
      </c>
      <c r="B7250" t="s">
        <v>2431</v>
      </c>
      <c r="C7250">
        <v>10310</v>
      </c>
      <c r="D7250">
        <v>449160092</v>
      </c>
    </row>
    <row r="7251" spans="1:4" x14ac:dyDescent="0.3">
      <c r="A7251" t="s">
        <v>9561</v>
      </c>
      <c r="B7251" t="s">
        <v>2205</v>
      </c>
      <c r="C7251">
        <v>54018</v>
      </c>
      <c r="D7251">
        <v>7573774818</v>
      </c>
    </row>
    <row r="7252" spans="1:4" x14ac:dyDescent="0.3">
      <c r="A7252" t="s">
        <v>9562</v>
      </c>
      <c r="B7252" t="s">
        <v>2063</v>
      </c>
      <c r="C7252">
        <v>47197</v>
      </c>
      <c r="D7252">
        <v>7885796000</v>
      </c>
    </row>
    <row r="7253" spans="1:4" x14ac:dyDescent="0.3">
      <c r="A7253" t="s">
        <v>9563</v>
      </c>
      <c r="B7253" t="s">
        <v>2061</v>
      </c>
      <c r="C7253">
        <v>33285</v>
      </c>
      <c r="D7253">
        <v>4278470843</v>
      </c>
    </row>
    <row r="7254" spans="1:4" x14ac:dyDescent="0.3">
      <c r="A7254" t="s">
        <v>9564</v>
      </c>
      <c r="B7254" t="s">
        <v>3734</v>
      </c>
      <c r="C7254">
        <v>55111</v>
      </c>
      <c r="D7254">
        <v>9892583027</v>
      </c>
    </row>
    <row r="7255" spans="1:4" x14ac:dyDescent="0.3">
      <c r="A7255" t="s">
        <v>9565</v>
      </c>
      <c r="B7255" t="s">
        <v>2099</v>
      </c>
      <c r="C7255">
        <v>45350</v>
      </c>
      <c r="D7255">
        <v>6462250968</v>
      </c>
    </row>
    <row r="7256" spans="1:4" x14ac:dyDescent="0.3">
      <c r="A7256" t="s">
        <v>9566</v>
      </c>
      <c r="B7256" t="s">
        <v>2345</v>
      </c>
      <c r="C7256">
        <v>28040</v>
      </c>
      <c r="D7256">
        <v>9331851693</v>
      </c>
    </row>
    <row r="7257" spans="1:4" x14ac:dyDescent="0.3">
      <c r="A7257" t="s">
        <v>9567</v>
      </c>
      <c r="B7257" t="s">
        <v>2276</v>
      </c>
      <c r="C7257">
        <v>26292</v>
      </c>
      <c r="D7257">
        <v>6520635286</v>
      </c>
    </row>
    <row r="7258" spans="1:4" x14ac:dyDescent="0.3">
      <c r="A7258" t="s">
        <v>9568</v>
      </c>
      <c r="B7258" t="s">
        <v>2340</v>
      </c>
      <c r="C7258">
        <v>14577</v>
      </c>
      <c r="D7258">
        <v>9151658844</v>
      </c>
    </row>
    <row r="7259" spans="1:4" x14ac:dyDescent="0.3">
      <c r="A7259" t="s">
        <v>9569</v>
      </c>
      <c r="B7259" t="s">
        <v>3286</v>
      </c>
      <c r="C7259">
        <v>30331</v>
      </c>
      <c r="D7259">
        <v>4502817627</v>
      </c>
    </row>
    <row r="7260" spans="1:4" x14ac:dyDescent="0.3">
      <c r="A7260" t="s">
        <v>9570</v>
      </c>
      <c r="B7260" t="s">
        <v>2057</v>
      </c>
      <c r="C7260">
        <v>13777</v>
      </c>
      <c r="D7260">
        <v>5134745579</v>
      </c>
    </row>
    <row r="7261" spans="1:4" x14ac:dyDescent="0.3">
      <c r="A7261" t="s">
        <v>9571</v>
      </c>
      <c r="B7261" t="s">
        <v>2343</v>
      </c>
      <c r="C7261">
        <v>42273</v>
      </c>
      <c r="D7261">
        <v>1081492333</v>
      </c>
    </row>
    <row r="7262" spans="1:4" x14ac:dyDescent="0.3">
      <c r="A7262" t="s">
        <v>9572</v>
      </c>
      <c r="B7262" t="s">
        <v>3356</v>
      </c>
      <c r="C7262">
        <v>53449</v>
      </c>
      <c r="D7262">
        <v>9624054975</v>
      </c>
    </row>
    <row r="7263" spans="1:4" x14ac:dyDescent="0.3">
      <c r="A7263" t="s">
        <v>9573</v>
      </c>
      <c r="B7263" t="s">
        <v>2736</v>
      </c>
      <c r="C7263">
        <v>57437</v>
      </c>
      <c r="D7263">
        <v>1249074622</v>
      </c>
    </row>
    <row r="7264" spans="1:4" x14ac:dyDescent="0.3">
      <c r="A7264" t="s">
        <v>9574</v>
      </c>
      <c r="B7264" t="s">
        <v>2255</v>
      </c>
      <c r="C7264">
        <v>29148</v>
      </c>
      <c r="D7264">
        <v>1887308636</v>
      </c>
    </row>
    <row r="7265" spans="1:4" x14ac:dyDescent="0.3">
      <c r="A7265" t="s">
        <v>9575</v>
      </c>
      <c r="B7265" t="s">
        <v>3271</v>
      </c>
      <c r="C7265">
        <v>53278</v>
      </c>
      <c r="D7265">
        <v>7152427402</v>
      </c>
    </row>
    <row r="7266" spans="1:4" x14ac:dyDescent="0.3">
      <c r="A7266" t="s">
        <v>9576</v>
      </c>
      <c r="B7266" t="s">
        <v>2249</v>
      </c>
      <c r="C7266">
        <v>12651</v>
      </c>
      <c r="D7266">
        <v>8904404991</v>
      </c>
    </row>
    <row r="7267" spans="1:4" x14ac:dyDescent="0.3">
      <c r="A7267" t="s">
        <v>9577</v>
      </c>
      <c r="B7267" t="s">
        <v>2210</v>
      </c>
      <c r="C7267">
        <v>43978</v>
      </c>
      <c r="D7267">
        <v>630160104</v>
      </c>
    </row>
    <row r="7268" spans="1:4" x14ac:dyDescent="0.3">
      <c r="A7268" t="s">
        <v>9578</v>
      </c>
      <c r="B7268" t="s">
        <v>2201</v>
      </c>
      <c r="C7268">
        <v>58019</v>
      </c>
      <c r="D7268">
        <v>3381164996</v>
      </c>
    </row>
    <row r="7269" spans="1:4" x14ac:dyDescent="0.3">
      <c r="A7269" t="s">
        <v>9579</v>
      </c>
      <c r="B7269" t="s">
        <v>2276</v>
      </c>
      <c r="C7269">
        <v>50552</v>
      </c>
      <c r="D7269">
        <v>9328457335</v>
      </c>
    </row>
    <row r="7270" spans="1:4" x14ac:dyDescent="0.3">
      <c r="A7270" t="s">
        <v>9580</v>
      </c>
      <c r="B7270" t="s">
        <v>2073</v>
      </c>
      <c r="C7270">
        <v>11358</v>
      </c>
      <c r="D7270">
        <v>7001733199</v>
      </c>
    </row>
    <row r="7271" spans="1:4" x14ac:dyDescent="0.3">
      <c r="A7271" t="s">
        <v>9581</v>
      </c>
      <c r="B7271" t="s">
        <v>2491</v>
      </c>
      <c r="C7271">
        <v>15353</v>
      </c>
      <c r="D7271">
        <v>8254304106</v>
      </c>
    </row>
    <row r="7272" spans="1:4" x14ac:dyDescent="0.3">
      <c r="A7272" t="s">
        <v>9582</v>
      </c>
      <c r="B7272" t="s">
        <v>2548</v>
      </c>
      <c r="C7272">
        <v>13499</v>
      </c>
      <c r="D7272">
        <v>4638232353</v>
      </c>
    </row>
    <row r="7273" spans="1:4" x14ac:dyDescent="0.3">
      <c r="A7273" t="s">
        <v>9583</v>
      </c>
      <c r="B7273" t="s">
        <v>2179</v>
      </c>
      <c r="C7273">
        <v>55915</v>
      </c>
      <c r="D7273">
        <v>5068508845</v>
      </c>
    </row>
    <row r="7274" spans="1:4" x14ac:dyDescent="0.3">
      <c r="A7274" t="s">
        <v>9584</v>
      </c>
      <c r="B7274" t="s">
        <v>2385</v>
      </c>
      <c r="C7274">
        <v>41821</v>
      </c>
      <c r="D7274">
        <v>9096285417</v>
      </c>
    </row>
    <row r="7275" spans="1:4" x14ac:dyDescent="0.3">
      <c r="A7275" t="s">
        <v>9585</v>
      </c>
      <c r="B7275" t="s">
        <v>2727</v>
      </c>
      <c r="C7275">
        <v>42772</v>
      </c>
      <c r="D7275">
        <v>274599287</v>
      </c>
    </row>
    <row r="7276" spans="1:4" x14ac:dyDescent="0.3">
      <c r="A7276" t="s">
        <v>9586</v>
      </c>
      <c r="B7276" t="s">
        <v>2369</v>
      </c>
      <c r="C7276">
        <v>37110</v>
      </c>
      <c r="D7276">
        <v>6300411419</v>
      </c>
    </row>
    <row r="7277" spans="1:4" x14ac:dyDescent="0.3">
      <c r="A7277" t="s">
        <v>9587</v>
      </c>
      <c r="B7277" t="s">
        <v>2378</v>
      </c>
      <c r="C7277">
        <v>51872</v>
      </c>
      <c r="D7277">
        <v>3211170715</v>
      </c>
    </row>
    <row r="7278" spans="1:4" x14ac:dyDescent="0.3">
      <c r="A7278" t="s">
        <v>9588</v>
      </c>
      <c r="B7278" t="s">
        <v>1952</v>
      </c>
      <c r="C7278">
        <v>37838</v>
      </c>
      <c r="D7278">
        <v>6789106936</v>
      </c>
    </row>
    <row r="7279" spans="1:4" x14ac:dyDescent="0.3">
      <c r="A7279" t="s">
        <v>9589</v>
      </c>
      <c r="B7279" t="s">
        <v>2020</v>
      </c>
      <c r="C7279">
        <v>23498</v>
      </c>
      <c r="D7279">
        <v>5422052862</v>
      </c>
    </row>
    <row r="7280" spans="1:4" x14ac:dyDescent="0.3">
      <c r="A7280" t="s">
        <v>9590</v>
      </c>
      <c r="B7280" t="s">
        <v>2459</v>
      </c>
      <c r="C7280">
        <v>48862</v>
      </c>
      <c r="D7280">
        <v>264454596</v>
      </c>
    </row>
    <row r="7281" spans="1:4" x14ac:dyDescent="0.3">
      <c r="A7281" t="s">
        <v>9591</v>
      </c>
      <c r="B7281" t="s">
        <v>2757</v>
      </c>
      <c r="C7281">
        <v>12446</v>
      </c>
      <c r="D7281">
        <v>1839046880</v>
      </c>
    </row>
    <row r="7282" spans="1:4" x14ac:dyDescent="0.3">
      <c r="A7282" t="s">
        <v>9592</v>
      </c>
      <c r="B7282" t="s">
        <v>2116</v>
      </c>
      <c r="C7282">
        <v>11607</v>
      </c>
      <c r="D7282">
        <v>5412518958</v>
      </c>
    </row>
    <row r="7283" spans="1:4" x14ac:dyDescent="0.3">
      <c r="A7283" t="s">
        <v>9593</v>
      </c>
      <c r="B7283" t="s">
        <v>2063</v>
      </c>
      <c r="C7283">
        <v>31745</v>
      </c>
      <c r="D7283">
        <v>4260324861</v>
      </c>
    </row>
    <row r="7284" spans="1:4" x14ac:dyDescent="0.3">
      <c r="A7284" t="s">
        <v>9594</v>
      </c>
      <c r="B7284" t="s">
        <v>2853</v>
      </c>
      <c r="C7284">
        <v>25157</v>
      </c>
      <c r="D7284">
        <v>2012142672</v>
      </c>
    </row>
    <row r="7285" spans="1:4" x14ac:dyDescent="0.3">
      <c r="A7285" t="s">
        <v>9595</v>
      </c>
      <c r="B7285" t="s">
        <v>3369</v>
      </c>
      <c r="C7285">
        <v>25149</v>
      </c>
      <c r="D7285">
        <v>3904109642</v>
      </c>
    </row>
    <row r="7286" spans="1:4" x14ac:dyDescent="0.3">
      <c r="A7286" t="s">
        <v>9596</v>
      </c>
      <c r="B7286" t="s">
        <v>2896</v>
      </c>
      <c r="C7286">
        <v>31942</v>
      </c>
      <c r="D7286">
        <v>7769010411</v>
      </c>
    </row>
    <row r="7287" spans="1:4" x14ac:dyDescent="0.3">
      <c r="A7287" t="s">
        <v>9597</v>
      </c>
      <c r="B7287" t="s">
        <v>4422</v>
      </c>
      <c r="C7287">
        <v>16281</v>
      </c>
      <c r="D7287">
        <v>3097425365</v>
      </c>
    </row>
    <row r="7288" spans="1:4" x14ac:dyDescent="0.3">
      <c r="A7288" t="s">
        <v>9598</v>
      </c>
      <c r="B7288" t="s">
        <v>2093</v>
      </c>
      <c r="C7288">
        <v>38529</v>
      </c>
      <c r="D7288">
        <v>8552526727</v>
      </c>
    </row>
    <row r="7289" spans="1:4" x14ac:dyDescent="0.3">
      <c r="A7289" t="s">
        <v>9599</v>
      </c>
      <c r="B7289" t="s">
        <v>2242</v>
      </c>
      <c r="C7289">
        <v>37810</v>
      </c>
      <c r="D7289">
        <v>2740930763</v>
      </c>
    </row>
    <row r="7290" spans="1:4" x14ac:dyDescent="0.3">
      <c r="A7290" t="s">
        <v>9600</v>
      </c>
      <c r="B7290" t="s">
        <v>3126</v>
      </c>
      <c r="C7290">
        <v>44211</v>
      </c>
      <c r="D7290">
        <v>5863557389</v>
      </c>
    </row>
    <row r="7291" spans="1:4" x14ac:dyDescent="0.3">
      <c r="A7291" t="s">
        <v>9601</v>
      </c>
      <c r="B7291" t="s">
        <v>3558</v>
      </c>
      <c r="C7291">
        <v>30509</v>
      </c>
      <c r="D7291">
        <v>8545135858</v>
      </c>
    </row>
    <row r="7292" spans="1:4" x14ac:dyDescent="0.3">
      <c r="A7292" t="s">
        <v>9602</v>
      </c>
      <c r="B7292" t="s">
        <v>2127</v>
      </c>
      <c r="C7292">
        <v>53641</v>
      </c>
      <c r="D7292">
        <v>650049144</v>
      </c>
    </row>
    <row r="7293" spans="1:4" x14ac:dyDescent="0.3">
      <c r="A7293" t="s">
        <v>9603</v>
      </c>
      <c r="B7293" t="s">
        <v>2057</v>
      </c>
      <c r="C7293">
        <v>55598</v>
      </c>
      <c r="D7293">
        <v>8189289020</v>
      </c>
    </row>
    <row r="7294" spans="1:4" x14ac:dyDescent="0.3">
      <c r="A7294" t="s">
        <v>9604</v>
      </c>
      <c r="B7294" t="s">
        <v>2010</v>
      </c>
      <c r="C7294">
        <v>40079</v>
      </c>
      <c r="D7294">
        <v>4192443678</v>
      </c>
    </row>
    <row r="7295" spans="1:4" x14ac:dyDescent="0.3">
      <c r="A7295" t="s">
        <v>9605</v>
      </c>
      <c r="B7295" t="s">
        <v>2727</v>
      </c>
      <c r="C7295">
        <v>15092</v>
      </c>
      <c r="D7295">
        <v>6260817967</v>
      </c>
    </row>
    <row r="7296" spans="1:4" x14ac:dyDescent="0.3">
      <c r="A7296" t="s">
        <v>9606</v>
      </c>
      <c r="B7296" t="s">
        <v>3753</v>
      </c>
      <c r="C7296">
        <v>37542</v>
      </c>
      <c r="D7296">
        <v>4223282808</v>
      </c>
    </row>
    <row r="7297" spans="1:4" x14ac:dyDescent="0.3">
      <c r="A7297" t="s">
        <v>9607</v>
      </c>
      <c r="B7297" t="s">
        <v>1984</v>
      </c>
      <c r="C7297">
        <v>33957</v>
      </c>
      <c r="D7297">
        <v>6801140183</v>
      </c>
    </row>
    <row r="7298" spans="1:4" x14ac:dyDescent="0.3">
      <c r="A7298" t="s">
        <v>9608</v>
      </c>
      <c r="B7298" t="s">
        <v>4461</v>
      </c>
      <c r="C7298">
        <v>12829</v>
      </c>
      <c r="D7298">
        <v>7966879720</v>
      </c>
    </row>
    <row r="7299" spans="1:4" x14ac:dyDescent="0.3">
      <c r="A7299" t="s">
        <v>9609</v>
      </c>
      <c r="B7299" t="s">
        <v>5394</v>
      </c>
      <c r="C7299">
        <v>17275</v>
      </c>
      <c r="D7299">
        <v>2763158331</v>
      </c>
    </row>
    <row r="7300" spans="1:4" x14ac:dyDescent="0.3">
      <c r="A7300" t="s">
        <v>9610</v>
      </c>
      <c r="B7300" t="s">
        <v>2106</v>
      </c>
      <c r="C7300">
        <v>48663</v>
      </c>
      <c r="D7300">
        <v>3554200719</v>
      </c>
    </row>
    <row r="7301" spans="1:4" x14ac:dyDescent="0.3">
      <c r="A7301" t="s">
        <v>9611</v>
      </c>
      <c r="B7301" t="s">
        <v>2746</v>
      </c>
      <c r="C7301">
        <v>43072</v>
      </c>
      <c r="D7301">
        <v>5637692440</v>
      </c>
    </row>
    <row r="7302" spans="1:4" x14ac:dyDescent="0.3">
      <c r="A7302" t="s">
        <v>9612</v>
      </c>
      <c r="B7302" t="s">
        <v>1997</v>
      </c>
      <c r="C7302">
        <v>56402</v>
      </c>
      <c r="D7302">
        <v>5603002824</v>
      </c>
    </row>
    <row r="7303" spans="1:4" x14ac:dyDescent="0.3">
      <c r="A7303" t="s">
        <v>9613</v>
      </c>
      <c r="B7303" t="s">
        <v>4145</v>
      </c>
      <c r="C7303">
        <v>40481</v>
      </c>
      <c r="D7303">
        <v>2510440322</v>
      </c>
    </row>
    <row r="7304" spans="1:4" x14ac:dyDescent="0.3">
      <c r="A7304" t="s">
        <v>9614</v>
      </c>
      <c r="B7304" t="s">
        <v>2188</v>
      </c>
      <c r="C7304">
        <v>35910</v>
      </c>
      <c r="D7304">
        <v>9292607561</v>
      </c>
    </row>
    <row r="7305" spans="1:4" x14ac:dyDescent="0.3">
      <c r="A7305" t="s">
        <v>9615</v>
      </c>
      <c r="B7305" t="s">
        <v>2650</v>
      </c>
      <c r="C7305">
        <v>47168</v>
      </c>
      <c r="D7305">
        <v>5637692440</v>
      </c>
    </row>
    <row r="7306" spans="1:4" x14ac:dyDescent="0.3">
      <c r="A7306" t="s">
        <v>9616</v>
      </c>
      <c r="B7306" t="s">
        <v>3517</v>
      </c>
      <c r="C7306">
        <v>11083</v>
      </c>
      <c r="D7306">
        <v>2070860833</v>
      </c>
    </row>
    <row r="7307" spans="1:4" x14ac:dyDescent="0.3">
      <c r="A7307" t="s">
        <v>9617</v>
      </c>
      <c r="B7307" t="s">
        <v>1984</v>
      </c>
      <c r="C7307">
        <v>37378</v>
      </c>
      <c r="D7307">
        <v>6973806759</v>
      </c>
    </row>
    <row r="7308" spans="1:4" x14ac:dyDescent="0.3">
      <c r="A7308" t="s">
        <v>9618</v>
      </c>
      <c r="B7308" t="s">
        <v>3113</v>
      </c>
      <c r="C7308">
        <v>51816</v>
      </c>
      <c r="D7308">
        <v>5439294325</v>
      </c>
    </row>
    <row r="7309" spans="1:4" x14ac:dyDescent="0.3">
      <c r="A7309" t="s">
        <v>9619</v>
      </c>
      <c r="B7309" t="s">
        <v>2101</v>
      </c>
      <c r="C7309">
        <v>51824</v>
      </c>
      <c r="D7309">
        <v>9795921177</v>
      </c>
    </row>
    <row r="7310" spans="1:4" x14ac:dyDescent="0.3">
      <c r="A7310" t="s">
        <v>9620</v>
      </c>
      <c r="B7310" t="s">
        <v>2752</v>
      </c>
      <c r="C7310">
        <v>38586</v>
      </c>
      <c r="D7310">
        <v>5503746279</v>
      </c>
    </row>
    <row r="7311" spans="1:4" x14ac:dyDescent="0.3">
      <c r="A7311" t="s">
        <v>9621</v>
      </c>
      <c r="B7311" t="s">
        <v>1952</v>
      </c>
      <c r="C7311">
        <v>39182</v>
      </c>
      <c r="D7311">
        <v>4877108939</v>
      </c>
    </row>
    <row r="7312" spans="1:4" x14ac:dyDescent="0.3">
      <c r="A7312" t="s">
        <v>9622</v>
      </c>
      <c r="B7312" t="s">
        <v>2647</v>
      </c>
      <c r="C7312">
        <v>18395</v>
      </c>
      <c r="D7312">
        <v>2492824950</v>
      </c>
    </row>
    <row r="7313" spans="1:4" x14ac:dyDescent="0.3">
      <c r="A7313" t="s">
        <v>9623</v>
      </c>
      <c r="B7313" t="s">
        <v>1993</v>
      </c>
      <c r="C7313">
        <v>36504</v>
      </c>
      <c r="D7313">
        <v>1659448174</v>
      </c>
    </row>
    <row r="7314" spans="1:4" x14ac:dyDescent="0.3">
      <c r="A7314" t="s">
        <v>9624</v>
      </c>
      <c r="B7314" t="s">
        <v>2300</v>
      </c>
      <c r="C7314">
        <v>56783</v>
      </c>
      <c r="D7314">
        <v>1598957961</v>
      </c>
    </row>
    <row r="7315" spans="1:4" x14ac:dyDescent="0.3">
      <c r="A7315" t="s">
        <v>9625</v>
      </c>
      <c r="B7315" t="s">
        <v>1944</v>
      </c>
      <c r="C7315">
        <v>22269</v>
      </c>
      <c r="D7315">
        <v>3507341514</v>
      </c>
    </row>
    <row r="7316" spans="1:4" x14ac:dyDescent="0.3">
      <c r="A7316" t="s">
        <v>9626</v>
      </c>
      <c r="B7316" t="s">
        <v>2484</v>
      </c>
      <c r="C7316">
        <v>42481</v>
      </c>
      <c r="D7316">
        <v>116428384</v>
      </c>
    </row>
    <row r="7317" spans="1:4" x14ac:dyDescent="0.3">
      <c r="A7317" t="s">
        <v>9627</v>
      </c>
      <c r="B7317" t="s">
        <v>2517</v>
      </c>
      <c r="C7317">
        <v>55629</v>
      </c>
      <c r="D7317">
        <v>2022565827</v>
      </c>
    </row>
    <row r="7318" spans="1:4" x14ac:dyDescent="0.3">
      <c r="A7318" t="s">
        <v>9628</v>
      </c>
      <c r="B7318" t="s">
        <v>3253</v>
      </c>
      <c r="C7318">
        <v>34675</v>
      </c>
      <c r="D7318">
        <v>3670950885</v>
      </c>
    </row>
    <row r="7319" spans="1:4" x14ac:dyDescent="0.3">
      <c r="A7319" t="s">
        <v>9629</v>
      </c>
      <c r="B7319" t="s">
        <v>2540</v>
      </c>
      <c r="C7319">
        <v>15293</v>
      </c>
      <c r="D7319">
        <v>9458563771</v>
      </c>
    </row>
    <row r="7320" spans="1:4" x14ac:dyDescent="0.3">
      <c r="A7320" t="s">
        <v>9630</v>
      </c>
      <c r="B7320" t="s">
        <v>1964</v>
      </c>
      <c r="C7320">
        <v>54540</v>
      </c>
      <c r="D7320">
        <v>9782845590</v>
      </c>
    </row>
    <row r="7321" spans="1:4" x14ac:dyDescent="0.3">
      <c r="A7321" t="s">
        <v>9631</v>
      </c>
      <c r="B7321" t="s">
        <v>1966</v>
      </c>
      <c r="C7321">
        <v>48569</v>
      </c>
      <c r="D7321">
        <v>532074068</v>
      </c>
    </row>
    <row r="7322" spans="1:4" x14ac:dyDescent="0.3">
      <c r="A7322" t="s">
        <v>9632</v>
      </c>
      <c r="B7322" t="s">
        <v>2221</v>
      </c>
      <c r="C7322">
        <v>58080</v>
      </c>
      <c r="D7322">
        <v>9686840923</v>
      </c>
    </row>
    <row r="7323" spans="1:4" x14ac:dyDescent="0.3">
      <c r="A7323" t="s">
        <v>9633</v>
      </c>
      <c r="B7323" t="s">
        <v>2507</v>
      </c>
      <c r="C7323">
        <v>51586</v>
      </c>
      <c r="D7323">
        <v>7628323464</v>
      </c>
    </row>
    <row r="7324" spans="1:4" x14ac:dyDescent="0.3">
      <c r="A7324" t="s">
        <v>9634</v>
      </c>
      <c r="B7324" t="s">
        <v>3517</v>
      </c>
      <c r="C7324">
        <v>43478</v>
      </c>
      <c r="D7324">
        <v>2074776004</v>
      </c>
    </row>
    <row r="7325" spans="1:4" x14ac:dyDescent="0.3">
      <c r="A7325" t="s">
        <v>9635</v>
      </c>
      <c r="B7325" t="s">
        <v>3393</v>
      </c>
      <c r="C7325">
        <v>41132</v>
      </c>
      <c r="D7325">
        <v>1718344562</v>
      </c>
    </row>
    <row r="7326" spans="1:4" x14ac:dyDescent="0.3">
      <c r="A7326" t="s">
        <v>9636</v>
      </c>
      <c r="B7326" t="s">
        <v>2778</v>
      </c>
      <c r="C7326">
        <v>47304</v>
      </c>
      <c r="D7326">
        <v>2698184272</v>
      </c>
    </row>
    <row r="7327" spans="1:4" x14ac:dyDescent="0.3">
      <c r="A7327" t="s">
        <v>9637</v>
      </c>
      <c r="B7327" t="s">
        <v>1972</v>
      </c>
      <c r="C7327">
        <v>43757</v>
      </c>
      <c r="D7327">
        <v>3379645060</v>
      </c>
    </row>
    <row r="7328" spans="1:4" x14ac:dyDescent="0.3">
      <c r="A7328" t="s">
        <v>9638</v>
      </c>
      <c r="B7328" t="s">
        <v>3092</v>
      </c>
      <c r="C7328">
        <v>46898</v>
      </c>
      <c r="D7328">
        <v>2973558387</v>
      </c>
    </row>
    <row r="7329" spans="1:4" x14ac:dyDescent="0.3">
      <c r="A7329" t="s">
        <v>9639</v>
      </c>
      <c r="B7329" t="s">
        <v>2179</v>
      </c>
      <c r="C7329">
        <v>30654</v>
      </c>
      <c r="D7329">
        <v>5975948169</v>
      </c>
    </row>
    <row r="7330" spans="1:4" x14ac:dyDescent="0.3">
      <c r="A7330" t="s">
        <v>9640</v>
      </c>
      <c r="B7330" t="s">
        <v>2004</v>
      </c>
      <c r="C7330">
        <v>18237</v>
      </c>
      <c r="D7330">
        <v>2497321256</v>
      </c>
    </row>
    <row r="7331" spans="1:4" x14ac:dyDescent="0.3">
      <c r="A7331" t="s">
        <v>9641</v>
      </c>
      <c r="B7331" t="s">
        <v>2321</v>
      </c>
      <c r="C7331">
        <v>28175</v>
      </c>
      <c r="D7331">
        <v>76572129</v>
      </c>
    </row>
    <row r="7332" spans="1:4" x14ac:dyDescent="0.3">
      <c r="A7332" t="s">
        <v>9642</v>
      </c>
      <c r="B7332" t="s">
        <v>4864</v>
      </c>
      <c r="C7332">
        <v>10285</v>
      </c>
      <c r="D7332">
        <v>4768342426</v>
      </c>
    </row>
    <row r="7333" spans="1:4" x14ac:dyDescent="0.3">
      <c r="A7333" t="s">
        <v>9643</v>
      </c>
      <c r="B7333" t="s">
        <v>2503</v>
      </c>
      <c r="C7333">
        <v>19005</v>
      </c>
      <c r="D7333">
        <v>1163292249</v>
      </c>
    </row>
    <row r="7334" spans="1:4" x14ac:dyDescent="0.3">
      <c r="A7334" t="s">
        <v>9644</v>
      </c>
      <c r="B7334" t="s">
        <v>2488</v>
      </c>
      <c r="C7334">
        <v>42824</v>
      </c>
      <c r="D7334">
        <v>4649590612</v>
      </c>
    </row>
    <row r="7335" spans="1:4" x14ac:dyDescent="0.3">
      <c r="A7335" t="s">
        <v>9645</v>
      </c>
      <c r="B7335" t="s">
        <v>2095</v>
      </c>
      <c r="C7335">
        <v>19854</v>
      </c>
      <c r="D7335">
        <v>8109358470</v>
      </c>
    </row>
    <row r="7336" spans="1:4" x14ac:dyDescent="0.3">
      <c r="A7336" t="s">
        <v>9646</v>
      </c>
      <c r="B7336" t="s">
        <v>3253</v>
      </c>
      <c r="C7336">
        <v>54007</v>
      </c>
      <c r="D7336">
        <v>4739588234</v>
      </c>
    </row>
    <row r="7337" spans="1:4" x14ac:dyDescent="0.3">
      <c r="A7337" t="s">
        <v>9647</v>
      </c>
      <c r="B7337" t="s">
        <v>2253</v>
      </c>
      <c r="C7337">
        <v>29750</v>
      </c>
      <c r="D7337">
        <v>2763158331</v>
      </c>
    </row>
    <row r="7338" spans="1:4" x14ac:dyDescent="0.3">
      <c r="A7338" t="s">
        <v>9648</v>
      </c>
      <c r="B7338" t="s">
        <v>2001</v>
      </c>
      <c r="C7338">
        <v>20083</v>
      </c>
      <c r="D7338">
        <v>8998375370</v>
      </c>
    </row>
    <row r="7339" spans="1:4" x14ac:dyDescent="0.3">
      <c r="A7339" t="s">
        <v>9649</v>
      </c>
      <c r="B7339" t="s">
        <v>2319</v>
      </c>
      <c r="C7339">
        <v>10127</v>
      </c>
      <c r="D7339">
        <v>6462250968</v>
      </c>
    </row>
    <row r="7340" spans="1:4" x14ac:dyDescent="0.3">
      <c r="A7340" t="s">
        <v>9650</v>
      </c>
      <c r="B7340" t="s">
        <v>2709</v>
      </c>
      <c r="C7340">
        <v>27635</v>
      </c>
      <c r="D7340">
        <v>6637560367</v>
      </c>
    </row>
    <row r="7341" spans="1:4" x14ac:dyDescent="0.3">
      <c r="A7341" t="s">
        <v>9651</v>
      </c>
      <c r="B7341" t="s">
        <v>2116</v>
      </c>
      <c r="C7341">
        <v>17884</v>
      </c>
      <c r="D7341">
        <v>2149326663</v>
      </c>
    </row>
    <row r="7342" spans="1:4" x14ac:dyDescent="0.3">
      <c r="A7342" t="s">
        <v>9652</v>
      </c>
      <c r="B7342" t="s">
        <v>2314</v>
      </c>
      <c r="C7342">
        <v>42757</v>
      </c>
      <c r="D7342">
        <v>1990334539</v>
      </c>
    </row>
    <row r="7343" spans="1:4" x14ac:dyDescent="0.3">
      <c r="A7343" t="s">
        <v>9653</v>
      </c>
      <c r="B7343" t="s">
        <v>2246</v>
      </c>
      <c r="C7343">
        <v>46346</v>
      </c>
      <c r="D7343">
        <v>1953937357</v>
      </c>
    </row>
    <row r="7344" spans="1:4" x14ac:dyDescent="0.3">
      <c r="A7344" t="s">
        <v>9654</v>
      </c>
      <c r="B7344" t="s">
        <v>2401</v>
      </c>
      <c r="C7344">
        <v>25521</v>
      </c>
      <c r="D7344">
        <v>2575500974</v>
      </c>
    </row>
    <row r="7345" spans="1:4" x14ac:dyDescent="0.3">
      <c r="A7345" t="s">
        <v>9655</v>
      </c>
      <c r="B7345" t="s">
        <v>2923</v>
      </c>
      <c r="C7345">
        <v>53339</v>
      </c>
      <c r="D7345">
        <v>9267164694</v>
      </c>
    </row>
    <row r="7346" spans="1:4" x14ac:dyDescent="0.3">
      <c r="A7346" t="s">
        <v>9656</v>
      </c>
      <c r="B7346" t="s">
        <v>2740</v>
      </c>
      <c r="C7346">
        <v>34586</v>
      </c>
      <c r="D7346">
        <v>9328457335</v>
      </c>
    </row>
    <row r="7347" spans="1:4" x14ac:dyDescent="0.3">
      <c r="A7347" t="s">
        <v>9657</v>
      </c>
      <c r="B7347" t="s">
        <v>3508</v>
      </c>
      <c r="C7347">
        <v>28721</v>
      </c>
      <c r="D7347">
        <v>132027631</v>
      </c>
    </row>
    <row r="7348" spans="1:4" x14ac:dyDescent="0.3">
      <c r="A7348" t="s">
        <v>9658</v>
      </c>
      <c r="B7348" t="s">
        <v>2376</v>
      </c>
      <c r="C7348">
        <v>58940</v>
      </c>
      <c r="D7348">
        <v>6718456802</v>
      </c>
    </row>
    <row r="7349" spans="1:4" x14ac:dyDescent="0.3">
      <c r="A7349" t="s">
        <v>9659</v>
      </c>
      <c r="B7349" t="s">
        <v>2197</v>
      </c>
      <c r="C7349">
        <v>47899</v>
      </c>
      <c r="D7349">
        <v>6375014751</v>
      </c>
    </row>
    <row r="7350" spans="1:4" x14ac:dyDescent="0.3">
      <c r="A7350" t="s">
        <v>9660</v>
      </c>
      <c r="B7350" t="s">
        <v>2405</v>
      </c>
      <c r="C7350">
        <v>46004</v>
      </c>
      <c r="D7350">
        <v>601779371</v>
      </c>
    </row>
    <row r="7351" spans="1:4" x14ac:dyDescent="0.3">
      <c r="A7351" t="s">
        <v>9661</v>
      </c>
      <c r="B7351" t="s">
        <v>2099</v>
      </c>
      <c r="C7351">
        <v>46547</v>
      </c>
      <c r="D7351">
        <v>4011453366</v>
      </c>
    </row>
    <row r="7352" spans="1:4" x14ac:dyDescent="0.3">
      <c r="A7352" t="s">
        <v>9662</v>
      </c>
      <c r="B7352" t="s">
        <v>2271</v>
      </c>
      <c r="C7352">
        <v>32373</v>
      </c>
      <c r="D7352">
        <v>7007279686</v>
      </c>
    </row>
    <row r="7353" spans="1:4" x14ac:dyDescent="0.3">
      <c r="A7353" t="s">
        <v>9663</v>
      </c>
      <c r="B7353" t="s">
        <v>2151</v>
      </c>
      <c r="C7353">
        <v>59703</v>
      </c>
      <c r="D7353">
        <v>8419732141</v>
      </c>
    </row>
    <row r="7354" spans="1:4" x14ac:dyDescent="0.3">
      <c r="A7354" t="s">
        <v>9664</v>
      </c>
      <c r="B7354" t="s">
        <v>2154</v>
      </c>
      <c r="C7354">
        <v>30360</v>
      </c>
      <c r="D7354">
        <v>5422052862</v>
      </c>
    </row>
    <row r="7355" spans="1:4" x14ac:dyDescent="0.3">
      <c r="A7355" t="s">
        <v>9665</v>
      </c>
      <c r="B7355" t="s">
        <v>2718</v>
      </c>
      <c r="C7355">
        <v>24626</v>
      </c>
      <c r="D7355">
        <v>4049350750</v>
      </c>
    </row>
    <row r="7356" spans="1:4" x14ac:dyDescent="0.3">
      <c r="A7356" t="s">
        <v>9666</v>
      </c>
      <c r="B7356" t="s">
        <v>2914</v>
      </c>
      <c r="C7356">
        <v>25633</v>
      </c>
      <c r="D7356">
        <v>5299481160</v>
      </c>
    </row>
    <row r="7357" spans="1:4" x14ac:dyDescent="0.3">
      <c r="A7357" t="s">
        <v>9667</v>
      </c>
      <c r="B7357" t="s">
        <v>2043</v>
      </c>
      <c r="C7357">
        <v>35933</v>
      </c>
      <c r="D7357">
        <v>9854387496</v>
      </c>
    </row>
    <row r="7358" spans="1:4" x14ac:dyDescent="0.3">
      <c r="A7358" t="s">
        <v>9668</v>
      </c>
      <c r="B7358" t="s">
        <v>2569</v>
      </c>
      <c r="C7358">
        <v>37069</v>
      </c>
      <c r="D7358">
        <v>8516539148</v>
      </c>
    </row>
    <row r="7359" spans="1:4" x14ac:dyDescent="0.3">
      <c r="A7359" t="s">
        <v>9669</v>
      </c>
      <c r="B7359" t="s">
        <v>4018</v>
      </c>
      <c r="C7359">
        <v>28265</v>
      </c>
      <c r="D7359">
        <v>8289594380</v>
      </c>
    </row>
    <row r="7360" spans="1:4" x14ac:dyDescent="0.3">
      <c r="A7360" t="s">
        <v>9670</v>
      </c>
      <c r="B7360" t="s">
        <v>2593</v>
      </c>
      <c r="C7360">
        <v>27897</v>
      </c>
      <c r="D7360">
        <v>27852261</v>
      </c>
    </row>
    <row r="7361" spans="1:4" x14ac:dyDescent="0.3">
      <c r="A7361" t="s">
        <v>9671</v>
      </c>
      <c r="B7361" t="s">
        <v>2310</v>
      </c>
      <c r="C7361">
        <v>52411</v>
      </c>
      <c r="D7361">
        <v>896700143</v>
      </c>
    </row>
    <row r="7362" spans="1:4" x14ac:dyDescent="0.3">
      <c r="A7362" t="s">
        <v>9672</v>
      </c>
      <c r="B7362" t="s">
        <v>2083</v>
      </c>
      <c r="C7362">
        <v>33817</v>
      </c>
      <c r="D7362">
        <v>1456229036</v>
      </c>
    </row>
    <row r="7363" spans="1:4" x14ac:dyDescent="0.3">
      <c r="A7363" t="s">
        <v>9673</v>
      </c>
      <c r="B7363" t="s">
        <v>1982</v>
      </c>
      <c r="C7363">
        <v>56016</v>
      </c>
      <c r="D7363">
        <v>5837501576</v>
      </c>
    </row>
    <row r="7364" spans="1:4" x14ac:dyDescent="0.3">
      <c r="A7364" t="s">
        <v>9674</v>
      </c>
      <c r="B7364" t="s">
        <v>2606</v>
      </c>
      <c r="C7364">
        <v>49817</v>
      </c>
      <c r="D7364">
        <v>299663825</v>
      </c>
    </row>
    <row r="7365" spans="1:4" x14ac:dyDescent="0.3">
      <c r="A7365" t="s">
        <v>9675</v>
      </c>
      <c r="B7365" t="s">
        <v>2329</v>
      </c>
      <c r="C7365">
        <v>57355</v>
      </c>
      <c r="D7365">
        <v>273083503</v>
      </c>
    </row>
    <row r="7366" spans="1:4" x14ac:dyDescent="0.3">
      <c r="A7366" t="s">
        <v>9676</v>
      </c>
      <c r="B7366" t="s">
        <v>2757</v>
      </c>
      <c r="C7366">
        <v>19690</v>
      </c>
      <c r="D7366">
        <v>8507800106</v>
      </c>
    </row>
    <row r="7367" spans="1:4" x14ac:dyDescent="0.3">
      <c r="A7367" t="s">
        <v>9677</v>
      </c>
      <c r="B7367" t="s">
        <v>2468</v>
      </c>
      <c r="C7367">
        <v>25816</v>
      </c>
      <c r="D7367">
        <v>4920920075</v>
      </c>
    </row>
    <row r="7368" spans="1:4" x14ac:dyDescent="0.3">
      <c r="A7368" t="s">
        <v>9678</v>
      </c>
      <c r="B7368" t="s">
        <v>2075</v>
      </c>
      <c r="C7368">
        <v>46419</v>
      </c>
      <c r="D7368">
        <v>8115985503</v>
      </c>
    </row>
    <row r="7369" spans="1:4" x14ac:dyDescent="0.3">
      <c r="A7369" t="s">
        <v>9679</v>
      </c>
      <c r="B7369" t="s">
        <v>2290</v>
      </c>
      <c r="C7369">
        <v>41347</v>
      </c>
      <c r="D7369">
        <v>8694120054</v>
      </c>
    </row>
    <row r="7370" spans="1:4" x14ac:dyDescent="0.3">
      <c r="A7370" t="s">
        <v>9680</v>
      </c>
      <c r="B7370" t="s">
        <v>2207</v>
      </c>
      <c r="C7370">
        <v>15376</v>
      </c>
      <c r="D7370">
        <v>7533163729</v>
      </c>
    </row>
    <row r="7371" spans="1:4" x14ac:dyDescent="0.3">
      <c r="A7371" t="s">
        <v>9681</v>
      </c>
      <c r="B7371" t="s">
        <v>2032</v>
      </c>
      <c r="C7371">
        <v>27783</v>
      </c>
      <c r="D7371">
        <v>6596440737</v>
      </c>
    </row>
    <row r="7372" spans="1:4" x14ac:dyDescent="0.3">
      <c r="A7372" t="s">
        <v>9682</v>
      </c>
      <c r="B7372" t="s">
        <v>3512</v>
      </c>
      <c r="C7372">
        <v>32218</v>
      </c>
      <c r="D7372">
        <v>8971738782</v>
      </c>
    </row>
    <row r="7373" spans="1:4" x14ac:dyDescent="0.3">
      <c r="A7373" t="s">
        <v>9683</v>
      </c>
      <c r="B7373" t="s">
        <v>2133</v>
      </c>
      <c r="C7373">
        <v>38935</v>
      </c>
      <c r="D7373">
        <v>7007279686</v>
      </c>
    </row>
    <row r="7374" spans="1:4" x14ac:dyDescent="0.3">
      <c r="A7374" t="s">
        <v>9684</v>
      </c>
      <c r="B7374" t="s">
        <v>2841</v>
      </c>
      <c r="C7374">
        <v>29102</v>
      </c>
      <c r="D7374">
        <v>4739588234</v>
      </c>
    </row>
    <row r="7375" spans="1:4" x14ac:dyDescent="0.3">
      <c r="A7375" t="s">
        <v>9685</v>
      </c>
      <c r="B7375" t="s">
        <v>2321</v>
      </c>
      <c r="C7375">
        <v>17041</v>
      </c>
      <c r="D7375">
        <v>4638232353</v>
      </c>
    </row>
    <row r="7376" spans="1:4" x14ac:dyDescent="0.3">
      <c r="A7376" t="s">
        <v>9686</v>
      </c>
      <c r="B7376" t="s">
        <v>5394</v>
      </c>
      <c r="C7376">
        <v>36824</v>
      </c>
      <c r="D7376">
        <v>8998375370</v>
      </c>
    </row>
    <row r="7377" spans="1:4" x14ac:dyDescent="0.3">
      <c r="A7377" t="s">
        <v>9687</v>
      </c>
      <c r="B7377" t="s">
        <v>2073</v>
      </c>
      <c r="C7377">
        <v>14873</v>
      </c>
      <c r="D7377">
        <v>9627071331</v>
      </c>
    </row>
    <row r="7378" spans="1:4" x14ac:dyDescent="0.3">
      <c r="A7378" t="s">
        <v>9688</v>
      </c>
      <c r="B7378" t="s">
        <v>2210</v>
      </c>
      <c r="C7378">
        <v>51581</v>
      </c>
      <c r="D7378">
        <v>5209112160</v>
      </c>
    </row>
    <row r="7379" spans="1:4" x14ac:dyDescent="0.3">
      <c r="A7379" t="s">
        <v>9689</v>
      </c>
      <c r="B7379" t="s">
        <v>2552</v>
      </c>
      <c r="C7379">
        <v>23645</v>
      </c>
      <c r="D7379">
        <v>5998486889</v>
      </c>
    </row>
    <row r="7380" spans="1:4" x14ac:dyDescent="0.3">
      <c r="A7380" t="s">
        <v>9690</v>
      </c>
      <c r="B7380" t="s">
        <v>2139</v>
      </c>
      <c r="C7380">
        <v>51897</v>
      </c>
      <c r="D7380">
        <v>2859931651</v>
      </c>
    </row>
    <row r="7381" spans="1:4" x14ac:dyDescent="0.3">
      <c r="A7381" t="s">
        <v>9691</v>
      </c>
      <c r="B7381" t="s">
        <v>2251</v>
      </c>
      <c r="C7381">
        <v>35685</v>
      </c>
      <c r="D7381">
        <v>2138131904</v>
      </c>
    </row>
    <row r="7382" spans="1:4" x14ac:dyDescent="0.3">
      <c r="A7382" t="s">
        <v>9692</v>
      </c>
      <c r="B7382" t="s">
        <v>2517</v>
      </c>
      <c r="C7382">
        <v>21743</v>
      </c>
      <c r="D7382">
        <v>7338728615</v>
      </c>
    </row>
    <row r="7383" spans="1:4" x14ac:dyDescent="0.3">
      <c r="A7383" t="s">
        <v>9693</v>
      </c>
      <c r="B7383" t="s">
        <v>2223</v>
      </c>
      <c r="C7383">
        <v>23050</v>
      </c>
      <c r="D7383">
        <v>5068508845</v>
      </c>
    </row>
    <row r="7384" spans="1:4" x14ac:dyDescent="0.3">
      <c r="A7384" t="s">
        <v>9694</v>
      </c>
      <c r="B7384" t="s">
        <v>2024</v>
      </c>
      <c r="C7384">
        <v>50014</v>
      </c>
      <c r="D7384">
        <v>2779378506</v>
      </c>
    </row>
    <row r="7385" spans="1:4" x14ac:dyDescent="0.3">
      <c r="A7385" t="s">
        <v>9695</v>
      </c>
      <c r="B7385" t="s">
        <v>2111</v>
      </c>
      <c r="C7385">
        <v>32118</v>
      </c>
      <c r="D7385">
        <v>4472356473</v>
      </c>
    </row>
    <row r="7386" spans="1:4" x14ac:dyDescent="0.3">
      <c r="A7386" t="s">
        <v>9696</v>
      </c>
      <c r="B7386" t="s">
        <v>3039</v>
      </c>
      <c r="C7386">
        <v>33943</v>
      </c>
      <c r="D7386">
        <v>7374898193</v>
      </c>
    </row>
    <row r="7387" spans="1:4" x14ac:dyDescent="0.3">
      <c r="A7387" t="s">
        <v>9697</v>
      </c>
      <c r="B7387" t="s">
        <v>2234</v>
      </c>
      <c r="C7387">
        <v>35395</v>
      </c>
      <c r="D7387">
        <v>2279888742</v>
      </c>
    </row>
    <row r="7388" spans="1:4" x14ac:dyDescent="0.3">
      <c r="A7388" t="s">
        <v>9698</v>
      </c>
      <c r="B7388" t="s">
        <v>2731</v>
      </c>
      <c r="C7388">
        <v>51098</v>
      </c>
      <c r="D7388">
        <v>9518260397</v>
      </c>
    </row>
    <row r="7389" spans="1:4" x14ac:dyDescent="0.3">
      <c r="A7389" t="s">
        <v>9699</v>
      </c>
      <c r="B7389" t="s">
        <v>2536</v>
      </c>
      <c r="C7389">
        <v>28093</v>
      </c>
      <c r="D7389">
        <v>8603912793</v>
      </c>
    </row>
    <row r="7390" spans="1:4" x14ac:dyDescent="0.3">
      <c r="A7390" t="s">
        <v>9700</v>
      </c>
      <c r="B7390" t="s">
        <v>2203</v>
      </c>
      <c r="C7390">
        <v>19395</v>
      </c>
      <c r="D7390">
        <v>8249460030</v>
      </c>
    </row>
    <row r="7391" spans="1:4" x14ac:dyDescent="0.3">
      <c r="A7391" t="s">
        <v>9701</v>
      </c>
      <c r="B7391" t="s">
        <v>2217</v>
      </c>
      <c r="C7391">
        <v>46516</v>
      </c>
      <c r="D7391">
        <v>6148303353</v>
      </c>
    </row>
    <row r="7392" spans="1:4" x14ac:dyDescent="0.3">
      <c r="A7392" t="s">
        <v>9702</v>
      </c>
      <c r="B7392" t="s">
        <v>2951</v>
      </c>
      <c r="C7392">
        <v>37484</v>
      </c>
      <c r="D7392">
        <v>8788824691</v>
      </c>
    </row>
    <row r="7393" spans="1:4" x14ac:dyDescent="0.3">
      <c r="A7393" t="s">
        <v>9703</v>
      </c>
      <c r="B7393" t="s">
        <v>2164</v>
      </c>
      <c r="C7393">
        <v>18457</v>
      </c>
      <c r="D7393">
        <v>4972162740</v>
      </c>
    </row>
    <row r="7394" spans="1:4" x14ac:dyDescent="0.3">
      <c r="A7394" t="s">
        <v>9704</v>
      </c>
      <c r="B7394" t="s">
        <v>2093</v>
      </c>
      <c r="C7394">
        <v>13938</v>
      </c>
      <c r="D7394">
        <v>532074068</v>
      </c>
    </row>
    <row r="7395" spans="1:4" x14ac:dyDescent="0.3">
      <c r="A7395" t="s">
        <v>9705</v>
      </c>
      <c r="B7395" t="s">
        <v>3560</v>
      </c>
      <c r="C7395">
        <v>45951</v>
      </c>
      <c r="D7395">
        <v>3458178171</v>
      </c>
    </row>
    <row r="7396" spans="1:4" x14ac:dyDescent="0.3">
      <c r="A7396" t="s">
        <v>9706</v>
      </c>
      <c r="B7396" t="s">
        <v>2067</v>
      </c>
      <c r="C7396">
        <v>21242</v>
      </c>
      <c r="D7396">
        <v>3303111790</v>
      </c>
    </row>
    <row r="7397" spans="1:4" x14ac:dyDescent="0.3">
      <c r="A7397" t="s">
        <v>9707</v>
      </c>
      <c r="B7397" t="s">
        <v>2809</v>
      </c>
      <c r="C7397">
        <v>11516</v>
      </c>
      <c r="D7397">
        <v>2757793764</v>
      </c>
    </row>
    <row r="7398" spans="1:4" x14ac:dyDescent="0.3">
      <c r="A7398" t="s">
        <v>9708</v>
      </c>
      <c r="B7398" t="s">
        <v>2800</v>
      </c>
      <c r="C7398">
        <v>14372</v>
      </c>
      <c r="D7398">
        <v>1263903657</v>
      </c>
    </row>
    <row r="7399" spans="1:4" x14ac:dyDescent="0.3">
      <c r="A7399" t="s">
        <v>9709</v>
      </c>
      <c r="B7399" t="s">
        <v>3271</v>
      </c>
      <c r="C7399">
        <v>13759</v>
      </c>
      <c r="D7399">
        <v>1351073265</v>
      </c>
    </row>
    <row r="7400" spans="1:4" x14ac:dyDescent="0.3">
      <c r="A7400" t="s">
        <v>9710</v>
      </c>
      <c r="B7400" t="s">
        <v>1946</v>
      </c>
      <c r="C7400">
        <v>23276</v>
      </c>
      <c r="D7400">
        <v>6383978705</v>
      </c>
    </row>
    <row r="7401" spans="1:4" x14ac:dyDescent="0.3">
      <c r="A7401" t="s">
        <v>9711</v>
      </c>
      <c r="B7401" t="s">
        <v>3113</v>
      </c>
      <c r="C7401">
        <v>41947</v>
      </c>
      <c r="D7401">
        <v>1371021422</v>
      </c>
    </row>
    <row r="7402" spans="1:4" x14ac:dyDescent="0.3">
      <c r="A7402" t="s">
        <v>9712</v>
      </c>
      <c r="B7402" t="s">
        <v>2323</v>
      </c>
      <c r="C7402">
        <v>50151</v>
      </c>
      <c r="D7402">
        <v>1918356416</v>
      </c>
    </row>
    <row r="7403" spans="1:4" x14ac:dyDescent="0.3">
      <c r="A7403" t="s">
        <v>9713</v>
      </c>
      <c r="B7403" t="s">
        <v>2387</v>
      </c>
      <c r="C7403">
        <v>58192</v>
      </c>
      <c r="D7403">
        <v>8239612253</v>
      </c>
    </row>
    <row r="7404" spans="1:4" x14ac:dyDescent="0.3">
      <c r="A7404" t="s">
        <v>9714</v>
      </c>
      <c r="B7404" t="s">
        <v>3108</v>
      </c>
      <c r="C7404">
        <v>41493</v>
      </c>
      <c r="D7404">
        <v>4074728869</v>
      </c>
    </row>
    <row r="7405" spans="1:4" x14ac:dyDescent="0.3">
      <c r="A7405" t="s">
        <v>9715</v>
      </c>
      <c r="B7405" t="s">
        <v>3023</v>
      </c>
      <c r="C7405">
        <v>19003</v>
      </c>
      <c r="D7405">
        <v>87033755</v>
      </c>
    </row>
    <row r="7406" spans="1:4" x14ac:dyDescent="0.3">
      <c r="A7406" t="s">
        <v>9716</v>
      </c>
      <c r="B7406" t="s">
        <v>2853</v>
      </c>
      <c r="C7406">
        <v>36084</v>
      </c>
      <c r="D7406">
        <v>3516592710</v>
      </c>
    </row>
    <row r="7407" spans="1:4" x14ac:dyDescent="0.3">
      <c r="A7407" t="s">
        <v>9717</v>
      </c>
      <c r="B7407" t="s">
        <v>2426</v>
      </c>
      <c r="C7407">
        <v>43700</v>
      </c>
      <c r="D7407">
        <v>132027631</v>
      </c>
    </row>
    <row r="7408" spans="1:4" x14ac:dyDescent="0.3">
      <c r="A7408" t="s">
        <v>9718</v>
      </c>
      <c r="B7408" t="s">
        <v>3108</v>
      </c>
      <c r="C7408">
        <v>25169</v>
      </c>
      <c r="D7408">
        <v>8401146046</v>
      </c>
    </row>
    <row r="7409" spans="1:4" x14ac:dyDescent="0.3">
      <c r="A7409" t="s">
        <v>9719</v>
      </c>
      <c r="B7409" t="s">
        <v>2039</v>
      </c>
      <c r="C7409">
        <v>14976</v>
      </c>
      <c r="D7409">
        <v>4986200380</v>
      </c>
    </row>
    <row r="7410" spans="1:4" x14ac:dyDescent="0.3">
      <c r="A7410" t="s">
        <v>9720</v>
      </c>
      <c r="B7410" t="s">
        <v>2350</v>
      </c>
      <c r="C7410">
        <v>23499</v>
      </c>
      <c r="D7410">
        <v>4401069773</v>
      </c>
    </row>
    <row r="7411" spans="1:4" x14ac:dyDescent="0.3">
      <c r="A7411" t="s">
        <v>9721</v>
      </c>
      <c r="B7411" t="s">
        <v>2521</v>
      </c>
      <c r="C7411">
        <v>45854</v>
      </c>
      <c r="D7411">
        <v>5603330430</v>
      </c>
    </row>
    <row r="7412" spans="1:4" x14ac:dyDescent="0.3">
      <c r="A7412" t="s">
        <v>9722</v>
      </c>
      <c r="B7412" t="s">
        <v>2127</v>
      </c>
      <c r="C7412">
        <v>51711</v>
      </c>
      <c r="D7412">
        <v>6084639828</v>
      </c>
    </row>
    <row r="7413" spans="1:4" x14ac:dyDescent="0.3">
      <c r="A7413" t="s">
        <v>9723</v>
      </c>
      <c r="B7413" t="s">
        <v>2428</v>
      </c>
      <c r="C7413">
        <v>41389</v>
      </c>
      <c r="D7413">
        <v>6148303353</v>
      </c>
    </row>
    <row r="7414" spans="1:4" x14ac:dyDescent="0.3">
      <c r="A7414" t="s">
        <v>9724</v>
      </c>
      <c r="B7414" t="s">
        <v>2914</v>
      </c>
      <c r="C7414">
        <v>27946</v>
      </c>
      <c r="D7414">
        <v>6148235056</v>
      </c>
    </row>
    <row r="7415" spans="1:4" x14ac:dyDescent="0.3">
      <c r="A7415" t="s">
        <v>9725</v>
      </c>
      <c r="B7415" t="s">
        <v>2016</v>
      </c>
      <c r="C7415">
        <v>48931</v>
      </c>
      <c r="D7415">
        <v>679204083</v>
      </c>
    </row>
    <row r="7416" spans="1:4" x14ac:dyDescent="0.3">
      <c r="A7416" t="s">
        <v>9726</v>
      </c>
      <c r="B7416" t="s">
        <v>2914</v>
      </c>
      <c r="C7416">
        <v>12748</v>
      </c>
      <c r="D7416">
        <v>9611070055</v>
      </c>
    </row>
    <row r="7417" spans="1:4" x14ac:dyDescent="0.3">
      <c r="A7417" t="s">
        <v>9727</v>
      </c>
      <c r="B7417" t="s">
        <v>2022</v>
      </c>
      <c r="C7417">
        <v>52452</v>
      </c>
      <c r="D7417">
        <v>5519420165</v>
      </c>
    </row>
    <row r="7418" spans="1:4" x14ac:dyDescent="0.3">
      <c r="A7418" t="s">
        <v>9728</v>
      </c>
      <c r="B7418" t="s">
        <v>2824</v>
      </c>
      <c r="C7418">
        <v>47689</v>
      </c>
      <c r="D7418">
        <v>8361813608</v>
      </c>
    </row>
    <row r="7419" spans="1:4" x14ac:dyDescent="0.3">
      <c r="A7419" t="s">
        <v>9729</v>
      </c>
      <c r="B7419" t="s">
        <v>2459</v>
      </c>
      <c r="C7419">
        <v>38220</v>
      </c>
      <c r="D7419">
        <v>4192443678</v>
      </c>
    </row>
    <row r="7420" spans="1:4" x14ac:dyDescent="0.3">
      <c r="A7420" t="s">
        <v>9730</v>
      </c>
      <c r="B7420" t="s">
        <v>3271</v>
      </c>
      <c r="C7420">
        <v>17816</v>
      </c>
      <c r="D7420">
        <v>9621571960</v>
      </c>
    </row>
    <row r="7421" spans="1:4" x14ac:dyDescent="0.3">
      <c r="A7421" t="s">
        <v>9731</v>
      </c>
      <c r="B7421" t="s">
        <v>2387</v>
      </c>
      <c r="C7421">
        <v>24508</v>
      </c>
      <c r="D7421">
        <v>6106380341</v>
      </c>
    </row>
    <row r="7422" spans="1:4" x14ac:dyDescent="0.3">
      <c r="A7422" t="s">
        <v>9732</v>
      </c>
      <c r="B7422" t="s">
        <v>2369</v>
      </c>
      <c r="C7422">
        <v>38920</v>
      </c>
      <c r="D7422">
        <v>3597778305</v>
      </c>
    </row>
    <row r="7423" spans="1:4" x14ac:dyDescent="0.3">
      <c r="A7423" t="s">
        <v>9733</v>
      </c>
      <c r="B7423" t="s">
        <v>2283</v>
      </c>
      <c r="C7423">
        <v>12556</v>
      </c>
      <c r="D7423">
        <v>8157157730</v>
      </c>
    </row>
    <row r="7424" spans="1:4" x14ac:dyDescent="0.3">
      <c r="A7424" t="s">
        <v>9734</v>
      </c>
      <c r="B7424" t="s">
        <v>2896</v>
      </c>
      <c r="C7424">
        <v>37682</v>
      </c>
      <c r="D7424">
        <v>797787712</v>
      </c>
    </row>
    <row r="7425" spans="1:4" x14ac:dyDescent="0.3">
      <c r="A7425" t="s">
        <v>9735</v>
      </c>
      <c r="B7425" t="s">
        <v>2731</v>
      </c>
      <c r="C7425">
        <v>54120</v>
      </c>
      <c r="D7425">
        <v>9258570278</v>
      </c>
    </row>
    <row r="7426" spans="1:4" x14ac:dyDescent="0.3">
      <c r="A7426" t="s">
        <v>9736</v>
      </c>
      <c r="B7426" t="s">
        <v>2041</v>
      </c>
      <c r="C7426">
        <v>44676</v>
      </c>
      <c r="D7426">
        <v>6852060985</v>
      </c>
    </row>
    <row r="7427" spans="1:4" x14ac:dyDescent="0.3">
      <c r="A7427" t="s">
        <v>9737</v>
      </c>
      <c r="B7427" t="s">
        <v>2325</v>
      </c>
      <c r="C7427">
        <v>49917</v>
      </c>
      <c r="D7427">
        <v>2353272215</v>
      </c>
    </row>
    <row r="7428" spans="1:4" x14ac:dyDescent="0.3">
      <c r="A7428" t="s">
        <v>9738</v>
      </c>
      <c r="B7428" t="s">
        <v>2246</v>
      </c>
      <c r="C7428">
        <v>38116</v>
      </c>
      <c r="D7428">
        <v>7178607831</v>
      </c>
    </row>
    <row r="7429" spans="1:4" x14ac:dyDescent="0.3">
      <c r="A7429" t="s">
        <v>9739</v>
      </c>
      <c r="B7429" t="s">
        <v>2135</v>
      </c>
      <c r="C7429">
        <v>29674</v>
      </c>
      <c r="D7429">
        <v>8911781207</v>
      </c>
    </row>
    <row r="7430" spans="1:4" x14ac:dyDescent="0.3">
      <c r="A7430" t="s">
        <v>9740</v>
      </c>
      <c r="B7430" t="s">
        <v>2797</v>
      </c>
      <c r="C7430">
        <v>17976</v>
      </c>
      <c r="D7430">
        <v>8204786093</v>
      </c>
    </row>
    <row r="7431" spans="1:4" x14ac:dyDescent="0.3">
      <c r="A7431" t="s">
        <v>9741</v>
      </c>
      <c r="B7431" t="s">
        <v>3237</v>
      </c>
      <c r="C7431">
        <v>46553</v>
      </c>
      <c r="D7431">
        <v>1079691642</v>
      </c>
    </row>
    <row r="7432" spans="1:4" x14ac:dyDescent="0.3">
      <c r="A7432" t="s">
        <v>9742</v>
      </c>
      <c r="B7432" t="s">
        <v>2383</v>
      </c>
      <c r="C7432">
        <v>10849</v>
      </c>
      <c r="D7432">
        <v>1042822263</v>
      </c>
    </row>
    <row r="7433" spans="1:4" x14ac:dyDescent="0.3">
      <c r="A7433" t="s">
        <v>9743</v>
      </c>
      <c r="B7433" t="s">
        <v>2680</v>
      </c>
      <c r="C7433">
        <v>10754</v>
      </c>
      <c r="D7433">
        <v>6041314951</v>
      </c>
    </row>
    <row r="7434" spans="1:4" x14ac:dyDescent="0.3">
      <c r="A7434" t="s">
        <v>9744</v>
      </c>
      <c r="B7434" t="s">
        <v>2475</v>
      </c>
      <c r="C7434">
        <v>29097</v>
      </c>
      <c r="D7434">
        <v>9328457335</v>
      </c>
    </row>
    <row r="7435" spans="1:4" x14ac:dyDescent="0.3">
      <c r="A7435" t="s">
        <v>9745</v>
      </c>
      <c r="B7435" t="s">
        <v>2563</v>
      </c>
      <c r="C7435">
        <v>21292</v>
      </c>
      <c r="D7435">
        <v>5412518958</v>
      </c>
    </row>
    <row r="7436" spans="1:4" x14ac:dyDescent="0.3">
      <c r="A7436" t="s">
        <v>9746</v>
      </c>
      <c r="B7436" t="s">
        <v>2099</v>
      </c>
      <c r="C7436">
        <v>17276</v>
      </c>
      <c r="D7436">
        <v>4037854406</v>
      </c>
    </row>
    <row r="7437" spans="1:4" x14ac:dyDescent="0.3">
      <c r="A7437" t="s">
        <v>9747</v>
      </c>
      <c r="B7437" t="s">
        <v>3315</v>
      </c>
      <c r="C7437">
        <v>42979</v>
      </c>
      <c r="D7437">
        <v>9939542542</v>
      </c>
    </row>
    <row r="7438" spans="1:4" x14ac:dyDescent="0.3">
      <c r="A7438" t="s">
        <v>9748</v>
      </c>
      <c r="B7438" t="s">
        <v>2308</v>
      </c>
      <c r="C7438">
        <v>46567</v>
      </c>
      <c r="D7438">
        <v>8370379001</v>
      </c>
    </row>
    <row r="7439" spans="1:4" x14ac:dyDescent="0.3">
      <c r="A7439" t="s">
        <v>9749</v>
      </c>
      <c r="B7439" t="s">
        <v>3393</v>
      </c>
      <c r="C7439">
        <v>56330</v>
      </c>
      <c r="D7439">
        <v>7268478941</v>
      </c>
    </row>
    <row r="7440" spans="1:4" x14ac:dyDescent="0.3">
      <c r="A7440" t="s">
        <v>9750</v>
      </c>
      <c r="B7440" t="s">
        <v>2663</v>
      </c>
      <c r="C7440">
        <v>43725</v>
      </c>
      <c r="D7440">
        <v>2279888742</v>
      </c>
    </row>
    <row r="7441" spans="1:4" x14ac:dyDescent="0.3">
      <c r="A7441" t="s">
        <v>9751</v>
      </c>
      <c r="B7441" t="s">
        <v>3720</v>
      </c>
      <c r="C7441">
        <v>22700</v>
      </c>
      <c r="D7441">
        <v>2599557828</v>
      </c>
    </row>
    <row r="7442" spans="1:4" x14ac:dyDescent="0.3">
      <c r="A7442" t="s">
        <v>9752</v>
      </c>
      <c r="B7442" t="s">
        <v>2804</v>
      </c>
      <c r="C7442">
        <v>19451</v>
      </c>
      <c r="D7442">
        <v>8289594380</v>
      </c>
    </row>
    <row r="7443" spans="1:4" x14ac:dyDescent="0.3">
      <c r="A7443" t="s">
        <v>9753</v>
      </c>
      <c r="B7443" t="s">
        <v>2143</v>
      </c>
      <c r="C7443">
        <v>56892</v>
      </c>
      <c r="D7443">
        <v>9958099322</v>
      </c>
    </row>
    <row r="7444" spans="1:4" x14ac:dyDescent="0.3">
      <c r="A7444" t="s">
        <v>9754</v>
      </c>
      <c r="B7444" t="s">
        <v>2650</v>
      </c>
      <c r="C7444">
        <v>16384</v>
      </c>
      <c r="D7444">
        <v>6614458434</v>
      </c>
    </row>
    <row r="7445" spans="1:4" x14ac:dyDescent="0.3">
      <c r="A7445" t="s">
        <v>9755</v>
      </c>
      <c r="B7445" t="s">
        <v>2266</v>
      </c>
      <c r="C7445">
        <v>26521</v>
      </c>
      <c r="D7445">
        <v>1664426442</v>
      </c>
    </row>
    <row r="7446" spans="1:4" x14ac:dyDescent="0.3">
      <c r="A7446" t="s">
        <v>9756</v>
      </c>
      <c r="B7446" t="s">
        <v>2608</v>
      </c>
      <c r="C7446">
        <v>31610</v>
      </c>
      <c r="D7446">
        <v>797655034</v>
      </c>
    </row>
    <row r="7447" spans="1:4" x14ac:dyDescent="0.3">
      <c r="A7447" t="s">
        <v>9757</v>
      </c>
      <c r="B7447" t="s">
        <v>2223</v>
      </c>
      <c r="C7447">
        <v>51110</v>
      </c>
      <c r="D7447">
        <v>701563818</v>
      </c>
    </row>
    <row r="7448" spans="1:4" x14ac:dyDescent="0.3">
      <c r="A7448" t="s">
        <v>9758</v>
      </c>
      <c r="B7448" t="s">
        <v>2014</v>
      </c>
      <c r="C7448">
        <v>12700</v>
      </c>
      <c r="D7448">
        <v>5191866150</v>
      </c>
    </row>
    <row r="7449" spans="1:4" x14ac:dyDescent="0.3">
      <c r="A7449" t="s">
        <v>9759</v>
      </c>
      <c r="B7449" t="s">
        <v>2127</v>
      </c>
      <c r="C7449">
        <v>20332</v>
      </c>
      <c r="D7449">
        <v>6850203894</v>
      </c>
    </row>
    <row r="7450" spans="1:4" x14ac:dyDescent="0.3">
      <c r="A7450" t="s">
        <v>9760</v>
      </c>
      <c r="B7450" t="s">
        <v>3508</v>
      </c>
      <c r="C7450">
        <v>12945</v>
      </c>
      <c r="D7450">
        <v>1895483948</v>
      </c>
    </row>
    <row r="7451" spans="1:4" x14ac:dyDescent="0.3">
      <c r="A7451" t="s">
        <v>9761</v>
      </c>
      <c r="B7451" t="s">
        <v>1956</v>
      </c>
      <c r="C7451">
        <v>53040</v>
      </c>
      <c r="D7451">
        <v>8565880958</v>
      </c>
    </row>
    <row r="7452" spans="1:4" x14ac:dyDescent="0.3">
      <c r="A7452" t="s">
        <v>9762</v>
      </c>
      <c r="B7452" t="s">
        <v>2503</v>
      </c>
      <c r="C7452">
        <v>44132</v>
      </c>
      <c r="D7452">
        <v>3409869514</v>
      </c>
    </row>
    <row r="7453" spans="1:4" x14ac:dyDescent="0.3">
      <c r="A7453" t="s">
        <v>9763</v>
      </c>
      <c r="B7453" t="s">
        <v>1932</v>
      </c>
      <c r="C7453">
        <v>38420</v>
      </c>
      <c r="D7453">
        <v>1439916314</v>
      </c>
    </row>
    <row r="7454" spans="1:4" x14ac:dyDescent="0.3">
      <c r="A7454" t="s">
        <v>9764</v>
      </c>
      <c r="B7454" t="s">
        <v>2380</v>
      </c>
      <c r="C7454">
        <v>34953</v>
      </c>
      <c r="D7454">
        <v>5474718616</v>
      </c>
    </row>
    <row r="7455" spans="1:4" x14ac:dyDescent="0.3">
      <c r="A7455" t="s">
        <v>9765</v>
      </c>
      <c r="B7455" t="s">
        <v>3076</v>
      </c>
      <c r="C7455">
        <v>58337</v>
      </c>
      <c r="D7455">
        <v>2575500974</v>
      </c>
    </row>
    <row r="7456" spans="1:4" x14ac:dyDescent="0.3">
      <c r="A7456" t="s">
        <v>9766</v>
      </c>
      <c r="B7456" t="s">
        <v>2762</v>
      </c>
      <c r="C7456">
        <v>30532</v>
      </c>
      <c r="D7456">
        <v>1743464649</v>
      </c>
    </row>
    <row r="7457" spans="1:4" x14ac:dyDescent="0.3">
      <c r="A7457" t="s">
        <v>9767</v>
      </c>
      <c r="B7457" t="s">
        <v>2574</v>
      </c>
      <c r="C7457">
        <v>13169</v>
      </c>
      <c r="D7457">
        <v>3915983489</v>
      </c>
    </row>
    <row r="7458" spans="1:4" x14ac:dyDescent="0.3">
      <c r="A7458" t="s">
        <v>9768</v>
      </c>
      <c r="B7458" t="s">
        <v>2179</v>
      </c>
      <c r="C7458">
        <v>44455</v>
      </c>
      <c r="D7458">
        <v>2510440322</v>
      </c>
    </row>
    <row r="7459" spans="1:4" x14ac:dyDescent="0.3">
      <c r="A7459" t="s">
        <v>9769</v>
      </c>
      <c r="B7459" t="s">
        <v>2246</v>
      </c>
      <c r="C7459">
        <v>27961</v>
      </c>
      <c r="D7459">
        <v>2183763965</v>
      </c>
    </row>
    <row r="7460" spans="1:4" x14ac:dyDescent="0.3">
      <c r="A7460" t="s">
        <v>9770</v>
      </c>
      <c r="B7460" t="s">
        <v>2680</v>
      </c>
      <c r="C7460">
        <v>40821</v>
      </c>
      <c r="D7460">
        <v>3418374697</v>
      </c>
    </row>
    <row r="7461" spans="1:4" x14ac:dyDescent="0.3">
      <c r="A7461" t="s">
        <v>9771</v>
      </c>
      <c r="B7461" t="s">
        <v>2552</v>
      </c>
      <c r="C7461">
        <v>57336</v>
      </c>
      <c r="D7461">
        <v>132027631</v>
      </c>
    </row>
    <row r="7462" spans="1:4" x14ac:dyDescent="0.3">
      <c r="A7462" t="s">
        <v>9772</v>
      </c>
      <c r="B7462" t="s">
        <v>2633</v>
      </c>
      <c r="C7462">
        <v>30691</v>
      </c>
      <c r="D7462">
        <v>5561472151</v>
      </c>
    </row>
    <row r="7463" spans="1:4" x14ac:dyDescent="0.3">
      <c r="A7463" t="s">
        <v>9773</v>
      </c>
      <c r="B7463" t="s">
        <v>1934</v>
      </c>
      <c r="C7463">
        <v>11637</v>
      </c>
      <c r="D7463">
        <v>8603912793</v>
      </c>
    </row>
    <row r="7464" spans="1:4" x14ac:dyDescent="0.3">
      <c r="A7464" t="s">
        <v>9774</v>
      </c>
      <c r="B7464" t="s">
        <v>2752</v>
      </c>
      <c r="C7464">
        <v>15651</v>
      </c>
      <c r="D7464">
        <v>4739588234</v>
      </c>
    </row>
    <row r="7465" spans="1:4" x14ac:dyDescent="0.3">
      <c r="A7465" t="s">
        <v>9775</v>
      </c>
      <c r="B7465" t="s">
        <v>2411</v>
      </c>
      <c r="C7465">
        <v>38158</v>
      </c>
      <c r="D7465">
        <v>264454596</v>
      </c>
    </row>
    <row r="7466" spans="1:4" x14ac:dyDescent="0.3">
      <c r="A7466" t="s">
        <v>9776</v>
      </c>
      <c r="B7466" t="s">
        <v>2312</v>
      </c>
      <c r="C7466">
        <v>37126</v>
      </c>
      <c r="D7466">
        <v>2237103631</v>
      </c>
    </row>
    <row r="7467" spans="1:4" x14ac:dyDescent="0.3">
      <c r="A7467" t="s">
        <v>9777</v>
      </c>
      <c r="B7467" t="s">
        <v>2177</v>
      </c>
      <c r="C7467">
        <v>12143</v>
      </c>
      <c r="D7467">
        <v>8346855079</v>
      </c>
    </row>
    <row r="7468" spans="1:4" x14ac:dyDescent="0.3">
      <c r="A7468" t="s">
        <v>9778</v>
      </c>
      <c r="B7468" t="s">
        <v>2722</v>
      </c>
      <c r="C7468">
        <v>28994</v>
      </c>
      <c r="D7468">
        <v>6637560367</v>
      </c>
    </row>
    <row r="7469" spans="1:4" x14ac:dyDescent="0.3">
      <c r="A7469" t="s">
        <v>9779</v>
      </c>
      <c r="B7469" t="s">
        <v>2164</v>
      </c>
      <c r="C7469">
        <v>27259</v>
      </c>
      <c r="D7469">
        <v>2944219065</v>
      </c>
    </row>
    <row r="7470" spans="1:4" x14ac:dyDescent="0.3">
      <c r="A7470" t="s">
        <v>9780</v>
      </c>
      <c r="B7470" t="s">
        <v>2569</v>
      </c>
      <c r="C7470">
        <v>10457</v>
      </c>
      <c r="D7470">
        <v>2060025532</v>
      </c>
    </row>
    <row r="7471" spans="1:4" x14ac:dyDescent="0.3">
      <c r="A7471" t="s">
        <v>9781</v>
      </c>
      <c r="B7471" t="s">
        <v>2614</v>
      </c>
      <c r="C7471">
        <v>52139</v>
      </c>
      <c r="D7471">
        <v>4548725172</v>
      </c>
    </row>
    <row r="7472" spans="1:4" x14ac:dyDescent="0.3">
      <c r="A7472" t="s">
        <v>9782</v>
      </c>
      <c r="B7472" t="s">
        <v>2047</v>
      </c>
      <c r="C7472">
        <v>45454</v>
      </c>
      <c r="D7472">
        <v>7885796000</v>
      </c>
    </row>
    <row r="7473" spans="1:4" x14ac:dyDescent="0.3">
      <c r="A7473" t="s">
        <v>9783</v>
      </c>
      <c r="B7473" t="s">
        <v>2016</v>
      </c>
      <c r="C7473">
        <v>44568</v>
      </c>
      <c r="D7473">
        <v>2757793764</v>
      </c>
    </row>
    <row r="7474" spans="1:4" x14ac:dyDescent="0.3">
      <c r="A7474" t="s">
        <v>9784</v>
      </c>
      <c r="B7474" t="s">
        <v>2057</v>
      </c>
      <c r="C7474">
        <v>15087</v>
      </c>
      <c r="D7474">
        <v>715518151</v>
      </c>
    </row>
    <row r="7475" spans="1:4" x14ac:dyDescent="0.3">
      <c r="A7475" t="s">
        <v>9785</v>
      </c>
      <c r="B7475" t="s">
        <v>2049</v>
      </c>
      <c r="C7475">
        <v>57378</v>
      </c>
      <c r="D7475">
        <v>3127459866</v>
      </c>
    </row>
    <row r="7476" spans="1:4" x14ac:dyDescent="0.3">
      <c r="A7476" t="s">
        <v>9786</v>
      </c>
      <c r="B7476" t="s">
        <v>2405</v>
      </c>
      <c r="C7476">
        <v>56651</v>
      </c>
      <c r="D7476">
        <v>3266408608</v>
      </c>
    </row>
    <row r="7477" spans="1:4" x14ac:dyDescent="0.3">
      <c r="A7477" t="s">
        <v>9787</v>
      </c>
      <c r="B7477" t="s">
        <v>2647</v>
      </c>
      <c r="C7477">
        <v>21595</v>
      </c>
      <c r="D7477">
        <v>5422052862</v>
      </c>
    </row>
    <row r="7478" spans="1:4" x14ac:dyDescent="0.3">
      <c r="A7478" t="s">
        <v>9788</v>
      </c>
      <c r="B7478" t="s">
        <v>2207</v>
      </c>
      <c r="C7478">
        <v>50073</v>
      </c>
      <c r="D7478">
        <v>7659816853</v>
      </c>
    </row>
    <row r="7479" spans="1:4" x14ac:dyDescent="0.3">
      <c r="A7479" t="s">
        <v>9789</v>
      </c>
      <c r="B7479" t="s">
        <v>1946</v>
      </c>
      <c r="C7479">
        <v>35105</v>
      </c>
      <c r="D7479">
        <v>1841759848</v>
      </c>
    </row>
    <row r="7480" spans="1:4" x14ac:dyDescent="0.3">
      <c r="A7480" t="s">
        <v>9790</v>
      </c>
      <c r="B7480" t="s">
        <v>1986</v>
      </c>
      <c r="C7480">
        <v>12743</v>
      </c>
      <c r="D7480">
        <v>2149326663</v>
      </c>
    </row>
    <row r="7481" spans="1:4" x14ac:dyDescent="0.3">
      <c r="A7481" t="s">
        <v>9791</v>
      </c>
      <c r="B7481" t="s">
        <v>2931</v>
      </c>
      <c r="C7481">
        <v>16263</v>
      </c>
      <c r="D7481">
        <v>453763030</v>
      </c>
    </row>
    <row r="7482" spans="1:4" x14ac:dyDescent="0.3">
      <c r="A7482" t="s">
        <v>9792</v>
      </c>
      <c r="B7482" t="s">
        <v>2693</v>
      </c>
      <c r="C7482">
        <v>48863</v>
      </c>
      <c r="D7482">
        <v>3269054114</v>
      </c>
    </row>
    <row r="7483" spans="1:4" x14ac:dyDescent="0.3">
      <c r="A7483" t="s">
        <v>9793</v>
      </c>
      <c r="B7483" t="s">
        <v>2441</v>
      </c>
      <c r="C7483">
        <v>14705</v>
      </c>
      <c r="D7483">
        <v>6322781804</v>
      </c>
    </row>
    <row r="7484" spans="1:4" x14ac:dyDescent="0.3">
      <c r="A7484" t="s">
        <v>9794</v>
      </c>
      <c r="B7484" t="s">
        <v>2722</v>
      </c>
      <c r="C7484">
        <v>13113</v>
      </c>
      <c r="D7484">
        <v>4786629839</v>
      </c>
    </row>
    <row r="7485" spans="1:4" x14ac:dyDescent="0.3">
      <c r="A7485" t="s">
        <v>9795</v>
      </c>
      <c r="B7485" t="s">
        <v>3560</v>
      </c>
      <c r="C7485">
        <v>57467</v>
      </c>
      <c r="D7485">
        <v>9782845590</v>
      </c>
    </row>
    <row r="7486" spans="1:4" x14ac:dyDescent="0.3">
      <c r="A7486" t="s">
        <v>9796</v>
      </c>
      <c r="B7486" t="s">
        <v>3393</v>
      </c>
      <c r="C7486">
        <v>15399</v>
      </c>
      <c r="D7486">
        <v>5764488419</v>
      </c>
    </row>
    <row r="7487" spans="1:4" x14ac:dyDescent="0.3">
      <c r="A7487" t="s">
        <v>9797</v>
      </c>
      <c r="B7487" t="s">
        <v>2524</v>
      </c>
      <c r="C7487">
        <v>46110</v>
      </c>
      <c r="D7487">
        <v>8264394108</v>
      </c>
    </row>
    <row r="7488" spans="1:4" x14ac:dyDescent="0.3">
      <c r="A7488" t="s">
        <v>9798</v>
      </c>
      <c r="B7488" t="s">
        <v>3560</v>
      </c>
      <c r="C7488">
        <v>20427</v>
      </c>
      <c r="D7488">
        <v>5588978080</v>
      </c>
    </row>
    <row r="7489" spans="1:4" x14ac:dyDescent="0.3">
      <c r="A7489" t="s">
        <v>9799</v>
      </c>
      <c r="B7489" t="s">
        <v>2321</v>
      </c>
      <c r="C7489">
        <v>29679</v>
      </c>
      <c r="D7489">
        <v>1598957961</v>
      </c>
    </row>
    <row r="7490" spans="1:4" x14ac:dyDescent="0.3">
      <c r="A7490" t="s">
        <v>9800</v>
      </c>
      <c r="B7490" t="s">
        <v>3201</v>
      </c>
      <c r="C7490">
        <v>26717</v>
      </c>
      <c r="D7490">
        <v>1754740677</v>
      </c>
    </row>
    <row r="7491" spans="1:4" x14ac:dyDescent="0.3">
      <c r="A7491" t="s">
        <v>9801</v>
      </c>
      <c r="B7491" t="s">
        <v>2505</v>
      </c>
      <c r="C7491">
        <v>32579</v>
      </c>
      <c r="D7491">
        <v>8507800106</v>
      </c>
    </row>
    <row r="7492" spans="1:4" x14ac:dyDescent="0.3">
      <c r="A7492" t="s">
        <v>9802</v>
      </c>
      <c r="B7492" t="s">
        <v>2762</v>
      </c>
      <c r="C7492">
        <v>10684</v>
      </c>
      <c r="D7492">
        <v>2698184272</v>
      </c>
    </row>
    <row r="7493" spans="1:4" x14ac:dyDescent="0.3">
      <c r="A7493" t="s">
        <v>9803</v>
      </c>
      <c r="B7493" t="s">
        <v>1986</v>
      </c>
      <c r="C7493">
        <v>22723</v>
      </c>
      <c r="D7493">
        <v>3932861779</v>
      </c>
    </row>
    <row r="7494" spans="1:4" x14ac:dyDescent="0.3">
      <c r="A7494" t="s">
        <v>9804</v>
      </c>
      <c r="B7494" t="s">
        <v>2300</v>
      </c>
      <c r="C7494">
        <v>10556</v>
      </c>
      <c r="D7494">
        <v>5764917026</v>
      </c>
    </row>
    <row r="7495" spans="1:4" x14ac:dyDescent="0.3">
      <c r="A7495" t="s">
        <v>9805</v>
      </c>
      <c r="B7495" t="s">
        <v>4145</v>
      </c>
      <c r="C7495">
        <v>11630</v>
      </c>
      <c r="D7495">
        <v>1549399640</v>
      </c>
    </row>
    <row r="7496" spans="1:4" x14ac:dyDescent="0.3">
      <c r="A7496" t="s">
        <v>9806</v>
      </c>
      <c r="B7496" t="s">
        <v>2083</v>
      </c>
      <c r="C7496">
        <v>57302</v>
      </c>
      <c r="D7496">
        <v>3156820482</v>
      </c>
    </row>
    <row r="7497" spans="1:4" x14ac:dyDescent="0.3">
      <c r="A7497" t="s">
        <v>9807</v>
      </c>
      <c r="B7497" t="s">
        <v>2077</v>
      </c>
      <c r="C7497">
        <v>53701</v>
      </c>
      <c r="D7497">
        <v>1014658829</v>
      </c>
    </row>
    <row r="7498" spans="1:4" x14ac:dyDescent="0.3">
      <c r="A7498" t="s">
        <v>9808</v>
      </c>
      <c r="B7498" t="s">
        <v>2246</v>
      </c>
      <c r="C7498">
        <v>42507</v>
      </c>
      <c r="D7498">
        <v>2592292012</v>
      </c>
    </row>
    <row r="7499" spans="1:4" x14ac:dyDescent="0.3">
      <c r="A7499" t="s">
        <v>9809</v>
      </c>
      <c r="B7499" t="s">
        <v>3235</v>
      </c>
      <c r="C7499">
        <v>49549</v>
      </c>
      <c r="D7499">
        <v>9727426344</v>
      </c>
    </row>
    <row r="7500" spans="1:4" x14ac:dyDescent="0.3">
      <c r="A7500" t="s">
        <v>9810</v>
      </c>
      <c r="B7500" t="s">
        <v>3039</v>
      </c>
      <c r="C7500">
        <v>44726</v>
      </c>
      <c r="D7500">
        <v>453763030</v>
      </c>
    </row>
    <row r="7501" spans="1:4" x14ac:dyDescent="0.3">
      <c r="A7501" t="s">
        <v>9811</v>
      </c>
      <c r="B7501" t="s">
        <v>3758</v>
      </c>
      <c r="C7501">
        <v>10271</v>
      </c>
      <c r="D7501">
        <v>992720575</v>
      </c>
    </row>
    <row r="7502" spans="1:4" x14ac:dyDescent="0.3">
      <c r="A7502" t="s">
        <v>9812</v>
      </c>
      <c r="B7502" t="s">
        <v>2310</v>
      </c>
      <c r="C7502">
        <v>27060</v>
      </c>
      <c r="D7502">
        <v>7628323464</v>
      </c>
    </row>
    <row r="7503" spans="1:4" x14ac:dyDescent="0.3">
      <c r="A7503" t="s">
        <v>9813</v>
      </c>
      <c r="B7503" t="s">
        <v>2251</v>
      </c>
      <c r="C7503">
        <v>12101</v>
      </c>
      <c r="D7503">
        <v>992720575</v>
      </c>
    </row>
    <row r="7504" spans="1:4" x14ac:dyDescent="0.3">
      <c r="A7504" t="s">
        <v>9814</v>
      </c>
      <c r="B7504" t="s">
        <v>3734</v>
      </c>
      <c r="C7504">
        <v>35118</v>
      </c>
      <c r="D7504">
        <v>5903124704</v>
      </c>
    </row>
    <row r="7505" spans="1:4" x14ac:dyDescent="0.3">
      <c r="A7505" t="s">
        <v>9815</v>
      </c>
      <c r="B7505" t="s">
        <v>2593</v>
      </c>
      <c r="C7505">
        <v>40228</v>
      </c>
      <c r="D7505">
        <v>1990334539</v>
      </c>
    </row>
    <row r="7506" spans="1:4" x14ac:dyDescent="0.3">
      <c r="A7506" t="s">
        <v>9816</v>
      </c>
      <c r="B7506" t="s">
        <v>2310</v>
      </c>
      <c r="C7506">
        <v>12791</v>
      </c>
      <c r="D7506">
        <v>3891707452</v>
      </c>
    </row>
    <row r="7507" spans="1:4" x14ac:dyDescent="0.3">
      <c r="A7507" t="s">
        <v>9817</v>
      </c>
      <c r="B7507" t="s">
        <v>2746</v>
      </c>
      <c r="C7507">
        <v>19938</v>
      </c>
      <c r="D7507">
        <v>5403399259</v>
      </c>
    </row>
    <row r="7508" spans="1:4" x14ac:dyDescent="0.3">
      <c r="A7508" t="s">
        <v>9818</v>
      </c>
      <c r="B7508" t="s">
        <v>2345</v>
      </c>
      <c r="C7508">
        <v>40160</v>
      </c>
      <c r="D7508">
        <v>1918356416</v>
      </c>
    </row>
    <row r="7509" spans="1:4" x14ac:dyDescent="0.3">
      <c r="A7509" t="s">
        <v>9819</v>
      </c>
      <c r="B7509" t="s">
        <v>2498</v>
      </c>
      <c r="C7509">
        <v>53317</v>
      </c>
      <c r="D7509">
        <v>1042822263</v>
      </c>
    </row>
    <row r="7510" spans="1:4" x14ac:dyDescent="0.3">
      <c r="A7510" t="s">
        <v>9820</v>
      </c>
      <c r="B7510" t="s">
        <v>2335</v>
      </c>
      <c r="C7510">
        <v>52244</v>
      </c>
      <c r="D7510">
        <v>8154943166</v>
      </c>
    </row>
    <row r="7511" spans="1:4" x14ac:dyDescent="0.3">
      <c r="A7511" t="s">
        <v>9821</v>
      </c>
      <c r="B7511" t="s">
        <v>2166</v>
      </c>
      <c r="C7511">
        <v>28770</v>
      </c>
      <c r="D7511">
        <v>3858163570</v>
      </c>
    </row>
    <row r="7512" spans="1:4" x14ac:dyDescent="0.3">
      <c r="A7512" t="s">
        <v>9822</v>
      </c>
      <c r="B7512" t="s">
        <v>2260</v>
      </c>
      <c r="C7512">
        <v>25321</v>
      </c>
      <c r="D7512">
        <v>278558984</v>
      </c>
    </row>
    <row r="7513" spans="1:4" x14ac:dyDescent="0.3">
      <c r="A7513" t="s">
        <v>9823</v>
      </c>
      <c r="B7513" t="s">
        <v>3023</v>
      </c>
      <c r="C7513">
        <v>10240</v>
      </c>
      <c r="D7513">
        <v>4396213212</v>
      </c>
    </row>
    <row r="7514" spans="1:4" x14ac:dyDescent="0.3">
      <c r="A7514" t="s">
        <v>9824</v>
      </c>
      <c r="B7514" t="s">
        <v>3113</v>
      </c>
      <c r="C7514">
        <v>47221</v>
      </c>
      <c r="D7514">
        <v>7630993544</v>
      </c>
    </row>
    <row r="7515" spans="1:4" x14ac:dyDescent="0.3">
      <c r="A7515" t="s">
        <v>9825</v>
      </c>
      <c r="B7515" t="s">
        <v>2077</v>
      </c>
      <c r="C7515">
        <v>51082</v>
      </c>
      <c r="D7515">
        <v>5000631609</v>
      </c>
    </row>
    <row r="7516" spans="1:4" x14ac:dyDescent="0.3">
      <c r="A7516" t="s">
        <v>9826</v>
      </c>
      <c r="B7516" t="s">
        <v>3886</v>
      </c>
      <c r="C7516">
        <v>20541</v>
      </c>
      <c r="D7516">
        <v>8841637323</v>
      </c>
    </row>
    <row r="7517" spans="1:4" x14ac:dyDescent="0.3">
      <c r="A7517" t="s">
        <v>9827</v>
      </c>
      <c r="B7517" t="s">
        <v>3487</v>
      </c>
      <c r="C7517">
        <v>25835</v>
      </c>
      <c r="D7517">
        <v>5077974136</v>
      </c>
    </row>
    <row r="7518" spans="1:4" x14ac:dyDescent="0.3">
      <c r="A7518" t="s">
        <v>9828</v>
      </c>
      <c r="B7518" t="s">
        <v>2014</v>
      </c>
      <c r="C7518">
        <v>20200</v>
      </c>
      <c r="D7518">
        <v>8204786093</v>
      </c>
    </row>
    <row r="7519" spans="1:4" x14ac:dyDescent="0.3">
      <c r="A7519" t="s">
        <v>9829</v>
      </c>
      <c r="B7519" t="s">
        <v>2856</v>
      </c>
      <c r="C7519">
        <v>54996</v>
      </c>
      <c r="D7519">
        <v>4525743115</v>
      </c>
    </row>
    <row r="7520" spans="1:4" x14ac:dyDescent="0.3">
      <c r="A7520" t="s">
        <v>9830</v>
      </c>
      <c r="B7520" t="s">
        <v>2714</v>
      </c>
      <c r="C7520">
        <v>51805</v>
      </c>
      <c r="D7520">
        <v>5929508313</v>
      </c>
    </row>
    <row r="7521" spans="1:4" x14ac:dyDescent="0.3">
      <c r="A7521" t="s">
        <v>9831</v>
      </c>
      <c r="B7521" t="s">
        <v>2439</v>
      </c>
      <c r="C7521">
        <v>49401</v>
      </c>
      <c r="D7521">
        <v>7240169995</v>
      </c>
    </row>
    <row r="7522" spans="1:4" x14ac:dyDescent="0.3">
      <c r="A7522" t="s">
        <v>9832</v>
      </c>
      <c r="B7522" t="s">
        <v>2623</v>
      </c>
      <c r="C7522">
        <v>13434</v>
      </c>
      <c r="D7522">
        <v>5574535556</v>
      </c>
    </row>
    <row r="7523" spans="1:4" x14ac:dyDescent="0.3">
      <c r="A7523" t="s">
        <v>9833</v>
      </c>
      <c r="B7523" t="s">
        <v>2567</v>
      </c>
      <c r="C7523">
        <v>53321</v>
      </c>
      <c r="D7523">
        <v>3858163570</v>
      </c>
    </row>
    <row r="7524" spans="1:4" x14ac:dyDescent="0.3">
      <c r="A7524" t="s">
        <v>9834</v>
      </c>
      <c r="B7524" t="s">
        <v>1964</v>
      </c>
      <c r="C7524">
        <v>40622</v>
      </c>
      <c r="D7524">
        <v>6961242316</v>
      </c>
    </row>
    <row r="7525" spans="1:4" x14ac:dyDescent="0.3">
      <c r="A7525" t="s">
        <v>9835</v>
      </c>
      <c r="B7525" t="s">
        <v>2234</v>
      </c>
      <c r="C7525">
        <v>24700</v>
      </c>
      <c r="D7525">
        <v>1469328364</v>
      </c>
    </row>
    <row r="7526" spans="1:4" x14ac:dyDescent="0.3">
      <c r="A7526" t="s">
        <v>9836</v>
      </c>
      <c r="B7526" t="s">
        <v>2087</v>
      </c>
      <c r="C7526">
        <v>10111</v>
      </c>
      <c r="D7526">
        <v>9766606919</v>
      </c>
    </row>
    <row r="7527" spans="1:4" x14ac:dyDescent="0.3">
      <c r="A7527" t="s">
        <v>9837</v>
      </c>
      <c r="B7527" t="s">
        <v>2990</v>
      </c>
      <c r="C7527">
        <v>59119</v>
      </c>
      <c r="D7527">
        <v>1469328364</v>
      </c>
    </row>
    <row r="7528" spans="1:4" x14ac:dyDescent="0.3">
      <c r="A7528" t="s">
        <v>9838</v>
      </c>
      <c r="B7528" t="s">
        <v>4864</v>
      </c>
      <c r="C7528">
        <v>29457</v>
      </c>
      <c r="D7528">
        <v>9008589443</v>
      </c>
    </row>
    <row r="7529" spans="1:4" x14ac:dyDescent="0.3">
      <c r="A7529" t="s">
        <v>9839</v>
      </c>
      <c r="B7529" t="s">
        <v>2028</v>
      </c>
      <c r="C7529">
        <v>45876</v>
      </c>
      <c r="D7529">
        <v>8187246642</v>
      </c>
    </row>
    <row r="7530" spans="1:4" x14ac:dyDescent="0.3">
      <c r="A7530" t="s">
        <v>9840</v>
      </c>
      <c r="B7530" t="s">
        <v>2552</v>
      </c>
      <c r="C7530">
        <v>25731</v>
      </c>
      <c r="D7530">
        <v>8640079943</v>
      </c>
    </row>
    <row r="7531" spans="1:4" x14ac:dyDescent="0.3">
      <c r="A7531" t="s">
        <v>9841</v>
      </c>
      <c r="B7531" t="s">
        <v>3785</v>
      </c>
      <c r="C7531">
        <v>20962</v>
      </c>
      <c r="D7531">
        <v>679204083</v>
      </c>
    </row>
    <row r="7532" spans="1:4" x14ac:dyDescent="0.3">
      <c r="A7532" t="s">
        <v>9842</v>
      </c>
      <c r="B7532" t="s">
        <v>3558</v>
      </c>
      <c r="C7532">
        <v>42967</v>
      </c>
      <c r="D7532">
        <v>4191160419</v>
      </c>
    </row>
    <row r="7533" spans="1:4" x14ac:dyDescent="0.3">
      <c r="A7533" t="s">
        <v>9843</v>
      </c>
      <c r="B7533" t="s">
        <v>2305</v>
      </c>
      <c r="C7533">
        <v>45623</v>
      </c>
      <c r="D7533">
        <v>3933021111</v>
      </c>
    </row>
    <row r="7534" spans="1:4" x14ac:dyDescent="0.3">
      <c r="A7534" t="s">
        <v>9844</v>
      </c>
      <c r="B7534" t="s">
        <v>2269</v>
      </c>
      <c r="C7534">
        <v>13005</v>
      </c>
      <c r="D7534">
        <v>6173504774</v>
      </c>
    </row>
    <row r="7535" spans="1:4" x14ac:dyDescent="0.3">
      <c r="A7535" t="s">
        <v>9845</v>
      </c>
      <c r="B7535" t="s">
        <v>3560</v>
      </c>
      <c r="C7535">
        <v>22734</v>
      </c>
      <c r="D7535">
        <v>9529277938</v>
      </c>
    </row>
    <row r="7536" spans="1:4" x14ac:dyDescent="0.3">
      <c r="A7536" t="s">
        <v>9846</v>
      </c>
      <c r="B7536" t="s">
        <v>2251</v>
      </c>
      <c r="C7536">
        <v>19659</v>
      </c>
      <c r="D7536">
        <v>4150450668</v>
      </c>
    </row>
    <row r="7537" spans="1:4" x14ac:dyDescent="0.3">
      <c r="A7537" t="s">
        <v>9847</v>
      </c>
      <c r="B7537" t="s">
        <v>2032</v>
      </c>
      <c r="C7537">
        <v>45372</v>
      </c>
      <c r="D7537">
        <v>6009848660</v>
      </c>
    </row>
    <row r="7538" spans="1:4" x14ac:dyDescent="0.3">
      <c r="A7538" t="s">
        <v>9848</v>
      </c>
      <c r="B7538" t="s">
        <v>2143</v>
      </c>
      <c r="C7538">
        <v>15894</v>
      </c>
      <c r="D7538">
        <v>9795921177</v>
      </c>
    </row>
    <row r="7539" spans="1:4" x14ac:dyDescent="0.3">
      <c r="A7539" t="s">
        <v>9849</v>
      </c>
      <c r="B7539" t="s">
        <v>2001</v>
      </c>
      <c r="C7539">
        <v>45599</v>
      </c>
      <c r="D7539">
        <v>7794042674</v>
      </c>
    </row>
    <row r="7540" spans="1:4" x14ac:dyDescent="0.3">
      <c r="A7540" t="s">
        <v>9850</v>
      </c>
      <c r="B7540" t="s">
        <v>2316</v>
      </c>
      <c r="C7540">
        <v>25786</v>
      </c>
      <c r="D7540">
        <v>8695742075</v>
      </c>
    </row>
    <row r="7541" spans="1:4" x14ac:dyDescent="0.3">
      <c r="A7541" t="s">
        <v>9851</v>
      </c>
      <c r="B7541" t="s">
        <v>2452</v>
      </c>
      <c r="C7541">
        <v>35312</v>
      </c>
      <c r="D7541">
        <v>2607689635</v>
      </c>
    </row>
    <row r="7542" spans="1:4" x14ac:dyDescent="0.3">
      <c r="A7542" t="s">
        <v>9852</v>
      </c>
      <c r="B7542" t="s">
        <v>2087</v>
      </c>
      <c r="C7542">
        <v>13547</v>
      </c>
      <c r="D7542">
        <v>9447906176</v>
      </c>
    </row>
    <row r="7543" spans="1:4" x14ac:dyDescent="0.3">
      <c r="A7543" t="s">
        <v>9853</v>
      </c>
      <c r="B7543" t="s">
        <v>2409</v>
      </c>
      <c r="C7543">
        <v>11221</v>
      </c>
      <c r="D7543">
        <v>7286297414</v>
      </c>
    </row>
    <row r="7544" spans="1:4" x14ac:dyDescent="0.3">
      <c r="A7544" t="s">
        <v>9854</v>
      </c>
      <c r="B7544" t="s">
        <v>2325</v>
      </c>
      <c r="C7544">
        <v>43283</v>
      </c>
      <c r="D7544">
        <v>6259267215</v>
      </c>
    </row>
    <row r="7545" spans="1:4" x14ac:dyDescent="0.3">
      <c r="A7545" t="s">
        <v>9855</v>
      </c>
      <c r="B7545" t="s">
        <v>2095</v>
      </c>
      <c r="C7545">
        <v>57034</v>
      </c>
      <c r="D7545">
        <v>2353272215</v>
      </c>
    </row>
    <row r="7546" spans="1:4" x14ac:dyDescent="0.3">
      <c r="A7546" t="s">
        <v>9856</v>
      </c>
      <c r="B7546" t="s">
        <v>2101</v>
      </c>
      <c r="C7546">
        <v>46795</v>
      </c>
      <c r="D7546">
        <v>8695742075</v>
      </c>
    </row>
    <row r="7547" spans="1:4" x14ac:dyDescent="0.3">
      <c r="A7547" t="s">
        <v>9857</v>
      </c>
      <c r="B7547" t="s">
        <v>2286</v>
      </c>
      <c r="C7547">
        <v>31799</v>
      </c>
      <c r="D7547">
        <v>9052475601</v>
      </c>
    </row>
    <row r="7548" spans="1:4" x14ac:dyDescent="0.3">
      <c r="A7548" t="s">
        <v>9858</v>
      </c>
      <c r="B7548" t="s">
        <v>2149</v>
      </c>
      <c r="C7548">
        <v>12351</v>
      </c>
      <c r="D7548">
        <v>4175195971</v>
      </c>
    </row>
    <row r="7549" spans="1:4" x14ac:dyDescent="0.3">
      <c r="A7549" t="s">
        <v>9859</v>
      </c>
      <c r="B7549" t="s">
        <v>2231</v>
      </c>
      <c r="C7549">
        <v>58978</v>
      </c>
      <c r="D7549">
        <v>3661649302</v>
      </c>
    </row>
    <row r="7550" spans="1:4" x14ac:dyDescent="0.3">
      <c r="A7550" t="s">
        <v>9860</v>
      </c>
      <c r="B7550" t="s">
        <v>2079</v>
      </c>
      <c r="C7550">
        <v>12520</v>
      </c>
      <c r="D7550">
        <v>2739934548</v>
      </c>
    </row>
    <row r="7551" spans="1:4" x14ac:dyDescent="0.3">
      <c r="A7551" t="s">
        <v>9861</v>
      </c>
      <c r="B7551" t="s">
        <v>2109</v>
      </c>
      <c r="C7551">
        <v>36578</v>
      </c>
      <c r="D7551">
        <v>7492341709</v>
      </c>
    </row>
    <row r="7552" spans="1:4" x14ac:dyDescent="0.3">
      <c r="A7552" t="s">
        <v>9862</v>
      </c>
      <c r="B7552" t="s">
        <v>2067</v>
      </c>
      <c r="C7552">
        <v>15358</v>
      </c>
      <c r="D7552">
        <v>8516539148</v>
      </c>
    </row>
    <row r="7553" spans="1:4" x14ac:dyDescent="0.3">
      <c r="A7553" t="s">
        <v>9863</v>
      </c>
      <c r="B7553" t="s">
        <v>3915</v>
      </c>
      <c r="C7553">
        <v>34765</v>
      </c>
      <c r="D7553">
        <v>583595162</v>
      </c>
    </row>
    <row r="7554" spans="1:4" x14ac:dyDescent="0.3">
      <c r="A7554" t="s">
        <v>9864</v>
      </c>
      <c r="B7554" t="s">
        <v>1999</v>
      </c>
      <c r="C7554">
        <v>21127</v>
      </c>
      <c r="D7554">
        <v>1739513533</v>
      </c>
    </row>
    <row r="7555" spans="1:4" x14ac:dyDescent="0.3">
      <c r="A7555" t="s">
        <v>9865</v>
      </c>
      <c r="B7555" t="s">
        <v>2283</v>
      </c>
      <c r="C7555">
        <v>52211</v>
      </c>
      <c r="D7555">
        <v>8157157730</v>
      </c>
    </row>
    <row r="7556" spans="1:4" x14ac:dyDescent="0.3">
      <c r="A7556" t="s">
        <v>9866</v>
      </c>
      <c r="B7556" t="s">
        <v>3237</v>
      </c>
      <c r="C7556">
        <v>17373</v>
      </c>
      <c r="D7556">
        <v>5005774041</v>
      </c>
    </row>
    <row r="7557" spans="1:4" x14ac:dyDescent="0.3">
      <c r="A7557" t="s">
        <v>9867</v>
      </c>
      <c r="B7557" t="s">
        <v>2393</v>
      </c>
      <c r="C7557">
        <v>56321</v>
      </c>
      <c r="D7557">
        <v>701563818</v>
      </c>
    </row>
    <row r="7558" spans="1:4" x14ac:dyDescent="0.3">
      <c r="A7558" t="s">
        <v>9868</v>
      </c>
      <c r="B7558" t="s">
        <v>2409</v>
      </c>
      <c r="C7558">
        <v>18739</v>
      </c>
      <c r="D7558">
        <v>8501525324</v>
      </c>
    </row>
    <row r="7559" spans="1:4" x14ac:dyDescent="0.3">
      <c r="A7559" t="s">
        <v>9869</v>
      </c>
      <c r="B7559" t="s">
        <v>1964</v>
      </c>
      <c r="C7559">
        <v>18933</v>
      </c>
      <c r="D7559">
        <v>2524849899</v>
      </c>
    </row>
    <row r="7560" spans="1:4" x14ac:dyDescent="0.3">
      <c r="A7560" t="s">
        <v>9870</v>
      </c>
      <c r="B7560" t="s">
        <v>1982</v>
      </c>
      <c r="C7560">
        <v>16084</v>
      </c>
      <c r="D7560">
        <v>3271497702</v>
      </c>
    </row>
    <row r="7561" spans="1:4" x14ac:dyDescent="0.3">
      <c r="A7561" t="s">
        <v>9871</v>
      </c>
      <c r="B7561" t="s">
        <v>1948</v>
      </c>
      <c r="C7561">
        <v>32142</v>
      </c>
      <c r="D7561">
        <v>8694120054</v>
      </c>
    </row>
    <row r="7562" spans="1:4" x14ac:dyDescent="0.3">
      <c r="A7562" t="s">
        <v>9872</v>
      </c>
      <c r="B7562" t="s">
        <v>2636</v>
      </c>
      <c r="C7562">
        <v>44078</v>
      </c>
      <c r="D7562">
        <v>6596440737</v>
      </c>
    </row>
    <row r="7563" spans="1:4" x14ac:dyDescent="0.3">
      <c r="A7563" t="s">
        <v>9873</v>
      </c>
      <c r="B7563" t="s">
        <v>2369</v>
      </c>
      <c r="C7563">
        <v>25860</v>
      </c>
      <c r="D7563">
        <v>1456229036</v>
      </c>
    </row>
    <row r="7564" spans="1:4" x14ac:dyDescent="0.3">
      <c r="A7564" t="s">
        <v>9874</v>
      </c>
      <c r="B7564" t="s">
        <v>3720</v>
      </c>
      <c r="C7564">
        <v>10952</v>
      </c>
      <c r="D7564">
        <v>7462528568</v>
      </c>
    </row>
    <row r="7565" spans="1:4" x14ac:dyDescent="0.3">
      <c r="A7565" t="s">
        <v>9875</v>
      </c>
      <c r="B7565" t="s">
        <v>2271</v>
      </c>
      <c r="C7565">
        <v>37572</v>
      </c>
      <c r="D7565">
        <v>1371021422</v>
      </c>
    </row>
    <row r="7566" spans="1:4" x14ac:dyDescent="0.3">
      <c r="A7566" t="s">
        <v>9876</v>
      </c>
      <c r="B7566" t="s">
        <v>2411</v>
      </c>
      <c r="C7566">
        <v>39993</v>
      </c>
      <c r="D7566">
        <v>6148303353</v>
      </c>
    </row>
    <row r="7567" spans="1:4" x14ac:dyDescent="0.3">
      <c r="A7567" t="s">
        <v>9877</v>
      </c>
      <c r="B7567" t="s">
        <v>2300</v>
      </c>
      <c r="C7567">
        <v>28188</v>
      </c>
      <c r="D7567">
        <v>1062607929</v>
      </c>
    </row>
    <row r="7568" spans="1:4" x14ac:dyDescent="0.3">
      <c r="A7568" t="s">
        <v>9878</v>
      </c>
      <c r="B7568" t="s">
        <v>2073</v>
      </c>
      <c r="C7568">
        <v>18017</v>
      </c>
      <c r="D7568">
        <v>4328154427</v>
      </c>
    </row>
    <row r="7569" spans="1:4" x14ac:dyDescent="0.3">
      <c r="A7569" t="s">
        <v>9879</v>
      </c>
      <c r="B7569" t="s">
        <v>2650</v>
      </c>
      <c r="C7569">
        <v>51486</v>
      </c>
      <c r="D7569">
        <v>5439294325</v>
      </c>
    </row>
    <row r="7570" spans="1:4" x14ac:dyDescent="0.3">
      <c r="A7570" t="s">
        <v>9880</v>
      </c>
      <c r="B7570" t="s">
        <v>2923</v>
      </c>
      <c r="C7570">
        <v>59127</v>
      </c>
      <c r="D7570">
        <v>495702854</v>
      </c>
    </row>
    <row r="7571" spans="1:4" x14ac:dyDescent="0.3">
      <c r="A7571" t="s">
        <v>9881</v>
      </c>
      <c r="B7571" t="s">
        <v>3286</v>
      </c>
      <c r="C7571">
        <v>55511</v>
      </c>
      <c r="D7571">
        <v>7070564503</v>
      </c>
    </row>
    <row r="7572" spans="1:4" x14ac:dyDescent="0.3">
      <c r="A7572" t="s">
        <v>9882</v>
      </c>
      <c r="B7572" t="s">
        <v>2633</v>
      </c>
      <c r="C7572">
        <v>22288</v>
      </c>
      <c r="D7572">
        <v>6789690301</v>
      </c>
    </row>
    <row r="7573" spans="1:4" x14ac:dyDescent="0.3">
      <c r="A7573" t="s">
        <v>9883</v>
      </c>
      <c r="B7573" t="s">
        <v>2548</v>
      </c>
      <c r="C7573">
        <v>40975</v>
      </c>
      <c r="D7573">
        <v>4579641655</v>
      </c>
    </row>
    <row r="7574" spans="1:4" x14ac:dyDescent="0.3">
      <c r="A7574" t="s">
        <v>9884</v>
      </c>
      <c r="B7574" t="s">
        <v>2298</v>
      </c>
      <c r="C7574">
        <v>15009</v>
      </c>
      <c r="D7574">
        <v>5764488419</v>
      </c>
    </row>
    <row r="7575" spans="1:4" x14ac:dyDescent="0.3">
      <c r="A7575" t="s">
        <v>9885</v>
      </c>
      <c r="B7575" t="s">
        <v>2901</v>
      </c>
      <c r="C7575">
        <v>35550</v>
      </c>
      <c r="D7575">
        <v>4439073344</v>
      </c>
    </row>
    <row r="7576" spans="1:4" x14ac:dyDescent="0.3">
      <c r="A7576" t="s">
        <v>9886</v>
      </c>
      <c r="B7576" t="s">
        <v>2419</v>
      </c>
      <c r="C7576">
        <v>22431</v>
      </c>
      <c r="D7576">
        <v>1839046880</v>
      </c>
    </row>
    <row r="7577" spans="1:4" x14ac:dyDescent="0.3">
      <c r="A7577" t="s">
        <v>9887</v>
      </c>
      <c r="B7577" t="s">
        <v>2466</v>
      </c>
      <c r="C7577">
        <v>33900</v>
      </c>
      <c r="D7577">
        <v>1263903657</v>
      </c>
    </row>
    <row r="7578" spans="1:4" x14ac:dyDescent="0.3">
      <c r="A7578" t="s">
        <v>9888</v>
      </c>
      <c r="B7578" t="s">
        <v>2633</v>
      </c>
      <c r="C7578">
        <v>14933</v>
      </c>
      <c r="D7578">
        <v>895027720</v>
      </c>
    </row>
    <row r="7579" spans="1:4" x14ac:dyDescent="0.3">
      <c r="A7579" t="s">
        <v>9889</v>
      </c>
      <c r="B7579" t="s">
        <v>2853</v>
      </c>
      <c r="C7579">
        <v>55557</v>
      </c>
      <c r="D7579">
        <v>9238967105</v>
      </c>
    </row>
    <row r="7580" spans="1:4" x14ac:dyDescent="0.3">
      <c r="A7580" t="s">
        <v>9890</v>
      </c>
      <c r="B7580" t="s">
        <v>2035</v>
      </c>
      <c r="C7580">
        <v>22765</v>
      </c>
      <c r="D7580">
        <v>9916787441</v>
      </c>
    </row>
    <row r="7581" spans="1:4" x14ac:dyDescent="0.3">
      <c r="A7581" t="s">
        <v>9891</v>
      </c>
      <c r="B7581" t="s">
        <v>2530</v>
      </c>
      <c r="C7581">
        <v>12340</v>
      </c>
      <c r="D7581">
        <v>2306669465</v>
      </c>
    </row>
    <row r="7582" spans="1:4" x14ac:dyDescent="0.3">
      <c r="A7582" t="s">
        <v>9892</v>
      </c>
      <c r="B7582" t="s">
        <v>2141</v>
      </c>
      <c r="C7582">
        <v>40764</v>
      </c>
      <c r="D7582">
        <v>826490107</v>
      </c>
    </row>
    <row r="7583" spans="1:4" x14ac:dyDescent="0.3">
      <c r="A7583" t="s">
        <v>9893</v>
      </c>
      <c r="B7583" t="s">
        <v>3113</v>
      </c>
      <c r="C7583">
        <v>12328</v>
      </c>
      <c r="D7583">
        <v>5241020535</v>
      </c>
    </row>
    <row r="7584" spans="1:4" x14ac:dyDescent="0.3">
      <c r="A7584" t="s">
        <v>9894</v>
      </c>
      <c r="B7584" t="s">
        <v>1946</v>
      </c>
      <c r="C7584">
        <v>53296</v>
      </c>
      <c r="D7584">
        <v>3915983489</v>
      </c>
    </row>
    <row r="7585" spans="1:4" x14ac:dyDescent="0.3">
      <c r="A7585" t="s">
        <v>9895</v>
      </c>
      <c r="B7585" t="s">
        <v>2006</v>
      </c>
      <c r="C7585">
        <v>56021</v>
      </c>
      <c r="D7585">
        <v>1664426442</v>
      </c>
    </row>
    <row r="7586" spans="1:4" x14ac:dyDescent="0.3">
      <c r="A7586" t="s">
        <v>9896</v>
      </c>
      <c r="B7586" t="s">
        <v>2466</v>
      </c>
      <c r="C7586">
        <v>40989</v>
      </c>
      <c r="D7586">
        <v>6000780338</v>
      </c>
    </row>
    <row r="7587" spans="1:4" x14ac:dyDescent="0.3">
      <c r="A7587" t="s">
        <v>9897</v>
      </c>
      <c r="B7587" t="s">
        <v>2533</v>
      </c>
      <c r="C7587">
        <v>15373</v>
      </c>
      <c r="D7587">
        <v>4219825649</v>
      </c>
    </row>
    <row r="7588" spans="1:4" x14ac:dyDescent="0.3">
      <c r="A7588" t="s">
        <v>9898</v>
      </c>
      <c r="B7588" t="s">
        <v>2790</v>
      </c>
      <c r="C7588">
        <v>43144</v>
      </c>
      <c r="D7588">
        <v>2307209530</v>
      </c>
    </row>
    <row r="7589" spans="1:4" x14ac:dyDescent="0.3">
      <c r="A7589" t="s">
        <v>9899</v>
      </c>
      <c r="B7589" t="s">
        <v>2716</v>
      </c>
      <c r="C7589">
        <v>38450</v>
      </c>
      <c r="D7589">
        <v>7794042674</v>
      </c>
    </row>
    <row r="7590" spans="1:4" x14ac:dyDescent="0.3">
      <c r="A7590" t="s">
        <v>9900</v>
      </c>
      <c r="B7590" t="s">
        <v>2670</v>
      </c>
      <c r="C7590">
        <v>20957</v>
      </c>
      <c r="D7590">
        <v>8977805007</v>
      </c>
    </row>
    <row r="7591" spans="1:4" x14ac:dyDescent="0.3">
      <c r="A7591" t="s">
        <v>9901</v>
      </c>
      <c r="B7591" t="s">
        <v>1956</v>
      </c>
      <c r="C7591">
        <v>46442</v>
      </c>
      <c r="D7591">
        <v>7180110256</v>
      </c>
    </row>
    <row r="7592" spans="1:4" x14ac:dyDescent="0.3">
      <c r="A7592" t="s">
        <v>9902</v>
      </c>
      <c r="B7592" t="s">
        <v>2239</v>
      </c>
      <c r="C7592">
        <v>10212</v>
      </c>
      <c r="D7592">
        <v>1371021422</v>
      </c>
    </row>
    <row r="7593" spans="1:4" x14ac:dyDescent="0.3">
      <c r="A7593" t="s">
        <v>9903</v>
      </c>
      <c r="B7593" t="s">
        <v>2166</v>
      </c>
      <c r="C7593">
        <v>18426</v>
      </c>
      <c r="D7593">
        <v>7670936274</v>
      </c>
    </row>
    <row r="7594" spans="1:4" x14ac:dyDescent="0.3">
      <c r="A7594" t="s">
        <v>9904</v>
      </c>
      <c r="B7594" t="s">
        <v>2113</v>
      </c>
      <c r="C7594">
        <v>16958</v>
      </c>
      <c r="D7594">
        <v>5913755731</v>
      </c>
    </row>
    <row r="7595" spans="1:4" x14ac:dyDescent="0.3">
      <c r="A7595" t="s">
        <v>9905</v>
      </c>
      <c r="B7595" t="s">
        <v>2079</v>
      </c>
      <c r="C7595">
        <v>39160</v>
      </c>
      <c r="D7595">
        <v>7281103514</v>
      </c>
    </row>
    <row r="7596" spans="1:4" x14ac:dyDescent="0.3">
      <c r="A7596" t="s">
        <v>9906</v>
      </c>
      <c r="B7596" t="s">
        <v>2127</v>
      </c>
      <c r="C7596">
        <v>38791</v>
      </c>
      <c r="D7596">
        <v>8617243198</v>
      </c>
    </row>
    <row r="7597" spans="1:4" x14ac:dyDescent="0.3">
      <c r="A7597" t="s">
        <v>9907</v>
      </c>
      <c r="B7597" t="s">
        <v>1930</v>
      </c>
      <c r="C7597">
        <v>58807</v>
      </c>
      <c r="D7597">
        <v>3379645060</v>
      </c>
    </row>
    <row r="7598" spans="1:4" x14ac:dyDescent="0.3">
      <c r="A7598" t="s">
        <v>9908</v>
      </c>
      <c r="B7598" t="s">
        <v>2491</v>
      </c>
      <c r="C7598">
        <v>47331</v>
      </c>
      <c r="D7598">
        <v>6637560367</v>
      </c>
    </row>
    <row r="7599" spans="1:4" x14ac:dyDescent="0.3">
      <c r="A7599" t="s">
        <v>9909</v>
      </c>
      <c r="B7599" t="s">
        <v>2680</v>
      </c>
      <c r="C7599">
        <v>40258</v>
      </c>
      <c r="D7599">
        <v>9963057691</v>
      </c>
    </row>
    <row r="7600" spans="1:4" x14ac:dyDescent="0.3">
      <c r="A7600" t="s">
        <v>9910</v>
      </c>
      <c r="B7600" t="s">
        <v>2054</v>
      </c>
      <c r="C7600">
        <v>13204</v>
      </c>
      <c r="D7600">
        <v>101658508</v>
      </c>
    </row>
    <row r="7601" spans="1:4" x14ac:dyDescent="0.3">
      <c r="A7601" t="s">
        <v>9911</v>
      </c>
      <c r="B7601" t="s">
        <v>3758</v>
      </c>
      <c r="C7601">
        <v>51808</v>
      </c>
      <c r="D7601">
        <v>8832488175</v>
      </c>
    </row>
    <row r="7602" spans="1:4" x14ac:dyDescent="0.3">
      <c r="A7602" t="s">
        <v>9912</v>
      </c>
      <c r="B7602" t="s">
        <v>2251</v>
      </c>
      <c r="C7602">
        <v>26520</v>
      </c>
      <c r="D7602">
        <v>5684780105</v>
      </c>
    </row>
    <row r="7603" spans="1:4" x14ac:dyDescent="0.3">
      <c r="A7603" t="s">
        <v>9913</v>
      </c>
      <c r="B7603" t="s">
        <v>2323</v>
      </c>
      <c r="C7603">
        <v>46748</v>
      </c>
      <c r="D7603">
        <v>6819596901</v>
      </c>
    </row>
    <row r="7604" spans="1:4" x14ac:dyDescent="0.3">
      <c r="A7604" t="s">
        <v>9914</v>
      </c>
      <c r="B7604" t="s">
        <v>2593</v>
      </c>
      <c r="C7604">
        <v>52386</v>
      </c>
      <c r="D7604">
        <v>3967370569</v>
      </c>
    </row>
    <row r="7605" spans="1:4" x14ac:dyDescent="0.3">
      <c r="A7605" t="s">
        <v>9915</v>
      </c>
      <c r="B7605" t="s">
        <v>2478</v>
      </c>
      <c r="C7605">
        <v>31627</v>
      </c>
      <c r="D7605">
        <v>4398950745</v>
      </c>
    </row>
    <row r="7606" spans="1:4" x14ac:dyDescent="0.3">
      <c r="A7606" t="s">
        <v>9916</v>
      </c>
      <c r="B7606" t="s">
        <v>2182</v>
      </c>
      <c r="C7606">
        <v>30456</v>
      </c>
      <c r="D7606">
        <v>3127459866</v>
      </c>
    </row>
    <row r="7607" spans="1:4" x14ac:dyDescent="0.3">
      <c r="A7607" t="s">
        <v>9917</v>
      </c>
      <c r="B7607" t="s">
        <v>2166</v>
      </c>
      <c r="C7607">
        <v>59392</v>
      </c>
      <c r="D7607">
        <v>4192443678</v>
      </c>
    </row>
    <row r="7608" spans="1:4" x14ac:dyDescent="0.3">
      <c r="A7608" t="s">
        <v>9918</v>
      </c>
      <c r="B7608" t="s">
        <v>3201</v>
      </c>
      <c r="C7608">
        <v>22853</v>
      </c>
      <c r="D7608">
        <v>8482007106</v>
      </c>
    </row>
    <row r="7609" spans="1:4" x14ac:dyDescent="0.3">
      <c r="A7609" t="s">
        <v>9919</v>
      </c>
      <c r="B7609" t="s">
        <v>2244</v>
      </c>
      <c r="C7609">
        <v>18411</v>
      </c>
      <c r="D7609">
        <v>4409014943</v>
      </c>
    </row>
    <row r="7610" spans="1:4" x14ac:dyDescent="0.3">
      <c r="A7610" t="s">
        <v>9920</v>
      </c>
      <c r="B7610" t="s">
        <v>1942</v>
      </c>
      <c r="C7610">
        <v>42293</v>
      </c>
      <c r="D7610">
        <v>6819596901</v>
      </c>
    </row>
    <row r="7611" spans="1:4" x14ac:dyDescent="0.3">
      <c r="A7611" t="s">
        <v>9921</v>
      </c>
      <c r="B7611" t="s">
        <v>2409</v>
      </c>
      <c r="C7611">
        <v>22131</v>
      </c>
      <c r="D7611">
        <v>1382734301</v>
      </c>
    </row>
    <row r="7612" spans="1:4" x14ac:dyDescent="0.3">
      <c r="A7612" t="s">
        <v>9922</v>
      </c>
      <c r="B7612" t="s">
        <v>1956</v>
      </c>
      <c r="C7612">
        <v>36368</v>
      </c>
      <c r="D7612">
        <v>1371021422</v>
      </c>
    </row>
    <row r="7613" spans="1:4" x14ac:dyDescent="0.3">
      <c r="A7613" t="s">
        <v>9923</v>
      </c>
      <c r="B7613" t="s">
        <v>2554</v>
      </c>
      <c r="C7613">
        <v>53525</v>
      </c>
      <c r="D7613">
        <v>3101620996</v>
      </c>
    </row>
    <row r="7614" spans="1:4" x14ac:dyDescent="0.3">
      <c r="A7614" t="s">
        <v>9924</v>
      </c>
      <c r="B7614" t="s">
        <v>2914</v>
      </c>
      <c r="C7614">
        <v>19582</v>
      </c>
      <c r="D7614">
        <v>844376051</v>
      </c>
    </row>
    <row r="7615" spans="1:4" x14ac:dyDescent="0.3">
      <c r="A7615" t="s">
        <v>9925</v>
      </c>
      <c r="B7615" t="s">
        <v>2680</v>
      </c>
      <c r="C7615">
        <v>51915</v>
      </c>
      <c r="D7615">
        <v>8069192305</v>
      </c>
    </row>
    <row r="7616" spans="1:4" x14ac:dyDescent="0.3">
      <c r="A7616" t="s">
        <v>9926</v>
      </c>
      <c r="B7616" t="s">
        <v>3237</v>
      </c>
      <c r="C7616">
        <v>48119</v>
      </c>
      <c r="D7616">
        <v>3129526900</v>
      </c>
    </row>
    <row r="7617" spans="1:4" x14ac:dyDescent="0.3">
      <c r="A7617" t="s">
        <v>9927</v>
      </c>
      <c r="B7617" t="s">
        <v>2628</v>
      </c>
      <c r="C7617">
        <v>43896</v>
      </c>
      <c r="D7617">
        <v>2841287114</v>
      </c>
    </row>
    <row r="7618" spans="1:4" x14ac:dyDescent="0.3">
      <c r="A7618" t="s">
        <v>9928</v>
      </c>
      <c r="B7618" t="s">
        <v>2473</v>
      </c>
      <c r="C7618">
        <v>54628</v>
      </c>
      <c r="D7618">
        <v>2128813026</v>
      </c>
    </row>
    <row r="7619" spans="1:4" x14ac:dyDescent="0.3">
      <c r="A7619" t="s">
        <v>9929</v>
      </c>
      <c r="B7619" t="s">
        <v>2269</v>
      </c>
      <c r="C7619">
        <v>47132</v>
      </c>
      <c r="D7619">
        <v>8545135858</v>
      </c>
    </row>
    <row r="7620" spans="1:4" x14ac:dyDescent="0.3">
      <c r="A7620" t="s">
        <v>9930</v>
      </c>
      <c r="B7620" t="s">
        <v>2409</v>
      </c>
      <c r="C7620">
        <v>55745</v>
      </c>
      <c r="D7620">
        <v>6286877770</v>
      </c>
    </row>
    <row r="7621" spans="1:4" x14ac:dyDescent="0.3">
      <c r="A7621" t="s">
        <v>9931</v>
      </c>
      <c r="B7621" t="s">
        <v>2470</v>
      </c>
      <c r="C7621">
        <v>39589</v>
      </c>
      <c r="D7621">
        <v>2306669465</v>
      </c>
    </row>
    <row r="7622" spans="1:4" x14ac:dyDescent="0.3">
      <c r="A7622" t="s">
        <v>9932</v>
      </c>
      <c r="B7622" t="s">
        <v>2491</v>
      </c>
      <c r="C7622">
        <v>35088</v>
      </c>
      <c r="D7622">
        <v>7912639675</v>
      </c>
    </row>
    <row r="7623" spans="1:4" x14ac:dyDescent="0.3">
      <c r="A7623" t="s">
        <v>9933</v>
      </c>
      <c r="B7623" t="s">
        <v>2016</v>
      </c>
      <c r="C7623">
        <v>40789</v>
      </c>
      <c r="D7623">
        <v>7760701055</v>
      </c>
    </row>
    <row r="7624" spans="1:4" x14ac:dyDescent="0.3">
      <c r="A7624" t="s">
        <v>9934</v>
      </c>
      <c r="B7624" t="s">
        <v>2431</v>
      </c>
      <c r="C7624">
        <v>19600</v>
      </c>
      <c r="D7624">
        <v>3269054114</v>
      </c>
    </row>
    <row r="7625" spans="1:4" x14ac:dyDescent="0.3">
      <c r="A7625" t="s">
        <v>9935</v>
      </c>
      <c r="B7625" t="s">
        <v>2548</v>
      </c>
      <c r="C7625">
        <v>24312</v>
      </c>
      <c r="D7625">
        <v>4342145855</v>
      </c>
    </row>
    <row r="7626" spans="1:4" x14ac:dyDescent="0.3">
      <c r="A7626" t="s">
        <v>9936</v>
      </c>
      <c r="B7626" t="s">
        <v>2293</v>
      </c>
      <c r="C7626">
        <v>30663</v>
      </c>
      <c r="D7626">
        <v>6300411419</v>
      </c>
    </row>
    <row r="7627" spans="1:4" x14ac:dyDescent="0.3">
      <c r="A7627" t="s">
        <v>9937</v>
      </c>
      <c r="B7627" t="s">
        <v>2012</v>
      </c>
      <c r="C7627">
        <v>13239</v>
      </c>
      <c r="D7627">
        <v>1439916314</v>
      </c>
    </row>
    <row r="7628" spans="1:4" x14ac:dyDescent="0.3">
      <c r="A7628" t="s">
        <v>9938</v>
      </c>
      <c r="B7628" t="s">
        <v>2340</v>
      </c>
      <c r="C7628">
        <v>19519</v>
      </c>
      <c r="D7628">
        <v>5687748091</v>
      </c>
    </row>
    <row r="7629" spans="1:4" x14ac:dyDescent="0.3">
      <c r="A7629" t="s">
        <v>9939</v>
      </c>
      <c r="B7629" t="s">
        <v>2563</v>
      </c>
      <c r="C7629">
        <v>35995</v>
      </c>
      <c r="D7629">
        <v>3127459866</v>
      </c>
    </row>
    <row r="7630" spans="1:4" x14ac:dyDescent="0.3">
      <c r="A7630" t="s">
        <v>9940</v>
      </c>
      <c r="B7630" t="s">
        <v>1932</v>
      </c>
      <c r="C7630">
        <v>55340</v>
      </c>
      <c r="D7630">
        <v>2975315244</v>
      </c>
    </row>
    <row r="7631" spans="1:4" x14ac:dyDescent="0.3">
      <c r="A7631" t="s">
        <v>9941</v>
      </c>
      <c r="B7631" t="s">
        <v>2401</v>
      </c>
      <c r="C7631">
        <v>47198</v>
      </c>
      <c r="D7631">
        <v>7621218967</v>
      </c>
    </row>
    <row r="7632" spans="1:4" x14ac:dyDescent="0.3">
      <c r="A7632" t="s">
        <v>9942</v>
      </c>
      <c r="B7632" t="s">
        <v>2494</v>
      </c>
      <c r="C7632">
        <v>24412</v>
      </c>
      <c r="D7632">
        <v>6300411419</v>
      </c>
    </row>
    <row r="7633" spans="1:4" x14ac:dyDescent="0.3">
      <c r="A7633" t="s">
        <v>9943</v>
      </c>
      <c r="B7633" t="s">
        <v>2004</v>
      </c>
      <c r="C7633">
        <v>37873</v>
      </c>
      <c r="D7633">
        <v>2500807061</v>
      </c>
    </row>
    <row r="7634" spans="1:4" x14ac:dyDescent="0.3">
      <c r="A7634" t="s">
        <v>9944</v>
      </c>
      <c r="B7634" t="s">
        <v>2177</v>
      </c>
      <c r="C7634">
        <v>19453</v>
      </c>
      <c r="D7634">
        <v>4428088442</v>
      </c>
    </row>
    <row r="7635" spans="1:4" x14ac:dyDescent="0.3">
      <c r="A7635" t="s">
        <v>9945</v>
      </c>
      <c r="B7635" t="s">
        <v>3915</v>
      </c>
      <c r="C7635">
        <v>58887</v>
      </c>
      <c r="D7635">
        <v>5395528121</v>
      </c>
    </row>
    <row r="7636" spans="1:4" x14ac:dyDescent="0.3">
      <c r="A7636" t="s">
        <v>9946</v>
      </c>
      <c r="B7636" t="s">
        <v>2020</v>
      </c>
      <c r="C7636">
        <v>49893</v>
      </c>
      <c r="D7636">
        <v>7865341539</v>
      </c>
    </row>
    <row r="7637" spans="1:4" x14ac:dyDescent="0.3">
      <c r="A7637" t="s">
        <v>9947</v>
      </c>
      <c r="B7637" t="s">
        <v>2687</v>
      </c>
      <c r="C7637">
        <v>48530</v>
      </c>
      <c r="D7637">
        <v>8044612831</v>
      </c>
    </row>
    <row r="7638" spans="1:4" x14ac:dyDescent="0.3">
      <c r="A7638" t="s">
        <v>9948</v>
      </c>
      <c r="B7638" t="s">
        <v>2067</v>
      </c>
      <c r="C7638">
        <v>21883</v>
      </c>
      <c r="D7638">
        <v>1419116835</v>
      </c>
    </row>
    <row r="7639" spans="1:4" x14ac:dyDescent="0.3">
      <c r="A7639" t="s">
        <v>9949</v>
      </c>
      <c r="B7639" t="s">
        <v>2024</v>
      </c>
      <c r="C7639">
        <v>23392</v>
      </c>
      <c r="D7639">
        <v>1489889981</v>
      </c>
    </row>
    <row r="7640" spans="1:4" x14ac:dyDescent="0.3">
      <c r="A7640" t="s">
        <v>9950</v>
      </c>
      <c r="B7640" t="s">
        <v>2182</v>
      </c>
      <c r="C7640">
        <v>18804</v>
      </c>
      <c r="D7640">
        <v>2821741499</v>
      </c>
    </row>
    <row r="7641" spans="1:4" x14ac:dyDescent="0.3">
      <c r="A7641" t="s">
        <v>9951</v>
      </c>
      <c r="B7641" t="s">
        <v>2192</v>
      </c>
      <c r="C7641">
        <v>48429</v>
      </c>
      <c r="D7641">
        <v>2423731264</v>
      </c>
    </row>
    <row r="7642" spans="1:4" x14ac:dyDescent="0.3">
      <c r="A7642" t="s">
        <v>9952</v>
      </c>
      <c r="B7642" t="s">
        <v>2997</v>
      </c>
      <c r="C7642">
        <v>32457</v>
      </c>
      <c r="D7642">
        <v>6938295417</v>
      </c>
    </row>
    <row r="7643" spans="1:4" x14ac:dyDescent="0.3">
      <c r="A7643" t="s">
        <v>9953</v>
      </c>
      <c r="B7643" t="s">
        <v>2293</v>
      </c>
      <c r="C7643">
        <v>19918</v>
      </c>
      <c r="D7643">
        <v>4328154427</v>
      </c>
    </row>
    <row r="7644" spans="1:4" x14ac:dyDescent="0.3">
      <c r="A7644" t="s">
        <v>9954</v>
      </c>
      <c r="B7644" t="s">
        <v>2340</v>
      </c>
      <c r="C7644">
        <v>15458</v>
      </c>
      <c r="D7644">
        <v>7469392467</v>
      </c>
    </row>
    <row r="7645" spans="1:4" x14ac:dyDescent="0.3">
      <c r="A7645" t="s">
        <v>9955</v>
      </c>
      <c r="B7645" t="s">
        <v>1958</v>
      </c>
      <c r="C7645">
        <v>59633</v>
      </c>
      <c r="D7645">
        <v>8173067724</v>
      </c>
    </row>
    <row r="7646" spans="1:4" x14ac:dyDescent="0.3">
      <c r="A7646" t="s">
        <v>9956</v>
      </c>
      <c r="B7646" t="s">
        <v>2179</v>
      </c>
      <c r="C7646">
        <v>29832</v>
      </c>
      <c r="D7646">
        <v>9854387496</v>
      </c>
    </row>
    <row r="7647" spans="1:4" x14ac:dyDescent="0.3">
      <c r="A7647" t="s">
        <v>9957</v>
      </c>
      <c r="B7647" t="s">
        <v>2856</v>
      </c>
      <c r="C7647">
        <v>39144</v>
      </c>
      <c r="D7647">
        <v>2294342399</v>
      </c>
    </row>
    <row r="7648" spans="1:4" x14ac:dyDescent="0.3">
      <c r="A7648" t="s">
        <v>9958</v>
      </c>
      <c r="B7648" t="s">
        <v>2790</v>
      </c>
      <c r="C7648">
        <v>10909</v>
      </c>
      <c r="D7648">
        <v>4453315724</v>
      </c>
    </row>
    <row r="7649" spans="1:4" x14ac:dyDescent="0.3">
      <c r="A7649" t="s">
        <v>9959</v>
      </c>
      <c r="B7649" t="s">
        <v>2127</v>
      </c>
      <c r="C7649">
        <v>14502</v>
      </c>
      <c r="D7649">
        <v>483886254</v>
      </c>
    </row>
    <row r="7650" spans="1:4" x14ac:dyDescent="0.3">
      <c r="A7650" t="s">
        <v>9960</v>
      </c>
      <c r="B7650" t="s">
        <v>2236</v>
      </c>
      <c r="C7650">
        <v>16267</v>
      </c>
      <c r="D7650">
        <v>6172549286</v>
      </c>
    </row>
    <row r="7651" spans="1:4" x14ac:dyDescent="0.3">
      <c r="A7651" t="s">
        <v>9961</v>
      </c>
      <c r="B7651" t="s">
        <v>3237</v>
      </c>
      <c r="C7651">
        <v>13663</v>
      </c>
      <c r="D7651">
        <v>4548725172</v>
      </c>
    </row>
    <row r="7652" spans="1:4" x14ac:dyDescent="0.3">
      <c r="A7652" t="s">
        <v>9962</v>
      </c>
      <c r="B7652" t="s">
        <v>2517</v>
      </c>
      <c r="C7652">
        <v>45851</v>
      </c>
      <c r="D7652">
        <v>1456229036</v>
      </c>
    </row>
    <row r="7653" spans="1:4" x14ac:dyDescent="0.3">
      <c r="A7653" t="s">
        <v>9963</v>
      </c>
      <c r="B7653" t="s">
        <v>2296</v>
      </c>
      <c r="C7653">
        <v>37825</v>
      </c>
      <c r="D7653">
        <v>3463222345</v>
      </c>
    </row>
    <row r="7654" spans="1:4" x14ac:dyDescent="0.3">
      <c r="A7654" t="s">
        <v>9964</v>
      </c>
      <c r="B7654" t="s">
        <v>2231</v>
      </c>
      <c r="C7654">
        <v>45304</v>
      </c>
      <c r="D7654">
        <v>1990334539</v>
      </c>
    </row>
    <row r="7655" spans="1:4" x14ac:dyDescent="0.3">
      <c r="A7655" t="s">
        <v>9965</v>
      </c>
      <c r="B7655" t="s">
        <v>2977</v>
      </c>
      <c r="C7655">
        <v>34697</v>
      </c>
      <c r="D7655">
        <v>4323727860</v>
      </c>
    </row>
    <row r="7656" spans="1:4" x14ac:dyDescent="0.3">
      <c r="A7656" t="s">
        <v>9966</v>
      </c>
      <c r="B7656" t="s">
        <v>2321</v>
      </c>
      <c r="C7656">
        <v>58591</v>
      </c>
      <c r="D7656">
        <v>4075444457</v>
      </c>
    </row>
    <row r="7657" spans="1:4" x14ac:dyDescent="0.3">
      <c r="A7657" t="s">
        <v>9967</v>
      </c>
      <c r="B7657" t="s">
        <v>2212</v>
      </c>
      <c r="C7657">
        <v>54441</v>
      </c>
      <c r="D7657">
        <v>2185059785</v>
      </c>
    </row>
    <row r="7658" spans="1:4" x14ac:dyDescent="0.3">
      <c r="A7658" t="s">
        <v>9968</v>
      </c>
      <c r="B7658" t="s">
        <v>2951</v>
      </c>
      <c r="C7658">
        <v>34940</v>
      </c>
      <c r="D7658">
        <v>6383978705</v>
      </c>
    </row>
    <row r="7659" spans="1:4" x14ac:dyDescent="0.3">
      <c r="A7659" t="s">
        <v>9969</v>
      </c>
      <c r="B7659" t="s">
        <v>3758</v>
      </c>
      <c r="C7659">
        <v>53094</v>
      </c>
      <c r="D7659">
        <v>3016446324</v>
      </c>
    </row>
    <row r="7660" spans="1:4" x14ac:dyDescent="0.3">
      <c r="A7660" t="s">
        <v>9970</v>
      </c>
      <c r="B7660" t="s">
        <v>2436</v>
      </c>
      <c r="C7660">
        <v>11319</v>
      </c>
      <c r="D7660">
        <v>6858776575</v>
      </c>
    </row>
    <row r="7661" spans="1:4" x14ac:dyDescent="0.3">
      <c r="A7661" t="s">
        <v>9971</v>
      </c>
      <c r="B7661" t="s">
        <v>1972</v>
      </c>
      <c r="C7661">
        <v>25998</v>
      </c>
      <c r="D7661">
        <v>556704134</v>
      </c>
    </row>
    <row r="7662" spans="1:4" x14ac:dyDescent="0.3">
      <c r="A7662" t="s">
        <v>9972</v>
      </c>
      <c r="B7662" t="s">
        <v>2329</v>
      </c>
      <c r="C7662">
        <v>35854</v>
      </c>
      <c r="D7662">
        <v>6637560367</v>
      </c>
    </row>
    <row r="7663" spans="1:4" x14ac:dyDescent="0.3">
      <c r="A7663" t="s">
        <v>9973</v>
      </c>
      <c r="B7663" t="s">
        <v>1954</v>
      </c>
      <c r="C7663">
        <v>53306</v>
      </c>
      <c r="D7663">
        <v>250257920</v>
      </c>
    </row>
    <row r="7664" spans="1:4" x14ac:dyDescent="0.3">
      <c r="A7664" t="s">
        <v>9974</v>
      </c>
      <c r="B7664" t="s">
        <v>2020</v>
      </c>
      <c r="C7664">
        <v>50545</v>
      </c>
      <c r="D7664">
        <v>87033755</v>
      </c>
    </row>
    <row r="7665" spans="1:4" x14ac:dyDescent="0.3">
      <c r="A7665" t="s">
        <v>9975</v>
      </c>
      <c r="B7665" t="s">
        <v>3183</v>
      </c>
      <c r="C7665">
        <v>41496</v>
      </c>
      <c r="D7665">
        <v>9002722281</v>
      </c>
    </row>
    <row r="7666" spans="1:4" x14ac:dyDescent="0.3">
      <c r="A7666" t="s">
        <v>9976</v>
      </c>
      <c r="B7666" t="s">
        <v>2225</v>
      </c>
      <c r="C7666">
        <v>51875</v>
      </c>
      <c r="D7666">
        <v>8750494546</v>
      </c>
    </row>
    <row r="7667" spans="1:4" x14ac:dyDescent="0.3">
      <c r="A7667" t="s">
        <v>9977</v>
      </c>
      <c r="B7667" t="s">
        <v>2288</v>
      </c>
      <c r="C7667">
        <v>47652</v>
      </c>
      <c r="D7667">
        <v>819852252</v>
      </c>
    </row>
    <row r="7668" spans="1:4" x14ac:dyDescent="0.3">
      <c r="A7668" t="s">
        <v>9978</v>
      </c>
      <c r="B7668" t="s">
        <v>2951</v>
      </c>
      <c r="C7668">
        <v>34854</v>
      </c>
      <c r="D7668">
        <v>4578004252</v>
      </c>
    </row>
    <row r="7669" spans="1:4" x14ac:dyDescent="0.3">
      <c r="A7669" t="s">
        <v>9979</v>
      </c>
      <c r="B7669" t="s">
        <v>2149</v>
      </c>
      <c r="C7669">
        <v>58218</v>
      </c>
      <c r="D7669">
        <v>7585281072</v>
      </c>
    </row>
    <row r="7670" spans="1:4" x14ac:dyDescent="0.3">
      <c r="A7670" t="s">
        <v>9980</v>
      </c>
      <c r="B7670" t="s">
        <v>2931</v>
      </c>
      <c r="C7670">
        <v>55968</v>
      </c>
      <c r="D7670">
        <v>7888574610</v>
      </c>
    </row>
    <row r="7671" spans="1:4" x14ac:dyDescent="0.3">
      <c r="A7671" t="s">
        <v>9981</v>
      </c>
      <c r="B7671" t="s">
        <v>2214</v>
      </c>
      <c r="C7671">
        <v>21084</v>
      </c>
      <c r="D7671">
        <v>8370379001</v>
      </c>
    </row>
    <row r="7672" spans="1:4" x14ac:dyDescent="0.3">
      <c r="A7672" t="s">
        <v>9982</v>
      </c>
      <c r="B7672" t="s">
        <v>2296</v>
      </c>
      <c r="C7672">
        <v>47310</v>
      </c>
      <c r="D7672">
        <v>8361813608</v>
      </c>
    </row>
    <row r="7673" spans="1:4" x14ac:dyDescent="0.3">
      <c r="A7673" t="s">
        <v>9983</v>
      </c>
      <c r="B7673" t="s">
        <v>2623</v>
      </c>
      <c r="C7673">
        <v>20103</v>
      </c>
      <c r="D7673">
        <v>85304042</v>
      </c>
    </row>
    <row r="7674" spans="1:4" x14ac:dyDescent="0.3">
      <c r="A7674" t="s">
        <v>9984</v>
      </c>
      <c r="B7674" t="s">
        <v>3583</v>
      </c>
      <c r="C7674">
        <v>13921</v>
      </c>
      <c r="D7674">
        <v>3016446324</v>
      </c>
    </row>
    <row r="7675" spans="1:4" x14ac:dyDescent="0.3">
      <c r="A7675" t="s">
        <v>9985</v>
      </c>
      <c r="B7675" t="s">
        <v>1999</v>
      </c>
      <c r="C7675">
        <v>48854</v>
      </c>
      <c r="D7675">
        <v>1079691642</v>
      </c>
    </row>
    <row r="7676" spans="1:4" x14ac:dyDescent="0.3">
      <c r="A7676" t="s">
        <v>9986</v>
      </c>
      <c r="B7676" t="s">
        <v>4362</v>
      </c>
      <c r="C7676">
        <v>22636</v>
      </c>
      <c r="D7676">
        <v>858481901</v>
      </c>
    </row>
    <row r="7677" spans="1:4" x14ac:dyDescent="0.3">
      <c r="A7677" t="s">
        <v>9987</v>
      </c>
      <c r="B7677" t="s">
        <v>2283</v>
      </c>
      <c r="C7677">
        <v>23869</v>
      </c>
      <c r="D7677">
        <v>3524504531</v>
      </c>
    </row>
    <row r="7678" spans="1:4" x14ac:dyDescent="0.3">
      <c r="A7678" t="s">
        <v>9988</v>
      </c>
      <c r="B7678" t="s">
        <v>2636</v>
      </c>
      <c r="C7678">
        <v>32138</v>
      </c>
      <c r="D7678">
        <v>7688943361</v>
      </c>
    </row>
    <row r="7679" spans="1:4" x14ac:dyDescent="0.3">
      <c r="A7679" t="s">
        <v>9989</v>
      </c>
      <c r="B7679" t="s">
        <v>2004</v>
      </c>
      <c r="C7679">
        <v>26141</v>
      </c>
      <c r="D7679">
        <v>4185019157</v>
      </c>
    </row>
    <row r="7680" spans="1:4" x14ac:dyDescent="0.3">
      <c r="A7680" t="s">
        <v>9990</v>
      </c>
      <c r="B7680" t="s">
        <v>2641</v>
      </c>
      <c r="C7680">
        <v>54825</v>
      </c>
      <c r="D7680">
        <v>6471464479</v>
      </c>
    </row>
    <row r="7681" spans="1:4" x14ac:dyDescent="0.3">
      <c r="A7681" t="s">
        <v>9991</v>
      </c>
      <c r="B7681" t="s">
        <v>2372</v>
      </c>
      <c r="C7681">
        <v>40749</v>
      </c>
      <c r="D7681">
        <v>2659144249</v>
      </c>
    </row>
    <row r="7682" spans="1:4" x14ac:dyDescent="0.3">
      <c r="A7682" t="s">
        <v>9992</v>
      </c>
      <c r="B7682" t="s">
        <v>2533</v>
      </c>
      <c r="C7682">
        <v>45672</v>
      </c>
      <c r="D7682">
        <v>7625163059</v>
      </c>
    </row>
    <row r="7683" spans="1:4" x14ac:dyDescent="0.3">
      <c r="A7683" t="s">
        <v>9993</v>
      </c>
      <c r="B7683" t="s">
        <v>2118</v>
      </c>
      <c r="C7683">
        <v>11572</v>
      </c>
      <c r="D7683">
        <v>7979647432</v>
      </c>
    </row>
    <row r="7684" spans="1:4" x14ac:dyDescent="0.3">
      <c r="A7684" t="s">
        <v>9994</v>
      </c>
      <c r="B7684" t="s">
        <v>1946</v>
      </c>
      <c r="C7684">
        <v>20253</v>
      </c>
      <c r="D7684">
        <v>6410530811</v>
      </c>
    </row>
    <row r="7685" spans="1:4" x14ac:dyDescent="0.3">
      <c r="A7685" t="s">
        <v>9995</v>
      </c>
      <c r="B7685" t="s">
        <v>2246</v>
      </c>
      <c r="C7685">
        <v>13611</v>
      </c>
      <c r="D7685">
        <v>5913755731</v>
      </c>
    </row>
    <row r="7686" spans="1:4" x14ac:dyDescent="0.3">
      <c r="A7686" t="s">
        <v>9996</v>
      </c>
      <c r="B7686" t="s">
        <v>2636</v>
      </c>
      <c r="C7686">
        <v>36205</v>
      </c>
      <c r="D7686">
        <v>6731572691</v>
      </c>
    </row>
    <row r="7687" spans="1:4" x14ac:dyDescent="0.3">
      <c r="A7687" t="s">
        <v>9997</v>
      </c>
      <c r="B7687" t="s">
        <v>3023</v>
      </c>
      <c r="C7687">
        <v>28404</v>
      </c>
      <c r="D7687">
        <v>3806430489</v>
      </c>
    </row>
    <row r="7688" spans="1:4" x14ac:dyDescent="0.3">
      <c r="A7688" t="s">
        <v>9998</v>
      </c>
      <c r="B7688" t="s">
        <v>3390</v>
      </c>
      <c r="C7688">
        <v>11999</v>
      </c>
      <c r="D7688">
        <v>1364767856</v>
      </c>
    </row>
    <row r="7689" spans="1:4" x14ac:dyDescent="0.3">
      <c r="A7689" t="s">
        <v>9999</v>
      </c>
      <c r="B7689" t="s">
        <v>2340</v>
      </c>
      <c r="C7689">
        <v>35091</v>
      </c>
      <c r="D7689">
        <v>37593587</v>
      </c>
    </row>
    <row r="7690" spans="1:4" x14ac:dyDescent="0.3">
      <c r="A7690" t="s">
        <v>10000</v>
      </c>
      <c r="B7690" t="s">
        <v>2691</v>
      </c>
      <c r="C7690">
        <v>21311</v>
      </c>
      <c r="D7690">
        <v>9674189459</v>
      </c>
    </row>
    <row r="7691" spans="1:4" x14ac:dyDescent="0.3">
      <c r="A7691" t="s">
        <v>10001</v>
      </c>
      <c r="B7691" t="s">
        <v>2219</v>
      </c>
      <c r="C7691">
        <v>24578</v>
      </c>
      <c r="D7691">
        <v>1887308636</v>
      </c>
    </row>
    <row r="7692" spans="1:4" x14ac:dyDescent="0.3">
      <c r="A7692" t="s">
        <v>10002</v>
      </c>
      <c r="B7692" t="s">
        <v>2059</v>
      </c>
      <c r="C7692">
        <v>23132</v>
      </c>
      <c r="D7692">
        <v>1028388519</v>
      </c>
    </row>
    <row r="7693" spans="1:4" x14ac:dyDescent="0.3">
      <c r="A7693" t="s">
        <v>10003</v>
      </c>
      <c r="B7693" t="s">
        <v>2141</v>
      </c>
      <c r="C7693">
        <v>11116</v>
      </c>
      <c r="D7693">
        <v>2757793764</v>
      </c>
    </row>
    <row r="7694" spans="1:4" x14ac:dyDescent="0.3">
      <c r="A7694" t="s">
        <v>10004</v>
      </c>
      <c r="B7694" t="s">
        <v>2647</v>
      </c>
      <c r="C7694">
        <v>30091</v>
      </c>
      <c r="D7694">
        <v>8267733809</v>
      </c>
    </row>
    <row r="7695" spans="1:4" x14ac:dyDescent="0.3">
      <c r="A7695" t="s">
        <v>10005</v>
      </c>
      <c r="B7695" t="s">
        <v>3201</v>
      </c>
      <c r="C7695">
        <v>31383</v>
      </c>
      <c r="D7695">
        <v>1419116835</v>
      </c>
    </row>
    <row r="7696" spans="1:4" x14ac:dyDescent="0.3">
      <c r="A7696" t="s">
        <v>10006</v>
      </c>
      <c r="B7696" t="s">
        <v>2290</v>
      </c>
      <c r="C7696">
        <v>34104</v>
      </c>
      <c r="D7696">
        <v>8646243699</v>
      </c>
    </row>
    <row r="7697" spans="1:4" x14ac:dyDescent="0.3">
      <c r="A7697" t="s">
        <v>10007</v>
      </c>
      <c r="B7697" t="s">
        <v>2279</v>
      </c>
      <c r="C7697">
        <v>42649</v>
      </c>
      <c r="D7697">
        <v>2565093969</v>
      </c>
    </row>
    <row r="7698" spans="1:4" x14ac:dyDescent="0.3">
      <c r="A7698" t="s">
        <v>10008</v>
      </c>
      <c r="B7698" t="s">
        <v>3390</v>
      </c>
      <c r="C7698">
        <v>38988</v>
      </c>
      <c r="D7698">
        <v>274599287</v>
      </c>
    </row>
    <row r="7699" spans="1:4" x14ac:dyDescent="0.3">
      <c r="A7699" t="s">
        <v>10009</v>
      </c>
      <c r="B7699" t="s">
        <v>2164</v>
      </c>
      <c r="C7699">
        <v>50854</v>
      </c>
      <c r="D7699">
        <v>4269946768</v>
      </c>
    </row>
    <row r="7700" spans="1:4" x14ac:dyDescent="0.3">
      <c r="A7700" t="s">
        <v>10010</v>
      </c>
      <c r="B7700" t="s">
        <v>3271</v>
      </c>
      <c r="C7700">
        <v>42727</v>
      </c>
      <c r="D7700">
        <v>4958503722</v>
      </c>
    </row>
    <row r="7701" spans="1:4" x14ac:dyDescent="0.3">
      <c r="A7701" t="s">
        <v>10011</v>
      </c>
      <c r="B7701" t="s">
        <v>2079</v>
      </c>
      <c r="C7701">
        <v>38631</v>
      </c>
      <c r="D7701">
        <v>1532722974</v>
      </c>
    </row>
    <row r="7702" spans="1:4" x14ac:dyDescent="0.3">
      <c r="A7702" t="s">
        <v>10012</v>
      </c>
      <c r="B7702" t="s">
        <v>2970</v>
      </c>
      <c r="C7702">
        <v>10114</v>
      </c>
      <c r="D7702">
        <v>2191014690</v>
      </c>
    </row>
    <row r="7703" spans="1:4" x14ac:dyDescent="0.3">
      <c r="A7703" t="s">
        <v>10013</v>
      </c>
      <c r="B7703" t="s">
        <v>2623</v>
      </c>
      <c r="C7703">
        <v>37839</v>
      </c>
      <c r="D7703">
        <v>6000780338</v>
      </c>
    </row>
    <row r="7704" spans="1:4" x14ac:dyDescent="0.3">
      <c r="A7704" t="s">
        <v>10014</v>
      </c>
      <c r="B7704" t="s">
        <v>3512</v>
      </c>
      <c r="C7704">
        <v>28087</v>
      </c>
      <c r="D7704">
        <v>76572129</v>
      </c>
    </row>
    <row r="7705" spans="1:4" x14ac:dyDescent="0.3">
      <c r="A7705" t="s">
        <v>10015</v>
      </c>
      <c r="B7705" t="s">
        <v>2059</v>
      </c>
      <c r="C7705">
        <v>48413</v>
      </c>
      <c r="D7705">
        <v>1096335336</v>
      </c>
    </row>
    <row r="7706" spans="1:4" x14ac:dyDescent="0.3">
      <c r="A7706" t="s">
        <v>10016</v>
      </c>
      <c r="B7706" t="s">
        <v>2236</v>
      </c>
      <c r="C7706">
        <v>40050</v>
      </c>
      <c r="D7706">
        <v>3473885983</v>
      </c>
    </row>
    <row r="7707" spans="1:4" x14ac:dyDescent="0.3">
      <c r="A7707" t="s">
        <v>10017</v>
      </c>
      <c r="B7707" t="s">
        <v>1980</v>
      </c>
      <c r="C7707">
        <v>26342</v>
      </c>
      <c r="D7707">
        <v>2353272215</v>
      </c>
    </row>
    <row r="7708" spans="1:4" x14ac:dyDescent="0.3">
      <c r="A7708" t="s">
        <v>10018</v>
      </c>
      <c r="B7708" t="s">
        <v>2018</v>
      </c>
      <c r="C7708">
        <v>34922</v>
      </c>
      <c r="D7708">
        <v>27852261</v>
      </c>
    </row>
    <row r="7709" spans="1:4" x14ac:dyDescent="0.3">
      <c r="A7709" t="s">
        <v>10019</v>
      </c>
      <c r="B7709" t="s">
        <v>3886</v>
      </c>
      <c r="C7709">
        <v>34247</v>
      </c>
      <c r="D7709">
        <v>9705650896</v>
      </c>
    </row>
    <row r="7710" spans="1:4" x14ac:dyDescent="0.3">
      <c r="A7710" t="s">
        <v>10020</v>
      </c>
      <c r="B7710" t="s">
        <v>2360</v>
      </c>
      <c r="C7710">
        <v>12139</v>
      </c>
      <c r="D7710">
        <v>7160109333</v>
      </c>
    </row>
    <row r="7711" spans="1:4" x14ac:dyDescent="0.3">
      <c r="A7711" t="s">
        <v>10021</v>
      </c>
      <c r="B7711" t="s">
        <v>2182</v>
      </c>
      <c r="C7711">
        <v>11403</v>
      </c>
      <c r="D7711">
        <v>7914395587</v>
      </c>
    </row>
    <row r="7712" spans="1:4" x14ac:dyDescent="0.3">
      <c r="A7712" t="s">
        <v>10022</v>
      </c>
      <c r="B7712" t="s">
        <v>2764</v>
      </c>
      <c r="C7712">
        <v>40750</v>
      </c>
      <c r="D7712">
        <v>549857826</v>
      </c>
    </row>
    <row r="7713" spans="1:4" x14ac:dyDescent="0.3">
      <c r="A7713" t="s">
        <v>10023</v>
      </c>
      <c r="B7713" t="s">
        <v>3113</v>
      </c>
      <c r="C7713">
        <v>44687</v>
      </c>
      <c r="D7713">
        <v>3213290963</v>
      </c>
    </row>
    <row r="7714" spans="1:4" x14ac:dyDescent="0.3">
      <c r="A7714" t="s">
        <v>10024</v>
      </c>
      <c r="B7714" t="s">
        <v>3369</v>
      </c>
      <c r="C7714">
        <v>53958</v>
      </c>
      <c r="D7714">
        <v>244523738</v>
      </c>
    </row>
    <row r="7715" spans="1:4" x14ac:dyDescent="0.3">
      <c r="A7715" t="s">
        <v>10025</v>
      </c>
      <c r="B7715" t="s">
        <v>2109</v>
      </c>
      <c r="C7715">
        <v>22473</v>
      </c>
      <c r="D7715">
        <v>115757341</v>
      </c>
    </row>
    <row r="7716" spans="1:4" x14ac:dyDescent="0.3">
      <c r="A7716" t="s">
        <v>10026</v>
      </c>
      <c r="B7716" t="s">
        <v>1934</v>
      </c>
      <c r="C7716">
        <v>16599</v>
      </c>
      <c r="D7716">
        <v>6227038881</v>
      </c>
    </row>
    <row r="7717" spans="1:4" x14ac:dyDescent="0.3">
      <c r="A7717" t="s">
        <v>10027</v>
      </c>
      <c r="B7717" t="s">
        <v>2345</v>
      </c>
      <c r="C7717">
        <v>51379</v>
      </c>
      <c r="D7717">
        <v>4691333258</v>
      </c>
    </row>
    <row r="7718" spans="1:4" x14ac:dyDescent="0.3">
      <c r="A7718" t="s">
        <v>10028</v>
      </c>
      <c r="B7718" t="s">
        <v>3527</v>
      </c>
      <c r="C7718">
        <v>13416</v>
      </c>
      <c r="D7718">
        <v>679204083</v>
      </c>
    </row>
    <row r="7719" spans="1:4" x14ac:dyDescent="0.3">
      <c r="A7719" t="s">
        <v>10029</v>
      </c>
      <c r="B7719" t="s">
        <v>2650</v>
      </c>
      <c r="C7719">
        <v>56517</v>
      </c>
      <c r="D7719">
        <v>17898579</v>
      </c>
    </row>
    <row r="7720" spans="1:4" x14ac:dyDescent="0.3">
      <c r="A7720" t="s">
        <v>10030</v>
      </c>
      <c r="B7720" t="s">
        <v>1978</v>
      </c>
      <c r="C7720">
        <v>28063</v>
      </c>
      <c r="D7720">
        <v>6275593709</v>
      </c>
    </row>
    <row r="7721" spans="1:4" x14ac:dyDescent="0.3">
      <c r="A7721" t="s">
        <v>10031</v>
      </c>
      <c r="B7721" t="s">
        <v>2118</v>
      </c>
      <c r="C7721">
        <v>11892</v>
      </c>
      <c r="D7721">
        <v>858481901</v>
      </c>
    </row>
    <row r="7722" spans="1:4" x14ac:dyDescent="0.3">
      <c r="A7722" t="s">
        <v>10032</v>
      </c>
      <c r="B7722" t="s">
        <v>1995</v>
      </c>
      <c r="C7722">
        <v>11246</v>
      </c>
      <c r="D7722">
        <v>1918356416</v>
      </c>
    </row>
    <row r="7723" spans="1:4" x14ac:dyDescent="0.3">
      <c r="A7723" t="s">
        <v>10033</v>
      </c>
      <c r="B7723" t="s">
        <v>2170</v>
      </c>
      <c r="C7723">
        <v>37694</v>
      </c>
      <c r="D7723">
        <v>8705788102</v>
      </c>
    </row>
    <row r="7724" spans="1:4" x14ac:dyDescent="0.3">
      <c r="A7724" t="s">
        <v>10034</v>
      </c>
      <c r="B7724" t="s">
        <v>2746</v>
      </c>
      <c r="C7724">
        <v>46427</v>
      </c>
      <c r="D7724">
        <v>76572129</v>
      </c>
    </row>
    <row r="7725" spans="1:4" x14ac:dyDescent="0.3">
      <c r="A7725" t="s">
        <v>10035</v>
      </c>
      <c r="B7725" t="s">
        <v>2752</v>
      </c>
      <c r="C7725">
        <v>49981</v>
      </c>
      <c r="D7725">
        <v>509389570</v>
      </c>
    </row>
    <row r="7726" spans="1:4" x14ac:dyDescent="0.3">
      <c r="A7726" t="s">
        <v>10036</v>
      </c>
      <c r="B7726" t="s">
        <v>2143</v>
      </c>
      <c r="C7726">
        <v>16379</v>
      </c>
      <c r="D7726">
        <v>6720857681</v>
      </c>
    </row>
    <row r="7727" spans="1:4" x14ac:dyDescent="0.3">
      <c r="A7727" t="s">
        <v>10037</v>
      </c>
      <c r="B7727" t="s">
        <v>2035</v>
      </c>
      <c r="C7727">
        <v>11026</v>
      </c>
      <c r="D7727">
        <v>7188904251</v>
      </c>
    </row>
    <row r="7728" spans="1:4" x14ac:dyDescent="0.3">
      <c r="A7728" t="s">
        <v>10038</v>
      </c>
      <c r="B7728" t="s">
        <v>3297</v>
      </c>
      <c r="C7728">
        <v>55982</v>
      </c>
      <c r="D7728">
        <v>3933561566</v>
      </c>
    </row>
    <row r="7729" spans="1:4" x14ac:dyDescent="0.3">
      <c r="A7729" t="s">
        <v>10039</v>
      </c>
      <c r="B7729" t="s">
        <v>2269</v>
      </c>
      <c r="C7729">
        <v>46324</v>
      </c>
      <c r="D7729">
        <v>5588978080</v>
      </c>
    </row>
    <row r="7730" spans="1:4" x14ac:dyDescent="0.3">
      <c r="A7730" t="s">
        <v>10040</v>
      </c>
      <c r="B7730" t="s">
        <v>2540</v>
      </c>
      <c r="C7730">
        <v>22939</v>
      </c>
      <c r="D7730">
        <v>9381484503</v>
      </c>
    </row>
    <row r="7731" spans="1:4" x14ac:dyDescent="0.3">
      <c r="A7731" t="s">
        <v>10041</v>
      </c>
      <c r="B7731" t="s">
        <v>2293</v>
      </c>
      <c r="C7731">
        <v>58555</v>
      </c>
      <c r="D7731">
        <v>3746690722</v>
      </c>
    </row>
    <row r="7732" spans="1:4" x14ac:dyDescent="0.3">
      <c r="A7732" t="s">
        <v>10042</v>
      </c>
      <c r="B7732" t="s">
        <v>4461</v>
      </c>
      <c r="C7732">
        <v>29144</v>
      </c>
      <c r="D7732">
        <v>3772653790</v>
      </c>
    </row>
    <row r="7733" spans="1:4" x14ac:dyDescent="0.3">
      <c r="A7733" t="s">
        <v>10043</v>
      </c>
      <c r="B7733" t="s">
        <v>2614</v>
      </c>
      <c r="C7733">
        <v>11721</v>
      </c>
      <c r="D7733">
        <v>8460683117</v>
      </c>
    </row>
    <row r="7734" spans="1:4" x14ac:dyDescent="0.3">
      <c r="A7734" t="s">
        <v>10044</v>
      </c>
      <c r="B7734" t="s">
        <v>2032</v>
      </c>
      <c r="C7734">
        <v>30221</v>
      </c>
      <c r="D7734">
        <v>7011563598</v>
      </c>
    </row>
    <row r="7735" spans="1:4" x14ac:dyDescent="0.3">
      <c r="A7735" t="s">
        <v>10045</v>
      </c>
      <c r="B7735" t="s">
        <v>1938</v>
      </c>
      <c r="C7735">
        <v>43382</v>
      </c>
      <c r="D7735">
        <v>9829586073</v>
      </c>
    </row>
    <row r="7736" spans="1:4" x14ac:dyDescent="0.3">
      <c r="A7736" t="s">
        <v>10046</v>
      </c>
      <c r="B7736" t="s">
        <v>2006</v>
      </c>
      <c r="C7736">
        <v>38022</v>
      </c>
      <c r="D7736">
        <v>1489889981</v>
      </c>
    </row>
    <row r="7737" spans="1:4" x14ac:dyDescent="0.3">
      <c r="A7737" t="s">
        <v>10047</v>
      </c>
      <c r="B7737" t="s">
        <v>2507</v>
      </c>
      <c r="C7737">
        <v>34582</v>
      </c>
      <c r="D7737">
        <v>4698538416</v>
      </c>
    </row>
    <row r="7738" spans="1:4" x14ac:dyDescent="0.3">
      <c r="A7738" t="s">
        <v>10048</v>
      </c>
      <c r="B7738" t="s">
        <v>2470</v>
      </c>
      <c r="C7738">
        <v>20990</v>
      </c>
      <c r="D7738">
        <v>3932861779</v>
      </c>
    </row>
    <row r="7739" spans="1:4" x14ac:dyDescent="0.3">
      <c r="A7739" t="s">
        <v>10049</v>
      </c>
      <c r="B7739" t="s">
        <v>2670</v>
      </c>
      <c r="C7739">
        <v>55065</v>
      </c>
      <c r="D7739">
        <v>7567063646</v>
      </c>
    </row>
    <row r="7740" spans="1:4" x14ac:dyDescent="0.3">
      <c r="A7740" t="s">
        <v>10050</v>
      </c>
      <c r="B7740" t="s">
        <v>2257</v>
      </c>
      <c r="C7740">
        <v>34955</v>
      </c>
      <c r="D7740">
        <v>1296185559</v>
      </c>
    </row>
    <row r="7741" spans="1:4" x14ac:dyDescent="0.3">
      <c r="A7741" t="s">
        <v>10051</v>
      </c>
      <c r="B7741" t="s">
        <v>2166</v>
      </c>
      <c r="C7741">
        <v>20047</v>
      </c>
      <c r="D7741">
        <v>4184483038</v>
      </c>
    </row>
    <row r="7742" spans="1:4" x14ac:dyDescent="0.3">
      <c r="A7742" t="s">
        <v>10052</v>
      </c>
      <c r="B7742" t="s">
        <v>2507</v>
      </c>
      <c r="C7742">
        <v>42294</v>
      </c>
      <c r="D7742">
        <v>9403474378</v>
      </c>
    </row>
    <row r="7743" spans="1:4" x14ac:dyDescent="0.3">
      <c r="A7743" t="s">
        <v>10053</v>
      </c>
      <c r="B7743" t="s">
        <v>3873</v>
      </c>
      <c r="C7743">
        <v>42440</v>
      </c>
      <c r="D7743">
        <v>8694120054</v>
      </c>
    </row>
    <row r="7744" spans="1:4" x14ac:dyDescent="0.3">
      <c r="A7744" t="s">
        <v>10054</v>
      </c>
      <c r="B7744" t="s">
        <v>3487</v>
      </c>
      <c r="C7744">
        <v>39874</v>
      </c>
      <c r="D7744">
        <v>3524504531</v>
      </c>
    </row>
    <row r="7745" spans="1:4" x14ac:dyDescent="0.3">
      <c r="A7745" t="s">
        <v>10055</v>
      </c>
      <c r="B7745" t="s">
        <v>1938</v>
      </c>
      <c r="C7745">
        <v>36403</v>
      </c>
      <c r="D7745">
        <v>2307209530</v>
      </c>
    </row>
    <row r="7746" spans="1:4" x14ac:dyDescent="0.3">
      <c r="A7746" t="s">
        <v>10056</v>
      </c>
      <c r="B7746" t="s">
        <v>2065</v>
      </c>
      <c r="C7746">
        <v>53630</v>
      </c>
      <c r="D7746">
        <v>9260254965</v>
      </c>
    </row>
    <row r="7747" spans="1:4" x14ac:dyDescent="0.3">
      <c r="A7747" t="s">
        <v>10057</v>
      </c>
      <c r="B7747" t="s">
        <v>1999</v>
      </c>
      <c r="C7747">
        <v>31474</v>
      </c>
      <c r="D7747">
        <v>2841287114</v>
      </c>
    </row>
    <row r="7748" spans="1:4" x14ac:dyDescent="0.3">
      <c r="A7748" t="s">
        <v>10058</v>
      </c>
      <c r="B7748" t="s">
        <v>2511</v>
      </c>
      <c r="C7748">
        <v>32349</v>
      </c>
      <c r="D7748">
        <v>2607689635</v>
      </c>
    </row>
    <row r="7749" spans="1:4" x14ac:dyDescent="0.3">
      <c r="A7749" t="s">
        <v>10059</v>
      </c>
      <c r="B7749" t="s">
        <v>3356</v>
      </c>
      <c r="C7749">
        <v>22860</v>
      </c>
      <c r="D7749">
        <v>885693418</v>
      </c>
    </row>
    <row r="7750" spans="1:4" x14ac:dyDescent="0.3">
      <c r="A7750" t="s">
        <v>10060</v>
      </c>
      <c r="B7750" t="s">
        <v>3558</v>
      </c>
      <c r="C7750">
        <v>55904</v>
      </c>
      <c r="D7750">
        <v>8533410514</v>
      </c>
    </row>
    <row r="7751" spans="1:4" x14ac:dyDescent="0.3">
      <c r="A7751" t="s">
        <v>10061</v>
      </c>
      <c r="B7751" t="s">
        <v>2491</v>
      </c>
      <c r="C7751">
        <v>47064</v>
      </c>
      <c r="D7751">
        <v>4372257910</v>
      </c>
    </row>
    <row r="7752" spans="1:4" x14ac:dyDescent="0.3">
      <c r="A7752" t="s">
        <v>10062</v>
      </c>
      <c r="B7752" t="s">
        <v>2071</v>
      </c>
      <c r="C7752">
        <v>53805</v>
      </c>
      <c r="D7752">
        <v>8526090127</v>
      </c>
    </row>
    <row r="7753" spans="1:4" x14ac:dyDescent="0.3">
      <c r="A7753" t="s">
        <v>10063</v>
      </c>
      <c r="B7753" t="s">
        <v>2691</v>
      </c>
      <c r="C7753">
        <v>33936</v>
      </c>
      <c r="D7753">
        <v>6788593582</v>
      </c>
    </row>
    <row r="7754" spans="1:4" x14ac:dyDescent="0.3">
      <c r="A7754" t="s">
        <v>10064</v>
      </c>
      <c r="B7754" t="s">
        <v>3092</v>
      </c>
      <c r="C7754">
        <v>45563</v>
      </c>
      <c r="D7754">
        <v>1888252693</v>
      </c>
    </row>
    <row r="7755" spans="1:4" x14ac:dyDescent="0.3">
      <c r="A7755" t="s">
        <v>10065</v>
      </c>
      <c r="B7755" t="s">
        <v>3279</v>
      </c>
      <c r="C7755">
        <v>26799</v>
      </c>
      <c r="D7755">
        <v>8350412399</v>
      </c>
    </row>
    <row r="7756" spans="1:4" x14ac:dyDescent="0.3">
      <c r="A7756" t="s">
        <v>10066</v>
      </c>
      <c r="B7756" t="s">
        <v>2135</v>
      </c>
      <c r="C7756">
        <v>17437</v>
      </c>
      <c r="D7756">
        <v>1028388519</v>
      </c>
    </row>
    <row r="7757" spans="1:4" x14ac:dyDescent="0.3">
      <c r="A7757" t="s">
        <v>10067</v>
      </c>
      <c r="B7757" t="s">
        <v>2093</v>
      </c>
      <c r="C7757">
        <v>20470</v>
      </c>
      <c r="D7757">
        <v>2136806068</v>
      </c>
    </row>
    <row r="7758" spans="1:4" x14ac:dyDescent="0.3">
      <c r="A7758" t="s">
        <v>10068</v>
      </c>
      <c r="B7758" t="s">
        <v>2106</v>
      </c>
      <c r="C7758">
        <v>13369</v>
      </c>
      <c r="D7758">
        <v>6446166575</v>
      </c>
    </row>
    <row r="7759" spans="1:4" x14ac:dyDescent="0.3">
      <c r="A7759" t="s">
        <v>10069</v>
      </c>
      <c r="B7759" t="s">
        <v>2071</v>
      </c>
      <c r="C7759">
        <v>12030</v>
      </c>
      <c r="D7759">
        <v>7338728615</v>
      </c>
    </row>
    <row r="7760" spans="1:4" x14ac:dyDescent="0.3">
      <c r="A7760" t="s">
        <v>10070</v>
      </c>
      <c r="B7760" t="s">
        <v>2300</v>
      </c>
      <c r="C7760">
        <v>25343</v>
      </c>
      <c r="D7760">
        <v>7140803102</v>
      </c>
    </row>
    <row r="7761" spans="1:4" x14ac:dyDescent="0.3">
      <c r="A7761" t="s">
        <v>10071</v>
      </c>
      <c r="B7761" t="s">
        <v>2378</v>
      </c>
      <c r="C7761">
        <v>43777</v>
      </c>
      <c r="D7761">
        <v>3145010581</v>
      </c>
    </row>
    <row r="7762" spans="1:4" x14ac:dyDescent="0.3">
      <c r="A7762" t="s">
        <v>10072</v>
      </c>
      <c r="B7762" t="s">
        <v>2151</v>
      </c>
      <c r="C7762">
        <v>19409</v>
      </c>
      <c r="D7762">
        <v>8370379001</v>
      </c>
    </row>
    <row r="7763" spans="1:4" x14ac:dyDescent="0.3">
      <c r="A7763" t="s">
        <v>10073</v>
      </c>
      <c r="B7763" t="s">
        <v>2184</v>
      </c>
      <c r="C7763">
        <v>50214</v>
      </c>
      <c r="D7763">
        <v>9096285417</v>
      </c>
    </row>
    <row r="7764" spans="1:4" x14ac:dyDescent="0.3">
      <c r="A7764" t="s">
        <v>10074</v>
      </c>
      <c r="B7764" t="s">
        <v>2166</v>
      </c>
      <c r="C7764">
        <v>36134</v>
      </c>
      <c r="D7764">
        <v>1462119603</v>
      </c>
    </row>
    <row r="7765" spans="1:4" x14ac:dyDescent="0.3">
      <c r="A7765" t="s">
        <v>10075</v>
      </c>
      <c r="B7765" t="s">
        <v>2647</v>
      </c>
      <c r="C7765">
        <v>36017</v>
      </c>
      <c r="D7765">
        <v>2677632772</v>
      </c>
    </row>
    <row r="7766" spans="1:4" x14ac:dyDescent="0.3">
      <c r="A7766" t="s">
        <v>10076</v>
      </c>
      <c r="B7766" t="s">
        <v>2360</v>
      </c>
      <c r="C7766">
        <v>56182</v>
      </c>
      <c r="D7766">
        <v>4097160079</v>
      </c>
    </row>
    <row r="7767" spans="1:4" x14ac:dyDescent="0.3">
      <c r="A7767" t="s">
        <v>10077</v>
      </c>
      <c r="B7767" t="s">
        <v>2127</v>
      </c>
      <c r="C7767">
        <v>30102</v>
      </c>
      <c r="D7767">
        <v>1990335721</v>
      </c>
    </row>
    <row r="7768" spans="1:4" x14ac:dyDescent="0.3">
      <c r="A7768" t="s">
        <v>10078</v>
      </c>
      <c r="B7768" t="s">
        <v>2251</v>
      </c>
      <c r="C7768">
        <v>19096</v>
      </c>
      <c r="D7768">
        <v>4453315724</v>
      </c>
    </row>
    <row r="7769" spans="1:4" x14ac:dyDescent="0.3">
      <c r="A7769" t="s">
        <v>10079</v>
      </c>
      <c r="B7769" t="s">
        <v>2047</v>
      </c>
      <c r="C7769">
        <v>14979</v>
      </c>
      <c r="D7769">
        <v>7957976743</v>
      </c>
    </row>
    <row r="7770" spans="1:4" x14ac:dyDescent="0.3">
      <c r="A7770" t="s">
        <v>10080</v>
      </c>
      <c r="B7770" t="s">
        <v>2293</v>
      </c>
      <c r="C7770">
        <v>54088</v>
      </c>
      <c r="D7770">
        <v>8322342209</v>
      </c>
    </row>
    <row r="7771" spans="1:4" x14ac:dyDescent="0.3">
      <c r="A7771" t="s">
        <v>10081</v>
      </c>
      <c r="B7771" t="s">
        <v>2641</v>
      </c>
      <c r="C7771">
        <v>18257</v>
      </c>
      <c r="D7771">
        <v>1743464649</v>
      </c>
    </row>
    <row r="7772" spans="1:4" x14ac:dyDescent="0.3">
      <c r="A7772" t="s">
        <v>10082</v>
      </c>
      <c r="B7772" t="s">
        <v>3076</v>
      </c>
      <c r="C7772">
        <v>58689</v>
      </c>
      <c r="D7772">
        <v>8519669638</v>
      </c>
    </row>
    <row r="7773" spans="1:4" x14ac:dyDescent="0.3">
      <c r="A7773" t="s">
        <v>10083</v>
      </c>
      <c r="B7773" t="s">
        <v>2734</v>
      </c>
      <c r="C7773">
        <v>57329</v>
      </c>
      <c r="D7773">
        <v>2821741499</v>
      </c>
    </row>
    <row r="7774" spans="1:4" x14ac:dyDescent="0.3">
      <c r="A7774" t="s">
        <v>10084</v>
      </c>
      <c r="B7774" t="s">
        <v>2687</v>
      </c>
      <c r="C7774">
        <v>10684</v>
      </c>
      <c r="D7774">
        <v>2859931651</v>
      </c>
    </row>
    <row r="7775" spans="1:4" x14ac:dyDescent="0.3">
      <c r="A7775" t="s">
        <v>10085</v>
      </c>
      <c r="B7775" t="s">
        <v>2012</v>
      </c>
      <c r="C7775">
        <v>21743</v>
      </c>
      <c r="D7775">
        <v>7462961601</v>
      </c>
    </row>
    <row r="7776" spans="1:4" x14ac:dyDescent="0.3">
      <c r="A7776" t="s">
        <v>10086</v>
      </c>
      <c r="B7776" t="s">
        <v>2441</v>
      </c>
      <c r="C7776">
        <v>21228</v>
      </c>
      <c r="D7776">
        <v>2763158331</v>
      </c>
    </row>
    <row r="7777" spans="1:4" x14ac:dyDescent="0.3">
      <c r="A7777" t="s">
        <v>10087</v>
      </c>
      <c r="B7777" t="s">
        <v>2393</v>
      </c>
      <c r="C7777">
        <v>38983</v>
      </c>
      <c r="D7777">
        <v>3967370569</v>
      </c>
    </row>
    <row r="7778" spans="1:4" x14ac:dyDescent="0.3">
      <c r="A7778" t="s">
        <v>10088</v>
      </c>
      <c r="B7778" t="s">
        <v>2225</v>
      </c>
      <c r="C7778">
        <v>34635</v>
      </c>
      <c r="D7778">
        <v>5764917026</v>
      </c>
    </row>
    <row r="7779" spans="1:4" x14ac:dyDescent="0.3">
      <c r="A7779" t="s">
        <v>10089</v>
      </c>
      <c r="B7779" t="s">
        <v>2170</v>
      </c>
      <c r="C7779">
        <v>36983</v>
      </c>
      <c r="D7779">
        <v>8731494560</v>
      </c>
    </row>
    <row r="7780" spans="1:4" x14ac:dyDescent="0.3">
      <c r="A7780" t="s">
        <v>10090</v>
      </c>
      <c r="B7780" t="s">
        <v>3720</v>
      </c>
      <c r="C7780">
        <v>42909</v>
      </c>
      <c r="D7780">
        <v>1462166245</v>
      </c>
    </row>
    <row r="7781" spans="1:4" x14ac:dyDescent="0.3">
      <c r="A7781" t="s">
        <v>10091</v>
      </c>
      <c r="B7781" t="s">
        <v>2121</v>
      </c>
      <c r="C7781">
        <v>31232</v>
      </c>
      <c r="D7781">
        <v>7098438871</v>
      </c>
    </row>
    <row r="7782" spans="1:4" x14ac:dyDescent="0.3">
      <c r="A7782" t="s">
        <v>10092</v>
      </c>
      <c r="B7782" t="s">
        <v>2016</v>
      </c>
      <c r="C7782">
        <v>21491</v>
      </c>
      <c r="D7782">
        <v>2493113470</v>
      </c>
    </row>
    <row r="7783" spans="1:4" x14ac:dyDescent="0.3">
      <c r="A7783" t="s">
        <v>10093</v>
      </c>
      <c r="B7783" t="s">
        <v>2182</v>
      </c>
      <c r="C7783">
        <v>11842</v>
      </c>
      <c r="D7783">
        <v>6209983448</v>
      </c>
    </row>
    <row r="7784" spans="1:4" x14ac:dyDescent="0.3">
      <c r="A7784" t="s">
        <v>10094</v>
      </c>
      <c r="B7784" t="s">
        <v>2608</v>
      </c>
      <c r="C7784">
        <v>42574</v>
      </c>
      <c r="D7784">
        <v>7243767311</v>
      </c>
    </row>
    <row r="7785" spans="1:4" x14ac:dyDescent="0.3">
      <c r="A7785" t="s">
        <v>10095</v>
      </c>
      <c r="B7785" t="s">
        <v>2051</v>
      </c>
      <c r="C7785">
        <v>58833</v>
      </c>
      <c r="D7785">
        <v>6769297310</v>
      </c>
    </row>
    <row r="7786" spans="1:4" x14ac:dyDescent="0.3">
      <c r="A7786" t="s">
        <v>10096</v>
      </c>
      <c r="B7786" t="s">
        <v>2028</v>
      </c>
      <c r="C7786">
        <v>14158</v>
      </c>
      <c r="D7786">
        <v>1532722974</v>
      </c>
    </row>
    <row r="7787" spans="1:4" x14ac:dyDescent="0.3">
      <c r="A7787" t="s">
        <v>10097</v>
      </c>
      <c r="B7787" t="s">
        <v>3558</v>
      </c>
      <c r="C7787">
        <v>56871</v>
      </c>
      <c r="D7787">
        <v>4009257075</v>
      </c>
    </row>
    <row r="7788" spans="1:4" x14ac:dyDescent="0.3">
      <c r="A7788" t="s">
        <v>10098</v>
      </c>
      <c r="B7788" t="s">
        <v>2494</v>
      </c>
      <c r="C7788">
        <v>42738</v>
      </c>
      <c r="D7788">
        <v>2411473303</v>
      </c>
    </row>
    <row r="7789" spans="1:4" x14ac:dyDescent="0.3">
      <c r="A7789" t="s">
        <v>10099</v>
      </c>
      <c r="B7789" t="s">
        <v>2161</v>
      </c>
      <c r="C7789">
        <v>20933</v>
      </c>
      <c r="D7789">
        <v>4808886316</v>
      </c>
    </row>
    <row r="7790" spans="1:4" x14ac:dyDescent="0.3">
      <c r="A7790" t="s">
        <v>10100</v>
      </c>
      <c r="B7790" t="s">
        <v>2135</v>
      </c>
      <c r="C7790">
        <v>39342</v>
      </c>
      <c r="D7790">
        <v>8127128031</v>
      </c>
    </row>
    <row r="7791" spans="1:4" x14ac:dyDescent="0.3">
      <c r="A7791" t="s">
        <v>10101</v>
      </c>
      <c r="B7791" t="s">
        <v>4362</v>
      </c>
      <c r="C7791">
        <v>24434</v>
      </c>
      <c r="D7791">
        <v>8664054479</v>
      </c>
    </row>
    <row r="7792" spans="1:4" x14ac:dyDescent="0.3">
      <c r="A7792" t="s">
        <v>10102</v>
      </c>
      <c r="B7792" t="s">
        <v>2251</v>
      </c>
      <c r="C7792">
        <v>31642</v>
      </c>
      <c r="D7792">
        <v>8895721314</v>
      </c>
    </row>
    <row r="7793" spans="1:4" x14ac:dyDescent="0.3">
      <c r="A7793" t="s">
        <v>10103</v>
      </c>
      <c r="B7793" t="s">
        <v>2290</v>
      </c>
      <c r="C7793">
        <v>14525</v>
      </c>
      <c r="D7793">
        <v>116428384</v>
      </c>
    </row>
    <row r="7794" spans="1:4" x14ac:dyDescent="0.3">
      <c r="A7794" t="s">
        <v>10104</v>
      </c>
      <c r="B7794" t="s">
        <v>2374</v>
      </c>
      <c r="C7794">
        <v>31589</v>
      </c>
      <c r="D7794">
        <v>9590888275</v>
      </c>
    </row>
    <row r="7795" spans="1:4" x14ac:dyDescent="0.3">
      <c r="A7795" t="s">
        <v>10105</v>
      </c>
      <c r="B7795" t="s">
        <v>4461</v>
      </c>
      <c r="C7795">
        <v>25000</v>
      </c>
      <c r="D7795">
        <v>324399618</v>
      </c>
    </row>
    <row r="7796" spans="1:4" x14ac:dyDescent="0.3">
      <c r="A7796" t="s">
        <v>10106</v>
      </c>
      <c r="B7796" t="s">
        <v>2314</v>
      </c>
      <c r="C7796">
        <v>30198</v>
      </c>
      <c r="D7796">
        <v>556704134</v>
      </c>
    </row>
    <row r="7797" spans="1:4" x14ac:dyDescent="0.3">
      <c r="A7797" t="s">
        <v>10107</v>
      </c>
      <c r="B7797" t="s">
        <v>3253</v>
      </c>
      <c r="C7797">
        <v>35573</v>
      </c>
      <c r="D7797">
        <v>4409014943</v>
      </c>
    </row>
    <row r="7798" spans="1:4" x14ac:dyDescent="0.3">
      <c r="A7798" t="s">
        <v>10108</v>
      </c>
      <c r="B7798" t="s">
        <v>2501</v>
      </c>
      <c r="C7798">
        <v>43819</v>
      </c>
      <c r="D7798">
        <v>5280433926</v>
      </c>
    </row>
    <row r="7799" spans="1:4" x14ac:dyDescent="0.3">
      <c r="A7799" t="s">
        <v>10109</v>
      </c>
      <c r="B7799" t="s">
        <v>2288</v>
      </c>
      <c r="C7799">
        <v>51610</v>
      </c>
      <c r="D7799">
        <v>7436398989</v>
      </c>
    </row>
    <row r="7800" spans="1:4" x14ac:dyDescent="0.3">
      <c r="A7800" t="s">
        <v>10110</v>
      </c>
      <c r="B7800" t="s">
        <v>2129</v>
      </c>
      <c r="C7800">
        <v>59422</v>
      </c>
      <c r="D7800">
        <v>7251959615</v>
      </c>
    </row>
    <row r="7801" spans="1:4" x14ac:dyDescent="0.3">
      <c r="A7801" t="s">
        <v>10111</v>
      </c>
      <c r="B7801" t="s">
        <v>2223</v>
      </c>
      <c r="C7801">
        <v>34112</v>
      </c>
      <c r="D7801">
        <v>4031884281</v>
      </c>
    </row>
    <row r="7802" spans="1:4" x14ac:dyDescent="0.3">
      <c r="A7802" t="s">
        <v>10112</v>
      </c>
      <c r="B7802" t="s">
        <v>3873</v>
      </c>
      <c r="C7802">
        <v>33319</v>
      </c>
      <c r="D7802">
        <v>2066028762</v>
      </c>
    </row>
    <row r="7803" spans="1:4" x14ac:dyDescent="0.3">
      <c r="A7803" t="s">
        <v>10113</v>
      </c>
      <c r="B7803" t="s">
        <v>2239</v>
      </c>
      <c r="C7803">
        <v>47914</v>
      </c>
      <c r="D7803">
        <v>4359854056</v>
      </c>
    </row>
    <row r="7804" spans="1:4" x14ac:dyDescent="0.3">
      <c r="A7804" t="s">
        <v>10114</v>
      </c>
      <c r="B7804" t="s">
        <v>2916</v>
      </c>
      <c r="C7804">
        <v>13824</v>
      </c>
      <c r="D7804">
        <v>8254304106</v>
      </c>
    </row>
    <row r="7805" spans="1:4" x14ac:dyDescent="0.3">
      <c r="A7805" t="s">
        <v>10115</v>
      </c>
      <c r="B7805" t="s">
        <v>1988</v>
      </c>
      <c r="C7805">
        <v>33198</v>
      </c>
      <c r="D7805">
        <v>5293354957</v>
      </c>
    </row>
    <row r="7806" spans="1:4" x14ac:dyDescent="0.3">
      <c r="A7806" t="s">
        <v>10116</v>
      </c>
      <c r="B7806" t="s">
        <v>2567</v>
      </c>
      <c r="C7806">
        <v>29124</v>
      </c>
      <c r="D7806">
        <v>2565290632</v>
      </c>
    </row>
    <row r="7807" spans="1:4" x14ac:dyDescent="0.3">
      <c r="A7807" t="s">
        <v>10117</v>
      </c>
      <c r="B7807" t="s">
        <v>2061</v>
      </c>
      <c r="C7807">
        <v>17709</v>
      </c>
      <c r="D7807">
        <v>1074899180</v>
      </c>
    </row>
    <row r="7808" spans="1:4" x14ac:dyDescent="0.3">
      <c r="A7808" t="s">
        <v>10118</v>
      </c>
      <c r="B7808" t="s">
        <v>2674</v>
      </c>
      <c r="C7808">
        <v>49257</v>
      </c>
      <c r="D7808">
        <v>9620547551</v>
      </c>
    </row>
    <row r="7809" spans="1:4" x14ac:dyDescent="0.3">
      <c r="A7809" t="s">
        <v>10119</v>
      </c>
      <c r="B7809" t="s">
        <v>2231</v>
      </c>
      <c r="C7809">
        <v>39943</v>
      </c>
      <c r="D7809">
        <v>1598957961</v>
      </c>
    </row>
    <row r="7810" spans="1:4" x14ac:dyDescent="0.3">
      <c r="A7810" t="s">
        <v>10120</v>
      </c>
      <c r="B7810" t="s">
        <v>2239</v>
      </c>
      <c r="C7810">
        <v>48327</v>
      </c>
      <c r="D7810">
        <v>3545427749</v>
      </c>
    </row>
    <row r="7811" spans="1:4" x14ac:dyDescent="0.3">
      <c r="A7811" t="s">
        <v>10121</v>
      </c>
      <c r="B7811" t="s">
        <v>2184</v>
      </c>
      <c r="C7811">
        <v>16204</v>
      </c>
      <c r="D7811">
        <v>9457151267</v>
      </c>
    </row>
    <row r="7812" spans="1:4" x14ac:dyDescent="0.3">
      <c r="A7812" t="s">
        <v>10122</v>
      </c>
      <c r="B7812" t="s">
        <v>2405</v>
      </c>
      <c r="C7812">
        <v>38895</v>
      </c>
      <c r="D7812">
        <v>5623896162</v>
      </c>
    </row>
    <row r="7813" spans="1:4" x14ac:dyDescent="0.3">
      <c r="A7813" t="s">
        <v>10123</v>
      </c>
      <c r="B7813" t="s">
        <v>3369</v>
      </c>
      <c r="C7813">
        <v>12570</v>
      </c>
      <c r="D7813">
        <v>7962906979</v>
      </c>
    </row>
    <row r="7814" spans="1:4" x14ac:dyDescent="0.3">
      <c r="A7814" t="s">
        <v>10124</v>
      </c>
      <c r="B7814" t="s">
        <v>1964</v>
      </c>
      <c r="C7814">
        <v>47087</v>
      </c>
      <c r="D7814">
        <v>1522190236</v>
      </c>
    </row>
    <row r="7815" spans="1:4" x14ac:dyDescent="0.3">
      <c r="A7815" t="s">
        <v>10125</v>
      </c>
      <c r="B7815" t="s">
        <v>2920</v>
      </c>
      <c r="C7815">
        <v>54540</v>
      </c>
      <c r="D7815">
        <v>901154172</v>
      </c>
    </row>
    <row r="7816" spans="1:4" x14ac:dyDescent="0.3">
      <c r="A7816" t="s">
        <v>10126</v>
      </c>
      <c r="B7816" t="s">
        <v>2501</v>
      </c>
      <c r="C7816">
        <v>12239</v>
      </c>
      <c r="D7816">
        <v>8277918739</v>
      </c>
    </row>
    <row r="7817" spans="1:4" x14ac:dyDescent="0.3">
      <c r="A7817" t="s">
        <v>10127</v>
      </c>
      <c r="B7817" t="s">
        <v>2308</v>
      </c>
      <c r="C7817">
        <v>50873</v>
      </c>
      <c r="D7817">
        <v>1657097021</v>
      </c>
    </row>
    <row r="7818" spans="1:4" x14ac:dyDescent="0.3">
      <c r="A7818" t="s">
        <v>10128</v>
      </c>
      <c r="B7818" t="s">
        <v>2028</v>
      </c>
      <c r="C7818">
        <v>21603</v>
      </c>
      <c r="D7818">
        <v>7462961601</v>
      </c>
    </row>
    <row r="7819" spans="1:4" x14ac:dyDescent="0.3">
      <c r="A7819" t="s">
        <v>10129</v>
      </c>
      <c r="B7819" t="s">
        <v>3356</v>
      </c>
      <c r="C7819">
        <v>20033</v>
      </c>
      <c r="D7819">
        <v>8024322455</v>
      </c>
    </row>
    <row r="7820" spans="1:4" x14ac:dyDescent="0.3">
      <c r="A7820" t="s">
        <v>10130</v>
      </c>
      <c r="B7820" t="s">
        <v>3237</v>
      </c>
      <c r="C7820">
        <v>15319</v>
      </c>
      <c r="D7820">
        <v>1892125439</v>
      </c>
    </row>
    <row r="7821" spans="1:4" x14ac:dyDescent="0.3">
      <c r="A7821" t="s">
        <v>10131</v>
      </c>
      <c r="B7821" t="s">
        <v>2168</v>
      </c>
      <c r="C7821">
        <v>34723</v>
      </c>
      <c r="D7821">
        <v>4852897158</v>
      </c>
    </row>
    <row r="7822" spans="1:4" x14ac:dyDescent="0.3">
      <c r="A7822" t="s">
        <v>10132</v>
      </c>
      <c r="B7822" t="s">
        <v>1999</v>
      </c>
      <c r="C7822">
        <v>51732</v>
      </c>
      <c r="D7822">
        <v>1081492333</v>
      </c>
    </row>
    <row r="7823" spans="1:4" x14ac:dyDescent="0.3">
      <c r="A7823" t="s">
        <v>10133</v>
      </c>
      <c r="B7823" t="s">
        <v>2478</v>
      </c>
      <c r="C7823">
        <v>21204</v>
      </c>
      <c r="D7823">
        <v>2257563263</v>
      </c>
    </row>
    <row r="7824" spans="1:4" x14ac:dyDescent="0.3">
      <c r="A7824" t="s">
        <v>10134</v>
      </c>
      <c r="B7824" t="s">
        <v>1932</v>
      </c>
      <c r="C7824">
        <v>43994</v>
      </c>
      <c r="D7824">
        <v>5209112160</v>
      </c>
    </row>
    <row r="7825" spans="1:4" x14ac:dyDescent="0.3">
      <c r="A7825" t="s">
        <v>10135</v>
      </c>
      <c r="B7825" t="s">
        <v>2563</v>
      </c>
      <c r="C7825">
        <v>54895</v>
      </c>
      <c r="D7825">
        <v>2497321256</v>
      </c>
    </row>
    <row r="7826" spans="1:4" x14ac:dyDescent="0.3">
      <c r="A7826" t="s">
        <v>10136</v>
      </c>
      <c r="B7826" t="s">
        <v>2885</v>
      </c>
      <c r="C7826">
        <v>49100</v>
      </c>
      <c r="D7826">
        <v>8858733592</v>
      </c>
    </row>
    <row r="7827" spans="1:4" x14ac:dyDescent="0.3">
      <c r="A7827" t="s">
        <v>10137</v>
      </c>
      <c r="B7827" t="s">
        <v>2071</v>
      </c>
      <c r="C7827">
        <v>42816</v>
      </c>
      <c r="D7827">
        <v>2128813026</v>
      </c>
    </row>
    <row r="7828" spans="1:4" x14ac:dyDescent="0.3">
      <c r="A7828" t="s">
        <v>10138</v>
      </c>
      <c r="B7828" t="s">
        <v>2079</v>
      </c>
      <c r="C7828">
        <v>33328</v>
      </c>
      <c r="D7828">
        <v>1839046880</v>
      </c>
    </row>
    <row r="7829" spans="1:4" x14ac:dyDescent="0.3">
      <c r="A7829" t="s">
        <v>10139</v>
      </c>
      <c r="B7829" t="s">
        <v>2151</v>
      </c>
      <c r="C7829">
        <v>15858</v>
      </c>
      <c r="D7829">
        <v>1549399640</v>
      </c>
    </row>
    <row r="7830" spans="1:4" x14ac:dyDescent="0.3">
      <c r="A7830" t="s">
        <v>10140</v>
      </c>
      <c r="B7830" t="s">
        <v>2380</v>
      </c>
      <c r="C7830">
        <v>46968</v>
      </c>
      <c r="D7830">
        <v>8703756602</v>
      </c>
    </row>
    <row r="7831" spans="1:4" x14ac:dyDescent="0.3">
      <c r="A7831" t="s">
        <v>10141</v>
      </c>
      <c r="B7831" t="s">
        <v>2156</v>
      </c>
      <c r="C7831">
        <v>48741</v>
      </c>
      <c r="D7831">
        <v>3967370569</v>
      </c>
    </row>
    <row r="7832" spans="1:4" x14ac:dyDescent="0.3">
      <c r="A7832" t="s">
        <v>10142</v>
      </c>
      <c r="B7832" t="s">
        <v>2345</v>
      </c>
      <c r="C7832">
        <v>29714</v>
      </c>
      <c r="D7832">
        <v>3164004753</v>
      </c>
    </row>
    <row r="7833" spans="1:4" x14ac:dyDescent="0.3">
      <c r="A7833" t="s">
        <v>10143</v>
      </c>
      <c r="B7833" t="s">
        <v>2129</v>
      </c>
      <c r="C7833">
        <v>39876</v>
      </c>
      <c r="D7833">
        <v>495702854</v>
      </c>
    </row>
    <row r="7834" spans="1:4" x14ac:dyDescent="0.3">
      <c r="A7834" t="s">
        <v>10144</v>
      </c>
      <c r="B7834" t="s">
        <v>2242</v>
      </c>
      <c r="C7834">
        <v>14146</v>
      </c>
      <c r="D7834">
        <v>2973481236</v>
      </c>
    </row>
    <row r="7835" spans="1:4" x14ac:dyDescent="0.3">
      <c r="A7835" t="s">
        <v>10145</v>
      </c>
      <c r="B7835" t="s">
        <v>2436</v>
      </c>
      <c r="C7835">
        <v>15521</v>
      </c>
      <c r="D7835">
        <v>4094820760</v>
      </c>
    </row>
    <row r="7836" spans="1:4" x14ac:dyDescent="0.3">
      <c r="A7836" t="s">
        <v>10146</v>
      </c>
      <c r="B7836" t="s">
        <v>2035</v>
      </c>
      <c r="C7836">
        <v>32149</v>
      </c>
      <c r="D7836">
        <v>7670936274</v>
      </c>
    </row>
    <row r="7837" spans="1:4" x14ac:dyDescent="0.3">
      <c r="A7837" t="s">
        <v>10147</v>
      </c>
      <c r="B7837" t="s">
        <v>2089</v>
      </c>
      <c r="C7837">
        <v>12596</v>
      </c>
      <c r="D7837">
        <v>2763158331</v>
      </c>
    </row>
    <row r="7838" spans="1:4" x14ac:dyDescent="0.3">
      <c r="A7838" t="s">
        <v>10148</v>
      </c>
      <c r="B7838" t="s">
        <v>2557</v>
      </c>
      <c r="C7838">
        <v>55488</v>
      </c>
      <c r="D7838">
        <v>8128449354</v>
      </c>
    </row>
    <row r="7839" spans="1:4" x14ac:dyDescent="0.3">
      <c r="A7839" t="s">
        <v>10149</v>
      </c>
      <c r="B7839" t="s">
        <v>2253</v>
      </c>
      <c r="C7839">
        <v>40111</v>
      </c>
      <c r="D7839">
        <v>9829586073</v>
      </c>
    </row>
    <row r="7840" spans="1:4" x14ac:dyDescent="0.3">
      <c r="A7840" t="s">
        <v>10150</v>
      </c>
      <c r="B7840" t="s">
        <v>2403</v>
      </c>
      <c r="C7840">
        <v>44531</v>
      </c>
      <c r="D7840">
        <v>4795089876</v>
      </c>
    </row>
    <row r="7841" spans="1:4" x14ac:dyDescent="0.3">
      <c r="A7841" t="s">
        <v>10151</v>
      </c>
      <c r="B7841" t="s">
        <v>2271</v>
      </c>
      <c r="C7841">
        <v>19781</v>
      </c>
      <c r="D7841">
        <v>5407735911</v>
      </c>
    </row>
    <row r="7842" spans="1:4" x14ac:dyDescent="0.3">
      <c r="A7842" t="s">
        <v>10152</v>
      </c>
      <c r="B7842" t="s">
        <v>2073</v>
      </c>
      <c r="C7842">
        <v>43064</v>
      </c>
      <c r="D7842">
        <v>6279928705</v>
      </c>
    </row>
    <row r="7843" spans="1:4" x14ac:dyDescent="0.3">
      <c r="A7843" t="s">
        <v>10153</v>
      </c>
      <c r="B7843" t="s">
        <v>2106</v>
      </c>
      <c r="C7843">
        <v>23806</v>
      </c>
      <c r="D7843">
        <v>5395528121</v>
      </c>
    </row>
    <row r="7844" spans="1:4" x14ac:dyDescent="0.3">
      <c r="A7844" t="s">
        <v>10154</v>
      </c>
      <c r="B7844" t="s">
        <v>3753</v>
      </c>
      <c r="C7844">
        <v>59736</v>
      </c>
      <c r="D7844">
        <v>9267164694</v>
      </c>
    </row>
    <row r="7845" spans="1:4" x14ac:dyDescent="0.3">
      <c r="A7845" t="s">
        <v>10155</v>
      </c>
      <c r="B7845" t="s">
        <v>2372</v>
      </c>
      <c r="C7845">
        <v>58931</v>
      </c>
      <c r="D7845">
        <v>4525743115</v>
      </c>
    </row>
    <row r="7846" spans="1:4" x14ac:dyDescent="0.3">
      <c r="A7846" t="s">
        <v>10156</v>
      </c>
      <c r="B7846" t="s">
        <v>2234</v>
      </c>
      <c r="C7846">
        <v>54318</v>
      </c>
      <c r="D7846">
        <v>784224471</v>
      </c>
    </row>
    <row r="7847" spans="1:4" x14ac:dyDescent="0.3">
      <c r="A7847" t="s">
        <v>10157</v>
      </c>
      <c r="B7847" t="s">
        <v>3023</v>
      </c>
      <c r="C7847">
        <v>16217</v>
      </c>
      <c r="D7847">
        <v>7775126329</v>
      </c>
    </row>
    <row r="7848" spans="1:4" x14ac:dyDescent="0.3">
      <c r="A7848" t="s">
        <v>10158</v>
      </c>
      <c r="B7848" t="s">
        <v>2709</v>
      </c>
      <c r="C7848">
        <v>21563</v>
      </c>
      <c r="D7848">
        <v>2841287114</v>
      </c>
    </row>
    <row r="7849" spans="1:4" x14ac:dyDescent="0.3">
      <c r="A7849" t="s">
        <v>10159</v>
      </c>
      <c r="B7849" t="s">
        <v>2647</v>
      </c>
      <c r="C7849">
        <v>35924</v>
      </c>
      <c r="D7849">
        <v>5412518958</v>
      </c>
    </row>
    <row r="7850" spans="1:4" x14ac:dyDescent="0.3">
      <c r="A7850" t="s">
        <v>10160</v>
      </c>
      <c r="B7850" t="s">
        <v>3356</v>
      </c>
      <c r="C7850">
        <v>41507</v>
      </c>
      <c r="D7850">
        <v>6209983448</v>
      </c>
    </row>
    <row r="7851" spans="1:4" x14ac:dyDescent="0.3">
      <c r="A7851" t="s">
        <v>10161</v>
      </c>
      <c r="B7851" t="s">
        <v>2146</v>
      </c>
      <c r="C7851">
        <v>15252</v>
      </c>
      <c r="D7851">
        <v>3792993961</v>
      </c>
    </row>
    <row r="7852" spans="1:4" x14ac:dyDescent="0.3">
      <c r="A7852" t="s">
        <v>10162</v>
      </c>
      <c r="B7852" t="s">
        <v>4362</v>
      </c>
      <c r="C7852">
        <v>27037</v>
      </c>
      <c r="D7852">
        <v>5000631609</v>
      </c>
    </row>
    <row r="7853" spans="1:4" x14ac:dyDescent="0.3">
      <c r="A7853" t="s">
        <v>10163</v>
      </c>
      <c r="B7853" t="s">
        <v>2039</v>
      </c>
      <c r="C7853">
        <v>42411</v>
      </c>
      <c r="D7853">
        <v>5726465660</v>
      </c>
    </row>
    <row r="7854" spans="1:4" x14ac:dyDescent="0.3">
      <c r="A7854" t="s">
        <v>10164</v>
      </c>
      <c r="B7854" t="s">
        <v>2345</v>
      </c>
      <c r="C7854">
        <v>40190</v>
      </c>
      <c r="D7854">
        <v>2185059785</v>
      </c>
    </row>
    <row r="7855" spans="1:4" x14ac:dyDescent="0.3">
      <c r="A7855" t="s">
        <v>10165</v>
      </c>
      <c r="B7855" t="s">
        <v>2059</v>
      </c>
      <c r="C7855">
        <v>20957</v>
      </c>
      <c r="D7855">
        <v>8187246642</v>
      </c>
    </row>
    <row r="7856" spans="1:4" x14ac:dyDescent="0.3">
      <c r="A7856" t="s">
        <v>10166</v>
      </c>
      <c r="B7856" t="s">
        <v>2129</v>
      </c>
      <c r="C7856">
        <v>26391</v>
      </c>
      <c r="D7856">
        <v>8377113392</v>
      </c>
    </row>
    <row r="7857" spans="1:4" x14ac:dyDescent="0.3">
      <c r="A7857" t="s">
        <v>10167</v>
      </c>
      <c r="B7857" t="s">
        <v>3023</v>
      </c>
      <c r="C7857">
        <v>45799</v>
      </c>
      <c r="D7857">
        <v>2975315244</v>
      </c>
    </row>
    <row r="7858" spans="1:4" x14ac:dyDescent="0.3">
      <c r="A7858" t="s">
        <v>10168</v>
      </c>
      <c r="B7858" t="s">
        <v>2576</v>
      </c>
      <c r="C7858">
        <v>30755</v>
      </c>
      <c r="D7858">
        <v>2873915978</v>
      </c>
    </row>
    <row r="7859" spans="1:4" x14ac:dyDescent="0.3">
      <c r="A7859" t="s">
        <v>10169</v>
      </c>
      <c r="B7859" t="s">
        <v>4145</v>
      </c>
      <c r="C7859">
        <v>16204</v>
      </c>
      <c r="D7859">
        <v>4192879565</v>
      </c>
    </row>
    <row r="7860" spans="1:4" x14ac:dyDescent="0.3">
      <c r="A7860" t="s">
        <v>10170</v>
      </c>
      <c r="B7860" t="s">
        <v>2283</v>
      </c>
      <c r="C7860">
        <v>56371</v>
      </c>
      <c r="D7860">
        <v>4502817627</v>
      </c>
    </row>
    <row r="7861" spans="1:4" x14ac:dyDescent="0.3">
      <c r="A7861" t="s">
        <v>10171</v>
      </c>
      <c r="B7861" t="s">
        <v>3041</v>
      </c>
      <c r="C7861">
        <v>19462</v>
      </c>
      <c r="D7861">
        <v>7794042674</v>
      </c>
    </row>
    <row r="7862" spans="1:4" x14ac:dyDescent="0.3">
      <c r="A7862" t="s">
        <v>10172</v>
      </c>
      <c r="B7862" t="s">
        <v>4864</v>
      </c>
      <c r="C7862">
        <v>57593</v>
      </c>
      <c r="D7862">
        <v>2500807061</v>
      </c>
    </row>
    <row r="7863" spans="1:4" x14ac:dyDescent="0.3">
      <c r="A7863" t="s">
        <v>10173</v>
      </c>
      <c r="B7863" t="s">
        <v>2641</v>
      </c>
      <c r="C7863">
        <v>13468</v>
      </c>
      <c r="D7863">
        <v>4328154427</v>
      </c>
    </row>
    <row r="7864" spans="1:4" x14ac:dyDescent="0.3">
      <c r="A7864" t="s">
        <v>10174</v>
      </c>
      <c r="B7864" t="s">
        <v>2253</v>
      </c>
      <c r="C7864">
        <v>56667</v>
      </c>
      <c r="D7864">
        <v>2298319154</v>
      </c>
    </row>
    <row r="7865" spans="1:4" x14ac:dyDescent="0.3">
      <c r="A7865" t="s">
        <v>10175</v>
      </c>
      <c r="B7865" t="s">
        <v>2286</v>
      </c>
      <c r="C7865">
        <v>59652</v>
      </c>
      <c r="D7865">
        <v>901154172</v>
      </c>
    </row>
    <row r="7866" spans="1:4" x14ac:dyDescent="0.3">
      <c r="A7866" t="s">
        <v>10176</v>
      </c>
      <c r="B7866" t="s">
        <v>1948</v>
      </c>
      <c r="C7866">
        <v>16537</v>
      </c>
      <c r="D7866">
        <v>7906441400</v>
      </c>
    </row>
    <row r="7867" spans="1:4" x14ac:dyDescent="0.3">
      <c r="A7867" t="s">
        <v>10177</v>
      </c>
      <c r="B7867" t="s">
        <v>2016</v>
      </c>
      <c r="C7867">
        <v>51787</v>
      </c>
      <c r="D7867">
        <v>4969679754</v>
      </c>
    </row>
    <row r="7868" spans="1:4" x14ac:dyDescent="0.3">
      <c r="A7868" t="s">
        <v>10178</v>
      </c>
      <c r="B7868" t="s">
        <v>3533</v>
      </c>
      <c r="C7868">
        <v>46584</v>
      </c>
      <c r="D7868">
        <v>8550875457</v>
      </c>
    </row>
    <row r="7869" spans="1:4" x14ac:dyDescent="0.3">
      <c r="A7869" t="s">
        <v>10179</v>
      </c>
      <c r="B7869" t="s">
        <v>2693</v>
      </c>
      <c r="C7869">
        <v>20217</v>
      </c>
      <c r="D7869">
        <v>5142790693</v>
      </c>
    </row>
    <row r="7870" spans="1:4" x14ac:dyDescent="0.3">
      <c r="A7870" t="s">
        <v>10180</v>
      </c>
      <c r="B7870" t="s">
        <v>2374</v>
      </c>
      <c r="C7870">
        <v>32016</v>
      </c>
      <c r="D7870">
        <v>5913755731</v>
      </c>
    </row>
    <row r="7871" spans="1:4" x14ac:dyDescent="0.3">
      <c r="A7871" t="s">
        <v>10181</v>
      </c>
      <c r="B7871" t="s">
        <v>2355</v>
      </c>
      <c r="C7871">
        <v>37817</v>
      </c>
      <c r="D7871">
        <v>5837501576</v>
      </c>
    </row>
    <row r="7872" spans="1:4" x14ac:dyDescent="0.3">
      <c r="A7872" t="s">
        <v>10182</v>
      </c>
      <c r="B7872" t="s">
        <v>2271</v>
      </c>
      <c r="C7872">
        <v>19349</v>
      </c>
      <c r="D7872">
        <v>1972775170</v>
      </c>
    </row>
    <row r="7873" spans="1:4" x14ac:dyDescent="0.3">
      <c r="A7873" t="s">
        <v>10183</v>
      </c>
      <c r="B7873" t="s">
        <v>2687</v>
      </c>
      <c r="C7873">
        <v>53488</v>
      </c>
      <c r="D7873">
        <v>9621331862</v>
      </c>
    </row>
    <row r="7874" spans="1:4" x14ac:dyDescent="0.3">
      <c r="A7874" t="s">
        <v>10184</v>
      </c>
      <c r="B7874" t="s">
        <v>2111</v>
      </c>
      <c r="C7874">
        <v>32391</v>
      </c>
      <c r="D7874">
        <v>4031884281</v>
      </c>
    </row>
    <row r="7875" spans="1:4" x14ac:dyDescent="0.3">
      <c r="A7875" t="s">
        <v>10185</v>
      </c>
      <c r="B7875" t="s">
        <v>2010</v>
      </c>
      <c r="C7875">
        <v>34689</v>
      </c>
      <c r="D7875">
        <v>9381484503</v>
      </c>
    </row>
    <row r="7876" spans="1:4" x14ac:dyDescent="0.3">
      <c r="A7876" t="s">
        <v>10186</v>
      </c>
      <c r="B7876" t="s">
        <v>2804</v>
      </c>
      <c r="C7876">
        <v>22844</v>
      </c>
      <c r="D7876">
        <v>1718344562</v>
      </c>
    </row>
    <row r="7877" spans="1:4" x14ac:dyDescent="0.3">
      <c r="A7877" t="s">
        <v>10187</v>
      </c>
      <c r="B7877" t="s">
        <v>2184</v>
      </c>
      <c r="C7877">
        <v>32108</v>
      </c>
      <c r="D7877">
        <v>7979647432</v>
      </c>
    </row>
    <row r="7878" spans="1:4" x14ac:dyDescent="0.3">
      <c r="A7878" t="s">
        <v>10188</v>
      </c>
      <c r="B7878" t="s">
        <v>2151</v>
      </c>
      <c r="C7878">
        <v>27393</v>
      </c>
      <c r="D7878">
        <v>9095573850</v>
      </c>
    </row>
    <row r="7879" spans="1:4" x14ac:dyDescent="0.3">
      <c r="A7879" t="s">
        <v>10189</v>
      </c>
      <c r="B7879" t="s">
        <v>2217</v>
      </c>
      <c r="C7879">
        <v>57028</v>
      </c>
      <c r="D7879">
        <v>7205256240</v>
      </c>
    </row>
    <row r="7880" spans="1:4" x14ac:dyDescent="0.3">
      <c r="A7880" t="s">
        <v>10190</v>
      </c>
      <c r="B7880" t="s">
        <v>2158</v>
      </c>
      <c r="C7880">
        <v>38459</v>
      </c>
      <c r="D7880">
        <v>5353923685</v>
      </c>
    </row>
    <row r="7881" spans="1:4" x14ac:dyDescent="0.3">
      <c r="A7881" t="s">
        <v>10191</v>
      </c>
      <c r="B7881" t="s">
        <v>2340</v>
      </c>
      <c r="C7881">
        <v>33053</v>
      </c>
      <c r="D7881">
        <v>8507800106</v>
      </c>
    </row>
    <row r="7882" spans="1:4" x14ac:dyDescent="0.3">
      <c r="A7882" t="s">
        <v>10192</v>
      </c>
      <c r="B7882" t="s">
        <v>2663</v>
      </c>
      <c r="C7882">
        <v>33971</v>
      </c>
      <c r="D7882">
        <v>8731494560</v>
      </c>
    </row>
    <row r="7883" spans="1:4" x14ac:dyDescent="0.3">
      <c r="A7883" t="s">
        <v>10193</v>
      </c>
      <c r="B7883" t="s">
        <v>3291</v>
      </c>
      <c r="C7883">
        <v>48300</v>
      </c>
      <c r="D7883">
        <v>29906814</v>
      </c>
    </row>
    <row r="7884" spans="1:4" x14ac:dyDescent="0.3">
      <c r="A7884" t="s">
        <v>10194</v>
      </c>
      <c r="B7884" t="s">
        <v>2312</v>
      </c>
      <c r="C7884">
        <v>46019</v>
      </c>
      <c r="D7884">
        <v>6410530811</v>
      </c>
    </row>
    <row r="7885" spans="1:4" x14ac:dyDescent="0.3">
      <c r="A7885" t="s">
        <v>10195</v>
      </c>
      <c r="B7885" t="s">
        <v>2557</v>
      </c>
      <c r="C7885">
        <v>15702</v>
      </c>
      <c r="D7885">
        <v>9803956825</v>
      </c>
    </row>
    <row r="7886" spans="1:4" x14ac:dyDescent="0.3">
      <c r="A7886" t="s">
        <v>10196</v>
      </c>
      <c r="B7886" t="s">
        <v>2296</v>
      </c>
      <c r="C7886">
        <v>44935</v>
      </c>
      <c r="D7886">
        <v>7411705322</v>
      </c>
    </row>
    <row r="7887" spans="1:4" x14ac:dyDescent="0.3">
      <c r="A7887" t="s">
        <v>10197</v>
      </c>
      <c r="B7887" t="s">
        <v>2067</v>
      </c>
      <c r="C7887">
        <v>23206</v>
      </c>
      <c r="D7887">
        <v>2599557828</v>
      </c>
    </row>
    <row r="7888" spans="1:4" x14ac:dyDescent="0.3">
      <c r="A7888" t="s">
        <v>10198</v>
      </c>
      <c r="B7888" t="s">
        <v>3512</v>
      </c>
      <c r="C7888">
        <v>33549</v>
      </c>
      <c r="D7888">
        <v>1918356416</v>
      </c>
    </row>
    <row r="7889" spans="1:4" x14ac:dyDescent="0.3">
      <c r="A7889" t="s">
        <v>10199</v>
      </c>
      <c r="B7889" t="s">
        <v>1999</v>
      </c>
      <c r="C7889">
        <v>21767</v>
      </c>
      <c r="D7889">
        <v>2859931651</v>
      </c>
    </row>
    <row r="7890" spans="1:4" x14ac:dyDescent="0.3">
      <c r="A7890" t="s">
        <v>10200</v>
      </c>
      <c r="B7890" t="s">
        <v>2663</v>
      </c>
      <c r="C7890">
        <v>25357</v>
      </c>
      <c r="D7890">
        <v>7865341539</v>
      </c>
    </row>
    <row r="7891" spans="1:4" x14ac:dyDescent="0.3">
      <c r="A7891" t="s">
        <v>10201</v>
      </c>
      <c r="B7891" t="s">
        <v>2764</v>
      </c>
      <c r="C7891">
        <v>55242</v>
      </c>
      <c r="D7891">
        <v>6173504774</v>
      </c>
    </row>
    <row r="7892" spans="1:4" x14ac:dyDescent="0.3">
      <c r="A7892" t="s">
        <v>10202</v>
      </c>
      <c r="B7892" t="s">
        <v>4145</v>
      </c>
      <c r="C7892">
        <v>11037</v>
      </c>
      <c r="D7892">
        <v>8673837456</v>
      </c>
    </row>
    <row r="7893" spans="1:4" x14ac:dyDescent="0.3">
      <c r="A7893" t="s">
        <v>10203</v>
      </c>
      <c r="B7893" t="s">
        <v>2650</v>
      </c>
      <c r="C7893">
        <v>46776</v>
      </c>
      <c r="D7893">
        <v>8204786093</v>
      </c>
    </row>
    <row r="7894" spans="1:4" x14ac:dyDescent="0.3">
      <c r="A7894" t="s">
        <v>10204</v>
      </c>
      <c r="B7894" t="s">
        <v>2517</v>
      </c>
      <c r="C7894">
        <v>10992</v>
      </c>
      <c r="D7894">
        <v>6836716731</v>
      </c>
    </row>
    <row r="7895" spans="1:4" x14ac:dyDescent="0.3">
      <c r="A7895" t="s">
        <v>10205</v>
      </c>
      <c r="B7895" t="s">
        <v>2039</v>
      </c>
      <c r="C7895">
        <v>37139</v>
      </c>
      <c r="D7895">
        <v>9223618401</v>
      </c>
    </row>
    <row r="7896" spans="1:4" x14ac:dyDescent="0.3">
      <c r="A7896" t="s">
        <v>10206</v>
      </c>
      <c r="B7896" t="s">
        <v>2127</v>
      </c>
      <c r="C7896">
        <v>23138</v>
      </c>
      <c r="D7896">
        <v>1163292249</v>
      </c>
    </row>
    <row r="7897" spans="1:4" x14ac:dyDescent="0.3">
      <c r="A7897" t="s">
        <v>10207</v>
      </c>
      <c r="B7897" t="s">
        <v>1972</v>
      </c>
      <c r="C7897">
        <v>20857</v>
      </c>
      <c r="D7897">
        <v>5407735911</v>
      </c>
    </row>
    <row r="7898" spans="1:4" x14ac:dyDescent="0.3">
      <c r="A7898" t="s">
        <v>10208</v>
      </c>
      <c r="B7898" t="s">
        <v>2316</v>
      </c>
      <c r="C7898">
        <v>26149</v>
      </c>
      <c r="D7898">
        <v>6973806759</v>
      </c>
    </row>
    <row r="7899" spans="1:4" x14ac:dyDescent="0.3">
      <c r="A7899" t="s">
        <v>10209</v>
      </c>
      <c r="B7899" t="s">
        <v>2380</v>
      </c>
      <c r="C7899">
        <v>46275</v>
      </c>
      <c r="D7899">
        <v>701563818</v>
      </c>
    </row>
    <row r="7900" spans="1:4" x14ac:dyDescent="0.3">
      <c r="A7900" t="s">
        <v>10210</v>
      </c>
      <c r="B7900" t="s">
        <v>2054</v>
      </c>
      <c r="C7900">
        <v>40680</v>
      </c>
      <c r="D7900">
        <v>62571575</v>
      </c>
    </row>
    <row r="7901" spans="1:4" x14ac:dyDescent="0.3">
      <c r="A7901" t="s">
        <v>10211</v>
      </c>
      <c r="B7901" t="s">
        <v>2396</v>
      </c>
      <c r="C7901">
        <v>17936</v>
      </c>
      <c r="D7901">
        <v>2480515559</v>
      </c>
    </row>
    <row r="7902" spans="1:4" x14ac:dyDescent="0.3">
      <c r="A7902" t="s">
        <v>10212</v>
      </c>
      <c r="B7902" t="s">
        <v>1997</v>
      </c>
      <c r="C7902">
        <v>48554</v>
      </c>
      <c r="D7902">
        <v>1573192775</v>
      </c>
    </row>
    <row r="7903" spans="1:4" x14ac:dyDescent="0.3">
      <c r="A7903" t="s">
        <v>10213</v>
      </c>
      <c r="B7903" t="s">
        <v>2045</v>
      </c>
      <c r="C7903">
        <v>11463</v>
      </c>
      <c r="D7903">
        <v>3547596165</v>
      </c>
    </row>
    <row r="7904" spans="1:4" x14ac:dyDescent="0.3">
      <c r="A7904" t="s">
        <v>10214</v>
      </c>
      <c r="B7904" t="s">
        <v>2660</v>
      </c>
      <c r="C7904">
        <v>42911</v>
      </c>
      <c r="D7904">
        <v>544760832</v>
      </c>
    </row>
    <row r="7905" spans="1:4" x14ac:dyDescent="0.3">
      <c r="A7905" t="s">
        <v>10215</v>
      </c>
      <c r="B7905" t="s">
        <v>2166</v>
      </c>
      <c r="C7905">
        <v>21927</v>
      </c>
      <c r="D7905">
        <v>2821741499</v>
      </c>
    </row>
    <row r="7906" spans="1:4" x14ac:dyDescent="0.3">
      <c r="A7906" t="s">
        <v>10216</v>
      </c>
      <c r="B7906" t="s">
        <v>3142</v>
      </c>
      <c r="C7906">
        <v>39949</v>
      </c>
      <c r="D7906">
        <v>7957976743</v>
      </c>
    </row>
    <row r="7907" spans="1:4" x14ac:dyDescent="0.3">
      <c r="A7907" t="s">
        <v>10217</v>
      </c>
      <c r="B7907" t="s">
        <v>4422</v>
      </c>
      <c r="C7907">
        <v>12089</v>
      </c>
      <c r="D7907">
        <v>8731494560</v>
      </c>
    </row>
    <row r="7908" spans="1:4" x14ac:dyDescent="0.3">
      <c r="A7908" t="s">
        <v>10218</v>
      </c>
      <c r="B7908" t="s">
        <v>2321</v>
      </c>
      <c r="C7908">
        <v>22319</v>
      </c>
      <c r="D7908">
        <v>9403474378</v>
      </c>
    </row>
    <row r="7909" spans="1:4" x14ac:dyDescent="0.3">
      <c r="A7909" t="s">
        <v>10219</v>
      </c>
      <c r="B7909" t="s">
        <v>2633</v>
      </c>
      <c r="C7909">
        <v>26133</v>
      </c>
      <c r="D7909">
        <v>7467563949</v>
      </c>
    </row>
    <row r="7910" spans="1:4" x14ac:dyDescent="0.3">
      <c r="A7910" t="s">
        <v>10220</v>
      </c>
      <c r="B7910" t="s">
        <v>2614</v>
      </c>
      <c r="C7910">
        <v>52706</v>
      </c>
      <c r="D7910">
        <v>4398950745</v>
      </c>
    </row>
    <row r="7911" spans="1:4" x14ac:dyDescent="0.3">
      <c r="A7911" t="s">
        <v>10221</v>
      </c>
      <c r="B7911" t="s">
        <v>3583</v>
      </c>
      <c r="C7911">
        <v>59025</v>
      </c>
      <c r="D7911">
        <v>2547511673</v>
      </c>
    </row>
    <row r="7912" spans="1:4" x14ac:dyDescent="0.3">
      <c r="A7912" t="s">
        <v>10222</v>
      </c>
      <c r="B7912" t="s">
        <v>2077</v>
      </c>
      <c r="C7912">
        <v>41296</v>
      </c>
      <c r="D7912">
        <v>5574535556</v>
      </c>
    </row>
    <row r="7913" spans="1:4" x14ac:dyDescent="0.3">
      <c r="A7913" t="s">
        <v>10223</v>
      </c>
      <c r="B7913" t="s">
        <v>2350</v>
      </c>
      <c r="C7913">
        <v>48710</v>
      </c>
      <c r="D7913">
        <v>6988089128</v>
      </c>
    </row>
    <row r="7914" spans="1:4" x14ac:dyDescent="0.3">
      <c r="A7914" t="s">
        <v>10224</v>
      </c>
      <c r="B7914" t="s">
        <v>2199</v>
      </c>
      <c r="C7914">
        <v>18496</v>
      </c>
      <c r="D7914">
        <v>5837501576</v>
      </c>
    </row>
    <row r="7915" spans="1:4" x14ac:dyDescent="0.3">
      <c r="A7915" t="s">
        <v>10225</v>
      </c>
      <c r="B7915" t="s">
        <v>2205</v>
      </c>
      <c r="C7915">
        <v>16256</v>
      </c>
      <c r="D7915">
        <v>8748349712</v>
      </c>
    </row>
    <row r="7916" spans="1:4" x14ac:dyDescent="0.3">
      <c r="A7916" t="s">
        <v>10226</v>
      </c>
      <c r="B7916" t="s">
        <v>2154</v>
      </c>
      <c r="C7916">
        <v>28342</v>
      </c>
      <c r="D7916">
        <v>9369490930</v>
      </c>
    </row>
    <row r="7917" spans="1:4" x14ac:dyDescent="0.3">
      <c r="A7917" t="s">
        <v>10227</v>
      </c>
      <c r="B7917" t="s">
        <v>2731</v>
      </c>
      <c r="C7917">
        <v>54108</v>
      </c>
      <c r="D7917">
        <v>3041948354</v>
      </c>
    </row>
    <row r="7918" spans="1:4" x14ac:dyDescent="0.3">
      <c r="A7918" t="s">
        <v>10228</v>
      </c>
      <c r="B7918" t="s">
        <v>3078</v>
      </c>
      <c r="C7918">
        <v>47094</v>
      </c>
      <c r="D7918">
        <v>9674189459</v>
      </c>
    </row>
    <row r="7919" spans="1:4" x14ac:dyDescent="0.3">
      <c r="A7919" t="s">
        <v>10229</v>
      </c>
      <c r="B7919" t="s">
        <v>1932</v>
      </c>
      <c r="C7919">
        <v>13920</v>
      </c>
      <c r="D7919">
        <v>2450711406</v>
      </c>
    </row>
    <row r="7920" spans="1:4" x14ac:dyDescent="0.3">
      <c r="A7920" t="s">
        <v>10230</v>
      </c>
      <c r="B7920" t="s">
        <v>2257</v>
      </c>
      <c r="C7920">
        <v>56777</v>
      </c>
      <c r="D7920">
        <v>7628323464</v>
      </c>
    </row>
    <row r="7921" spans="1:4" x14ac:dyDescent="0.3">
      <c r="A7921" t="s">
        <v>10231</v>
      </c>
      <c r="B7921" t="s">
        <v>3720</v>
      </c>
      <c r="C7921">
        <v>45391</v>
      </c>
      <c r="D7921">
        <v>9403474378</v>
      </c>
    </row>
    <row r="7922" spans="1:4" x14ac:dyDescent="0.3">
      <c r="A7922" t="s">
        <v>10232</v>
      </c>
      <c r="B7922" t="s">
        <v>2164</v>
      </c>
      <c r="C7922">
        <v>41130</v>
      </c>
      <c r="D7922">
        <v>1856596435</v>
      </c>
    </row>
    <row r="7923" spans="1:4" x14ac:dyDescent="0.3">
      <c r="A7923" t="s">
        <v>10233</v>
      </c>
      <c r="B7923" t="s">
        <v>2396</v>
      </c>
      <c r="C7923">
        <v>39486</v>
      </c>
      <c r="D7923">
        <v>966588630</v>
      </c>
    </row>
    <row r="7924" spans="1:4" x14ac:dyDescent="0.3">
      <c r="A7924" t="s">
        <v>10234</v>
      </c>
      <c r="B7924" t="s">
        <v>1997</v>
      </c>
      <c r="C7924">
        <v>58298</v>
      </c>
      <c r="D7924">
        <v>7286297414</v>
      </c>
    </row>
    <row r="7925" spans="1:4" x14ac:dyDescent="0.3">
      <c r="A7925" t="s">
        <v>10235</v>
      </c>
      <c r="B7925" t="s">
        <v>3758</v>
      </c>
      <c r="C7925">
        <v>19053</v>
      </c>
      <c r="D7925">
        <v>8223052873</v>
      </c>
    </row>
    <row r="7926" spans="1:4" x14ac:dyDescent="0.3">
      <c r="A7926" t="s">
        <v>10236</v>
      </c>
      <c r="B7926" t="s">
        <v>2051</v>
      </c>
      <c r="C7926">
        <v>28777</v>
      </c>
      <c r="D7926">
        <v>5814713100</v>
      </c>
    </row>
    <row r="7927" spans="1:4" x14ac:dyDescent="0.3">
      <c r="A7927" t="s">
        <v>10237</v>
      </c>
      <c r="B7927" t="s">
        <v>2536</v>
      </c>
      <c r="C7927">
        <v>34691</v>
      </c>
      <c r="D7927">
        <v>5603330430</v>
      </c>
    </row>
    <row r="7928" spans="1:4" x14ac:dyDescent="0.3">
      <c r="A7928" t="s">
        <v>10238</v>
      </c>
      <c r="B7928" t="s">
        <v>2236</v>
      </c>
      <c r="C7928">
        <v>17276</v>
      </c>
      <c r="D7928">
        <v>3935718624</v>
      </c>
    </row>
    <row r="7929" spans="1:4" x14ac:dyDescent="0.3">
      <c r="A7929" t="s">
        <v>10239</v>
      </c>
      <c r="B7929" t="s">
        <v>4461</v>
      </c>
      <c r="C7929">
        <v>49034</v>
      </c>
      <c r="D7929">
        <v>6788593582</v>
      </c>
    </row>
    <row r="7930" spans="1:4" x14ac:dyDescent="0.3">
      <c r="A7930" t="s">
        <v>10240</v>
      </c>
      <c r="B7930" t="s">
        <v>2931</v>
      </c>
      <c r="C7930">
        <v>22473</v>
      </c>
      <c r="D7930">
        <v>7160109333</v>
      </c>
    </row>
    <row r="7931" spans="1:4" x14ac:dyDescent="0.3">
      <c r="A7931" t="s">
        <v>10241</v>
      </c>
      <c r="B7931" t="s">
        <v>2239</v>
      </c>
      <c r="C7931">
        <v>34633</v>
      </c>
      <c r="D7931">
        <v>8904404991</v>
      </c>
    </row>
    <row r="7932" spans="1:4" x14ac:dyDescent="0.3">
      <c r="A7932" t="s">
        <v>10242</v>
      </c>
      <c r="B7932" t="s">
        <v>1962</v>
      </c>
      <c r="C7932">
        <v>44285</v>
      </c>
      <c r="D7932">
        <v>5209112160</v>
      </c>
    </row>
    <row r="7933" spans="1:4" x14ac:dyDescent="0.3">
      <c r="A7933" t="s">
        <v>10243</v>
      </c>
      <c r="B7933" t="s">
        <v>3023</v>
      </c>
      <c r="C7933">
        <v>30702</v>
      </c>
      <c r="D7933">
        <v>6183510505</v>
      </c>
    </row>
    <row r="7934" spans="1:4" x14ac:dyDescent="0.3">
      <c r="A7934" t="s">
        <v>10244</v>
      </c>
      <c r="B7934" t="s">
        <v>1952</v>
      </c>
      <c r="C7934">
        <v>16060</v>
      </c>
      <c r="D7934">
        <v>3986480021</v>
      </c>
    </row>
    <row r="7935" spans="1:4" x14ac:dyDescent="0.3">
      <c r="A7935" t="s">
        <v>10245</v>
      </c>
      <c r="B7935" t="s">
        <v>2546</v>
      </c>
      <c r="C7935">
        <v>24520</v>
      </c>
      <c r="D7935">
        <v>5863557389</v>
      </c>
    </row>
    <row r="7936" spans="1:4" x14ac:dyDescent="0.3">
      <c r="A7936" t="s">
        <v>10246</v>
      </c>
      <c r="B7936" t="s">
        <v>2323</v>
      </c>
      <c r="C7936">
        <v>54947</v>
      </c>
      <c r="D7936">
        <v>7473861379</v>
      </c>
    </row>
    <row r="7937" spans="1:4" x14ac:dyDescent="0.3">
      <c r="A7937" t="s">
        <v>10247</v>
      </c>
      <c r="B7937" t="s">
        <v>3886</v>
      </c>
      <c r="C7937">
        <v>45308</v>
      </c>
      <c r="D7937">
        <v>8223052873</v>
      </c>
    </row>
    <row r="7938" spans="1:4" x14ac:dyDescent="0.3">
      <c r="A7938" t="s">
        <v>10248</v>
      </c>
      <c r="B7938" t="s">
        <v>3078</v>
      </c>
      <c r="C7938">
        <v>53505</v>
      </c>
      <c r="D7938">
        <v>9674189459</v>
      </c>
    </row>
    <row r="7939" spans="1:4" x14ac:dyDescent="0.3">
      <c r="A7939" t="s">
        <v>10249</v>
      </c>
      <c r="B7939" t="s">
        <v>2175</v>
      </c>
      <c r="C7939">
        <v>19314</v>
      </c>
      <c r="D7939">
        <v>4862005330</v>
      </c>
    </row>
    <row r="7940" spans="1:4" x14ac:dyDescent="0.3">
      <c r="A7940" t="s">
        <v>10250</v>
      </c>
      <c r="B7940" t="s">
        <v>2170</v>
      </c>
      <c r="C7940">
        <v>22167</v>
      </c>
      <c r="D7940">
        <v>6713405010</v>
      </c>
    </row>
    <row r="7941" spans="1:4" x14ac:dyDescent="0.3">
      <c r="A7941" t="s">
        <v>10251</v>
      </c>
      <c r="B7941" t="s">
        <v>2380</v>
      </c>
      <c r="C7941">
        <v>45967</v>
      </c>
      <c r="D7941">
        <v>5341512014</v>
      </c>
    </row>
    <row r="7942" spans="1:4" x14ac:dyDescent="0.3">
      <c r="A7942" t="s">
        <v>10252</v>
      </c>
      <c r="B7942" t="s">
        <v>2175</v>
      </c>
      <c r="C7942">
        <v>38792</v>
      </c>
      <c r="D7942">
        <v>8646243699</v>
      </c>
    </row>
    <row r="7943" spans="1:4" x14ac:dyDescent="0.3">
      <c r="A7943" t="s">
        <v>10253</v>
      </c>
      <c r="B7943" t="s">
        <v>1930</v>
      </c>
      <c r="C7943">
        <v>22588</v>
      </c>
      <c r="D7943">
        <v>8664054479</v>
      </c>
    </row>
    <row r="7944" spans="1:4" x14ac:dyDescent="0.3">
      <c r="A7944" t="s">
        <v>10254</v>
      </c>
      <c r="B7944" t="s">
        <v>2175</v>
      </c>
      <c r="C7944">
        <v>59898</v>
      </c>
      <c r="D7944">
        <v>62571575</v>
      </c>
    </row>
    <row r="7945" spans="1:4" x14ac:dyDescent="0.3">
      <c r="A7945" t="s">
        <v>10255</v>
      </c>
      <c r="B7945" t="s">
        <v>2383</v>
      </c>
      <c r="C7945">
        <v>23406</v>
      </c>
      <c r="D7945">
        <v>2411473303</v>
      </c>
    </row>
    <row r="7946" spans="1:4" x14ac:dyDescent="0.3">
      <c r="A7946" t="s">
        <v>10256</v>
      </c>
      <c r="B7946" t="s">
        <v>2360</v>
      </c>
      <c r="C7946">
        <v>47648</v>
      </c>
      <c r="D7946">
        <v>769312748</v>
      </c>
    </row>
    <row r="7947" spans="1:4" x14ac:dyDescent="0.3">
      <c r="A7947" t="s">
        <v>10257</v>
      </c>
      <c r="B7947" t="s">
        <v>3279</v>
      </c>
      <c r="C7947">
        <v>26473</v>
      </c>
      <c r="D7947">
        <v>6286877770</v>
      </c>
    </row>
    <row r="7948" spans="1:4" x14ac:dyDescent="0.3">
      <c r="A7948" t="s">
        <v>10258</v>
      </c>
      <c r="B7948" t="s">
        <v>4422</v>
      </c>
      <c r="C7948">
        <v>11382</v>
      </c>
      <c r="D7948">
        <v>6815475379</v>
      </c>
    </row>
    <row r="7949" spans="1:4" x14ac:dyDescent="0.3">
      <c r="A7949" t="s">
        <v>10259</v>
      </c>
      <c r="B7949" t="s">
        <v>2266</v>
      </c>
      <c r="C7949">
        <v>22204</v>
      </c>
      <c r="D7949">
        <v>2748937082</v>
      </c>
    </row>
    <row r="7950" spans="1:4" x14ac:dyDescent="0.3">
      <c r="A7950" t="s">
        <v>10260</v>
      </c>
      <c r="B7950" t="s">
        <v>2249</v>
      </c>
      <c r="C7950">
        <v>36022</v>
      </c>
      <c r="D7950">
        <v>6260817967</v>
      </c>
    </row>
    <row r="7951" spans="1:4" x14ac:dyDescent="0.3">
      <c r="A7951" t="s">
        <v>10261</v>
      </c>
      <c r="B7951" t="s">
        <v>2929</v>
      </c>
      <c r="C7951">
        <v>41364</v>
      </c>
      <c r="D7951">
        <v>1606657585</v>
      </c>
    </row>
    <row r="7952" spans="1:4" x14ac:dyDescent="0.3">
      <c r="A7952" t="s">
        <v>10262</v>
      </c>
      <c r="B7952" t="s">
        <v>3297</v>
      </c>
      <c r="C7952">
        <v>30485</v>
      </c>
      <c r="D7952">
        <v>999389173</v>
      </c>
    </row>
    <row r="7953" spans="1:4" x14ac:dyDescent="0.3">
      <c r="A7953" t="s">
        <v>10263</v>
      </c>
      <c r="B7953" t="s">
        <v>2269</v>
      </c>
      <c r="C7953">
        <v>48138</v>
      </c>
      <c r="D7953">
        <v>9726268931</v>
      </c>
    </row>
    <row r="7954" spans="1:4" x14ac:dyDescent="0.3">
      <c r="A7954" t="s">
        <v>10264</v>
      </c>
      <c r="B7954" t="s">
        <v>2300</v>
      </c>
      <c r="C7954">
        <v>46347</v>
      </c>
      <c r="D7954">
        <v>6531376252</v>
      </c>
    </row>
    <row r="7955" spans="1:4" x14ac:dyDescent="0.3">
      <c r="A7955" t="s">
        <v>10265</v>
      </c>
      <c r="B7955" t="s">
        <v>2166</v>
      </c>
      <c r="C7955">
        <v>44678</v>
      </c>
      <c r="D7955">
        <v>3381164996</v>
      </c>
    </row>
    <row r="7956" spans="1:4" x14ac:dyDescent="0.3">
      <c r="A7956" t="s">
        <v>10266</v>
      </c>
      <c r="B7956" t="s">
        <v>2207</v>
      </c>
      <c r="C7956">
        <v>24198</v>
      </c>
      <c r="D7956">
        <v>1053331541</v>
      </c>
    </row>
    <row r="7957" spans="1:4" x14ac:dyDescent="0.3">
      <c r="A7957" t="s">
        <v>10267</v>
      </c>
      <c r="B7957" t="s">
        <v>3393</v>
      </c>
      <c r="C7957">
        <v>40818</v>
      </c>
      <c r="D7957">
        <v>8728207157</v>
      </c>
    </row>
    <row r="7958" spans="1:4" x14ac:dyDescent="0.3">
      <c r="A7958" t="s">
        <v>10268</v>
      </c>
      <c r="B7958" t="s">
        <v>2164</v>
      </c>
      <c r="C7958">
        <v>55038</v>
      </c>
      <c r="D7958">
        <v>3513651333</v>
      </c>
    </row>
    <row r="7959" spans="1:4" x14ac:dyDescent="0.3">
      <c r="A7959" t="s">
        <v>10269</v>
      </c>
      <c r="B7959" t="s">
        <v>2141</v>
      </c>
      <c r="C7959">
        <v>47629</v>
      </c>
      <c r="D7959">
        <v>4235594176</v>
      </c>
    </row>
    <row r="7960" spans="1:4" x14ac:dyDescent="0.3">
      <c r="A7960" t="s">
        <v>10270</v>
      </c>
      <c r="B7960" t="s">
        <v>3376</v>
      </c>
      <c r="C7960">
        <v>31532</v>
      </c>
      <c r="D7960">
        <v>8788824691</v>
      </c>
    </row>
    <row r="7961" spans="1:4" x14ac:dyDescent="0.3">
      <c r="A7961" t="s">
        <v>10271</v>
      </c>
      <c r="B7961" t="s">
        <v>2436</v>
      </c>
      <c r="C7961">
        <v>23211</v>
      </c>
      <c r="D7961">
        <v>4808886316</v>
      </c>
    </row>
    <row r="7962" spans="1:4" x14ac:dyDescent="0.3">
      <c r="A7962" t="s">
        <v>10272</v>
      </c>
      <c r="B7962" t="s">
        <v>2468</v>
      </c>
      <c r="C7962">
        <v>23926</v>
      </c>
      <c r="D7962">
        <v>6214787945</v>
      </c>
    </row>
    <row r="7963" spans="1:4" x14ac:dyDescent="0.3">
      <c r="A7963" t="s">
        <v>10273</v>
      </c>
      <c r="B7963" t="s">
        <v>2383</v>
      </c>
      <c r="C7963">
        <v>37296</v>
      </c>
      <c r="D7963">
        <v>2230983466</v>
      </c>
    </row>
    <row r="7964" spans="1:4" x14ac:dyDescent="0.3">
      <c r="A7964" t="s">
        <v>10274</v>
      </c>
      <c r="B7964" t="s">
        <v>2293</v>
      </c>
      <c r="C7964">
        <v>41174</v>
      </c>
      <c r="D7964">
        <v>4328154427</v>
      </c>
    </row>
    <row r="7965" spans="1:4" x14ac:dyDescent="0.3">
      <c r="A7965" t="s">
        <v>10275</v>
      </c>
      <c r="B7965" t="s">
        <v>2083</v>
      </c>
      <c r="C7965">
        <v>39615</v>
      </c>
      <c r="D7965">
        <v>4716524892</v>
      </c>
    </row>
    <row r="7966" spans="1:4" x14ac:dyDescent="0.3">
      <c r="A7966" t="s">
        <v>10276</v>
      </c>
      <c r="B7966" t="s">
        <v>2778</v>
      </c>
      <c r="C7966">
        <v>15054</v>
      </c>
      <c r="D7966">
        <v>8032296239</v>
      </c>
    </row>
    <row r="7967" spans="1:4" x14ac:dyDescent="0.3">
      <c r="A7967" t="s">
        <v>10277</v>
      </c>
      <c r="B7967" t="s">
        <v>3734</v>
      </c>
      <c r="C7967">
        <v>52878</v>
      </c>
      <c r="D7967">
        <v>6148235056</v>
      </c>
    </row>
    <row r="7968" spans="1:4" x14ac:dyDescent="0.3">
      <c r="A7968" t="s">
        <v>10278</v>
      </c>
      <c r="B7968" t="s">
        <v>2137</v>
      </c>
      <c r="C7968">
        <v>27306</v>
      </c>
      <c r="D7968">
        <v>1351073265</v>
      </c>
    </row>
    <row r="7969" spans="1:4" x14ac:dyDescent="0.3">
      <c r="A7969" t="s">
        <v>10279</v>
      </c>
      <c r="B7969" t="s">
        <v>2077</v>
      </c>
      <c r="C7969">
        <v>51195</v>
      </c>
      <c r="D7969">
        <v>4688336071</v>
      </c>
    </row>
    <row r="7970" spans="1:4" x14ac:dyDescent="0.3">
      <c r="A7970" t="s">
        <v>10280</v>
      </c>
      <c r="B7970" t="s">
        <v>2028</v>
      </c>
      <c r="C7970">
        <v>43958</v>
      </c>
      <c r="D7970">
        <v>3609467622</v>
      </c>
    </row>
    <row r="7971" spans="1:4" x14ac:dyDescent="0.3">
      <c r="A7971" t="s">
        <v>10281</v>
      </c>
      <c r="B7971" t="s">
        <v>2873</v>
      </c>
      <c r="C7971">
        <v>44568</v>
      </c>
      <c r="D7971">
        <v>6183510505</v>
      </c>
    </row>
    <row r="7972" spans="1:4" x14ac:dyDescent="0.3">
      <c r="A7972" t="s">
        <v>10282</v>
      </c>
      <c r="B7972" t="s">
        <v>2372</v>
      </c>
      <c r="C7972">
        <v>22291</v>
      </c>
      <c r="D7972">
        <v>8047841793</v>
      </c>
    </row>
    <row r="7973" spans="1:4" x14ac:dyDescent="0.3">
      <c r="A7973" t="s">
        <v>10283</v>
      </c>
      <c r="B7973" t="s">
        <v>2335</v>
      </c>
      <c r="C7973">
        <v>17093</v>
      </c>
      <c r="D7973">
        <v>4839119791</v>
      </c>
    </row>
    <row r="7974" spans="1:4" x14ac:dyDescent="0.3">
      <c r="A7974" t="s">
        <v>10284</v>
      </c>
      <c r="B7974" t="s">
        <v>2722</v>
      </c>
      <c r="C7974">
        <v>33718</v>
      </c>
      <c r="D7974">
        <v>8302317314</v>
      </c>
    </row>
    <row r="7975" spans="1:4" x14ac:dyDescent="0.3">
      <c r="A7975" t="s">
        <v>10285</v>
      </c>
      <c r="B7975" t="s">
        <v>2146</v>
      </c>
      <c r="C7975">
        <v>45782</v>
      </c>
      <c r="D7975">
        <v>4969679754</v>
      </c>
    </row>
    <row r="7976" spans="1:4" x14ac:dyDescent="0.3">
      <c r="A7976" t="s">
        <v>10286</v>
      </c>
      <c r="B7976" t="s">
        <v>2337</v>
      </c>
      <c r="C7976">
        <v>37619</v>
      </c>
      <c r="D7976">
        <v>6109997811</v>
      </c>
    </row>
    <row r="7977" spans="1:4" x14ac:dyDescent="0.3">
      <c r="A7977" t="s">
        <v>10287</v>
      </c>
      <c r="B7977" t="s">
        <v>3393</v>
      </c>
      <c r="C7977">
        <v>30336</v>
      </c>
      <c r="D7977">
        <v>1442784075</v>
      </c>
    </row>
    <row r="7978" spans="1:4" x14ac:dyDescent="0.3">
      <c r="A7978" t="s">
        <v>10288</v>
      </c>
      <c r="B7978" t="s">
        <v>2329</v>
      </c>
      <c r="C7978">
        <v>55242</v>
      </c>
      <c r="D7978">
        <v>2045928187</v>
      </c>
    </row>
    <row r="7979" spans="1:4" x14ac:dyDescent="0.3">
      <c r="A7979" t="s">
        <v>10289</v>
      </c>
      <c r="B7979" t="s">
        <v>2077</v>
      </c>
      <c r="C7979">
        <v>37780</v>
      </c>
      <c r="D7979">
        <v>2117567142</v>
      </c>
    </row>
    <row r="7980" spans="1:4" x14ac:dyDescent="0.3">
      <c r="A7980" t="s">
        <v>10290</v>
      </c>
      <c r="B7980" t="s">
        <v>1964</v>
      </c>
      <c r="C7980">
        <v>50266</v>
      </c>
      <c r="D7980">
        <v>5907724676</v>
      </c>
    </row>
    <row r="7981" spans="1:4" x14ac:dyDescent="0.3">
      <c r="A7981" t="s">
        <v>10291</v>
      </c>
      <c r="B7981" t="s">
        <v>3720</v>
      </c>
      <c r="C7981">
        <v>24341</v>
      </c>
      <c r="D7981">
        <v>2307209530</v>
      </c>
    </row>
    <row r="7982" spans="1:4" x14ac:dyDescent="0.3">
      <c r="A7982" t="s">
        <v>10292</v>
      </c>
      <c r="B7982" t="s">
        <v>3517</v>
      </c>
      <c r="C7982">
        <v>40565</v>
      </c>
      <c r="D7982">
        <v>8658719154</v>
      </c>
    </row>
    <row r="7983" spans="1:4" x14ac:dyDescent="0.3">
      <c r="A7983" t="s">
        <v>10293</v>
      </c>
      <c r="B7983" t="s">
        <v>2517</v>
      </c>
      <c r="C7983">
        <v>54115</v>
      </c>
      <c r="D7983">
        <v>819852252</v>
      </c>
    </row>
    <row r="7984" spans="1:4" x14ac:dyDescent="0.3">
      <c r="A7984" t="s">
        <v>10294</v>
      </c>
      <c r="B7984" t="s">
        <v>2129</v>
      </c>
      <c r="C7984">
        <v>55094</v>
      </c>
      <c r="D7984">
        <v>6515844751</v>
      </c>
    </row>
    <row r="7985" spans="1:4" x14ac:dyDescent="0.3">
      <c r="A7985" t="s">
        <v>10295</v>
      </c>
      <c r="B7985" t="s">
        <v>2965</v>
      </c>
      <c r="C7985">
        <v>30606</v>
      </c>
      <c r="D7985">
        <v>6732216945</v>
      </c>
    </row>
    <row r="7986" spans="1:4" x14ac:dyDescent="0.3">
      <c r="A7986" t="s">
        <v>10296</v>
      </c>
      <c r="B7986" t="s">
        <v>2047</v>
      </c>
      <c r="C7986">
        <v>49133</v>
      </c>
      <c r="D7986">
        <v>140020098</v>
      </c>
    </row>
    <row r="7987" spans="1:4" x14ac:dyDescent="0.3">
      <c r="A7987" t="s">
        <v>10297</v>
      </c>
      <c r="B7987" t="s">
        <v>2329</v>
      </c>
      <c r="C7987">
        <v>17734</v>
      </c>
      <c r="D7987">
        <v>3288836432</v>
      </c>
    </row>
    <row r="7988" spans="1:4" x14ac:dyDescent="0.3">
      <c r="A7988" t="s">
        <v>10298</v>
      </c>
      <c r="B7988" t="s">
        <v>2441</v>
      </c>
      <c r="C7988">
        <v>10831</v>
      </c>
      <c r="D7988">
        <v>4984363320</v>
      </c>
    </row>
    <row r="7989" spans="1:4" x14ac:dyDescent="0.3">
      <c r="A7989" t="s">
        <v>10299</v>
      </c>
      <c r="B7989" t="s">
        <v>2242</v>
      </c>
      <c r="C7989">
        <v>31662</v>
      </c>
      <c r="D7989">
        <v>5903124704</v>
      </c>
    </row>
    <row r="7990" spans="1:4" x14ac:dyDescent="0.3">
      <c r="A7990" t="s">
        <v>10300</v>
      </c>
      <c r="B7990" t="s">
        <v>2345</v>
      </c>
      <c r="C7990">
        <v>35226</v>
      </c>
      <c r="D7990">
        <v>2117567142</v>
      </c>
    </row>
    <row r="7991" spans="1:4" x14ac:dyDescent="0.3">
      <c r="A7991" t="s">
        <v>10301</v>
      </c>
      <c r="B7991" t="s">
        <v>2439</v>
      </c>
      <c r="C7991">
        <v>17538</v>
      </c>
      <c r="D7991">
        <v>6041314951</v>
      </c>
    </row>
    <row r="7992" spans="1:4" x14ac:dyDescent="0.3">
      <c r="A7992" t="s">
        <v>10302</v>
      </c>
      <c r="B7992" t="s">
        <v>2348</v>
      </c>
      <c r="C7992">
        <v>26812</v>
      </c>
      <c r="D7992">
        <v>3086393343</v>
      </c>
    </row>
    <row r="7993" spans="1:4" x14ac:dyDescent="0.3">
      <c r="A7993" t="s">
        <v>10303</v>
      </c>
      <c r="B7993" t="s">
        <v>2075</v>
      </c>
      <c r="C7993">
        <v>26999</v>
      </c>
      <c r="D7993">
        <v>6854809452</v>
      </c>
    </row>
    <row r="7994" spans="1:4" x14ac:dyDescent="0.3">
      <c r="A7994" t="s">
        <v>10304</v>
      </c>
      <c r="B7994" t="s">
        <v>2524</v>
      </c>
      <c r="C7994">
        <v>23443</v>
      </c>
      <c r="D7994">
        <v>4328154427</v>
      </c>
    </row>
    <row r="7995" spans="1:4" x14ac:dyDescent="0.3">
      <c r="A7995" t="s">
        <v>10305</v>
      </c>
      <c r="B7995" t="s">
        <v>3108</v>
      </c>
      <c r="C7995">
        <v>26461</v>
      </c>
      <c r="D7995">
        <v>2809344809</v>
      </c>
    </row>
    <row r="7996" spans="1:4" x14ac:dyDescent="0.3">
      <c r="A7996" t="s">
        <v>10306</v>
      </c>
      <c r="B7996" t="s">
        <v>2533</v>
      </c>
      <c r="C7996">
        <v>40388</v>
      </c>
      <c r="D7996">
        <v>7070564503</v>
      </c>
    </row>
    <row r="7997" spans="1:4" x14ac:dyDescent="0.3">
      <c r="A7997" t="s">
        <v>10307</v>
      </c>
      <c r="B7997" t="s">
        <v>2099</v>
      </c>
      <c r="C7997">
        <v>57143</v>
      </c>
      <c r="D7997">
        <v>9483290694</v>
      </c>
    </row>
    <row r="7998" spans="1:4" x14ac:dyDescent="0.3">
      <c r="A7998" t="s">
        <v>10308</v>
      </c>
      <c r="B7998" t="s">
        <v>1948</v>
      </c>
      <c r="C7998">
        <v>41466</v>
      </c>
      <c r="D7998">
        <v>7374898193</v>
      </c>
    </row>
    <row r="7999" spans="1:4" x14ac:dyDescent="0.3">
      <c r="A7999" t="s">
        <v>10309</v>
      </c>
      <c r="B7999" t="s">
        <v>2665</v>
      </c>
      <c r="C7999">
        <v>46213</v>
      </c>
      <c r="D7999">
        <v>8728207157</v>
      </c>
    </row>
    <row r="8000" spans="1:4" x14ac:dyDescent="0.3">
      <c r="A8000" t="s">
        <v>10310</v>
      </c>
      <c r="B8000" t="s">
        <v>2511</v>
      </c>
      <c r="C8000">
        <v>49113</v>
      </c>
      <c r="D8000">
        <v>6253520369</v>
      </c>
    </row>
    <row r="8001" spans="1:4" x14ac:dyDescent="0.3">
      <c r="A8001" t="s">
        <v>10311</v>
      </c>
      <c r="B8001" t="s">
        <v>2093</v>
      </c>
      <c r="C8001">
        <v>44443</v>
      </c>
      <c r="D8001">
        <v>6788593582</v>
      </c>
    </row>
    <row r="8002" spans="1:4" x14ac:dyDescent="0.3">
      <c r="A8002" t="s">
        <v>10312</v>
      </c>
      <c r="B8002" t="s">
        <v>2992</v>
      </c>
      <c r="C8002">
        <v>14191</v>
      </c>
      <c r="D8002">
        <v>6776868107</v>
      </c>
    </row>
    <row r="8003" spans="1:4" x14ac:dyDescent="0.3">
      <c r="A8003" t="s">
        <v>10313</v>
      </c>
      <c r="B8003" t="s">
        <v>2409</v>
      </c>
      <c r="C8003">
        <v>48215</v>
      </c>
      <c r="D8003">
        <v>992720575</v>
      </c>
    </row>
    <row r="8004" spans="1:4" x14ac:dyDescent="0.3">
      <c r="A8004" t="s">
        <v>10314</v>
      </c>
      <c r="B8004" t="s">
        <v>3487</v>
      </c>
      <c r="C8004">
        <v>56428</v>
      </c>
      <c r="D8004">
        <v>9491257560</v>
      </c>
    </row>
    <row r="8005" spans="1:4" x14ac:dyDescent="0.3">
      <c r="A8005" t="s">
        <v>10315</v>
      </c>
      <c r="B8005" t="s">
        <v>1978</v>
      </c>
      <c r="C8005">
        <v>26298</v>
      </c>
      <c r="D8005">
        <v>197180590</v>
      </c>
    </row>
    <row r="8006" spans="1:4" x14ac:dyDescent="0.3">
      <c r="A8006" t="s">
        <v>10316</v>
      </c>
      <c r="B8006" t="s">
        <v>4422</v>
      </c>
      <c r="C8006">
        <v>16253</v>
      </c>
      <c r="D8006">
        <v>6253520369</v>
      </c>
    </row>
    <row r="8007" spans="1:4" x14ac:dyDescent="0.3">
      <c r="A8007" t="s">
        <v>10317</v>
      </c>
      <c r="B8007" t="s">
        <v>2990</v>
      </c>
      <c r="C8007">
        <v>51610</v>
      </c>
      <c r="D8007">
        <v>4808886316</v>
      </c>
    </row>
    <row r="8008" spans="1:4" x14ac:dyDescent="0.3">
      <c r="A8008" t="s">
        <v>10318</v>
      </c>
      <c r="B8008" t="s">
        <v>2173</v>
      </c>
      <c r="C8008">
        <v>19064</v>
      </c>
      <c r="D8008">
        <v>813832926</v>
      </c>
    </row>
    <row r="8009" spans="1:4" x14ac:dyDescent="0.3">
      <c r="A8009" t="s">
        <v>10319</v>
      </c>
      <c r="B8009" t="s">
        <v>2965</v>
      </c>
      <c r="C8009">
        <v>28624</v>
      </c>
      <c r="D8009">
        <v>9726873223</v>
      </c>
    </row>
    <row r="8010" spans="1:4" x14ac:dyDescent="0.3">
      <c r="A8010" t="s">
        <v>10320</v>
      </c>
      <c r="B8010" t="s">
        <v>2101</v>
      </c>
      <c r="C8010">
        <v>15741</v>
      </c>
      <c r="D8010">
        <v>2411473303</v>
      </c>
    </row>
    <row r="8011" spans="1:4" x14ac:dyDescent="0.3">
      <c r="A8011" t="s">
        <v>10321</v>
      </c>
      <c r="B8011" t="s">
        <v>2439</v>
      </c>
      <c r="C8011">
        <v>27948</v>
      </c>
      <c r="D8011">
        <v>76572129</v>
      </c>
    </row>
    <row r="8012" spans="1:4" x14ac:dyDescent="0.3">
      <c r="A8012" t="s">
        <v>10322</v>
      </c>
      <c r="B8012" t="s">
        <v>2246</v>
      </c>
      <c r="C8012">
        <v>26406</v>
      </c>
      <c r="D8012">
        <v>9095573850</v>
      </c>
    </row>
    <row r="8013" spans="1:4" x14ac:dyDescent="0.3">
      <c r="A8013" t="s">
        <v>10323</v>
      </c>
      <c r="B8013" t="s">
        <v>3286</v>
      </c>
      <c r="C8013">
        <v>17037</v>
      </c>
      <c r="D8013">
        <v>1743464649</v>
      </c>
    </row>
    <row r="8014" spans="1:4" x14ac:dyDescent="0.3">
      <c r="A8014" t="s">
        <v>10324</v>
      </c>
      <c r="B8014" t="s">
        <v>2075</v>
      </c>
      <c r="C8014">
        <v>28405</v>
      </c>
      <c r="D8014">
        <v>3473885983</v>
      </c>
    </row>
    <row r="8015" spans="1:4" x14ac:dyDescent="0.3">
      <c r="A8015" t="s">
        <v>10325</v>
      </c>
      <c r="B8015" t="s">
        <v>2293</v>
      </c>
      <c r="C8015">
        <v>10219</v>
      </c>
      <c r="D8015">
        <v>7479962290</v>
      </c>
    </row>
    <row r="8016" spans="1:4" x14ac:dyDescent="0.3">
      <c r="A8016" t="s">
        <v>10326</v>
      </c>
      <c r="B8016" t="s">
        <v>2298</v>
      </c>
      <c r="C8016">
        <v>46894</v>
      </c>
      <c r="D8016">
        <v>7411705322</v>
      </c>
    </row>
    <row r="8017" spans="1:4" x14ac:dyDescent="0.3">
      <c r="A8017" t="s">
        <v>10327</v>
      </c>
      <c r="B8017" t="s">
        <v>2628</v>
      </c>
      <c r="C8017">
        <v>39053</v>
      </c>
      <c r="D8017">
        <v>502909099</v>
      </c>
    </row>
    <row r="8018" spans="1:4" x14ac:dyDescent="0.3">
      <c r="A8018" t="s">
        <v>10328</v>
      </c>
      <c r="B8018" t="s">
        <v>2401</v>
      </c>
      <c r="C8018">
        <v>37087</v>
      </c>
      <c r="D8018">
        <v>247438790</v>
      </c>
    </row>
    <row r="8019" spans="1:4" x14ac:dyDescent="0.3">
      <c r="A8019" t="s">
        <v>10329</v>
      </c>
      <c r="B8019" t="s">
        <v>2141</v>
      </c>
      <c r="C8019">
        <v>42676</v>
      </c>
      <c r="D8019">
        <v>7957976743</v>
      </c>
    </row>
    <row r="8020" spans="1:4" x14ac:dyDescent="0.3">
      <c r="A8020" t="s">
        <v>10330</v>
      </c>
      <c r="B8020" t="s">
        <v>2302</v>
      </c>
      <c r="C8020">
        <v>42349</v>
      </c>
      <c r="D8020">
        <v>8419732141</v>
      </c>
    </row>
    <row r="8021" spans="1:4" x14ac:dyDescent="0.3">
      <c r="A8021" t="s">
        <v>10331</v>
      </c>
      <c r="B8021" t="s">
        <v>2623</v>
      </c>
      <c r="C8021">
        <v>11535</v>
      </c>
      <c r="D8021">
        <v>1444572199</v>
      </c>
    </row>
    <row r="8022" spans="1:4" x14ac:dyDescent="0.3">
      <c r="A8022" t="s">
        <v>10332</v>
      </c>
      <c r="B8022" t="s">
        <v>3369</v>
      </c>
      <c r="C8022">
        <v>12529</v>
      </c>
      <c r="D8022">
        <v>2804488179</v>
      </c>
    </row>
    <row r="8023" spans="1:4" x14ac:dyDescent="0.3">
      <c r="A8023" t="s">
        <v>10333</v>
      </c>
      <c r="B8023" t="s">
        <v>2039</v>
      </c>
      <c r="C8023">
        <v>30533</v>
      </c>
      <c r="D8023">
        <v>2524572722</v>
      </c>
    </row>
    <row r="8024" spans="1:4" x14ac:dyDescent="0.3">
      <c r="A8024" t="s">
        <v>10334</v>
      </c>
      <c r="B8024" t="s">
        <v>2118</v>
      </c>
      <c r="C8024">
        <v>28273</v>
      </c>
      <c r="D8024">
        <v>6313424239</v>
      </c>
    </row>
    <row r="8025" spans="1:4" x14ac:dyDescent="0.3">
      <c r="A8025" t="s">
        <v>10335</v>
      </c>
      <c r="B8025" t="s">
        <v>2251</v>
      </c>
      <c r="C8025">
        <v>50469</v>
      </c>
      <c r="D8025">
        <v>589071254</v>
      </c>
    </row>
    <row r="8026" spans="1:4" x14ac:dyDescent="0.3">
      <c r="A8026" t="s">
        <v>10336</v>
      </c>
      <c r="B8026" t="s">
        <v>2231</v>
      </c>
      <c r="C8026">
        <v>48447</v>
      </c>
      <c r="D8026">
        <v>6275593709</v>
      </c>
    </row>
    <row r="8027" spans="1:4" x14ac:dyDescent="0.3">
      <c r="A8027" t="s">
        <v>10337</v>
      </c>
      <c r="B8027" t="s">
        <v>1984</v>
      </c>
      <c r="C8027">
        <v>37166</v>
      </c>
      <c r="D8027">
        <v>3127459866</v>
      </c>
    </row>
    <row r="8028" spans="1:4" x14ac:dyDescent="0.3">
      <c r="A8028" t="s">
        <v>10338</v>
      </c>
      <c r="B8028" t="s">
        <v>3023</v>
      </c>
      <c r="C8028">
        <v>24549</v>
      </c>
      <c r="D8028">
        <v>4862005330</v>
      </c>
    </row>
    <row r="8029" spans="1:4" x14ac:dyDescent="0.3">
      <c r="A8029" t="s">
        <v>10339</v>
      </c>
      <c r="B8029" t="s">
        <v>1982</v>
      </c>
      <c r="C8029">
        <v>44631</v>
      </c>
      <c r="D8029">
        <v>7088886472</v>
      </c>
    </row>
    <row r="8030" spans="1:4" x14ac:dyDescent="0.3">
      <c r="A8030" t="s">
        <v>10340</v>
      </c>
      <c r="B8030" t="s">
        <v>2920</v>
      </c>
      <c r="C8030">
        <v>47215</v>
      </c>
      <c r="D8030">
        <v>3016741628</v>
      </c>
    </row>
    <row r="8031" spans="1:4" x14ac:dyDescent="0.3">
      <c r="A8031" t="s">
        <v>10341</v>
      </c>
      <c r="B8031" t="s">
        <v>2914</v>
      </c>
      <c r="C8031">
        <v>12767</v>
      </c>
      <c r="D8031">
        <v>2659144249</v>
      </c>
    </row>
    <row r="8032" spans="1:4" x14ac:dyDescent="0.3">
      <c r="A8032" t="s">
        <v>10342</v>
      </c>
      <c r="B8032" t="s">
        <v>2121</v>
      </c>
      <c r="C8032">
        <v>42964</v>
      </c>
      <c r="D8032">
        <v>7462528568</v>
      </c>
    </row>
    <row r="8033" spans="1:4" x14ac:dyDescent="0.3">
      <c r="A8033" t="s">
        <v>10343</v>
      </c>
      <c r="B8033" t="s">
        <v>3886</v>
      </c>
      <c r="C8033">
        <v>47331</v>
      </c>
      <c r="D8033">
        <v>6183510505</v>
      </c>
    </row>
    <row r="8034" spans="1:4" x14ac:dyDescent="0.3">
      <c r="A8034" t="s">
        <v>10344</v>
      </c>
      <c r="B8034" t="s">
        <v>2323</v>
      </c>
      <c r="C8034">
        <v>14290</v>
      </c>
      <c r="D8034">
        <v>5726465660</v>
      </c>
    </row>
    <row r="8035" spans="1:4" x14ac:dyDescent="0.3">
      <c r="A8035" t="s">
        <v>10345</v>
      </c>
      <c r="B8035" t="s">
        <v>3508</v>
      </c>
      <c r="C8035">
        <v>18369</v>
      </c>
      <c r="D8035">
        <v>9800744517</v>
      </c>
    </row>
    <row r="8036" spans="1:4" x14ac:dyDescent="0.3">
      <c r="A8036" t="s">
        <v>10346</v>
      </c>
      <c r="B8036" t="s">
        <v>2757</v>
      </c>
      <c r="C8036">
        <v>16041</v>
      </c>
      <c r="D8036">
        <v>2551917727</v>
      </c>
    </row>
    <row r="8037" spans="1:4" x14ac:dyDescent="0.3">
      <c r="A8037" t="s">
        <v>10347</v>
      </c>
      <c r="B8037" t="s">
        <v>1954</v>
      </c>
      <c r="C8037">
        <v>36467</v>
      </c>
      <c r="D8037">
        <v>7567063646</v>
      </c>
    </row>
    <row r="8038" spans="1:4" x14ac:dyDescent="0.3">
      <c r="A8038" t="s">
        <v>10348</v>
      </c>
      <c r="B8038" t="s">
        <v>1999</v>
      </c>
      <c r="C8038">
        <v>10549</v>
      </c>
      <c r="D8038">
        <v>7573774818</v>
      </c>
    </row>
    <row r="8039" spans="1:4" x14ac:dyDescent="0.3">
      <c r="A8039" t="s">
        <v>10349</v>
      </c>
      <c r="B8039" t="s">
        <v>2396</v>
      </c>
      <c r="C8039">
        <v>30146</v>
      </c>
      <c r="D8039">
        <v>7286297414</v>
      </c>
    </row>
    <row r="8040" spans="1:4" x14ac:dyDescent="0.3">
      <c r="A8040" t="s">
        <v>10350</v>
      </c>
      <c r="B8040" t="s">
        <v>2164</v>
      </c>
      <c r="C8040">
        <v>44263</v>
      </c>
      <c r="D8040">
        <v>299663825</v>
      </c>
    </row>
    <row r="8041" spans="1:4" x14ac:dyDescent="0.3">
      <c r="A8041" t="s">
        <v>10351</v>
      </c>
      <c r="B8041" t="s">
        <v>2507</v>
      </c>
      <c r="C8041">
        <v>15833</v>
      </c>
      <c r="D8041">
        <v>2575500974</v>
      </c>
    </row>
    <row r="8042" spans="1:4" x14ac:dyDescent="0.3">
      <c r="A8042" t="s">
        <v>10352</v>
      </c>
      <c r="B8042" t="s">
        <v>2099</v>
      </c>
      <c r="C8042">
        <v>31495</v>
      </c>
      <c r="D8042">
        <v>4759627103</v>
      </c>
    </row>
    <row r="8043" spans="1:4" x14ac:dyDescent="0.3">
      <c r="A8043" t="s">
        <v>10353</v>
      </c>
      <c r="B8043" t="s">
        <v>2014</v>
      </c>
      <c r="C8043">
        <v>38476</v>
      </c>
      <c r="D8043">
        <v>9726644925</v>
      </c>
    </row>
    <row r="8044" spans="1:4" x14ac:dyDescent="0.3">
      <c r="A8044" t="s">
        <v>10354</v>
      </c>
      <c r="B8044" t="s">
        <v>3279</v>
      </c>
      <c r="C8044">
        <v>14533</v>
      </c>
      <c r="D8044">
        <v>2922893758</v>
      </c>
    </row>
    <row r="8045" spans="1:4" x14ac:dyDescent="0.3">
      <c r="A8045" t="s">
        <v>10355</v>
      </c>
      <c r="B8045" t="s">
        <v>2764</v>
      </c>
      <c r="C8045">
        <v>25397</v>
      </c>
      <c r="D8045">
        <v>7440017404</v>
      </c>
    </row>
    <row r="8046" spans="1:4" x14ac:dyDescent="0.3">
      <c r="A8046" t="s">
        <v>10356</v>
      </c>
      <c r="B8046" t="s">
        <v>2201</v>
      </c>
      <c r="C8046">
        <v>38288</v>
      </c>
      <c r="D8046">
        <v>6408517315</v>
      </c>
    </row>
    <row r="8047" spans="1:4" x14ac:dyDescent="0.3">
      <c r="A8047" t="s">
        <v>10357</v>
      </c>
      <c r="B8047" t="s">
        <v>2182</v>
      </c>
      <c r="C8047">
        <v>11004</v>
      </c>
      <c r="D8047">
        <v>5082945165</v>
      </c>
    </row>
    <row r="8048" spans="1:4" x14ac:dyDescent="0.3">
      <c r="A8048" t="s">
        <v>10358</v>
      </c>
      <c r="B8048" t="s">
        <v>3113</v>
      </c>
      <c r="C8048">
        <v>37334</v>
      </c>
      <c r="D8048">
        <v>7367438190</v>
      </c>
    </row>
    <row r="8049" spans="1:4" x14ac:dyDescent="0.3">
      <c r="A8049" t="s">
        <v>10359</v>
      </c>
      <c r="B8049" t="s">
        <v>1936</v>
      </c>
      <c r="C8049">
        <v>12348</v>
      </c>
      <c r="D8049">
        <v>5929508313</v>
      </c>
    </row>
    <row r="8050" spans="1:4" x14ac:dyDescent="0.3">
      <c r="A8050" t="s">
        <v>10360</v>
      </c>
      <c r="B8050" t="s">
        <v>2127</v>
      </c>
      <c r="C8050">
        <v>49588</v>
      </c>
      <c r="D8050">
        <v>8109358470</v>
      </c>
    </row>
    <row r="8051" spans="1:4" x14ac:dyDescent="0.3">
      <c r="A8051" t="s">
        <v>10361</v>
      </c>
      <c r="B8051" t="s">
        <v>2587</v>
      </c>
      <c r="C8051">
        <v>48754</v>
      </c>
      <c r="D8051">
        <v>1351073265</v>
      </c>
    </row>
    <row r="8052" spans="1:4" x14ac:dyDescent="0.3">
      <c r="A8052" t="s">
        <v>10362</v>
      </c>
      <c r="B8052" t="s">
        <v>2077</v>
      </c>
      <c r="C8052">
        <v>56881</v>
      </c>
      <c r="D8052">
        <v>5811999097</v>
      </c>
    </row>
    <row r="8053" spans="1:4" x14ac:dyDescent="0.3">
      <c r="A8053" t="s">
        <v>10363</v>
      </c>
      <c r="B8053" t="s">
        <v>2530</v>
      </c>
      <c r="C8053">
        <v>22048</v>
      </c>
      <c r="D8053">
        <v>7180536660</v>
      </c>
    </row>
    <row r="8054" spans="1:4" x14ac:dyDescent="0.3">
      <c r="A8054" t="s">
        <v>10364</v>
      </c>
      <c r="B8054" t="s">
        <v>2214</v>
      </c>
      <c r="C8054">
        <v>51706</v>
      </c>
      <c r="D8054">
        <v>5304381319</v>
      </c>
    </row>
    <row r="8055" spans="1:4" x14ac:dyDescent="0.3">
      <c r="A8055" t="s">
        <v>10365</v>
      </c>
      <c r="B8055" t="s">
        <v>1978</v>
      </c>
      <c r="C8055">
        <v>42737</v>
      </c>
      <c r="D8055">
        <v>1990334539</v>
      </c>
    </row>
    <row r="8056" spans="1:4" x14ac:dyDescent="0.3">
      <c r="A8056" t="s">
        <v>10366</v>
      </c>
      <c r="B8056" t="s">
        <v>2059</v>
      </c>
      <c r="C8056">
        <v>58898</v>
      </c>
      <c r="D8056">
        <v>4482855448</v>
      </c>
    </row>
    <row r="8057" spans="1:4" x14ac:dyDescent="0.3">
      <c r="A8057" t="s">
        <v>10367</v>
      </c>
      <c r="B8057" t="s">
        <v>2600</v>
      </c>
      <c r="C8057">
        <v>54922</v>
      </c>
      <c r="D8057">
        <v>6378969205</v>
      </c>
    </row>
    <row r="8058" spans="1:4" x14ac:dyDescent="0.3">
      <c r="A8058" t="s">
        <v>10368</v>
      </c>
      <c r="B8058" t="s">
        <v>2001</v>
      </c>
      <c r="C8058">
        <v>19270</v>
      </c>
      <c r="D8058">
        <v>4730395069</v>
      </c>
    </row>
    <row r="8059" spans="1:4" x14ac:dyDescent="0.3">
      <c r="A8059" t="s">
        <v>10369</v>
      </c>
      <c r="B8059" t="s">
        <v>2452</v>
      </c>
      <c r="C8059">
        <v>37885</v>
      </c>
      <c r="D8059">
        <v>1992195951</v>
      </c>
    </row>
    <row r="8060" spans="1:4" x14ac:dyDescent="0.3">
      <c r="A8060" t="s">
        <v>10370</v>
      </c>
      <c r="B8060" t="s">
        <v>2563</v>
      </c>
      <c r="C8060">
        <v>44344</v>
      </c>
      <c r="D8060">
        <v>1419116835</v>
      </c>
    </row>
    <row r="8061" spans="1:4" x14ac:dyDescent="0.3">
      <c r="A8061" t="s">
        <v>10371</v>
      </c>
      <c r="B8061" t="s">
        <v>2010</v>
      </c>
      <c r="C8061">
        <v>46305</v>
      </c>
      <c r="D8061">
        <v>7140803102</v>
      </c>
    </row>
    <row r="8062" spans="1:4" x14ac:dyDescent="0.3">
      <c r="A8062" t="s">
        <v>10372</v>
      </c>
      <c r="B8062" t="s">
        <v>2951</v>
      </c>
      <c r="C8062">
        <v>36930</v>
      </c>
      <c r="D8062">
        <v>7243767311</v>
      </c>
    </row>
    <row r="8063" spans="1:4" x14ac:dyDescent="0.3">
      <c r="A8063" t="s">
        <v>10373</v>
      </c>
      <c r="B8063" t="s">
        <v>3758</v>
      </c>
      <c r="C8063">
        <v>25027</v>
      </c>
      <c r="D8063">
        <v>1953937357</v>
      </c>
    </row>
    <row r="8064" spans="1:4" x14ac:dyDescent="0.3">
      <c r="A8064" t="s">
        <v>10374</v>
      </c>
      <c r="B8064" t="s">
        <v>2173</v>
      </c>
      <c r="C8064">
        <v>23362</v>
      </c>
      <c r="D8064">
        <v>6695538166</v>
      </c>
    </row>
    <row r="8065" spans="1:4" x14ac:dyDescent="0.3">
      <c r="A8065" t="s">
        <v>10375</v>
      </c>
      <c r="B8065" t="s">
        <v>2674</v>
      </c>
      <c r="C8065">
        <v>19507</v>
      </c>
      <c r="D8065">
        <v>4739588234</v>
      </c>
    </row>
    <row r="8066" spans="1:4" x14ac:dyDescent="0.3">
      <c r="A8066" t="s">
        <v>10376</v>
      </c>
      <c r="B8066" t="s">
        <v>2749</v>
      </c>
      <c r="C8066">
        <v>25937</v>
      </c>
      <c r="D8066">
        <v>5629875752</v>
      </c>
    </row>
    <row r="8067" spans="1:4" x14ac:dyDescent="0.3">
      <c r="A8067" t="s">
        <v>10377</v>
      </c>
      <c r="B8067" t="s">
        <v>2385</v>
      </c>
      <c r="C8067">
        <v>10255</v>
      </c>
      <c r="D8067">
        <v>5975948169</v>
      </c>
    </row>
    <row r="8068" spans="1:4" x14ac:dyDescent="0.3">
      <c r="A8068" t="s">
        <v>10378</v>
      </c>
      <c r="B8068" t="s">
        <v>1956</v>
      </c>
      <c r="C8068">
        <v>29497</v>
      </c>
      <c r="D8068">
        <v>8099854152</v>
      </c>
    </row>
    <row r="8069" spans="1:4" x14ac:dyDescent="0.3">
      <c r="A8069" t="s">
        <v>10379</v>
      </c>
      <c r="B8069" t="s">
        <v>2073</v>
      </c>
      <c r="C8069">
        <v>51220</v>
      </c>
      <c r="D8069">
        <v>264454596</v>
      </c>
    </row>
    <row r="8070" spans="1:4" x14ac:dyDescent="0.3">
      <c r="A8070" t="s">
        <v>10380</v>
      </c>
      <c r="B8070" t="s">
        <v>2596</v>
      </c>
      <c r="C8070">
        <v>29535</v>
      </c>
      <c r="D8070">
        <v>6375014751</v>
      </c>
    </row>
    <row r="8071" spans="1:4" x14ac:dyDescent="0.3">
      <c r="A8071" t="s">
        <v>10381</v>
      </c>
      <c r="B8071" t="s">
        <v>2546</v>
      </c>
      <c r="C8071">
        <v>32977</v>
      </c>
      <c r="D8071">
        <v>2294342399</v>
      </c>
    </row>
    <row r="8072" spans="1:4" x14ac:dyDescent="0.3">
      <c r="A8072" t="s">
        <v>10382</v>
      </c>
      <c r="B8072" t="s">
        <v>2436</v>
      </c>
      <c r="C8072">
        <v>32337</v>
      </c>
      <c r="D8072">
        <v>3060876401</v>
      </c>
    </row>
    <row r="8073" spans="1:4" x14ac:dyDescent="0.3">
      <c r="A8073" t="s">
        <v>10383</v>
      </c>
      <c r="B8073" t="s">
        <v>2358</v>
      </c>
      <c r="C8073">
        <v>55770</v>
      </c>
      <c r="D8073">
        <v>2353272215</v>
      </c>
    </row>
    <row r="8074" spans="1:4" x14ac:dyDescent="0.3">
      <c r="A8074" t="s">
        <v>10384</v>
      </c>
      <c r="B8074" t="s">
        <v>2253</v>
      </c>
      <c r="C8074">
        <v>47970</v>
      </c>
      <c r="D8074">
        <v>8945564357</v>
      </c>
    </row>
    <row r="8075" spans="1:4" x14ac:dyDescent="0.3">
      <c r="A8075" t="s">
        <v>10385</v>
      </c>
      <c r="B8075" t="s">
        <v>2674</v>
      </c>
      <c r="C8075">
        <v>38288</v>
      </c>
      <c r="D8075">
        <v>2185059785</v>
      </c>
    </row>
    <row r="8076" spans="1:4" x14ac:dyDescent="0.3">
      <c r="A8076" t="s">
        <v>10386</v>
      </c>
      <c r="B8076" t="s">
        <v>3785</v>
      </c>
      <c r="C8076">
        <v>29672</v>
      </c>
      <c r="D8076">
        <v>8128449354</v>
      </c>
    </row>
    <row r="8077" spans="1:4" x14ac:dyDescent="0.3">
      <c r="A8077" t="s">
        <v>10387</v>
      </c>
      <c r="B8077" t="s">
        <v>2271</v>
      </c>
      <c r="C8077">
        <v>30610</v>
      </c>
      <c r="D8077">
        <v>5412518958</v>
      </c>
    </row>
    <row r="8078" spans="1:4" x14ac:dyDescent="0.3">
      <c r="A8078" t="s">
        <v>10388</v>
      </c>
      <c r="B8078" t="s">
        <v>2043</v>
      </c>
      <c r="C8078">
        <v>41467</v>
      </c>
      <c r="D8078">
        <v>6515844751</v>
      </c>
    </row>
    <row r="8079" spans="1:4" x14ac:dyDescent="0.3">
      <c r="A8079" t="s">
        <v>10389</v>
      </c>
      <c r="B8079" t="s">
        <v>2491</v>
      </c>
      <c r="C8079">
        <v>54517</v>
      </c>
      <c r="D8079">
        <v>7645724897</v>
      </c>
    </row>
    <row r="8080" spans="1:4" x14ac:dyDescent="0.3">
      <c r="A8080" t="s">
        <v>10390</v>
      </c>
      <c r="B8080" t="s">
        <v>2192</v>
      </c>
      <c r="C8080">
        <v>15260</v>
      </c>
      <c r="D8080">
        <v>9260254965</v>
      </c>
    </row>
    <row r="8081" spans="1:4" x14ac:dyDescent="0.3">
      <c r="A8081" t="s">
        <v>10391</v>
      </c>
      <c r="B8081" t="s">
        <v>1970</v>
      </c>
      <c r="C8081">
        <v>20485</v>
      </c>
      <c r="D8081">
        <v>5412518958</v>
      </c>
    </row>
    <row r="8082" spans="1:4" x14ac:dyDescent="0.3">
      <c r="A8082" t="s">
        <v>10392</v>
      </c>
      <c r="B8082" t="s">
        <v>3297</v>
      </c>
      <c r="C8082">
        <v>25590</v>
      </c>
      <c r="D8082">
        <v>939715988</v>
      </c>
    </row>
    <row r="8083" spans="1:4" x14ac:dyDescent="0.3">
      <c r="A8083" t="s">
        <v>10393</v>
      </c>
      <c r="B8083" t="s">
        <v>2757</v>
      </c>
      <c r="C8083">
        <v>44867</v>
      </c>
      <c r="D8083">
        <v>9128677390</v>
      </c>
    </row>
    <row r="8084" spans="1:4" x14ac:dyDescent="0.3">
      <c r="A8084" t="s">
        <v>10394</v>
      </c>
      <c r="B8084" t="s">
        <v>2073</v>
      </c>
      <c r="C8084">
        <v>53606</v>
      </c>
      <c r="D8084">
        <v>8694120054</v>
      </c>
    </row>
    <row r="8085" spans="1:4" x14ac:dyDescent="0.3">
      <c r="A8085" t="s">
        <v>10395</v>
      </c>
      <c r="B8085" t="s">
        <v>2113</v>
      </c>
      <c r="C8085">
        <v>55287</v>
      </c>
      <c r="D8085">
        <v>3303111790</v>
      </c>
    </row>
    <row r="8086" spans="1:4" x14ac:dyDescent="0.3">
      <c r="A8086" t="s">
        <v>10396</v>
      </c>
      <c r="B8086" t="s">
        <v>2790</v>
      </c>
      <c r="C8086">
        <v>26101</v>
      </c>
      <c r="D8086">
        <v>8333777430</v>
      </c>
    </row>
    <row r="8087" spans="1:4" x14ac:dyDescent="0.3">
      <c r="A8087" t="s">
        <v>10397</v>
      </c>
      <c r="B8087" t="s">
        <v>2617</v>
      </c>
      <c r="C8087">
        <v>42068</v>
      </c>
      <c r="D8087">
        <v>1192770250</v>
      </c>
    </row>
    <row r="8088" spans="1:4" x14ac:dyDescent="0.3">
      <c r="A8088" t="s">
        <v>10398</v>
      </c>
      <c r="B8088" t="s">
        <v>2380</v>
      </c>
      <c r="C8088">
        <v>52874</v>
      </c>
      <c r="D8088">
        <v>9128677390</v>
      </c>
    </row>
    <row r="8089" spans="1:4" x14ac:dyDescent="0.3">
      <c r="A8089" t="s">
        <v>10399</v>
      </c>
      <c r="B8089" t="s">
        <v>3873</v>
      </c>
      <c r="C8089">
        <v>33967</v>
      </c>
      <c r="D8089">
        <v>7760701055</v>
      </c>
    </row>
    <row r="8090" spans="1:4" x14ac:dyDescent="0.3">
      <c r="A8090" t="s">
        <v>10400</v>
      </c>
      <c r="B8090" t="s">
        <v>1932</v>
      </c>
      <c r="C8090">
        <v>19522</v>
      </c>
      <c r="D8090">
        <v>4184483038</v>
      </c>
    </row>
    <row r="8091" spans="1:4" x14ac:dyDescent="0.3">
      <c r="A8091" t="s">
        <v>10401</v>
      </c>
      <c r="B8091" t="s">
        <v>3169</v>
      </c>
      <c r="C8091">
        <v>55380</v>
      </c>
      <c r="D8091">
        <v>2066028762</v>
      </c>
    </row>
    <row r="8092" spans="1:4" x14ac:dyDescent="0.3">
      <c r="A8092" t="s">
        <v>10402</v>
      </c>
      <c r="B8092" t="s">
        <v>2722</v>
      </c>
      <c r="C8092">
        <v>55466</v>
      </c>
      <c r="D8092">
        <v>5687748091</v>
      </c>
    </row>
    <row r="8093" spans="1:4" x14ac:dyDescent="0.3">
      <c r="A8093" t="s">
        <v>10403</v>
      </c>
      <c r="B8093" t="s">
        <v>3050</v>
      </c>
      <c r="C8093">
        <v>32921</v>
      </c>
      <c r="D8093">
        <v>9381484503</v>
      </c>
    </row>
    <row r="8094" spans="1:4" x14ac:dyDescent="0.3">
      <c r="A8094" t="s">
        <v>10404</v>
      </c>
      <c r="B8094" t="s">
        <v>2143</v>
      </c>
      <c r="C8094">
        <v>18013</v>
      </c>
      <c r="D8094">
        <v>9684187432</v>
      </c>
    </row>
    <row r="8095" spans="1:4" x14ac:dyDescent="0.3">
      <c r="A8095" t="s">
        <v>10405</v>
      </c>
      <c r="B8095" t="s">
        <v>2151</v>
      </c>
      <c r="C8095">
        <v>22940</v>
      </c>
      <c r="D8095">
        <v>826490107</v>
      </c>
    </row>
    <row r="8096" spans="1:4" x14ac:dyDescent="0.3">
      <c r="A8096" t="s">
        <v>10406</v>
      </c>
      <c r="B8096" t="s">
        <v>3558</v>
      </c>
      <c r="C8096">
        <v>13722</v>
      </c>
      <c r="D8096">
        <v>4502817627</v>
      </c>
    </row>
    <row r="8097" spans="1:4" x14ac:dyDescent="0.3">
      <c r="A8097" t="s">
        <v>10407</v>
      </c>
      <c r="B8097" t="s">
        <v>2302</v>
      </c>
      <c r="C8097">
        <v>26000</v>
      </c>
      <c r="D8097">
        <v>5990182805</v>
      </c>
    </row>
    <row r="8098" spans="1:4" x14ac:dyDescent="0.3">
      <c r="A8098" t="s">
        <v>10408</v>
      </c>
      <c r="B8098" t="s">
        <v>2097</v>
      </c>
      <c r="C8098">
        <v>55846</v>
      </c>
      <c r="D8098">
        <v>3269054114</v>
      </c>
    </row>
    <row r="8099" spans="1:4" x14ac:dyDescent="0.3">
      <c r="A8099" t="s">
        <v>10409</v>
      </c>
      <c r="B8099" t="s">
        <v>2608</v>
      </c>
      <c r="C8099">
        <v>37069</v>
      </c>
      <c r="D8099">
        <v>9800744517</v>
      </c>
    </row>
    <row r="8100" spans="1:4" x14ac:dyDescent="0.3">
      <c r="A8100" t="s">
        <v>10410</v>
      </c>
      <c r="B8100" t="s">
        <v>2507</v>
      </c>
      <c r="C8100">
        <v>31380</v>
      </c>
      <c r="D8100">
        <v>5395528121</v>
      </c>
    </row>
    <row r="8101" spans="1:4" x14ac:dyDescent="0.3">
      <c r="A8101" t="s">
        <v>10411</v>
      </c>
      <c r="B8101" t="s">
        <v>2239</v>
      </c>
      <c r="C8101">
        <v>37019</v>
      </c>
      <c r="D8101">
        <v>8128449354</v>
      </c>
    </row>
    <row r="8102" spans="1:4" x14ac:dyDescent="0.3">
      <c r="A8102" t="s">
        <v>10412</v>
      </c>
      <c r="B8102" t="s">
        <v>2507</v>
      </c>
      <c r="C8102">
        <v>54711</v>
      </c>
      <c r="D8102">
        <v>7088886472</v>
      </c>
    </row>
    <row r="8103" spans="1:4" x14ac:dyDescent="0.3">
      <c r="A8103" t="s">
        <v>10413</v>
      </c>
      <c r="B8103" t="s">
        <v>2641</v>
      </c>
      <c r="C8103">
        <v>34841</v>
      </c>
      <c r="D8103">
        <v>6275593709</v>
      </c>
    </row>
    <row r="8104" spans="1:4" x14ac:dyDescent="0.3">
      <c r="A8104" t="s">
        <v>10414</v>
      </c>
      <c r="B8104" t="s">
        <v>2095</v>
      </c>
      <c r="C8104">
        <v>59161</v>
      </c>
      <c r="D8104">
        <v>5684780105</v>
      </c>
    </row>
    <row r="8105" spans="1:4" x14ac:dyDescent="0.3">
      <c r="A8105" t="s">
        <v>10415</v>
      </c>
      <c r="B8105" t="s">
        <v>2757</v>
      </c>
      <c r="C8105">
        <v>55454</v>
      </c>
      <c r="D8105">
        <v>9151658844</v>
      </c>
    </row>
    <row r="8106" spans="1:4" x14ac:dyDescent="0.3">
      <c r="A8106" t="s">
        <v>10416</v>
      </c>
      <c r="B8106" t="s">
        <v>2511</v>
      </c>
      <c r="C8106">
        <v>42204</v>
      </c>
      <c r="D8106">
        <v>9340547551</v>
      </c>
    </row>
    <row r="8107" spans="1:4" x14ac:dyDescent="0.3">
      <c r="A8107" t="s">
        <v>10417</v>
      </c>
      <c r="B8107" t="s">
        <v>2473</v>
      </c>
      <c r="C8107">
        <v>39270</v>
      </c>
      <c r="D8107">
        <v>7866715386</v>
      </c>
    </row>
    <row r="8108" spans="1:4" x14ac:dyDescent="0.3">
      <c r="A8108" t="s">
        <v>10418</v>
      </c>
      <c r="B8108" t="s">
        <v>2054</v>
      </c>
      <c r="C8108">
        <v>29724</v>
      </c>
      <c r="D8108">
        <v>5134745579</v>
      </c>
    </row>
    <row r="8109" spans="1:4" x14ac:dyDescent="0.3">
      <c r="A8109" t="s">
        <v>10419</v>
      </c>
      <c r="B8109" t="s">
        <v>2459</v>
      </c>
      <c r="C8109">
        <v>57549</v>
      </c>
      <c r="D8109">
        <v>6214787945</v>
      </c>
    </row>
    <row r="8110" spans="1:4" x14ac:dyDescent="0.3">
      <c r="A8110" t="s">
        <v>10420</v>
      </c>
      <c r="B8110" t="s">
        <v>1968</v>
      </c>
      <c r="C8110">
        <v>34077</v>
      </c>
      <c r="D8110">
        <v>5412518958</v>
      </c>
    </row>
    <row r="8111" spans="1:4" x14ac:dyDescent="0.3">
      <c r="A8111" t="s">
        <v>10421</v>
      </c>
      <c r="B8111" t="s">
        <v>2505</v>
      </c>
      <c r="C8111">
        <v>47235</v>
      </c>
      <c r="D8111">
        <v>8333777430</v>
      </c>
    </row>
    <row r="8112" spans="1:4" x14ac:dyDescent="0.3">
      <c r="A8112" t="s">
        <v>10422</v>
      </c>
      <c r="B8112" t="s">
        <v>2494</v>
      </c>
      <c r="C8112">
        <v>45111</v>
      </c>
      <c r="D8112">
        <v>4475496373</v>
      </c>
    </row>
    <row r="8113" spans="1:4" x14ac:dyDescent="0.3">
      <c r="A8113" t="s">
        <v>10423</v>
      </c>
      <c r="B8113" t="s">
        <v>2923</v>
      </c>
      <c r="C8113">
        <v>13167</v>
      </c>
      <c r="D8113">
        <v>797787712</v>
      </c>
    </row>
    <row r="8114" spans="1:4" x14ac:dyDescent="0.3">
      <c r="A8114" t="s">
        <v>10424</v>
      </c>
      <c r="B8114" t="s">
        <v>2804</v>
      </c>
      <c r="C8114">
        <v>23618</v>
      </c>
      <c r="D8114">
        <v>1739513533</v>
      </c>
    </row>
    <row r="8115" spans="1:4" x14ac:dyDescent="0.3">
      <c r="A8115" t="s">
        <v>10425</v>
      </c>
      <c r="B8115" t="s">
        <v>2511</v>
      </c>
      <c r="C8115">
        <v>10881</v>
      </c>
      <c r="D8115">
        <v>8333777430</v>
      </c>
    </row>
    <row r="8116" spans="1:4" x14ac:dyDescent="0.3">
      <c r="A8116" t="s">
        <v>10426</v>
      </c>
      <c r="B8116" t="s">
        <v>2061</v>
      </c>
      <c r="C8116">
        <v>18744</v>
      </c>
      <c r="D8116">
        <v>9966428720</v>
      </c>
    </row>
    <row r="8117" spans="1:4" x14ac:dyDescent="0.3">
      <c r="A8117" t="s">
        <v>10427</v>
      </c>
      <c r="B8117" t="s">
        <v>2190</v>
      </c>
      <c r="C8117">
        <v>30388</v>
      </c>
      <c r="D8117">
        <v>7132417177</v>
      </c>
    </row>
    <row r="8118" spans="1:4" x14ac:dyDescent="0.3">
      <c r="A8118" t="s">
        <v>10428</v>
      </c>
      <c r="B8118" t="s">
        <v>1993</v>
      </c>
      <c r="C8118">
        <v>16894</v>
      </c>
      <c r="D8118">
        <v>4783377790</v>
      </c>
    </row>
    <row r="8119" spans="1:4" x14ac:dyDescent="0.3">
      <c r="A8119" t="s">
        <v>10429</v>
      </c>
      <c r="B8119" t="s">
        <v>2809</v>
      </c>
      <c r="C8119">
        <v>40724</v>
      </c>
      <c r="D8119">
        <v>7630993544</v>
      </c>
    </row>
    <row r="8120" spans="1:4" x14ac:dyDescent="0.3">
      <c r="A8120" t="s">
        <v>10430</v>
      </c>
      <c r="B8120" t="s">
        <v>2194</v>
      </c>
      <c r="C8120">
        <v>44565</v>
      </c>
      <c r="D8120">
        <v>4184483038</v>
      </c>
    </row>
    <row r="8121" spans="1:4" x14ac:dyDescent="0.3">
      <c r="A8121" t="s">
        <v>10431</v>
      </c>
      <c r="B8121" t="s">
        <v>4145</v>
      </c>
      <c r="C8121">
        <v>31168</v>
      </c>
      <c r="D8121">
        <v>5244119095</v>
      </c>
    </row>
    <row r="8122" spans="1:4" x14ac:dyDescent="0.3">
      <c r="A8122" t="s">
        <v>10432</v>
      </c>
      <c r="B8122" t="s">
        <v>2006</v>
      </c>
      <c r="C8122">
        <v>55392</v>
      </c>
      <c r="D8122">
        <v>1085075834</v>
      </c>
    </row>
    <row r="8123" spans="1:4" x14ac:dyDescent="0.3">
      <c r="A8123" t="s">
        <v>10433</v>
      </c>
      <c r="B8123" t="s">
        <v>2405</v>
      </c>
      <c r="C8123">
        <v>33605</v>
      </c>
      <c r="D8123">
        <v>6259267215</v>
      </c>
    </row>
    <row r="8124" spans="1:4" x14ac:dyDescent="0.3">
      <c r="A8124" t="s">
        <v>10434</v>
      </c>
      <c r="B8124" t="s">
        <v>2436</v>
      </c>
      <c r="C8124">
        <v>39943</v>
      </c>
      <c r="D8124">
        <v>9621571960</v>
      </c>
    </row>
    <row r="8125" spans="1:4" x14ac:dyDescent="0.3">
      <c r="A8125" t="s">
        <v>10435</v>
      </c>
      <c r="B8125" t="s">
        <v>1952</v>
      </c>
      <c r="C8125">
        <v>48283</v>
      </c>
      <c r="D8125">
        <v>1192770250</v>
      </c>
    </row>
    <row r="8126" spans="1:4" x14ac:dyDescent="0.3">
      <c r="A8126" t="s">
        <v>10436</v>
      </c>
      <c r="B8126" t="s">
        <v>2355</v>
      </c>
      <c r="C8126">
        <v>51271</v>
      </c>
      <c r="D8126">
        <v>4920920075</v>
      </c>
    </row>
    <row r="8127" spans="1:4" x14ac:dyDescent="0.3">
      <c r="A8127" t="s">
        <v>10437</v>
      </c>
      <c r="B8127" t="s">
        <v>2069</v>
      </c>
      <c r="C8127">
        <v>21708</v>
      </c>
      <c r="D8127">
        <v>879297433</v>
      </c>
    </row>
    <row r="8128" spans="1:4" x14ac:dyDescent="0.3">
      <c r="A8128" t="s">
        <v>10438</v>
      </c>
      <c r="B8128" t="s">
        <v>2587</v>
      </c>
      <c r="C8128">
        <v>12381</v>
      </c>
      <c r="D8128">
        <v>2500807061</v>
      </c>
    </row>
    <row r="8129" spans="1:4" x14ac:dyDescent="0.3">
      <c r="A8129" t="s">
        <v>10439</v>
      </c>
      <c r="B8129" t="s">
        <v>1964</v>
      </c>
      <c r="C8129">
        <v>23931</v>
      </c>
      <c r="D8129">
        <v>715518151</v>
      </c>
    </row>
    <row r="8130" spans="1:4" x14ac:dyDescent="0.3">
      <c r="A8130" t="s">
        <v>10440</v>
      </c>
      <c r="B8130" t="s">
        <v>3144</v>
      </c>
      <c r="C8130">
        <v>34966</v>
      </c>
      <c r="D8130">
        <v>569240891</v>
      </c>
    </row>
    <row r="8131" spans="1:4" x14ac:dyDescent="0.3">
      <c r="A8131" t="s">
        <v>10441</v>
      </c>
      <c r="B8131" t="s">
        <v>2190</v>
      </c>
      <c r="C8131">
        <v>49067</v>
      </c>
      <c r="D8131">
        <v>9107581297</v>
      </c>
    </row>
    <row r="8132" spans="1:4" x14ac:dyDescent="0.3">
      <c r="A8132" t="s">
        <v>10442</v>
      </c>
      <c r="B8132" t="s">
        <v>2606</v>
      </c>
      <c r="C8132">
        <v>29411</v>
      </c>
      <c r="D8132">
        <v>5293354957</v>
      </c>
    </row>
    <row r="8133" spans="1:4" x14ac:dyDescent="0.3">
      <c r="A8133" t="s">
        <v>10443</v>
      </c>
      <c r="B8133" t="s">
        <v>2337</v>
      </c>
      <c r="C8133">
        <v>39726</v>
      </c>
      <c r="D8133">
        <v>5153694038</v>
      </c>
    </row>
    <row r="8134" spans="1:4" x14ac:dyDescent="0.3">
      <c r="A8134" t="s">
        <v>10444</v>
      </c>
      <c r="B8134" t="s">
        <v>2608</v>
      </c>
      <c r="C8134">
        <v>28106</v>
      </c>
      <c r="D8134">
        <v>8335120919</v>
      </c>
    </row>
    <row r="8135" spans="1:4" x14ac:dyDescent="0.3">
      <c r="A8135" t="s">
        <v>10445</v>
      </c>
      <c r="B8135" t="s">
        <v>2061</v>
      </c>
      <c r="C8135">
        <v>50719</v>
      </c>
      <c r="D8135">
        <v>532074068</v>
      </c>
    </row>
    <row r="8136" spans="1:4" x14ac:dyDescent="0.3">
      <c r="A8136" t="s">
        <v>10446</v>
      </c>
      <c r="B8136" t="s">
        <v>3291</v>
      </c>
      <c r="C8136">
        <v>32203</v>
      </c>
      <c r="D8136">
        <v>7966083349</v>
      </c>
    </row>
    <row r="8137" spans="1:4" x14ac:dyDescent="0.3">
      <c r="A8137" t="s">
        <v>10447</v>
      </c>
      <c r="B8137" t="s">
        <v>2929</v>
      </c>
      <c r="C8137">
        <v>19895</v>
      </c>
      <c r="D8137">
        <v>8128449354</v>
      </c>
    </row>
    <row r="8138" spans="1:4" x14ac:dyDescent="0.3">
      <c r="A8138" t="s">
        <v>10448</v>
      </c>
      <c r="B8138" t="s">
        <v>2790</v>
      </c>
      <c r="C8138">
        <v>31493</v>
      </c>
      <c r="D8138">
        <v>5984294621</v>
      </c>
    </row>
    <row r="8139" spans="1:4" x14ac:dyDescent="0.3">
      <c r="A8139" t="s">
        <v>10449</v>
      </c>
      <c r="B8139" t="s">
        <v>2824</v>
      </c>
      <c r="C8139">
        <v>24057</v>
      </c>
      <c r="D8139">
        <v>6446166575</v>
      </c>
    </row>
    <row r="8140" spans="1:4" x14ac:dyDescent="0.3">
      <c r="A8140" t="s">
        <v>10450</v>
      </c>
      <c r="B8140" t="s">
        <v>2496</v>
      </c>
      <c r="C8140">
        <v>32803</v>
      </c>
      <c r="D8140">
        <v>8750494546</v>
      </c>
    </row>
    <row r="8141" spans="1:4" x14ac:dyDescent="0.3">
      <c r="A8141" t="s">
        <v>10451</v>
      </c>
      <c r="B8141" t="s">
        <v>2797</v>
      </c>
      <c r="C8141">
        <v>39533</v>
      </c>
      <c r="D8141">
        <v>4877108939</v>
      </c>
    </row>
    <row r="8142" spans="1:4" x14ac:dyDescent="0.3">
      <c r="A8142" t="s">
        <v>10452</v>
      </c>
      <c r="B8142" t="s">
        <v>3237</v>
      </c>
      <c r="C8142">
        <v>33867</v>
      </c>
      <c r="D8142">
        <v>4786629839</v>
      </c>
    </row>
    <row r="8143" spans="1:4" x14ac:dyDescent="0.3">
      <c r="A8143" t="s">
        <v>10453</v>
      </c>
      <c r="B8143" t="s">
        <v>2396</v>
      </c>
      <c r="C8143">
        <v>33193</v>
      </c>
      <c r="D8143">
        <v>3060876401</v>
      </c>
    </row>
    <row r="8144" spans="1:4" x14ac:dyDescent="0.3">
      <c r="A8144" t="s">
        <v>10454</v>
      </c>
      <c r="B8144" t="s">
        <v>3023</v>
      </c>
      <c r="C8144">
        <v>24212</v>
      </c>
      <c r="D8144">
        <v>2158895349</v>
      </c>
    </row>
    <row r="8145" spans="1:4" x14ac:dyDescent="0.3">
      <c r="A8145" t="s">
        <v>10455</v>
      </c>
      <c r="B8145" t="s">
        <v>2572</v>
      </c>
      <c r="C8145">
        <v>47959</v>
      </c>
      <c r="D8145">
        <v>3642452728</v>
      </c>
    </row>
    <row r="8146" spans="1:4" x14ac:dyDescent="0.3">
      <c r="A8146" t="s">
        <v>10456</v>
      </c>
      <c r="B8146" t="s">
        <v>2310</v>
      </c>
      <c r="C8146">
        <v>43178</v>
      </c>
      <c r="D8146">
        <v>4958503722</v>
      </c>
    </row>
    <row r="8147" spans="1:4" x14ac:dyDescent="0.3">
      <c r="A8147" t="s">
        <v>10457</v>
      </c>
      <c r="B8147" t="s">
        <v>2931</v>
      </c>
      <c r="C8147">
        <v>46229</v>
      </c>
      <c r="D8147">
        <v>4958503722</v>
      </c>
    </row>
    <row r="8148" spans="1:4" x14ac:dyDescent="0.3">
      <c r="A8148" t="s">
        <v>10458</v>
      </c>
      <c r="B8148" t="s">
        <v>2517</v>
      </c>
      <c r="C8148">
        <v>42905</v>
      </c>
      <c r="D8148">
        <v>6300411419</v>
      </c>
    </row>
    <row r="8149" spans="1:4" x14ac:dyDescent="0.3">
      <c r="A8149" t="s">
        <v>10459</v>
      </c>
      <c r="B8149" t="s">
        <v>2809</v>
      </c>
      <c r="C8149">
        <v>17774</v>
      </c>
      <c r="D8149">
        <v>1856596435</v>
      </c>
    </row>
    <row r="8150" spans="1:4" x14ac:dyDescent="0.3">
      <c r="A8150" t="s">
        <v>10460</v>
      </c>
      <c r="B8150" t="s">
        <v>3356</v>
      </c>
      <c r="C8150">
        <v>12963</v>
      </c>
      <c r="D8150">
        <v>2739934548</v>
      </c>
    </row>
    <row r="8151" spans="1:4" x14ac:dyDescent="0.3">
      <c r="A8151" t="s">
        <v>10461</v>
      </c>
      <c r="B8151" t="s">
        <v>2503</v>
      </c>
      <c r="C8151">
        <v>40498</v>
      </c>
      <c r="D8151">
        <v>8267733809</v>
      </c>
    </row>
    <row r="8152" spans="1:4" x14ac:dyDescent="0.3">
      <c r="A8152" t="s">
        <v>10462</v>
      </c>
      <c r="B8152" t="s">
        <v>2323</v>
      </c>
      <c r="C8152">
        <v>44390</v>
      </c>
      <c r="D8152">
        <v>1081492333</v>
      </c>
    </row>
    <row r="8153" spans="1:4" x14ac:dyDescent="0.3">
      <c r="A8153" t="s">
        <v>10463</v>
      </c>
      <c r="B8153" t="s">
        <v>2647</v>
      </c>
      <c r="C8153">
        <v>38974</v>
      </c>
      <c r="D8153">
        <v>8264394108</v>
      </c>
    </row>
    <row r="8154" spans="1:4" x14ac:dyDescent="0.3">
      <c r="A8154" t="s">
        <v>10464</v>
      </c>
      <c r="B8154" t="s">
        <v>1972</v>
      </c>
      <c r="C8154">
        <v>26430</v>
      </c>
      <c r="D8154">
        <v>5795848808</v>
      </c>
    </row>
    <row r="8155" spans="1:4" x14ac:dyDescent="0.3">
      <c r="A8155" t="s">
        <v>10465</v>
      </c>
      <c r="B8155" t="s">
        <v>2139</v>
      </c>
      <c r="C8155">
        <v>58464</v>
      </c>
      <c r="D8155">
        <v>8875320292</v>
      </c>
    </row>
    <row r="8156" spans="1:4" x14ac:dyDescent="0.3">
      <c r="A8156" t="s">
        <v>10466</v>
      </c>
      <c r="B8156" t="s">
        <v>2075</v>
      </c>
      <c r="C8156">
        <v>33114</v>
      </c>
      <c r="D8156">
        <v>299663825</v>
      </c>
    </row>
    <row r="8157" spans="1:4" x14ac:dyDescent="0.3">
      <c r="A8157" t="s">
        <v>10467</v>
      </c>
      <c r="B8157" t="s">
        <v>3253</v>
      </c>
      <c r="C8157">
        <v>19295</v>
      </c>
      <c r="D8157">
        <v>5153694038</v>
      </c>
    </row>
    <row r="8158" spans="1:4" x14ac:dyDescent="0.3">
      <c r="A8158" t="s">
        <v>10468</v>
      </c>
      <c r="B8158" t="s">
        <v>1966</v>
      </c>
      <c r="C8158">
        <v>54961</v>
      </c>
      <c r="D8158">
        <v>3738218785</v>
      </c>
    </row>
    <row r="8159" spans="1:4" x14ac:dyDescent="0.3">
      <c r="A8159" t="s">
        <v>10469</v>
      </c>
      <c r="B8159" t="s">
        <v>2077</v>
      </c>
      <c r="C8159">
        <v>10640</v>
      </c>
      <c r="D8159">
        <v>9627071331</v>
      </c>
    </row>
    <row r="8160" spans="1:4" x14ac:dyDescent="0.3">
      <c r="A8160" t="s">
        <v>10470</v>
      </c>
      <c r="B8160" t="s">
        <v>2166</v>
      </c>
      <c r="C8160">
        <v>23675</v>
      </c>
      <c r="D8160">
        <v>481875921</v>
      </c>
    </row>
    <row r="8161" spans="1:4" x14ac:dyDescent="0.3">
      <c r="A8161" t="s">
        <v>10471</v>
      </c>
      <c r="B8161" t="s">
        <v>2348</v>
      </c>
      <c r="C8161">
        <v>19972</v>
      </c>
      <c r="D8161">
        <v>7263964236</v>
      </c>
    </row>
    <row r="8162" spans="1:4" x14ac:dyDescent="0.3">
      <c r="A8162" t="s">
        <v>10472</v>
      </c>
      <c r="B8162" t="s">
        <v>2459</v>
      </c>
      <c r="C8162">
        <v>11184</v>
      </c>
      <c r="D8162">
        <v>7152427402</v>
      </c>
    </row>
    <row r="8163" spans="1:4" x14ac:dyDescent="0.3">
      <c r="A8163" t="s">
        <v>10473</v>
      </c>
      <c r="B8163" t="s">
        <v>3286</v>
      </c>
      <c r="C8163">
        <v>34957</v>
      </c>
      <c r="D8163">
        <v>3269054114</v>
      </c>
    </row>
    <row r="8164" spans="1:4" x14ac:dyDescent="0.3">
      <c r="A8164" t="s">
        <v>10474</v>
      </c>
      <c r="B8164" t="s">
        <v>1968</v>
      </c>
      <c r="C8164">
        <v>22796</v>
      </c>
      <c r="D8164">
        <v>4649590612</v>
      </c>
    </row>
    <row r="8165" spans="1:4" x14ac:dyDescent="0.3">
      <c r="A8165" t="s">
        <v>10475</v>
      </c>
      <c r="B8165" t="s">
        <v>3517</v>
      </c>
      <c r="C8165">
        <v>20145</v>
      </c>
      <c r="D8165">
        <v>8264394108</v>
      </c>
    </row>
    <row r="8166" spans="1:4" x14ac:dyDescent="0.3">
      <c r="A8166" t="s">
        <v>10476</v>
      </c>
      <c r="B8166" t="s">
        <v>2271</v>
      </c>
      <c r="C8166">
        <v>26116</v>
      </c>
      <c r="D8166">
        <v>4074728869</v>
      </c>
    </row>
    <row r="8167" spans="1:4" x14ac:dyDescent="0.3">
      <c r="A8167" t="s">
        <v>10477</v>
      </c>
      <c r="B8167" t="s">
        <v>2847</v>
      </c>
      <c r="C8167">
        <v>37409</v>
      </c>
      <c r="D8167">
        <v>9238967105</v>
      </c>
    </row>
    <row r="8168" spans="1:4" x14ac:dyDescent="0.3">
      <c r="A8168" t="s">
        <v>10478</v>
      </c>
      <c r="B8168" t="s">
        <v>2014</v>
      </c>
      <c r="C8168">
        <v>27608</v>
      </c>
      <c r="D8168">
        <v>3554200719</v>
      </c>
    </row>
    <row r="8169" spans="1:4" x14ac:dyDescent="0.3">
      <c r="A8169" t="s">
        <v>10479</v>
      </c>
      <c r="B8169" t="s">
        <v>2131</v>
      </c>
      <c r="C8169">
        <v>47879</v>
      </c>
      <c r="D8169">
        <v>5285704227</v>
      </c>
    </row>
    <row r="8170" spans="1:4" x14ac:dyDescent="0.3">
      <c r="A8170" t="s">
        <v>10480</v>
      </c>
      <c r="B8170" t="s">
        <v>2687</v>
      </c>
      <c r="C8170">
        <v>36929</v>
      </c>
      <c r="D8170">
        <v>2191930824</v>
      </c>
    </row>
    <row r="8171" spans="1:4" x14ac:dyDescent="0.3">
      <c r="A8171" t="s">
        <v>10481</v>
      </c>
      <c r="B8171" t="s">
        <v>2137</v>
      </c>
      <c r="C8171">
        <v>51564</v>
      </c>
      <c r="D8171">
        <v>6842801095</v>
      </c>
    </row>
    <row r="8172" spans="1:4" x14ac:dyDescent="0.3">
      <c r="A8172" t="s">
        <v>10482</v>
      </c>
      <c r="B8172" t="s">
        <v>2762</v>
      </c>
      <c r="C8172">
        <v>40244</v>
      </c>
      <c r="D8172">
        <v>9340547551</v>
      </c>
    </row>
    <row r="8173" spans="1:4" x14ac:dyDescent="0.3">
      <c r="A8173" t="s">
        <v>10483</v>
      </c>
      <c r="B8173" t="s">
        <v>1932</v>
      </c>
      <c r="C8173">
        <v>47323</v>
      </c>
      <c r="D8173">
        <v>2592292012</v>
      </c>
    </row>
    <row r="8174" spans="1:4" x14ac:dyDescent="0.3">
      <c r="A8174" t="s">
        <v>10484</v>
      </c>
      <c r="B8174" t="s">
        <v>2628</v>
      </c>
      <c r="C8174">
        <v>59112</v>
      </c>
      <c r="D8174">
        <v>8904404991</v>
      </c>
    </row>
    <row r="8175" spans="1:4" x14ac:dyDescent="0.3">
      <c r="A8175" t="s">
        <v>10485</v>
      </c>
      <c r="B8175" t="s">
        <v>2067</v>
      </c>
      <c r="C8175">
        <v>11390</v>
      </c>
      <c r="D8175">
        <v>6789106936</v>
      </c>
    </row>
    <row r="8176" spans="1:4" x14ac:dyDescent="0.3">
      <c r="A8176" t="s">
        <v>10486</v>
      </c>
      <c r="B8176" t="s">
        <v>2722</v>
      </c>
      <c r="C8176">
        <v>14070</v>
      </c>
      <c r="D8176">
        <v>209942509</v>
      </c>
    </row>
    <row r="8177" spans="1:4" x14ac:dyDescent="0.3">
      <c r="A8177" t="s">
        <v>10487</v>
      </c>
      <c r="B8177" t="s">
        <v>2239</v>
      </c>
      <c r="C8177">
        <v>55205</v>
      </c>
      <c r="D8177">
        <v>8249460030</v>
      </c>
    </row>
    <row r="8178" spans="1:4" x14ac:dyDescent="0.3">
      <c r="A8178" t="s">
        <v>10488</v>
      </c>
      <c r="B8178" t="s">
        <v>2223</v>
      </c>
      <c r="C8178">
        <v>40077</v>
      </c>
      <c r="D8178">
        <v>2255261316</v>
      </c>
    </row>
    <row r="8179" spans="1:4" x14ac:dyDescent="0.3">
      <c r="A8179" t="s">
        <v>10489</v>
      </c>
      <c r="B8179" t="s">
        <v>2047</v>
      </c>
      <c r="C8179">
        <v>30743</v>
      </c>
      <c r="D8179">
        <v>2748937082</v>
      </c>
    </row>
    <row r="8180" spans="1:4" x14ac:dyDescent="0.3">
      <c r="A8180" t="s">
        <v>10490</v>
      </c>
      <c r="B8180" t="s">
        <v>1936</v>
      </c>
      <c r="C8180">
        <v>55957</v>
      </c>
      <c r="D8180">
        <v>8908432159</v>
      </c>
    </row>
    <row r="8181" spans="1:4" x14ac:dyDescent="0.3">
      <c r="A8181" t="s">
        <v>10491</v>
      </c>
      <c r="B8181" t="s">
        <v>1974</v>
      </c>
      <c r="C8181">
        <v>41876</v>
      </c>
      <c r="D8181">
        <v>2551917727</v>
      </c>
    </row>
    <row r="8182" spans="1:4" x14ac:dyDescent="0.3">
      <c r="A8182" t="s">
        <v>10492</v>
      </c>
      <c r="B8182" t="s">
        <v>2016</v>
      </c>
      <c r="C8182">
        <v>33914</v>
      </c>
      <c r="D8182">
        <v>7440017404</v>
      </c>
    </row>
    <row r="8183" spans="1:4" x14ac:dyDescent="0.3">
      <c r="A8183" t="s">
        <v>10493</v>
      </c>
      <c r="B8183" t="s">
        <v>1976</v>
      </c>
      <c r="C8183">
        <v>44006</v>
      </c>
      <c r="D8183">
        <v>8757371024</v>
      </c>
    </row>
    <row r="8184" spans="1:4" x14ac:dyDescent="0.3">
      <c r="A8184" t="s">
        <v>10494</v>
      </c>
      <c r="B8184" t="s">
        <v>3369</v>
      </c>
      <c r="C8184">
        <v>28772</v>
      </c>
      <c r="D8184">
        <v>4773306254</v>
      </c>
    </row>
    <row r="8185" spans="1:4" x14ac:dyDescent="0.3">
      <c r="A8185" t="s">
        <v>10495</v>
      </c>
      <c r="B8185" t="s">
        <v>2762</v>
      </c>
      <c r="C8185">
        <v>58068</v>
      </c>
      <c r="D8185">
        <v>8467388188</v>
      </c>
    </row>
    <row r="8186" spans="1:4" x14ac:dyDescent="0.3">
      <c r="A8186" t="s">
        <v>10496</v>
      </c>
      <c r="B8186" t="s">
        <v>2161</v>
      </c>
      <c r="C8186">
        <v>59658</v>
      </c>
      <c r="D8186">
        <v>4085082426</v>
      </c>
    </row>
    <row r="8187" spans="1:4" x14ac:dyDescent="0.3">
      <c r="A8187" t="s">
        <v>10497</v>
      </c>
      <c r="B8187" t="s">
        <v>2010</v>
      </c>
      <c r="C8187">
        <v>21454</v>
      </c>
      <c r="D8187">
        <v>8401146046</v>
      </c>
    </row>
    <row r="8188" spans="1:4" x14ac:dyDescent="0.3">
      <c r="A8188" t="s">
        <v>10498</v>
      </c>
      <c r="B8188" t="s">
        <v>2641</v>
      </c>
      <c r="C8188">
        <v>50251</v>
      </c>
      <c r="D8188">
        <v>222477806</v>
      </c>
    </row>
    <row r="8189" spans="1:4" x14ac:dyDescent="0.3">
      <c r="A8189" t="s">
        <v>10499</v>
      </c>
      <c r="B8189" t="s">
        <v>2008</v>
      </c>
      <c r="C8189">
        <v>58190</v>
      </c>
      <c r="D8189">
        <v>8349606134</v>
      </c>
    </row>
    <row r="8190" spans="1:4" x14ac:dyDescent="0.3">
      <c r="A8190" t="s">
        <v>10500</v>
      </c>
      <c r="B8190" t="s">
        <v>1980</v>
      </c>
      <c r="C8190">
        <v>27398</v>
      </c>
      <c r="D8190">
        <v>2259282237</v>
      </c>
    </row>
    <row r="8191" spans="1:4" x14ac:dyDescent="0.3">
      <c r="A8191" t="s">
        <v>10501</v>
      </c>
      <c r="B8191" t="s">
        <v>2970</v>
      </c>
      <c r="C8191">
        <v>38542</v>
      </c>
      <c r="D8191">
        <v>1462166245</v>
      </c>
    </row>
    <row r="8192" spans="1:4" x14ac:dyDescent="0.3">
      <c r="A8192" t="s">
        <v>10502</v>
      </c>
      <c r="B8192" t="s">
        <v>2156</v>
      </c>
      <c r="C8192">
        <v>12050</v>
      </c>
      <c r="D8192">
        <v>471886378</v>
      </c>
    </row>
    <row r="8193" spans="1:4" x14ac:dyDescent="0.3">
      <c r="A8193" t="s">
        <v>10503</v>
      </c>
      <c r="B8193" t="s">
        <v>2018</v>
      </c>
      <c r="C8193">
        <v>51303</v>
      </c>
      <c r="D8193">
        <v>6300411419</v>
      </c>
    </row>
    <row r="8194" spans="1:4" x14ac:dyDescent="0.3">
      <c r="A8194" t="s">
        <v>10504</v>
      </c>
      <c r="B8194" t="s">
        <v>2856</v>
      </c>
      <c r="C8194">
        <v>27665</v>
      </c>
      <c r="D8194">
        <v>2234966051</v>
      </c>
    </row>
    <row r="8195" spans="1:4" x14ac:dyDescent="0.3">
      <c r="A8195" t="s">
        <v>10505</v>
      </c>
      <c r="B8195" t="s">
        <v>3376</v>
      </c>
      <c r="C8195">
        <v>39284</v>
      </c>
      <c r="D8195">
        <v>1371021422</v>
      </c>
    </row>
    <row r="8196" spans="1:4" x14ac:dyDescent="0.3">
      <c r="A8196" t="s">
        <v>10506</v>
      </c>
      <c r="B8196" t="s">
        <v>2470</v>
      </c>
      <c r="C8196">
        <v>12029</v>
      </c>
      <c r="D8196">
        <v>5988565948</v>
      </c>
    </row>
    <row r="8197" spans="1:4" x14ac:dyDescent="0.3">
      <c r="A8197" t="s">
        <v>10507</v>
      </c>
      <c r="B8197" t="s">
        <v>2244</v>
      </c>
      <c r="C8197">
        <v>32318</v>
      </c>
      <c r="D8197">
        <v>6214787945</v>
      </c>
    </row>
    <row r="8198" spans="1:4" x14ac:dyDescent="0.3">
      <c r="A8198" t="s">
        <v>10508</v>
      </c>
      <c r="B8198" t="s">
        <v>2369</v>
      </c>
      <c r="C8198">
        <v>54754</v>
      </c>
      <c r="D8198">
        <v>6718456802</v>
      </c>
    </row>
    <row r="8199" spans="1:4" x14ac:dyDescent="0.3">
      <c r="A8199" t="s">
        <v>10509</v>
      </c>
      <c r="B8199" t="s">
        <v>3356</v>
      </c>
      <c r="C8199">
        <v>23018</v>
      </c>
      <c r="D8199">
        <v>5948190226</v>
      </c>
    </row>
    <row r="8200" spans="1:4" x14ac:dyDescent="0.3">
      <c r="A8200" t="s">
        <v>10510</v>
      </c>
      <c r="B8200" t="s">
        <v>2182</v>
      </c>
      <c r="C8200">
        <v>28736</v>
      </c>
      <c r="D8200">
        <v>8850022085</v>
      </c>
    </row>
    <row r="8201" spans="1:4" x14ac:dyDescent="0.3">
      <c r="A8201" t="s">
        <v>10511</v>
      </c>
      <c r="B8201" t="s">
        <v>3390</v>
      </c>
      <c r="C8201">
        <v>17118</v>
      </c>
      <c r="D8201">
        <v>9545462825</v>
      </c>
    </row>
    <row r="8202" spans="1:4" x14ac:dyDescent="0.3">
      <c r="A8202" t="s">
        <v>10512</v>
      </c>
      <c r="B8202" t="s">
        <v>3291</v>
      </c>
      <c r="C8202">
        <v>17046</v>
      </c>
      <c r="D8202">
        <v>1296185559</v>
      </c>
    </row>
    <row r="8203" spans="1:4" x14ac:dyDescent="0.3">
      <c r="A8203" t="s">
        <v>10513</v>
      </c>
      <c r="B8203" t="s">
        <v>2572</v>
      </c>
      <c r="C8203">
        <v>29779</v>
      </c>
      <c r="D8203">
        <v>4783377790</v>
      </c>
    </row>
    <row r="8204" spans="1:4" x14ac:dyDescent="0.3">
      <c r="A8204" t="s">
        <v>10514</v>
      </c>
      <c r="B8204" t="s">
        <v>2020</v>
      </c>
      <c r="C8204">
        <v>18851</v>
      </c>
      <c r="D8204">
        <v>5928086253</v>
      </c>
    </row>
    <row r="8205" spans="1:4" x14ac:dyDescent="0.3">
      <c r="A8205" t="s">
        <v>10515</v>
      </c>
      <c r="B8205" t="s">
        <v>2628</v>
      </c>
      <c r="C8205">
        <v>58878</v>
      </c>
      <c r="D8205">
        <v>4396213212</v>
      </c>
    </row>
    <row r="8206" spans="1:4" x14ac:dyDescent="0.3">
      <c r="A8206" t="s">
        <v>10516</v>
      </c>
      <c r="B8206" t="s">
        <v>2415</v>
      </c>
      <c r="C8206">
        <v>17439</v>
      </c>
      <c r="D8206">
        <v>5134745579</v>
      </c>
    </row>
    <row r="8207" spans="1:4" x14ac:dyDescent="0.3">
      <c r="A8207" t="s">
        <v>10517</v>
      </c>
      <c r="B8207" t="s">
        <v>1940</v>
      </c>
      <c r="C8207">
        <v>26853</v>
      </c>
      <c r="D8207">
        <v>2561690342</v>
      </c>
    </row>
    <row r="8208" spans="1:4" x14ac:dyDescent="0.3">
      <c r="A8208" t="s">
        <v>10518</v>
      </c>
      <c r="B8208" t="s">
        <v>2691</v>
      </c>
      <c r="C8208">
        <v>18023</v>
      </c>
      <c r="D8208">
        <v>9018504580</v>
      </c>
    </row>
    <row r="8209" spans="1:4" x14ac:dyDescent="0.3">
      <c r="A8209" t="s">
        <v>10519</v>
      </c>
      <c r="B8209" t="s">
        <v>2214</v>
      </c>
      <c r="C8209">
        <v>22600</v>
      </c>
      <c r="D8209">
        <v>2524572722</v>
      </c>
    </row>
    <row r="8210" spans="1:4" x14ac:dyDescent="0.3">
      <c r="A8210" t="s">
        <v>10520</v>
      </c>
      <c r="B8210" t="s">
        <v>2244</v>
      </c>
      <c r="C8210">
        <v>43410</v>
      </c>
      <c r="D8210">
        <v>7931128354</v>
      </c>
    </row>
    <row r="8211" spans="1:4" x14ac:dyDescent="0.3">
      <c r="A8211" t="s">
        <v>10521</v>
      </c>
      <c r="B8211" t="s">
        <v>2158</v>
      </c>
      <c r="C8211">
        <v>14818</v>
      </c>
      <c r="D8211">
        <v>2740930763</v>
      </c>
    </row>
    <row r="8212" spans="1:4" x14ac:dyDescent="0.3">
      <c r="A8212" t="s">
        <v>10522</v>
      </c>
      <c r="B8212" t="s">
        <v>2965</v>
      </c>
      <c r="C8212">
        <v>34452</v>
      </c>
      <c r="D8212">
        <v>1992195951</v>
      </c>
    </row>
    <row r="8213" spans="1:4" x14ac:dyDescent="0.3">
      <c r="A8213" t="s">
        <v>10523</v>
      </c>
      <c r="B8213" t="s">
        <v>2345</v>
      </c>
      <c r="C8213">
        <v>13969</v>
      </c>
      <c r="D8213">
        <v>6358114417</v>
      </c>
    </row>
    <row r="8214" spans="1:4" x14ac:dyDescent="0.3">
      <c r="A8214" t="s">
        <v>10524</v>
      </c>
      <c r="B8214" t="s">
        <v>2127</v>
      </c>
      <c r="C8214">
        <v>52535</v>
      </c>
      <c r="D8214">
        <v>1042822263</v>
      </c>
    </row>
    <row r="8215" spans="1:4" x14ac:dyDescent="0.3">
      <c r="A8215" t="s">
        <v>10525</v>
      </c>
      <c r="B8215" t="s">
        <v>3583</v>
      </c>
      <c r="C8215">
        <v>29333</v>
      </c>
      <c r="D8215">
        <v>5134745579</v>
      </c>
    </row>
    <row r="8216" spans="1:4" x14ac:dyDescent="0.3">
      <c r="A8216" t="s">
        <v>10526</v>
      </c>
      <c r="B8216" t="s">
        <v>2752</v>
      </c>
      <c r="C8216">
        <v>28344</v>
      </c>
      <c r="D8216">
        <v>6109997811</v>
      </c>
    </row>
    <row r="8217" spans="1:4" x14ac:dyDescent="0.3">
      <c r="A8217" t="s">
        <v>10527</v>
      </c>
      <c r="B8217" t="s">
        <v>2574</v>
      </c>
      <c r="C8217">
        <v>56955</v>
      </c>
      <c r="D8217">
        <v>3266408608</v>
      </c>
    </row>
    <row r="8218" spans="1:4" x14ac:dyDescent="0.3">
      <c r="A8218" t="s">
        <v>10528</v>
      </c>
      <c r="B8218" t="s">
        <v>2310</v>
      </c>
      <c r="C8218">
        <v>10442</v>
      </c>
      <c r="D8218">
        <v>3101620996</v>
      </c>
    </row>
    <row r="8219" spans="1:4" x14ac:dyDescent="0.3">
      <c r="A8219" t="s">
        <v>10529</v>
      </c>
      <c r="B8219" t="s">
        <v>2841</v>
      </c>
      <c r="C8219">
        <v>30991</v>
      </c>
      <c r="D8219">
        <v>7700368295</v>
      </c>
    </row>
    <row r="8220" spans="1:4" x14ac:dyDescent="0.3">
      <c r="A8220" t="s">
        <v>10530</v>
      </c>
      <c r="B8220" t="s">
        <v>2047</v>
      </c>
      <c r="C8220">
        <v>17661</v>
      </c>
      <c r="D8220">
        <v>8552526727</v>
      </c>
    </row>
    <row r="8221" spans="1:4" x14ac:dyDescent="0.3">
      <c r="A8221" t="s">
        <v>10531</v>
      </c>
      <c r="B8221" t="s">
        <v>2255</v>
      </c>
      <c r="C8221">
        <v>40552</v>
      </c>
      <c r="D8221">
        <v>8238030943</v>
      </c>
    </row>
    <row r="8222" spans="1:4" x14ac:dyDescent="0.3">
      <c r="A8222" t="s">
        <v>10532</v>
      </c>
      <c r="B8222" t="s">
        <v>2030</v>
      </c>
      <c r="C8222">
        <v>28426</v>
      </c>
      <c r="D8222">
        <v>7011563598</v>
      </c>
    </row>
    <row r="8223" spans="1:4" x14ac:dyDescent="0.3">
      <c r="A8223" t="s">
        <v>10533</v>
      </c>
      <c r="B8223" t="s">
        <v>2205</v>
      </c>
      <c r="C8223">
        <v>11638</v>
      </c>
      <c r="D8223">
        <v>1532722974</v>
      </c>
    </row>
    <row r="8224" spans="1:4" x14ac:dyDescent="0.3">
      <c r="A8224" t="s">
        <v>10534</v>
      </c>
      <c r="B8224" t="s">
        <v>2997</v>
      </c>
      <c r="C8224">
        <v>49701</v>
      </c>
      <c r="D8224">
        <v>7673188813</v>
      </c>
    </row>
    <row r="8225" spans="1:4" x14ac:dyDescent="0.3">
      <c r="A8225" t="s">
        <v>10535</v>
      </c>
      <c r="B8225" t="s">
        <v>3315</v>
      </c>
      <c r="C8225">
        <v>44892</v>
      </c>
      <c r="D8225">
        <v>222477806</v>
      </c>
    </row>
    <row r="8226" spans="1:4" x14ac:dyDescent="0.3">
      <c r="A8226" t="s">
        <v>10536</v>
      </c>
      <c r="B8226" t="s">
        <v>1993</v>
      </c>
      <c r="C8226">
        <v>44016</v>
      </c>
      <c r="D8226">
        <v>9800744517</v>
      </c>
    </row>
    <row r="8227" spans="1:4" x14ac:dyDescent="0.3">
      <c r="A8227" t="s">
        <v>10537</v>
      </c>
      <c r="B8227" t="s">
        <v>3758</v>
      </c>
      <c r="C8227">
        <v>23204</v>
      </c>
      <c r="D8227">
        <v>3935718624</v>
      </c>
    </row>
    <row r="8228" spans="1:4" x14ac:dyDescent="0.3">
      <c r="A8228" t="s">
        <v>10538</v>
      </c>
      <c r="B8228" t="s">
        <v>2636</v>
      </c>
      <c r="C8228">
        <v>30641</v>
      </c>
      <c r="D8228">
        <v>8002426673</v>
      </c>
    </row>
    <row r="8229" spans="1:4" x14ac:dyDescent="0.3">
      <c r="A8229" t="s">
        <v>10539</v>
      </c>
      <c r="B8229" t="s">
        <v>2809</v>
      </c>
      <c r="C8229">
        <v>50956</v>
      </c>
      <c r="D8229">
        <v>3670950885</v>
      </c>
    </row>
    <row r="8230" spans="1:4" x14ac:dyDescent="0.3">
      <c r="A8230" t="s">
        <v>10540</v>
      </c>
      <c r="B8230" t="s">
        <v>2305</v>
      </c>
      <c r="C8230">
        <v>37561</v>
      </c>
      <c r="D8230">
        <v>6837456032</v>
      </c>
    </row>
    <row r="8231" spans="1:4" x14ac:dyDescent="0.3">
      <c r="A8231" t="s">
        <v>10541</v>
      </c>
      <c r="B8231" t="s">
        <v>2168</v>
      </c>
      <c r="C8231">
        <v>22038</v>
      </c>
      <c r="D8231">
        <v>1990334539</v>
      </c>
    </row>
    <row r="8232" spans="1:4" x14ac:dyDescent="0.3">
      <c r="A8232" t="s">
        <v>10542</v>
      </c>
      <c r="B8232" t="s">
        <v>2260</v>
      </c>
      <c r="C8232">
        <v>38946</v>
      </c>
      <c r="D8232">
        <v>7152427402</v>
      </c>
    </row>
    <row r="8233" spans="1:4" x14ac:dyDescent="0.3">
      <c r="A8233" t="s">
        <v>10543</v>
      </c>
      <c r="B8233" t="s">
        <v>2041</v>
      </c>
      <c r="C8233">
        <v>51193</v>
      </c>
      <c r="D8233">
        <v>7188904251</v>
      </c>
    </row>
    <row r="8234" spans="1:4" x14ac:dyDescent="0.3">
      <c r="A8234" t="s">
        <v>10544</v>
      </c>
      <c r="B8234" t="s">
        <v>2073</v>
      </c>
      <c r="C8234">
        <v>40639</v>
      </c>
      <c r="D8234">
        <v>4306425231</v>
      </c>
    </row>
    <row r="8235" spans="1:4" x14ac:dyDescent="0.3">
      <c r="A8235" t="s">
        <v>10545</v>
      </c>
      <c r="B8235" t="s">
        <v>2507</v>
      </c>
      <c r="C8235">
        <v>24491</v>
      </c>
      <c r="D8235">
        <v>3670950885</v>
      </c>
    </row>
    <row r="8236" spans="1:4" x14ac:dyDescent="0.3">
      <c r="A8236" t="s">
        <v>10546</v>
      </c>
      <c r="B8236" t="s">
        <v>2234</v>
      </c>
      <c r="C8236">
        <v>36801</v>
      </c>
      <c r="D8236">
        <v>2524849899</v>
      </c>
    </row>
    <row r="8237" spans="1:4" x14ac:dyDescent="0.3">
      <c r="A8237" t="s">
        <v>10547</v>
      </c>
      <c r="B8237" t="s">
        <v>2762</v>
      </c>
      <c r="C8237">
        <v>29269</v>
      </c>
      <c r="D8237">
        <v>9548500949</v>
      </c>
    </row>
    <row r="8238" spans="1:4" x14ac:dyDescent="0.3">
      <c r="A8238" t="s">
        <v>10548</v>
      </c>
      <c r="B8238" t="s">
        <v>2348</v>
      </c>
      <c r="C8238">
        <v>41574</v>
      </c>
      <c r="D8238">
        <v>1351073265</v>
      </c>
    </row>
    <row r="8239" spans="1:4" x14ac:dyDescent="0.3">
      <c r="A8239" t="s">
        <v>10549</v>
      </c>
      <c r="B8239" t="s">
        <v>2164</v>
      </c>
      <c r="C8239">
        <v>49364</v>
      </c>
      <c r="D8239">
        <v>1462166245</v>
      </c>
    </row>
    <row r="8240" spans="1:4" x14ac:dyDescent="0.3">
      <c r="A8240" t="s">
        <v>10550</v>
      </c>
      <c r="B8240" t="s">
        <v>3512</v>
      </c>
      <c r="C8240">
        <v>42944</v>
      </c>
      <c r="D8240">
        <v>3792993961</v>
      </c>
    </row>
    <row r="8241" spans="1:4" x14ac:dyDescent="0.3">
      <c r="A8241" t="s">
        <v>10551</v>
      </c>
      <c r="B8241" t="s">
        <v>2290</v>
      </c>
      <c r="C8241">
        <v>10800</v>
      </c>
      <c r="D8241">
        <v>7888574610</v>
      </c>
    </row>
    <row r="8242" spans="1:4" x14ac:dyDescent="0.3">
      <c r="A8242" t="s">
        <v>10552</v>
      </c>
      <c r="B8242" t="s">
        <v>3663</v>
      </c>
      <c r="C8242">
        <v>16464</v>
      </c>
      <c r="D8242">
        <v>7132417177</v>
      </c>
    </row>
    <row r="8243" spans="1:4" x14ac:dyDescent="0.3">
      <c r="A8243" t="s">
        <v>10553</v>
      </c>
      <c r="B8243" t="s">
        <v>2325</v>
      </c>
      <c r="C8243">
        <v>24379</v>
      </c>
      <c r="D8243">
        <v>8322342209</v>
      </c>
    </row>
    <row r="8244" spans="1:4" x14ac:dyDescent="0.3">
      <c r="A8244" t="s">
        <v>10554</v>
      </c>
      <c r="B8244" t="s">
        <v>2051</v>
      </c>
      <c r="C8244">
        <v>57922</v>
      </c>
      <c r="D8244">
        <v>5828678620</v>
      </c>
    </row>
    <row r="8245" spans="1:4" x14ac:dyDescent="0.3">
      <c r="A8245" t="s">
        <v>10555</v>
      </c>
      <c r="B8245" t="s">
        <v>1995</v>
      </c>
      <c r="C8245">
        <v>26723</v>
      </c>
      <c r="D8245">
        <v>6214787945</v>
      </c>
    </row>
    <row r="8246" spans="1:4" x14ac:dyDescent="0.3">
      <c r="A8246" t="s">
        <v>10556</v>
      </c>
      <c r="B8246" t="s">
        <v>2175</v>
      </c>
      <c r="C8246">
        <v>28201</v>
      </c>
      <c r="D8246">
        <v>5929508313</v>
      </c>
    </row>
    <row r="8247" spans="1:4" x14ac:dyDescent="0.3">
      <c r="A8247" t="s">
        <v>10557</v>
      </c>
      <c r="B8247" t="s">
        <v>2168</v>
      </c>
      <c r="C8247">
        <v>50342</v>
      </c>
      <c r="D8247">
        <v>1192770250</v>
      </c>
    </row>
    <row r="8248" spans="1:4" x14ac:dyDescent="0.3">
      <c r="A8248" t="s">
        <v>10558</v>
      </c>
      <c r="B8248" t="s">
        <v>2279</v>
      </c>
      <c r="C8248">
        <v>22991</v>
      </c>
      <c r="D8248">
        <v>7469392467</v>
      </c>
    </row>
    <row r="8249" spans="1:4" x14ac:dyDescent="0.3">
      <c r="A8249" t="s">
        <v>10559</v>
      </c>
      <c r="B8249" t="s">
        <v>2151</v>
      </c>
      <c r="C8249">
        <v>12161</v>
      </c>
      <c r="D8249">
        <v>9447906176</v>
      </c>
    </row>
    <row r="8250" spans="1:4" x14ac:dyDescent="0.3">
      <c r="A8250" t="s">
        <v>10560</v>
      </c>
      <c r="B8250" t="s">
        <v>2137</v>
      </c>
      <c r="C8250">
        <v>34881</v>
      </c>
      <c r="D8250">
        <v>6227038881</v>
      </c>
    </row>
    <row r="8251" spans="1:4" x14ac:dyDescent="0.3">
      <c r="A8251" t="s">
        <v>10561</v>
      </c>
      <c r="B8251" t="s">
        <v>2225</v>
      </c>
      <c r="C8251">
        <v>45712</v>
      </c>
      <c r="D8251">
        <v>2975315244</v>
      </c>
    </row>
    <row r="8252" spans="1:4" x14ac:dyDescent="0.3">
      <c r="A8252" t="s">
        <v>10562</v>
      </c>
      <c r="B8252" t="s">
        <v>2251</v>
      </c>
      <c r="C8252">
        <v>53974</v>
      </c>
      <c r="D8252">
        <v>481875921</v>
      </c>
    </row>
    <row r="8253" spans="1:4" x14ac:dyDescent="0.3">
      <c r="A8253" t="s">
        <v>10563</v>
      </c>
      <c r="B8253" t="s">
        <v>2749</v>
      </c>
      <c r="C8253">
        <v>21194</v>
      </c>
      <c r="D8253">
        <v>7741079360</v>
      </c>
    </row>
    <row r="8254" spans="1:4" x14ac:dyDescent="0.3">
      <c r="A8254" t="s">
        <v>10564</v>
      </c>
      <c r="B8254" t="s">
        <v>2557</v>
      </c>
      <c r="C8254">
        <v>16419</v>
      </c>
      <c r="D8254">
        <v>8519669638</v>
      </c>
    </row>
    <row r="8255" spans="1:4" x14ac:dyDescent="0.3">
      <c r="A8255" t="s">
        <v>10565</v>
      </c>
      <c r="B8255" t="s">
        <v>3039</v>
      </c>
      <c r="C8255">
        <v>39900</v>
      </c>
      <c r="D8255">
        <v>9023313240</v>
      </c>
    </row>
    <row r="8256" spans="1:4" x14ac:dyDescent="0.3">
      <c r="A8256" t="s">
        <v>10566</v>
      </c>
      <c r="B8256" t="s">
        <v>2141</v>
      </c>
      <c r="C8256">
        <v>51886</v>
      </c>
      <c r="D8256">
        <v>9013891098</v>
      </c>
    </row>
    <row r="8257" spans="1:4" x14ac:dyDescent="0.3">
      <c r="A8257" t="s">
        <v>10567</v>
      </c>
      <c r="B8257" t="s">
        <v>2914</v>
      </c>
      <c r="C8257">
        <v>47427</v>
      </c>
      <c r="D8257">
        <v>8875320292</v>
      </c>
    </row>
    <row r="8258" spans="1:4" x14ac:dyDescent="0.3">
      <c r="A8258" t="s">
        <v>10568</v>
      </c>
      <c r="B8258" t="s">
        <v>2223</v>
      </c>
      <c r="C8258">
        <v>51868</v>
      </c>
      <c r="D8258">
        <v>3779559293</v>
      </c>
    </row>
    <row r="8259" spans="1:4" x14ac:dyDescent="0.3">
      <c r="A8259" t="s">
        <v>10569</v>
      </c>
      <c r="B8259" t="s">
        <v>1972</v>
      </c>
      <c r="C8259">
        <v>53400</v>
      </c>
      <c r="D8259">
        <v>9096285417</v>
      </c>
    </row>
    <row r="8260" spans="1:4" x14ac:dyDescent="0.3">
      <c r="A8260" t="s">
        <v>10570</v>
      </c>
      <c r="B8260" t="s">
        <v>2856</v>
      </c>
      <c r="C8260">
        <v>50921</v>
      </c>
      <c r="D8260">
        <v>6209983448</v>
      </c>
    </row>
    <row r="8261" spans="1:4" x14ac:dyDescent="0.3">
      <c r="A8261" t="s">
        <v>10571</v>
      </c>
      <c r="B8261" t="s">
        <v>2920</v>
      </c>
      <c r="C8261">
        <v>24770</v>
      </c>
      <c r="D8261">
        <v>7304628987</v>
      </c>
    </row>
    <row r="8262" spans="1:4" x14ac:dyDescent="0.3">
      <c r="A8262" t="s">
        <v>10572</v>
      </c>
      <c r="B8262" t="s">
        <v>2054</v>
      </c>
      <c r="C8262">
        <v>40487</v>
      </c>
      <c r="D8262">
        <v>2944219065</v>
      </c>
    </row>
    <row r="8263" spans="1:4" x14ac:dyDescent="0.3">
      <c r="A8263" t="s">
        <v>10573</v>
      </c>
      <c r="B8263" t="s">
        <v>2606</v>
      </c>
      <c r="C8263">
        <v>14341</v>
      </c>
      <c r="D8263">
        <v>5811999097</v>
      </c>
    </row>
    <row r="8264" spans="1:4" x14ac:dyDescent="0.3">
      <c r="A8264" t="s">
        <v>10574</v>
      </c>
      <c r="B8264" t="s">
        <v>2143</v>
      </c>
      <c r="C8264">
        <v>57705</v>
      </c>
      <c r="D8264">
        <v>844376051</v>
      </c>
    </row>
    <row r="8265" spans="1:4" x14ac:dyDescent="0.3">
      <c r="A8265" t="s">
        <v>10575</v>
      </c>
      <c r="B8265" t="s">
        <v>2188</v>
      </c>
      <c r="C8265">
        <v>42783</v>
      </c>
      <c r="D8265">
        <v>1953937357</v>
      </c>
    </row>
    <row r="8266" spans="1:4" x14ac:dyDescent="0.3">
      <c r="A8266" t="s">
        <v>10576</v>
      </c>
      <c r="B8266" t="s">
        <v>3269</v>
      </c>
      <c r="C8266">
        <v>46560</v>
      </c>
      <c r="D8266">
        <v>4499766028</v>
      </c>
    </row>
    <row r="8267" spans="1:4" x14ac:dyDescent="0.3">
      <c r="A8267" t="s">
        <v>10577</v>
      </c>
      <c r="B8267" t="s">
        <v>2149</v>
      </c>
      <c r="C8267">
        <v>59391</v>
      </c>
      <c r="D8267">
        <v>4900475084</v>
      </c>
    </row>
    <row r="8268" spans="1:4" x14ac:dyDescent="0.3">
      <c r="A8268" t="s">
        <v>10578</v>
      </c>
      <c r="B8268" t="s">
        <v>2083</v>
      </c>
      <c r="C8268">
        <v>58705</v>
      </c>
      <c r="D8268">
        <v>3288836432</v>
      </c>
    </row>
    <row r="8269" spans="1:4" x14ac:dyDescent="0.3">
      <c r="A8269" t="s">
        <v>10579</v>
      </c>
      <c r="B8269" t="s">
        <v>3126</v>
      </c>
      <c r="C8269">
        <v>26698</v>
      </c>
      <c r="D8269">
        <v>7240169995</v>
      </c>
    </row>
    <row r="8270" spans="1:4" x14ac:dyDescent="0.3">
      <c r="A8270" t="s">
        <v>10580</v>
      </c>
      <c r="B8270" t="s">
        <v>2161</v>
      </c>
      <c r="C8270">
        <v>13777</v>
      </c>
      <c r="D8270">
        <v>5759255762</v>
      </c>
    </row>
    <row r="8271" spans="1:4" x14ac:dyDescent="0.3">
      <c r="A8271" t="s">
        <v>10581</v>
      </c>
      <c r="B8271" t="s">
        <v>2992</v>
      </c>
      <c r="C8271">
        <v>38666</v>
      </c>
      <c r="D8271">
        <v>492630925</v>
      </c>
    </row>
    <row r="8272" spans="1:4" x14ac:dyDescent="0.3">
      <c r="A8272" t="s">
        <v>10582</v>
      </c>
      <c r="B8272" t="s">
        <v>2116</v>
      </c>
      <c r="C8272">
        <v>33366</v>
      </c>
      <c r="D8272">
        <v>1918356416</v>
      </c>
    </row>
    <row r="8273" spans="1:4" x14ac:dyDescent="0.3">
      <c r="A8273" t="s">
        <v>10583</v>
      </c>
      <c r="B8273" t="s">
        <v>1986</v>
      </c>
      <c r="C8273">
        <v>31542</v>
      </c>
      <c r="D8273">
        <v>9018504580</v>
      </c>
    </row>
    <row r="8274" spans="1:4" x14ac:dyDescent="0.3">
      <c r="A8274" t="s">
        <v>10584</v>
      </c>
      <c r="B8274" t="s">
        <v>2151</v>
      </c>
      <c r="C8274">
        <v>56178</v>
      </c>
      <c r="D8274">
        <v>4359854056</v>
      </c>
    </row>
    <row r="8275" spans="1:4" x14ac:dyDescent="0.3">
      <c r="A8275" t="s">
        <v>10585</v>
      </c>
      <c r="B8275" t="s">
        <v>1997</v>
      </c>
      <c r="C8275">
        <v>26885</v>
      </c>
      <c r="D8275">
        <v>594961432</v>
      </c>
    </row>
    <row r="8276" spans="1:4" x14ac:dyDescent="0.3">
      <c r="A8276" t="s">
        <v>10586</v>
      </c>
      <c r="B8276" t="s">
        <v>2505</v>
      </c>
      <c r="C8276">
        <v>31185</v>
      </c>
      <c r="D8276">
        <v>7011563598</v>
      </c>
    </row>
    <row r="8277" spans="1:4" x14ac:dyDescent="0.3">
      <c r="A8277" t="s">
        <v>10587</v>
      </c>
      <c r="B8277" t="s">
        <v>2393</v>
      </c>
      <c r="C8277">
        <v>16645</v>
      </c>
      <c r="D8277">
        <v>8349606134</v>
      </c>
    </row>
    <row r="8278" spans="1:4" x14ac:dyDescent="0.3">
      <c r="A8278" t="s">
        <v>10588</v>
      </c>
      <c r="B8278" t="s">
        <v>2037</v>
      </c>
      <c r="C8278">
        <v>32062</v>
      </c>
      <c r="D8278">
        <v>4342145855</v>
      </c>
    </row>
    <row r="8279" spans="1:4" x14ac:dyDescent="0.3">
      <c r="A8279" t="s">
        <v>10589</v>
      </c>
      <c r="B8279" t="s">
        <v>1980</v>
      </c>
      <c r="C8279">
        <v>32413</v>
      </c>
      <c r="D8279">
        <v>3497169404</v>
      </c>
    </row>
    <row r="8280" spans="1:4" x14ac:dyDescent="0.3">
      <c r="A8280" t="s">
        <v>10590</v>
      </c>
      <c r="B8280" t="s">
        <v>1980</v>
      </c>
      <c r="C8280">
        <v>40549</v>
      </c>
      <c r="D8280">
        <v>3824197065</v>
      </c>
    </row>
    <row r="8281" spans="1:4" x14ac:dyDescent="0.3">
      <c r="A8281" t="s">
        <v>10591</v>
      </c>
      <c r="B8281" t="s">
        <v>3390</v>
      </c>
      <c r="C8281">
        <v>25971</v>
      </c>
      <c r="D8281">
        <v>2607689635</v>
      </c>
    </row>
    <row r="8282" spans="1:4" x14ac:dyDescent="0.3">
      <c r="A8282" t="s">
        <v>10592</v>
      </c>
      <c r="B8282" t="s">
        <v>3517</v>
      </c>
      <c r="C8282">
        <v>36089</v>
      </c>
      <c r="D8282">
        <v>303831626</v>
      </c>
    </row>
    <row r="8283" spans="1:4" x14ac:dyDescent="0.3">
      <c r="A8283" t="s">
        <v>10593</v>
      </c>
      <c r="B8283" t="s">
        <v>2069</v>
      </c>
      <c r="C8283">
        <v>43075</v>
      </c>
      <c r="D8283">
        <v>5299481160</v>
      </c>
    </row>
    <row r="8284" spans="1:4" x14ac:dyDescent="0.3">
      <c r="A8284" t="s">
        <v>10594</v>
      </c>
      <c r="B8284" t="s">
        <v>2246</v>
      </c>
      <c r="C8284">
        <v>17233</v>
      </c>
      <c r="D8284">
        <v>4009257075</v>
      </c>
    </row>
    <row r="8285" spans="1:4" x14ac:dyDescent="0.3">
      <c r="A8285" t="s">
        <v>10595</v>
      </c>
      <c r="B8285" t="s">
        <v>3517</v>
      </c>
      <c r="C8285">
        <v>42067</v>
      </c>
      <c r="D8285">
        <v>2821741499</v>
      </c>
    </row>
    <row r="8286" spans="1:4" x14ac:dyDescent="0.3">
      <c r="A8286" t="s">
        <v>10596</v>
      </c>
      <c r="B8286" t="s">
        <v>2028</v>
      </c>
      <c r="C8286">
        <v>35726</v>
      </c>
      <c r="D8286">
        <v>4492546545</v>
      </c>
    </row>
    <row r="8287" spans="1:4" x14ac:dyDescent="0.3">
      <c r="A8287" t="s">
        <v>10597</v>
      </c>
      <c r="B8287" t="s">
        <v>1972</v>
      </c>
      <c r="C8287">
        <v>23288</v>
      </c>
      <c r="D8287">
        <v>6375014751</v>
      </c>
    </row>
    <row r="8288" spans="1:4" x14ac:dyDescent="0.3">
      <c r="A8288" t="s">
        <v>10598</v>
      </c>
      <c r="B8288" t="s">
        <v>2380</v>
      </c>
      <c r="C8288">
        <v>40751</v>
      </c>
      <c r="D8288">
        <v>4958503722</v>
      </c>
    </row>
    <row r="8289" spans="1:4" x14ac:dyDescent="0.3">
      <c r="A8289" t="s">
        <v>10599</v>
      </c>
      <c r="B8289" t="s">
        <v>3039</v>
      </c>
      <c r="C8289">
        <v>49123</v>
      </c>
      <c r="D8289">
        <v>8908432159</v>
      </c>
    </row>
    <row r="8290" spans="1:4" x14ac:dyDescent="0.3">
      <c r="A8290" t="s">
        <v>10600</v>
      </c>
      <c r="B8290" t="s">
        <v>2188</v>
      </c>
      <c r="C8290">
        <v>32847</v>
      </c>
      <c r="D8290">
        <v>2117567142</v>
      </c>
    </row>
    <row r="8291" spans="1:4" x14ac:dyDescent="0.3">
      <c r="A8291" t="s">
        <v>10601</v>
      </c>
      <c r="B8291" t="s">
        <v>2488</v>
      </c>
      <c r="C8291">
        <v>47814</v>
      </c>
      <c r="D8291">
        <v>1898839557</v>
      </c>
    </row>
    <row r="8292" spans="1:4" x14ac:dyDescent="0.3">
      <c r="A8292" t="s">
        <v>10602</v>
      </c>
      <c r="B8292" t="s">
        <v>2083</v>
      </c>
      <c r="C8292">
        <v>38563</v>
      </c>
      <c r="D8292">
        <v>495702854</v>
      </c>
    </row>
    <row r="8293" spans="1:4" x14ac:dyDescent="0.3">
      <c r="A8293" t="s">
        <v>10603</v>
      </c>
      <c r="B8293" t="s">
        <v>2369</v>
      </c>
      <c r="C8293">
        <v>22851</v>
      </c>
      <c r="D8293">
        <v>3227873028</v>
      </c>
    </row>
    <row r="8294" spans="1:4" x14ac:dyDescent="0.3">
      <c r="A8294" t="s">
        <v>10604</v>
      </c>
      <c r="B8294" t="s">
        <v>2014</v>
      </c>
      <c r="C8294">
        <v>15975</v>
      </c>
      <c r="D8294">
        <v>1009146149</v>
      </c>
    </row>
    <row r="8295" spans="1:4" x14ac:dyDescent="0.3">
      <c r="A8295" t="s">
        <v>10605</v>
      </c>
      <c r="B8295" t="s">
        <v>2037</v>
      </c>
      <c r="C8295">
        <v>22785</v>
      </c>
      <c r="D8295">
        <v>3013094990</v>
      </c>
    </row>
    <row r="8296" spans="1:4" x14ac:dyDescent="0.3">
      <c r="A8296" t="s">
        <v>10606</v>
      </c>
      <c r="B8296" t="s">
        <v>2426</v>
      </c>
      <c r="C8296">
        <v>12132</v>
      </c>
      <c r="D8296">
        <v>8875305560</v>
      </c>
    </row>
    <row r="8297" spans="1:4" x14ac:dyDescent="0.3">
      <c r="A8297" t="s">
        <v>10607</v>
      </c>
      <c r="B8297" t="s">
        <v>2151</v>
      </c>
      <c r="C8297">
        <v>11179</v>
      </c>
      <c r="D8297">
        <v>895027720</v>
      </c>
    </row>
    <row r="8298" spans="1:4" x14ac:dyDescent="0.3">
      <c r="A8298" t="s">
        <v>10608</v>
      </c>
      <c r="B8298" t="s">
        <v>2546</v>
      </c>
      <c r="C8298">
        <v>43149</v>
      </c>
      <c r="D8298">
        <v>8162941088</v>
      </c>
    </row>
    <row r="8299" spans="1:4" x14ac:dyDescent="0.3">
      <c r="A8299" t="s">
        <v>10609</v>
      </c>
      <c r="B8299" t="s">
        <v>1991</v>
      </c>
      <c r="C8299">
        <v>51731</v>
      </c>
      <c r="D8299">
        <v>325547246</v>
      </c>
    </row>
    <row r="8300" spans="1:4" x14ac:dyDescent="0.3">
      <c r="A8300" t="s">
        <v>10610</v>
      </c>
      <c r="B8300" t="s">
        <v>1934</v>
      </c>
      <c r="C8300">
        <v>47119</v>
      </c>
      <c r="D8300">
        <v>2958727874</v>
      </c>
    </row>
    <row r="8301" spans="1:4" x14ac:dyDescent="0.3">
      <c r="A8301" t="s">
        <v>10611</v>
      </c>
      <c r="B8301" t="s">
        <v>2269</v>
      </c>
      <c r="C8301">
        <v>37531</v>
      </c>
      <c r="D8301">
        <v>6209983448</v>
      </c>
    </row>
    <row r="8302" spans="1:4" x14ac:dyDescent="0.3">
      <c r="A8302" t="s">
        <v>10612</v>
      </c>
      <c r="B8302" t="s">
        <v>2517</v>
      </c>
      <c r="C8302">
        <v>23220</v>
      </c>
      <c r="D8302">
        <v>1364767856</v>
      </c>
    </row>
    <row r="8303" spans="1:4" x14ac:dyDescent="0.3">
      <c r="A8303" t="s">
        <v>10613</v>
      </c>
      <c r="B8303" t="s">
        <v>2424</v>
      </c>
      <c r="C8303">
        <v>40017</v>
      </c>
      <c r="D8303">
        <v>3469413983</v>
      </c>
    </row>
    <row r="8304" spans="1:4" x14ac:dyDescent="0.3">
      <c r="A8304" t="s">
        <v>10614</v>
      </c>
      <c r="B8304" t="s">
        <v>2214</v>
      </c>
      <c r="C8304">
        <v>25028</v>
      </c>
      <c r="D8304">
        <v>1472093461</v>
      </c>
    </row>
    <row r="8305" spans="1:4" x14ac:dyDescent="0.3">
      <c r="A8305" t="s">
        <v>10615</v>
      </c>
      <c r="B8305" t="s">
        <v>3243</v>
      </c>
      <c r="C8305">
        <v>46980</v>
      </c>
      <c r="D8305">
        <v>7888574610</v>
      </c>
    </row>
    <row r="8306" spans="1:4" x14ac:dyDescent="0.3">
      <c r="A8306" t="s">
        <v>10616</v>
      </c>
      <c r="B8306" t="s">
        <v>2151</v>
      </c>
      <c r="C8306">
        <v>15515</v>
      </c>
      <c r="D8306">
        <v>7492341709</v>
      </c>
    </row>
    <row r="8307" spans="1:4" x14ac:dyDescent="0.3">
      <c r="A8307" t="s">
        <v>10617</v>
      </c>
      <c r="B8307" t="s">
        <v>2158</v>
      </c>
      <c r="C8307">
        <v>49777</v>
      </c>
      <c r="D8307">
        <v>1411873114</v>
      </c>
    </row>
    <row r="8308" spans="1:4" x14ac:dyDescent="0.3">
      <c r="A8308" t="s">
        <v>10618</v>
      </c>
      <c r="B8308" t="s">
        <v>2184</v>
      </c>
      <c r="C8308">
        <v>38199</v>
      </c>
      <c r="D8308">
        <v>4029727026</v>
      </c>
    </row>
    <row r="8309" spans="1:4" x14ac:dyDescent="0.3">
      <c r="A8309" t="s">
        <v>10619</v>
      </c>
      <c r="B8309" t="s">
        <v>1976</v>
      </c>
      <c r="C8309">
        <v>49203</v>
      </c>
      <c r="D8309">
        <v>4269946768</v>
      </c>
    </row>
    <row r="8310" spans="1:4" x14ac:dyDescent="0.3">
      <c r="A8310" t="s">
        <v>10620</v>
      </c>
      <c r="B8310" t="s">
        <v>3142</v>
      </c>
      <c r="C8310">
        <v>41241</v>
      </c>
      <c r="D8310">
        <v>5503746279</v>
      </c>
    </row>
    <row r="8311" spans="1:4" x14ac:dyDescent="0.3">
      <c r="A8311" t="s">
        <v>10621</v>
      </c>
      <c r="B8311" t="s">
        <v>2166</v>
      </c>
      <c r="C8311">
        <v>44347</v>
      </c>
      <c r="D8311">
        <v>7824503232</v>
      </c>
    </row>
    <row r="8312" spans="1:4" x14ac:dyDescent="0.3">
      <c r="A8312" t="s">
        <v>10622</v>
      </c>
      <c r="B8312" t="s">
        <v>1930</v>
      </c>
      <c r="C8312">
        <v>31824</v>
      </c>
      <c r="D8312">
        <v>885693418</v>
      </c>
    </row>
    <row r="8313" spans="1:4" x14ac:dyDescent="0.3">
      <c r="A8313" t="s">
        <v>10623</v>
      </c>
      <c r="B8313" t="s">
        <v>1952</v>
      </c>
      <c r="C8313">
        <v>46163</v>
      </c>
      <c r="D8313">
        <v>4398950745</v>
      </c>
    </row>
    <row r="8314" spans="1:4" x14ac:dyDescent="0.3">
      <c r="A8314" t="s">
        <v>10624</v>
      </c>
      <c r="B8314" t="s">
        <v>3041</v>
      </c>
      <c r="C8314">
        <v>18955</v>
      </c>
      <c r="D8314">
        <v>4499766028</v>
      </c>
    </row>
    <row r="8315" spans="1:4" x14ac:dyDescent="0.3">
      <c r="A8315" t="s">
        <v>10625</v>
      </c>
      <c r="B8315" t="s">
        <v>2269</v>
      </c>
      <c r="C8315">
        <v>24435</v>
      </c>
      <c r="D8315">
        <v>1573192775</v>
      </c>
    </row>
    <row r="8316" spans="1:4" x14ac:dyDescent="0.3">
      <c r="A8316" t="s">
        <v>10626</v>
      </c>
      <c r="B8316" t="s">
        <v>4018</v>
      </c>
      <c r="C8316">
        <v>58653</v>
      </c>
      <c r="D8316">
        <v>3991963221</v>
      </c>
    </row>
    <row r="8317" spans="1:4" x14ac:dyDescent="0.3">
      <c r="A8317" t="s">
        <v>10627</v>
      </c>
      <c r="B8317" t="s">
        <v>2028</v>
      </c>
      <c r="C8317">
        <v>41733</v>
      </c>
      <c r="D8317">
        <v>1969484233</v>
      </c>
    </row>
    <row r="8318" spans="1:4" x14ac:dyDescent="0.3">
      <c r="A8318" t="s">
        <v>10628</v>
      </c>
      <c r="B8318" t="s">
        <v>3753</v>
      </c>
      <c r="C8318">
        <v>43430</v>
      </c>
      <c r="D8318">
        <v>1313434965</v>
      </c>
    </row>
    <row r="8319" spans="1:4" x14ac:dyDescent="0.3">
      <c r="A8319" t="s">
        <v>10629</v>
      </c>
      <c r="B8319" t="s">
        <v>2242</v>
      </c>
      <c r="C8319">
        <v>55607</v>
      </c>
      <c r="D8319">
        <v>5064247826</v>
      </c>
    </row>
    <row r="8320" spans="1:4" x14ac:dyDescent="0.3">
      <c r="A8320" t="s">
        <v>10630</v>
      </c>
      <c r="B8320" t="s">
        <v>3734</v>
      </c>
      <c r="C8320">
        <v>16619</v>
      </c>
      <c r="D8320">
        <v>1664426442</v>
      </c>
    </row>
    <row r="8321" spans="1:4" x14ac:dyDescent="0.3">
      <c r="A8321" t="s">
        <v>10631</v>
      </c>
      <c r="B8321" t="s">
        <v>2113</v>
      </c>
      <c r="C8321">
        <v>58871</v>
      </c>
      <c r="D8321">
        <v>7659816853</v>
      </c>
    </row>
    <row r="8322" spans="1:4" x14ac:dyDescent="0.3">
      <c r="A8322" t="s">
        <v>10632</v>
      </c>
      <c r="B8322" t="s">
        <v>1978</v>
      </c>
      <c r="C8322">
        <v>21928</v>
      </c>
      <c r="D8322">
        <v>7473861379</v>
      </c>
    </row>
    <row r="8323" spans="1:4" x14ac:dyDescent="0.3">
      <c r="A8323" t="s">
        <v>10633</v>
      </c>
      <c r="B8323" t="s">
        <v>2494</v>
      </c>
      <c r="C8323">
        <v>21719</v>
      </c>
      <c r="D8323">
        <v>7374898193</v>
      </c>
    </row>
    <row r="8324" spans="1:4" x14ac:dyDescent="0.3">
      <c r="A8324" t="s">
        <v>10634</v>
      </c>
      <c r="B8324" t="s">
        <v>1999</v>
      </c>
      <c r="C8324">
        <v>30086</v>
      </c>
      <c r="D8324">
        <v>9545462825</v>
      </c>
    </row>
    <row r="8325" spans="1:4" x14ac:dyDescent="0.3">
      <c r="A8325" t="s">
        <v>10635</v>
      </c>
      <c r="B8325" t="s">
        <v>1970</v>
      </c>
      <c r="C8325">
        <v>55540</v>
      </c>
      <c r="D8325">
        <v>2702941109</v>
      </c>
    </row>
    <row r="8326" spans="1:4" x14ac:dyDescent="0.3">
      <c r="A8326" t="s">
        <v>10636</v>
      </c>
      <c r="B8326" t="s">
        <v>2051</v>
      </c>
      <c r="C8326">
        <v>30317</v>
      </c>
      <c r="D8326">
        <v>1231429186</v>
      </c>
    </row>
    <row r="8327" spans="1:4" x14ac:dyDescent="0.3">
      <c r="A8327" t="s">
        <v>10637</v>
      </c>
      <c r="B8327" t="s">
        <v>2929</v>
      </c>
      <c r="C8327">
        <v>53861</v>
      </c>
      <c r="D8327">
        <v>7160109333</v>
      </c>
    </row>
    <row r="8328" spans="1:4" x14ac:dyDescent="0.3">
      <c r="A8328" t="s">
        <v>10638</v>
      </c>
      <c r="B8328" t="s">
        <v>2288</v>
      </c>
      <c r="C8328">
        <v>54186</v>
      </c>
      <c r="D8328">
        <v>4396213212</v>
      </c>
    </row>
    <row r="8329" spans="1:4" x14ac:dyDescent="0.3">
      <c r="A8329" t="s">
        <v>10639</v>
      </c>
      <c r="B8329" t="s">
        <v>2302</v>
      </c>
      <c r="C8329">
        <v>14692</v>
      </c>
      <c r="D8329">
        <v>5117202538</v>
      </c>
    </row>
    <row r="8330" spans="1:4" x14ac:dyDescent="0.3">
      <c r="A8330" t="s">
        <v>10640</v>
      </c>
      <c r="B8330" t="s">
        <v>2071</v>
      </c>
      <c r="C8330">
        <v>47819</v>
      </c>
      <c r="D8330">
        <v>7688943361</v>
      </c>
    </row>
    <row r="8331" spans="1:4" x14ac:dyDescent="0.3">
      <c r="A8331" t="s">
        <v>10641</v>
      </c>
      <c r="B8331" t="s">
        <v>2201</v>
      </c>
      <c r="C8331">
        <v>47616</v>
      </c>
      <c r="D8331">
        <v>2575500974</v>
      </c>
    </row>
    <row r="8332" spans="1:4" x14ac:dyDescent="0.3">
      <c r="A8332" t="s">
        <v>10642</v>
      </c>
      <c r="B8332" t="s">
        <v>3390</v>
      </c>
      <c r="C8332">
        <v>37119</v>
      </c>
      <c r="D8332">
        <v>5519420165</v>
      </c>
    </row>
    <row r="8333" spans="1:4" x14ac:dyDescent="0.3">
      <c r="A8333" t="s">
        <v>10643</v>
      </c>
      <c r="B8333" t="s">
        <v>2749</v>
      </c>
      <c r="C8333">
        <v>45763</v>
      </c>
      <c r="D8333">
        <v>7961231404</v>
      </c>
    </row>
    <row r="8334" spans="1:4" x14ac:dyDescent="0.3">
      <c r="A8334" t="s">
        <v>10644</v>
      </c>
      <c r="B8334" t="s">
        <v>2164</v>
      </c>
      <c r="C8334">
        <v>17998</v>
      </c>
      <c r="D8334">
        <v>4638232353</v>
      </c>
    </row>
    <row r="8335" spans="1:4" x14ac:dyDescent="0.3">
      <c r="A8335" t="s">
        <v>10645</v>
      </c>
      <c r="B8335" t="s">
        <v>2524</v>
      </c>
      <c r="C8335">
        <v>15155</v>
      </c>
      <c r="D8335">
        <v>2492824950</v>
      </c>
    </row>
    <row r="8336" spans="1:4" x14ac:dyDescent="0.3">
      <c r="A8336" t="s">
        <v>10646</v>
      </c>
      <c r="B8336" t="s">
        <v>2113</v>
      </c>
      <c r="C8336">
        <v>48464</v>
      </c>
      <c r="D8336">
        <v>4191160419</v>
      </c>
    </row>
    <row r="8337" spans="1:4" x14ac:dyDescent="0.3">
      <c r="A8337" t="s">
        <v>10647</v>
      </c>
      <c r="B8337" t="s">
        <v>2177</v>
      </c>
      <c r="C8337">
        <v>50144</v>
      </c>
      <c r="D8337">
        <v>8460683117</v>
      </c>
    </row>
    <row r="8338" spans="1:4" x14ac:dyDescent="0.3">
      <c r="A8338" t="s">
        <v>10648</v>
      </c>
      <c r="B8338" t="s">
        <v>2431</v>
      </c>
      <c r="C8338">
        <v>33874</v>
      </c>
      <c r="D8338">
        <v>6019132307</v>
      </c>
    </row>
    <row r="8339" spans="1:4" x14ac:dyDescent="0.3">
      <c r="A8339" t="s">
        <v>10649</v>
      </c>
      <c r="B8339" t="s">
        <v>1995</v>
      </c>
      <c r="C8339">
        <v>46740</v>
      </c>
      <c r="D8339">
        <v>2191014690</v>
      </c>
    </row>
    <row r="8340" spans="1:4" x14ac:dyDescent="0.3">
      <c r="A8340" t="s">
        <v>10650</v>
      </c>
      <c r="B8340" t="s">
        <v>1964</v>
      </c>
      <c r="C8340">
        <v>18991</v>
      </c>
      <c r="D8340">
        <v>1755716656</v>
      </c>
    </row>
    <row r="8341" spans="1:4" x14ac:dyDescent="0.3">
      <c r="A8341" t="s">
        <v>10651</v>
      </c>
      <c r="B8341" t="s">
        <v>2111</v>
      </c>
      <c r="C8341">
        <v>20397</v>
      </c>
      <c r="D8341">
        <v>1028388519</v>
      </c>
    </row>
    <row r="8342" spans="1:4" x14ac:dyDescent="0.3">
      <c r="A8342" t="s">
        <v>10652</v>
      </c>
      <c r="B8342" t="s">
        <v>2389</v>
      </c>
      <c r="C8342">
        <v>15870</v>
      </c>
      <c r="D8342">
        <v>1628738227</v>
      </c>
    </row>
    <row r="8343" spans="1:4" x14ac:dyDescent="0.3">
      <c r="A8343" t="s">
        <v>10653</v>
      </c>
      <c r="B8343" t="s">
        <v>2201</v>
      </c>
      <c r="C8343">
        <v>55213</v>
      </c>
      <c r="D8343">
        <v>960994726</v>
      </c>
    </row>
    <row r="8344" spans="1:4" x14ac:dyDescent="0.3">
      <c r="A8344" t="s">
        <v>10654</v>
      </c>
      <c r="B8344" t="s">
        <v>2143</v>
      </c>
      <c r="C8344">
        <v>53653</v>
      </c>
      <c r="D8344">
        <v>994826516</v>
      </c>
    </row>
    <row r="8345" spans="1:4" x14ac:dyDescent="0.3">
      <c r="A8345" t="s">
        <v>10655</v>
      </c>
      <c r="B8345" t="s">
        <v>2501</v>
      </c>
      <c r="C8345">
        <v>43191</v>
      </c>
      <c r="D8345">
        <v>2670196322</v>
      </c>
    </row>
    <row r="8346" spans="1:4" x14ac:dyDescent="0.3">
      <c r="A8346" t="s">
        <v>10656</v>
      </c>
      <c r="B8346" t="s">
        <v>2709</v>
      </c>
      <c r="C8346">
        <v>24305</v>
      </c>
      <c r="D8346">
        <v>8335120919</v>
      </c>
    </row>
    <row r="8347" spans="1:4" x14ac:dyDescent="0.3">
      <c r="A8347" t="s">
        <v>10657</v>
      </c>
      <c r="B8347" t="s">
        <v>1946</v>
      </c>
      <c r="C8347">
        <v>16343</v>
      </c>
      <c r="D8347">
        <v>3513651333</v>
      </c>
    </row>
    <row r="8348" spans="1:4" x14ac:dyDescent="0.3">
      <c r="A8348" t="s">
        <v>10658</v>
      </c>
      <c r="B8348" t="s">
        <v>1968</v>
      </c>
      <c r="C8348">
        <v>13599</v>
      </c>
      <c r="D8348">
        <v>3779559293</v>
      </c>
    </row>
    <row r="8349" spans="1:4" x14ac:dyDescent="0.3">
      <c r="A8349" t="s">
        <v>10659</v>
      </c>
      <c r="B8349" t="s">
        <v>2077</v>
      </c>
      <c r="C8349">
        <v>48802</v>
      </c>
      <c r="D8349">
        <v>471886378</v>
      </c>
    </row>
    <row r="8350" spans="1:4" x14ac:dyDescent="0.3">
      <c r="A8350" t="s">
        <v>10660</v>
      </c>
      <c r="B8350" t="s">
        <v>2596</v>
      </c>
      <c r="C8350">
        <v>15084</v>
      </c>
      <c r="D8350">
        <v>3877279783</v>
      </c>
    </row>
    <row r="8351" spans="1:4" x14ac:dyDescent="0.3">
      <c r="A8351" t="s">
        <v>10661</v>
      </c>
      <c r="B8351" t="s">
        <v>3533</v>
      </c>
      <c r="C8351">
        <v>16713</v>
      </c>
      <c r="D8351">
        <v>5422052862</v>
      </c>
    </row>
    <row r="8352" spans="1:4" x14ac:dyDescent="0.3">
      <c r="A8352" t="s">
        <v>10662</v>
      </c>
      <c r="B8352" t="s">
        <v>2503</v>
      </c>
      <c r="C8352">
        <v>59977</v>
      </c>
      <c r="D8352">
        <v>263573389</v>
      </c>
    </row>
    <row r="8353" spans="1:4" x14ac:dyDescent="0.3">
      <c r="A8353" t="s">
        <v>10663</v>
      </c>
      <c r="B8353" t="s">
        <v>2572</v>
      </c>
      <c r="C8353">
        <v>22292</v>
      </c>
      <c r="D8353">
        <v>4877108939</v>
      </c>
    </row>
    <row r="8354" spans="1:4" x14ac:dyDescent="0.3">
      <c r="A8354" t="s">
        <v>10664</v>
      </c>
      <c r="B8354" t="s">
        <v>1946</v>
      </c>
      <c r="C8354">
        <v>21608</v>
      </c>
      <c r="D8354">
        <v>2592292012</v>
      </c>
    </row>
    <row r="8355" spans="1:4" x14ac:dyDescent="0.3">
      <c r="A8355" t="s">
        <v>10665</v>
      </c>
      <c r="B8355" t="s">
        <v>2212</v>
      </c>
      <c r="C8355">
        <v>57842</v>
      </c>
      <c r="D8355">
        <v>8128449354</v>
      </c>
    </row>
    <row r="8356" spans="1:4" x14ac:dyDescent="0.3">
      <c r="A8356" t="s">
        <v>10666</v>
      </c>
      <c r="B8356" t="s">
        <v>2093</v>
      </c>
      <c r="C8356">
        <v>37377</v>
      </c>
      <c r="D8356">
        <v>5002048994</v>
      </c>
    </row>
    <row r="8357" spans="1:4" x14ac:dyDescent="0.3">
      <c r="A8357" t="s">
        <v>10667</v>
      </c>
      <c r="B8357" t="s">
        <v>3142</v>
      </c>
      <c r="C8357">
        <v>36378</v>
      </c>
      <c r="D8357">
        <v>453763030</v>
      </c>
    </row>
    <row r="8358" spans="1:4" x14ac:dyDescent="0.3">
      <c r="A8358" t="s">
        <v>10668</v>
      </c>
      <c r="B8358" t="s">
        <v>2734</v>
      </c>
      <c r="C8358">
        <v>13260</v>
      </c>
      <c r="D8358">
        <v>3418374697</v>
      </c>
    </row>
    <row r="8359" spans="1:4" x14ac:dyDescent="0.3">
      <c r="A8359" t="s">
        <v>10669</v>
      </c>
      <c r="B8359" t="s">
        <v>2012</v>
      </c>
      <c r="C8359">
        <v>12927</v>
      </c>
      <c r="D8359">
        <v>483886254</v>
      </c>
    </row>
    <row r="8360" spans="1:4" x14ac:dyDescent="0.3">
      <c r="A8360" t="s">
        <v>10670</v>
      </c>
      <c r="B8360" t="s">
        <v>2970</v>
      </c>
      <c r="C8360">
        <v>38661</v>
      </c>
      <c r="D8360">
        <v>5138969978</v>
      </c>
    </row>
    <row r="8361" spans="1:4" x14ac:dyDescent="0.3">
      <c r="A8361" t="s">
        <v>10671</v>
      </c>
      <c r="B8361" t="s">
        <v>2606</v>
      </c>
      <c r="C8361">
        <v>17475</v>
      </c>
      <c r="D8361">
        <v>879297433</v>
      </c>
    </row>
    <row r="8362" spans="1:4" x14ac:dyDescent="0.3">
      <c r="A8362" t="s">
        <v>10672</v>
      </c>
      <c r="B8362" t="s">
        <v>2426</v>
      </c>
      <c r="C8362">
        <v>34393</v>
      </c>
      <c r="D8362">
        <v>7160109333</v>
      </c>
    </row>
    <row r="8363" spans="1:4" x14ac:dyDescent="0.3">
      <c r="A8363" t="s">
        <v>10673</v>
      </c>
      <c r="B8363" t="s">
        <v>2210</v>
      </c>
      <c r="C8363">
        <v>22248</v>
      </c>
      <c r="D8363">
        <v>8002426673</v>
      </c>
    </row>
    <row r="8364" spans="1:4" x14ac:dyDescent="0.3">
      <c r="A8364" t="s">
        <v>10674</v>
      </c>
      <c r="B8364" t="s">
        <v>2734</v>
      </c>
      <c r="C8364">
        <v>41941</v>
      </c>
      <c r="D8364">
        <v>1155371844</v>
      </c>
    </row>
    <row r="8365" spans="1:4" x14ac:dyDescent="0.3">
      <c r="A8365" t="s">
        <v>10675</v>
      </c>
      <c r="B8365" t="s">
        <v>2687</v>
      </c>
      <c r="C8365">
        <v>19658</v>
      </c>
      <c r="D8365">
        <v>62571575</v>
      </c>
    </row>
    <row r="8366" spans="1:4" x14ac:dyDescent="0.3">
      <c r="A8366" t="s">
        <v>10676</v>
      </c>
      <c r="B8366" t="s">
        <v>2345</v>
      </c>
      <c r="C8366">
        <v>45043</v>
      </c>
      <c r="D8366">
        <v>8175279842</v>
      </c>
    </row>
    <row r="8367" spans="1:4" x14ac:dyDescent="0.3">
      <c r="A8367" t="s">
        <v>10677</v>
      </c>
      <c r="B8367" t="s">
        <v>2288</v>
      </c>
      <c r="C8367">
        <v>16694</v>
      </c>
      <c r="D8367">
        <v>1898839557</v>
      </c>
    </row>
    <row r="8368" spans="1:4" x14ac:dyDescent="0.3">
      <c r="A8368" t="s">
        <v>10678</v>
      </c>
      <c r="B8368" t="s">
        <v>1997</v>
      </c>
      <c r="C8368">
        <v>16063</v>
      </c>
      <c r="D8368">
        <v>4359854056</v>
      </c>
    </row>
    <row r="8369" spans="1:4" x14ac:dyDescent="0.3">
      <c r="A8369" t="s">
        <v>10679</v>
      </c>
      <c r="B8369" t="s">
        <v>3271</v>
      </c>
      <c r="C8369">
        <v>57855</v>
      </c>
      <c r="D8369">
        <v>6731572691</v>
      </c>
    </row>
    <row r="8370" spans="1:4" x14ac:dyDescent="0.3">
      <c r="A8370" t="s">
        <v>10680</v>
      </c>
      <c r="B8370" t="s">
        <v>2099</v>
      </c>
      <c r="C8370">
        <v>43785</v>
      </c>
      <c r="D8370">
        <v>1969484233</v>
      </c>
    </row>
    <row r="8371" spans="1:4" x14ac:dyDescent="0.3">
      <c r="A8371" t="s">
        <v>10681</v>
      </c>
      <c r="B8371" t="s">
        <v>2037</v>
      </c>
      <c r="C8371">
        <v>43658</v>
      </c>
      <c r="D8371">
        <v>3016446324</v>
      </c>
    </row>
    <row r="8372" spans="1:4" x14ac:dyDescent="0.3">
      <c r="A8372" t="s">
        <v>10682</v>
      </c>
      <c r="B8372" t="s">
        <v>2141</v>
      </c>
      <c r="C8372">
        <v>10819</v>
      </c>
      <c r="D8372">
        <v>4192443678</v>
      </c>
    </row>
    <row r="8373" spans="1:4" x14ac:dyDescent="0.3">
      <c r="A8373" t="s">
        <v>10683</v>
      </c>
      <c r="B8373" t="s">
        <v>1993</v>
      </c>
      <c r="C8373">
        <v>41755</v>
      </c>
      <c r="D8373">
        <v>6462250968</v>
      </c>
    </row>
    <row r="8374" spans="1:4" x14ac:dyDescent="0.3">
      <c r="A8374" t="s">
        <v>10684</v>
      </c>
      <c r="B8374" t="s">
        <v>2054</v>
      </c>
      <c r="C8374">
        <v>22372</v>
      </c>
      <c r="D8374">
        <v>1149008652</v>
      </c>
    </row>
    <row r="8375" spans="1:4" x14ac:dyDescent="0.3">
      <c r="A8375" t="s">
        <v>10685</v>
      </c>
      <c r="B8375" t="s">
        <v>2018</v>
      </c>
      <c r="C8375">
        <v>49440</v>
      </c>
      <c r="D8375">
        <v>7251959615</v>
      </c>
    </row>
    <row r="8376" spans="1:4" x14ac:dyDescent="0.3">
      <c r="A8376" t="s">
        <v>10686</v>
      </c>
      <c r="B8376" t="s">
        <v>2288</v>
      </c>
      <c r="C8376">
        <v>52988</v>
      </c>
      <c r="D8376">
        <v>4236713853</v>
      </c>
    </row>
    <row r="8377" spans="1:4" x14ac:dyDescent="0.3">
      <c r="A8377" t="s">
        <v>10687</v>
      </c>
      <c r="B8377" t="s">
        <v>2396</v>
      </c>
      <c r="C8377">
        <v>34900</v>
      </c>
      <c r="D8377">
        <v>1532722974</v>
      </c>
    </row>
    <row r="8378" spans="1:4" x14ac:dyDescent="0.3">
      <c r="A8378" t="s">
        <v>10688</v>
      </c>
      <c r="B8378" t="s">
        <v>2205</v>
      </c>
      <c r="C8378">
        <v>15798</v>
      </c>
      <c r="D8378">
        <v>3661649302</v>
      </c>
    </row>
    <row r="8379" spans="1:4" x14ac:dyDescent="0.3">
      <c r="A8379" t="s">
        <v>10689</v>
      </c>
      <c r="B8379" t="s">
        <v>1982</v>
      </c>
      <c r="C8379">
        <v>22245</v>
      </c>
      <c r="D8379">
        <v>8322342209</v>
      </c>
    </row>
    <row r="8380" spans="1:4" x14ac:dyDescent="0.3">
      <c r="A8380" t="s">
        <v>10690</v>
      </c>
      <c r="B8380" t="s">
        <v>2970</v>
      </c>
      <c r="C8380">
        <v>20404</v>
      </c>
      <c r="D8380">
        <v>8565880958</v>
      </c>
    </row>
    <row r="8381" spans="1:4" x14ac:dyDescent="0.3">
      <c r="A8381" t="s">
        <v>10691</v>
      </c>
      <c r="B8381" t="s">
        <v>2321</v>
      </c>
      <c r="C8381">
        <v>30106</v>
      </c>
      <c r="D8381">
        <v>4049350750</v>
      </c>
    </row>
    <row r="8382" spans="1:4" x14ac:dyDescent="0.3">
      <c r="A8382" t="s">
        <v>10692</v>
      </c>
      <c r="B8382" t="s">
        <v>2293</v>
      </c>
      <c r="C8382">
        <v>11957</v>
      </c>
      <c r="D8382">
        <v>1391414047</v>
      </c>
    </row>
    <row r="8383" spans="1:4" x14ac:dyDescent="0.3">
      <c r="A8383" t="s">
        <v>10693</v>
      </c>
      <c r="B8383" t="s">
        <v>2182</v>
      </c>
      <c r="C8383">
        <v>11911</v>
      </c>
      <c r="D8383">
        <v>3554200719</v>
      </c>
    </row>
    <row r="8384" spans="1:4" x14ac:dyDescent="0.3">
      <c r="A8384" t="s">
        <v>10694</v>
      </c>
      <c r="B8384" t="s">
        <v>2606</v>
      </c>
      <c r="C8384">
        <v>16288</v>
      </c>
      <c r="D8384">
        <v>2575500974</v>
      </c>
    </row>
    <row r="8385" spans="1:4" x14ac:dyDescent="0.3">
      <c r="A8385" t="s">
        <v>10695</v>
      </c>
      <c r="B8385" t="s">
        <v>1995</v>
      </c>
      <c r="C8385">
        <v>49402</v>
      </c>
      <c r="D8385">
        <v>8460683117</v>
      </c>
    </row>
    <row r="8386" spans="1:4" x14ac:dyDescent="0.3">
      <c r="A8386" t="s">
        <v>10696</v>
      </c>
      <c r="B8386" t="s">
        <v>3041</v>
      </c>
      <c r="C8386">
        <v>26384</v>
      </c>
      <c r="D8386">
        <v>9196221739</v>
      </c>
    </row>
    <row r="8387" spans="1:4" x14ac:dyDescent="0.3">
      <c r="A8387" t="s">
        <v>10697</v>
      </c>
      <c r="B8387" t="s">
        <v>4018</v>
      </c>
      <c r="C8387">
        <v>27195</v>
      </c>
      <c r="D8387">
        <v>4739588234</v>
      </c>
    </row>
    <row r="8388" spans="1:4" x14ac:dyDescent="0.3">
      <c r="A8388" t="s">
        <v>10698</v>
      </c>
      <c r="B8388" t="s">
        <v>2207</v>
      </c>
      <c r="C8388">
        <v>25668</v>
      </c>
      <c r="D8388">
        <v>2292892200</v>
      </c>
    </row>
    <row r="8389" spans="1:4" x14ac:dyDescent="0.3">
      <c r="A8389" t="s">
        <v>10699</v>
      </c>
      <c r="B8389" t="s">
        <v>2507</v>
      </c>
      <c r="C8389">
        <v>54489</v>
      </c>
      <c r="D8389">
        <v>7152427402</v>
      </c>
    </row>
    <row r="8390" spans="1:4" x14ac:dyDescent="0.3">
      <c r="A8390" t="s">
        <v>10700</v>
      </c>
      <c r="B8390" t="s">
        <v>2014</v>
      </c>
      <c r="C8390">
        <v>20092</v>
      </c>
      <c r="D8390">
        <v>1992195951</v>
      </c>
    </row>
    <row r="8391" spans="1:4" x14ac:dyDescent="0.3">
      <c r="A8391" t="s">
        <v>10701</v>
      </c>
      <c r="B8391" t="s">
        <v>2680</v>
      </c>
      <c r="C8391">
        <v>30982</v>
      </c>
      <c r="D8391">
        <v>6852060985</v>
      </c>
    </row>
    <row r="8392" spans="1:4" x14ac:dyDescent="0.3">
      <c r="A8392" t="s">
        <v>10702</v>
      </c>
      <c r="B8392" t="s">
        <v>2061</v>
      </c>
      <c r="C8392">
        <v>41742</v>
      </c>
      <c r="D8392">
        <v>8173067724</v>
      </c>
    </row>
    <row r="8393" spans="1:4" x14ac:dyDescent="0.3">
      <c r="A8393" t="s">
        <v>10703</v>
      </c>
      <c r="B8393" t="s">
        <v>2507</v>
      </c>
      <c r="C8393">
        <v>57123</v>
      </c>
      <c r="D8393">
        <v>9815158015</v>
      </c>
    </row>
    <row r="8394" spans="1:4" x14ac:dyDescent="0.3">
      <c r="A8394" t="s">
        <v>10704</v>
      </c>
      <c r="B8394" t="s">
        <v>2207</v>
      </c>
      <c r="C8394">
        <v>33116</v>
      </c>
      <c r="D8394">
        <v>3915983489</v>
      </c>
    </row>
    <row r="8395" spans="1:4" x14ac:dyDescent="0.3">
      <c r="A8395" t="s">
        <v>10705</v>
      </c>
      <c r="B8395" t="s">
        <v>2006</v>
      </c>
      <c r="C8395">
        <v>40880</v>
      </c>
      <c r="D8395">
        <v>62571575</v>
      </c>
    </row>
    <row r="8396" spans="1:4" x14ac:dyDescent="0.3">
      <c r="A8396" t="s">
        <v>10706</v>
      </c>
      <c r="B8396" t="s">
        <v>2071</v>
      </c>
      <c r="C8396">
        <v>31468</v>
      </c>
      <c r="D8396">
        <v>244523738</v>
      </c>
    </row>
    <row r="8397" spans="1:4" x14ac:dyDescent="0.3">
      <c r="A8397" t="s">
        <v>10707</v>
      </c>
      <c r="B8397" t="s">
        <v>2491</v>
      </c>
      <c r="C8397">
        <v>34373</v>
      </c>
      <c r="D8397">
        <v>6618120233</v>
      </c>
    </row>
    <row r="8398" spans="1:4" x14ac:dyDescent="0.3">
      <c r="A8398" t="s">
        <v>10708</v>
      </c>
      <c r="B8398" t="s">
        <v>2121</v>
      </c>
      <c r="C8398">
        <v>25185</v>
      </c>
      <c r="D8398">
        <v>1014658829</v>
      </c>
    </row>
    <row r="8399" spans="1:4" x14ac:dyDescent="0.3">
      <c r="A8399" t="s">
        <v>10709</v>
      </c>
      <c r="B8399" t="s">
        <v>2067</v>
      </c>
      <c r="C8399">
        <v>22679</v>
      </c>
      <c r="D8399">
        <v>8162941088</v>
      </c>
    </row>
    <row r="8400" spans="1:4" x14ac:dyDescent="0.3">
      <c r="A8400" t="s">
        <v>10710</v>
      </c>
      <c r="B8400" t="s">
        <v>1993</v>
      </c>
      <c r="C8400">
        <v>34234</v>
      </c>
      <c r="D8400">
        <v>7931128354</v>
      </c>
    </row>
    <row r="8401" spans="1:4" x14ac:dyDescent="0.3">
      <c r="A8401" t="s">
        <v>10711</v>
      </c>
      <c r="B8401" t="s">
        <v>2348</v>
      </c>
      <c r="C8401">
        <v>19064</v>
      </c>
      <c r="D8401">
        <v>2922893758</v>
      </c>
    </row>
    <row r="8402" spans="1:4" x14ac:dyDescent="0.3">
      <c r="A8402" t="s">
        <v>10712</v>
      </c>
      <c r="B8402" t="s">
        <v>2207</v>
      </c>
      <c r="C8402">
        <v>57200</v>
      </c>
      <c r="D8402">
        <v>4670832530</v>
      </c>
    </row>
    <row r="8403" spans="1:4" x14ac:dyDescent="0.3">
      <c r="A8403" t="s">
        <v>10713</v>
      </c>
      <c r="B8403" t="s">
        <v>2441</v>
      </c>
      <c r="C8403">
        <v>49884</v>
      </c>
      <c r="D8403">
        <v>4453705328</v>
      </c>
    </row>
    <row r="8404" spans="1:4" x14ac:dyDescent="0.3">
      <c r="A8404" t="s">
        <v>10714</v>
      </c>
      <c r="B8404" t="s">
        <v>3243</v>
      </c>
      <c r="C8404">
        <v>29125</v>
      </c>
      <c r="D8404">
        <v>7837437543</v>
      </c>
    </row>
    <row r="8405" spans="1:4" x14ac:dyDescent="0.3">
      <c r="A8405" t="s">
        <v>10715</v>
      </c>
      <c r="B8405" t="s">
        <v>2636</v>
      </c>
      <c r="C8405">
        <v>13857</v>
      </c>
      <c r="D8405">
        <v>9292607561</v>
      </c>
    </row>
    <row r="8406" spans="1:4" x14ac:dyDescent="0.3">
      <c r="A8406" t="s">
        <v>10716</v>
      </c>
      <c r="B8406" t="s">
        <v>5394</v>
      </c>
      <c r="C8406">
        <v>42746</v>
      </c>
      <c r="D8406">
        <v>3967370569</v>
      </c>
    </row>
    <row r="8407" spans="1:4" x14ac:dyDescent="0.3">
      <c r="A8407" t="s">
        <v>10717</v>
      </c>
      <c r="B8407" t="s">
        <v>2424</v>
      </c>
      <c r="C8407">
        <v>10491</v>
      </c>
      <c r="D8407">
        <v>9627071331</v>
      </c>
    </row>
    <row r="8408" spans="1:4" x14ac:dyDescent="0.3">
      <c r="A8408" t="s">
        <v>10718</v>
      </c>
      <c r="B8408" t="s">
        <v>2614</v>
      </c>
      <c r="C8408">
        <v>57762</v>
      </c>
      <c r="D8408">
        <v>6293335589</v>
      </c>
    </row>
    <row r="8409" spans="1:4" x14ac:dyDescent="0.3">
      <c r="A8409" t="s">
        <v>10719</v>
      </c>
      <c r="B8409" t="s">
        <v>2300</v>
      </c>
      <c r="C8409">
        <v>16761</v>
      </c>
      <c r="D8409">
        <v>9328457335</v>
      </c>
    </row>
    <row r="8410" spans="1:4" x14ac:dyDescent="0.3">
      <c r="A8410" t="s">
        <v>10720</v>
      </c>
      <c r="B8410" t="s">
        <v>2641</v>
      </c>
      <c r="C8410">
        <v>14920</v>
      </c>
      <c r="D8410">
        <v>2565290632</v>
      </c>
    </row>
    <row r="8411" spans="1:4" x14ac:dyDescent="0.3">
      <c r="A8411" t="s">
        <v>10721</v>
      </c>
      <c r="B8411" t="s">
        <v>2505</v>
      </c>
      <c r="C8411">
        <v>22746</v>
      </c>
      <c r="D8411">
        <v>7824503232</v>
      </c>
    </row>
    <row r="8412" spans="1:4" x14ac:dyDescent="0.3">
      <c r="A8412" t="s">
        <v>10722</v>
      </c>
      <c r="B8412" t="s">
        <v>4422</v>
      </c>
      <c r="C8412">
        <v>16784</v>
      </c>
      <c r="D8412">
        <v>895027720</v>
      </c>
    </row>
    <row r="8413" spans="1:4" x14ac:dyDescent="0.3">
      <c r="A8413" t="s">
        <v>10723</v>
      </c>
      <c r="B8413" t="s">
        <v>2853</v>
      </c>
      <c r="C8413">
        <v>36493</v>
      </c>
      <c r="D8413">
        <v>8664054479</v>
      </c>
    </row>
    <row r="8414" spans="1:4" x14ac:dyDescent="0.3">
      <c r="A8414" t="s">
        <v>10724</v>
      </c>
      <c r="B8414" t="s">
        <v>2170</v>
      </c>
      <c r="C8414">
        <v>31960</v>
      </c>
      <c r="D8414">
        <v>9885165231</v>
      </c>
    </row>
    <row r="8415" spans="1:4" x14ac:dyDescent="0.3">
      <c r="A8415" t="s">
        <v>10725</v>
      </c>
      <c r="B8415" t="s">
        <v>2614</v>
      </c>
      <c r="C8415">
        <v>19772</v>
      </c>
      <c r="D8415">
        <v>8685064791</v>
      </c>
    </row>
    <row r="8416" spans="1:4" x14ac:dyDescent="0.3">
      <c r="A8416" t="s">
        <v>10726</v>
      </c>
      <c r="B8416" t="s">
        <v>3356</v>
      </c>
      <c r="C8416">
        <v>55428</v>
      </c>
      <c r="D8416">
        <v>3303111790</v>
      </c>
    </row>
    <row r="8417" spans="1:4" x14ac:dyDescent="0.3">
      <c r="A8417" t="s">
        <v>10727</v>
      </c>
      <c r="B8417" t="s">
        <v>2030</v>
      </c>
      <c r="C8417">
        <v>59345</v>
      </c>
      <c r="D8417">
        <v>6788593582</v>
      </c>
    </row>
    <row r="8418" spans="1:4" x14ac:dyDescent="0.3">
      <c r="A8418" t="s">
        <v>10728</v>
      </c>
      <c r="B8418" t="s">
        <v>1948</v>
      </c>
      <c r="C8418">
        <v>46131</v>
      </c>
      <c r="D8418">
        <v>8099854152</v>
      </c>
    </row>
    <row r="8419" spans="1:4" x14ac:dyDescent="0.3">
      <c r="A8419" t="s">
        <v>10729</v>
      </c>
      <c r="B8419" t="s">
        <v>2283</v>
      </c>
      <c r="C8419">
        <v>45083</v>
      </c>
      <c r="D8419">
        <v>8482007106</v>
      </c>
    </row>
    <row r="8420" spans="1:4" x14ac:dyDescent="0.3">
      <c r="A8420" t="s">
        <v>10730</v>
      </c>
      <c r="B8420" t="s">
        <v>2650</v>
      </c>
      <c r="C8420">
        <v>24845</v>
      </c>
      <c r="D8420">
        <v>6487054410</v>
      </c>
    </row>
    <row r="8421" spans="1:4" x14ac:dyDescent="0.3">
      <c r="A8421" t="s">
        <v>10731</v>
      </c>
      <c r="B8421" t="s">
        <v>2103</v>
      </c>
      <c r="C8421">
        <v>11437</v>
      </c>
      <c r="D8421">
        <v>4075444457</v>
      </c>
    </row>
    <row r="8422" spans="1:4" x14ac:dyDescent="0.3">
      <c r="A8422" t="s">
        <v>10732</v>
      </c>
      <c r="B8422" t="s">
        <v>2217</v>
      </c>
      <c r="C8422">
        <v>30792</v>
      </c>
      <c r="D8422">
        <v>2702941109</v>
      </c>
    </row>
    <row r="8423" spans="1:4" x14ac:dyDescent="0.3">
      <c r="A8423" t="s">
        <v>10733</v>
      </c>
      <c r="B8423" t="s">
        <v>3291</v>
      </c>
      <c r="C8423">
        <v>59631</v>
      </c>
      <c r="D8423">
        <v>1729795870</v>
      </c>
    </row>
    <row r="8424" spans="1:4" x14ac:dyDescent="0.3">
      <c r="A8424" t="s">
        <v>10734</v>
      </c>
      <c r="B8424" t="s">
        <v>2164</v>
      </c>
      <c r="C8424">
        <v>19142</v>
      </c>
      <c r="D8424">
        <v>5209112160</v>
      </c>
    </row>
    <row r="8425" spans="1:4" x14ac:dyDescent="0.3">
      <c r="A8425" t="s">
        <v>10735</v>
      </c>
      <c r="B8425" t="s">
        <v>1964</v>
      </c>
      <c r="C8425">
        <v>55269</v>
      </c>
      <c r="D8425">
        <v>2450711406</v>
      </c>
    </row>
    <row r="8426" spans="1:4" x14ac:dyDescent="0.3">
      <c r="A8426" t="s">
        <v>10736</v>
      </c>
      <c r="B8426" t="s">
        <v>2279</v>
      </c>
      <c r="C8426">
        <v>11259</v>
      </c>
      <c r="D8426">
        <v>9107581297</v>
      </c>
    </row>
    <row r="8427" spans="1:4" x14ac:dyDescent="0.3">
      <c r="A8427" t="s">
        <v>10737</v>
      </c>
      <c r="B8427" t="s">
        <v>1944</v>
      </c>
      <c r="C8427">
        <v>32512</v>
      </c>
      <c r="D8427">
        <v>6364724701</v>
      </c>
    </row>
    <row r="8428" spans="1:4" x14ac:dyDescent="0.3">
      <c r="A8428" t="s">
        <v>10738</v>
      </c>
      <c r="B8428" t="s">
        <v>2244</v>
      </c>
      <c r="C8428">
        <v>30940</v>
      </c>
      <c r="D8428">
        <v>3266408608</v>
      </c>
    </row>
    <row r="8429" spans="1:4" x14ac:dyDescent="0.3">
      <c r="A8429" t="s">
        <v>10739</v>
      </c>
      <c r="B8429" t="s">
        <v>2424</v>
      </c>
      <c r="C8429">
        <v>55671</v>
      </c>
      <c r="D8429">
        <v>4398950745</v>
      </c>
    </row>
    <row r="8430" spans="1:4" x14ac:dyDescent="0.3">
      <c r="A8430" t="s">
        <v>10740</v>
      </c>
      <c r="B8430" t="s">
        <v>2249</v>
      </c>
      <c r="C8430">
        <v>57236</v>
      </c>
      <c r="D8430">
        <v>8370379001</v>
      </c>
    </row>
    <row r="8431" spans="1:4" x14ac:dyDescent="0.3">
      <c r="A8431" t="s">
        <v>10741</v>
      </c>
      <c r="B8431" t="s">
        <v>3886</v>
      </c>
      <c r="C8431">
        <v>27839</v>
      </c>
      <c r="D8431">
        <v>2128813026</v>
      </c>
    </row>
    <row r="8432" spans="1:4" x14ac:dyDescent="0.3">
      <c r="A8432" t="s">
        <v>10742</v>
      </c>
      <c r="B8432" t="s">
        <v>1984</v>
      </c>
      <c r="C8432">
        <v>35472</v>
      </c>
      <c r="D8432">
        <v>7516977292</v>
      </c>
    </row>
    <row r="8433" spans="1:4" x14ac:dyDescent="0.3">
      <c r="A8433" t="s">
        <v>10743</v>
      </c>
      <c r="B8433" t="s">
        <v>2173</v>
      </c>
      <c r="C8433">
        <v>12980</v>
      </c>
      <c r="D8433">
        <v>9892583027</v>
      </c>
    </row>
    <row r="8434" spans="1:4" x14ac:dyDescent="0.3">
      <c r="A8434" t="s">
        <v>10744</v>
      </c>
      <c r="B8434" t="s">
        <v>1984</v>
      </c>
      <c r="C8434">
        <v>13934</v>
      </c>
      <c r="D8434">
        <v>7462961601</v>
      </c>
    </row>
    <row r="8435" spans="1:4" x14ac:dyDescent="0.3">
      <c r="A8435" t="s">
        <v>10745</v>
      </c>
      <c r="B8435" t="s">
        <v>2095</v>
      </c>
      <c r="C8435">
        <v>44714</v>
      </c>
      <c r="D8435">
        <v>1391414047</v>
      </c>
    </row>
    <row r="8436" spans="1:4" x14ac:dyDescent="0.3">
      <c r="A8436" t="s">
        <v>10746</v>
      </c>
      <c r="B8436" t="s">
        <v>2628</v>
      </c>
      <c r="C8436">
        <v>24477</v>
      </c>
      <c r="D8436">
        <v>2510440322</v>
      </c>
    </row>
    <row r="8437" spans="1:4" x14ac:dyDescent="0.3">
      <c r="A8437" t="s">
        <v>10747</v>
      </c>
      <c r="B8437" t="s">
        <v>2809</v>
      </c>
      <c r="C8437">
        <v>54462</v>
      </c>
      <c r="D8437">
        <v>5234982726</v>
      </c>
    </row>
    <row r="8438" spans="1:4" x14ac:dyDescent="0.3">
      <c r="A8438" t="s">
        <v>10748</v>
      </c>
      <c r="B8438" t="s">
        <v>3039</v>
      </c>
      <c r="C8438">
        <v>57518</v>
      </c>
      <c r="D8438">
        <v>4372257910</v>
      </c>
    </row>
    <row r="8439" spans="1:4" x14ac:dyDescent="0.3">
      <c r="A8439" t="s">
        <v>10749</v>
      </c>
      <c r="B8439" t="s">
        <v>2006</v>
      </c>
      <c r="C8439">
        <v>43578</v>
      </c>
      <c r="D8439">
        <v>7039995972</v>
      </c>
    </row>
    <row r="8440" spans="1:4" x14ac:dyDescent="0.3">
      <c r="A8440" t="s">
        <v>10750</v>
      </c>
      <c r="B8440" t="s">
        <v>3376</v>
      </c>
      <c r="C8440">
        <v>42359</v>
      </c>
      <c r="D8440">
        <v>8640079943</v>
      </c>
    </row>
    <row r="8441" spans="1:4" x14ac:dyDescent="0.3">
      <c r="A8441" t="s">
        <v>10751</v>
      </c>
      <c r="B8441" t="s">
        <v>2146</v>
      </c>
      <c r="C8441">
        <v>39691</v>
      </c>
      <c r="D8441">
        <v>4649590612</v>
      </c>
    </row>
    <row r="8442" spans="1:4" x14ac:dyDescent="0.3">
      <c r="A8442" t="s">
        <v>10752</v>
      </c>
      <c r="B8442" t="s">
        <v>3243</v>
      </c>
      <c r="C8442">
        <v>28027</v>
      </c>
      <c r="D8442">
        <v>7000350199</v>
      </c>
    </row>
    <row r="8443" spans="1:4" x14ac:dyDescent="0.3">
      <c r="A8443" t="s">
        <v>10753</v>
      </c>
      <c r="B8443" t="s">
        <v>2524</v>
      </c>
      <c r="C8443">
        <v>48009</v>
      </c>
      <c r="D8443">
        <v>1887308636</v>
      </c>
    </row>
    <row r="8444" spans="1:4" x14ac:dyDescent="0.3">
      <c r="A8444" t="s">
        <v>10754</v>
      </c>
      <c r="B8444" t="s">
        <v>2617</v>
      </c>
      <c r="C8444">
        <v>30093</v>
      </c>
      <c r="D8444">
        <v>4739588234</v>
      </c>
    </row>
    <row r="8445" spans="1:4" x14ac:dyDescent="0.3">
      <c r="A8445" t="s">
        <v>10755</v>
      </c>
      <c r="B8445" t="s">
        <v>2283</v>
      </c>
      <c r="C8445">
        <v>46472</v>
      </c>
      <c r="D8445">
        <v>4094820760</v>
      </c>
    </row>
    <row r="8446" spans="1:4" x14ac:dyDescent="0.3">
      <c r="A8446" t="s">
        <v>10756</v>
      </c>
      <c r="B8446" t="s">
        <v>2166</v>
      </c>
      <c r="C8446">
        <v>40429</v>
      </c>
      <c r="D8446">
        <v>1462119603</v>
      </c>
    </row>
    <row r="8447" spans="1:4" x14ac:dyDescent="0.3">
      <c r="A8447" t="s">
        <v>10757</v>
      </c>
      <c r="B8447" t="s">
        <v>3508</v>
      </c>
      <c r="C8447">
        <v>59102</v>
      </c>
      <c r="D8447">
        <v>9939542542</v>
      </c>
    </row>
    <row r="8448" spans="1:4" x14ac:dyDescent="0.3">
      <c r="A8448" t="s">
        <v>10758</v>
      </c>
      <c r="B8448" t="s">
        <v>2073</v>
      </c>
      <c r="C8448">
        <v>14549</v>
      </c>
      <c r="D8448">
        <v>2408183758</v>
      </c>
    </row>
    <row r="8449" spans="1:4" x14ac:dyDescent="0.3">
      <c r="A8449" t="s">
        <v>10759</v>
      </c>
      <c r="B8449" t="s">
        <v>4864</v>
      </c>
      <c r="C8449">
        <v>26922</v>
      </c>
      <c r="D8449">
        <v>4786629839</v>
      </c>
    </row>
    <row r="8450" spans="1:4" x14ac:dyDescent="0.3">
      <c r="A8450" t="s">
        <v>10760</v>
      </c>
      <c r="B8450" t="s">
        <v>1984</v>
      </c>
      <c r="C8450">
        <v>14289</v>
      </c>
      <c r="D8450">
        <v>2908560011</v>
      </c>
    </row>
    <row r="8451" spans="1:4" x14ac:dyDescent="0.3">
      <c r="A8451" t="s">
        <v>10761</v>
      </c>
      <c r="B8451" t="s">
        <v>3533</v>
      </c>
      <c r="C8451">
        <v>26099</v>
      </c>
      <c r="D8451">
        <v>4638232353</v>
      </c>
    </row>
    <row r="8452" spans="1:4" x14ac:dyDescent="0.3">
      <c r="A8452" t="s">
        <v>10762</v>
      </c>
      <c r="B8452" t="s">
        <v>1964</v>
      </c>
      <c r="C8452">
        <v>17101</v>
      </c>
      <c r="D8452">
        <v>5828678620</v>
      </c>
    </row>
    <row r="8453" spans="1:4" x14ac:dyDescent="0.3">
      <c r="A8453" t="s">
        <v>10763</v>
      </c>
      <c r="B8453" t="s">
        <v>2135</v>
      </c>
      <c r="C8453">
        <v>55973</v>
      </c>
      <c r="D8453">
        <v>2376099331</v>
      </c>
    </row>
    <row r="8454" spans="1:4" x14ac:dyDescent="0.3">
      <c r="A8454" t="s">
        <v>10764</v>
      </c>
      <c r="B8454" t="s">
        <v>2123</v>
      </c>
      <c r="C8454">
        <v>32241</v>
      </c>
      <c r="D8454">
        <v>37593587</v>
      </c>
    </row>
    <row r="8455" spans="1:4" x14ac:dyDescent="0.3">
      <c r="A8455" t="s">
        <v>10765</v>
      </c>
      <c r="B8455" t="s">
        <v>2391</v>
      </c>
      <c r="C8455">
        <v>54868</v>
      </c>
      <c r="D8455">
        <v>8646243699</v>
      </c>
    </row>
    <row r="8456" spans="1:4" x14ac:dyDescent="0.3">
      <c r="A8456" t="s">
        <v>10766</v>
      </c>
      <c r="B8456" t="s">
        <v>1968</v>
      </c>
      <c r="C8456">
        <v>58496</v>
      </c>
      <c r="D8456">
        <v>6819637888</v>
      </c>
    </row>
    <row r="8457" spans="1:4" x14ac:dyDescent="0.3">
      <c r="A8457" t="s">
        <v>10767</v>
      </c>
      <c r="B8457" t="s">
        <v>3108</v>
      </c>
      <c r="C8457">
        <v>13509</v>
      </c>
      <c r="D8457">
        <v>6375014751</v>
      </c>
    </row>
    <row r="8458" spans="1:4" x14ac:dyDescent="0.3">
      <c r="A8458" t="s">
        <v>10768</v>
      </c>
      <c r="B8458" t="s">
        <v>2992</v>
      </c>
      <c r="C8458">
        <v>55806</v>
      </c>
      <c r="D8458">
        <v>6471464479</v>
      </c>
    </row>
    <row r="8459" spans="1:4" x14ac:dyDescent="0.3">
      <c r="A8459" t="s">
        <v>10769</v>
      </c>
      <c r="B8459" t="s">
        <v>3078</v>
      </c>
      <c r="C8459">
        <v>13975</v>
      </c>
      <c r="D8459">
        <v>304906506</v>
      </c>
    </row>
    <row r="8460" spans="1:4" x14ac:dyDescent="0.3">
      <c r="A8460" t="s">
        <v>10770</v>
      </c>
      <c r="B8460" t="s">
        <v>2071</v>
      </c>
      <c r="C8460">
        <v>55454</v>
      </c>
      <c r="D8460">
        <v>7635344498</v>
      </c>
    </row>
    <row r="8461" spans="1:4" x14ac:dyDescent="0.3">
      <c r="A8461" t="s">
        <v>10771</v>
      </c>
      <c r="B8461" t="s">
        <v>2143</v>
      </c>
      <c r="C8461">
        <v>29178</v>
      </c>
      <c r="D8461">
        <v>8093156364</v>
      </c>
    </row>
    <row r="8462" spans="1:4" x14ac:dyDescent="0.3">
      <c r="A8462" t="s">
        <v>10772</v>
      </c>
      <c r="B8462" t="s">
        <v>2146</v>
      </c>
      <c r="C8462">
        <v>13182</v>
      </c>
      <c r="D8462">
        <v>549857826</v>
      </c>
    </row>
    <row r="8463" spans="1:4" x14ac:dyDescent="0.3">
      <c r="A8463" t="s">
        <v>10773</v>
      </c>
      <c r="B8463" t="s">
        <v>2246</v>
      </c>
      <c r="C8463">
        <v>31503</v>
      </c>
      <c r="D8463">
        <v>3145039288</v>
      </c>
    </row>
    <row r="8464" spans="1:4" x14ac:dyDescent="0.3">
      <c r="A8464" t="s">
        <v>10774</v>
      </c>
      <c r="B8464" t="s">
        <v>2079</v>
      </c>
      <c r="C8464">
        <v>59985</v>
      </c>
      <c r="D8464">
        <v>7462961601</v>
      </c>
    </row>
    <row r="8465" spans="1:4" x14ac:dyDescent="0.3">
      <c r="A8465" t="s">
        <v>10775</v>
      </c>
      <c r="B8465" t="s">
        <v>2641</v>
      </c>
      <c r="C8465">
        <v>37744</v>
      </c>
      <c r="D8465">
        <v>5197585250</v>
      </c>
    </row>
    <row r="8466" spans="1:4" x14ac:dyDescent="0.3">
      <c r="A8466" t="s">
        <v>10776</v>
      </c>
      <c r="B8466" t="s">
        <v>3315</v>
      </c>
      <c r="C8466">
        <v>52541</v>
      </c>
      <c r="D8466">
        <v>7493076952</v>
      </c>
    </row>
    <row r="8467" spans="1:4" x14ac:dyDescent="0.3">
      <c r="A8467" t="s">
        <v>10777</v>
      </c>
      <c r="B8467" t="s">
        <v>3235</v>
      </c>
      <c r="C8467">
        <v>25845</v>
      </c>
      <c r="D8467">
        <v>5759255762</v>
      </c>
    </row>
    <row r="8468" spans="1:4" x14ac:dyDescent="0.3">
      <c r="A8468" t="s">
        <v>10778</v>
      </c>
      <c r="B8468" t="s">
        <v>2063</v>
      </c>
      <c r="C8468">
        <v>20281</v>
      </c>
      <c r="D8468">
        <v>4504361140</v>
      </c>
    </row>
    <row r="8469" spans="1:4" x14ac:dyDescent="0.3">
      <c r="A8469" t="s">
        <v>10779</v>
      </c>
      <c r="B8469" t="s">
        <v>2557</v>
      </c>
      <c r="C8469">
        <v>21051</v>
      </c>
      <c r="D8469">
        <v>4638232353</v>
      </c>
    </row>
    <row r="8470" spans="1:4" x14ac:dyDescent="0.3">
      <c r="A8470" t="s">
        <v>10780</v>
      </c>
      <c r="B8470" t="s">
        <v>1978</v>
      </c>
      <c r="C8470">
        <v>38474</v>
      </c>
      <c r="D8470">
        <v>5779075530</v>
      </c>
    </row>
    <row r="8471" spans="1:4" x14ac:dyDescent="0.3">
      <c r="A8471" t="s">
        <v>10781</v>
      </c>
      <c r="B8471" t="s">
        <v>3076</v>
      </c>
      <c r="C8471">
        <v>41652</v>
      </c>
      <c r="D8471">
        <v>9305168396</v>
      </c>
    </row>
    <row r="8472" spans="1:4" x14ac:dyDescent="0.3">
      <c r="A8472" t="s">
        <v>10782</v>
      </c>
      <c r="B8472" t="s">
        <v>2022</v>
      </c>
      <c r="C8472">
        <v>56089</v>
      </c>
      <c r="D8472">
        <v>4808886316</v>
      </c>
    </row>
    <row r="8473" spans="1:4" x14ac:dyDescent="0.3">
      <c r="A8473" t="s">
        <v>10783</v>
      </c>
      <c r="B8473" t="s">
        <v>2665</v>
      </c>
      <c r="C8473">
        <v>17944</v>
      </c>
      <c r="D8473">
        <v>8154943166</v>
      </c>
    </row>
    <row r="8474" spans="1:4" x14ac:dyDescent="0.3">
      <c r="A8474" t="s">
        <v>10784</v>
      </c>
      <c r="B8474" t="s">
        <v>2804</v>
      </c>
      <c r="C8474">
        <v>29058</v>
      </c>
      <c r="D8474">
        <v>8640079943</v>
      </c>
    </row>
    <row r="8475" spans="1:4" x14ac:dyDescent="0.3">
      <c r="A8475" t="s">
        <v>10785</v>
      </c>
      <c r="B8475" t="s">
        <v>2470</v>
      </c>
      <c r="C8475">
        <v>50150</v>
      </c>
      <c r="D8475">
        <v>6720857681</v>
      </c>
    </row>
    <row r="8476" spans="1:4" x14ac:dyDescent="0.3">
      <c r="A8476" t="s">
        <v>10786</v>
      </c>
      <c r="B8476" t="s">
        <v>5394</v>
      </c>
      <c r="C8476">
        <v>13449</v>
      </c>
      <c r="D8476">
        <v>7088886472</v>
      </c>
    </row>
    <row r="8477" spans="1:4" x14ac:dyDescent="0.3">
      <c r="A8477" t="s">
        <v>10787</v>
      </c>
      <c r="B8477" t="s">
        <v>2325</v>
      </c>
      <c r="C8477">
        <v>28868</v>
      </c>
      <c r="D8477">
        <v>9518260397</v>
      </c>
    </row>
    <row r="8478" spans="1:4" x14ac:dyDescent="0.3">
      <c r="A8478" t="s">
        <v>10788</v>
      </c>
      <c r="B8478" t="s">
        <v>2032</v>
      </c>
      <c r="C8478">
        <v>19374</v>
      </c>
      <c r="D8478">
        <v>3935718624</v>
      </c>
    </row>
    <row r="8479" spans="1:4" x14ac:dyDescent="0.3">
      <c r="A8479" t="s">
        <v>10789</v>
      </c>
      <c r="B8479" t="s">
        <v>2069</v>
      </c>
      <c r="C8479">
        <v>53136</v>
      </c>
      <c r="D8479">
        <v>4972162740</v>
      </c>
    </row>
    <row r="8480" spans="1:4" x14ac:dyDescent="0.3">
      <c r="A8480" t="s">
        <v>10790</v>
      </c>
      <c r="B8480" t="s">
        <v>2896</v>
      </c>
      <c r="C8480">
        <v>20255</v>
      </c>
      <c r="D8480">
        <v>264454596</v>
      </c>
    </row>
    <row r="8481" spans="1:4" x14ac:dyDescent="0.3">
      <c r="A8481" t="s">
        <v>10791</v>
      </c>
      <c r="B8481" t="s">
        <v>1993</v>
      </c>
      <c r="C8481">
        <v>19924</v>
      </c>
      <c r="D8481">
        <v>7866715386</v>
      </c>
    </row>
    <row r="8482" spans="1:4" x14ac:dyDescent="0.3">
      <c r="A8482" t="s">
        <v>10792</v>
      </c>
      <c r="B8482" t="s">
        <v>2177</v>
      </c>
      <c r="C8482">
        <v>29035</v>
      </c>
      <c r="D8482">
        <v>7637608875</v>
      </c>
    </row>
    <row r="8483" spans="1:4" x14ac:dyDescent="0.3">
      <c r="A8483" t="s">
        <v>10793</v>
      </c>
      <c r="B8483" t="s">
        <v>3279</v>
      </c>
      <c r="C8483">
        <v>35046</v>
      </c>
      <c r="D8483">
        <v>4978659442</v>
      </c>
    </row>
    <row r="8484" spans="1:4" x14ac:dyDescent="0.3">
      <c r="A8484" t="s">
        <v>10794</v>
      </c>
      <c r="B8484" t="s">
        <v>2343</v>
      </c>
      <c r="C8484">
        <v>37617</v>
      </c>
      <c r="D8484">
        <v>4649590612</v>
      </c>
    </row>
    <row r="8485" spans="1:4" x14ac:dyDescent="0.3">
      <c r="A8485" t="s">
        <v>10795</v>
      </c>
      <c r="B8485" t="s">
        <v>2073</v>
      </c>
      <c r="C8485">
        <v>31687</v>
      </c>
      <c r="D8485">
        <v>3843300291</v>
      </c>
    </row>
    <row r="8486" spans="1:4" x14ac:dyDescent="0.3">
      <c r="A8486" t="s">
        <v>10796</v>
      </c>
      <c r="B8486" t="s">
        <v>3144</v>
      </c>
      <c r="C8486">
        <v>39557</v>
      </c>
      <c r="D8486">
        <v>6852060985</v>
      </c>
    </row>
    <row r="8487" spans="1:4" x14ac:dyDescent="0.3">
      <c r="A8487" t="s">
        <v>10797</v>
      </c>
      <c r="B8487" t="s">
        <v>2896</v>
      </c>
      <c r="C8487">
        <v>26612</v>
      </c>
      <c r="D8487">
        <v>2185059785</v>
      </c>
    </row>
    <row r="8488" spans="1:4" x14ac:dyDescent="0.3">
      <c r="A8488" t="s">
        <v>10798</v>
      </c>
      <c r="B8488" t="s">
        <v>1984</v>
      </c>
      <c r="C8488">
        <v>17165</v>
      </c>
      <c r="D8488">
        <v>7866715386</v>
      </c>
    </row>
    <row r="8489" spans="1:4" x14ac:dyDescent="0.3">
      <c r="A8489" t="s">
        <v>10799</v>
      </c>
      <c r="B8489" t="s">
        <v>1934</v>
      </c>
      <c r="C8489">
        <v>21336</v>
      </c>
      <c r="D8489">
        <v>303831626</v>
      </c>
    </row>
    <row r="8490" spans="1:4" x14ac:dyDescent="0.3">
      <c r="A8490" t="s">
        <v>10800</v>
      </c>
      <c r="B8490" t="s">
        <v>2459</v>
      </c>
      <c r="C8490">
        <v>34648</v>
      </c>
      <c r="D8490">
        <v>3843300291</v>
      </c>
    </row>
    <row r="8491" spans="1:4" x14ac:dyDescent="0.3">
      <c r="A8491" t="s">
        <v>10801</v>
      </c>
      <c r="B8491" t="s">
        <v>2253</v>
      </c>
      <c r="C8491">
        <v>46191</v>
      </c>
      <c r="D8491">
        <v>7074056774</v>
      </c>
    </row>
    <row r="8492" spans="1:4" x14ac:dyDescent="0.3">
      <c r="A8492" t="s">
        <v>10802</v>
      </c>
      <c r="B8492" t="s">
        <v>1980</v>
      </c>
      <c r="C8492">
        <v>22033</v>
      </c>
      <c r="D8492">
        <v>132027631</v>
      </c>
    </row>
    <row r="8493" spans="1:4" x14ac:dyDescent="0.3">
      <c r="A8493" t="s">
        <v>10803</v>
      </c>
      <c r="B8493" t="s">
        <v>2319</v>
      </c>
      <c r="C8493">
        <v>28817</v>
      </c>
      <c r="D8493">
        <v>2234966051</v>
      </c>
    </row>
    <row r="8494" spans="1:4" x14ac:dyDescent="0.3">
      <c r="A8494" t="s">
        <v>10804</v>
      </c>
      <c r="B8494" t="s">
        <v>2574</v>
      </c>
      <c r="C8494">
        <v>38049</v>
      </c>
      <c r="D8494">
        <v>6731572691</v>
      </c>
    </row>
    <row r="8495" spans="1:4" x14ac:dyDescent="0.3">
      <c r="A8495" t="s">
        <v>10805</v>
      </c>
      <c r="B8495" t="s">
        <v>4864</v>
      </c>
      <c r="C8495">
        <v>17883</v>
      </c>
      <c r="D8495">
        <v>9104569016</v>
      </c>
    </row>
    <row r="8496" spans="1:4" x14ac:dyDescent="0.3">
      <c r="A8496" t="s">
        <v>10806</v>
      </c>
      <c r="B8496" t="s">
        <v>2665</v>
      </c>
      <c r="C8496">
        <v>52735</v>
      </c>
      <c r="D8496">
        <v>250257920</v>
      </c>
    </row>
    <row r="8497" spans="1:4" x14ac:dyDescent="0.3">
      <c r="A8497" t="s">
        <v>10807</v>
      </c>
      <c r="B8497" t="s">
        <v>2210</v>
      </c>
      <c r="C8497">
        <v>24223</v>
      </c>
      <c r="D8497">
        <v>4689682046</v>
      </c>
    </row>
    <row r="8498" spans="1:4" x14ac:dyDescent="0.3">
      <c r="A8498" t="s">
        <v>10808</v>
      </c>
      <c r="B8498" t="s">
        <v>2574</v>
      </c>
      <c r="C8498">
        <v>23493</v>
      </c>
      <c r="D8498">
        <v>1469328364</v>
      </c>
    </row>
    <row r="8499" spans="1:4" x14ac:dyDescent="0.3">
      <c r="A8499" t="s">
        <v>10809</v>
      </c>
      <c r="B8499" t="s">
        <v>3369</v>
      </c>
      <c r="C8499">
        <v>28894</v>
      </c>
      <c r="D8499">
        <v>4876404933</v>
      </c>
    </row>
    <row r="8500" spans="1:4" x14ac:dyDescent="0.3">
      <c r="A8500" t="s">
        <v>10810</v>
      </c>
      <c r="B8500" t="s">
        <v>2030</v>
      </c>
      <c r="C8500">
        <v>11484</v>
      </c>
      <c r="D8500">
        <v>1462119603</v>
      </c>
    </row>
    <row r="8501" spans="1:4" x14ac:dyDescent="0.3">
      <c r="A8501" t="s">
        <v>10811</v>
      </c>
      <c r="B8501" t="s">
        <v>2164</v>
      </c>
      <c r="C8501">
        <v>12030</v>
      </c>
      <c r="D8501">
        <v>4920920075</v>
      </c>
    </row>
    <row r="8502" spans="1:4" x14ac:dyDescent="0.3">
      <c r="A8502" t="s">
        <v>10812</v>
      </c>
      <c r="B8502" t="s">
        <v>2129</v>
      </c>
      <c r="C8502">
        <v>12177</v>
      </c>
      <c r="D8502">
        <v>9627071331</v>
      </c>
    </row>
    <row r="8503" spans="1:4" x14ac:dyDescent="0.3">
      <c r="A8503" t="s">
        <v>10813</v>
      </c>
      <c r="B8503" t="s">
        <v>2468</v>
      </c>
      <c r="C8503">
        <v>15056</v>
      </c>
      <c r="D8503">
        <v>965285472</v>
      </c>
    </row>
    <row r="8504" spans="1:4" x14ac:dyDescent="0.3">
      <c r="A8504" t="s">
        <v>10814</v>
      </c>
      <c r="B8504" t="s">
        <v>2283</v>
      </c>
      <c r="C8504">
        <v>36818</v>
      </c>
      <c r="D8504">
        <v>264454596</v>
      </c>
    </row>
    <row r="8505" spans="1:4" x14ac:dyDescent="0.3">
      <c r="A8505" t="s">
        <v>10815</v>
      </c>
      <c r="B8505" t="s">
        <v>2530</v>
      </c>
      <c r="C8505">
        <v>47681</v>
      </c>
      <c r="D8505">
        <v>3473885983</v>
      </c>
    </row>
    <row r="8506" spans="1:4" x14ac:dyDescent="0.3">
      <c r="A8506" t="s">
        <v>10816</v>
      </c>
      <c r="B8506" t="s">
        <v>3271</v>
      </c>
      <c r="C8506">
        <v>46741</v>
      </c>
      <c r="D8506">
        <v>3428040538</v>
      </c>
    </row>
    <row r="8507" spans="1:4" x14ac:dyDescent="0.3">
      <c r="A8507" t="s">
        <v>10817</v>
      </c>
      <c r="B8507" t="s">
        <v>2623</v>
      </c>
      <c r="C8507">
        <v>40334</v>
      </c>
      <c r="D8507">
        <v>1439916314</v>
      </c>
    </row>
    <row r="8508" spans="1:4" x14ac:dyDescent="0.3">
      <c r="A8508" t="s">
        <v>10818</v>
      </c>
      <c r="B8508" t="s">
        <v>2008</v>
      </c>
      <c r="C8508">
        <v>16935</v>
      </c>
      <c r="D8508">
        <v>7236563277</v>
      </c>
    </row>
    <row r="8509" spans="1:4" x14ac:dyDescent="0.3">
      <c r="A8509" t="s">
        <v>10819</v>
      </c>
      <c r="B8509" t="s">
        <v>2718</v>
      </c>
      <c r="C8509">
        <v>41761</v>
      </c>
      <c r="D8509">
        <v>4492546545</v>
      </c>
    </row>
    <row r="8510" spans="1:4" x14ac:dyDescent="0.3">
      <c r="A8510" t="s">
        <v>10820</v>
      </c>
      <c r="B8510" t="s">
        <v>2014</v>
      </c>
      <c r="C8510">
        <v>15361</v>
      </c>
      <c r="D8510">
        <v>899126162</v>
      </c>
    </row>
    <row r="8511" spans="1:4" x14ac:dyDescent="0.3">
      <c r="A8511" t="s">
        <v>10821</v>
      </c>
      <c r="B8511" t="s">
        <v>2061</v>
      </c>
      <c r="C8511">
        <v>32390</v>
      </c>
      <c r="D8511">
        <v>3772653790</v>
      </c>
    </row>
    <row r="8512" spans="1:4" x14ac:dyDescent="0.3">
      <c r="A8512" t="s">
        <v>10822</v>
      </c>
      <c r="B8512" t="s">
        <v>2647</v>
      </c>
      <c r="C8512">
        <v>21642</v>
      </c>
      <c r="D8512">
        <v>5907724676</v>
      </c>
    </row>
    <row r="8513" spans="1:4" x14ac:dyDescent="0.3">
      <c r="A8513" t="s">
        <v>10823</v>
      </c>
      <c r="B8513" t="s">
        <v>2244</v>
      </c>
      <c r="C8513">
        <v>36839</v>
      </c>
      <c r="D8513">
        <v>923191143</v>
      </c>
    </row>
    <row r="8514" spans="1:4" x14ac:dyDescent="0.3">
      <c r="A8514" t="s">
        <v>10824</v>
      </c>
      <c r="B8514" t="s">
        <v>2106</v>
      </c>
      <c r="C8514">
        <v>33552</v>
      </c>
      <c r="D8514">
        <v>9892583027</v>
      </c>
    </row>
    <row r="8515" spans="1:4" x14ac:dyDescent="0.3">
      <c r="A8515" t="s">
        <v>10825</v>
      </c>
      <c r="B8515" t="s">
        <v>2431</v>
      </c>
      <c r="C8515">
        <v>13829</v>
      </c>
      <c r="D8515">
        <v>3600185284</v>
      </c>
    </row>
    <row r="8516" spans="1:4" x14ac:dyDescent="0.3">
      <c r="A8516" t="s">
        <v>10826</v>
      </c>
      <c r="B8516" t="s">
        <v>2365</v>
      </c>
      <c r="C8516">
        <v>47049</v>
      </c>
      <c r="D8516">
        <v>4877108939</v>
      </c>
    </row>
    <row r="8517" spans="1:4" x14ac:dyDescent="0.3">
      <c r="A8517" t="s">
        <v>10827</v>
      </c>
      <c r="B8517" t="s">
        <v>2154</v>
      </c>
      <c r="C8517">
        <v>58086</v>
      </c>
      <c r="D8517">
        <v>4342145855</v>
      </c>
    </row>
    <row r="8518" spans="1:4" x14ac:dyDescent="0.3">
      <c r="A8518" t="s">
        <v>10828</v>
      </c>
      <c r="B8518" t="s">
        <v>2965</v>
      </c>
      <c r="C8518">
        <v>39587</v>
      </c>
      <c r="D8518">
        <v>9013891098</v>
      </c>
    </row>
    <row r="8519" spans="1:4" x14ac:dyDescent="0.3">
      <c r="A8519" t="s">
        <v>10829</v>
      </c>
      <c r="B8519" t="s">
        <v>2047</v>
      </c>
      <c r="C8519">
        <v>11712</v>
      </c>
      <c r="D8519">
        <v>8728207157</v>
      </c>
    </row>
    <row r="8520" spans="1:4" x14ac:dyDescent="0.3">
      <c r="A8520" t="s">
        <v>10830</v>
      </c>
      <c r="B8520" t="s">
        <v>2496</v>
      </c>
      <c r="C8520">
        <v>32382</v>
      </c>
      <c r="D8520">
        <v>9223618401</v>
      </c>
    </row>
    <row r="8521" spans="1:4" x14ac:dyDescent="0.3">
      <c r="A8521" t="s">
        <v>10831</v>
      </c>
      <c r="B8521" t="s">
        <v>1972</v>
      </c>
      <c r="C8521">
        <v>55685</v>
      </c>
      <c r="D8521">
        <v>2670196322</v>
      </c>
    </row>
    <row r="8522" spans="1:4" x14ac:dyDescent="0.3">
      <c r="A8522" t="s">
        <v>10832</v>
      </c>
      <c r="B8522" t="s">
        <v>3369</v>
      </c>
      <c r="C8522">
        <v>21302</v>
      </c>
      <c r="D8522">
        <v>1549399640</v>
      </c>
    </row>
    <row r="8523" spans="1:4" x14ac:dyDescent="0.3">
      <c r="A8523" t="s">
        <v>10833</v>
      </c>
      <c r="B8523" t="s">
        <v>2452</v>
      </c>
      <c r="C8523">
        <v>42730</v>
      </c>
      <c r="D8523">
        <v>4866916575</v>
      </c>
    </row>
    <row r="8524" spans="1:4" x14ac:dyDescent="0.3">
      <c r="A8524" t="s">
        <v>10834</v>
      </c>
      <c r="B8524" t="s">
        <v>2154</v>
      </c>
      <c r="C8524">
        <v>32645</v>
      </c>
      <c r="D8524">
        <v>2376099331</v>
      </c>
    </row>
    <row r="8525" spans="1:4" x14ac:dyDescent="0.3">
      <c r="A8525" t="s">
        <v>10835</v>
      </c>
      <c r="B8525" t="s">
        <v>2279</v>
      </c>
      <c r="C8525">
        <v>28373</v>
      </c>
      <c r="D8525">
        <v>7152427402</v>
      </c>
    </row>
    <row r="8526" spans="1:4" x14ac:dyDescent="0.3">
      <c r="A8526" t="s">
        <v>10836</v>
      </c>
      <c r="B8526" t="s">
        <v>2329</v>
      </c>
      <c r="C8526">
        <v>54025</v>
      </c>
      <c r="D8526">
        <v>9267164694</v>
      </c>
    </row>
    <row r="8527" spans="1:4" x14ac:dyDescent="0.3">
      <c r="A8527" t="s">
        <v>10837</v>
      </c>
      <c r="B8527" t="s">
        <v>4461</v>
      </c>
      <c r="C8527">
        <v>34753</v>
      </c>
      <c r="D8527">
        <v>8728207157</v>
      </c>
    </row>
    <row r="8528" spans="1:4" x14ac:dyDescent="0.3">
      <c r="A8528" t="s">
        <v>10838</v>
      </c>
      <c r="B8528" t="s">
        <v>2164</v>
      </c>
      <c r="C8528">
        <v>27668</v>
      </c>
      <c r="D8528">
        <v>5828678620</v>
      </c>
    </row>
    <row r="8529" spans="1:4" x14ac:dyDescent="0.3">
      <c r="A8529" t="s">
        <v>10839</v>
      </c>
      <c r="B8529" t="s">
        <v>2149</v>
      </c>
      <c r="C8529">
        <v>13977</v>
      </c>
      <c r="D8529">
        <v>784224471</v>
      </c>
    </row>
    <row r="8530" spans="1:4" x14ac:dyDescent="0.3">
      <c r="A8530" t="s">
        <v>10840</v>
      </c>
      <c r="B8530" t="s">
        <v>2572</v>
      </c>
      <c r="C8530">
        <v>44587</v>
      </c>
      <c r="D8530">
        <v>960994726</v>
      </c>
    </row>
    <row r="8531" spans="1:4" x14ac:dyDescent="0.3">
      <c r="A8531" t="s">
        <v>10841</v>
      </c>
      <c r="B8531" t="s">
        <v>3663</v>
      </c>
      <c r="C8531">
        <v>57096</v>
      </c>
      <c r="D8531">
        <v>7180110256</v>
      </c>
    </row>
    <row r="8532" spans="1:4" x14ac:dyDescent="0.3">
      <c r="A8532" t="s">
        <v>10842</v>
      </c>
      <c r="B8532" t="s">
        <v>2314</v>
      </c>
      <c r="C8532">
        <v>25511</v>
      </c>
      <c r="D8532">
        <v>2497321256</v>
      </c>
    </row>
    <row r="8533" spans="1:4" x14ac:dyDescent="0.3">
      <c r="A8533" t="s">
        <v>10843</v>
      </c>
      <c r="B8533" t="s">
        <v>3508</v>
      </c>
      <c r="C8533">
        <v>54859</v>
      </c>
      <c r="D8533">
        <v>6235447353</v>
      </c>
    </row>
    <row r="8534" spans="1:4" x14ac:dyDescent="0.3">
      <c r="A8534" t="s">
        <v>10844</v>
      </c>
      <c r="B8534" t="s">
        <v>2113</v>
      </c>
      <c r="C8534">
        <v>11403</v>
      </c>
      <c r="D8534">
        <v>5299481160</v>
      </c>
    </row>
    <row r="8535" spans="1:4" x14ac:dyDescent="0.3">
      <c r="A8535" t="s">
        <v>10845</v>
      </c>
      <c r="B8535" t="s">
        <v>2039</v>
      </c>
      <c r="C8535">
        <v>26002</v>
      </c>
      <c r="D8535">
        <v>3933021111</v>
      </c>
    </row>
    <row r="8536" spans="1:4" x14ac:dyDescent="0.3">
      <c r="A8536" t="s">
        <v>10846</v>
      </c>
      <c r="B8536" t="s">
        <v>2131</v>
      </c>
      <c r="C8536">
        <v>29085</v>
      </c>
      <c r="D8536">
        <v>9624054975</v>
      </c>
    </row>
    <row r="8537" spans="1:4" x14ac:dyDescent="0.3">
      <c r="A8537" t="s">
        <v>10847</v>
      </c>
      <c r="B8537" t="s">
        <v>2687</v>
      </c>
      <c r="C8537">
        <v>25564</v>
      </c>
      <c r="D8537">
        <v>8850022085</v>
      </c>
    </row>
    <row r="8538" spans="1:4" x14ac:dyDescent="0.3">
      <c r="A8538" t="s">
        <v>10848</v>
      </c>
      <c r="B8538" t="s">
        <v>2135</v>
      </c>
      <c r="C8538">
        <v>37756</v>
      </c>
      <c r="D8538">
        <v>4075444457</v>
      </c>
    </row>
    <row r="8539" spans="1:4" x14ac:dyDescent="0.3">
      <c r="A8539" t="s">
        <v>10849</v>
      </c>
      <c r="B8539" t="s">
        <v>2151</v>
      </c>
      <c r="C8539">
        <v>51472</v>
      </c>
      <c r="D8539">
        <v>9766606919</v>
      </c>
    </row>
    <row r="8540" spans="1:4" x14ac:dyDescent="0.3">
      <c r="A8540" t="s">
        <v>10850</v>
      </c>
      <c r="B8540" t="s">
        <v>2431</v>
      </c>
      <c r="C8540">
        <v>39537</v>
      </c>
      <c r="D8540">
        <v>228985188</v>
      </c>
    </row>
    <row r="8541" spans="1:4" x14ac:dyDescent="0.3">
      <c r="A8541" t="s">
        <v>10851</v>
      </c>
      <c r="B8541" t="s">
        <v>3734</v>
      </c>
      <c r="C8541">
        <v>27660</v>
      </c>
      <c r="D8541">
        <v>689661541</v>
      </c>
    </row>
    <row r="8542" spans="1:4" x14ac:dyDescent="0.3">
      <c r="A8542" t="s">
        <v>10852</v>
      </c>
      <c r="B8542" t="s">
        <v>2298</v>
      </c>
      <c r="C8542">
        <v>33749</v>
      </c>
      <c r="D8542">
        <v>7479962290</v>
      </c>
    </row>
    <row r="8543" spans="1:4" x14ac:dyDescent="0.3">
      <c r="A8543" t="s">
        <v>10853</v>
      </c>
      <c r="B8543" t="s">
        <v>2965</v>
      </c>
      <c r="C8543">
        <v>54623</v>
      </c>
      <c r="D8543">
        <v>3086393343</v>
      </c>
    </row>
    <row r="8544" spans="1:4" x14ac:dyDescent="0.3">
      <c r="A8544" t="s">
        <v>10854</v>
      </c>
      <c r="B8544" t="s">
        <v>3369</v>
      </c>
      <c r="C8544">
        <v>26507</v>
      </c>
      <c r="D8544">
        <v>1163292249</v>
      </c>
    </row>
    <row r="8545" spans="1:4" x14ac:dyDescent="0.3">
      <c r="A8545" t="s">
        <v>10855</v>
      </c>
      <c r="B8545" t="s">
        <v>2141</v>
      </c>
      <c r="C8545">
        <v>15967</v>
      </c>
      <c r="D8545">
        <v>27852261</v>
      </c>
    </row>
    <row r="8546" spans="1:4" x14ac:dyDescent="0.3">
      <c r="A8546" t="s">
        <v>10856</v>
      </c>
      <c r="B8546" t="s">
        <v>2428</v>
      </c>
      <c r="C8546">
        <v>32682</v>
      </c>
      <c r="D8546">
        <v>3560320844</v>
      </c>
    </row>
    <row r="8547" spans="1:4" x14ac:dyDescent="0.3">
      <c r="A8547" t="s">
        <v>10857</v>
      </c>
      <c r="B8547" t="s">
        <v>1932</v>
      </c>
      <c r="C8547">
        <v>44593</v>
      </c>
      <c r="D8547">
        <v>3991175401</v>
      </c>
    </row>
    <row r="8548" spans="1:4" x14ac:dyDescent="0.3">
      <c r="A8548" t="s">
        <v>10858</v>
      </c>
      <c r="B8548" t="s">
        <v>1974</v>
      </c>
      <c r="C8548">
        <v>16415</v>
      </c>
      <c r="D8548">
        <v>8850022085</v>
      </c>
    </row>
    <row r="8549" spans="1:4" x14ac:dyDescent="0.3">
      <c r="A8549" t="s">
        <v>10859</v>
      </c>
      <c r="B8549" t="s">
        <v>2929</v>
      </c>
      <c r="C8549">
        <v>24151</v>
      </c>
      <c r="D8549">
        <v>9984023702</v>
      </c>
    </row>
    <row r="8550" spans="1:4" x14ac:dyDescent="0.3">
      <c r="A8550" t="s">
        <v>10860</v>
      </c>
      <c r="B8550" t="s">
        <v>2670</v>
      </c>
      <c r="C8550">
        <v>21750</v>
      </c>
      <c r="D8550">
        <v>7888574610</v>
      </c>
    </row>
    <row r="8551" spans="1:4" x14ac:dyDescent="0.3">
      <c r="A8551" t="s">
        <v>10861</v>
      </c>
      <c r="B8551" t="s">
        <v>2393</v>
      </c>
      <c r="C8551">
        <v>29428</v>
      </c>
      <c r="D8551">
        <v>5975948169</v>
      </c>
    </row>
    <row r="8552" spans="1:4" x14ac:dyDescent="0.3">
      <c r="A8552" t="s">
        <v>10862</v>
      </c>
      <c r="B8552" t="s">
        <v>3558</v>
      </c>
      <c r="C8552">
        <v>28327</v>
      </c>
      <c r="D8552">
        <v>9624054975</v>
      </c>
    </row>
    <row r="8553" spans="1:4" x14ac:dyDescent="0.3">
      <c r="A8553" t="s">
        <v>10863</v>
      </c>
      <c r="B8553" t="s">
        <v>2674</v>
      </c>
      <c r="C8553">
        <v>58314</v>
      </c>
      <c r="D8553">
        <v>5907724676</v>
      </c>
    </row>
    <row r="8554" spans="1:4" x14ac:dyDescent="0.3">
      <c r="A8554" t="s">
        <v>10864</v>
      </c>
      <c r="B8554" t="s">
        <v>2452</v>
      </c>
      <c r="C8554">
        <v>18101</v>
      </c>
      <c r="D8554">
        <v>3545427749</v>
      </c>
    </row>
    <row r="8555" spans="1:4" x14ac:dyDescent="0.3">
      <c r="A8555" t="s">
        <v>10865</v>
      </c>
      <c r="B8555" t="s">
        <v>2608</v>
      </c>
      <c r="C8555">
        <v>48732</v>
      </c>
      <c r="D8555">
        <v>2740930763</v>
      </c>
    </row>
    <row r="8556" spans="1:4" x14ac:dyDescent="0.3">
      <c r="A8556" t="s">
        <v>10866</v>
      </c>
      <c r="B8556" t="s">
        <v>2824</v>
      </c>
      <c r="C8556">
        <v>40725</v>
      </c>
      <c r="D8556">
        <v>1475796307</v>
      </c>
    </row>
    <row r="8557" spans="1:4" x14ac:dyDescent="0.3">
      <c r="A8557" t="s">
        <v>10867</v>
      </c>
      <c r="B8557" t="s">
        <v>3376</v>
      </c>
      <c r="C8557">
        <v>22445</v>
      </c>
      <c r="D8557">
        <v>5358183647</v>
      </c>
    </row>
    <row r="8558" spans="1:4" x14ac:dyDescent="0.3">
      <c r="A8558" t="s">
        <v>10868</v>
      </c>
      <c r="B8558" t="s">
        <v>2057</v>
      </c>
      <c r="C8558">
        <v>48530</v>
      </c>
      <c r="D8558">
        <v>2958692264</v>
      </c>
    </row>
    <row r="8559" spans="1:4" x14ac:dyDescent="0.3">
      <c r="A8559" t="s">
        <v>10869</v>
      </c>
      <c r="B8559" t="s">
        <v>2491</v>
      </c>
      <c r="C8559">
        <v>10412</v>
      </c>
      <c r="D8559">
        <v>3538909016</v>
      </c>
    </row>
    <row r="8560" spans="1:4" x14ac:dyDescent="0.3">
      <c r="A8560" t="s">
        <v>10870</v>
      </c>
      <c r="B8560" t="s">
        <v>2355</v>
      </c>
      <c r="C8560">
        <v>19798</v>
      </c>
      <c r="D8560">
        <v>3127459866</v>
      </c>
    </row>
    <row r="8561" spans="1:4" x14ac:dyDescent="0.3">
      <c r="A8561" t="s">
        <v>10871</v>
      </c>
      <c r="B8561" t="s">
        <v>2335</v>
      </c>
      <c r="C8561">
        <v>29714</v>
      </c>
      <c r="D8561">
        <v>9002722281</v>
      </c>
    </row>
    <row r="8562" spans="1:4" x14ac:dyDescent="0.3">
      <c r="A8562" t="s">
        <v>10872</v>
      </c>
      <c r="B8562" t="s">
        <v>3369</v>
      </c>
      <c r="C8562">
        <v>45431</v>
      </c>
      <c r="D8562">
        <v>3524504531</v>
      </c>
    </row>
    <row r="8563" spans="1:4" x14ac:dyDescent="0.3">
      <c r="A8563" t="s">
        <v>10873</v>
      </c>
      <c r="B8563" t="s">
        <v>2131</v>
      </c>
      <c r="C8563">
        <v>19637</v>
      </c>
      <c r="D8563">
        <v>4504361140</v>
      </c>
    </row>
    <row r="8564" spans="1:4" x14ac:dyDescent="0.3">
      <c r="A8564" t="s">
        <v>10874</v>
      </c>
      <c r="B8564" t="s">
        <v>2212</v>
      </c>
      <c r="C8564">
        <v>13803</v>
      </c>
      <c r="D8564">
        <v>5153694038</v>
      </c>
    </row>
    <row r="8565" spans="1:4" x14ac:dyDescent="0.3">
      <c r="A8565" t="s">
        <v>10875</v>
      </c>
      <c r="B8565" t="s">
        <v>2182</v>
      </c>
      <c r="C8565">
        <v>46404</v>
      </c>
      <c r="D8565">
        <v>3935718624</v>
      </c>
    </row>
    <row r="8566" spans="1:4" x14ac:dyDescent="0.3">
      <c r="A8566" t="s">
        <v>10876</v>
      </c>
      <c r="B8566" t="s">
        <v>2802</v>
      </c>
      <c r="C8566">
        <v>17699</v>
      </c>
      <c r="D8566">
        <v>2779378506</v>
      </c>
    </row>
    <row r="8567" spans="1:4" x14ac:dyDescent="0.3">
      <c r="A8567" t="s">
        <v>10877</v>
      </c>
      <c r="B8567" t="s">
        <v>2077</v>
      </c>
      <c r="C8567">
        <v>20476</v>
      </c>
      <c r="D8567">
        <v>5241020535</v>
      </c>
    </row>
    <row r="8568" spans="1:4" x14ac:dyDescent="0.3">
      <c r="A8568" t="s">
        <v>10878</v>
      </c>
      <c r="B8568" t="s">
        <v>2496</v>
      </c>
      <c r="C8568">
        <v>30715</v>
      </c>
      <c r="D8568">
        <v>2355104786</v>
      </c>
    </row>
    <row r="8569" spans="1:4" x14ac:dyDescent="0.3">
      <c r="A8569" t="s">
        <v>10879</v>
      </c>
      <c r="B8569" t="s">
        <v>3078</v>
      </c>
      <c r="C8569">
        <v>57776</v>
      </c>
      <c r="D8569">
        <v>4876404933</v>
      </c>
    </row>
    <row r="8570" spans="1:4" x14ac:dyDescent="0.3">
      <c r="A8570" t="s">
        <v>10880</v>
      </c>
      <c r="B8570" t="s">
        <v>2809</v>
      </c>
      <c r="C8570">
        <v>55188</v>
      </c>
      <c r="D8570">
        <v>115757341</v>
      </c>
    </row>
    <row r="8571" spans="1:4" x14ac:dyDescent="0.3">
      <c r="A8571" t="s">
        <v>10881</v>
      </c>
      <c r="B8571" t="s">
        <v>2802</v>
      </c>
      <c r="C8571">
        <v>53911</v>
      </c>
      <c r="D8571">
        <v>1972775170</v>
      </c>
    </row>
    <row r="8572" spans="1:4" x14ac:dyDescent="0.3">
      <c r="A8572" t="s">
        <v>10882</v>
      </c>
      <c r="B8572" t="s">
        <v>2225</v>
      </c>
      <c r="C8572">
        <v>20602</v>
      </c>
      <c r="D8572">
        <v>2973558387</v>
      </c>
    </row>
    <row r="8573" spans="1:4" x14ac:dyDescent="0.3">
      <c r="A8573" t="s">
        <v>10883</v>
      </c>
      <c r="B8573" t="s">
        <v>2253</v>
      </c>
      <c r="C8573">
        <v>12658</v>
      </c>
      <c r="D8573">
        <v>4768254810</v>
      </c>
    </row>
    <row r="8574" spans="1:4" x14ac:dyDescent="0.3">
      <c r="A8574" t="s">
        <v>10884</v>
      </c>
      <c r="B8574" t="s">
        <v>2045</v>
      </c>
      <c r="C8574">
        <v>30023</v>
      </c>
      <c r="D8574">
        <v>2649428619</v>
      </c>
    </row>
    <row r="8575" spans="1:4" x14ac:dyDescent="0.3">
      <c r="A8575" t="s">
        <v>10885</v>
      </c>
      <c r="B8575" t="s">
        <v>2992</v>
      </c>
      <c r="C8575">
        <v>53921</v>
      </c>
      <c r="D8575">
        <v>1231429186</v>
      </c>
    </row>
    <row r="8576" spans="1:4" x14ac:dyDescent="0.3">
      <c r="A8576" t="s">
        <v>10886</v>
      </c>
      <c r="B8576" t="s">
        <v>2312</v>
      </c>
      <c r="C8576">
        <v>33401</v>
      </c>
      <c r="D8576">
        <v>6776868107</v>
      </c>
    </row>
    <row r="8577" spans="1:4" x14ac:dyDescent="0.3">
      <c r="A8577" t="s">
        <v>10887</v>
      </c>
      <c r="B8577" t="s">
        <v>2073</v>
      </c>
      <c r="C8577">
        <v>52324</v>
      </c>
      <c r="D8577">
        <v>813832926</v>
      </c>
    </row>
    <row r="8578" spans="1:4" x14ac:dyDescent="0.3">
      <c r="A8578" t="s">
        <v>10888</v>
      </c>
      <c r="B8578" t="s">
        <v>2800</v>
      </c>
      <c r="C8578">
        <v>52155</v>
      </c>
      <c r="D8578">
        <v>6321654205</v>
      </c>
    </row>
    <row r="8579" spans="1:4" x14ac:dyDescent="0.3">
      <c r="A8579" t="s">
        <v>10889</v>
      </c>
      <c r="B8579" t="s">
        <v>2496</v>
      </c>
      <c r="C8579">
        <v>45433</v>
      </c>
      <c r="D8579">
        <v>7906441400</v>
      </c>
    </row>
    <row r="8580" spans="1:4" x14ac:dyDescent="0.3">
      <c r="A8580" t="s">
        <v>10890</v>
      </c>
      <c r="B8580" t="s">
        <v>2372</v>
      </c>
      <c r="C8580">
        <v>24412</v>
      </c>
      <c r="D8580">
        <v>2230983466</v>
      </c>
    </row>
    <row r="8581" spans="1:4" x14ac:dyDescent="0.3">
      <c r="A8581" t="s">
        <v>10891</v>
      </c>
      <c r="B8581" t="s">
        <v>2376</v>
      </c>
      <c r="C8581">
        <v>20594</v>
      </c>
      <c r="D8581">
        <v>6769297310</v>
      </c>
    </row>
    <row r="8582" spans="1:4" x14ac:dyDescent="0.3">
      <c r="A8582" t="s">
        <v>10892</v>
      </c>
      <c r="B8582" t="s">
        <v>2166</v>
      </c>
      <c r="C8582">
        <v>41234</v>
      </c>
      <c r="D8582">
        <v>7567063646</v>
      </c>
    </row>
    <row r="8583" spans="1:4" x14ac:dyDescent="0.3">
      <c r="A8583" t="s">
        <v>10893</v>
      </c>
      <c r="B8583" t="s">
        <v>2665</v>
      </c>
      <c r="C8583">
        <v>23383</v>
      </c>
      <c r="D8583">
        <v>2297168497</v>
      </c>
    </row>
    <row r="8584" spans="1:4" x14ac:dyDescent="0.3">
      <c r="A8584" t="s">
        <v>10894</v>
      </c>
      <c r="B8584" t="s">
        <v>2533</v>
      </c>
      <c r="C8584">
        <v>33106</v>
      </c>
      <c r="D8584">
        <v>3133221701</v>
      </c>
    </row>
    <row r="8585" spans="1:4" x14ac:dyDescent="0.3">
      <c r="A8585" t="s">
        <v>10895</v>
      </c>
      <c r="B8585" t="s">
        <v>2992</v>
      </c>
      <c r="C8585">
        <v>11831</v>
      </c>
      <c r="D8585">
        <v>2809344809</v>
      </c>
    </row>
    <row r="8586" spans="1:4" x14ac:dyDescent="0.3">
      <c r="A8586" t="s">
        <v>10896</v>
      </c>
      <c r="B8586" t="s">
        <v>2746</v>
      </c>
      <c r="C8586">
        <v>17820</v>
      </c>
      <c r="D8586">
        <v>5637692440</v>
      </c>
    </row>
    <row r="8587" spans="1:4" x14ac:dyDescent="0.3">
      <c r="A8587" t="s">
        <v>10897</v>
      </c>
      <c r="B8587" t="s">
        <v>2129</v>
      </c>
      <c r="C8587">
        <v>41343</v>
      </c>
      <c r="D8587">
        <v>4752702681</v>
      </c>
    </row>
    <row r="8588" spans="1:4" x14ac:dyDescent="0.3">
      <c r="A8588" t="s">
        <v>10898</v>
      </c>
      <c r="B8588" t="s">
        <v>2436</v>
      </c>
      <c r="C8588">
        <v>57759</v>
      </c>
      <c r="D8588">
        <v>8646243699</v>
      </c>
    </row>
    <row r="8589" spans="1:4" x14ac:dyDescent="0.3">
      <c r="A8589" t="s">
        <v>10899</v>
      </c>
      <c r="B8589" t="s">
        <v>2024</v>
      </c>
      <c r="C8589">
        <v>42865</v>
      </c>
      <c r="D8589">
        <v>2975315244</v>
      </c>
    </row>
    <row r="8590" spans="1:4" x14ac:dyDescent="0.3">
      <c r="A8590" t="s">
        <v>10900</v>
      </c>
      <c r="B8590" t="s">
        <v>3527</v>
      </c>
      <c r="C8590">
        <v>48979</v>
      </c>
      <c r="D8590">
        <v>7367438190</v>
      </c>
    </row>
    <row r="8591" spans="1:4" x14ac:dyDescent="0.3">
      <c r="A8591" t="s">
        <v>10901</v>
      </c>
      <c r="B8591" t="s">
        <v>2264</v>
      </c>
      <c r="C8591">
        <v>17335</v>
      </c>
      <c r="D8591">
        <v>601779371</v>
      </c>
    </row>
    <row r="8592" spans="1:4" x14ac:dyDescent="0.3">
      <c r="A8592" t="s">
        <v>10902</v>
      </c>
      <c r="B8592" t="s">
        <v>4864</v>
      </c>
      <c r="C8592">
        <v>35490</v>
      </c>
      <c r="D8592">
        <v>9545462825</v>
      </c>
    </row>
    <row r="8593" spans="1:4" x14ac:dyDescent="0.3">
      <c r="A8593" t="s">
        <v>10903</v>
      </c>
      <c r="B8593" t="s">
        <v>2089</v>
      </c>
      <c r="C8593">
        <v>30948</v>
      </c>
      <c r="D8593">
        <v>3463222345</v>
      </c>
    </row>
    <row r="8594" spans="1:4" x14ac:dyDescent="0.3">
      <c r="A8594" t="s">
        <v>10904</v>
      </c>
      <c r="B8594" t="s">
        <v>2628</v>
      </c>
      <c r="C8594">
        <v>26134</v>
      </c>
      <c r="D8594">
        <v>6019132307</v>
      </c>
    </row>
    <row r="8595" spans="1:4" x14ac:dyDescent="0.3">
      <c r="A8595" t="s">
        <v>10905</v>
      </c>
      <c r="B8595" t="s">
        <v>2234</v>
      </c>
      <c r="C8595">
        <v>46607</v>
      </c>
      <c r="D8595">
        <v>4610039311</v>
      </c>
    </row>
    <row r="8596" spans="1:4" x14ac:dyDescent="0.3">
      <c r="A8596" t="s">
        <v>10906</v>
      </c>
      <c r="B8596" t="s">
        <v>1942</v>
      </c>
      <c r="C8596">
        <v>22671</v>
      </c>
      <c r="D8596">
        <v>6271204627</v>
      </c>
    </row>
    <row r="8597" spans="1:4" x14ac:dyDescent="0.3">
      <c r="A8597" t="s">
        <v>10907</v>
      </c>
      <c r="B8597" t="s">
        <v>2325</v>
      </c>
      <c r="C8597">
        <v>21761</v>
      </c>
      <c r="D8597">
        <v>5117202538</v>
      </c>
    </row>
    <row r="8598" spans="1:4" x14ac:dyDescent="0.3">
      <c r="A8598" t="s">
        <v>10908</v>
      </c>
      <c r="B8598" t="s">
        <v>2716</v>
      </c>
      <c r="C8598">
        <v>43941</v>
      </c>
      <c r="D8598">
        <v>6253520369</v>
      </c>
    </row>
    <row r="8599" spans="1:4" x14ac:dyDescent="0.3">
      <c r="A8599" t="s">
        <v>10909</v>
      </c>
      <c r="B8599" t="s">
        <v>2035</v>
      </c>
      <c r="C8599">
        <v>59755</v>
      </c>
      <c r="D8599">
        <v>8945564357</v>
      </c>
    </row>
    <row r="8600" spans="1:4" x14ac:dyDescent="0.3">
      <c r="A8600" t="s">
        <v>10910</v>
      </c>
      <c r="B8600" t="s">
        <v>2271</v>
      </c>
      <c r="C8600">
        <v>25021</v>
      </c>
      <c r="D8600">
        <v>1592980554</v>
      </c>
    </row>
    <row r="8601" spans="1:4" x14ac:dyDescent="0.3">
      <c r="A8601" t="s">
        <v>10911</v>
      </c>
      <c r="B8601" t="s">
        <v>2380</v>
      </c>
      <c r="C8601">
        <v>18281</v>
      </c>
      <c r="D8601">
        <v>3824197065</v>
      </c>
    </row>
    <row r="8602" spans="1:4" x14ac:dyDescent="0.3">
      <c r="A8602" t="s">
        <v>10912</v>
      </c>
      <c r="B8602" t="s">
        <v>3039</v>
      </c>
      <c r="C8602">
        <v>19661</v>
      </c>
      <c r="D8602">
        <v>1192770250</v>
      </c>
    </row>
    <row r="8603" spans="1:4" x14ac:dyDescent="0.3">
      <c r="A8603" t="s">
        <v>10913</v>
      </c>
      <c r="B8603" t="s">
        <v>3253</v>
      </c>
      <c r="C8603">
        <v>28796</v>
      </c>
      <c r="D8603">
        <v>8676088039</v>
      </c>
    </row>
    <row r="8604" spans="1:4" x14ac:dyDescent="0.3">
      <c r="A8604" t="s">
        <v>10914</v>
      </c>
      <c r="B8604" t="s">
        <v>2802</v>
      </c>
      <c r="C8604">
        <v>32374</v>
      </c>
      <c r="D8604">
        <v>3867281491</v>
      </c>
    </row>
    <row r="8605" spans="1:4" x14ac:dyDescent="0.3">
      <c r="A8605" t="s">
        <v>10915</v>
      </c>
      <c r="B8605" t="s">
        <v>2663</v>
      </c>
      <c r="C8605">
        <v>43426</v>
      </c>
      <c r="D8605">
        <v>2117567142</v>
      </c>
    </row>
    <row r="8606" spans="1:4" x14ac:dyDescent="0.3">
      <c r="A8606" t="s">
        <v>10916</v>
      </c>
      <c r="B8606" t="s">
        <v>2419</v>
      </c>
      <c r="C8606">
        <v>40671</v>
      </c>
      <c r="D8606">
        <v>4808886316</v>
      </c>
    </row>
    <row r="8607" spans="1:4" x14ac:dyDescent="0.3">
      <c r="A8607" t="s">
        <v>10917</v>
      </c>
      <c r="B8607" t="s">
        <v>2546</v>
      </c>
      <c r="C8607">
        <v>38080</v>
      </c>
      <c r="D8607">
        <v>2579936017</v>
      </c>
    </row>
    <row r="8608" spans="1:4" x14ac:dyDescent="0.3">
      <c r="A8608" t="s">
        <v>10918</v>
      </c>
      <c r="B8608" t="s">
        <v>1970</v>
      </c>
      <c r="C8608">
        <v>11081</v>
      </c>
      <c r="D8608">
        <v>7760701055</v>
      </c>
    </row>
    <row r="8609" spans="1:4" x14ac:dyDescent="0.3">
      <c r="A8609" t="s">
        <v>10919</v>
      </c>
      <c r="B8609" t="s">
        <v>1995</v>
      </c>
      <c r="C8609">
        <v>12223</v>
      </c>
      <c r="D8609">
        <v>5211527984</v>
      </c>
    </row>
    <row r="8610" spans="1:4" x14ac:dyDescent="0.3">
      <c r="A8610" t="s">
        <v>10920</v>
      </c>
      <c r="B8610" t="s">
        <v>2312</v>
      </c>
      <c r="C8610">
        <v>13503</v>
      </c>
      <c r="D8610">
        <v>3086393343</v>
      </c>
    </row>
    <row r="8611" spans="1:4" x14ac:dyDescent="0.3">
      <c r="A8611" t="s">
        <v>10921</v>
      </c>
      <c r="B8611" t="s">
        <v>2563</v>
      </c>
      <c r="C8611">
        <v>16891</v>
      </c>
      <c r="D8611">
        <v>4839119791</v>
      </c>
    </row>
    <row r="8612" spans="1:4" x14ac:dyDescent="0.3">
      <c r="A8612" t="s">
        <v>10922</v>
      </c>
      <c r="B8612" t="s">
        <v>2847</v>
      </c>
      <c r="C8612">
        <v>11473</v>
      </c>
      <c r="D8612">
        <v>7957976743</v>
      </c>
    </row>
    <row r="8613" spans="1:4" x14ac:dyDescent="0.3">
      <c r="A8613" t="s">
        <v>10923</v>
      </c>
      <c r="B8613" t="s">
        <v>2045</v>
      </c>
      <c r="C8613">
        <v>41171</v>
      </c>
      <c r="D8613">
        <v>9621571960</v>
      </c>
    </row>
    <row r="8614" spans="1:4" x14ac:dyDescent="0.3">
      <c r="A8614" t="s">
        <v>10924</v>
      </c>
      <c r="B8614" t="s">
        <v>2030</v>
      </c>
      <c r="C8614">
        <v>16790</v>
      </c>
      <c r="D8614">
        <v>6408517315</v>
      </c>
    </row>
    <row r="8615" spans="1:4" x14ac:dyDescent="0.3">
      <c r="A8615" t="s">
        <v>10925</v>
      </c>
      <c r="B8615" t="s">
        <v>2039</v>
      </c>
      <c r="C8615">
        <v>14971</v>
      </c>
      <c r="D8615">
        <v>8157157730</v>
      </c>
    </row>
    <row r="8616" spans="1:4" x14ac:dyDescent="0.3">
      <c r="A8616" t="s">
        <v>10926</v>
      </c>
      <c r="B8616" t="s">
        <v>2885</v>
      </c>
      <c r="C8616">
        <v>55499</v>
      </c>
      <c r="D8616">
        <v>1420239228</v>
      </c>
    </row>
    <row r="8617" spans="1:4" x14ac:dyDescent="0.3">
      <c r="A8617" t="s">
        <v>10927</v>
      </c>
      <c r="B8617" t="s">
        <v>2253</v>
      </c>
      <c r="C8617">
        <v>58486</v>
      </c>
      <c r="D8617">
        <v>4482855448</v>
      </c>
    </row>
    <row r="8618" spans="1:4" x14ac:dyDescent="0.3">
      <c r="A8618" t="s">
        <v>10928</v>
      </c>
      <c r="B8618" t="s">
        <v>2097</v>
      </c>
      <c r="C8618">
        <v>15658</v>
      </c>
      <c r="D8618">
        <v>5623930522</v>
      </c>
    </row>
    <row r="8619" spans="1:4" x14ac:dyDescent="0.3">
      <c r="A8619" t="s">
        <v>10929</v>
      </c>
      <c r="B8619" t="s">
        <v>3376</v>
      </c>
      <c r="C8619">
        <v>52727</v>
      </c>
      <c r="D8619">
        <v>2074776004</v>
      </c>
    </row>
    <row r="8620" spans="1:4" x14ac:dyDescent="0.3">
      <c r="A8620" t="s">
        <v>10930</v>
      </c>
      <c r="B8620" t="s">
        <v>2853</v>
      </c>
      <c r="C8620">
        <v>11131</v>
      </c>
      <c r="D8620">
        <v>7866715386</v>
      </c>
    </row>
    <row r="8621" spans="1:4" x14ac:dyDescent="0.3">
      <c r="A8621" t="s">
        <v>10931</v>
      </c>
      <c r="B8621" t="s">
        <v>2047</v>
      </c>
      <c r="C8621">
        <v>50856</v>
      </c>
      <c r="D8621">
        <v>8550875457</v>
      </c>
    </row>
    <row r="8622" spans="1:4" x14ac:dyDescent="0.3">
      <c r="A8622" t="s">
        <v>10932</v>
      </c>
      <c r="B8622" t="s">
        <v>2223</v>
      </c>
      <c r="C8622">
        <v>56688</v>
      </c>
      <c r="D8622">
        <v>3545427749</v>
      </c>
    </row>
    <row r="8623" spans="1:4" x14ac:dyDescent="0.3">
      <c r="A8623" t="s">
        <v>10933</v>
      </c>
      <c r="B8623" t="s">
        <v>3873</v>
      </c>
      <c r="C8623">
        <v>20624</v>
      </c>
      <c r="D8623">
        <v>6284045549</v>
      </c>
    </row>
    <row r="8624" spans="1:4" x14ac:dyDescent="0.3">
      <c r="A8624" t="s">
        <v>10934</v>
      </c>
      <c r="B8624" t="s">
        <v>2740</v>
      </c>
      <c r="C8624">
        <v>28275</v>
      </c>
      <c r="D8624">
        <v>1042822263</v>
      </c>
    </row>
    <row r="8625" spans="1:4" x14ac:dyDescent="0.3">
      <c r="A8625" t="s">
        <v>10935</v>
      </c>
      <c r="B8625" t="s">
        <v>2010</v>
      </c>
      <c r="C8625">
        <v>39083</v>
      </c>
      <c r="D8625">
        <v>8419732141</v>
      </c>
    </row>
    <row r="8626" spans="1:4" x14ac:dyDescent="0.3">
      <c r="A8626" t="s">
        <v>10936</v>
      </c>
      <c r="B8626" t="s">
        <v>2762</v>
      </c>
      <c r="C8626">
        <v>27555</v>
      </c>
      <c r="D8626">
        <v>4472356473</v>
      </c>
    </row>
    <row r="8627" spans="1:4" x14ac:dyDescent="0.3">
      <c r="A8627" t="s">
        <v>10937</v>
      </c>
      <c r="B8627" t="s">
        <v>3108</v>
      </c>
      <c r="C8627">
        <v>17182</v>
      </c>
      <c r="D8627">
        <v>3547596165</v>
      </c>
    </row>
    <row r="8628" spans="1:4" x14ac:dyDescent="0.3">
      <c r="A8628" t="s">
        <v>10938</v>
      </c>
      <c r="B8628" t="s">
        <v>2343</v>
      </c>
      <c r="C8628">
        <v>42599</v>
      </c>
      <c r="D8628">
        <v>7892446737</v>
      </c>
    </row>
    <row r="8629" spans="1:4" x14ac:dyDescent="0.3">
      <c r="A8629" t="s">
        <v>10939</v>
      </c>
      <c r="B8629" t="s">
        <v>2192</v>
      </c>
      <c r="C8629">
        <v>25904</v>
      </c>
      <c r="D8629">
        <v>5687748091</v>
      </c>
    </row>
    <row r="8630" spans="1:4" x14ac:dyDescent="0.3">
      <c r="A8630" t="s">
        <v>10940</v>
      </c>
      <c r="B8630" t="s">
        <v>2722</v>
      </c>
      <c r="C8630">
        <v>31934</v>
      </c>
      <c r="D8630">
        <v>7098438871</v>
      </c>
    </row>
    <row r="8631" spans="1:4" x14ac:dyDescent="0.3">
      <c r="A8631" t="s">
        <v>10941</v>
      </c>
      <c r="B8631" t="s">
        <v>2345</v>
      </c>
      <c r="C8631">
        <v>11345</v>
      </c>
      <c r="D8631">
        <v>999389173</v>
      </c>
    </row>
    <row r="8632" spans="1:4" x14ac:dyDescent="0.3">
      <c r="A8632" t="s">
        <v>10942</v>
      </c>
      <c r="B8632" t="s">
        <v>2593</v>
      </c>
      <c r="C8632">
        <v>23987</v>
      </c>
      <c r="D8632">
        <v>7707009371</v>
      </c>
    </row>
    <row r="8633" spans="1:4" x14ac:dyDescent="0.3">
      <c r="A8633" t="s">
        <v>10943</v>
      </c>
      <c r="B8633" t="s">
        <v>2365</v>
      </c>
      <c r="C8633">
        <v>27764</v>
      </c>
      <c r="D8633">
        <v>2314136845</v>
      </c>
    </row>
    <row r="8634" spans="1:4" x14ac:dyDescent="0.3">
      <c r="A8634" t="s">
        <v>10944</v>
      </c>
      <c r="B8634" t="s">
        <v>4145</v>
      </c>
      <c r="C8634">
        <v>59353</v>
      </c>
      <c r="D8634">
        <v>264454596</v>
      </c>
    </row>
    <row r="8635" spans="1:4" x14ac:dyDescent="0.3">
      <c r="A8635" t="s">
        <v>10945</v>
      </c>
      <c r="B8635" t="s">
        <v>2376</v>
      </c>
      <c r="C8635">
        <v>16706</v>
      </c>
      <c r="D8635">
        <v>4937054791</v>
      </c>
    </row>
    <row r="8636" spans="1:4" x14ac:dyDescent="0.3">
      <c r="A8636" t="s">
        <v>10946</v>
      </c>
      <c r="B8636" t="s">
        <v>3291</v>
      </c>
      <c r="C8636">
        <v>28593</v>
      </c>
      <c r="D8636">
        <v>9939542542</v>
      </c>
    </row>
    <row r="8637" spans="1:4" x14ac:dyDescent="0.3">
      <c r="A8637" t="s">
        <v>10947</v>
      </c>
      <c r="B8637" t="s">
        <v>2383</v>
      </c>
      <c r="C8637">
        <v>51027</v>
      </c>
      <c r="D8637">
        <v>7567063646</v>
      </c>
    </row>
    <row r="8638" spans="1:4" x14ac:dyDescent="0.3">
      <c r="A8638" t="s">
        <v>10948</v>
      </c>
      <c r="B8638" t="s">
        <v>3291</v>
      </c>
      <c r="C8638">
        <v>43585</v>
      </c>
      <c r="D8638">
        <v>6275593709</v>
      </c>
    </row>
    <row r="8639" spans="1:4" x14ac:dyDescent="0.3">
      <c r="A8639" t="s">
        <v>10949</v>
      </c>
      <c r="B8639" t="s">
        <v>2154</v>
      </c>
      <c r="C8639">
        <v>43163</v>
      </c>
      <c r="D8639">
        <v>4286367630</v>
      </c>
    </row>
    <row r="8640" spans="1:4" x14ac:dyDescent="0.3">
      <c r="A8640" t="s">
        <v>10950</v>
      </c>
      <c r="B8640" t="s">
        <v>2355</v>
      </c>
      <c r="C8640">
        <v>17543</v>
      </c>
      <c r="D8640">
        <v>4984363320</v>
      </c>
    </row>
    <row r="8641" spans="1:4" x14ac:dyDescent="0.3">
      <c r="A8641" t="s">
        <v>10951</v>
      </c>
      <c r="B8641" t="s">
        <v>1999</v>
      </c>
      <c r="C8641">
        <v>30308</v>
      </c>
      <c r="D8641">
        <v>7160109333</v>
      </c>
    </row>
    <row r="8642" spans="1:4" x14ac:dyDescent="0.3">
      <c r="A8642" t="s">
        <v>10952</v>
      </c>
      <c r="B8642" t="s">
        <v>2194</v>
      </c>
      <c r="C8642">
        <v>14069</v>
      </c>
      <c r="D8642">
        <v>4306425231</v>
      </c>
    </row>
    <row r="8643" spans="1:4" x14ac:dyDescent="0.3">
      <c r="A8643" t="s">
        <v>10953</v>
      </c>
      <c r="B8643" t="s">
        <v>2118</v>
      </c>
      <c r="C8643">
        <v>53697</v>
      </c>
      <c r="D8643">
        <v>3463222345</v>
      </c>
    </row>
    <row r="8644" spans="1:4" x14ac:dyDescent="0.3">
      <c r="A8644" t="s">
        <v>10954</v>
      </c>
      <c r="B8644" t="s">
        <v>3092</v>
      </c>
      <c r="C8644">
        <v>56143</v>
      </c>
      <c r="D8644">
        <v>2702941109</v>
      </c>
    </row>
    <row r="8645" spans="1:4" x14ac:dyDescent="0.3">
      <c r="A8645" t="s">
        <v>10955</v>
      </c>
      <c r="B8645" t="s">
        <v>2286</v>
      </c>
      <c r="C8645">
        <v>32661</v>
      </c>
      <c r="D8645">
        <v>8099854152</v>
      </c>
    </row>
    <row r="8646" spans="1:4" x14ac:dyDescent="0.3">
      <c r="A8646" t="s">
        <v>10956</v>
      </c>
      <c r="B8646" t="s">
        <v>2396</v>
      </c>
      <c r="C8646">
        <v>58445</v>
      </c>
      <c r="D8646">
        <v>2257563263</v>
      </c>
    </row>
    <row r="8647" spans="1:4" x14ac:dyDescent="0.3">
      <c r="A8647" t="s">
        <v>10957</v>
      </c>
      <c r="B8647" t="s">
        <v>3376</v>
      </c>
      <c r="C8647">
        <v>53174</v>
      </c>
      <c r="D8647">
        <v>994826516</v>
      </c>
    </row>
    <row r="8648" spans="1:4" x14ac:dyDescent="0.3">
      <c r="A8648" t="s">
        <v>10958</v>
      </c>
      <c r="B8648" t="s">
        <v>2355</v>
      </c>
      <c r="C8648">
        <v>50145</v>
      </c>
      <c r="D8648">
        <v>1456229036</v>
      </c>
    </row>
    <row r="8649" spans="1:4" x14ac:dyDescent="0.3">
      <c r="A8649" t="s">
        <v>10959</v>
      </c>
      <c r="B8649" t="s">
        <v>2736</v>
      </c>
      <c r="C8649">
        <v>21349</v>
      </c>
      <c r="D8649">
        <v>2841287114</v>
      </c>
    </row>
    <row r="8650" spans="1:4" x14ac:dyDescent="0.3">
      <c r="A8650" t="s">
        <v>10960</v>
      </c>
      <c r="B8650" t="s">
        <v>2095</v>
      </c>
      <c r="C8650">
        <v>23158</v>
      </c>
      <c r="D8650">
        <v>4269946768</v>
      </c>
    </row>
    <row r="8651" spans="1:4" x14ac:dyDescent="0.3">
      <c r="A8651" t="s">
        <v>10961</v>
      </c>
      <c r="B8651" t="s">
        <v>2348</v>
      </c>
      <c r="C8651">
        <v>29682</v>
      </c>
      <c r="D8651">
        <v>8904404991</v>
      </c>
    </row>
    <row r="8652" spans="1:4" x14ac:dyDescent="0.3">
      <c r="A8652" t="s">
        <v>10962</v>
      </c>
      <c r="B8652" t="s">
        <v>2166</v>
      </c>
      <c r="C8652">
        <v>46638</v>
      </c>
      <c r="D8652">
        <v>6279928705</v>
      </c>
    </row>
    <row r="8653" spans="1:4" x14ac:dyDescent="0.3">
      <c r="A8653" t="s">
        <v>10963</v>
      </c>
      <c r="B8653" t="s">
        <v>2014</v>
      </c>
      <c r="C8653">
        <v>14179</v>
      </c>
      <c r="D8653">
        <v>4656574848</v>
      </c>
    </row>
    <row r="8654" spans="1:4" x14ac:dyDescent="0.3">
      <c r="A8654" t="s">
        <v>10964</v>
      </c>
      <c r="B8654" t="s">
        <v>2061</v>
      </c>
      <c r="C8654">
        <v>36739</v>
      </c>
      <c r="D8654">
        <v>3933561566</v>
      </c>
    </row>
    <row r="8655" spans="1:4" x14ac:dyDescent="0.3">
      <c r="A8655" t="s">
        <v>10965</v>
      </c>
      <c r="B8655" t="s">
        <v>2305</v>
      </c>
      <c r="C8655">
        <v>47145</v>
      </c>
      <c r="D8655">
        <v>9340547551</v>
      </c>
    </row>
    <row r="8656" spans="1:4" x14ac:dyDescent="0.3">
      <c r="A8656" t="s">
        <v>10966</v>
      </c>
      <c r="B8656" t="s">
        <v>3183</v>
      </c>
      <c r="C8656">
        <v>41808</v>
      </c>
      <c r="D8656">
        <v>2191014690</v>
      </c>
    </row>
    <row r="8657" spans="1:4" x14ac:dyDescent="0.3">
      <c r="A8657" t="s">
        <v>10967</v>
      </c>
      <c r="B8657" t="s">
        <v>2473</v>
      </c>
      <c r="C8657">
        <v>29972</v>
      </c>
      <c r="D8657">
        <v>2158895349</v>
      </c>
    </row>
    <row r="8658" spans="1:4" x14ac:dyDescent="0.3">
      <c r="A8658" t="s">
        <v>10968</v>
      </c>
      <c r="B8658" t="s">
        <v>2530</v>
      </c>
      <c r="C8658">
        <v>44147</v>
      </c>
      <c r="D8658">
        <v>7885796000</v>
      </c>
    </row>
    <row r="8659" spans="1:4" x14ac:dyDescent="0.3">
      <c r="A8659" t="s">
        <v>10969</v>
      </c>
      <c r="B8659" t="s">
        <v>2063</v>
      </c>
      <c r="C8659">
        <v>45782</v>
      </c>
      <c r="D8659">
        <v>7469392467</v>
      </c>
    </row>
    <row r="8660" spans="1:4" x14ac:dyDescent="0.3">
      <c r="A8660" t="s">
        <v>10970</v>
      </c>
      <c r="B8660" t="s">
        <v>2424</v>
      </c>
      <c r="C8660">
        <v>59669</v>
      </c>
      <c r="D8660">
        <v>5764488419</v>
      </c>
    </row>
    <row r="8661" spans="1:4" x14ac:dyDescent="0.3">
      <c r="A8661" t="s">
        <v>10971</v>
      </c>
      <c r="B8661" t="s">
        <v>2990</v>
      </c>
      <c r="C8661">
        <v>32263</v>
      </c>
      <c r="D8661">
        <v>8875305560</v>
      </c>
    </row>
    <row r="8662" spans="1:4" x14ac:dyDescent="0.3">
      <c r="A8662" t="s">
        <v>10972</v>
      </c>
      <c r="B8662" t="s">
        <v>2116</v>
      </c>
      <c r="C8662">
        <v>49882</v>
      </c>
      <c r="D8662">
        <v>8289594380</v>
      </c>
    </row>
    <row r="8663" spans="1:4" x14ac:dyDescent="0.3">
      <c r="A8663" t="s">
        <v>10973</v>
      </c>
      <c r="B8663" t="s">
        <v>3243</v>
      </c>
      <c r="C8663">
        <v>26791</v>
      </c>
      <c r="D8663">
        <v>515647594</v>
      </c>
    </row>
    <row r="8664" spans="1:4" x14ac:dyDescent="0.3">
      <c r="A8664" t="s">
        <v>10974</v>
      </c>
      <c r="B8664" t="s">
        <v>2004</v>
      </c>
      <c r="C8664">
        <v>37953</v>
      </c>
      <c r="D8664">
        <v>6596440737</v>
      </c>
    </row>
    <row r="8665" spans="1:4" x14ac:dyDescent="0.3">
      <c r="A8665" t="s">
        <v>10975</v>
      </c>
      <c r="B8665" t="s">
        <v>1970</v>
      </c>
      <c r="C8665">
        <v>34228</v>
      </c>
      <c r="D8665">
        <v>7741079360</v>
      </c>
    </row>
    <row r="8666" spans="1:4" x14ac:dyDescent="0.3">
      <c r="A8666" t="s">
        <v>10976</v>
      </c>
      <c r="B8666" t="s">
        <v>2127</v>
      </c>
      <c r="C8666">
        <v>23895</v>
      </c>
      <c r="D8666">
        <v>8002426673</v>
      </c>
    </row>
    <row r="8667" spans="1:4" x14ac:dyDescent="0.3">
      <c r="A8667" t="s">
        <v>10977</v>
      </c>
      <c r="B8667" t="s">
        <v>2192</v>
      </c>
      <c r="C8667">
        <v>19112</v>
      </c>
      <c r="D8667">
        <v>6973806759</v>
      </c>
    </row>
    <row r="8668" spans="1:4" x14ac:dyDescent="0.3">
      <c r="A8668" t="s">
        <v>10978</v>
      </c>
      <c r="B8668" t="s">
        <v>3076</v>
      </c>
      <c r="C8668">
        <v>28780</v>
      </c>
      <c r="D8668">
        <v>1754740677</v>
      </c>
    </row>
    <row r="8669" spans="1:4" x14ac:dyDescent="0.3">
      <c r="A8669" t="s">
        <v>10979</v>
      </c>
      <c r="B8669" t="s">
        <v>2197</v>
      </c>
      <c r="C8669">
        <v>30902</v>
      </c>
      <c r="D8669">
        <v>3060876401</v>
      </c>
    </row>
    <row r="8670" spans="1:4" x14ac:dyDescent="0.3">
      <c r="A8670" t="s">
        <v>10980</v>
      </c>
      <c r="B8670" t="s">
        <v>3558</v>
      </c>
      <c r="C8670">
        <v>35462</v>
      </c>
      <c r="D8670">
        <v>7979647432</v>
      </c>
    </row>
    <row r="8671" spans="1:4" x14ac:dyDescent="0.3">
      <c r="A8671" t="s">
        <v>10981</v>
      </c>
      <c r="B8671" t="s">
        <v>3050</v>
      </c>
      <c r="C8671">
        <v>32818</v>
      </c>
      <c r="D8671">
        <v>8568859739</v>
      </c>
    </row>
    <row r="8672" spans="1:4" x14ac:dyDescent="0.3">
      <c r="A8672" t="s">
        <v>10982</v>
      </c>
      <c r="B8672" t="s">
        <v>2302</v>
      </c>
      <c r="C8672">
        <v>27368</v>
      </c>
      <c r="D8672">
        <v>5403399259</v>
      </c>
    </row>
    <row r="8673" spans="1:4" x14ac:dyDescent="0.3">
      <c r="A8673" t="s">
        <v>10983</v>
      </c>
      <c r="B8673" t="s">
        <v>2431</v>
      </c>
      <c r="C8673">
        <v>42942</v>
      </c>
      <c r="D8673">
        <v>1565607864</v>
      </c>
    </row>
    <row r="8674" spans="1:4" x14ac:dyDescent="0.3">
      <c r="A8674" t="s">
        <v>10984</v>
      </c>
      <c r="B8674" t="s">
        <v>2177</v>
      </c>
      <c r="C8674">
        <v>55293</v>
      </c>
      <c r="D8674">
        <v>9766606919</v>
      </c>
    </row>
    <row r="8675" spans="1:4" x14ac:dyDescent="0.3">
      <c r="A8675" t="s">
        <v>10985</v>
      </c>
      <c r="B8675" t="s">
        <v>2016</v>
      </c>
      <c r="C8675">
        <v>23094</v>
      </c>
      <c r="D8675">
        <v>9483290694</v>
      </c>
    </row>
    <row r="8676" spans="1:4" x14ac:dyDescent="0.3">
      <c r="A8676" t="s">
        <v>10986</v>
      </c>
      <c r="B8676" t="s">
        <v>2824</v>
      </c>
      <c r="C8676">
        <v>15206</v>
      </c>
      <c r="D8676">
        <v>8069192305</v>
      </c>
    </row>
    <row r="8677" spans="1:4" x14ac:dyDescent="0.3">
      <c r="A8677" t="s">
        <v>10987</v>
      </c>
      <c r="B8677" t="s">
        <v>2173</v>
      </c>
      <c r="C8677">
        <v>49685</v>
      </c>
      <c r="D8677">
        <v>4866916575</v>
      </c>
    </row>
    <row r="8678" spans="1:4" x14ac:dyDescent="0.3">
      <c r="A8678" t="s">
        <v>10988</v>
      </c>
      <c r="B8678" t="s">
        <v>2736</v>
      </c>
      <c r="C8678">
        <v>19316</v>
      </c>
      <c r="D8678">
        <v>7533163729</v>
      </c>
    </row>
    <row r="8679" spans="1:4" x14ac:dyDescent="0.3">
      <c r="A8679" t="s">
        <v>10989</v>
      </c>
      <c r="B8679" t="s">
        <v>2824</v>
      </c>
      <c r="C8679">
        <v>58216</v>
      </c>
      <c r="D8679">
        <v>3000763902</v>
      </c>
    </row>
    <row r="8680" spans="1:4" x14ac:dyDescent="0.3">
      <c r="A8680" t="s">
        <v>10990</v>
      </c>
      <c r="B8680" t="s">
        <v>2403</v>
      </c>
      <c r="C8680">
        <v>17214</v>
      </c>
      <c r="D8680">
        <v>1787288307</v>
      </c>
    </row>
    <row r="8681" spans="1:4" x14ac:dyDescent="0.3">
      <c r="A8681" t="s">
        <v>10991</v>
      </c>
      <c r="B8681" t="s">
        <v>2428</v>
      </c>
      <c r="C8681">
        <v>29341</v>
      </c>
      <c r="D8681">
        <v>1096335336</v>
      </c>
    </row>
    <row r="8682" spans="1:4" x14ac:dyDescent="0.3">
      <c r="A8682" t="s">
        <v>10992</v>
      </c>
      <c r="B8682" t="s">
        <v>2221</v>
      </c>
      <c r="C8682">
        <v>20723</v>
      </c>
      <c r="D8682">
        <v>7273123196</v>
      </c>
    </row>
    <row r="8683" spans="1:4" x14ac:dyDescent="0.3">
      <c r="A8683" t="s">
        <v>10993</v>
      </c>
      <c r="B8683" t="s">
        <v>2286</v>
      </c>
      <c r="C8683">
        <v>29663</v>
      </c>
      <c r="D8683">
        <v>9072843924</v>
      </c>
    </row>
    <row r="8684" spans="1:4" x14ac:dyDescent="0.3">
      <c r="A8684" t="s">
        <v>10994</v>
      </c>
      <c r="B8684" t="s">
        <v>2824</v>
      </c>
      <c r="C8684">
        <v>38662</v>
      </c>
      <c r="D8684">
        <v>5588978080</v>
      </c>
    </row>
    <row r="8685" spans="1:4" x14ac:dyDescent="0.3">
      <c r="A8685" t="s">
        <v>10995</v>
      </c>
      <c r="B8685" t="s">
        <v>2251</v>
      </c>
      <c r="C8685">
        <v>44558</v>
      </c>
      <c r="D8685">
        <v>1754740677</v>
      </c>
    </row>
    <row r="8686" spans="1:4" x14ac:dyDescent="0.3">
      <c r="A8686" t="s">
        <v>10996</v>
      </c>
      <c r="B8686" t="s">
        <v>2325</v>
      </c>
      <c r="C8686">
        <v>47592</v>
      </c>
      <c r="D8686">
        <v>4691333258</v>
      </c>
    </row>
    <row r="8687" spans="1:4" x14ac:dyDescent="0.3">
      <c r="A8687" t="s">
        <v>10997</v>
      </c>
      <c r="B8687" t="s">
        <v>2663</v>
      </c>
      <c r="C8687">
        <v>40821</v>
      </c>
      <c r="D8687">
        <v>3858163570</v>
      </c>
    </row>
    <row r="8688" spans="1:4" x14ac:dyDescent="0.3">
      <c r="A8688" t="s">
        <v>10998</v>
      </c>
      <c r="B8688" t="s">
        <v>2158</v>
      </c>
      <c r="C8688">
        <v>29348</v>
      </c>
      <c r="D8688">
        <v>2973558387</v>
      </c>
    </row>
    <row r="8689" spans="1:4" x14ac:dyDescent="0.3">
      <c r="A8689" t="s">
        <v>10999</v>
      </c>
      <c r="B8689" t="s">
        <v>2063</v>
      </c>
      <c r="C8689">
        <v>52811</v>
      </c>
      <c r="D8689">
        <v>4396213212</v>
      </c>
    </row>
    <row r="8690" spans="1:4" x14ac:dyDescent="0.3">
      <c r="A8690" t="s">
        <v>11000</v>
      </c>
      <c r="B8690" t="s">
        <v>2457</v>
      </c>
      <c r="C8690">
        <v>10650</v>
      </c>
      <c r="D8690">
        <v>5984294621</v>
      </c>
    </row>
    <row r="8691" spans="1:4" x14ac:dyDescent="0.3">
      <c r="A8691" t="s">
        <v>11001</v>
      </c>
      <c r="B8691" t="s">
        <v>2154</v>
      </c>
      <c r="C8691">
        <v>43674</v>
      </c>
      <c r="D8691">
        <v>1888605537</v>
      </c>
    </row>
    <row r="8692" spans="1:4" x14ac:dyDescent="0.3">
      <c r="A8692" t="s">
        <v>11002</v>
      </c>
      <c r="B8692" t="s">
        <v>2736</v>
      </c>
      <c r="C8692">
        <v>27118</v>
      </c>
      <c r="D8692">
        <v>6695538166</v>
      </c>
    </row>
    <row r="8693" spans="1:4" x14ac:dyDescent="0.3">
      <c r="A8693" t="s">
        <v>11003</v>
      </c>
      <c r="B8693" t="s">
        <v>3113</v>
      </c>
      <c r="C8693">
        <v>57648</v>
      </c>
      <c r="D8693">
        <v>6515844751</v>
      </c>
    </row>
    <row r="8694" spans="1:4" x14ac:dyDescent="0.3">
      <c r="A8694" t="s">
        <v>11004</v>
      </c>
      <c r="B8694" t="s">
        <v>2149</v>
      </c>
      <c r="C8694">
        <v>21311</v>
      </c>
      <c r="D8694">
        <v>1664426442</v>
      </c>
    </row>
    <row r="8695" spans="1:4" x14ac:dyDescent="0.3">
      <c r="A8695" t="s">
        <v>11005</v>
      </c>
      <c r="B8695" t="s">
        <v>2203</v>
      </c>
      <c r="C8695">
        <v>54409</v>
      </c>
      <c r="D8695">
        <v>9800744517</v>
      </c>
    </row>
    <row r="8696" spans="1:4" x14ac:dyDescent="0.3">
      <c r="A8696" t="s">
        <v>11006</v>
      </c>
      <c r="B8696" t="s">
        <v>2426</v>
      </c>
      <c r="C8696">
        <v>19234</v>
      </c>
      <c r="D8696">
        <v>1573192775</v>
      </c>
    </row>
    <row r="8697" spans="1:4" x14ac:dyDescent="0.3">
      <c r="A8697" t="s">
        <v>11007</v>
      </c>
      <c r="B8697" t="s">
        <v>2393</v>
      </c>
      <c r="C8697">
        <v>58775</v>
      </c>
      <c r="D8697">
        <v>4235594176</v>
      </c>
    </row>
    <row r="8698" spans="1:4" x14ac:dyDescent="0.3">
      <c r="A8698" t="s">
        <v>11008</v>
      </c>
      <c r="B8698" t="s">
        <v>2293</v>
      </c>
      <c r="C8698">
        <v>15282</v>
      </c>
      <c r="D8698">
        <v>8516539148</v>
      </c>
    </row>
    <row r="8699" spans="1:4" x14ac:dyDescent="0.3">
      <c r="A8699" t="s">
        <v>11009</v>
      </c>
      <c r="B8699" t="s">
        <v>2436</v>
      </c>
      <c r="C8699">
        <v>55278</v>
      </c>
      <c r="D8699">
        <v>9238967105</v>
      </c>
    </row>
    <row r="8700" spans="1:4" x14ac:dyDescent="0.3">
      <c r="A8700" t="s">
        <v>11010</v>
      </c>
      <c r="B8700" t="s">
        <v>3050</v>
      </c>
      <c r="C8700">
        <v>12524</v>
      </c>
      <c r="D8700">
        <v>6854809452</v>
      </c>
    </row>
    <row r="8701" spans="1:4" x14ac:dyDescent="0.3">
      <c r="A8701" t="s">
        <v>11011</v>
      </c>
      <c r="B8701" t="s">
        <v>2977</v>
      </c>
      <c r="C8701">
        <v>25050</v>
      </c>
      <c r="D8701">
        <v>7011563598</v>
      </c>
    </row>
    <row r="8702" spans="1:4" x14ac:dyDescent="0.3">
      <c r="A8702" t="s">
        <v>11012</v>
      </c>
      <c r="B8702" t="s">
        <v>3785</v>
      </c>
      <c r="C8702">
        <v>20326</v>
      </c>
      <c r="D8702">
        <v>3473885983</v>
      </c>
    </row>
    <row r="8703" spans="1:4" x14ac:dyDescent="0.3">
      <c r="A8703" t="s">
        <v>11013</v>
      </c>
      <c r="B8703" t="s">
        <v>2236</v>
      </c>
      <c r="C8703">
        <v>41183</v>
      </c>
      <c r="D8703">
        <v>449160092</v>
      </c>
    </row>
    <row r="8704" spans="1:4" x14ac:dyDescent="0.3">
      <c r="A8704" t="s">
        <v>11014</v>
      </c>
      <c r="B8704" t="s">
        <v>2345</v>
      </c>
      <c r="C8704">
        <v>22146</v>
      </c>
      <c r="D8704">
        <v>1856596435</v>
      </c>
    </row>
    <row r="8705" spans="1:4" x14ac:dyDescent="0.3">
      <c r="A8705" t="s">
        <v>11015</v>
      </c>
      <c r="B8705" t="s">
        <v>2670</v>
      </c>
      <c r="C8705">
        <v>36933</v>
      </c>
      <c r="D8705">
        <v>8335120919</v>
      </c>
    </row>
    <row r="8706" spans="1:4" x14ac:dyDescent="0.3">
      <c r="A8706" t="s">
        <v>11016</v>
      </c>
      <c r="B8706" t="s">
        <v>2111</v>
      </c>
      <c r="C8706">
        <v>11296</v>
      </c>
      <c r="D8706">
        <v>8099854152</v>
      </c>
    </row>
    <row r="8707" spans="1:4" x14ac:dyDescent="0.3">
      <c r="A8707" t="s">
        <v>11017</v>
      </c>
      <c r="B8707" t="s">
        <v>2101</v>
      </c>
      <c r="C8707">
        <v>38499</v>
      </c>
      <c r="D8707">
        <v>5726465660</v>
      </c>
    </row>
    <row r="8708" spans="1:4" x14ac:dyDescent="0.3">
      <c r="A8708" t="s">
        <v>11018</v>
      </c>
      <c r="B8708" t="s">
        <v>1944</v>
      </c>
      <c r="C8708">
        <v>26428</v>
      </c>
      <c r="D8708">
        <v>7596173217</v>
      </c>
    </row>
    <row r="8709" spans="1:4" x14ac:dyDescent="0.3">
      <c r="A8709" t="s">
        <v>11019</v>
      </c>
      <c r="B8709" t="s">
        <v>4163</v>
      </c>
      <c r="C8709">
        <v>55630</v>
      </c>
      <c r="D8709">
        <v>5684780105</v>
      </c>
    </row>
    <row r="8710" spans="1:4" x14ac:dyDescent="0.3">
      <c r="A8710" t="s">
        <v>11020</v>
      </c>
      <c r="B8710" t="s">
        <v>2682</v>
      </c>
      <c r="C8710">
        <v>49408</v>
      </c>
      <c r="D8710">
        <v>7205288142</v>
      </c>
    </row>
    <row r="8711" spans="1:4" x14ac:dyDescent="0.3">
      <c r="A8711" t="s">
        <v>11021</v>
      </c>
      <c r="B8711" t="s">
        <v>2069</v>
      </c>
      <c r="C8711">
        <v>39577</v>
      </c>
      <c r="D8711">
        <v>76572129</v>
      </c>
    </row>
    <row r="8712" spans="1:4" x14ac:dyDescent="0.3">
      <c r="A8712" t="s">
        <v>11022</v>
      </c>
      <c r="B8712" t="s">
        <v>1930</v>
      </c>
      <c r="C8712">
        <v>11432</v>
      </c>
      <c r="D8712">
        <v>9163060264</v>
      </c>
    </row>
    <row r="8713" spans="1:4" x14ac:dyDescent="0.3">
      <c r="A8713" t="s">
        <v>11023</v>
      </c>
      <c r="B8713" t="s">
        <v>2923</v>
      </c>
      <c r="C8713">
        <v>36523</v>
      </c>
      <c r="D8713">
        <v>1969484233</v>
      </c>
    </row>
    <row r="8714" spans="1:4" x14ac:dyDescent="0.3">
      <c r="A8714" t="s">
        <v>11024</v>
      </c>
      <c r="B8714" t="s">
        <v>2663</v>
      </c>
      <c r="C8714">
        <v>56231</v>
      </c>
      <c r="D8714">
        <v>8145387981</v>
      </c>
    </row>
    <row r="8715" spans="1:4" x14ac:dyDescent="0.3">
      <c r="A8715" t="s">
        <v>11025</v>
      </c>
      <c r="B8715" t="s">
        <v>2214</v>
      </c>
      <c r="C8715">
        <v>19596</v>
      </c>
      <c r="D8715">
        <v>4718207207</v>
      </c>
    </row>
    <row r="8716" spans="1:4" x14ac:dyDescent="0.3">
      <c r="A8716" t="s">
        <v>11026</v>
      </c>
      <c r="B8716" t="s">
        <v>2335</v>
      </c>
      <c r="C8716">
        <v>15151</v>
      </c>
      <c r="D8716">
        <v>4876404933</v>
      </c>
    </row>
    <row r="8717" spans="1:4" x14ac:dyDescent="0.3">
      <c r="A8717" t="s">
        <v>11027</v>
      </c>
      <c r="B8717" t="s">
        <v>2554</v>
      </c>
      <c r="C8717">
        <v>28427</v>
      </c>
      <c r="D8717">
        <v>3288836432</v>
      </c>
    </row>
    <row r="8718" spans="1:4" x14ac:dyDescent="0.3">
      <c r="A8718" t="s">
        <v>11028</v>
      </c>
      <c r="B8718" t="s">
        <v>2192</v>
      </c>
      <c r="C8718">
        <v>33411</v>
      </c>
      <c r="D8718">
        <v>1953937357</v>
      </c>
    </row>
    <row r="8719" spans="1:4" x14ac:dyDescent="0.3">
      <c r="A8719" t="s">
        <v>11029</v>
      </c>
      <c r="B8719" t="s">
        <v>2914</v>
      </c>
      <c r="C8719">
        <v>51666</v>
      </c>
      <c r="D8719">
        <v>1990335721</v>
      </c>
    </row>
    <row r="8720" spans="1:4" x14ac:dyDescent="0.3">
      <c r="A8720" t="s">
        <v>11030</v>
      </c>
      <c r="B8720" t="s">
        <v>4163</v>
      </c>
      <c r="C8720">
        <v>27631</v>
      </c>
      <c r="D8720">
        <v>8017115954</v>
      </c>
    </row>
    <row r="8721" spans="1:4" x14ac:dyDescent="0.3">
      <c r="A8721" t="s">
        <v>11031</v>
      </c>
      <c r="B8721" t="s">
        <v>2049</v>
      </c>
      <c r="C8721">
        <v>27732</v>
      </c>
      <c r="D8721">
        <v>3956653289</v>
      </c>
    </row>
    <row r="8722" spans="1:4" x14ac:dyDescent="0.3">
      <c r="A8722" t="s">
        <v>11032</v>
      </c>
      <c r="B8722" t="s">
        <v>2574</v>
      </c>
      <c r="C8722">
        <v>21212</v>
      </c>
      <c r="D8722">
        <v>7966879720</v>
      </c>
    </row>
    <row r="8723" spans="1:4" x14ac:dyDescent="0.3">
      <c r="A8723" t="s">
        <v>11033</v>
      </c>
      <c r="B8723" t="s">
        <v>2035</v>
      </c>
      <c r="C8723">
        <v>28452</v>
      </c>
      <c r="D8723">
        <v>3545427749</v>
      </c>
    </row>
    <row r="8724" spans="1:4" x14ac:dyDescent="0.3">
      <c r="A8724" t="s">
        <v>11034</v>
      </c>
      <c r="B8724" t="s">
        <v>2593</v>
      </c>
      <c r="C8724">
        <v>11532</v>
      </c>
      <c r="D8724">
        <v>6734537986</v>
      </c>
    </row>
    <row r="8725" spans="1:4" x14ac:dyDescent="0.3">
      <c r="A8725" t="s">
        <v>11035</v>
      </c>
      <c r="B8725" t="s">
        <v>2587</v>
      </c>
      <c r="C8725">
        <v>36957</v>
      </c>
      <c r="D8725">
        <v>7453397081</v>
      </c>
    </row>
    <row r="8726" spans="1:4" x14ac:dyDescent="0.3">
      <c r="A8726" t="s">
        <v>11036</v>
      </c>
      <c r="B8726" t="s">
        <v>2246</v>
      </c>
      <c r="C8726">
        <v>46439</v>
      </c>
      <c r="D8726">
        <v>4290015026</v>
      </c>
    </row>
    <row r="8727" spans="1:4" x14ac:dyDescent="0.3">
      <c r="A8727" t="s">
        <v>11037</v>
      </c>
      <c r="B8727" t="s">
        <v>2587</v>
      </c>
      <c r="C8727">
        <v>36559</v>
      </c>
      <c r="D8727">
        <v>4656574848</v>
      </c>
    </row>
    <row r="8728" spans="1:4" x14ac:dyDescent="0.3">
      <c r="A8728" t="s">
        <v>11038</v>
      </c>
      <c r="B8728" t="s">
        <v>2032</v>
      </c>
      <c r="C8728">
        <v>22519</v>
      </c>
      <c r="D8728">
        <v>9373778889</v>
      </c>
    </row>
    <row r="8729" spans="1:4" x14ac:dyDescent="0.3">
      <c r="A8729" t="s">
        <v>11039</v>
      </c>
      <c r="B8729" t="s">
        <v>5394</v>
      </c>
      <c r="C8729">
        <v>59939</v>
      </c>
      <c r="D8729">
        <v>4472356473</v>
      </c>
    </row>
    <row r="8730" spans="1:4" x14ac:dyDescent="0.3">
      <c r="A8730" t="s">
        <v>11040</v>
      </c>
      <c r="B8730" t="s">
        <v>2345</v>
      </c>
      <c r="C8730">
        <v>39462</v>
      </c>
      <c r="D8730">
        <v>6720857681</v>
      </c>
    </row>
    <row r="8731" spans="1:4" x14ac:dyDescent="0.3">
      <c r="A8731" t="s">
        <v>11041</v>
      </c>
      <c r="B8731" t="s">
        <v>3050</v>
      </c>
      <c r="C8731">
        <v>29222</v>
      </c>
      <c r="D8731">
        <v>2739934548</v>
      </c>
    </row>
    <row r="8732" spans="1:4" x14ac:dyDescent="0.3">
      <c r="A8732" t="s">
        <v>11042</v>
      </c>
      <c r="B8732" t="s">
        <v>2246</v>
      </c>
      <c r="C8732">
        <v>24464</v>
      </c>
      <c r="D8732">
        <v>3824197065</v>
      </c>
    </row>
    <row r="8733" spans="1:4" x14ac:dyDescent="0.3">
      <c r="A8733" t="s">
        <v>11043</v>
      </c>
      <c r="B8733" t="s">
        <v>2129</v>
      </c>
      <c r="C8733">
        <v>14535</v>
      </c>
      <c r="D8733">
        <v>2417008025</v>
      </c>
    </row>
    <row r="8734" spans="1:4" x14ac:dyDescent="0.3">
      <c r="A8734" t="s">
        <v>11044</v>
      </c>
      <c r="B8734" t="s">
        <v>2393</v>
      </c>
      <c r="C8734">
        <v>34645</v>
      </c>
      <c r="D8734">
        <v>2053848936</v>
      </c>
    </row>
    <row r="8735" spans="1:4" x14ac:dyDescent="0.3">
      <c r="A8735" t="s">
        <v>11045</v>
      </c>
      <c r="B8735" t="s">
        <v>2401</v>
      </c>
      <c r="C8735">
        <v>47788</v>
      </c>
      <c r="D8735">
        <v>7160109333</v>
      </c>
    </row>
    <row r="8736" spans="1:4" x14ac:dyDescent="0.3">
      <c r="A8736" t="s">
        <v>11046</v>
      </c>
      <c r="B8736" t="s">
        <v>2716</v>
      </c>
      <c r="C8736">
        <v>10411</v>
      </c>
      <c r="D8736">
        <v>7741079360</v>
      </c>
    </row>
    <row r="8737" spans="1:4" x14ac:dyDescent="0.3">
      <c r="A8737" t="s">
        <v>11047</v>
      </c>
      <c r="B8737" t="s">
        <v>2426</v>
      </c>
      <c r="C8737">
        <v>36988</v>
      </c>
      <c r="D8737">
        <v>5153694038</v>
      </c>
    </row>
    <row r="8738" spans="1:4" x14ac:dyDescent="0.3">
      <c r="A8738" t="s">
        <v>11048</v>
      </c>
      <c r="B8738" t="s">
        <v>2321</v>
      </c>
      <c r="C8738">
        <v>41997</v>
      </c>
      <c r="D8738">
        <v>1606657585</v>
      </c>
    </row>
    <row r="8739" spans="1:4" x14ac:dyDescent="0.3">
      <c r="A8739" t="s">
        <v>11049</v>
      </c>
      <c r="B8739" t="s">
        <v>2276</v>
      </c>
      <c r="C8739">
        <v>40250</v>
      </c>
      <c r="D8739">
        <v>2493113470</v>
      </c>
    </row>
    <row r="8740" spans="1:4" x14ac:dyDescent="0.3">
      <c r="A8740" t="s">
        <v>11050</v>
      </c>
      <c r="B8740" t="s">
        <v>3113</v>
      </c>
      <c r="C8740">
        <v>42365</v>
      </c>
      <c r="D8740">
        <v>9317454674</v>
      </c>
    </row>
    <row r="8741" spans="1:4" x14ac:dyDescent="0.3">
      <c r="A8741" t="s">
        <v>11051</v>
      </c>
      <c r="B8741" t="s">
        <v>1944</v>
      </c>
      <c r="C8741">
        <v>52480</v>
      </c>
      <c r="D8741">
        <v>1532722974</v>
      </c>
    </row>
    <row r="8742" spans="1:4" x14ac:dyDescent="0.3">
      <c r="A8742" t="s">
        <v>11052</v>
      </c>
      <c r="B8742" t="s">
        <v>2329</v>
      </c>
      <c r="C8742">
        <v>43084</v>
      </c>
      <c r="D8742">
        <v>3303111790</v>
      </c>
    </row>
    <row r="8743" spans="1:4" x14ac:dyDescent="0.3">
      <c r="A8743" t="s">
        <v>11053</v>
      </c>
      <c r="B8743" t="s">
        <v>2026</v>
      </c>
      <c r="C8743">
        <v>49906</v>
      </c>
      <c r="D8743">
        <v>4085082426</v>
      </c>
    </row>
    <row r="8744" spans="1:4" x14ac:dyDescent="0.3">
      <c r="A8744" t="s">
        <v>11054</v>
      </c>
      <c r="B8744" t="s">
        <v>2722</v>
      </c>
      <c r="C8744">
        <v>46330</v>
      </c>
      <c r="D8744">
        <v>8718856853</v>
      </c>
    </row>
    <row r="8745" spans="1:4" x14ac:dyDescent="0.3">
      <c r="A8745" t="s">
        <v>11055</v>
      </c>
      <c r="B8745" t="s">
        <v>2116</v>
      </c>
      <c r="C8745">
        <v>42465</v>
      </c>
      <c r="D8745">
        <v>6410530811</v>
      </c>
    </row>
    <row r="8746" spans="1:4" x14ac:dyDescent="0.3">
      <c r="A8746" t="s">
        <v>11056</v>
      </c>
      <c r="B8746" t="s">
        <v>2207</v>
      </c>
      <c r="C8746">
        <v>32763</v>
      </c>
      <c r="D8746">
        <v>6471464479</v>
      </c>
    </row>
    <row r="8747" spans="1:4" x14ac:dyDescent="0.3">
      <c r="A8747" t="s">
        <v>11057</v>
      </c>
      <c r="B8747" t="s">
        <v>1952</v>
      </c>
      <c r="C8747">
        <v>54633</v>
      </c>
      <c r="D8747">
        <v>784224471</v>
      </c>
    </row>
    <row r="8748" spans="1:4" x14ac:dyDescent="0.3">
      <c r="A8748" t="s">
        <v>11058</v>
      </c>
      <c r="B8748" t="s">
        <v>2093</v>
      </c>
      <c r="C8748">
        <v>56064</v>
      </c>
      <c r="D8748">
        <v>9107581297</v>
      </c>
    </row>
    <row r="8749" spans="1:4" x14ac:dyDescent="0.3">
      <c r="A8749" t="s">
        <v>11059</v>
      </c>
      <c r="B8749" t="s">
        <v>2177</v>
      </c>
      <c r="C8749">
        <v>51701</v>
      </c>
      <c r="D8749">
        <v>2493113470</v>
      </c>
    </row>
    <row r="8750" spans="1:4" x14ac:dyDescent="0.3">
      <c r="A8750" t="s">
        <v>11060</v>
      </c>
      <c r="B8750" t="s">
        <v>3558</v>
      </c>
      <c r="C8750">
        <v>27661</v>
      </c>
      <c r="D8750">
        <v>8289594380</v>
      </c>
    </row>
    <row r="8751" spans="1:4" x14ac:dyDescent="0.3">
      <c r="A8751" t="s">
        <v>11061</v>
      </c>
      <c r="B8751" t="s">
        <v>2161</v>
      </c>
      <c r="C8751">
        <v>29795</v>
      </c>
      <c r="D8751">
        <v>8350412399</v>
      </c>
    </row>
    <row r="8752" spans="1:4" x14ac:dyDescent="0.3">
      <c r="A8752" t="s">
        <v>11062</v>
      </c>
      <c r="B8752" t="s">
        <v>2470</v>
      </c>
      <c r="C8752">
        <v>22770</v>
      </c>
      <c r="D8752">
        <v>5407735911</v>
      </c>
    </row>
    <row r="8753" spans="1:4" x14ac:dyDescent="0.3">
      <c r="A8753" t="s">
        <v>11063</v>
      </c>
      <c r="B8753" t="s">
        <v>2143</v>
      </c>
      <c r="C8753">
        <v>20202</v>
      </c>
      <c r="D8753">
        <v>3986480021</v>
      </c>
    </row>
    <row r="8754" spans="1:4" x14ac:dyDescent="0.3">
      <c r="A8754" t="s">
        <v>11064</v>
      </c>
      <c r="B8754" t="s">
        <v>1958</v>
      </c>
      <c r="C8754">
        <v>24356</v>
      </c>
      <c r="D8754">
        <v>5929508313</v>
      </c>
    </row>
    <row r="8755" spans="1:4" x14ac:dyDescent="0.3">
      <c r="A8755" t="s">
        <v>11065</v>
      </c>
      <c r="B8755" t="s">
        <v>2600</v>
      </c>
      <c r="C8755">
        <v>25030</v>
      </c>
      <c r="D8755">
        <v>3273288531</v>
      </c>
    </row>
    <row r="8756" spans="1:4" x14ac:dyDescent="0.3">
      <c r="A8756" t="s">
        <v>11066</v>
      </c>
      <c r="B8756" t="s">
        <v>2199</v>
      </c>
      <c r="C8756">
        <v>29911</v>
      </c>
      <c r="D8756">
        <v>3996818513</v>
      </c>
    </row>
    <row r="8757" spans="1:4" x14ac:dyDescent="0.3">
      <c r="A8757" t="s">
        <v>11067</v>
      </c>
      <c r="B8757" t="s">
        <v>2077</v>
      </c>
      <c r="C8757">
        <v>53310</v>
      </c>
      <c r="D8757">
        <v>9163060264</v>
      </c>
    </row>
    <row r="8758" spans="1:4" x14ac:dyDescent="0.3">
      <c r="A8758" t="s">
        <v>11068</v>
      </c>
      <c r="B8758" t="s">
        <v>2045</v>
      </c>
      <c r="C8758">
        <v>51063</v>
      </c>
      <c r="D8758">
        <v>8694120054</v>
      </c>
    </row>
    <row r="8759" spans="1:4" x14ac:dyDescent="0.3">
      <c r="A8759" t="s">
        <v>11069</v>
      </c>
      <c r="B8759" t="s">
        <v>3734</v>
      </c>
      <c r="C8759">
        <v>36000</v>
      </c>
      <c r="D8759">
        <v>4185019157</v>
      </c>
    </row>
    <row r="8760" spans="1:4" x14ac:dyDescent="0.3">
      <c r="A8760" t="s">
        <v>11070</v>
      </c>
      <c r="B8760" t="s">
        <v>2113</v>
      </c>
      <c r="C8760">
        <v>52266</v>
      </c>
      <c r="D8760">
        <v>4037854406</v>
      </c>
    </row>
    <row r="8761" spans="1:4" x14ac:dyDescent="0.3">
      <c r="A8761" t="s">
        <v>11071</v>
      </c>
      <c r="B8761" t="s">
        <v>2660</v>
      </c>
      <c r="C8761">
        <v>27537</v>
      </c>
      <c r="D8761">
        <v>8887868026</v>
      </c>
    </row>
    <row r="8762" spans="1:4" x14ac:dyDescent="0.3">
      <c r="A8762" t="s">
        <v>11072</v>
      </c>
      <c r="B8762" t="s">
        <v>1962</v>
      </c>
      <c r="C8762">
        <v>38195</v>
      </c>
      <c r="D8762">
        <v>4786629839</v>
      </c>
    </row>
    <row r="8763" spans="1:4" x14ac:dyDescent="0.3">
      <c r="A8763" t="s">
        <v>11073</v>
      </c>
      <c r="B8763" t="s">
        <v>3023</v>
      </c>
      <c r="C8763">
        <v>30921</v>
      </c>
      <c r="D8763">
        <v>3824197065</v>
      </c>
    </row>
    <row r="8764" spans="1:4" x14ac:dyDescent="0.3">
      <c r="A8764" t="s">
        <v>11074</v>
      </c>
      <c r="B8764" t="s">
        <v>2190</v>
      </c>
      <c r="C8764">
        <v>34249</v>
      </c>
      <c r="D8764">
        <v>6596440737</v>
      </c>
    </row>
    <row r="8765" spans="1:4" x14ac:dyDescent="0.3">
      <c r="A8765" t="s">
        <v>11075</v>
      </c>
      <c r="B8765" t="s">
        <v>2179</v>
      </c>
      <c r="C8765">
        <v>54899</v>
      </c>
      <c r="D8765">
        <v>6915102108</v>
      </c>
    </row>
    <row r="8766" spans="1:4" x14ac:dyDescent="0.3">
      <c r="A8766" t="s">
        <v>11076</v>
      </c>
      <c r="B8766" t="s">
        <v>2393</v>
      </c>
      <c r="C8766">
        <v>42287</v>
      </c>
      <c r="D8766">
        <v>1606657585</v>
      </c>
    </row>
    <row r="8767" spans="1:4" x14ac:dyDescent="0.3">
      <c r="A8767" t="s">
        <v>11077</v>
      </c>
      <c r="B8767" t="s">
        <v>2536</v>
      </c>
      <c r="C8767">
        <v>25773</v>
      </c>
      <c r="D8767">
        <v>3867281491</v>
      </c>
    </row>
    <row r="8768" spans="1:4" x14ac:dyDescent="0.3">
      <c r="A8768" t="s">
        <v>11078</v>
      </c>
      <c r="B8768" t="s">
        <v>1954</v>
      </c>
      <c r="C8768">
        <v>23367</v>
      </c>
      <c r="D8768">
        <v>2748937082</v>
      </c>
    </row>
    <row r="8769" spans="1:4" x14ac:dyDescent="0.3">
      <c r="A8769" t="s">
        <v>11079</v>
      </c>
      <c r="B8769" t="s">
        <v>2587</v>
      </c>
      <c r="C8769">
        <v>23302</v>
      </c>
      <c r="D8769">
        <v>1391414047</v>
      </c>
    </row>
    <row r="8770" spans="1:4" x14ac:dyDescent="0.3">
      <c r="A8770" t="s">
        <v>11080</v>
      </c>
      <c r="B8770" t="s">
        <v>2641</v>
      </c>
      <c r="C8770">
        <v>26901</v>
      </c>
      <c r="D8770">
        <v>6637560367</v>
      </c>
    </row>
    <row r="8771" spans="1:4" x14ac:dyDescent="0.3">
      <c r="A8771" t="s">
        <v>11081</v>
      </c>
      <c r="B8771" t="s">
        <v>2439</v>
      </c>
      <c r="C8771">
        <v>25607</v>
      </c>
      <c r="D8771">
        <v>1420239228</v>
      </c>
    </row>
    <row r="8772" spans="1:4" x14ac:dyDescent="0.3">
      <c r="A8772" t="s">
        <v>11082</v>
      </c>
      <c r="B8772" t="s">
        <v>2026</v>
      </c>
      <c r="C8772">
        <v>57970</v>
      </c>
      <c r="D8772">
        <v>2255261316</v>
      </c>
    </row>
    <row r="8773" spans="1:4" x14ac:dyDescent="0.3">
      <c r="A8773" t="s">
        <v>11083</v>
      </c>
      <c r="B8773" t="s">
        <v>2288</v>
      </c>
      <c r="C8773">
        <v>29256</v>
      </c>
      <c r="D8773">
        <v>923191143</v>
      </c>
    </row>
    <row r="8774" spans="1:4" x14ac:dyDescent="0.3">
      <c r="A8774" t="s">
        <v>11084</v>
      </c>
      <c r="B8774" t="s">
        <v>2271</v>
      </c>
      <c r="C8774">
        <v>51999</v>
      </c>
      <c r="D8774">
        <v>7966879720</v>
      </c>
    </row>
    <row r="8775" spans="1:4" x14ac:dyDescent="0.3">
      <c r="A8775" t="s">
        <v>11085</v>
      </c>
      <c r="B8775" t="s">
        <v>2325</v>
      </c>
      <c r="C8775">
        <v>25297</v>
      </c>
      <c r="D8775">
        <v>3642452728</v>
      </c>
    </row>
    <row r="8776" spans="1:4" x14ac:dyDescent="0.3">
      <c r="A8776" t="s">
        <v>11086</v>
      </c>
      <c r="B8776" t="s">
        <v>1934</v>
      </c>
      <c r="C8776">
        <v>41394</v>
      </c>
      <c r="D8776">
        <v>7192290785</v>
      </c>
    </row>
    <row r="8777" spans="1:4" x14ac:dyDescent="0.3">
      <c r="A8777" t="s">
        <v>11087</v>
      </c>
      <c r="B8777" t="s">
        <v>2424</v>
      </c>
      <c r="C8777">
        <v>28832</v>
      </c>
      <c r="D8777">
        <v>4011453366</v>
      </c>
    </row>
    <row r="8778" spans="1:4" x14ac:dyDescent="0.3">
      <c r="A8778" t="s">
        <v>11088</v>
      </c>
      <c r="B8778" t="s">
        <v>2014</v>
      </c>
      <c r="C8778">
        <v>55627</v>
      </c>
      <c r="D8778">
        <v>3428040538</v>
      </c>
    </row>
    <row r="8779" spans="1:4" x14ac:dyDescent="0.3">
      <c r="A8779" t="s">
        <v>11089</v>
      </c>
      <c r="B8779" t="s">
        <v>2641</v>
      </c>
      <c r="C8779">
        <v>45536</v>
      </c>
      <c r="D8779">
        <v>6284045549</v>
      </c>
    </row>
    <row r="8780" spans="1:4" x14ac:dyDescent="0.3">
      <c r="A8780" t="s">
        <v>11090</v>
      </c>
      <c r="B8780" t="s">
        <v>3142</v>
      </c>
      <c r="C8780">
        <v>27877</v>
      </c>
      <c r="D8780">
        <v>7573774818</v>
      </c>
    </row>
    <row r="8781" spans="1:4" x14ac:dyDescent="0.3">
      <c r="A8781" t="s">
        <v>11091</v>
      </c>
      <c r="B8781" t="s">
        <v>2097</v>
      </c>
      <c r="C8781">
        <v>51213</v>
      </c>
      <c r="D8781">
        <v>4716524892</v>
      </c>
    </row>
    <row r="8782" spans="1:4" x14ac:dyDescent="0.3">
      <c r="A8782" t="s">
        <v>11092</v>
      </c>
      <c r="B8782" t="s">
        <v>1972</v>
      </c>
      <c r="C8782">
        <v>14001</v>
      </c>
      <c r="D8782">
        <v>569240891</v>
      </c>
    </row>
    <row r="8783" spans="1:4" x14ac:dyDescent="0.3">
      <c r="A8783" t="s">
        <v>11093</v>
      </c>
      <c r="B8783" t="s">
        <v>2276</v>
      </c>
      <c r="C8783">
        <v>15200</v>
      </c>
      <c r="D8783">
        <v>8157157730</v>
      </c>
    </row>
    <row r="8784" spans="1:4" x14ac:dyDescent="0.3">
      <c r="A8784" t="s">
        <v>11094</v>
      </c>
      <c r="B8784" t="s">
        <v>4864</v>
      </c>
      <c r="C8784">
        <v>52845</v>
      </c>
      <c r="D8784">
        <v>7824503232</v>
      </c>
    </row>
    <row r="8785" spans="1:4" x14ac:dyDescent="0.3">
      <c r="A8785" t="s">
        <v>11095</v>
      </c>
      <c r="B8785" t="s">
        <v>2374</v>
      </c>
      <c r="C8785">
        <v>44621</v>
      </c>
      <c r="D8785">
        <v>9603610356</v>
      </c>
    </row>
    <row r="8786" spans="1:4" x14ac:dyDescent="0.3">
      <c r="A8786" t="s">
        <v>11096</v>
      </c>
      <c r="B8786" t="s">
        <v>2847</v>
      </c>
      <c r="C8786">
        <v>21213</v>
      </c>
      <c r="D8786">
        <v>3269054114</v>
      </c>
    </row>
    <row r="8787" spans="1:4" x14ac:dyDescent="0.3">
      <c r="A8787" t="s">
        <v>11097</v>
      </c>
      <c r="B8787" t="s">
        <v>3753</v>
      </c>
      <c r="C8787">
        <v>38197</v>
      </c>
      <c r="D8787">
        <v>569240891</v>
      </c>
    </row>
    <row r="8788" spans="1:4" x14ac:dyDescent="0.3">
      <c r="A8788" t="s">
        <v>11098</v>
      </c>
      <c r="B8788" t="s">
        <v>1982</v>
      </c>
      <c r="C8788">
        <v>35410</v>
      </c>
      <c r="D8788">
        <v>2500807061</v>
      </c>
    </row>
    <row r="8789" spans="1:4" x14ac:dyDescent="0.3">
      <c r="A8789" t="s">
        <v>11099</v>
      </c>
      <c r="B8789" t="s">
        <v>2269</v>
      </c>
      <c r="C8789">
        <v>21750</v>
      </c>
      <c r="D8789">
        <v>5828678620</v>
      </c>
    </row>
    <row r="8790" spans="1:4" x14ac:dyDescent="0.3">
      <c r="A8790" t="s">
        <v>11100</v>
      </c>
      <c r="B8790" t="s">
        <v>2225</v>
      </c>
      <c r="C8790">
        <v>45950</v>
      </c>
      <c r="D8790">
        <v>6938295417</v>
      </c>
    </row>
    <row r="8791" spans="1:4" x14ac:dyDescent="0.3">
      <c r="A8791" t="s">
        <v>11101</v>
      </c>
      <c r="B8791" t="s">
        <v>2389</v>
      </c>
      <c r="C8791">
        <v>24399</v>
      </c>
      <c r="D8791">
        <v>299663825</v>
      </c>
    </row>
    <row r="8792" spans="1:4" x14ac:dyDescent="0.3">
      <c r="A8792" t="s">
        <v>11102</v>
      </c>
      <c r="B8792" t="s">
        <v>2569</v>
      </c>
      <c r="C8792">
        <v>25517</v>
      </c>
      <c r="D8792">
        <v>4269946768</v>
      </c>
    </row>
    <row r="8793" spans="1:4" x14ac:dyDescent="0.3">
      <c r="A8793" t="s">
        <v>11103</v>
      </c>
      <c r="B8793" t="s">
        <v>2234</v>
      </c>
      <c r="C8793">
        <v>23256</v>
      </c>
      <c r="D8793">
        <v>8875320292</v>
      </c>
    </row>
    <row r="8794" spans="1:4" x14ac:dyDescent="0.3">
      <c r="A8794" t="s">
        <v>11104</v>
      </c>
      <c r="B8794" t="s">
        <v>3041</v>
      </c>
      <c r="C8794">
        <v>24326</v>
      </c>
      <c r="D8794">
        <v>3507341514</v>
      </c>
    </row>
    <row r="8795" spans="1:4" x14ac:dyDescent="0.3">
      <c r="A8795" t="s">
        <v>11105</v>
      </c>
      <c r="B8795" t="s">
        <v>2234</v>
      </c>
      <c r="C8795">
        <v>44911</v>
      </c>
      <c r="D8795">
        <v>879297433</v>
      </c>
    </row>
    <row r="8796" spans="1:4" x14ac:dyDescent="0.3">
      <c r="A8796" t="s">
        <v>11106</v>
      </c>
      <c r="B8796" t="s">
        <v>2468</v>
      </c>
      <c r="C8796">
        <v>48710</v>
      </c>
      <c r="D8796">
        <v>4342145855</v>
      </c>
    </row>
    <row r="8797" spans="1:4" x14ac:dyDescent="0.3">
      <c r="A8797" t="s">
        <v>11107</v>
      </c>
      <c r="B8797" t="s">
        <v>1958</v>
      </c>
      <c r="C8797">
        <v>32514</v>
      </c>
      <c r="D8797">
        <v>3764546336</v>
      </c>
    </row>
    <row r="8798" spans="1:4" x14ac:dyDescent="0.3">
      <c r="A8798" t="s">
        <v>11108</v>
      </c>
      <c r="B8798" t="s">
        <v>2965</v>
      </c>
      <c r="C8798">
        <v>23426</v>
      </c>
      <c r="D8798">
        <v>9885165231</v>
      </c>
    </row>
    <row r="8799" spans="1:4" x14ac:dyDescent="0.3">
      <c r="A8799" t="s">
        <v>11109</v>
      </c>
      <c r="B8799" t="s">
        <v>2617</v>
      </c>
      <c r="C8799">
        <v>47058</v>
      </c>
      <c r="D8799">
        <v>1419116835</v>
      </c>
    </row>
    <row r="8800" spans="1:4" x14ac:dyDescent="0.3">
      <c r="A8800" t="s">
        <v>11110</v>
      </c>
      <c r="B8800" t="s">
        <v>2264</v>
      </c>
      <c r="C8800">
        <v>44505</v>
      </c>
      <c r="D8800">
        <v>8267733809</v>
      </c>
    </row>
    <row r="8801" spans="1:4" x14ac:dyDescent="0.3">
      <c r="A8801" t="s">
        <v>11111</v>
      </c>
      <c r="B8801" t="s">
        <v>2369</v>
      </c>
      <c r="C8801">
        <v>40360</v>
      </c>
      <c r="D8801">
        <v>6007705854</v>
      </c>
    </row>
    <row r="8802" spans="1:4" x14ac:dyDescent="0.3">
      <c r="A8802" t="s">
        <v>11112</v>
      </c>
      <c r="B8802" t="s">
        <v>2623</v>
      </c>
      <c r="C8802">
        <v>44572</v>
      </c>
      <c r="D8802">
        <v>2659144249</v>
      </c>
    </row>
    <row r="8803" spans="1:4" x14ac:dyDescent="0.3">
      <c r="A8803" t="s">
        <v>11113</v>
      </c>
      <c r="B8803" t="s">
        <v>2873</v>
      </c>
      <c r="C8803">
        <v>10274</v>
      </c>
      <c r="D8803">
        <v>7178607831</v>
      </c>
    </row>
    <row r="8804" spans="1:4" x14ac:dyDescent="0.3">
      <c r="A8804" t="s">
        <v>11114</v>
      </c>
      <c r="B8804" t="s">
        <v>2166</v>
      </c>
      <c r="C8804">
        <v>53549</v>
      </c>
      <c r="D8804">
        <v>7268478941</v>
      </c>
    </row>
    <row r="8805" spans="1:4" x14ac:dyDescent="0.3">
      <c r="A8805" t="s">
        <v>11115</v>
      </c>
      <c r="B8805" t="s">
        <v>3286</v>
      </c>
      <c r="C8805">
        <v>41354</v>
      </c>
      <c r="D8805">
        <v>4759627103</v>
      </c>
    </row>
    <row r="8806" spans="1:4" x14ac:dyDescent="0.3">
      <c r="A8806" t="s">
        <v>11116</v>
      </c>
      <c r="B8806" t="s">
        <v>4018</v>
      </c>
      <c r="C8806">
        <v>36337</v>
      </c>
      <c r="D8806">
        <v>7865341539</v>
      </c>
    </row>
    <row r="8807" spans="1:4" x14ac:dyDescent="0.3">
      <c r="A8807" t="s">
        <v>11117</v>
      </c>
      <c r="B8807" t="s">
        <v>3286</v>
      </c>
      <c r="C8807">
        <v>34985</v>
      </c>
      <c r="D8807">
        <v>3021692982</v>
      </c>
    </row>
    <row r="8808" spans="1:4" x14ac:dyDescent="0.3">
      <c r="A8808" t="s">
        <v>11118</v>
      </c>
      <c r="B8808" t="s">
        <v>3041</v>
      </c>
      <c r="C8808">
        <v>24613</v>
      </c>
      <c r="D8808">
        <v>4716524892</v>
      </c>
    </row>
    <row r="8809" spans="1:4" x14ac:dyDescent="0.3">
      <c r="A8809" t="s">
        <v>11119</v>
      </c>
      <c r="B8809" t="s">
        <v>1936</v>
      </c>
      <c r="C8809">
        <v>25903</v>
      </c>
      <c r="D8809">
        <v>8346855079</v>
      </c>
    </row>
    <row r="8810" spans="1:4" x14ac:dyDescent="0.3">
      <c r="A8810" t="s">
        <v>11120</v>
      </c>
      <c r="B8810" t="s">
        <v>2746</v>
      </c>
      <c r="C8810">
        <v>29217</v>
      </c>
      <c r="D8810">
        <v>6279928705</v>
      </c>
    </row>
    <row r="8811" spans="1:4" x14ac:dyDescent="0.3">
      <c r="A8811" t="s">
        <v>11121</v>
      </c>
      <c r="B8811" t="s">
        <v>2567</v>
      </c>
      <c r="C8811">
        <v>30426</v>
      </c>
      <c r="D8811">
        <v>9939542542</v>
      </c>
    </row>
    <row r="8812" spans="1:4" x14ac:dyDescent="0.3">
      <c r="A8812" t="s">
        <v>11122</v>
      </c>
      <c r="B8812" t="s">
        <v>2749</v>
      </c>
      <c r="C8812">
        <v>26720</v>
      </c>
      <c r="D8812">
        <v>4406664351</v>
      </c>
    </row>
    <row r="8813" spans="1:4" x14ac:dyDescent="0.3">
      <c r="A8813" t="s">
        <v>11123</v>
      </c>
      <c r="B8813" t="s">
        <v>2035</v>
      </c>
      <c r="C8813">
        <v>31790</v>
      </c>
      <c r="D8813">
        <v>2306669465</v>
      </c>
    </row>
    <row r="8814" spans="1:4" x14ac:dyDescent="0.3">
      <c r="A8814" t="s">
        <v>11124</v>
      </c>
      <c r="B8814" t="s">
        <v>2931</v>
      </c>
      <c r="C8814">
        <v>23455</v>
      </c>
      <c r="D8814">
        <v>4997183822</v>
      </c>
    </row>
    <row r="8815" spans="1:4" x14ac:dyDescent="0.3">
      <c r="A8815" t="s">
        <v>11125</v>
      </c>
      <c r="B8815" t="s">
        <v>2536</v>
      </c>
      <c r="C8815">
        <v>12797</v>
      </c>
      <c r="D8815">
        <v>966588630</v>
      </c>
    </row>
    <row r="8816" spans="1:4" x14ac:dyDescent="0.3">
      <c r="A8816" t="s">
        <v>11126</v>
      </c>
      <c r="B8816" t="s">
        <v>2614</v>
      </c>
      <c r="C8816">
        <v>33892</v>
      </c>
      <c r="D8816">
        <v>2493113470</v>
      </c>
    </row>
    <row r="8817" spans="1:4" x14ac:dyDescent="0.3">
      <c r="A8817" t="s">
        <v>11127</v>
      </c>
      <c r="B8817" t="s">
        <v>2372</v>
      </c>
      <c r="C8817">
        <v>59081</v>
      </c>
      <c r="D8817">
        <v>6842911427</v>
      </c>
    </row>
    <row r="8818" spans="1:4" x14ac:dyDescent="0.3">
      <c r="A8818" t="s">
        <v>11128</v>
      </c>
      <c r="B8818" t="s">
        <v>2201</v>
      </c>
      <c r="C8818">
        <v>22274</v>
      </c>
      <c r="D8818">
        <v>4718207207</v>
      </c>
    </row>
    <row r="8819" spans="1:4" x14ac:dyDescent="0.3">
      <c r="A8819" t="s">
        <v>11129</v>
      </c>
      <c r="B8819" t="s">
        <v>2600</v>
      </c>
      <c r="C8819">
        <v>11990</v>
      </c>
      <c r="D8819">
        <v>7625163059</v>
      </c>
    </row>
    <row r="8820" spans="1:4" x14ac:dyDescent="0.3">
      <c r="A8820" t="s">
        <v>11130</v>
      </c>
      <c r="B8820" t="s">
        <v>2069</v>
      </c>
      <c r="C8820">
        <v>22657</v>
      </c>
      <c r="D8820">
        <v>2237103631</v>
      </c>
    </row>
    <row r="8821" spans="1:4" x14ac:dyDescent="0.3">
      <c r="A8821" t="s">
        <v>11131</v>
      </c>
      <c r="B8821" t="s">
        <v>2279</v>
      </c>
      <c r="C8821">
        <v>28844</v>
      </c>
      <c r="D8821">
        <v>2480515559</v>
      </c>
    </row>
    <row r="8822" spans="1:4" x14ac:dyDescent="0.3">
      <c r="A8822" t="s">
        <v>11132</v>
      </c>
      <c r="B8822" t="s">
        <v>2194</v>
      </c>
      <c r="C8822">
        <v>25963</v>
      </c>
      <c r="D8822">
        <v>9328457335</v>
      </c>
    </row>
    <row r="8823" spans="1:4" x14ac:dyDescent="0.3">
      <c r="A8823" t="s">
        <v>11133</v>
      </c>
      <c r="B8823" t="s">
        <v>2600</v>
      </c>
      <c r="C8823">
        <v>33713</v>
      </c>
      <c r="D8823">
        <v>9892583027</v>
      </c>
    </row>
    <row r="8824" spans="1:4" x14ac:dyDescent="0.3">
      <c r="A8824" t="s">
        <v>11134</v>
      </c>
      <c r="B8824" t="s">
        <v>1932</v>
      </c>
      <c r="C8824">
        <v>38850</v>
      </c>
      <c r="D8824">
        <v>3469413983</v>
      </c>
    </row>
    <row r="8825" spans="1:4" x14ac:dyDescent="0.3">
      <c r="A8825" t="s">
        <v>11135</v>
      </c>
      <c r="B8825" t="s">
        <v>2111</v>
      </c>
      <c r="C8825">
        <v>24678</v>
      </c>
      <c r="D8825">
        <v>7824503232</v>
      </c>
    </row>
    <row r="8826" spans="1:4" x14ac:dyDescent="0.3">
      <c r="A8826" t="s">
        <v>11136</v>
      </c>
      <c r="B8826" t="s">
        <v>4362</v>
      </c>
      <c r="C8826">
        <v>14995</v>
      </c>
      <c r="D8826">
        <v>2657442315</v>
      </c>
    </row>
    <row r="8827" spans="1:4" x14ac:dyDescent="0.3">
      <c r="A8827" t="s">
        <v>11137</v>
      </c>
      <c r="B8827" t="s">
        <v>1944</v>
      </c>
      <c r="C8827">
        <v>42108</v>
      </c>
      <c r="D8827">
        <v>7054972058</v>
      </c>
    </row>
    <row r="8828" spans="1:4" x14ac:dyDescent="0.3">
      <c r="A8828" t="s">
        <v>11138</v>
      </c>
      <c r="B8828" t="s">
        <v>2253</v>
      </c>
      <c r="C8828">
        <v>30588</v>
      </c>
      <c r="D8828">
        <v>7367438190</v>
      </c>
    </row>
    <row r="8829" spans="1:4" x14ac:dyDescent="0.3">
      <c r="A8829" t="s">
        <v>11139</v>
      </c>
      <c r="B8829" t="s">
        <v>2063</v>
      </c>
      <c r="C8829">
        <v>32000</v>
      </c>
      <c r="D8829">
        <v>4768254810</v>
      </c>
    </row>
    <row r="8830" spans="1:4" x14ac:dyDescent="0.3">
      <c r="A8830" t="s">
        <v>11140</v>
      </c>
      <c r="B8830" t="s">
        <v>1934</v>
      </c>
      <c r="C8830">
        <v>31306</v>
      </c>
      <c r="D8830">
        <v>9072843924</v>
      </c>
    </row>
    <row r="8831" spans="1:4" x14ac:dyDescent="0.3">
      <c r="A8831" t="s">
        <v>11141</v>
      </c>
      <c r="B8831" t="s">
        <v>2369</v>
      </c>
      <c r="C8831">
        <v>19192</v>
      </c>
      <c r="D8831">
        <v>6126779991</v>
      </c>
    </row>
    <row r="8832" spans="1:4" x14ac:dyDescent="0.3">
      <c r="A8832" t="s">
        <v>11142</v>
      </c>
      <c r="B8832" t="s">
        <v>2680</v>
      </c>
      <c r="C8832">
        <v>21817</v>
      </c>
      <c r="D8832">
        <v>5142790693</v>
      </c>
    </row>
    <row r="8833" spans="1:4" x14ac:dyDescent="0.3">
      <c r="A8833" t="s">
        <v>11143</v>
      </c>
      <c r="B8833" t="s">
        <v>1944</v>
      </c>
      <c r="C8833">
        <v>41507</v>
      </c>
      <c r="D8833">
        <v>7769010411</v>
      </c>
    </row>
    <row r="8834" spans="1:4" x14ac:dyDescent="0.3">
      <c r="A8834" t="s">
        <v>11144</v>
      </c>
      <c r="B8834" t="s">
        <v>2970</v>
      </c>
      <c r="C8834">
        <v>34925</v>
      </c>
      <c r="D8834">
        <v>6173504774</v>
      </c>
    </row>
    <row r="8835" spans="1:4" x14ac:dyDescent="0.3">
      <c r="A8835" t="s">
        <v>11145</v>
      </c>
      <c r="B8835" t="s">
        <v>2951</v>
      </c>
      <c r="C8835">
        <v>20729</v>
      </c>
      <c r="D8835">
        <v>5519420165</v>
      </c>
    </row>
    <row r="8836" spans="1:4" x14ac:dyDescent="0.3">
      <c r="A8836" t="s">
        <v>11146</v>
      </c>
      <c r="B8836" t="s">
        <v>2026</v>
      </c>
      <c r="C8836">
        <v>37350</v>
      </c>
      <c r="D8836">
        <v>9229113786</v>
      </c>
    </row>
    <row r="8837" spans="1:4" x14ac:dyDescent="0.3">
      <c r="A8837" t="s">
        <v>11147</v>
      </c>
      <c r="B8837" t="s">
        <v>2484</v>
      </c>
      <c r="C8837">
        <v>42531</v>
      </c>
      <c r="D8837">
        <v>8620758454</v>
      </c>
    </row>
    <row r="8838" spans="1:4" x14ac:dyDescent="0.3">
      <c r="A8838" t="s">
        <v>11148</v>
      </c>
      <c r="B8838" t="s">
        <v>2106</v>
      </c>
      <c r="C8838">
        <v>32242</v>
      </c>
      <c r="D8838">
        <v>4852897158</v>
      </c>
    </row>
    <row r="8839" spans="1:4" x14ac:dyDescent="0.3">
      <c r="A8839" t="s">
        <v>11149</v>
      </c>
      <c r="B8839" t="s">
        <v>3886</v>
      </c>
      <c r="C8839">
        <v>53909</v>
      </c>
      <c r="D8839">
        <v>1472093461</v>
      </c>
    </row>
    <row r="8840" spans="1:4" x14ac:dyDescent="0.3">
      <c r="A8840" t="s">
        <v>11150</v>
      </c>
      <c r="B8840" t="s">
        <v>2567</v>
      </c>
      <c r="C8840">
        <v>21379</v>
      </c>
      <c r="D8840">
        <v>8350412399</v>
      </c>
    </row>
    <row r="8841" spans="1:4" x14ac:dyDescent="0.3">
      <c r="A8841" t="s">
        <v>11151</v>
      </c>
      <c r="B8841" t="s">
        <v>2257</v>
      </c>
      <c r="C8841">
        <v>51247</v>
      </c>
      <c r="D8841">
        <v>8154943166</v>
      </c>
    </row>
    <row r="8842" spans="1:4" x14ac:dyDescent="0.3">
      <c r="A8842" t="s">
        <v>11152</v>
      </c>
      <c r="B8842" t="s">
        <v>2385</v>
      </c>
      <c r="C8842">
        <v>43511</v>
      </c>
      <c r="D8842">
        <v>8099854152</v>
      </c>
    </row>
    <row r="8843" spans="1:4" x14ac:dyDescent="0.3">
      <c r="A8843" t="s">
        <v>11153</v>
      </c>
      <c r="B8843" t="s">
        <v>2554</v>
      </c>
      <c r="C8843">
        <v>27196</v>
      </c>
      <c r="D8843">
        <v>6789106936</v>
      </c>
    </row>
    <row r="8844" spans="1:4" x14ac:dyDescent="0.3">
      <c r="A8844" t="s">
        <v>11154</v>
      </c>
      <c r="B8844" t="s">
        <v>2369</v>
      </c>
      <c r="C8844">
        <v>17465</v>
      </c>
      <c r="D8844">
        <v>8748349712</v>
      </c>
    </row>
    <row r="8845" spans="1:4" x14ac:dyDescent="0.3">
      <c r="A8845" t="s">
        <v>11155</v>
      </c>
      <c r="B8845" t="s">
        <v>3023</v>
      </c>
      <c r="C8845">
        <v>47153</v>
      </c>
      <c r="D8845">
        <v>5623178685</v>
      </c>
    </row>
    <row r="8846" spans="1:4" x14ac:dyDescent="0.3">
      <c r="A8846" t="s">
        <v>11156</v>
      </c>
      <c r="B8846" t="s">
        <v>1932</v>
      </c>
      <c r="C8846">
        <v>16675</v>
      </c>
      <c r="D8846">
        <v>8682006391</v>
      </c>
    </row>
    <row r="8847" spans="1:4" x14ac:dyDescent="0.3">
      <c r="A8847" t="s">
        <v>11157</v>
      </c>
      <c r="B8847" t="s">
        <v>2473</v>
      </c>
      <c r="C8847">
        <v>25711</v>
      </c>
      <c r="D8847">
        <v>9458563771</v>
      </c>
    </row>
    <row r="8848" spans="1:4" x14ac:dyDescent="0.3">
      <c r="A8848" t="s">
        <v>11158</v>
      </c>
      <c r="B8848" t="s">
        <v>2727</v>
      </c>
      <c r="C8848">
        <v>30950</v>
      </c>
      <c r="D8848">
        <v>7325246862</v>
      </c>
    </row>
    <row r="8849" spans="1:4" x14ac:dyDescent="0.3">
      <c r="A8849" t="s">
        <v>11159</v>
      </c>
      <c r="B8849" t="s">
        <v>2790</v>
      </c>
      <c r="C8849">
        <v>14787</v>
      </c>
      <c r="D8849">
        <v>2740930763</v>
      </c>
    </row>
    <row r="8850" spans="1:4" x14ac:dyDescent="0.3">
      <c r="A8850" t="s">
        <v>11160</v>
      </c>
      <c r="B8850" t="s">
        <v>2740</v>
      </c>
      <c r="C8850">
        <v>16531</v>
      </c>
      <c r="D8850">
        <v>896700143</v>
      </c>
    </row>
    <row r="8851" spans="1:4" x14ac:dyDescent="0.3">
      <c r="A8851" t="s">
        <v>11161</v>
      </c>
      <c r="B8851" t="s">
        <v>2716</v>
      </c>
      <c r="C8851">
        <v>27509</v>
      </c>
      <c r="D8851">
        <v>8516539148</v>
      </c>
    </row>
    <row r="8852" spans="1:4" x14ac:dyDescent="0.3">
      <c r="A8852" t="s">
        <v>11162</v>
      </c>
      <c r="B8852" t="s">
        <v>2260</v>
      </c>
      <c r="C8852">
        <v>20504</v>
      </c>
      <c r="D8852">
        <v>3524504531</v>
      </c>
    </row>
    <row r="8853" spans="1:4" x14ac:dyDescent="0.3">
      <c r="A8853" t="s">
        <v>11163</v>
      </c>
      <c r="B8853" t="s">
        <v>2809</v>
      </c>
      <c r="C8853">
        <v>50759</v>
      </c>
      <c r="D8853">
        <v>209942509</v>
      </c>
    </row>
    <row r="8854" spans="1:4" x14ac:dyDescent="0.3">
      <c r="A8854" t="s">
        <v>11164</v>
      </c>
      <c r="B8854" t="s">
        <v>2293</v>
      </c>
      <c r="C8854">
        <v>38062</v>
      </c>
      <c r="D8854">
        <v>495702854</v>
      </c>
    </row>
    <row r="8855" spans="1:4" x14ac:dyDescent="0.3">
      <c r="A8855" t="s">
        <v>11165</v>
      </c>
      <c r="B8855" t="s">
        <v>1960</v>
      </c>
      <c r="C8855">
        <v>25818</v>
      </c>
      <c r="D8855">
        <v>7281103514</v>
      </c>
    </row>
    <row r="8856" spans="1:4" x14ac:dyDescent="0.3">
      <c r="A8856" t="s">
        <v>11166</v>
      </c>
      <c r="B8856" t="s">
        <v>2236</v>
      </c>
      <c r="C8856">
        <v>38124</v>
      </c>
      <c r="D8856">
        <v>9260254965</v>
      </c>
    </row>
    <row r="8857" spans="1:4" x14ac:dyDescent="0.3">
      <c r="A8857" t="s">
        <v>11167</v>
      </c>
      <c r="B8857" t="s">
        <v>2283</v>
      </c>
      <c r="C8857">
        <v>25672</v>
      </c>
      <c r="D8857">
        <v>9624054975</v>
      </c>
    </row>
    <row r="8858" spans="1:4" x14ac:dyDescent="0.3">
      <c r="A8858" t="s">
        <v>11168</v>
      </c>
      <c r="B8858" t="s">
        <v>2600</v>
      </c>
      <c r="C8858">
        <v>35980</v>
      </c>
      <c r="D8858">
        <v>2524849899</v>
      </c>
    </row>
    <row r="8859" spans="1:4" x14ac:dyDescent="0.3">
      <c r="A8859" t="s">
        <v>11169</v>
      </c>
      <c r="B8859" t="s">
        <v>2097</v>
      </c>
      <c r="C8859">
        <v>55591</v>
      </c>
      <c r="D8859">
        <v>9800744517</v>
      </c>
    </row>
    <row r="8860" spans="1:4" x14ac:dyDescent="0.3">
      <c r="A8860" t="s">
        <v>11170</v>
      </c>
      <c r="B8860" t="s">
        <v>2113</v>
      </c>
      <c r="C8860">
        <v>59094</v>
      </c>
      <c r="D8860">
        <v>5552170407</v>
      </c>
    </row>
    <row r="8861" spans="1:4" x14ac:dyDescent="0.3">
      <c r="A8861" t="s">
        <v>11171</v>
      </c>
      <c r="B8861" t="s">
        <v>2856</v>
      </c>
      <c r="C8861">
        <v>38573</v>
      </c>
      <c r="D8861">
        <v>4773306254</v>
      </c>
    </row>
    <row r="8862" spans="1:4" x14ac:dyDescent="0.3">
      <c r="A8862" t="s">
        <v>11172</v>
      </c>
      <c r="B8862" t="s">
        <v>1995</v>
      </c>
      <c r="C8862">
        <v>36046</v>
      </c>
      <c r="D8862">
        <v>1155371844</v>
      </c>
    </row>
    <row r="8863" spans="1:4" x14ac:dyDescent="0.3">
      <c r="A8863" t="s">
        <v>11173</v>
      </c>
      <c r="B8863" t="s">
        <v>1993</v>
      </c>
      <c r="C8863">
        <v>35769</v>
      </c>
      <c r="D8863">
        <v>7070564503</v>
      </c>
    </row>
    <row r="8864" spans="1:4" x14ac:dyDescent="0.3">
      <c r="A8864" t="s">
        <v>11174</v>
      </c>
      <c r="B8864" t="s">
        <v>2436</v>
      </c>
      <c r="C8864">
        <v>48053</v>
      </c>
      <c r="D8864">
        <v>7286297414</v>
      </c>
    </row>
    <row r="8865" spans="1:4" x14ac:dyDescent="0.3">
      <c r="A8865" t="s">
        <v>11175</v>
      </c>
      <c r="B8865" t="s">
        <v>2246</v>
      </c>
      <c r="C8865">
        <v>14920</v>
      </c>
      <c r="D8865">
        <v>8462409454</v>
      </c>
    </row>
    <row r="8866" spans="1:4" x14ac:dyDescent="0.3">
      <c r="A8866" t="s">
        <v>11176</v>
      </c>
      <c r="B8866" t="s">
        <v>3560</v>
      </c>
      <c r="C8866">
        <v>56434</v>
      </c>
      <c r="D8866">
        <v>1598957961</v>
      </c>
    </row>
    <row r="8867" spans="1:4" x14ac:dyDescent="0.3">
      <c r="A8867" t="s">
        <v>11177</v>
      </c>
      <c r="B8867" t="s">
        <v>2494</v>
      </c>
      <c r="C8867">
        <v>12878</v>
      </c>
      <c r="D8867">
        <v>5439294325</v>
      </c>
    </row>
    <row r="8868" spans="1:4" x14ac:dyDescent="0.3">
      <c r="A8868" t="s">
        <v>11178</v>
      </c>
      <c r="B8868" t="s">
        <v>2264</v>
      </c>
      <c r="C8868">
        <v>32441</v>
      </c>
      <c r="D8868">
        <v>3040116061</v>
      </c>
    </row>
    <row r="8869" spans="1:4" x14ac:dyDescent="0.3">
      <c r="A8869" t="s">
        <v>11179</v>
      </c>
      <c r="B8869" t="s">
        <v>2161</v>
      </c>
      <c r="C8869">
        <v>42729</v>
      </c>
      <c r="D8869">
        <v>959209328</v>
      </c>
    </row>
    <row r="8870" spans="1:4" x14ac:dyDescent="0.3">
      <c r="A8870" t="s">
        <v>11180</v>
      </c>
      <c r="B8870" t="s">
        <v>2439</v>
      </c>
      <c r="C8870">
        <v>41849</v>
      </c>
      <c r="D8870">
        <v>5280433926</v>
      </c>
    </row>
    <row r="8871" spans="1:4" x14ac:dyDescent="0.3">
      <c r="A8871" t="s">
        <v>11181</v>
      </c>
      <c r="B8871" t="s">
        <v>2173</v>
      </c>
      <c r="C8871">
        <v>38762</v>
      </c>
      <c r="D8871">
        <v>630160104</v>
      </c>
    </row>
    <row r="8872" spans="1:4" x14ac:dyDescent="0.3">
      <c r="A8872" t="s">
        <v>11182</v>
      </c>
      <c r="B8872" t="s">
        <v>2727</v>
      </c>
      <c r="C8872">
        <v>41410</v>
      </c>
      <c r="D8872">
        <v>1042822263</v>
      </c>
    </row>
    <row r="8873" spans="1:4" x14ac:dyDescent="0.3">
      <c r="A8873" t="s">
        <v>11183</v>
      </c>
      <c r="B8873" t="s">
        <v>3142</v>
      </c>
      <c r="C8873">
        <v>22722</v>
      </c>
      <c r="D8873">
        <v>8460683117</v>
      </c>
    </row>
    <row r="8874" spans="1:4" x14ac:dyDescent="0.3">
      <c r="A8874" t="s">
        <v>11184</v>
      </c>
      <c r="B8874" t="s">
        <v>2246</v>
      </c>
      <c r="C8874">
        <v>22804</v>
      </c>
      <c r="D8874">
        <v>5759255762</v>
      </c>
    </row>
    <row r="8875" spans="1:4" x14ac:dyDescent="0.3">
      <c r="A8875" t="s">
        <v>11185</v>
      </c>
      <c r="B8875" t="s">
        <v>3169</v>
      </c>
      <c r="C8875">
        <v>32495</v>
      </c>
      <c r="D8875">
        <v>4260324861</v>
      </c>
    </row>
    <row r="8876" spans="1:4" x14ac:dyDescent="0.3">
      <c r="A8876" t="s">
        <v>11186</v>
      </c>
      <c r="B8876" t="s">
        <v>2051</v>
      </c>
      <c r="C8876">
        <v>42000</v>
      </c>
      <c r="D8876">
        <v>263573389</v>
      </c>
    </row>
    <row r="8877" spans="1:4" x14ac:dyDescent="0.3">
      <c r="A8877" t="s">
        <v>11187</v>
      </c>
      <c r="B8877" t="s">
        <v>2093</v>
      </c>
      <c r="C8877">
        <v>41803</v>
      </c>
      <c r="D8877">
        <v>3101620996</v>
      </c>
    </row>
    <row r="8878" spans="1:4" x14ac:dyDescent="0.3">
      <c r="A8878" t="s">
        <v>11188</v>
      </c>
      <c r="B8878" t="s">
        <v>2004</v>
      </c>
      <c r="C8878">
        <v>16094</v>
      </c>
      <c r="D8878">
        <v>6837456032</v>
      </c>
    </row>
    <row r="8879" spans="1:4" x14ac:dyDescent="0.3">
      <c r="A8879" t="s">
        <v>11189</v>
      </c>
      <c r="B8879" t="s">
        <v>2804</v>
      </c>
      <c r="C8879">
        <v>13772</v>
      </c>
      <c r="D8879">
        <v>2417008025</v>
      </c>
    </row>
    <row r="8880" spans="1:4" x14ac:dyDescent="0.3">
      <c r="A8880" t="s">
        <v>11190</v>
      </c>
      <c r="B8880" t="s">
        <v>2164</v>
      </c>
      <c r="C8880">
        <v>22891</v>
      </c>
      <c r="D8880">
        <v>6731572691</v>
      </c>
    </row>
    <row r="8881" spans="1:4" x14ac:dyDescent="0.3">
      <c r="A8881" t="s">
        <v>11191</v>
      </c>
      <c r="B8881" t="s">
        <v>2298</v>
      </c>
      <c r="C8881">
        <v>19628</v>
      </c>
      <c r="D8881">
        <v>9153408497</v>
      </c>
    </row>
    <row r="8882" spans="1:4" x14ac:dyDescent="0.3">
      <c r="A8882" t="s">
        <v>11192</v>
      </c>
      <c r="B8882" t="s">
        <v>2343</v>
      </c>
      <c r="C8882">
        <v>32254</v>
      </c>
      <c r="D8882">
        <v>9317454674</v>
      </c>
    </row>
    <row r="8883" spans="1:4" x14ac:dyDescent="0.3">
      <c r="A8883" t="s">
        <v>11193</v>
      </c>
      <c r="B8883" t="s">
        <v>3113</v>
      </c>
      <c r="C8883">
        <v>20945</v>
      </c>
      <c r="D8883">
        <v>7659816853</v>
      </c>
    </row>
    <row r="8884" spans="1:4" x14ac:dyDescent="0.3">
      <c r="A8884" t="s">
        <v>11194</v>
      </c>
      <c r="B8884" t="s">
        <v>2028</v>
      </c>
      <c r="C8884">
        <v>30608</v>
      </c>
      <c r="D8884">
        <v>9855833406</v>
      </c>
    </row>
    <row r="8885" spans="1:4" x14ac:dyDescent="0.3">
      <c r="A8885" t="s">
        <v>11195</v>
      </c>
      <c r="B8885" t="s">
        <v>3734</v>
      </c>
      <c r="C8885">
        <v>42970</v>
      </c>
      <c r="D8885">
        <v>2183763965</v>
      </c>
    </row>
    <row r="8886" spans="1:4" x14ac:dyDescent="0.3">
      <c r="A8886" t="s">
        <v>11196</v>
      </c>
      <c r="B8886" t="s">
        <v>2749</v>
      </c>
      <c r="C8886">
        <v>47776</v>
      </c>
      <c r="D8886">
        <v>7760701055</v>
      </c>
    </row>
    <row r="8887" spans="1:4" x14ac:dyDescent="0.3">
      <c r="A8887" t="s">
        <v>11197</v>
      </c>
      <c r="B8887" t="s">
        <v>2660</v>
      </c>
      <c r="C8887">
        <v>22750</v>
      </c>
      <c r="D8887">
        <v>6322781804</v>
      </c>
    </row>
    <row r="8888" spans="1:4" x14ac:dyDescent="0.3">
      <c r="A8888" t="s">
        <v>11198</v>
      </c>
      <c r="B8888" t="s">
        <v>1952</v>
      </c>
      <c r="C8888">
        <v>39174</v>
      </c>
      <c r="D8888">
        <v>3016446324</v>
      </c>
    </row>
    <row r="8889" spans="1:4" x14ac:dyDescent="0.3">
      <c r="A8889" t="s">
        <v>11199</v>
      </c>
      <c r="B8889" t="s">
        <v>2290</v>
      </c>
      <c r="C8889">
        <v>42530</v>
      </c>
      <c r="D8889">
        <v>6446166575</v>
      </c>
    </row>
    <row r="8890" spans="1:4" x14ac:dyDescent="0.3">
      <c r="A8890" t="s">
        <v>11200</v>
      </c>
      <c r="B8890" t="s">
        <v>2199</v>
      </c>
      <c r="C8890">
        <v>49472</v>
      </c>
      <c r="D8890">
        <v>813832926</v>
      </c>
    </row>
    <row r="8891" spans="1:4" x14ac:dyDescent="0.3">
      <c r="A8891" t="s">
        <v>11201</v>
      </c>
      <c r="B8891" t="s">
        <v>2533</v>
      </c>
      <c r="C8891">
        <v>10303</v>
      </c>
      <c r="D8891">
        <v>5837501576</v>
      </c>
    </row>
    <row r="8892" spans="1:4" x14ac:dyDescent="0.3">
      <c r="A8892" t="s">
        <v>11202</v>
      </c>
      <c r="B8892" t="s">
        <v>3583</v>
      </c>
      <c r="C8892">
        <v>26434</v>
      </c>
      <c r="D8892">
        <v>8646243699</v>
      </c>
    </row>
    <row r="8893" spans="1:4" x14ac:dyDescent="0.3">
      <c r="A8893" t="s">
        <v>11203</v>
      </c>
      <c r="B8893" t="s">
        <v>2517</v>
      </c>
      <c r="C8893">
        <v>23112</v>
      </c>
      <c r="D8893">
        <v>7338728615</v>
      </c>
    </row>
    <row r="8894" spans="1:4" x14ac:dyDescent="0.3">
      <c r="A8894" t="s">
        <v>11204</v>
      </c>
      <c r="B8894" t="s">
        <v>3527</v>
      </c>
      <c r="C8894">
        <v>33035</v>
      </c>
      <c r="D8894">
        <v>1489889981</v>
      </c>
    </row>
    <row r="8895" spans="1:4" x14ac:dyDescent="0.3">
      <c r="A8895" t="s">
        <v>11205</v>
      </c>
      <c r="B8895" t="s">
        <v>2149</v>
      </c>
      <c r="C8895">
        <v>49105</v>
      </c>
      <c r="D8895">
        <v>7700368295</v>
      </c>
    </row>
    <row r="8896" spans="1:4" x14ac:dyDescent="0.3">
      <c r="A8896" t="s">
        <v>11206</v>
      </c>
      <c r="B8896" t="s">
        <v>3508</v>
      </c>
      <c r="C8896">
        <v>54497</v>
      </c>
      <c r="D8896">
        <v>5234982726</v>
      </c>
    </row>
    <row r="8897" spans="1:4" x14ac:dyDescent="0.3">
      <c r="A8897" t="s">
        <v>11207</v>
      </c>
      <c r="B8897" t="s">
        <v>2175</v>
      </c>
      <c r="C8897">
        <v>27011</v>
      </c>
      <c r="D8897">
        <v>3524504531</v>
      </c>
    </row>
    <row r="8898" spans="1:4" x14ac:dyDescent="0.3">
      <c r="A8898" t="s">
        <v>11208</v>
      </c>
      <c r="B8898" t="s">
        <v>1958</v>
      </c>
      <c r="C8898">
        <v>19790</v>
      </c>
      <c r="D8898">
        <v>19662963</v>
      </c>
    </row>
    <row r="8899" spans="1:4" x14ac:dyDescent="0.3">
      <c r="A8899" t="s">
        <v>11209</v>
      </c>
      <c r="B8899" t="s">
        <v>2164</v>
      </c>
      <c r="C8899">
        <v>45685</v>
      </c>
      <c r="D8899">
        <v>6854809452</v>
      </c>
    </row>
    <row r="8900" spans="1:4" x14ac:dyDescent="0.3">
      <c r="A8900" t="s">
        <v>11210</v>
      </c>
      <c r="B8900" t="s">
        <v>3247</v>
      </c>
      <c r="C8900">
        <v>39200</v>
      </c>
      <c r="D8900">
        <v>2450711406</v>
      </c>
    </row>
    <row r="8901" spans="1:4" x14ac:dyDescent="0.3">
      <c r="A8901" t="s">
        <v>11211</v>
      </c>
      <c r="B8901" t="s">
        <v>2210</v>
      </c>
      <c r="C8901">
        <v>36483</v>
      </c>
      <c r="D8901">
        <v>1014658829</v>
      </c>
    </row>
    <row r="8902" spans="1:4" x14ac:dyDescent="0.3">
      <c r="A8902" t="s">
        <v>11212</v>
      </c>
      <c r="B8902" t="s">
        <v>2024</v>
      </c>
      <c r="C8902">
        <v>51600</v>
      </c>
      <c r="D8902">
        <v>2423731264</v>
      </c>
    </row>
    <row r="8903" spans="1:4" x14ac:dyDescent="0.3">
      <c r="A8903" t="s">
        <v>11213</v>
      </c>
      <c r="B8903" t="s">
        <v>2073</v>
      </c>
      <c r="C8903">
        <v>15590</v>
      </c>
      <c r="D8903">
        <v>2841287114</v>
      </c>
    </row>
    <row r="8904" spans="1:4" x14ac:dyDescent="0.3">
      <c r="A8904" t="s">
        <v>11214</v>
      </c>
      <c r="B8904" t="s">
        <v>2951</v>
      </c>
      <c r="C8904">
        <v>17722</v>
      </c>
      <c r="D8904">
        <v>1969484233</v>
      </c>
    </row>
    <row r="8905" spans="1:4" x14ac:dyDescent="0.3">
      <c r="A8905" t="s">
        <v>11215</v>
      </c>
      <c r="B8905" t="s">
        <v>2896</v>
      </c>
      <c r="C8905">
        <v>41376</v>
      </c>
      <c r="D8905">
        <v>4406664351</v>
      </c>
    </row>
    <row r="8906" spans="1:4" x14ac:dyDescent="0.3">
      <c r="A8906" t="s">
        <v>11216</v>
      </c>
      <c r="B8906" t="s">
        <v>2740</v>
      </c>
      <c r="C8906">
        <v>28917</v>
      </c>
      <c r="D8906">
        <v>3746690722</v>
      </c>
    </row>
    <row r="8907" spans="1:4" x14ac:dyDescent="0.3">
      <c r="A8907" t="s">
        <v>11217</v>
      </c>
      <c r="B8907" t="s">
        <v>1976</v>
      </c>
      <c r="C8907">
        <v>48771</v>
      </c>
      <c r="D8907">
        <v>4795089876</v>
      </c>
    </row>
    <row r="8908" spans="1:4" x14ac:dyDescent="0.3">
      <c r="A8908" t="s">
        <v>11218</v>
      </c>
      <c r="B8908" t="s">
        <v>2358</v>
      </c>
      <c r="C8908">
        <v>45353</v>
      </c>
      <c r="D8908">
        <v>4768254810</v>
      </c>
    </row>
    <row r="8909" spans="1:4" x14ac:dyDescent="0.3">
      <c r="A8909" t="s">
        <v>11219</v>
      </c>
      <c r="B8909" t="s">
        <v>2546</v>
      </c>
      <c r="C8909">
        <v>45109</v>
      </c>
      <c r="D8909">
        <v>8267733809</v>
      </c>
    </row>
    <row r="8910" spans="1:4" x14ac:dyDescent="0.3">
      <c r="A8910" t="s">
        <v>11220</v>
      </c>
      <c r="B8910" t="s">
        <v>2255</v>
      </c>
      <c r="C8910">
        <v>30516</v>
      </c>
      <c r="D8910">
        <v>2298319154</v>
      </c>
    </row>
    <row r="8911" spans="1:4" x14ac:dyDescent="0.3">
      <c r="A8911" t="s">
        <v>11221</v>
      </c>
      <c r="B8911" t="s">
        <v>3144</v>
      </c>
      <c r="C8911">
        <v>42655</v>
      </c>
      <c r="D8911">
        <v>2649428619</v>
      </c>
    </row>
    <row r="8912" spans="1:4" x14ac:dyDescent="0.3">
      <c r="A8912" t="s">
        <v>11222</v>
      </c>
      <c r="B8912" t="s">
        <v>3076</v>
      </c>
      <c r="C8912">
        <v>16468</v>
      </c>
      <c r="D8912">
        <v>4786629839</v>
      </c>
    </row>
    <row r="8913" spans="1:4" x14ac:dyDescent="0.3">
      <c r="A8913" t="s">
        <v>11223</v>
      </c>
      <c r="B8913" t="s">
        <v>2244</v>
      </c>
      <c r="C8913">
        <v>50039</v>
      </c>
      <c r="D8913">
        <v>5153694038</v>
      </c>
    </row>
    <row r="8914" spans="1:4" x14ac:dyDescent="0.3">
      <c r="A8914" t="s">
        <v>11224</v>
      </c>
      <c r="B8914" t="s">
        <v>2929</v>
      </c>
      <c r="C8914">
        <v>54980</v>
      </c>
      <c r="D8914">
        <v>2524572722</v>
      </c>
    </row>
    <row r="8915" spans="1:4" x14ac:dyDescent="0.3">
      <c r="A8915" t="s">
        <v>11225</v>
      </c>
      <c r="B8915" t="s">
        <v>2424</v>
      </c>
      <c r="C8915">
        <v>57853</v>
      </c>
      <c r="D8915">
        <v>6487054410</v>
      </c>
    </row>
    <row r="8916" spans="1:4" x14ac:dyDescent="0.3">
      <c r="A8916" t="s">
        <v>11226</v>
      </c>
      <c r="B8916" t="s">
        <v>1976</v>
      </c>
      <c r="C8916">
        <v>16933</v>
      </c>
      <c r="D8916">
        <v>3269054114</v>
      </c>
    </row>
    <row r="8917" spans="1:4" x14ac:dyDescent="0.3">
      <c r="A8917" t="s">
        <v>11227</v>
      </c>
      <c r="B8917" t="s">
        <v>1986</v>
      </c>
      <c r="C8917">
        <v>46867</v>
      </c>
      <c r="D8917">
        <v>5285704227</v>
      </c>
    </row>
    <row r="8918" spans="1:4" x14ac:dyDescent="0.3">
      <c r="A8918" t="s">
        <v>11228</v>
      </c>
      <c r="B8918" t="s">
        <v>2321</v>
      </c>
      <c r="C8918">
        <v>48602</v>
      </c>
      <c r="D8918">
        <v>3021692982</v>
      </c>
    </row>
    <row r="8919" spans="1:4" x14ac:dyDescent="0.3">
      <c r="A8919" t="s">
        <v>11229</v>
      </c>
      <c r="B8919" t="s">
        <v>2028</v>
      </c>
      <c r="C8919">
        <v>16443</v>
      </c>
      <c r="D8919">
        <v>1009146149</v>
      </c>
    </row>
    <row r="8920" spans="1:4" x14ac:dyDescent="0.3">
      <c r="A8920" t="s">
        <v>11230</v>
      </c>
      <c r="B8920" t="s">
        <v>3517</v>
      </c>
      <c r="C8920">
        <v>59524</v>
      </c>
      <c r="D8920">
        <v>1895483948</v>
      </c>
    </row>
    <row r="8921" spans="1:4" x14ac:dyDescent="0.3">
      <c r="A8921" t="s">
        <v>11231</v>
      </c>
      <c r="B8921" t="s">
        <v>3039</v>
      </c>
      <c r="C8921">
        <v>38706</v>
      </c>
      <c r="D8921">
        <v>9153408497</v>
      </c>
    </row>
    <row r="8922" spans="1:4" x14ac:dyDescent="0.3">
      <c r="A8922" t="s">
        <v>11232</v>
      </c>
      <c r="B8922" t="s">
        <v>2069</v>
      </c>
      <c r="C8922">
        <v>13869</v>
      </c>
      <c r="D8922">
        <v>9258570278</v>
      </c>
    </row>
    <row r="8923" spans="1:4" x14ac:dyDescent="0.3">
      <c r="A8923" t="s">
        <v>11233</v>
      </c>
      <c r="B8923" t="s">
        <v>2809</v>
      </c>
      <c r="C8923">
        <v>18045</v>
      </c>
      <c r="D8923">
        <v>9627071331</v>
      </c>
    </row>
    <row r="8924" spans="1:4" x14ac:dyDescent="0.3">
      <c r="A8924" t="s">
        <v>11234</v>
      </c>
      <c r="B8924" t="s">
        <v>3113</v>
      </c>
      <c r="C8924">
        <v>18625</v>
      </c>
      <c r="D8924">
        <v>7000350199</v>
      </c>
    </row>
    <row r="8925" spans="1:4" x14ac:dyDescent="0.3">
      <c r="A8925" t="s">
        <v>11235</v>
      </c>
      <c r="B8925" t="s">
        <v>2439</v>
      </c>
      <c r="C8925">
        <v>52528</v>
      </c>
      <c r="D8925">
        <v>9547713507</v>
      </c>
    </row>
    <row r="8926" spans="1:4" x14ac:dyDescent="0.3">
      <c r="A8926" t="s">
        <v>11236</v>
      </c>
      <c r="B8926" t="s">
        <v>2680</v>
      </c>
      <c r="C8926">
        <v>16169</v>
      </c>
      <c r="D8926">
        <v>7866715386</v>
      </c>
    </row>
    <row r="8927" spans="1:4" x14ac:dyDescent="0.3">
      <c r="A8927" t="s">
        <v>11237</v>
      </c>
      <c r="B8927" t="s">
        <v>2680</v>
      </c>
      <c r="C8927">
        <v>49985</v>
      </c>
      <c r="D8927">
        <v>9258570278</v>
      </c>
    </row>
    <row r="8928" spans="1:4" x14ac:dyDescent="0.3">
      <c r="A8928" t="s">
        <v>11238</v>
      </c>
      <c r="B8928" t="s">
        <v>2006</v>
      </c>
      <c r="C8928">
        <v>39141</v>
      </c>
      <c r="D8928">
        <v>1364767856</v>
      </c>
    </row>
    <row r="8929" spans="1:4" x14ac:dyDescent="0.3">
      <c r="A8929" t="s">
        <v>11239</v>
      </c>
      <c r="B8929" t="s">
        <v>2746</v>
      </c>
      <c r="C8929">
        <v>12039</v>
      </c>
      <c r="D8929">
        <v>3569619966</v>
      </c>
    </row>
    <row r="8930" spans="1:4" x14ac:dyDescent="0.3">
      <c r="A8930" t="s">
        <v>11240</v>
      </c>
      <c r="B8930" t="s">
        <v>2393</v>
      </c>
      <c r="C8930">
        <v>24290</v>
      </c>
      <c r="D8930">
        <v>4978659442</v>
      </c>
    </row>
    <row r="8931" spans="1:4" x14ac:dyDescent="0.3">
      <c r="A8931" t="s">
        <v>11241</v>
      </c>
      <c r="B8931" t="s">
        <v>2992</v>
      </c>
      <c r="C8931">
        <v>39837</v>
      </c>
      <c r="D8931">
        <v>9958099322</v>
      </c>
    </row>
    <row r="8932" spans="1:4" x14ac:dyDescent="0.3">
      <c r="A8932" t="s">
        <v>11242</v>
      </c>
      <c r="B8932" t="s">
        <v>4461</v>
      </c>
      <c r="C8932">
        <v>34171</v>
      </c>
      <c r="D8932">
        <v>3904109642</v>
      </c>
    </row>
    <row r="8933" spans="1:4" x14ac:dyDescent="0.3">
      <c r="A8933" t="s">
        <v>11243</v>
      </c>
      <c r="B8933" t="s">
        <v>2633</v>
      </c>
      <c r="C8933">
        <v>41492</v>
      </c>
      <c r="D8933">
        <v>4920920075</v>
      </c>
    </row>
    <row r="8934" spans="1:4" x14ac:dyDescent="0.3">
      <c r="A8934" t="s">
        <v>11244</v>
      </c>
      <c r="B8934" t="s">
        <v>2184</v>
      </c>
      <c r="C8934">
        <v>16636</v>
      </c>
      <c r="D8934">
        <v>1958063002</v>
      </c>
    </row>
    <row r="8935" spans="1:4" x14ac:dyDescent="0.3">
      <c r="A8935" t="s">
        <v>11245</v>
      </c>
      <c r="B8935" t="s">
        <v>2869</v>
      </c>
      <c r="C8935">
        <v>12851</v>
      </c>
      <c r="D8935">
        <v>5948190226</v>
      </c>
    </row>
    <row r="8936" spans="1:4" x14ac:dyDescent="0.3">
      <c r="A8936" t="s">
        <v>11246</v>
      </c>
      <c r="B8936" t="s">
        <v>2797</v>
      </c>
      <c r="C8936">
        <v>12756</v>
      </c>
      <c r="D8936">
        <v>5828678620</v>
      </c>
    </row>
    <row r="8937" spans="1:4" x14ac:dyDescent="0.3">
      <c r="A8937" t="s">
        <v>11247</v>
      </c>
      <c r="B8937" t="s">
        <v>2411</v>
      </c>
      <c r="C8937">
        <v>20445</v>
      </c>
      <c r="D8937">
        <v>7469392467</v>
      </c>
    </row>
    <row r="8938" spans="1:4" x14ac:dyDescent="0.3">
      <c r="A8938" t="s">
        <v>11248</v>
      </c>
      <c r="B8938" t="s">
        <v>2916</v>
      </c>
      <c r="C8938">
        <v>39737</v>
      </c>
      <c r="D8938">
        <v>1074899180</v>
      </c>
    </row>
    <row r="8939" spans="1:4" x14ac:dyDescent="0.3">
      <c r="A8939" t="s">
        <v>11249</v>
      </c>
      <c r="B8939" t="s">
        <v>1982</v>
      </c>
      <c r="C8939">
        <v>13179</v>
      </c>
      <c r="D8939">
        <v>5079859830</v>
      </c>
    </row>
    <row r="8940" spans="1:4" x14ac:dyDescent="0.3">
      <c r="A8940" t="s">
        <v>11250</v>
      </c>
      <c r="B8940" t="s">
        <v>2484</v>
      </c>
      <c r="C8940">
        <v>58668</v>
      </c>
      <c r="D8940">
        <v>3670950885</v>
      </c>
    </row>
    <row r="8941" spans="1:4" x14ac:dyDescent="0.3">
      <c r="A8941" t="s">
        <v>11251</v>
      </c>
      <c r="B8941" t="s">
        <v>2073</v>
      </c>
      <c r="C8941">
        <v>11410</v>
      </c>
      <c r="D8941">
        <v>4406664351</v>
      </c>
    </row>
    <row r="8942" spans="1:4" x14ac:dyDescent="0.3">
      <c r="A8942" t="s">
        <v>11252</v>
      </c>
      <c r="B8942" t="s">
        <v>1930</v>
      </c>
      <c r="C8942">
        <v>43858</v>
      </c>
      <c r="D8942">
        <v>933051662</v>
      </c>
    </row>
    <row r="8943" spans="1:4" x14ac:dyDescent="0.3">
      <c r="A8943" t="s">
        <v>11253</v>
      </c>
      <c r="B8943" t="s">
        <v>2246</v>
      </c>
      <c r="C8943">
        <v>13750</v>
      </c>
      <c r="D8943">
        <v>3266408608</v>
      </c>
    </row>
    <row r="8944" spans="1:4" x14ac:dyDescent="0.3">
      <c r="A8944" t="s">
        <v>11254</v>
      </c>
      <c r="B8944" t="s">
        <v>2990</v>
      </c>
      <c r="C8944">
        <v>50058</v>
      </c>
      <c r="D8944">
        <v>303831626</v>
      </c>
    </row>
    <row r="8945" spans="1:4" x14ac:dyDescent="0.3">
      <c r="A8945" t="s">
        <v>11255</v>
      </c>
      <c r="B8945" t="s">
        <v>3393</v>
      </c>
      <c r="C8945">
        <v>11064</v>
      </c>
      <c r="D8945">
        <v>8664054479</v>
      </c>
    </row>
    <row r="8946" spans="1:4" x14ac:dyDescent="0.3">
      <c r="A8946" t="s">
        <v>11256</v>
      </c>
      <c r="B8946" t="s">
        <v>2345</v>
      </c>
      <c r="C8946">
        <v>27191</v>
      </c>
      <c r="D8946">
        <v>2130919499</v>
      </c>
    </row>
    <row r="8947" spans="1:4" x14ac:dyDescent="0.3">
      <c r="A8947" t="s">
        <v>11257</v>
      </c>
      <c r="B8947" t="s">
        <v>2264</v>
      </c>
      <c r="C8947">
        <v>32332</v>
      </c>
      <c r="D8947">
        <v>7263964236</v>
      </c>
    </row>
    <row r="8948" spans="1:4" x14ac:dyDescent="0.3">
      <c r="A8948" t="s">
        <v>11258</v>
      </c>
      <c r="B8948" t="s">
        <v>2106</v>
      </c>
      <c r="C8948">
        <v>52108</v>
      </c>
      <c r="D8948">
        <v>5068508845</v>
      </c>
    </row>
    <row r="8949" spans="1:4" x14ac:dyDescent="0.3">
      <c r="A8949" t="s">
        <v>11259</v>
      </c>
      <c r="B8949" t="s">
        <v>2548</v>
      </c>
      <c r="C8949">
        <v>28093</v>
      </c>
      <c r="D8949">
        <v>7673188813</v>
      </c>
    </row>
    <row r="8950" spans="1:4" x14ac:dyDescent="0.3">
      <c r="A8950" t="s">
        <v>11260</v>
      </c>
      <c r="B8950" t="s">
        <v>2161</v>
      </c>
      <c r="C8950">
        <v>56739</v>
      </c>
      <c r="D8950">
        <v>1469328364</v>
      </c>
    </row>
    <row r="8951" spans="1:4" x14ac:dyDescent="0.3">
      <c r="A8951" t="s">
        <v>11261</v>
      </c>
      <c r="B8951" t="s">
        <v>2557</v>
      </c>
      <c r="C8951">
        <v>51827</v>
      </c>
      <c r="D8951">
        <v>2809344809</v>
      </c>
    </row>
    <row r="8952" spans="1:4" x14ac:dyDescent="0.3">
      <c r="A8952" t="s">
        <v>11262</v>
      </c>
      <c r="B8952" t="s">
        <v>2087</v>
      </c>
      <c r="C8952">
        <v>22843</v>
      </c>
      <c r="D8952">
        <v>9128677390</v>
      </c>
    </row>
    <row r="8953" spans="1:4" x14ac:dyDescent="0.3">
      <c r="A8953" t="s">
        <v>11263</v>
      </c>
      <c r="B8953" t="s">
        <v>2718</v>
      </c>
      <c r="C8953">
        <v>56551</v>
      </c>
      <c r="D8953">
        <v>1382734301</v>
      </c>
    </row>
    <row r="8954" spans="1:4" x14ac:dyDescent="0.3">
      <c r="A8954" t="s">
        <v>11264</v>
      </c>
      <c r="B8954" t="s">
        <v>3144</v>
      </c>
      <c r="C8954">
        <v>55885</v>
      </c>
      <c r="D8954">
        <v>1990335721</v>
      </c>
    </row>
    <row r="8955" spans="1:4" x14ac:dyDescent="0.3">
      <c r="A8955" t="s">
        <v>11265</v>
      </c>
      <c r="B8955" t="s">
        <v>2290</v>
      </c>
      <c r="C8955">
        <v>33036</v>
      </c>
      <c r="D8955">
        <v>1252810490</v>
      </c>
    </row>
    <row r="8956" spans="1:4" x14ac:dyDescent="0.3">
      <c r="A8956" t="s">
        <v>11266</v>
      </c>
      <c r="B8956" t="s">
        <v>2249</v>
      </c>
      <c r="C8956">
        <v>22966</v>
      </c>
      <c r="D8956">
        <v>2280674246</v>
      </c>
    </row>
    <row r="8957" spans="1:4" x14ac:dyDescent="0.3">
      <c r="A8957" t="s">
        <v>11267</v>
      </c>
      <c r="B8957" t="s">
        <v>2161</v>
      </c>
      <c r="C8957">
        <v>51163</v>
      </c>
      <c r="D8957">
        <v>1371021422</v>
      </c>
    </row>
    <row r="8958" spans="1:4" x14ac:dyDescent="0.3">
      <c r="A8958" t="s">
        <v>11268</v>
      </c>
      <c r="B8958" t="s">
        <v>2606</v>
      </c>
      <c r="C8958">
        <v>29201</v>
      </c>
      <c r="D8958">
        <v>6375014751</v>
      </c>
    </row>
    <row r="8959" spans="1:4" x14ac:dyDescent="0.3">
      <c r="A8959" t="s">
        <v>11269</v>
      </c>
      <c r="B8959" t="s">
        <v>2059</v>
      </c>
      <c r="C8959">
        <v>11938</v>
      </c>
      <c r="D8959">
        <v>1606657585</v>
      </c>
    </row>
    <row r="8960" spans="1:4" x14ac:dyDescent="0.3">
      <c r="A8960" t="s">
        <v>11270</v>
      </c>
      <c r="B8960" t="s">
        <v>3126</v>
      </c>
      <c r="C8960">
        <v>17073</v>
      </c>
      <c r="D8960">
        <v>5561472151</v>
      </c>
    </row>
    <row r="8961" spans="1:4" x14ac:dyDescent="0.3">
      <c r="A8961" t="s">
        <v>11271</v>
      </c>
      <c r="B8961" t="s">
        <v>2663</v>
      </c>
      <c r="C8961">
        <v>59530</v>
      </c>
      <c r="D8961">
        <v>9114174103</v>
      </c>
    </row>
    <row r="8962" spans="1:4" x14ac:dyDescent="0.3">
      <c r="A8962" t="s">
        <v>11272</v>
      </c>
      <c r="B8962" t="s">
        <v>2393</v>
      </c>
      <c r="C8962">
        <v>44378</v>
      </c>
      <c r="D8962">
        <v>3996818513</v>
      </c>
    </row>
    <row r="8963" spans="1:4" x14ac:dyDescent="0.3">
      <c r="A8963" t="s">
        <v>11273</v>
      </c>
      <c r="B8963" t="s">
        <v>2063</v>
      </c>
      <c r="C8963">
        <v>20294</v>
      </c>
      <c r="D8963">
        <v>3509620267</v>
      </c>
    </row>
    <row r="8964" spans="1:4" x14ac:dyDescent="0.3">
      <c r="A8964" t="s">
        <v>11274</v>
      </c>
      <c r="B8964" t="s">
        <v>1988</v>
      </c>
      <c r="C8964">
        <v>24601</v>
      </c>
      <c r="D8964">
        <v>3819859829</v>
      </c>
    </row>
    <row r="8965" spans="1:4" x14ac:dyDescent="0.3">
      <c r="A8965" t="s">
        <v>11275</v>
      </c>
      <c r="B8965" t="s">
        <v>3558</v>
      </c>
      <c r="C8965">
        <v>53497</v>
      </c>
      <c r="D8965">
        <v>2411473303</v>
      </c>
    </row>
    <row r="8966" spans="1:4" x14ac:dyDescent="0.3">
      <c r="A8966" t="s">
        <v>11276</v>
      </c>
      <c r="B8966" t="s">
        <v>3533</v>
      </c>
      <c r="C8966">
        <v>38403</v>
      </c>
      <c r="D8966">
        <v>244523738</v>
      </c>
    </row>
    <row r="8967" spans="1:4" x14ac:dyDescent="0.3">
      <c r="A8967" t="s">
        <v>11277</v>
      </c>
      <c r="B8967" t="s">
        <v>2853</v>
      </c>
      <c r="C8967">
        <v>29768</v>
      </c>
      <c r="D8967">
        <v>6789106936</v>
      </c>
    </row>
    <row r="8968" spans="1:4" x14ac:dyDescent="0.3">
      <c r="A8968" t="s">
        <v>11278</v>
      </c>
      <c r="B8968" t="s">
        <v>4018</v>
      </c>
      <c r="C8968">
        <v>17169</v>
      </c>
      <c r="D8968">
        <v>2908560011</v>
      </c>
    </row>
    <row r="8969" spans="1:4" x14ac:dyDescent="0.3">
      <c r="A8969" t="s">
        <v>11279</v>
      </c>
      <c r="B8969" t="s">
        <v>2166</v>
      </c>
      <c r="C8969">
        <v>34017</v>
      </c>
      <c r="D8969">
        <v>3524504531</v>
      </c>
    </row>
    <row r="8970" spans="1:4" x14ac:dyDescent="0.3">
      <c r="A8970" t="s">
        <v>11280</v>
      </c>
      <c r="B8970" t="s">
        <v>2505</v>
      </c>
      <c r="C8970">
        <v>34824</v>
      </c>
      <c r="D8970">
        <v>4878156686</v>
      </c>
    </row>
    <row r="8971" spans="1:4" x14ac:dyDescent="0.3">
      <c r="A8971" t="s">
        <v>11281</v>
      </c>
      <c r="B8971" t="s">
        <v>2016</v>
      </c>
      <c r="C8971">
        <v>37102</v>
      </c>
      <c r="D8971">
        <v>4502817627</v>
      </c>
    </row>
    <row r="8972" spans="1:4" x14ac:dyDescent="0.3">
      <c r="A8972" t="s">
        <v>11282</v>
      </c>
      <c r="B8972" t="s">
        <v>2239</v>
      </c>
      <c r="C8972">
        <v>50427</v>
      </c>
      <c r="D8972">
        <v>2117567142</v>
      </c>
    </row>
    <row r="8973" spans="1:4" x14ac:dyDescent="0.3">
      <c r="A8973" t="s">
        <v>11283</v>
      </c>
      <c r="B8973" t="s">
        <v>3785</v>
      </c>
      <c r="C8973">
        <v>28485</v>
      </c>
      <c r="D8973">
        <v>8254304106</v>
      </c>
    </row>
    <row r="8974" spans="1:4" x14ac:dyDescent="0.3">
      <c r="A8974" t="s">
        <v>11284</v>
      </c>
      <c r="B8974" t="s">
        <v>3915</v>
      </c>
      <c r="C8974">
        <v>40856</v>
      </c>
      <c r="D8974">
        <v>8034345962</v>
      </c>
    </row>
    <row r="8975" spans="1:4" x14ac:dyDescent="0.3">
      <c r="A8975" t="s">
        <v>11285</v>
      </c>
      <c r="B8975" t="s">
        <v>2484</v>
      </c>
      <c r="C8975">
        <v>25910</v>
      </c>
      <c r="D8975">
        <v>62571575</v>
      </c>
    </row>
    <row r="8976" spans="1:4" x14ac:dyDescent="0.3">
      <c r="A8976" t="s">
        <v>11286</v>
      </c>
      <c r="B8976" t="s">
        <v>2139</v>
      </c>
      <c r="C8976">
        <v>36328</v>
      </c>
      <c r="D8976">
        <v>6041314951</v>
      </c>
    </row>
    <row r="8977" spans="1:4" x14ac:dyDescent="0.3">
      <c r="A8977" t="s">
        <v>11287</v>
      </c>
      <c r="B8977" t="s">
        <v>2869</v>
      </c>
      <c r="C8977">
        <v>12465</v>
      </c>
      <c r="D8977">
        <v>4578004252</v>
      </c>
    </row>
    <row r="8978" spans="1:4" x14ac:dyDescent="0.3">
      <c r="A8978" t="s">
        <v>11288</v>
      </c>
      <c r="B8978" t="s">
        <v>1960</v>
      </c>
      <c r="C8978">
        <v>13248</v>
      </c>
      <c r="D8978">
        <v>325547246</v>
      </c>
    </row>
    <row r="8979" spans="1:4" x14ac:dyDescent="0.3">
      <c r="A8979" t="s">
        <v>11289</v>
      </c>
      <c r="B8979" t="s">
        <v>4145</v>
      </c>
      <c r="C8979">
        <v>27991</v>
      </c>
      <c r="D8979">
        <v>4839119791</v>
      </c>
    </row>
    <row r="8980" spans="1:4" x14ac:dyDescent="0.3">
      <c r="A8980" t="s">
        <v>11290</v>
      </c>
      <c r="B8980" t="s">
        <v>2026</v>
      </c>
      <c r="C8980">
        <v>35524</v>
      </c>
      <c r="D8980">
        <v>3060876401</v>
      </c>
    </row>
    <row r="8981" spans="1:4" x14ac:dyDescent="0.3">
      <c r="A8981" t="s">
        <v>11291</v>
      </c>
      <c r="B8981" t="s">
        <v>2722</v>
      </c>
      <c r="C8981">
        <v>31429</v>
      </c>
      <c r="D8981">
        <v>2294342399</v>
      </c>
    </row>
    <row r="8982" spans="1:4" x14ac:dyDescent="0.3">
      <c r="A8982" t="s">
        <v>11292</v>
      </c>
      <c r="B8982" t="s">
        <v>2574</v>
      </c>
      <c r="C8982">
        <v>53906</v>
      </c>
      <c r="D8982">
        <v>3379645060</v>
      </c>
    </row>
    <row r="8983" spans="1:4" x14ac:dyDescent="0.3">
      <c r="A8983" t="s">
        <v>11293</v>
      </c>
      <c r="B8983" t="s">
        <v>2977</v>
      </c>
      <c r="C8983">
        <v>11968</v>
      </c>
      <c r="D8983">
        <v>7233077789</v>
      </c>
    </row>
    <row r="8984" spans="1:4" x14ac:dyDescent="0.3">
      <c r="A8984" t="s">
        <v>11294</v>
      </c>
      <c r="B8984" t="s">
        <v>2154</v>
      </c>
      <c r="C8984">
        <v>56305</v>
      </c>
      <c r="D8984">
        <v>9317454674</v>
      </c>
    </row>
    <row r="8985" spans="1:4" x14ac:dyDescent="0.3">
      <c r="A8985" t="s">
        <v>11295</v>
      </c>
      <c r="B8985" t="s">
        <v>2740</v>
      </c>
      <c r="C8985">
        <v>42858</v>
      </c>
      <c r="D8985">
        <v>8875320292</v>
      </c>
    </row>
    <row r="8986" spans="1:4" x14ac:dyDescent="0.3">
      <c r="A8986" t="s">
        <v>11296</v>
      </c>
      <c r="B8986" t="s">
        <v>1964</v>
      </c>
      <c r="C8986">
        <v>36472</v>
      </c>
      <c r="D8986">
        <v>2804488179</v>
      </c>
    </row>
    <row r="8987" spans="1:4" x14ac:dyDescent="0.3">
      <c r="A8987" t="s">
        <v>11297</v>
      </c>
      <c r="B8987" t="s">
        <v>2459</v>
      </c>
      <c r="C8987">
        <v>45752</v>
      </c>
      <c r="D8987">
        <v>5863557389</v>
      </c>
    </row>
    <row r="8988" spans="1:4" x14ac:dyDescent="0.3">
      <c r="A8988" t="s">
        <v>11298</v>
      </c>
      <c r="B8988" t="s">
        <v>3487</v>
      </c>
      <c r="C8988">
        <v>44579</v>
      </c>
      <c r="D8988">
        <v>2524572722</v>
      </c>
    </row>
    <row r="8989" spans="1:4" x14ac:dyDescent="0.3">
      <c r="A8989" t="s">
        <v>11299</v>
      </c>
      <c r="B8989" t="s">
        <v>2687</v>
      </c>
      <c r="C8989">
        <v>53023</v>
      </c>
      <c r="D8989">
        <v>2209340063</v>
      </c>
    </row>
    <row r="8990" spans="1:4" x14ac:dyDescent="0.3">
      <c r="A8990" t="s">
        <v>11300</v>
      </c>
      <c r="B8990" t="s">
        <v>2415</v>
      </c>
      <c r="C8990">
        <v>46745</v>
      </c>
      <c r="D8990">
        <v>2492824950</v>
      </c>
    </row>
    <row r="8991" spans="1:4" x14ac:dyDescent="0.3">
      <c r="A8991" t="s">
        <v>11301</v>
      </c>
      <c r="B8991" t="s">
        <v>2415</v>
      </c>
      <c r="C8991">
        <v>30720</v>
      </c>
      <c r="D8991">
        <v>2873915978</v>
      </c>
    </row>
    <row r="8992" spans="1:4" x14ac:dyDescent="0.3">
      <c r="A8992" t="s">
        <v>11302</v>
      </c>
      <c r="B8992" t="s">
        <v>1988</v>
      </c>
      <c r="C8992">
        <v>46814</v>
      </c>
      <c r="D8992">
        <v>4492546545</v>
      </c>
    </row>
    <row r="8993" spans="1:4" x14ac:dyDescent="0.3">
      <c r="A8993" t="s">
        <v>11303</v>
      </c>
      <c r="B8993" t="s">
        <v>2552</v>
      </c>
      <c r="C8993">
        <v>41429</v>
      </c>
      <c r="D8993">
        <v>2908560011</v>
      </c>
    </row>
    <row r="8994" spans="1:4" x14ac:dyDescent="0.3">
      <c r="A8994" t="s">
        <v>11304</v>
      </c>
      <c r="B8994" t="s">
        <v>2179</v>
      </c>
      <c r="C8994">
        <v>52140</v>
      </c>
      <c r="D8994">
        <v>2551917727</v>
      </c>
    </row>
    <row r="8995" spans="1:4" x14ac:dyDescent="0.3">
      <c r="A8995" t="s">
        <v>11305</v>
      </c>
      <c r="B8995" t="s">
        <v>1940</v>
      </c>
      <c r="C8995">
        <v>19288</v>
      </c>
      <c r="D8995">
        <v>7263964236</v>
      </c>
    </row>
    <row r="8996" spans="1:4" x14ac:dyDescent="0.3">
      <c r="A8996" t="s">
        <v>11306</v>
      </c>
      <c r="B8996" t="s">
        <v>2004</v>
      </c>
      <c r="C8996">
        <v>54401</v>
      </c>
      <c r="D8996">
        <v>1249074622</v>
      </c>
    </row>
    <row r="8997" spans="1:4" x14ac:dyDescent="0.3">
      <c r="A8997" t="s">
        <v>11307</v>
      </c>
      <c r="B8997" t="s">
        <v>2073</v>
      </c>
      <c r="C8997">
        <v>30176</v>
      </c>
      <c r="D8997">
        <v>6732216945</v>
      </c>
    </row>
    <row r="8998" spans="1:4" x14ac:dyDescent="0.3">
      <c r="A8998" t="s">
        <v>11308</v>
      </c>
      <c r="B8998" t="s">
        <v>2008</v>
      </c>
      <c r="C8998">
        <v>24967</v>
      </c>
      <c r="D8998">
        <v>5903124704</v>
      </c>
    </row>
    <row r="8999" spans="1:4" x14ac:dyDescent="0.3">
      <c r="A8999" t="s">
        <v>11309</v>
      </c>
      <c r="B8999" t="s">
        <v>2099</v>
      </c>
      <c r="C8999">
        <v>16278</v>
      </c>
      <c r="D8999">
        <v>3129526900</v>
      </c>
    </row>
    <row r="9000" spans="1:4" x14ac:dyDescent="0.3">
      <c r="A9000" t="s">
        <v>11310</v>
      </c>
      <c r="B9000" t="s">
        <v>3050</v>
      </c>
      <c r="C9000">
        <v>26053</v>
      </c>
      <c r="D9000">
        <v>1062607929</v>
      </c>
    </row>
    <row r="9001" spans="1:4" x14ac:dyDescent="0.3">
      <c r="A9001" t="s">
        <v>11311</v>
      </c>
      <c r="B9001" t="s">
        <v>2965</v>
      </c>
      <c r="C9001">
        <v>29694</v>
      </c>
      <c r="D9001">
        <v>2757793764</v>
      </c>
    </row>
    <row r="9002" spans="1:4" x14ac:dyDescent="0.3">
      <c r="A9002" t="s">
        <v>11312</v>
      </c>
      <c r="B9002" t="s">
        <v>3512</v>
      </c>
      <c r="C9002">
        <v>27917</v>
      </c>
      <c r="D9002">
        <v>4175195971</v>
      </c>
    </row>
    <row r="9003" spans="1:4" x14ac:dyDescent="0.3">
      <c r="A9003" t="s">
        <v>11313</v>
      </c>
      <c r="B9003" t="s">
        <v>2914</v>
      </c>
      <c r="C9003">
        <v>57144</v>
      </c>
      <c r="D9003">
        <v>6300411419</v>
      </c>
    </row>
    <row r="9004" spans="1:4" x14ac:dyDescent="0.3">
      <c r="A9004" t="s">
        <v>11314</v>
      </c>
      <c r="B9004" t="s">
        <v>2151</v>
      </c>
      <c r="C9004">
        <v>29717</v>
      </c>
      <c r="D9004">
        <v>1442784075</v>
      </c>
    </row>
    <row r="9005" spans="1:4" x14ac:dyDescent="0.3">
      <c r="A9005" t="s">
        <v>11315</v>
      </c>
      <c r="B9005" t="s">
        <v>2901</v>
      </c>
      <c r="C9005">
        <v>54494</v>
      </c>
      <c r="D9005">
        <v>879297433</v>
      </c>
    </row>
    <row r="9006" spans="1:4" x14ac:dyDescent="0.3">
      <c r="A9006" t="s">
        <v>11316</v>
      </c>
      <c r="B9006" t="s">
        <v>2749</v>
      </c>
      <c r="C9006">
        <v>10313</v>
      </c>
      <c r="D9006">
        <v>2158895349</v>
      </c>
    </row>
    <row r="9007" spans="1:4" x14ac:dyDescent="0.3">
      <c r="A9007" t="s">
        <v>11317</v>
      </c>
      <c r="B9007" t="s">
        <v>2764</v>
      </c>
      <c r="C9007">
        <v>37741</v>
      </c>
      <c r="D9007">
        <v>2353272215</v>
      </c>
    </row>
    <row r="9008" spans="1:4" x14ac:dyDescent="0.3">
      <c r="A9008" t="s">
        <v>11318</v>
      </c>
      <c r="B9008" t="s">
        <v>2468</v>
      </c>
      <c r="C9008">
        <v>35698</v>
      </c>
      <c r="D9008">
        <v>8034345962</v>
      </c>
    </row>
    <row r="9009" spans="1:4" x14ac:dyDescent="0.3">
      <c r="A9009" t="s">
        <v>11319</v>
      </c>
      <c r="B9009" t="s">
        <v>2459</v>
      </c>
      <c r="C9009">
        <v>43405</v>
      </c>
      <c r="D9009">
        <v>5347887761</v>
      </c>
    </row>
    <row r="9010" spans="1:4" x14ac:dyDescent="0.3">
      <c r="A9010" t="s">
        <v>11320</v>
      </c>
      <c r="B9010" t="s">
        <v>3201</v>
      </c>
      <c r="C9010">
        <v>45506</v>
      </c>
      <c r="D9010">
        <v>9287480133</v>
      </c>
    </row>
    <row r="9011" spans="1:4" x14ac:dyDescent="0.3">
      <c r="A9011" t="s">
        <v>11321</v>
      </c>
      <c r="B9011" t="s">
        <v>2736</v>
      </c>
      <c r="C9011">
        <v>18539</v>
      </c>
      <c r="D9011">
        <v>9267164694</v>
      </c>
    </row>
    <row r="9012" spans="1:4" x14ac:dyDescent="0.3">
      <c r="A9012" t="s">
        <v>11322</v>
      </c>
      <c r="B9012" t="s">
        <v>2063</v>
      </c>
      <c r="C9012">
        <v>20449</v>
      </c>
      <c r="D9012">
        <v>9403474378</v>
      </c>
    </row>
    <row r="9013" spans="1:4" x14ac:dyDescent="0.3">
      <c r="A9013" t="s">
        <v>11323</v>
      </c>
      <c r="B9013" t="s">
        <v>2929</v>
      </c>
      <c r="C9013">
        <v>37022</v>
      </c>
      <c r="D9013">
        <v>2079803735</v>
      </c>
    </row>
    <row r="9014" spans="1:4" x14ac:dyDescent="0.3">
      <c r="A9014" t="s">
        <v>11324</v>
      </c>
      <c r="B9014" t="s">
        <v>2255</v>
      </c>
      <c r="C9014">
        <v>18578</v>
      </c>
      <c r="D9014">
        <v>2128813026</v>
      </c>
    </row>
    <row r="9015" spans="1:4" x14ac:dyDescent="0.3">
      <c r="A9015" t="s">
        <v>11325</v>
      </c>
      <c r="B9015" t="s">
        <v>2043</v>
      </c>
      <c r="C9015">
        <v>24212</v>
      </c>
      <c r="D9015">
        <v>813832926</v>
      </c>
    </row>
    <row r="9016" spans="1:4" x14ac:dyDescent="0.3">
      <c r="A9016" t="s">
        <v>11326</v>
      </c>
      <c r="B9016" t="s">
        <v>2682</v>
      </c>
      <c r="C9016">
        <v>24417</v>
      </c>
      <c r="D9016">
        <v>2012142672</v>
      </c>
    </row>
    <row r="9017" spans="1:4" x14ac:dyDescent="0.3">
      <c r="A9017" t="s">
        <v>11327</v>
      </c>
      <c r="B9017" t="s">
        <v>2190</v>
      </c>
      <c r="C9017">
        <v>54419</v>
      </c>
      <c r="D9017">
        <v>6276010022</v>
      </c>
    </row>
    <row r="9018" spans="1:4" x14ac:dyDescent="0.3">
      <c r="A9018" t="s">
        <v>11328</v>
      </c>
      <c r="B9018" t="s">
        <v>2809</v>
      </c>
      <c r="C9018">
        <v>55499</v>
      </c>
      <c r="D9018">
        <v>7191906499</v>
      </c>
    </row>
    <row r="9019" spans="1:4" x14ac:dyDescent="0.3">
      <c r="A9019" t="s">
        <v>11329</v>
      </c>
      <c r="B9019" t="s">
        <v>2028</v>
      </c>
      <c r="C9019">
        <v>40168</v>
      </c>
      <c r="D9019">
        <v>9095573850</v>
      </c>
    </row>
    <row r="9020" spans="1:4" x14ac:dyDescent="0.3">
      <c r="A9020" t="s">
        <v>11330</v>
      </c>
      <c r="B9020" t="s">
        <v>2709</v>
      </c>
      <c r="C9020">
        <v>50336</v>
      </c>
      <c r="D9020">
        <v>2792636599</v>
      </c>
    </row>
    <row r="9021" spans="1:4" x14ac:dyDescent="0.3">
      <c r="A9021" t="s">
        <v>11331</v>
      </c>
      <c r="B9021" t="s">
        <v>2149</v>
      </c>
      <c r="C9021">
        <v>17081</v>
      </c>
      <c r="D9021">
        <v>5984294621</v>
      </c>
    </row>
    <row r="9022" spans="1:4" x14ac:dyDescent="0.3">
      <c r="A9022" t="s">
        <v>11332</v>
      </c>
      <c r="B9022" t="s">
        <v>2517</v>
      </c>
      <c r="C9022">
        <v>14653</v>
      </c>
      <c r="D9022">
        <v>1079691642</v>
      </c>
    </row>
    <row r="9023" spans="1:4" x14ac:dyDescent="0.3">
      <c r="A9023" t="s">
        <v>11333</v>
      </c>
      <c r="B9023" t="s">
        <v>3315</v>
      </c>
      <c r="C9023">
        <v>14085</v>
      </c>
      <c r="D9023">
        <v>784224471</v>
      </c>
    </row>
    <row r="9024" spans="1:4" x14ac:dyDescent="0.3">
      <c r="A9024" t="s">
        <v>11334</v>
      </c>
      <c r="B9024" t="s">
        <v>2077</v>
      </c>
      <c r="C9024">
        <v>45257</v>
      </c>
      <c r="D9024">
        <v>244523738</v>
      </c>
    </row>
    <row r="9025" spans="1:4" x14ac:dyDescent="0.3">
      <c r="A9025" t="s">
        <v>11335</v>
      </c>
      <c r="B9025" t="s">
        <v>3753</v>
      </c>
      <c r="C9025">
        <v>42199</v>
      </c>
      <c r="D9025">
        <v>9095573850</v>
      </c>
    </row>
    <row r="9026" spans="1:4" x14ac:dyDescent="0.3">
      <c r="A9026" t="s">
        <v>11336</v>
      </c>
      <c r="B9026" t="s">
        <v>2271</v>
      </c>
      <c r="C9026">
        <v>33392</v>
      </c>
      <c r="D9026">
        <v>4768254810</v>
      </c>
    </row>
    <row r="9027" spans="1:4" x14ac:dyDescent="0.3">
      <c r="A9027" t="s">
        <v>11337</v>
      </c>
      <c r="B9027" t="s">
        <v>2325</v>
      </c>
      <c r="C9027">
        <v>39882</v>
      </c>
      <c r="D9027">
        <v>1462119603</v>
      </c>
    </row>
    <row r="9028" spans="1:4" x14ac:dyDescent="0.3">
      <c r="A9028" t="s">
        <v>11338</v>
      </c>
      <c r="B9028" t="s">
        <v>1932</v>
      </c>
      <c r="C9028">
        <v>19773</v>
      </c>
      <c r="D9028">
        <v>8315800957</v>
      </c>
    </row>
    <row r="9029" spans="1:4" x14ac:dyDescent="0.3">
      <c r="A9029" t="s">
        <v>11339</v>
      </c>
      <c r="B9029" t="s">
        <v>2727</v>
      </c>
      <c r="C9029">
        <v>48295</v>
      </c>
      <c r="D9029">
        <v>9057758911</v>
      </c>
    </row>
    <row r="9030" spans="1:4" x14ac:dyDescent="0.3">
      <c r="A9030" t="s">
        <v>11340</v>
      </c>
      <c r="B9030" t="s">
        <v>2365</v>
      </c>
      <c r="C9030">
        <v>38457</v>
      </c>
      <c r="D9030">
        <v>4119729087</v>
      </c>
    </row>
    <row r="9031" spans="1:4" x14ac:dyDescent="0.3">
      <c r="A9031" t="s">
        <v>11341</v>
      </c>
      <c r="B9031" t="s">
        <v>2179</v>
      </c>
      <c r="C9031">
        <v>41281</v>
      </c>
      <c r="D9031">
        <v>9705650896</v>
      </c>
    </row>
    <row r="9032" spans="1:4" x14ac:dyDescent="0.3">
      <c r="A9032" t="s">
        <v>11342</v>
      </c>
      <c r="B9032" t="s">
        <v>3286</v>
      </c>
      <c r="C9032">
        <v>36813</v>
      </c>
      <c r="D9032">
        <v>3145039288</v>
      </c>
    </row>
    <row r="9033" spans="1:4" x14ac:dyDescent="0.3">
      <c r="A9033" t="s">
        <v>11343</v>
      </c>
      <c r="B9033" t="s">
        <v>2345</v>
      </c>
      <c r="C9033">
        <v>44830</v>
      </c>
      <c r="D9033">
        <v>4862005330</v>
      </c>
    </row>
    <row r="9034" spans="1:4" x14ac:dyDescent="0.3">
      <c r="A9034" t="s">
        <v>11344</v>
      </c>
      <c r="B9034" t="s">
        <v>2016</v>
      </c>
      <c r="C9034">
        <v>15352</v>
      </c>
      <c r="D9034">
        <v>7178607831</v>
      </c>
    </row>
    <row r="9035" spans="1:4" x14ac:dyDescent="0.3">
      <c r="A9035" t="s">
        <v>11345</v>
      </c>
      <c r="B9035" t="s">
        <v>2847</v>
      </c>
      <c r="C9035">
        <v>59562</v>
      </c>
      <c r="D9035">
        <v>4235594176</v>
      </c>
    </row>
    <row r="9036" spans="1:4" x14ac:dyDescent="0.3">
      <c r="A9036" t="s">
        <v>11346</v>
      </c>
      <c r="B9036" t="s">
        <v>1960</v>
      </c>
      <c r="C9036">
        <v>33577</v>
      </c>
      <c r="D9036">
        <v>4986200380</v>
      </c>
    </row>
    <row r="9037" spans="1:4" x14ac:dyDescent="0.3">
      <c r="A9037" t="s">
        <v>11347</v>
      </c>
      <c r="B9037" t="s">
        <v>2129</v>
      </c>
      <c r="C9037">
        <v>15664</v>
      </c>
      <c r="D9037">
        <v>3738218785</v>
      </c>
    </row>
    <row r="9038" spans="1:4" x14ac:dyDescent="0.3">
      <c r="A9038" t="s">
        <v>11348</v>
      </c>
      <c r="B9038" t="s">
        <v>2374</v>
      </c>
      <c r="C9038">
        <v>12090</v>
      </c>
      <c r="D9038">
        <v>6259267215</v>
      </c>
    </row>
    <row r="9039" spans="1:4" x14ac:dyDescent="0.3">
      <c r="A9039" t="s">
        <v>11349</v>
      </c>
      <c r="B9039" t="s">
        <v>2411</v>
      </c>
      <c r="C9039">
        <v>19053</v>
      </c>
      <c r="D9039">
        <v>303831626</v>
      </c>
    </row>
    <row r="9040" spans="1:4" x14ac:dyDescent="0.3">
      <c r="A9040" t="s">
        <v>11350</v>
      </c>
      <c r="B9040" t="s">
        <v>4461</v>
      </c>
      <c r="C9040">
        <v>21026</v>
      </c>
      <c r="D9040">
        <v>3932861779</v>
      </c>
    </row>
    <row r="9041" spans="1:4" x14ac:dyDescent="0.3">
      <c r="A9041" t="s">
        <v>11351</v>
      </c>
      <c r="B9041" t="s">
        <v>2358</v>
      </c>
      <c r="C9041">
        <v>37449</v>
      </c>
      <c r="D9041">
        <v>4808886316</v>
      </c>
    </row>
    <row r="9042" spans="1:4" x14ac:dyDescent="0.3">
      <c r="A9042" t="s">
        <v>11352</v>
      </c>
      <c r="B9042" t="s">
        <v>2764</v>
      </c>
      <c r="C9042">
        <v>26719</v>
      </c>
      <c r="D9042">
        <v>3273288531</v>
      </c>
    </row>
    <row r="9043" spans="1:4" x14ac:dyDescent="0.3">
      <c r="A9043" t="s">
        <v>11353</v>
      </c>
      <c r="B9043" t="s">
        <v>2131</v>
      </c>
      <c r="C9043">
        <v>35826</v>
      </c>
      <c r="D9043">
        <v>9057758911</v>
      </c>
    </row>
    <row r="9044" spans="1:4" x14ac:dyDescent="0.3">
      <c r="A9044" t="s">
        <v>11354</v>
      </c>
      <c r="B9044" t="s">
        <v>3078</v>
      </c>
      <c r="C9044">
        <v>19165</v>
      </c>
      <c r="D9044">
        <v>2809344809</v>
      </c>
    </row>
    <row r="9045" spans="1:4" x14ac:dyDescent="0.3">
      <c r="A9045" t="s">
        <v>11355</v>
      </c>
      <c r="B9045" t="s">
        <v>2075</v>
      </c>
      <c r="C9045">
        <v>50104</v>
      </c>
      <c r="D9045">
        <v>9018504580</v>
      </c>
    </row>
    <row r="9046" spans="1:4" x14ac:dyDescent="0.3">
      <c r="A9046" t="s">
        <v>11356</v>
      </c>
      <c r="B9046" t="s">
        <v>2008</v>
      </c>
      <c r="C9046">
        <v>15947</v>
      </c>
      <c r="D9046">
        <v>3580617389</v>
      </c>
    </row>
    <row r="9047" spans="1:4" x14ac:dyDescent="0.3">
      <c r="A9047" t="s">
        <v>11357</v>
      </c>
      <c r="B9047" t="s">
        <v>2075</v>
      </c>
      <c r="C9047">
        <v>34039</v>
      </c>
      <c r="D9047">
        <v>5412518958</v>
      </c>
    </row>
    <row r="9048" spans="1:4" x14ac:dyDescent="0.3">
      <c r="A9048" t="s">
        <v>11358</v>
      </c>
      <c r="B9048" t="s">
        <v>2716</v>
      </c>
      <c r="C9048">
        <v>59792</v>
      </c>
      <c r="D9048">
        <v>549857826</v>
      </c>
    </row>
    <row r="9049" spans="1:4" x14ac:dyDescent="0.3">
      <c r="A9049" t="s">
        <v>11359</v>
      </c>
      <c r="B9049" t="s">
        <v>3023</v>
      </c>
      <c r="C9049">
        <v>31148</v>
      </c>
      <c r="D9049">
        <v>3060876401</v>
      </c>
    </row>
    <row r="9050" spans="1:4" x14ac:dyDescent="0.3">
      <c r="A9050" t="s">
        <v>11360</v>
      </c>
      <c r="B9050" t="s">
        <v>1960</v>
      </c>
      <c r="C9050">
        <v>39491</v>
      </c>
      <c r="D9050">
        <v>7596173217</v>
      </c>
    </row>
    <row r="9051" spans="1:4" x14ac:dyDescent="0.3">
      <c r="A9051" t="s">
        <v>11361</v>
      </c>
      <c r="B9051" t="s">
        <v>2856</v>
      </c>
      <c r="C9051">
        <v>30213</v>
      </c>
      <c r="D9051">
        <v>7700368295</v>
      </c>
    </row>
    <row r="9052" spans="1:4" x14ac:dyDescent="0.3">
      <c r="A9052" t="s">
        <v>11362</v>
      </c>
      <c r="B9052" t="s">
        <v>2841</v>
      </c>
      <c r="C9052">
        <v>11716</v>
      </c>
      <c r="D9052">
        <v>6724903874</v>
      </c>
    </row>
    <row r="9053" spans="1:4" x14ac:dyDescent="0.3">
      <c r="A9053" t="s">
        <v>11363</v>
      </c>
      <c r="B9053" t="s">
        <v>2663</v>
      </c>
      <c r="C9053">
        <v>54368</v>
      </c>
      <c r="D9053">
        <v>116428384</v>
      </c>
    </row>
    <row r="9054" spans="1:4" x14ac:dyDescent="0.3">
      <c r="A9054" t="s">
        <v>11364</v>
      </c>
      <c r="B9054" t="s">
        <v>2118</v>
      </c>
      <c r="C9054">
        <v>55315</v>
      </c>
      <c r="D9054">
        <v>8349606134</v>
      </c>
    </row>
    <row r="9055" spans="1:4" x14ac:dyDescent="0.3">
      <c r="A9055" t="s">
        <v>11365</v>
      </c>
      <c r="B9055" t="s">
        <v>2345</v>
      </c>
      <c r="C9055">
        <v>59346</v>
      </c>
      <c r="D9055">
        <v>4808886316</v>
      </c>
    </row>
    <row r="9056" spans="1:4" x14ac:dyDescent="0.3">
      <c r="A9056" t="s">
        <v>11366</v>
      </c>
      <c r="B9056" t="s">
        <v>2035</v>
      </c>
      <c r="C9056">
        <v>44301</v>
      </c>
      <c r="D9056">
        <v>966588630</v>
      </c>
    </row>
    <row r="9057" spans="1:4" x14ac:dyDescent="0.3">
      <c r="A9057" t="s">
        <v>11367</v>
      </c>
      <c r="B9057" t="s">
        <v>2345</v>
      </c>
      <c r="C9057">
        <v>31627</v>
      </c>
      <c r="D9057">
        <v>1953937357</v>
      </c>
    </row>
    <row r="9058" spans="1:4" x14ac:dyDescent="0.3">
      <c r="A9058" t="s">
        <v>11368</v>
      </c>
      <c r="B9058" t="s">
        <v>2288</v>
      </c>
      <c r="C9058">
        <v>20530</v>
      </c>
      <c r="D9058">
        <v>9412192312</v>
      </c>
    </row>
    <row r="9059" spans="1:4" x14ac:dyDescent="0.3">
      <c r="A9059" t="s">
        <v>11369</v>
      </c>
      <c r="B9059" t="s">
        <v>2097</v>
      </c>
      <c r="C9059">
        <v>16201</v>
      </c>
      <c r="D9059">
        <v>8750494546</v>
      </c>
    </row>
    <row r="9060" spans="1:4" x14ac:dyDescent="0.3">
      <c r="A9060" t="s">
        <v>11370</v>
      </c>
      <c r="B9060" t="s">
        <v>2507</v>
      </c>
      <c r="C9060">
        <v>33383</v>
      </c>
      <c r="D9060">
        <v>3642452728</v>
      </c>
    </row>
    <row r="9061" spans="1:4" x14ac:dyDescent="0.3">
      <c r="A9061" t="s">
        <v>11371</v>
      </c>
      <c r="B9061" t="s">
        <v>2503</v>
      </c>
      <c r="C9061">
        <v>28332</v>
      </c>
      <c r="D9061">
        <v>303831626</v>
      </c>
    </row>
    <row r="9062" spans="1:4" x14ac:dyDescent="0.3">
      <c r="A9062" t="s">
        <v>11372</v>
      </c>
      <c r="B9062" t="s">
        <v>4163</v>
      </c>
      <c r="C9062">
        <v>37843</v>
      </c>
      <c r="D9062">
        <v>8175279842</v>
      </c>
    </row>
    <row r="9063" spans="1:4" x14ac:dyDescent="0.3">
      <c r="A9063" t="s">
        <v>11373</v>
      </c>
      <c r="B9063" t="s">
        <v>2800</v>
      </c>
      <c r="C9063">
        <v>42157</v>
      </c>
      <c r="D9063">
        <v>2279888742</v>
      </c>
    </row>
    <row r="9064" spans="1:4" x14ac:dyDescent="0.3">
      <c r="A9064" t="s">
        <v>11374</v>
      </c>
      <c r="B9064" t="s">
        <v>2920</v>
      </c>
      <c r="C9064">
        <v>45561</v>
      </c>
      <c r="D9064">
        <v>4795089876</v>
      </c>
    </row>
    <row r="9065" spans="1:4" x14ac:dyDescent="0.3">
      <c r="A9065" t="s">
        <v>11375</v>
      </c>
      <c r="B9065" t="s">
        <v>2194</v>
      </c>
      <c r="C9065">
        <v>36402</v>
      </c>
      <c r="D9065">
        <v>2352201101</v>
      </c>
    </row>
    <row r="9066" spans="1:4" x14ac:dyDescent="0.3">
      <c r="A9066" t="s">
        <v>11376</v>
      </c>
      <c r="B9066" t="s">
        <v>2018</v>
      </c>
      <c r="C9066">
        <v>49259</v>
      </c>
      <c r="D9066">
        <v>2257563263</v>
      </c>
    </row>
    <row r="9067" spans="1:4" x14ac:dyDescent="0.3">
      <c r="A9067" t="s">
        <v>11377</v>
      </c>
      <c r="B9067" t="s">
        <v>1948</v>
      </c>
      <c r="C9067">
        <v>21969</v>
      </c>
      <c r="D9067">
        <v>8646243699</v>
      </c>
    </row>
    <row r="9068" spans="1:4" x14ac:dyDescent="0.3">
      <c r="A9068" t="s">
        <v>11378</v>
      </c>
      <c r="B9068" t="s">
        <v>2135</v>
      </c>
      <c r="C9068">
        <v>57899</v>
      </c>
      <c r="D9068">
        <v>5988565948</v>
      </c>
    </row>
    <row r="9069" spans="1:4" x14ac:dyDescent="0.3">
      <c r="A9069" t="s">
        <v>11379</v>
      </c>
      <c r="B9069" t="s">
        <v>2175</v>
      </c>
      <c r="C9069">
        <v>22154</v>
      </c>
      <c r="D9069">
        <v>132027631</v>
      </c>
    </row>
    <row r="9070" spans="1:4" x14ac:dyDescent="0.3">
      <c r="A9070" t="s">
        <v>11380</v>
      </c>
      <c r="B9070" t="s">
        <v>2596</v>
      </c>
      <c r="C9070">
        <v>14665</v>
      </c>
      <c r="D9070">
        <v>2158895349</v>
      </c>
    </row>
    <row r="9071" spans="1:4" x14ac:dyDescent="0.3">
      <c r="A9071" t="s">
        <v>11381</v>
      </c>
      <c r="B9071" t="s">
        <v>2519</v>
      </c>
      <c r="C9071">
        <v>15752</v>
      </c>
      <c r="D9071">
        <v>3569414450</v>
      </c>
    </row>
    <row r="9072" spans="1:4" x14ac:dyDescent="0.3">
      <c r="A9072" t="s">
        <v>11382</v>
      </c>
      <c r="B9072" t="s">
        <v>3078</v>
      </c>
      <c r="C9072">
        <v>34554</v>
      </c>
      <c r="D9072">
        <v>2259282237</v>
      </c>
    </row>
    <row r="9073" spans="1:4" x14ac:dyDescent="0.3">
      <c r="A9073" t="s">
        <v>11383</v>
      </c>
      <c r="B9073" t="s">
        <v>1966</v>
      </c>
      <c r="C9073">
        <v>14246</v>
      </c>
      <c r="D9073">
        <v>8333777430</v>
      </c>
    </row>
    <row r="9074" spans="1:4" x14ac:dyDescent="0.3">
      <c r="A9074" t="s">
        <v>11384</v>
      </c>
      <c r="B9074" t="s">
        <v>2441</v>
      </c>
      <c r="C9074">
        <v>16240</v>
      </c>
      <c r="D9074">
        <v>2973558387</v>
      </c>
    </row>
    <row r="9075" spans="1:4" x14ac:dyDescent="0.3">
      <c r="A9075" t="s">
        <v>11385</v>
      </c>
      <c r="B9075" t="s">
        <v>2298</v>
      </c>
      <c r="C9075">
        <v>59365</v>
      </c>
      <c r="D9075">
        <v>7205256240</v>
      </c>
    </row>
    <row r="9076" spans="1:4" x14ac:dyDescent="0.3">
      <c r="A9076" t="s">
        <v>11386</v>
      </c>
      <c r="B9076" t="s">
        <v>2154</v>
      </c>
      <c r="C9076">
        <v>26351</v>
      </c>
      <c r="D9076">
        <v>232367817</v>
      </c>
    </row>
    <row r="9077" spans="1:4" x14ac:dyDescent="0.3">
      <c r="A9077" t="s">
        <v>11387</v>
      </c>
      <c r="B9077" t="s">
        <v>2246</v>
      </c>
      <c r="C9077">
        <v>25773</v>
      </c>
      <c r="D9077">
        <v>6286877770</v>
      </c>
    </row>
    <row r="9078" spans="1:4" x14ac:dyDescent="0.3">
      <c r="A9078" t="s">
        <v>11388</v>
      </c>
      <c r="B9078" t="s">
        <v>2214</v>
      </c>
      <c r="C9078">
        <v>11115</v>
      </c>
      <c r="D9078">
        <v>320120716</v>
      </c>
    </row>
    <row r="9079" spans="1:4" x14ac:dyDescent="0.3">
      <c r="A9079" t="s">
        <v>11389</v>
      </c>
      <c r="B9079" t="s">
        <v>2266</v>
      </c>
      <c r="C9079">
        <v>25997</v>
      </c>
      <c r="D9079">
        <v>1898839557</v>
      </c>
    </row>
    <row r="9080" spans="1:4" x14ac:dyDescent="0.3">
      <c r="A9080" t="s">
        <v>11390</v>
      </c>
      <c r="B9080" t="s">
        <v>2205</v>
      </c>
      <c r="C9080">
        <v>27567</v>
      </c>
      <c r="D9080">
        <v>1231429186</v>
      </c>
    </row>
    <row r="9081" spans="1:4" x14ac:dyDescent="0.3">
      <c r="A9081" t="s">
        <v>11391</v>
      </c>
      <c r="B9081" t="s">
        <v>2665</v>
      </c>
      <c r="C9081">
        <v>43613</v>
      </c>
      <c r="D9081">
        <v>5068508845</v>
      </c>
    </row>
    <row r="9082" spans="1:4" x14ac:dyDescent="0.3">
      <c r="A9082" t="s">
        <v>11392</v>
      </c>
      <c r="B9082" t="s">
        <v>2797</v>
      </c>
      <c r="C9082">
        <v>57690</v>
      </c>
      <c r="D9082">
        <v>4759627103</v>
      </c>
    </row>
    <row r="9083" spans="1:4" x14ac:dyDescent="0.3">
      <c r="A9083" t="s">
        <v>11393</v>
      </c>
      <c r="B9083" t="s">
        <v>1930</v>
      </c>
      <c r="C9083">
        <v>13172</v>
      </c>
      <c r="D9083">
        <v>8054305400</v>
      </c>
    </row>
    <row r="9084" spans="1:4" x14ac:dyDescent="0.3">
      <c r="A9084" t="s">
        <v>11394</v>
      </c>
      <c r="B9084" t="s">
        <v>2403</v>
      </c>
      <c r="C9084">
        <v>11139</v>
      </c>
      <c r="D9084">
        <v>4159390110</v>
      </c>
    </row>
    <row r="9085" spans="1:4" x14ac:dyDescent="0.3">
      <c r="A9085" t="s">
        <v>11395</v>
      </c>
      <c r="B9085" t="s">
        <v>2714</v>
      </c>
      <c r="C9085">
        <v>29784</v>
      </c>
      <c r="D9085">
        <v>5412518958</v>
      </c>
    </row>
    <row r="9086" spans="1:4" x14ac:dyDescent="0.3">
      <c r="A9086" t="s">
        <v>11396</v>
      </c>
      <c r="B9086" t="s">
        <v>2507</v>
      </c>
      <c r="C9086">
        <v>43907</v>
      </c>
      <c r="D9086">
        <v>2149326663</v>
      </c>
    </row>
    <row r="9087" spans="1:4" x14ac:dyDescent="0.3">
      <c r="A9087" t="s">
        <v>11397</v>
      </c>
      <c r="B9087" t="s">
        <v>3279</v>
      </c>
      <c r="C9087">
        <v>10546</v>
      </c>
      <c r="D9087">
        <v>6819596901</v>
      </c>
    </row>
    <row r="9088" spans="1:4" x14ac:dyDescent="0.3">
      <c r="A9088" t="s">
        <v>11398</v>
      </c>
      <c r="B9088" t="s">
        <v>3235</v>
      </c>
      <c r="C9088">
        <v>37419</v>
      </c>
      <c r="D9088">
        <v>7338728615</v>
      </c>
    </row>
    <row r="9089" spans="1:4" x14ac:dyDescent="0.3">
      <c r="A9089" t="s">
        <v>11399</v>
      </c>
      <c r="B9089" t="s">
        <v>3376</v>
      </c>
      <c r="C9089">
        <v>20655</v>
      </c>
      <c r="D9089">
        <v>7885796000</v>
      </c>
    </row>
    <row r="9090" spans="1:4" x14ac:dyDescent="0.3">
      <c r="A9090" t="s">
        <v>11400</v>
      </c>
      <c r="B9090" t="s">
        <v>2106</v>
      </c>
      <c r="C9090">
        <v>13761</v>
      </c>
      <c r="D9090">
        <v>9529277938</v>
      </c>
    </row>
    <row r="9091" spans="1:4" x14ac:dyDescent="0.3">
      <c r="A9091" t="s">
        <v>11401</v>
      </c>
      <c r="B9091" t="s">
        <v>2593</v>
      </c>
      <c r="C9091">
        <v>53785</v>
      </c>
      <c r="D9091">
        <v>9815158015</v>
      </c>
    </row>
    <row r="9092" spans="1:4" x14ac:dyDescent="0.3">
      <c r="A9092" t="s">
        <v>11402</v>
      </c>
      <c r="B9092" t="s">
        <v>3663</v>
      </c>
      <c r="C9092">
        <v>18244</v>
      </c>
      <c r="D9092">
        <v>4453315724</v>
      </c>
    </row>
    <row r="9093" spans="1:4" x14ac:dyDescent="0.3">
      <c r="A9093" t="s">
        <v>11403</v>
      </c>
      <c r="B9093" t="s">
        <v>2663</v>
      </c>
      <c r="C9093">
        <v>23796</v>
      </c>
      <c r="D9093">
        <v>7236563277</v>
      </c>
    </row>
    <row r="9094" spans="1:4" x14ac:dyDescent="0.3">
      <c r="A9094" t="s">
        <v>11404</v>
      </c>
      <c r="B9094" t="s">
        <v>2249</v>
      </c>
      <c r="C9094">
        <v>49000</v>
      </c>
      <c r="D9094">
        <v>5988565948</v>
      </c>
    </row>
    <row r="9095" spans="1:4" x14ac:dyDescent="0.3">
      <c r="A9095" t="s">
        <v>11405</v>
      </c>
      <c r="B9095" t="s">
        <v>2308</v>
      </c>
      <c r="C9095">
        <v>10128</v>
      </c>
      <c r="D9095">
        <v>4323727860</v>
      </c>
    </row>
    <row r="9096" spans="1:4" x14ac:dyDescent="0.3">
      <c r="A9096" t="s">
        <v>11406</v>
      </c>
      <c r="B9096" t="s">
        <v>2360</v>
      </c>
      <c r="C9096">
        <v>37416</v>
      </c>
      <c r="D9096">
        <v>6148235056</v>
      </c>
    </row>
    <row r="9097" spans="1:4" x14ac:dyDescent="0.3">
      <c r="A9097" t="s">
        <v>11407</v>
      </c>
      <c r="B9097" t="s">
        <v>2139</v>
      </c>
      <c r="C9097">
        <v>40230</v>
      </c>
      <c r="D9097">
        <v>1892125439</v>
      </c>
    </row>
    <row r="9098" spans="1:4" x14ac:dyDescent="0.3">
      <c r="A9098" t="s">
        <v>11408</v>
      </c>
      <c r="B9098" t="s">
        <v>2623</v>
      </c>
      <c r="C9098">
        <v>25281</v>
      </c>
      <c r="D9098">
        <v>5068508845</v>
      </c>
    </row>
    <row r="9099" spans="1:4" x14ac:dyDescent="0.3">
      <c r="A9099" t="s">
        <v>11409</v>
      </c>
      <c r="B9099" t="s">
        <v>2043</v>
      </c>
      <c r="C9099">
        <v>37551</v>
      </c>
      <c r="D9099">
        <v>1541082834</v>
      </c>
    </row>
    <row r="9100" spans="1:4" x14ac:dyDescent="0.3">
      <c r="A9100" t="s">
        <v>11410</v>
      </c>
      <c r="B9100" t="s">
        <v>2097</v>
      </c>
      <c r="C9100">
        <v>14896</v>
      </c>
      <c r="D9100">
        <v>7573774818</v>
      </c>
    </row>
    <row r="9101" spans="1:4" x14ac:dyDescent="0.3">
      <c r="A9101" t="s">
        <v>11411</v>
      </c>
      <c r="B9101" t="s">
        <v>2300</v>
      </c>
      <c r="C9101">
        <v>26727</v>
      </c>
      <c r="D9101">
        <v>7112955017</v>
      </c>
    </row>
    <row r="9102" spans="1:4" x14ac:dyDescent="0.3">
      <c r="A9102" t="s">
        <v>11412</v>
      </c>
      <c r="B9102" t="s">
        <v>2569</v>
      </c>
      <c r="C9102">
        <v>31934</v>
      </c>
      <c r="D9102">
        <v>7462528568</v>
      </c>
    </row>
    <row r="9103" spans="1:4" x14ac:dyDescent="0.3">
      <c r="A9103" t="s">
        <v>11413</v>
      </c>
      <c r="B9103" t="s">
        <v>2557</v>
      </c>
      <c r="C9103">
        <v>27768</v>
      </c>
      <c r="D9103">
        <v>8370379001</v>
      </c>
    </row>
    <row r="9104" spans="1:4" x14ac:dyDescent="0.3">
      <c r="A9104" t="s">
        <v>11414</v>
      </c>
      <c r="B9104" t="s">
        <v>2242</v>
      </c>
      <c r="C9104">
        <v>17842</v>
      </c>
      <c r="D9104">
        <v>6732216945</v>
      </c>
    </row>
    <row r="9105" spans="1:4" x14ac:dyDescent="0.3">
      <c r="A9105" t="s">
        <v>11415</v>
      </c>
      <c r="B9105" t="s">
        <v>2623</v>
      </c>
      <c r="C9105">
        <v>35058</v>
      </c>
      <c r="D9105">
        <v>2074776004</v>
      </c>
    </row>
    <row r="9106" spans="1:4" x14ac:dyDescent="0.3">
      <c r="A9106" t="s">
        <v>11416</v>
      </c>
      <c r="B9106" t="s">
        <v>2752</v>
      </c>
      <c r="C9106">
        <v>33000</v>
      </c>
      <c r="D9106">
        <v>6462250968</v>
      </c>
    </row>
    <row r="9107" spans="1:4" x14ac:dyDescent="0.3">
      <c r="A9107" t="s">
        <v>11417</v>
      </c>
      <c r="B9107" t="s">
        <v>2101</v>
      </c>
      <c r="C9107">
        <v>41484</v>
      </c>
      <c r="D9107">
        <v>6148235056</v>
      </c>
    </row>
    <row r="9108" spans="1:4" x14ac:dyDescent="0.3">
      <c r="A9108" t="s">
        <v>11418</v>
      </c>
      <c r="B9108" t="s">
        <v>3286</v>
      </c>
      <c r="C9108">
        <v>36626</v>
      </c>
      <c r="D9108">
        <v>7304628987</v>
      </c>
    </row>
    <row r="9109" spans="1:4" x14ac:dyDescent="0.3">
      <c r="A9109" t="s">
        <v>11419</v>
      </c>
      <c r="B9109" t="s">
        <v>2244</v>
      </c>
      <c r="C9109">
        <v>40114</v>
      </c>
      <c r="D9109">
        <v>8187246642</v>
      </c>
    </row>
    <row r="9110" spans="1:4" x14ac:dyDescent="0.3">
      <c r="A9110" t="s">
        <v>11420</v>
      </c>
      <c r="B9110" t="s">
        <v>2687</v>
      </c>
      <c r="C9110">
        <v>38292</v>
      </c>
      <c r="D9110">
        <v>5726465660</v>
      </c>
    </row>
    <row r="9111" spans="1:4" x14ac:dyDescent="0.3">
      <c r="A9111" t="s">
        <v>11421</v>
      </c>
      <c r="B9111" t="s">
        <v>2718</v>
      </c>
      <c r="C9111">
        <v>15909</v>
      </c>
      <c r="D9111">
        <v>1522190236</v>
      </c>
    </row>
    <row r="9112" spans="1:4" x14ac:dyDescent="0.3">
      <c r="A9112" t="s">
        <v>11422</v>
      </c>
      <c r="B9112" t="s">
        <v>2929</v>
      </c>
      <c r="C9112">
        <v>38845</v>
      </c>
      <c r="D9112">
        <v>9684187432</v>
      </c>
    </row>
    <row r="9113" spans="1:4" x14ac:dyDescent="0.3">
      <c r="A9113" t="s">
        <v>11423</v>
      </c>
      <c r="B9113" t="s">
        <v>2032</v>
      </c>
      <c r="C9113">
        <v>42430</v>
      </c>
      <c r="D9113">
        <v>5068508845</v>
      </c>
    </row>
    <row r="9114" spans="1:4" x14ac:dyDescent="0.3">
      <c r="A9114" t="s">
        <v>11424</v>
      </c>
      <c r="B9114" t="s">
        <v>2323</v>
      </c>
      <c r="C9114">
        <v>46751</v>
      </c>
      <c r="D9114">
        <v>826490107</v>
      </c>
    </row>
    <row r="9115" spans="1:4" x14ac:dyDescent="0.3">
      <c r="A9115" t="s">
        <v>11425</v>
      </c>
      <c r="B9115" t="s">
        <v>3142</v>
      </c>
      <c r="C9115">
        <v>21035</v>
      </c>
      <c r="D9115">
        <v>8145387981</v>
      </c>
    </row>
    <row r="9116" spans="1:4" x14ac:dyDescent="0.3">
      <c r="A9116" t="s">
        <v>11426</v>
      </c>
      <c r="B9116" t="s">
        <v>2762</v>
      </c>
      <c r="C9116">
        <v>35020</v>
      </c>
      <c r="D9116">
        <v>7180110256</v>
      </c>
    </row>
    <row r="9117" spans="1:4" x14ac:dyDescent="0.3">
      <c r="A9117" t="s">
        <v>11427</v>
      </c>
      <c r="B9117" t="s">
        <v>2264</v>
      </c>
      <c r="C9117">
        <v>33178</v>
      </c>
      <c r="D9117">
        <v>6731572691</v>
      </c>
    </row>
    <row r="9118" spans="1:4" x14ac:dyDescent="0.3">
      <c r="A9118" t="s">
        <v>11428</v>
      </c>
      <c r="B9118" t="s">
        <v>2809</v>
      </c>
      <c r="C9118">
        <v>25671</v>
      </c>
      <c r="D9118">
        <v>7188904251</v>
      </c>
    </row>
    <row r="9119" spans="1:4" x14ac:dyDescent="0.3">
      <c r="A9119" t="s">
        <v>11429</v>
      </c>
      <c r="B9119" t="s">
        <v>2253</v>
      </c>
      <c r="C9119">
        <v>28093</v>
      </c>
      <c r="D9119">
        <v>2659144249</v>
      </c>
    </row>
    <row r="9120" spans="1:4" x14ac:dyDescent="0.3">
      <c r="A9120" t="s">
        <v>11430</v>
      </c>
      <c r="B9120" t="s">
        <v>2210</v>
      </c>
      <c r="C9120">
        <v>52189</v>
      </c>
      <c r="D9120">
        <v>7479962290</v>
      </c>
    </row>
    <row r="9121" spans="1:4" x14ac:dyDescent="0.3">
      <c r="A9121" t="s">
        <v>11431</v>
      </c>
      <c r="B9121" t="s">
        <v>2001</v>
      </c>
      <c r="C9121">
        <v>57381</v>
      </c>
      <c r="D9121">
        <v>7469392467</v>
      </c>
    </row>
    <row r="9122" spans="1:4" x14ac:dyDescent="0.3">
      <c r="A9122" t="s">
        <v>11432</v>
      </c>
      <c r="B9122" t="s">
        <v>2804</v>
      </c>
      <c r="C9122">
        <v>39857</v>
      </c>
      <c r="D9122">
        <v>3772653790</v>
      </c>
    </row>
    <row r="9123" spans="1:4" x14ac:dyDescent="0.3">
      <c r="A9123" t="s">
        <v>11433</v>
      </c>
      <c r="B9123" t="s">
        <v>2396</v>
      </c>
      <c r="C9123">
        <v>10710</v>
      </c>
      <c r="D9123">
        <v>3219601650</v>
      </c>
    </row>
    <row r="9124" spans="1:4" x14ac:dyDescent="0.3">
      <c r="A9124" t="s">
        <v>11434</v>
      </c>
      <c r="B9124" t="s">
        <v>2797</v>
      </c>
      <c r="C9124">
        <v>45358</v>
      </c>
      <c r="D9124">
        <v>3211170715</v>
      </c>
    </row>
    <row r="9125" spans="1:4" x14ac:dyDescent="0.3">
      <c r="A9125" t="s">
        <v>11435</v>
      </c>
      <c r="B9125" t="s">
        <v>2061</v>
      </c>
      <c r="C9125">
        <v>41711</v>
      </c>
      <c r="D9125">
        <v>2922893758</v>
      </c>
    </row>
    <row r="9126" spans="1:4" x14ac:dyDescent="0.3">
      <c r="A9126" t="s">
        <v>11436</v>
      </c>
      <c r="B9126" t="s">
        <v>2210</v>
      </c>
      <c r="C9126">
        <v>21090</v>
      </c>
      <c r="D9126">
        <v>3600185284</v>
      </c>
    </row>
    <row r="9127" spans="1:4" x14ac:dyDescent="0.3">
      <c r="A9127" t="s">
        <v>11437</v>
      </c>
      <c r="B9127" t="s">
        <v>2628</v>
      </c>
      <c r="C9127">
        <v>20263</v>
      </c>
      <c r="D9127">
        <v>3458178171</v>
      </c>
    </row>
    <row r="9128" spans="1:4" x14ac:dyDescent="0.3">
      <c r="A9128" t="s">
        <v>11438</v>
      </c>
      <c r="B9128" t="s">
        <v>2325</v>
      </c>
      <c r="C9128">
        <v>53519</v>
      </c>
      <c r="D9128">
        <v>3560320844</v>
      </c>
    </row>
    <row r="9129" spans="1:4" x14ac:dyDescent="0.3">
      <c r="A9129" t="s">
        <v>11439</v>
      </c>
      <c r="B9129" t="s">
        <v>2411</v>
      </c>
      <c r="C9129">
        <v>40929</v>
      </c>
      <c r="D9129">
        <v>8640079943</v>
      </c>
    </row>
    <row r="9130" spans="1:4" x14ac:dyDescent="0.3">
      <c r="A9130" t="s">
        <v>11440</v>
      </c>
      <c r="B9130" t="s">
        <v>2057</v>
      </c>
      <c r="C9130">
        <v>54529</v>
      </c>
      <c r="D9130">
        <v>7000350199</v>
      </c>
    </row>
    <row r="9131" spans="1:4" x14ac:dyDescent="0.3">
      <c r="A9131" t="s">
        <v>11441</v>
      </c>
      <c r="B9131" t="s">
        <v>2749</v>
      </c>
      <c r="C9131">
        <v>10976</v>
      </c>
      <c r="D9131">
        <v>7637608875</v>
      </c>
    </row>
    <row r="9132" spans="1:4" x14ac:dyDescent="0.3">
      <c r="A9132" t="s">
        <v>11442</v>
      </c>
      <c r="B9132" t="s">
        <v>3243</v>
      </c>
      <c r="C9132">
        <v>29254</v>
      </c>
      <c r="D9132">
        <v>146065492</v>
      </c>
    </row>
    <row r="9133" spans="1:4" x14ac:dyDescent="0.3">
      <c r="A9133" t="s">
        <v>11443</v>
      </c>
      <c r="B9133" t="s">
        <v>3142</v>
      </c>
      <c r="C9133">
        <v>35298</v>
      </c>
      <c r="D9133">
        <v>2492824950</v>
      </c>
    </row>
    <row r="9134" spans="1:4" x14ac:dyDescent="0.3">
      <c r="A9134" t="s">
        <v>11444</v>
      </c>
      <c r="B9134" t="s">
        <v>1964</v>
      </c>
      <c r="C9134">
        <v>35467</v>
      </c>
      <c r="D9134">
        <v>8507800106</v>
      </c>
    </row>
    <row r="9135" spans="1:4" x14ac:dyDescent="0.3">
      <c r="A9135" t="s">
        <v>11445</v>
      </c>
      <c r="B9135" t="s">
        <v>1974</v>
      </c>
      <c r="C9135">
        <v>48114</v>
      </c>
      <c r="D9135">
        <v>7630993544</v>
      </c>
    </row>
    <row r="9136" spans="1:4" x14ac:dyDescent="0.3">
      <c r="A9136" t="s">
        <v>11446</v>
      </c>
      <c r="B9136" t="s">
        <v>1938</v>
      </c>
      <c r="C9136">
        <v>41227</v>
      </c>
      <c r="D9136">
        <v>4439073344</v>
      </c>
    </row>
    <row r="9137" spans="1:4" x14ac:dyDescent="0.3">
      <c r="A9137" t="s">
        <v>11447</v>
      </c>
      <c r="B9137" t="s">
        <v>2205</v>
      </c>
      <c r="C9137">
        <v>16065</v>
      </c>
      <c r="D9137">
        <v>3779559293</v>
      </c>
    </row>
    <row r="9138" spans="1:4" x14ac:dyDescent="0.3">
      <c r="A9138" t="s">
        <v>11448</v>
      </c>
      <c r="B9138" t="s">
        <v>2369</v>
      </c>
      <c r="C9138">
        <v>16135</v>
      </c>
      <c r="D9138">
        <v>5280433926</v>
      </c>
    </row>
    <row r="9139" spans="1:4" x14ac:dyDescent="0.3">
      <c r="A9139" t="s">
        <v>11449</v>
      </c>
      <c r="B9139" t="s">
        <v>2177</v>
      </c>
      <c r="C9139">
        <v>11610</v>
      </c>
      <c r="D9139">
        <v>3877279783</v>
      </c>
    </row>
    <row r="9140" spans="1:4" x14ac:dyDescent="0.3">
      <c r="A9140" t="s">
        <v>11450</v>
      </c>
      <c r="B9140" t="s">
        <v>2507</v>
      </c>
      <c r="C9140">
        <v>25918</v>
      </c>
      <c r="D9140">
        <v>4453315724</v>
      </c>
    </row>
    <row r="9141" spans="1:4" x14ac:dyDescent="0.3">
      <c r="A9141" t="s">
        <v>11451</v>
      </c>
      <c r="B9141" t="s">
        <v>2473</v>
      </c>
      <c r="C9141">
        <v>30817</v>
      </c>
      <c r="D9141">
        <v>2510440322</v>
      </c>
    </row>
    <row r="9142" spans="1:4" x14ac:dyDescent="0.3">
      <c r="A9142" t="s">
        <v>11452</v>
      </c>
      <c r="B9142" t="s">
        <v>2348</v>
      </c>
      <c r="C9142">
        <v>21759</v>
      </c>
      <c r="D9142">
        <v>8733080267</v>
      </c>
    </row>
    <row r="9143" spans="1:4" x14ac:dyDescent="0.3">
      <c r="A9143" t="s">
        <v>11453</v>
      </c>
      <c r="B9143" t="s">
        <v>2505</v>
      </c>
      <c r="C9143">
        <v>59027</v>
      </c>
      <c r="D9143">
        <v>7411705322</v>
      </c>
    </row>
    <row r="9144" spans="1:4" x14ac:dyDescent="0.3">
      <c r="A9144" t="s">
        <v>11454</v>
      </c>
      <c r="B9144" t="s">
        <v>2035</v>
      </c>
      <c r="C9144">
        <v>27390</v>
      </c>
      <c r="D9144">
        <v>1729795870</v>
      </c>
    </row>
    <row r="9145" spans="1:4" x14ac:dyDescent="0.3">
      <c r="A9145" t="s">
        <v>11455</v>
      </c>
      <c r="B9145" t="s">
        <v>1932</v>
      </c>
      <c r="C9145">
        <v>53665</v>
      </c>
      <c r="D9145">
        <v>4768342426</v>
      </c>
    </row>
    <row r="9146" spans="1:4" x14ac:dyDescent="0.3">
      <c r="A9146" t="s">
        <v>11456</v>
      </c>
      <c r="B9146" t="s">
        <v>2239</v>
      </c>
      <c r="C9146">
        <v>40089</v>
      </c>
      <c r="D9146">
        <v>37593587</v>
      </c>
    </row>
    <row r="9147" spans="1:4" x14ac:dyDescent="0.3">
      <c r="A9147" t="s">
        <v>11457</v>
      </c>
      <c r="B9147" t="s">
        <v>2012</v>
      </c>
      <c r="C9147">
        <v>41358</v>
      </c>
      <c r="D9147">
        <v>9223618401</v>
      </c>
    </row>
    <row r="9148" spans="1:4" x14ac:dyDescent="0.3">
      <c r="A9148" t="s">
        <v>11458</v>
      </c>
      <c r="B9148" t="s">
        <v>2170</v>
      </c>
      <c r="C9148">
        <v>17127</v>
      </c>
      <c r="D9148">
        <v>4037854406</v>
      </c>
    </row>
    <row r="9149" spans="1:4" x14ac:dyDescent="0.3">
      <c r="A9149" t="s">
        <v>11459</v>
      </c>
      <c r="B9149" t="s">
        <v>1946</v>
      </c>
      <c r="C9149">
        <v>21423</v>
      </c>
      <c r="D9149">
        <v>7233077789</v>
      </c>
    </row>
    <row r="9150" spans="1:4" x14ac:dyDescent="0.3">
      <c r="A9150" t="s">
        <v>11460</v>
      </c>
      <c r="B9150" t="s">
        <v>2521</v>
      </c>
      <c r="C9150">
        <v>34659</v>
      </c>
      <c r="D9150">
        <v>1895483948</v>
      </c>
    </row>
    <row r="9151" spans="1:4" x14ac:dyDescent="0.3">
      <c r="A9151" t="s">
        <v>11461</v>
      </c>
      <c r="B9151" t="s">
        <v>1984</v>
      </c>
      <c r="C9151">
        <v>57902</v>
      </c>
      <c r="D9151">
        <v>2497321256</v>
      </c>
    </row>
    <row r="9152" spans="1:4" x14ac:dyDescent="0.3">
      <c r="A9152" t="s">
        <v>11462</v>
      </c>
      <c r="B9152" t="s">
        <v>3758</v>
      </c>
      <c r="C9152">
        <v>39085</v>
      </c>
      <c r="D9152">
        <v>7268478941</v>
      </c>
    </row>
    <row r="9153" spans="1:4" x14ac:dyDescent="0.3">
      <c r="A9153" t="s">
        <v>11463</v>
      </c>
      <c r="B9153" t="s">
        <v>2992</v>
      </c>
      <c r="C9153">
        <v>40679</v>
      </c>
      <c r="D9153">
        <v>6894004730</v>
      </c>
    </row>
    <row r="9154" spans="1:4" x14ac:dyDescent="0.3">
      <c r="A9154" t="s">
        <v>11464</v>
      </c>
      <c r="B9154" t="s">
        <v>2557</v>
      </c>
      <c r="C9154">
        <v>34561</v>
      </c>
      <c r="D9154">
        <v>9107581297</v>
      </c>
    </row>
    <row r="9155" spans="1:4" x14ac:dyDescent="0.3">
      <c r="A9155" t="s">
        <v>11465</v>
      </c>
      <c r="B9155" t="s">
        <v>2727</v>
      </c>
      <c r="C9155">
        <v>10085</v>
      </c>
      <c r="D9155">
        <v>9516781780</v>
      </c>
    </row>
    <row r="9156" spans="1:4" x14ac:dyDescent="0.3">
      <c r="A9156" t="s">
        <v>11466</v>
      </c>
      <c r="B9156" t="s">
        <v>3734</v>
      </c>
      <c r="C9156">
        <v>51636</v>
      </c>
      <c r="D9156">
        <v>9984023702</v>
      </c>
    </row>
    <row r="9157" spans="1:4" x14ac:dyDescent="0.3">
      <c r="A9157" t="s">
        <v>11467</v>
      </c>
      <c r="B9157" t="s">
        <v>2507</v>
      </c>
      <c r="C9157">
        <v>32570</v>
      </c>
      <c r="D9157">
        <v>893122882</v>
      </c>
    </row>
    <row r="9158" spans="1:4" x14ac:dyDescent="0.3">
      <c r="A9158" t="s">
        <v>11468</v>
      </c>
      <c r="B9158" t="s">
        <v>3390</v>
      </c>
      <c r="C9158">
        <v>29564</v>
      </c>
      <c r="D9158">
        <v>6938295417</v>
      </c>
    </row>
    <row r="9159" spans="1:4" x14ac:dyDescent="0.3">
      <c r="A9159" t="s">
        <v>11469</v>
      </c>
      <c r="B9159" t="s">
        <v>1997</v>
      </c>
      <c r="C9159">
        <v>32099</v>
      </c>
      <c r="D9159">
        <v>679204083</v>
      </c>
    </row>
    <row r="9160" spans="1:4" x14ac:dyDescent="0.3">
      <c r="A9160" t="s">
        <v>11470</v>
      </c>
      <c r="B9160" t="s">
        <v>2314</v>
      </c>
      <c r="C9160">
        <v>17645</v>
      </c>
      <c r="D9160">
        <v>2298319154</v>
      </c>
    </row>
    <row r="9161" spans="1:4" x14ac:dyDescent="0.3">
      <c r="A9161" t="s">
        <v>11471</v>
      </c>
      <c r="B9161" t="s">
        <v>2931</v>
      </c>
      <c r="C9161">
        <v>49364</v>
      </c>
      <c r="D9161">
        <v>5412518958</v>
      </c>
    </row>
    <row r="9162" spans="1:4" x14ac:dyDescent="0.3">
      <c r="A9162" t="s">
        <v>11472</v>
      </c>
      <c r="B9162" t="s">
        <v>2853</v>
      </c>
      <c r="C9162">
        <v>45092</v>
      </c>
      <c r="D9162">
        <v>9153408497</v>
      </c>
    </row>
    <row r="9163" spans="1:4" x14ac:dyDescent="0.3">
      <c r="A9163" t="s">
        <v>11473</v>
      </c>
      <c r="B9163" t="s">
        <v>3269</v>
      </c>
      <c r="C9163">
        <v>27564</v>
      </c>
      <c r="D9163">
        <v>8998375370</v>
      </c>
    </row>
    <row r="9164" spans="1:4" x14ac:dyDescent="0.3">
      <c r="A9164" t="s">
        <v>11474</v>
      </c>
      <c r="B9164" t="s">
        <v>2517</v>
      </c>
      <c r="C9164">
        <v>45993</v>
      </c>
      <c r="D9164">
        <v>5764917026</v>
      </c>
    </row>
    <row r="9165" spans="1:4" x14ac:dyDescent="0.3">
      <c r="A9165" t="s">
        <v>11475</v>
      </c>
      <c r="B9165" t="s">
        <v>2214</v>
      </c>
      <c r="C9165">
        <v>47374</v>
      </c>
      <c r="D9165">
        <v>8550875457</v>
      </c>
    </row>
    <row r="9166" spans="1:4" x14ac:dyDescent="0.3">
      <c r="A9166" t="s">
        <v>11476</v>
      </c>
      <c r="B9166" t="s">
        <v>2127</v>
      </c>
      <c r="C9166">
        <v>17290</v>
      </c>
      <c r="D9166">
        <v>5341512014</v>
      </c>
    </row>
    <row r="9167" spans="1:4" x14ac:dyDescent="0.3">
      <c r="A9167" t="s">
        <v>11477</v>
      </c>
      <c r="B9167" t="s">
        <v>2143</v>
      </c>
      <c r="C9167">
        <v>55191</v>
      </c>
      <c r="D9167">
        <v>9057758911</v>
      </c>
    </row>
    <row r="9168" spans="1:4" x14ac:dyDescent="0.3">
      <c r="A9168" t="s">
        <v>11478</v>
      </c>
      <c r="B9168" t="s">
        <v>3113</v>
      </c>
      <c r="C9168">
        <v>33242</v>
      </c>
      <c r="D9168">
        <v>3986480021</v>
      </c>
    </row>
    <row r="9169" spans="1:4" x14ac:dyDescent="0.3">
      <c r="A9169" t="s">
        <v>11479</v>
      </c>
      <c r="B9169" t="s">
        <v>2663</v>
      </c>
      <c r="C9169">
        <v>20349</v>
      </c>
      <c r="D9169">
        <v>8750494546</v>
      </c>
    </row>
    <row r="9170" spans="1:4" x14ac:dyDescent="0.3">
      <c r="A9170" t="s">
        <v>11480</v>
      </c>
      <c r="B9170" t="s">
        <v>3734</v>
      </c>
      <c r="C9170">
        <v>50062</v>
      </c>
      <c r="D9170">
        <v>146065492</v>
      </c>
    </row>
    <row r="9171" spans="1:4" x14ac:dyDescent="0.3">
      <c r="A9171" t="s">
        <v>11481</v>
      </c>
      <c r="B9171" t="s">
        <v>1964</v>
      </c>
      <c r="C9171">
        <v>56505</v>
      </c>
      <c r="D9171">
        <v>7178607831</v>
      </c>
    </row>
    <row r="9172" spans="1:4" x14ac:dyDescent="0.3">
      <c r="A9172" t="s">
        <v>11482</v>
      </c>
      <c r="B9172" t="s">
        <v>2264</v>
      </c>
      <c r="C9172">
        <v>19655</v>
      </c>
      <c r="D9172">
        <v>3473885983</v>
      </c>
    </row>
    <row r="9173" spans="1:4" x14ac:dyDescent="0.3">
      <c r="A9173" t="s">
        <v>11483</v>
      </c>
      <c r="B9173" t="s">
        <v>2188</v>
      </c>
      <c r="C9173">
        <v>43596</v>
      </c>
      <c r="D9173">
        <v>1606657585</v>
      </c>
    </row>
    <row r="9174" spans="1:4" x14ac:dyDescent="0.3">
      <c r="A9174" t="s">
        <v>11484</v>
      </c>
      <c r="B9174" t="s">
        <v>2764</v>
      </c>
      <c r="C9174">
        <v>10588</v>
      </c>
      <c r="D9174">
        <v>8685064791</v>
      </c>
    </row>
    <row r="9175" spans="1:4" x14ac:dyDescent="0.3">
      <c r="A9175" t="s">
        <v>11485</v>
      </c>
      <c r="B9175" t="s">
        <v>1952</v>
      </c>
      <c r="C9175">
        <v>15160</v>
      </c>
      <c r="D9175">
        <v>8832488175</v>
      </c>
    </row>
    <row r="9176" spans="1:4" x14ac:dyDescent="0.3">
      <c r="A9176" t="s">
        <v>11486</v>
      </c>
      <c r="B9176" t="s">
        <v>1980</v>
      </c>
      <c r="C9176">
        <v>22870</v>
      </c>
      <c r="D9176">
        <v>1411873114</v>
      </c>
    </row>
    <row r="9177" spans="1:4" x14ac:dyDescent="0.3">
      <c r="A9177" t="s">
        <v>11487</v>
      </c>
      <c r="B9177" t="s">
        <v>1974</v>
      </c>
      <c r="C9177">
        <v>20605</v>
      </c>
      <c r="D9177">
        <v>8904404991</v>
      </c>
    </row>
    <row r="9178" spans="1:4" x14ac:dyDescent="0.3">
      <c r="A9178" t="s">
        <v>11488</v>
      </c>
      <c r="B9178" t="s">
        <v>2511</v>
      </c>
      <c r="C9178">
        <v>17259</v>
      </c>
      <c r="D9178">
        <v>5358183647</v>
      </c>
    </row>
    <row r="9179" spans="1:4" x14ac:dyDescent="0.3">
      <c r="A9179" t="s">
        <v>11489</v>
      </c>
      <c r="B9179" t="s">
        <v>2210</v>
      </c>
      <c r="C9179">
        <v>33141</v>
      </c>
      <c r="D9179">
        <v>4878156686</v>
      </c>
    </row>
    <row r="9180" spans="1:4" x14ac:dyDescent="0.3">
      <c r="A9180" t="s">
        <v>11490</v>
      </c>
      <c r="B9180" t="s">
        <v>2089</v>
      </c>
      <c r="C9180">
        <v>36970</v>
      </c>
      <c r="D9180">
        <v>9104569016</v>
      </c>
    </row>
    <row r="9181" spans="1:4" x14ac:dyDescent="0.3">
      <c r="A9181" t="s">
        <v>11491</v>
      </c>
      <c r="B9181" t="s">
        <v>2548</v>
      </c>
      <c r="C9181">
        <v>23238</v>
      </c>
      <c r="D9181">
        <v>9518260397</v>
      </c>
    </row>
    <row r="9182" spans="1:4" x14ac:dyDescent="0.3">
      <c r="A9182" t="s">
        <v>11492</v>
      </c>
      <c r="B9182" t="s">
        <v>1956</v>
      </c>
      <c r="C9182">
        <v>54271</v>
      </c>
      <c r="D9182">
        <v>806065796</v>
      </c>
    </row>
    <row r="9183" spans="1:4" x14ac:dyDescent="0.3">
      <c r="A9183" t="s">
        <v>11493</v>
      </c>
      <c r="B9183" t="s">
        <v>2693</v>
      </c>
      <c r="C9183">
        <v>19496</v>
      </c>
      <c r="D9183">
        <v>3303111790</v>
      </c>
    </row>
    <row r="9184" spans="1:4" x14ac:dyDescent="0.3">
      <c r="A9184" t="s">
        <v>11494</v>
      </c>
      <c r="B9184" t="s">
        <v>3247</v>
      </c>
      <c r="C9184">
        <v>40751</v>
      </c>
      <c r="D9184">
        <v>3956653289</v>
      </c>
    </row>
    <row r="9185" spans="1:4" x14ac:dyDescent="0.3">
      <c r="A9185" t="s">
        <v>11495</v>
      </c>
      <c r="B9185" t="s">
        <v>1952</v>
      </c>
      <c r="C9185">
        <v>42346</v>
      </c>
      <c r="D9185">
        <v>7249524151</v>
      </c>
    </row>
    <row r="9186" spans="1:4" x14ac:dyDescent="0.3">
      <c r="A9186" t="s">
        <v>11496</v>
      </c>
      <c r="B9186" t="s">
        <v>1942</v>
      </c>
      <c r="C9186">
        <v>53457</v>
      </c>
      <c r="D9186">
        <v>8361813608</v>
      </c>
    </row>
    <row r="9187" spans="1:4" x14ac:dyDescent="0.3">
      <c r="A9187" t="s">
        <v>11497</v>
      </c>
      <c r="B9187" t="s">
        <v>3873</v>
      </c>
      <c r="C9187">
        <v>24518</v>
      </c>
      <c r="D9187">
        <v>1755716656</v>
      </c>
    </row>
    <row r="9188" spans="1:4" x14ac:dyDescent="0.3">
      <c r="A9188" t="s">
        <v>11498</v>
      </c>
      <c r="B9188" t="s">
        <v>2001</v>
      </c>
      <c r="C9188">
        <v>57741</v>
      </c>
      <c r="D9188">
        <v>62571575</v>
      </c>
    </row>
    <row r="9189" spans="1:4" x14ac:dyDescent="0.3">
      <c r="A9189" t="s">
        <v>11499</v>
      </c>
      <c r="B9189" t="s">
        <v>2847</v>
      </c>
      <c r="C9189">
        <v>15774</v>
      </c>
      <c r="D9189">
        <v>4286367630</v>
      </c>
    </row>
    <row r="9190" spans="1:4" x14ac:dyDescent="0.3">
      <c r="A9190" t="s">
        <v>11500</v>
      </c>
      <c r="B9190" t="s">
        <v>2308</v>
      </c>
      <c r="C9190">
        <v>16633</v>
      </c>
      <c r="D9190">
        <v>8249460030</v>
      </c>
    </row>
    <row r="9191" spans="1:4" x14ac:dyDescent="0.3">
      <c r="A9191" t="s">
        <v>11501</v>
      </c>
      <c r="B9191" t="s">
        <v>2097</v>
      </c>
      <c r="C9191">
        <v>30903</v>
      </c>
      <c r="D9191">
        <v>8162941088</v>
      </c>
    </row>
    <row r="9192" spans="1:4" x14ac:dyDescent="0.3">
      <c r="A9192" t="s">
        <v>11502</v>
      </c>
      <c r="B9192" t="s">
        <v>2931</v>
      </c>
      <c r="C9192">
        <v>49379</v>
      </c>
      <c r="D9192">
        <v>1042822263</v>
      </c>
    </row>
    <row r="9193" spans="1:4" x14ac:dyDescent="0.3">
      <c r="A9193" t="s">
        <v>11503</v>
      </c>
      <c r="B9193" t="s">
        <v>2731</v>
      </c>
      <c r="C9193">
        <v>18397</v>
      </c>
      <c r="D9193">
        <v>9965847037</v>
      </c>
    </row>
    <row r="9194" spans="1:4" x14ac:dyDescent="0.3">
      <c r="A9194" t="s">
        <v>11504</v>
      </c>
      <c r="B9194" t="s">
        <v>2059</v>
      </c>
      <c r="C9194">
        <v>51937</v>
      </c>
      <c r="D9194">
        <v>2450711406</v>
      </c>
    </row>
    <row r="9195" spans="1:4" x14ac:dyDescent="0.3">
      <c r="A9195" t="s">
        <v>11505</v>
      </c>
      <c r="B9195" t="s">
        <v>2207</v>
      </c>
      <c r="C9195">
        <v>39282</v>
      </c>
      <c r="D9195">
        <v>5197585250</v>
      </c>
    </row>
    <row r="9196" spans="1:4" x14ac:dyDescent="0.3">
      <c r="A9196" t="s">
        <v>11506</v>
      </c>
      <c r="B9196" t="s">
        <v>2521</v>
      </c>
      <c r="C9196">
        <v>52986</v>
      </c>
      <c r="D9196">
        <v>4958503722</v>
      </c>
    </row>
    <row r="9197" spans="1:4" x14ac:dyDescent="0.3">
      <c r="A9197" t="s">
        <v>11507</v>
      </c>
      <c r="B9197" t="s">
        <v>2018</v>
      </c>
      <c r="C9197">
        <v>38437</v>
      </c>
      <c r="D9197">
        <v>4009257075</v>
      </c>
    </row>
    <row r="9198" spans="1:4" x14ac:dyDescent="0.3">
      <c r="A9198" t="s">
        <v>11508</v>
      </c>
      <c r="B9198" t="s">
        <v>2063</v>
      </c>
      <c r="C9198">
        <v>29411</v>
      </c>
      <c r="D9198">
        <v>492630925</v>
      </c>
    </row>
    <row r="9199" spans="1:4" x14ac:dyDescent="0.3">
      <c r="A9199" t="s">
        <v>11509</v>
      </c>
      <c r="B9199" t="s">
        <v>2484</v>
      </c>
      <c r="C9199">
        <v>38662</v>
      </c>
      <c r="D9199">
        <v>2657442315</v>
      </c>
    </row>
    <row r="9200" spans="1:4" x14ac:dyDescent="0.3">
      <c r="A9200" t="s">
        <v>11510</v>
      </c>
      <c r="B9200" t="s">
        <v>2057</v>
      </c>
      <c r="C9200">
        <v>15620</v>
      </c>
      <c r="D9200">
        <v>1898839557</v>
      </c>
    </row>
    <row r="9201" spans="1:4" x14ac:dyDescent="0.3">
      <c r="A9201" t="s">
        <v>11511</v>
      </c>
      <c r="B9201" t="s">
        <v>2047</v>
      </c>
      <c r="C9201">
        <v>54720</v>
      </c>
      <c r="D9201">
        <v>3488994694</v>
      </c>
    </row>
    <row r="9202" spans="1:4" x14ac:dyDescent="0.3">
      <c r="A9202" t="s">
        <v>11512</v>
      </c>
      <c r="B9202" t="s">
        <v>2639</v>
      </c>
      <c r="C9202">
        <v>39775</v>
      </c>
      <c r="D9202">
        <v>6478891895</v>
      </c>
    </row>
    <row r="9203" spans="1:4" x14ac:dyDescent="0.3">
      <c r="A9203" t="s">
        <v>11513</v>
      </c>
      <c r="B9203" t="s">
        <v>2540</v>
      </c>
      <c r="C9203">
        <v>20085</v>
      </c>
      <c r="D9203">
        <v>8333777430</v>
      </c>
    </row>
    <row r="9204" spans="1:4" x14ac:dyDescent="0.3">
      <c r="A9204" t="s">
        <v>11514</v>
      </c>
      <c r="B9204" t="s">
        <v>2415</v>
      </c>
      <c r="C9204">
        <v>15681</v>
      </c>
      <c r="D9204">
        <v>6478891895</v>
      </c>
    </row>
    <row r="9205" spans="1:4" x14ac:dyDescent="0.3">
      <c r="A9205" t="s">
        <v>11515</v>
      </c>
      <c r="B9205" t="s">
        <v>2885</v>
      </c>
      <c r="C9205">
        <v>37718</v>
      </c>
      <c r="D9205">
        <v>7191906499</v>
      </c>
    </row>
    <row r="9206" spans="1:4" x14ac:dyDescent="0.3">
      <c r="A9206" t="s">
        <v>11516</v>
      </c>
      <c r="B9206" t="s">
        <v>2026</v>
      </c>
      <c r="C9206">
        <v>16479</v>
      </c>
      <c r="D9206">
        <v>806065796</v>
      </c>
    </row>
    <row r="9207" spans="1:4" x14ac:dyDescent="0.3">
      <c r="A9207" t="s">
        <v>11517</v>
      </c>
      <c r="B9207" t="s">
        <v>4163</v>
      </c>
      <c r="C9207">
        <v>19034</v>
      </c>
      <c r="D9207">
        <v>5241020535</v>
      </c>
    </row>
    <row r="9208" spans="1:4" x14ac:dyDescent="0.3">
      <c r="A9208" t="s">
        <v>11518</v>
      </c>
      <c r="B9208" t="s">
        <v>2099</v>
      </c>
      <c r="C9208">
        <v>56837</v>
      </c>
      <c r="D9208">
        <v>4698538416</v>
      </c>
    </row>
    <row r="9209" spans="1:4" x14ac:dyDescent="0.3">
      <c r="A9209" t="s">
        <v>11519</v>
      </c>
      <c r="B9209" t="s">
        <v>2376</v>
      </c>
      <c r="C9209">
        <v>58328</v>
      </c>
      <c r="D9209">
        <v>2500807061</v>
      </c>
    </row>
    <row r="9210" spans="1:4" x14ac:dyDescent="0.3">
      <c r="A9210" t="s">
        <v>11520</v>
      </c>
      <c r="B9210" t="s">
        <v>2212</v>
      </c>
      <c r="C9210">
        <v>32241</v>
      </c>
      <c r="D9210">
        <v>1892125439</v>
      </c>
    </row>
    <row r="9211" spans="1:4" x14ac:dyDescent="0.3">
      <c r="A9211" t="s">
        <v>11521</v>
      </c>
      <c r="B9211" t="s">
        <v>2593</v>
      </c>
      <c r="C9211">
        <v>49726</v>
      </c>
      <c r="D9211">
        <v>1462166245</v>
      </c>
    </row>
    <row r="9212" spans="1:4" x14ac:dyDescent="0.3">
      <c r="A9212" t="s">
        <v>11522</v>
      </c>
      <c r="B9212" t="s">
        <v>3286</v>
      </c>
      <c r="C9212">
        <v>43303</v>
      </c>
      <c r="D9212">
        <v>6084639828</v>
      </c>
    </row>
    <row r="9213" spans="1:4" x14ac:dyDescent="0.3">
      <c r="A9213" t="s">
        <v>11523</v>
      </c>
      <c r="B9213" t="s">
        <v>2305</v>
      </c>
      <c r="C9213">
        <v>11522</v>
      </c>
      <c r="D9213">
        <v>1419116835</v>
      </c>
    </row>
    <row r="9214" spans="1:4" x14ac:dyDescent="0.3">
      <c r="A9214" t="s">
        <v>11524</v>
      </c>
      <c r="B9214" t="s">
        <v>2310</v>
      </c>
      <c r="C9214">
        <v>17826</v>
      </c>
      <c r="D9214">
        <v>7192290785</v>
      </c>
    </row>
    <row r="9215" spans="1:4" x14ac:dyDescent="0.3">
      <c r="A9215" t="s">
        <v>11525</v>
      </c>
      <c r="B9215" t="s">
        <v>2693</v>
      </c>
      <c r="C9215">
        <v>32764</v>
      </c>
      <c r="D9215">
        <v>8731494560</v>
      </c>
    </row>
    <row r="9216" spans="1:4" x14ac:dyDescent="0.3">
      <c r="A9216" t="s">
        <v>11526</v>
      </c>
      <c r="B9216" t="s">
        <v>2325</v>
      </c>
      <c r="C9216">
        <v>54558</v>
      </c>
      <c r="D9216">
        <v>8387947148</v>
      </c>
    </row>
    <row r="9217" spans="1:4" x14ac:dyDescent="0.3">
      <c r="A9217" t="s">
        <v>11527</v>
      </c>
      <c r="B9217" t="s">
        <v>3390</v>
      </c>
      <c r="C9217">
        <v>12788</v>
      </c>
      <c r="D9217">
        <v>8277918739</v>
      </c>
    </row>
    <row r="9218" spans="1:4" x14ac:dyDescent="0.3">
      <c r="A9218" t="s">
        <v>11528</v>
      </c>
      <c r="B9218" t="s">
        <v>2257</v>
      </c>
      <c r="C9218">
        <v>47531</v>
      </c>
      <c r="D9218">
        <v>9958099322</v>
      </c>
    </row>
    <row r="9219" spans="1:4" x14ac:dyDescent="0.3">
      <c r="A9219" t="s">
        <v>11529</v>
      </c>
      <c r="B9219" t="s">
        <v>2071</v>
      </c>
      <c r="C9219">
        <v>31946</v>
      </c>
      <c r="D9219">
        <v>3303111790</v>
      </c>
    </row>
    <row r="9220" spans="1:4" x14ac:dyDescent="0.3">
      <c r="A9220" t="s">
        <v>11530</v>
      </c>
      <c r="B9220" t="s">
        <v>2680</v>
      </c>
      <c r="C9220">
        <v>36838</v>
      </c>
      <c r="D9220">
        <v>4398950745</v>
      </c>
    </row>
    <row r="9221" spans="1:4" x14ac:dyDescent="0.3">
      <c r="A9221" t="s">
        <v>11531</v>
      </c>
      <c r="B9221" t="s">
        <v>2018</v>
      </c>
      <c r="C9221">
        <v>23467</v>
      </c>
      <c r="D9221">
        <v>819852252</v>
      </c>
    </row>
    <row r="9222" spans="1:4" x14ac:dyDescent="0.3">
      <c r="A9222" t="s">
        <v>11532</v>
      </c>
      <c r="B9222" t="s">
        <v>2316</v>
      </c>
      <c r="C9222">
        <v>28357</v>
      </c>
      <c r="D9222">
        <v>8718856853</v>
      </c>
    </row>
    <row r="9223" spans="1:4" x14ac:dyDescent="0.3">
      <c r="A9223" t="s">
        <v>11533</v>
      </c>
      <c r="B9223" t="s">
        <v>3286</v>
      </c>
      <c r="C9223">
        <v>24744</v>
      </c>
      <c r="D9223">
        <v>992720575</v>
      </c>
    </row>
    <row r="9224" spans="1:4" x14ac:dyDescent="0.3">
      <c r="A9224" t="s">
        <v>11534</v>
      </c>
      <c r="B9224" t="s">
        <v>1978</v>
      </c>
      <c r="C9224">
        <v>49029</v>
      </c>
      <c r="D9224">
        <v>3145010581</v>
      </c>
    </row>
    <row r="9225" spans="1:4" x14ac:dyDescent="0.3">
      <c r="A9225" t="s">
        <v>11535</v>
      </c>
      <c r="B9225" t="s">
        <v>2217</v>
      </c>
      <c r="C9225">
        <v>11320</v>
      </c>
      <c r="D9225">
        <v>6894004730</v>
      </c>
    </row>
    <row r="9226" spans="1:4" x14ac:dyDescent="0.3">
      <c r="A9226" t="s">
        <v>11536</v>
      </c>
      <c r="B9226" t="s">
        <v>2223</v>
      </c>
      <c r="C9226">
        <v>38437</v>
      </c>
      <c r="D9226">
        <v>898924138</v>
      </c>
    </row>
    <row r="9227" spans="1:4" x14ac:dyDescent="0.3">
      <c r="A9227" t="s">
        <v>11537</v>
      </c>
      <c r="B9227" t="s">
        <v>2650</v>
      </c>
      <c r="C9227">
        <v>55788</v>
      </c>
      <c r="D9227">
        <v>481875921</v>
      </c>
    </row>
    <row r="9228" spans="1:4" x14ac:dyDescent="0.3">
      <c r="A9228" t="s">
        <v>11538</v>
      </c>
      <c r="B9228" t="s">
        <v>2494</v>
      </c>
      <c r="C9228">
        <v>51791</v>
      </c>
      <c r="D9228">
        <v>1028388519</v>
      </c>
    </row>
    <row r="9229" spans="1:4" x14ac:dyDescent="0.3">
      <c r="A9229" t="s">
        <v>11539</v>
      </c>
      <c r="B9229" t="s">
        <v>2650</v>
      </c>
      <c r="C9229">
        <v>46844</v>
      </c>
      <c r="D9229">
        <v>9966428720</v>
      </c>
    </row>
    <row r="9230" spans="1:4" x14ac:dyDescent="0.3">
      <c r="A9230" t="s">
        <v>11540</v>
      </c>
      <c r="B9230" t="s">
        <v>2853</v>
      </c>
      <c r="C9230">
        <v>56969</v>
      </c>
      <c r="D9230">
        <v>7326611955</v>
      </c>
    </row>
    <row r="9231" spans="1:4" x14ac:dyDescent="0.3">
      <c r="A9231" t="s">
        <v>11541</v>
      </c>
      <c r="B9231" t="s">
        <v>2073</v>
      </c>
      <c r="C9231">
        <v>45184</v>
      </c>
      <c r="D9231">
        <v>8516539148</v>
      </c>
    </row>
    <row r="9232" spans="1:4" x14ac:dyDescent="0.3">
      <c r="A9232" t="s">
        <v>11542</v>
      </c>
      <c r="B9232" t="s">
        <v>2554</v>
      </c>
      <c r="C9232">
        <v>21060</v>
      </c>
      <c r="D9232">
        <v>6915102108</v>
      </c>
    </row>
    <row r="9233" spans="1:4" x14ac:dyDescent="0.3">
      <c r="A9233" t="s">
        <v>11543</v>
      </c>
      <c r="B9233" t="s">
        <v>3201</v>
      </c>
      <c r="C9233">
        <v>54260</v>
      </c>
      <c r="D9233">
        <v>6842797632</v>
      </c>
    </row>
    <row r="9234" spans="1:4" x14ac:dyDescent="0.3">
      <c r="A9234" t="s">
        <v>11544</v>
      </c>
      <c r="B9234" t="s">
        <v>2051</v>
      </c>
      <c r="C9234">
        <v>10668</v>
      </c>
      <c r="D9234">
        <v>7268478941</v>
      </c>
    </row>
    <row r="9235" spans="1:4" x14ac:dyDescent="0.3">
      <c r="A9235" t="s">
        <v>11545</v>
      </c>
      <c r="B9235" t="s">
        <v>2219</v>
      </c>
      <c r="C9235">
        <v>21215</v>
      </c>
      <c r="D9235">
        <v>3473885983</v>
      </c>
    </row>
    <row r="9236" spans="1:4" x14ac:dyDescent="0.3">
      <c r="A9236" t="s">
        <v>11546</v>
      </c>
      <c r="B9236" t="s">
        <v>3271</v>
      </c>
      <c r="C9236">
        <v>31440</v>
      </c>
      <c r="D9236">
        <v>3227873028</v>
      </c>
    </row>
    <row r="9237" spans="1:4" x14ac:dyDescent="0.3">
      <c r="A9237" t="s">
        <v>11547</v>
      </c>
      <c r="B9237" t="s">
        <v>2071</v>
      </c>
      <c r="C9237">
        <v>23338</v>
      </c>
      <c r="D9237">
        <v>8682006391</v>
      </c>
    </row>
    <row r="9238" spans="1:4" x14ac:dyDescent="0.3">
      <c r="A9238" t="s">
        <v>11548</v>
      </c>
      <c r="B9238" t="s">
        <v>2168</v>
      </c>
      <c r="C9238">
        <v>34930</v>
      </c>
      <c r="D9238">
        <v>797655034</v>
      </c>
    </row>
    <row r="9239" spans="1:4" x14ac:dyDescent="0.3">
      <c r="A9239" t="s">
        <v>11549</v>
      </c>
      <c r="B9239" t="s">
        <v>2325</v>
      </c>
      <c r="C9239">
        <v>29586</v>
      </c>
      <c r="D9239">
        <v>6531376252</v>
      </c>
    </row>
    <row r="9240" spans="1:4" x14ac:dyDescent="0.3">
      <c r="A9240" t="s">
        <v>11550</v>
      </c>
      <c r="B9240" t="s">
        <v>3247</v>
      </c>
      <c r="C9240">
        <v>32392</v>
      </c>
      <c r="D9240">
        <v>8552526727</v>
      </c>
    </row>
    <row r="9241" spans="1:4" x14ac:dyDescent="0.3">
      <c r="A9241" t="s">
        <v>11551</v>
      </c>
      <c r="B9241" t="s">
        <v>2436</v>
      </c>
      <c r="C9241">
        <v>16677</v>
      </c>
      <c r="D9241">
        <v>7001733199</v>
      </c>
    </row>
    <row r="9242" spans="1:4" x14ac:dyDescent="0.3">
      <c r="A9242" t="s">
        <v>11552</v>
      </c>
      <c r="B9242" t="s">
        <v>3023</v>
      </c>
      <c r="C9242">
        <v>59462</v>
      </c>
      <c r="D9242">
        <v>116428384</v>
      </c>
    </row>
    <row r="9243" spans="1:4" x14ac:dyDescent="0.3">
      <c r="A9243" t="s">
        <v>11553</v>
      </c>
      <c r="B9243" t="s">
        <v>2385</v>
      </c>
      <c r="C9243">
        <v>58687</v>
      </c>
      <c r="D9243">
        <v>3569414450</v>
      </c>
    </row>
    <row r="9244" spans="1:4" x14ac:dyDescent="0.3">
      <c r="A9244" t="s">
        <v>11554</v>
      </c>
      <c r="B9244" t="s">
        <v>2722</v>
      </c>
      <c r="C9244">
        <v>11903</v>
      </c>
      <c r="D9244">
        <v>8603912793</v>
      </c>
    </row>
    <row r="9245" spans="1:4" x14ac:dyDescent="0.3">
      <c r="A9245" t="s">
        <v>11555</v>
      </c>
      <c r="B9245" t="s">
        <v>2468</v>
      </c>
      <c r="C9245">
        <v>57853</v>
      </c>
      <c r="D9245">
        <v>3507341514</v>
      </c>
    </row>
    <row r="9246" spans="1:4" x14ac:dyDescent="0.3">
      <c r="A9246" t="s">
        <v>11556</v>
      </c>
      <c r="B9246" t="s">
        <v>2319</v>
      </c>
      <c r="C9246">
        <v>36600</v>
      </c>
      <c r="D9246">
        <v>8044612831</v>
      </c>
    </row>
    <row r="9247" spans="1:4" x14ac:dyDescent="0.3">
      <c r="A9247" t="s">
        <v>11557</v>
      </c>
      <c r="B9247" t="s">
        <v>2727</v>
      </c>
      <c r="C9247">
        <v>30737</v>
      </c>
      <c r="D9247">
        <v>3554301841</v>
      </c>
    </row>
    <row r="9248" spans="1:4" x14ac:dyDescent="0.3">
      <c r="A9248" t="s">
        <v>11558</v>
      </c>
      <c r="B9248" t="s">
        <v>2022</v>
      </c>
      <c r="C9248">
        <v>57811</v>
      </c>
      <c r="D9248">
        <v>9458901820</v>
      </c>
    </row>
    <row r="9249" spans="1:4" x14ac:dyDescent="0.3">
      <c r="A9249" t="s">
        <v>11559</v>
      </c>
      <c r="B9249" t="s">
        <v>2199</v>
      </c>
      <c r="C9249">
        <v>12427</v>
      </c>
      <c r="D9249">
        <v>4184483038</v>
      </c>
    </row>
    <row r="9250" spans="1:4" x14ac:dyDescent="0.3">
      <c r="A9250" t="s">
        <v>11560</v>
      </c>
      <c r="B9250" t="s">
        <v>1991</v>
      </c>
      <c r="C9250">
        <v>47000</v>
      </c>
      <c r="D9250">
        <v>7769010411</v>
      </c>
    </row>
    <row r="9251" spans="1:4" x14ac:dyDescent="0.3">
      <c r="A9251" t="s">
        <v>11561</v>
      </c>
      <c r="B9251" t="s">
        <v>2923</v>
      </c>
      <c r="C9251">
        <v>14430</v>
      </c>
      <c r="D9251">
        <v>1382734301</v>
      </c>
    </row>
    <row r="9252" spans="1:4" x14ac:dyDescent="0.3">
      <c r="A9252" t="s">
        <v>11562</v>
      </c>
      <c r="B9252" t="s">
        <v>2298</v>
      </c>
      <c r="C9252">
        <v>36181</v>
      </c>
      <c r="D9252">
        <v>8971738782</v>
      </c>
    </row>
    <row r="9253" spans="1:4" x14ac:dyDescent="0.3">
      <c r="A9253" t="s">
        <v>11563</v>
      </c>
      <c r="B9253" t="s">
        <v>2290</v>
      </c>
      <c r="C9253">
        <v>24569</v>
      </c>
      <c r="D9253">
        <v>4482855448</v>
      </c>
    </row>
    <row r="9254" spans="1:4" x14ac:dyDescent="0.3">
      <c r="A9254" t="s">
        <v>11564</v>
      </c>
      <c r="B9254" t="s">
        <v>2170</v>
      </c>
      <c r="C9254">
        <v>19212</v>
      </c>
      <c r="D9254">
        <v>9529277938</v>
      </c>
    </row>
    <row r="9255" spans="1:4" x14ac:dyDescent="0.3">
      <c r="A9255" t="s">
        <v>11565</v>
      </c>
      <c r="B9255" t="s">
        <v>2164</v>
      </c>
      <c r="C9255">
        <v>31620</v>
      </c>
      <c r="D9255">
        <v>7966083349</v>
      </c>
    </row>
    <row r="9256" spans="1:4" x14ac:dyDescent="0.3">
      <c r="A9256" t="s">
        <v>11566</v>
      </c>
      <c r="B9256" t="s">
        <v>2156</v>
      </c>
      <c r="C9256">
        <v>45557</v>
      </c>
      <c r="D9256">
        <v>299663825</v>
      </c>
    </row>
    <row r="9257" spans="1:4" x14ac:dyDescent="0.3">
      <c r="A9257" t="s">
        <v>11567</v>
      </c>
      <c r="B9257" t="s">
        <v>2194</v>
      </c>
      <c r="C9257">
        <v>42509</v>
      </c>
      <c r="D9257">
        <v>9057758911</v>
      </c>
    </row>
    <row r="9258" spans="1:4" x14ac:dyDescent="0.3">
      <c r="A9258" t="s">
        <v>11568</v>
      </c>
      <c r="B9258" t="s">
        <v>2383</v>
      </c>
      <c r="C9258">
        <v>17511</v>
      </c>
      <c r="D9258">
        <v>9958099322</v>
      </c>
    </row>
    <row r="9259" spans="1:4" x14ac:dyDescent="0.3">
      <c r="A9259" t="s">
        <v>11569</v>
      </c>
      <c r="B9259" t="s">
        <v>2199</v>
      </c>
      <c r="C9259">
        <v>36335</v>
      </c>
      <c r="D9259">
        <v>1990335721</v>
      </c>
    </row>
    <row r="9260" spans="1:4" x14ac:dyDescent="0.3">
      <c r="A9260" t="s">
        <v>11570</v>
      </c>
      <c r="B9260" t="s">
        <v>2156</v>
      </c>
      <c r="C9260">
        <v>22298</v>
      </c>
      <c r="D9260">
        <v>492630925</v>
      </c>
    </row>
    <row r="9261" spans="1:4" x14ac:dyDescent="0.3">
      <c r="A9261" t="s">
        <v>11571</v>
      </c>
      <c r="B9261" t="s">
        <v>3113</v>
      </c>
      <c r="C9261">
        <v>22367</v>
      </c>
      <c r="D9261">
        <v>8676088039</v>
      </c>
    </row>
    <row r="9262" spans="1:4" x14ac:dyDescent="0.3">
      <c r="A9262" t="s">
        <v>11572</v>
      </c>
      <c r="B9262" t="s">
        <v>2244</v>
      </c>
      <c r="C9262">
        <v>31842</v>
      </c>
      <c r="D9262">
        <v>3428040538</v>
      </c>
    </row>
    <row r="9263" spans="1:4" x14ac:dyDescent="0.3">
      <c r="A9263" t="s">
        <v>11573</v>
      </c>
      <c r="B9263" t="s">
        <v>2026</v>
      </c>
      <c r="C9263">
        <v>26528</v>
      </c>
      <c r="D9263">
        <v>898924138</v>
      </c>
    </row>
    <row r="9264" spans="1:4" x14ac:dyDescent="0.3">
      <c r="A9264" t="s">
        <v>11574</v>
      </c>
      <c r="B9264" t="s">
        <v>2901</v>
      </c>
      <c r="C9264">
        <v>39603</v>
      </c>
      <c r="D9264">
        <v>8370379001</v>
      </c>
    </row>
    <row r="9265" spans="1:4" x14ac:dyDescent="0.3">
      <c r="A9265" t="s">
        <v>11575</v>
      </c>
      <c r="B9265" t="s">
        <v>2790</v>
      </c>
      <c r="C9265">
        <v>42730</v>
      </c>
      <c r="D9265">
        <v>1364767856</v>
      </c>
    </row>
    <row r="9266" spans="1:4" x14ac:dyDescent="0.3">
      <c r="A9266" t="s">
        <v>11576</v>
      </c>
      <c r="B9266" t="s">
        <v>2221</v>
      </c>
      <c r="C9266">
        <v>30072</v>
      </c>
      <c r="D9266">
        <v>8175279842</v>
      </c>
    </row>
    <row r="9267" spans="1:4" x14ac:dyDescent="0.3">
      <c r="A9267" t="s">
        <v>11577</v>
      </c>
      <c r="B9267" t="s">
        <v>2057</v>
      </c>
      <c r="C9267">
        <v>28960</v>
      </c>
      <c r="D9267">
        <v>8002426673</v>
      </c>
    </row>
    <row r="9268" spans="1:4" x14ac:dyDescent="0.3">
      <c r="A9268" t="s">
        <v>11578</v>
      </c>
      <c r="B9268" t="s">
        <v>2396</v>
      </c>
      <c r="C9268">
        <v>19918</v>
      </c>
      <c r="D9268">
        <v>6375014751</v>
      </c>
    </row>
    <row r="9269" spans="1:4" x14ac:dyDescent="0.3">
      <c r="A9269" t="s">
        <v>11579</v>
      </c>
      <c r="B9269" t="s">
        <v>2143</v>
      </c>
      <c r="C9269">
        <v>11934</v>
      </c>
      <c r="D9269">
        <v>4256220232</v>
      </c>
    </row>
    <row r="9270" spans="1:4" x14ac:dyDescent="0.3">
      <c r="A9270" t="s">
        <v>11580</v>
      </c>
      <c r="B9270" t="s">
        <v>2600</v>
      </c>
      <c r="C9270">
        <v>52065</v>
      </c>
      <c r="D9270">
        <v>3016446324</v>
      </c>
    </row>
    <row r="9271" spans="1:4" x14ac:dyDescent="0.3">
      <c r="A9271" t="s">
        <v>11581</v>
      </c>
      <c r="B9271" t="s">
        <v>2633</v>
      </c>
      <c r="C9271">
        <v>23036</v>
      </c>
      <c r="D9271">
        <v>9491257560</v>
      </c>
    </row>
    <row r="9272" spans="1:4" x14ac:dyDescent="0.3">
      <c r="A9272" t="s">
        <v>11582</v>
      </c>
      <c r="B9272" t="s">
        <v>2997</v>
      </c>
      <c r="C9272">
        <v>23370</v>
      </c>
      <c r="D9272">
        <v>6801140183</v>
      </c>
    </row>
    <row r="9273" spans="1:4" x14ac:dyDescent="0.3">
      <c r="A9273" t="s">
        <v>11583</v>
      </c>
      <c r="B9273" t="s">
        <v>2428</v>
      </c>
      <c r="C9273">
        <v>36205</v>
      </c>
      <c r="D9273">
        <v>9854387496</v>
      </c>
    </row>
    <row r="9274" spans="1:4" x14ac:dyDescent="0.3">
      <c r="A9274" t="s">
        <v>11584</v>
      </c>
      <c r="B9274" t="s">
        <v>2221</v>
      </c>
      <c r="C9274">
        <v>39224</v>
      </c>
      <c r="D9274">
        <v>6321654205</v>
      </c>
    </row>
    <row r="9275" spans="1:4" x14ac:dyDescent="0.3">
      <c r="A9275" t="s">
        <v>11585</v>
      </c>
      <c r="B9275" t="s">
        <v>2004</v>
      </c>
      <c r="C9275">
        <v>48268</v>
      </c>
      <c r="D9275">
        <v>6148303353</v>
      </c>
    </row>
    <row r="9276" spans="1:4" x14ac:dyDescent="0.3">
      <c r="A9276" t="s">
        <v>11586</v>
      </c>
      <c r="B9276" t="s">
        <v>2804</v>
      </c>
      <c r="C9276">
        <v>35291</v>
      </c>
      <c r="D9276">
        <v>8750494546</v>
      </c>
    </row>
    <row r="9277" spans="1:4" x14ac:dyDescent="0.3">
      <c r="A9277" t="s">
        <v>11587</v>
      </c>
      <c r="B9277" t="s">
        <v>2365</v>
      </c>
      <c r="C9277">
        <v>43461</v>
      </c>
      <c r="D9277">
        <v>858481901</v>
      </c>
    </row>
    <row r="9278" spans="1:4" x14ac:dyDescent="0.3">
      <c r="A9278" t="s">
        <v>11588</v>
      </c>
      <c r="B9278" t="s">
        <v>2077</v>
      </c>
      <c r="C9278">
        <v>56771</v>
      </c>
      <c r="D9278">
        <v>9545462825</v>
      </c>
    </row>
    <row r="9279" spans="1:4" x14ac:dyDescent="0.3">
      <c r="A9279" t="s">
        <v>11589</v>
      </c>
      <c r="B9279" t="s">
        <v>2403</v>
      </c>
      <c r="C9279">
        <v>11662</v>
      </c>
      <c r="D9279">
        <v>8685064791</v>
      </c>
    </row>
    <row r="9280" spans="1:4" x14ac:dyDescent="0.3">
      <c r="A9280" t="s">
        <v>11590</v>
      </c>
      <c r="B9280" t="s">
        <v>2123</v>
      </c>
      <c r="C9280">
        <v>57166</v>
      </c>
      <c r="D9280">
        <v>5002048994</v>
      </c>
    </row>
    <row r="9281" spans="1:4" x14ac:dyDescent="0.3">
      <c r="A9281" t="s">
        <v>11591</v>
      </c>
      <c r="B9281" t="s">
        <v>2660</v>
      </c>
      <c r="C9281">
        <v>35759</v>
      </c>
      <c r="D9281">
        <v>2492824950</v>
      </c>
    </row>
    <row r="9282" spans="1:4" x14ac:dyDescent="0.3">
      <c r="A9282" t="s">
        <v>11592</v>
      </c>
      <c r="B9282" t="s">
        <v>2587</v>
      </c>
      <c r="C9282">
        <v>11008</v>
      </c>
      <c r="D9282">
        <v>27852261</v>
      </c>
    </row>
    <row r="9283" spans="1:4" x14ac:dyDescent="0.3">
      <c r="A9283" t="s">
        <v>11593</v>
      </c>
      <c r="B9283" t="s">
        <v>2639</v>
      </c>
      <c r="C9283">
        <v>46640</v>
      </c>
      <c r="D9283">
        <v>9611070055</v>
      </c>
    </row>
    <row r="9284" spans="1:4" x14ac:dyDescent="0.3">
      <c r="A9284" t="s">
        <v>11594</v>
      </c>
      <c r="B9284" t="s">
        <v>2249</v>
      </c>
      <c r="C9284">
        <v>45917</v>
      </c>
      <c r="D9284">
        <v>7453397081</v>
      </c>
    </row>
    <row r="9285" spans="1:4" x14ac:dyDescent="0.3">
      <c r="A9285" t="s">
        <v>11595</v>
      </c>
      <c r="B9285" t="s">
        <v>4461</v>
      </c>
      <c r="C9285">
        <v>13262</v>
      </c>
      <c r="D9285">
        <v>6106380341</v>
      </c>
    </row>
    <row r="9286" spans="1:4" x14ac:dyDescent="0.3">
      <c r="A9286" t="s">
        <v>11596</v>
      </c>
      <c r="B9286" t="s">
        <v>2623</v>
      </c>
      <c r="C9286">
        <v>12110</v>
      </c>
      <c r="D9286">
        <v>4075444457</v>
      </c>
    </row>
    <row r="9287" spans="1:4" x14ac:dyDescent="0.3">
      <c r="A9287" t="s">
        <v>11597</v>
      </c>
      <c r="B9287" t="s">
        <v>2762</v>
      </c>
      <c r="C9287">
        <v>30325</v>
      </c>
      <c r="D9287">
        <v>1462119603</v>
      </c>
    </row>
    <row r="9288" spans="1:4" x14ac:dyDescent="0.3">
      <c r="A9288" t="s">
        <v>11598</v>
      </c>
      <c r="B9288" t="s">
        <v>2004</v>
      </c>
      <c r="C9288">
        <v>18873</v>
      </c>
      <c r="D9288">
        <v>2958727874</v>
      </c>
    </row>
    <row r="9289" spans="1:4" x14ac:dyDescent="0.3">
      <c r="A9289" t="s">
        <v>11599</v>
      </c>
      <c r="B9289" t="s">
        <v>3279</v>
      </c>
      <c r="C9289">
        <v>44108</v>
      </c>
      <c r="D9289">
        <v>9151658844</v>
      </c>
    </row>
    <row r="9290" spans="1:4" x14ac:dyDescent="0.3">
      <c r="A9290" t="s">
        <v>11600</v>
      </c>
      <c r="B9290" t="s">
        <v>1942</v>
      </c>
      <c r="C9290">
        <v>26094</v>
      </c>
      <c r="D9290">
        <v>7673188813</v>
      </c>
    </row>
    <row r="9291" spans="1:4" x14ac:dyDescent="0.3">
      <c r="A9291" t="s">
        <v>11601</v>
      </c>
      <c r="B9291" t="s">
        <v>2415</v>
      </c>
      <c r="C9291">
        <v>57383</v>
      </c>
      <c r="D9291">
        <v>8002426673</v>
      </c>
    </row>
    <row r="9292" spans="1:4" x14ac:dyDescent="0.3">
      <c r="A9292" t="s">
        <v>11602</v>
      </c>
      <c r="B9292" t="s">
        <v>2951</v>
      </c>
      <c r="C9292">
        <v>14136</v>
      </c>
      <c r="D9292">
        <v>9293760045</v>
      </c>
    </row>
    <row r="9293" spans="1:4" x14ac:dyDescent="0.3">
      <c r="A9293" t="s">
        <v>11603</v>
      </c>
      <c r="B9293" t="s">
        <v>2293</v>
      </c>
      <c r="C9293">
        <v>31543</v>
      </c>
      <c r="D9293">
        <v>5474718616</v>
      </c>
    </row>
    <row r="9294" spans="1:4" x14ac:dyDescent="0.3">
      <c r="A9294" t="s">
        <v>11604</v>
      </c>
      <c r="B9294" t="s">
        <v>2491</v>
      </c>
      <c r="C9294">
        <v>25493</v>
      </c>
      <c r="D9294">
        <v>5138969978</v>
      </c>
    </row>
    <row r="9295" spans="1:4" x14ac:dyDescent="0.3">
      <c r="A9295" t="s">
        <v>11605</v>
      </c>
      <c r="B9295" t="s">
        <v>2680</v>
      </c>
      <c r="C9295">
        <v>52694</v>
      </c>
      <c r="D9295">
        <v>6313424239</v>
      </c>
    </row>
    <row r="9296" spans="1:4" x14ac:dyDescent="0.3">
      <c r="A9296" t="s">
        <v>11606</v>
      </c>
      <c r="B9296" t="s">
        <v>1940</v>
      </c>
      <c r="C9296">
        <v>23118</v>
      </c>
      <c r="D9296">
        <v>3016741628</v>
      </c>
    </row>
    <row r="9297" spans="1:4" x14ac:dyDescent="0.3">
      <c r="A9297" t="s">
        <v>11607</v>
      </c>
      <c r="B9297" t="s">
        <v>2614</v>
      </c>
      <c r="C9297">
        <v>27300</v>
      </c>
      <c r="D9297">
        <v>4472356473</v>
      </c>
    </row>
    <row r="9298" spans="1:4" x14ac:dyDescent="0.3">
      <c r="A9298" t="s">
        <v>11608</v>
      </c>
      <c r="B9298" t="s">
        <v>2251</v>
      </c>
      <c r="C9298">
        <v>35219</v>
      </c>
      <c r="D9298">
        <v>9627071331</v>
      </c>
    </row>
    <row r="9299" spans="1:4" x14ac:dyDescent="0.3">
      <c r="A9299" t="s">
        <v>11609</v>
      </c>
      <c r="B9299" t="s">
        <v>2687</v>
      </c>
      <c r="C9299">
        <v>49134</v>
      </c>
      <c r="D9299">
        <v>9096285417</v>
      </c>
    </row>
    <row r="9300" spans="1:4" x14ac:dyDescent="0.3">
      <c r="A9300" t="s">
        <v>11610</v>
      </c>
      <c r="B9300" t="s">
        <v>2004</v>
      </c>
      <c r="C9300">
        <v>34416</v>
      </c>
      <c r="D9300">
        <v>9651729414</v>
      </c>
    </row>
    <row r="9301" spans="1:4" x14ac:dyDescent="0.3">
      <c r="A9301" t="s">
        <v>11611</v>
      </c>
      <c r="B9301" t="s">
        <v>2335</v>
      </c>
      <c r="C9301">
        <v>55469</v>
      </c>
      <c r="D9301">
        <v>4192443678</v>
      </c>
    </row>
    <row r="9302" spans="1:4" x14ac:dyDescent="0.3">
      <c r="A9302" t="s">
        <v>11612</v>
      </c>
      <c r="B9302" t="s">
        <v>1995</v>
      </c>
      <c r="C9302">
        <v>27987</v>
      </c>
      <c r="D9302">
        <v>8315800957</v>
      </c>
    </row>
    <row r="9303" spans="1:4" x14ac:dyDescent="0.3">
      <c r="A9303" t="s">
        <v>11613</v>
      </c>
      <c r="B9303" t="s">
        <v>2977</v>
      </c>
      <c r="C9303">
        <v>28508</v>
      </c>
      <c r="D9303">
        <v>7794042674</v>
      </c>
    </row>
    <row r="9304" spans="1:4" x14ac:dyDescent="0.3">
      <c r="A9304" t="s">
        <v>11614</v>
      </c>
      <c r="B9304" t="s">
        <v>2290</v>
      </c>
      <c r="C9304">
        <v>58713</v>
      </c>
      <c r="D9304">
        <v>7914395587</v>
      </c>
    </row>
    <row r="9305" spans="1:4" x14ac:dyDescent="0.3">
      <c r="A9305" t="s">
        <v>11615</v>
      </c>
      <c r="B9305" t="s">
        <v>1993</v>
      </c>
      <c r="C9305">
        <v>46540</v>
      </c>
      <c r="D9305">
        <v>9966428720</v>
      </c>
    </row>
    <row r="9306" spans="1:4" x14ac:dyDescent="0.3">
      <c r="A9306" t="s">
        <v>11616</v>
      </c>
      <c r="B9306" t="s">
        <v>2496</v>
      </c>
      <c r="C9306">
        <v>35816</v>
      </c>
      <c r="D9306">
        <v>7273123196</v>
      </c>
    </row>
    <row r="9307" spans="1:4" x14ac:dyDescent="0.3">
      <c r="A9307" t="s">
        <v>11617</v>
      </c>
      <c r="B9307" t="s">
        <v>2847</v>
      </c>
      <c r="C9307">
        <v>55880</v>
      </c>
      <c r="D9307">
        <v>6000780338</v>
      </c>
    </row>
    <row r="9308" spans="1:4" x14ac:dyDescent="0.3">
      <c r="A9308" t="s">
        <v>11618</v>
      </c>
      <c r="B9308" t="s">
        <v>1936</v>
      </c>
      <c r="C9308">
        <v>59176</v>
      </c>
      <c r="D9308">
        <v>7273123196</v>
      </c>
    </row>
    <row r="9309" spans="1:4" x14ac:dyDescent="0.3">
      <c r="A9309" t="s">
        <v>11619</v>
      </c>
      <c r="B9309" t="s">
        <v>2184</v>
      </c>
      <c r="C9309">
        <v>38240</v>
      </c>
      <c r="D9309">
        <v>2677632772</v>
      </c>
    </row>
    <row r="9310" spans="1:4" x14ac:dyDescent="0.3">
      <c r="A9310" t="s">
        <v>11620</v>
      </c>
      <c r="B9310" t="s">
        <v>2372</v>
      </c>
      <c r="C9310">
        <v>14494</v>
      </c>
      <c r="D9310">
        <v>793441269</v>
      </c>
    </row>
    <row r="9311" spans="1:4" x14ac:dyDescent="0.3">
      <c r="A9311" t="s">
        <v>11621</v>
      </c>
      <c r="B9311" t="s">
        <v>2554</v>
      </c>
      <c r="C9311">
        <v>47696</v>
      </c>
      <c r="D9311">
        <v>3013094990</v>
      </c>
    </row>
    <row r="9312" spans="1:4" x14ac:dyDescent="0.3">
      <c r="A9312" t="s">
        <v>11622</v>
      </c>
      <c r="B9312" t="s">
        <v>2290</v>
      </c>
      <c r="C9312">
        <v>55659</v>
      </c>
      <c r="D9312">
        <v>6842911427</v>
      </c>
    </row>
    <row r="9313" spans="1:4" x14ac:dyDescent="0.3">
      <c r="A9313" t="s">
        <v>11623</v>
      </c>
      <c r="B9313" t="s">
        <v>3076</v>
      </c>
      <c r="C9313">
        <v>51895</v>
      </c>
      <c r="D9313">
        <v>6275593709</v>
      </c>
    </row>
    <row r="9314" spans="1:4" x14ac:dyDescent="0.3">
      <c r="A9314" t="s">
        <v>11624</v>
      </c>
      <c r="B9314" t="s">
        <v>2135</v>
      </c>
      <c r="C9314">
        <v>53687</v>
      </c>
      <c r="D9314">
        <v>7596173217</v>
      </c>
    </row>
    <row r="9315" spans="1:4" x14ac:dyDescent="0.3">
      <c r="A9315" t="s">
        <v>11625</v>
      </c>
      <c r="B9315" t="s">
        <v>1958</v>
      </c>
      <c r="C9315">
        <v>40521</v>
      </c>
      <c r="D9315">
        <v>3670950885</v>
      </c>
    </row>
    <row r="9316" spans="1:4" x14ac:dyDescent="0.3">
      <c r="A9316" t="s">
        <v>11626</v>
      </c>
      <c r="B9316" t="s">
        <v>2929</v>
      </c>
      <c r="C9316">
        <v>24921</v>
      </c>
      <c r="D9316">
        <v>9312128221</v>
      </c>
    </row>
    <row r="9317" spans="1:4" x14ac:dyDescent="0.3">
      <c r="A9317" t="s">
        <v>11627</v>
      </c>
      <c r="B9317" t="s">
        <v>2123</v>
      </c>
      <c r="C9317">
        <v>50346</v>
      </c>
      <c r="D9317">
        <v>2821741499</v>
      </c>
    </row>
    <row r="9318" spans="1:4" x14ac:dyDescent="0.3">
      <c r="A9318" t="s">
        <v>11628</v>
      </c>
      <c r="B9318" t="s">
        <v>2682</v>
      </c>
      <c r="C9318">
        <v>41493</v>
      </c>
      <c r="D9318">
        <v>8692509450</v>
      </c>
    </row>
    <row r="9319" spans="1:4" x14ac:dyDescent="0.3">
      <c r="A9319" t="s">
        <v>11629</v>
      </c>
      <c r="B9319" t="s">
        <v>2251</v>
      </c>
      <c r="C9319">
        <v>47679</v>
      </c>
      <c r="D9319">
        <v>8419732141</v>
      </c>
    </row>
    <row r="9320" spans="1:4" x14ac:dyDescent="0.3">
      <c r="A9320" t="s">
        <v>11630</v>
      </c>
      <c r="B9320" t="s">
        <v>2718</v>
      </c>
      <c r="C9320">
        <v>52601</v>
      </c>
      <c r="D9320">
        <v>1351073265</v>
      </c>
    </row>
    <row r="9321" spans="1:4" x14ac:dyDescent="0.3">
      <c r="A9321" t="s">
        <v>11631</v>
      </c>
      <c r="B9321" t="s">
        <v>2197</v>
      </c>
      <c r="C9321">
        <v>10502</v>
      </c>
      <c r="D9321">
        <v>8808097757</v>
      </c>
    </row>
    <row r="9322" spans="1:4" x14ac:dyDescent="0.3">
      <c r="A9322" t="s">
        <v>11632</v>
      </c>
      <c r="B9322" t="s">
        <v>2997</v>
      </c>
      <c r="C9322">
        <v>33802</v>
      </c>
      <c r="D9322">
        <v>9620547551</v>
      </c>
    </row>
    <row r="9323" spans="1:4" x14ac:dyDescent="0.3">
      <c r="A9323" t="s">
        <v>11633</v>
      </c>
      <c r="B9323" t="s">
        <v>2049</v>
      </c>
      <c r="C9323">
        <v>43068</v>
      </c>
      <c r="D9323">
        <v>4838770758</v>
      </c>
    </row>
    <row r="9324" spans="1:4" x14ac:dyDescent="0.3">
      <c r="A9324" t="s">
        <v>11634</v>
      </c>
      <c r="B9324" t="s">
        <v>3169</v>
      </c>
      <c r="C9324">
        <v>17056</v>
      </c>
      <c r="D9324">
        <v>7516977292</v>
      </c>
    </row>
    <row r="9325" spans="1:4" x14ac:dyDescent="0.3">
      <c r="A9325" t="s">
        <v>11635</v>
      </c>
      <c r="B9325" t="s">
        <v>1954</v>
      </c>
      <c r="C9325">
        <v>56892</v>
      </c>
      <c r="D9325">
        <v>9328457335</v>
      </c>
    </row>
    <row r="9326" spans="1:4" x14ac:dyDescent="0.3">
      <c r="A9326" t="s">
        <v>11636</v>
      </c>
      <c r="B9326" t="s">
        <v>2279</v>
      </c>
      <c r="C9326">
        <v>37620</v>
      </c>
      <c r="D9326">
        <v>3935718624</v>
      </c>
    </row>
    <row r="9327" spans="1:4" x14ac:dyDescent="0.3">
      <c r="A9327" t="s">
        <v>11637</v>
      </c>
      <c r="B9327" t="s">
        <v>2727</v>
      </c>
      <c r="C9327">
        <v>23933</v>
      </c>
      <c r="D9327">
        <v>5474718616</v>
      </c>
    </row>
    <row r="9328" spans="1:4" x14ac:dyDescent="0.3">
      <c r="A9328" t="s">
        <v>11638</v>
      </c>
      <c r="B9328" t="s">
        <v>2290</v>
      </c>
      <c r="C9328">
        <v>52644</v>
      </c>
      <c r="D9328">
        <v>895027720</v>
      </c>
    </row>
    <row r="9329" spans="1:4" x14ac:dyDescent="0.3">
      <c r="A9329" t="s">
        <v>11639</v>
      </c>
      <c r="B9329" t="s">
        <v>2059</v>
      </c>
      <c r="C9329">
        <v>20709</v>
      </c>
      <c r="D9329">
        <v>6084639828</v>
      </c>
    </row>
    <row r="9330" spans="1:4" x14ac:dyDescent="0.3">
      <c r="A9330" t="s">
        <v>11640</v>
      </c>
      <c r="B9330" t="s">
        <v>2246</v>
      </c>
      <c r="C9330">
        <v>42394</v>
      </c>
      <c r="D9330">
        <v>2355104786</v>
      </c>
    </row>
    <row r="9331" spans="1:4" x14ac:dyDescent="0.3">
      <c r="A9331" t="s">
        <v>11641</v>
      </c>
      <c r="B9331" t="s">
        <v>2051</v>
      </c>
      <c r="C9331">
        <v>36036</v>
      </c>
      <c r="D9331">
        <v>9312128221</v>
      </c>
    </row>
    <row r="9332" spans="1:4" x14ac:dyDescent="0.3">
      <c r="A9332" t="s">
        <v>11642</v>
      </c>
      <c r="B9332" t="s">
        <v>2054</v>
      </c>
      <c r="C9332">
        <v>10824</v>
      </c>
      <c r="D9332">
        <v>4900475084</v>
      </c>
    </row>
    <row r="9333" spans="1:4" x14ac:dyDescent="0.3">
      <c r="A9333" t="s">
        <v>11643</v>
      </c>
      <c r="B9333" t="s">
        <v>3023</v>
      </c>
      <c r="C9333">
        <v>13961</v>
      </c>
      <c r="D9333">
        <v>250257920</v>
      </c>
    </row>
    <row r="9334" spans="1:4" x14ac:dyDescent="0.3">
      <c r="A9334" t="s">
        <v>11644</v>
      </c>
      <c r="B9334" t="s">
        <v>2129</v>
      </c>
      <c r="C9334">
        <v>26942</v>
      </c>
      <c r="D9334">
        <v>9293760045</v>
      </c>
    </row>
    <row r="9335" spans="1:4" x14ac:dyDescent="0.3">
      <c r="A9335" t="s">
        <v>11645</v>
      </c>
      <c r="B9335" t="s">
        <v>2251</v>
      </c>
      <c r="C9335">
        <v>27065</v>
      </c>
      <c r="D9335">
        <v>7741079360</v>
      </c>
    </row>
    <row r="9336" spans="1:4" x14ac:dyDescent="0.3">
      <c r="A9336" t="s">
        <v>11646</v>
      </c>
      <c r="B9336" t="s">
        <v>2264</v>
      </c>
      <c r="C9336">
        <v>33886</v>
      </c>
      <c r="D9336">
        <v>2885061928</v>
      </c>
    </row>
    <row r="9337" spans="1:4" x14ac:dyDescent="0.3">
      <c r="A9337" t="s">
        <v>11647</v>
      </c>
      <c r="B9337" t="s">
        <v>3512</v>
      </c>
      <c r="C9337">
        <v>10034</v>
      </c>
      <c r="D9337">
        <v>87033755</v>
      </c>
    </row>
    <row r="9338" spans="1:4" x14ac:dyDescent="0.3">
      <c r="A9338" t="s">
        <v>11648</v>
      </c>
      <c r="B9338" t="s">
        <v>2530</v>
      </c>
      <c r="C9338">
        <v>51833</v>
      </c>
      <c r="D9338">
        <v>1953937357</v>
      </c>
    </row>
    <row r="9339" spans="1:4" x14ac:dyDescent="0.3">
      <c r="A9339" t="s">
        <v>11649</v>
      </c>
      <c r="B9339" t="s">
        <v>2298</v>
      </c>
      <c r="C9339">
        <v>53592</v>
      </c>
      <c r="D9339">
        <v>7979647432</v>
      </c>
    </row>
    <row r="9340" spans="1:4" x14ac:dyDescent="0.3">
      <c r="A9340" t="s">
        <v>11650</v>
      </c>
      <c r="B9340" t="s">
        <v>2650</v>
      </c>
      <c r="C9340">
        <v>42917</v>
      </c>
      <c r="D9340">
        <v>4866916575</v>
      </c>
    </row>
    <row r="9341" spans="1:4" x14ac:dyDescent="0.3">
      <c r="A9341" t="s">
        <v>11651</v>
      </c>
      <c r="B9341" t="s">
        <v>2567</v>
      </c>
      <c r="C9341">
        <v>50740</v>
      </c>
      <c r="D9341">
        <v>6836716731</v>
      </c>
    </row>
    <row r="9342" spans="1:4" x14ac:dyDescent="0.3">
      <c r="A9342" t="s">
        <v>11652</v>
      </c>
      <c r="B9342" t="s">
        <v>3517</v>
      </c>
      <c r="C9342">
        <v>38006</v>
      </c>
      <c r="D9342">
        <v>9686840923</v>
      </c>
    </row>
    <row r="9343" spans="1:4" x14ac:dyDescent="0.3">
      <c r="A9343" t="s">
        <v>11653</v>
      </c>
      <c r="B9343" t="s">
        <v>1964</v>
      </c>
      <c r="C9343">
        <v>52894</v>
      </c>
      <c r="D9343">
        <v>2307209530</v>
      </c>
    </row>
    <row r="9344" spans="1:4" x14ac:dyDescent="0.3">
      <c r="A9344" t="s">
        <v>11654</v>
      </c>
      <c r="B9344" t="s">
        <v>2264</v>
      </c>
      <c r="C9344">
        <v>41262</v>
      </c>
      <c r="D9344">
        <v>2066028762</v>
      </c>
    </row>
    <row r="9345" spans="1:4" x14ac:dyDescent="0.3">
      <c r="A9345" t="s">
        <v>11655</v>
      </c>
      <c r="B9345" t="s">
        <v>2409</v>
      </c>
      <c r="C9345">
        <v>33520</v>
      </c>
      <c r="D9345">
        <v>7427985850</v>
      </c>
    </row>
    <row r="9346" spans="1:4" x14ac:dyDescent="0.3">
      <c r="A9346" t="s">
        <v>11656</v>
      </c>
      <c r="B9346" t="s">
        <v>2164</v>
      </c>
      <c r="C9346">
        <v>23449</v>
      </c>
      <c r="D9346">
        <v>2234966051</v>
      </c>
    </row>
    <row r="9347" spans="1:4" x14ac:dyDescent="0.3">
      <c r="A9347" t="s">
        <v>11657</v>
      </c>
      <c r="B9347" t="s">
        <v>2109</v>
      </c>
      <c r="C9347">
        <v>37773</v>
      </c>
      <c r="D9347">
        <v>3227873028</v>
      </c>
    </row>
    <row r="9348" spans="1:4" x14ac:dyDescent="0.3">
      <c r="A9348" t="s">
        <v>11658</v>
      </c>
      <c r="B9348" t="s">
        <v>3720</v>
      </c>
      <c r="C9348">
        <v>22287</v>
      </c>
      <c r="D9348">
        <v>8204786093</v>
      </c>
    </row>
    <row r="9349" spans="1:4" x14ac:dyDescent="0.3">
      <c r="A9349" t="s">
        <v>11659</v>
      </c>
      <c r="B9349" t="s">
        <v>2583</v>
      </c>
      <c r="C9349">
        <v>49141</v>
      </c>
      <c r="D9349">
        <v>5603002824</v>
      </c>
    </row>
    <row r="9350" spans="1:4" x14ac:dyDescent="0.3">
      <c r="A9350" t="s">
        <v>11660</v>
      </c>
      <c r="B9350" t="s">
        <v>2554</v>
      </c>
      <c r="C9350">
        <v>59775</v>
      </c>
      <c r="D9350">
        <v>146065492</v>
      </c>
    </row>
    <row r="9351" spans="1:4" x14ac:dyDescent="0.3">
      <c r="A9351" t="s">
        <v>11661</v>
      </c>
      <c r="B9351" t="s">
        <v>2374</v>
      </c>
      <c r="C9351">
        <v>42871</v>
      </c>
      <c r="D9351">
        <v>8904404991</v>
      </c>
    </row>
    <row r="9352" spans="1:4" x14ac:dyDescent="0.3">
      <c r="A9352" t="s">
        <v>11662</v>
      </c>
      <c r="B9352" t="s">
        <v>2804</v>
      </c>
      <c r="C9352">
        <v>13943</v>
      </c>
      <c r="D9352">
        <v>304906506</v>
      </c>
    </row>
    <row r="9353" spans="1:4" x14ac:dyDescent="0.3">
      <c r="A9353" t="s">
        <v>11663</v>
      </c>
      <c r="B9353" t="s">
        <v>1962</v>
      </c>
      <c r="C9353">
        <v>24895</v>
      </c>
      <c r="D9353">
        <v>5988565948</v>
      </c>
    </row>
    <row r="9354" spans="1:4" x14ac:dyDescent="0.3">
      <c r="A9354" t="s">
        <v>11664</v>
      </c>
      <c r="B9354" t="s">
        <v>2916</v>
      </c>
      <c r="C9354">
        <v>39548</v>
      </c>
      <c r="D9354">
        <v>8750494546</v>
      </c>
    </row>
    <row r="9355" spans="1:4" x14ac:dyDescent="0.3">
      <c r="A9355" t="s">
        <v>11665</v>
      </c>
      <c r="B9355" t="s">
        <v>2674</v>
      </c>
      <c r="C9355">
        <v>26544</v>
      </c>
      <c r="D9355">
        <v>9684187432</v>
      </c>
    </row>
    <row r="9356" spans="1:4" x14ac:dyDescent="0.3">
      <c r="A9356" t="s">
        <v>11666</v>
      </c>
      <c r="B9356" t="s">
        <v>2411</v>
      </c>
      <c r="C9356">
        <v>41258</v>
      </c>
      <c r="D9356">
        <v>9686840923</v>
      </c>
    </row>
    <row r="9357" spans="1:4" x14ac:dyDescent="0.3">
      <c r="A9357" t="s">
        <v>11667</v>
      </c>
      <c r="B9357" t="s">
        <v>2266</v>
      </c>
      <c r="C9357">
        <v>59328</v>
      </c>
      <c r="D9357">
        <v>898924138</v>
      </c>
    </row>
    <row r="9358" spans="1:4" x14ac:dyDescent="0.3">
      <c r="A9358" t="s">
        <v>11668</v>
      </c>
      <c r="B9358" t="s">
        <v>3512</v>
      </c>
      <c r="C9358">
        <v>51347</v>
      </c>
      <c r="D9358">
        <v>8733080267</v>
      </c>
    </row>
    <row r="9359" spans="1:4" x14ac:dyDescent="0.3">
      <c r="A9359" t="s">
        <v>11669</v>
      </c>
      <c r="B9359" t="s">
        <v>2016</v>
      </c>
      <c r="C9359">
        <v>25552</v>
      </c>
      <c r="D9359">
        <v>1009146149</v>
      </c>
    </row>
    <row r="9360" spans="1:4" x14ac:dyDescent="0.3">
      <c r="A9360" t="s">
        <v>11670</v>
      </c>
      <c r="B9360" t="s">
        <v>1972</v>
      </c>
      <c r="C9360">
        <v>23270</v>
      </c>
      <c r="D9360">
        <v>4487905370</v>
      </c>
    </row>
    <row r="9361" spans="1:4" x14ac:dyDescent="0.3">
      <c r="A9361" t="s">
        <v>11671</v>
      </c>
      <c r="B9361" t="s">
        <v>2039</v>
      </c>
      <c r="C9361">
        <v>15278</v>
      </c>
      <c r="D9361">
        <v>1895483948</v>
      </c>
    </row>
    <row r="9362" spans="1:4" x14ac:dyDescent="0.3">
      <c r="A9362" t="s">
        <v>11672</v>
      </c>
      <c r="B9362" t="s">
        <v>2716</v>
      </c>
      <c r="C9362">
        <v>42141</v>
      </c>
      <c r="D9362">
        <v>9057758911</v>
      </c>
    </row>
    <row r="9363" spans="1:4" x14ac:dyDescent="0.3">
      <c r="A9363" t="s">
        <v>11673</v>
      </c>
      <c r="B9363" t="s">
        <v>2158</v>
      </c>
      <c r="C9363">
        <v>11488</v>
      </c>
      <c r="D9363">
        <v>9267164694</v>
      </c>
    </row>
    <row r="9364" spans="1:4" x14ac:dyDescent="0.3">
      <c r="A9364" t="s">
        <v>11674</v>
      </c>
      <c r="B9364" t="s">
        <v>2095</v>
      </c>
      <c r="C9364">
        <v>58293</v>
      </c>
      <c r="D9364">
        <v>2809344809</v>
      </c>
    </row>
    <row r="9365" spans="1:4" x14ac:dyDescent="0.3">
      <c r="A9365" t="s">
        <v>11675</v>
      </c>
      <c r="B9365" t="s">
        <v>2901</v>
      </c>
      <c r="C9365">
        <v>25491</v>
      </c>
      <c r="D9365">
        <v>1462166245</v>
      </c>
    </row>
    <row r="9366" spans="1:4" x14ac:dyDescent="0.3">
      <c r="A9366" t="s">
        <v>11676</v>
      </c>
      <c r="B9366" t="s">
        <v>2279</v>
      </c>
      <c r="C9366">
        <v>15988</v>
      </c>
      <c r="D9366">
        <v>3915983489</v>
      </c>
    </row>
    <row r="9367" spans="1:4" x14ac:dyDescent="0.3">
      <c r="A9367" t="s">
        <v>11677</v>
      </c>
      <c r="B9367" t="s">
        <v>1976</v>
      </c>
      <c r="C9367">
        <v>27850</v>
      </c>
      <c r="D9367">
        <v>397599129</v>
      </c>
    </row>
    <row r="9368" spans="1:4" x14ac:dyDescent="0.3">
      <c r="A9368" t="s">
        <v>11678</v>
      </c>
      <c r="B9368" t="s">
        <v>3393</v>
      </c>
      <c r="C9368">
        <v>13717</v>
      </c>
      <c r="D9368">
        <v>4670832530</v>
      </c>
    </row>
    <row r="9369" spans="1:4" x14ac:dyDescent="0.3">
      <c r="A9369" t="s">
        <v>11679</v>
      </c>
      <c r="B9369" t="s">
        <v>2293</v>
      </c>
      <c r="C9369">
        <v>15274</v>
      </c>
      <c r="D9369">
        <v>9963057691</v>
      </c>
    </row>
    <row r="9370" spans="1:4" x14ac:dyDescent="0.3">
      <c r="A9370" t="s">
        <v>11680</v>
      </c>
      <c r="B9370" t="s">
        <v>2073</v>
      </c>
      <c r="C9370">
        <v>34955</v>
      </c>
      <c r="D9370">
        <v>9686840923</v>
      </c>
    </row>
    <row r="9371" spans="1:4" x14ac:dyDescent="0.3">
      <c r="A9371" t="s">
        <v>11681</v>
      </c>
      <c r="B9371" t="s">
        <v>2727</v>
      </c>
      <c r="C9371">
        <v>13665</v>
      </c>
      <c r="D9371">
        <v>2565290632</v>
      </c>
    </row>
    <row r="9372" spans="1:4" x14ac:dyDescent="0.3">
      <c r="A9372" t="s">
        <v>11682</v>
      </c>
      <c r="B9372" t="s">
        <v>2139</v>
      </c>
      <c r="C9372">
        <v>50891</v>
      </c>
      <c r="D9372">
        <v>8501525324</v>
      </c>
    </row>
    <row r="9373" spans="1:4" x14ac:dyDescent="0.3">
      <c r="A9373" t="s">
        <v>11683</v>
      </c>
      <c r="B9373" t="s">
        <v>1980</v>
      </c>
      <c r="C9373">
        <v>15350</v>
      </c>
      <c r="D9373">
        <v>8162941088</v>
      </c>
    </row>
    <row r="9374" spans="1:4" x14ac:dyDescent="0.3">
      <c r="A9374" t="s">
        <v>11684</v>
      </c>
      <c r="B9374" t="s">
        <v>1954</v>
      </c>
      <c r="C9374">
        <v>15367</v>
      </c>
      <c r="D9374">
        <v>2975315244</v>
      </c>
    </row>
    <row r="9375" spans="1:4" x14ac:dyDescent="0.3">
      <c r="A9375" t="s">
        <v>11685</v>
      </c>
      <c r="B9375" t="s">
        <v>2335</v>
      </c>
      <c r="C9375">
        <v>47735</v>
      </c>
      <c r="D9375">
        <v>8694120054</v>
      </c>
    </row>
    <row r="9376" spans="1:4" x14ac:dyDescent="0.3">
      <c r="A9376" t="s">
        <v>11686</v>
      </c>
      <c r="B9376" t="s">
        <v>1974</v>
      </c>
      <c r="C9376">
        <v>51357</v>
      </c>
      <c r="D9376">
        <v>7621218967</v>
      </c>
    </row>
    <row r="9377" spans="1:4" x14ac:dyDescent="0.3">
      <c r="A9377" t="s">
        <v>11687</v>
      </c>
      <c r="B9377" t="s">
        <v>2369</v>
      </c>
      <c r="C9377">
        <v>11759</v>
      </c>
      <c r="D9377">
        <v>9726644925</v>
      </c>
    </row>
    <row r="9378" spans="1:4" x14ac:dyDescent="0.3">
      <c r="A9378" t="s">
        <v>11688</v>
      </c>
      <c r="B9378" t="s">
        <v>2310</v>
      </c>
      <c r="C9378">
        <v>35774</v>
      </c>
      <c r="D9378">
        <v>3933561566</v>
      </c>
    </row>
    <row r="9379" spans="1:4" x14ac:dyDescent="0.3">
      <c r="A9379" t="s">
        <v>11689</v>
      </c>
      <c r="B9379" t="s">
        <v>2350</v>
      </c>
      <c r="C9379">
        <v>31025</v>
      </c>
      <c r="D9379">
        <v>4849214614</v>
      </c>
    </row>
    <row r="9380" spans="1:4" x14ac:dyDescent="0.3">
      <c r="A9380" t="s">
        <v>11690</v>
      </c>
      <c r="B9380" t="s">
        <v>2557</v>
      </c>
      <c r="C9380">
        <v>56159</v>
      </c>
      <c r="D9380">
        <v>2510440322</v>
      </c>
    </row>
    <row r="9381" spans="1:4" x14ac:dyDescent="0.3">
      <c r="A9381" t="s">
        <v>11691</v>
      </c>
      <c r="B9381" t="s">
        <v>2103</v>
      </c>
      <c r="C9381">
        <v>42707</v>
      </c>
      <c r="D9381">
        <v>197180590</v>
      </c>
    </row>
    <row r="9382" spans="1:4" x14ac:dyDescent="0.3">
      <c r="A9382" t="s">
        <v>11692</v>
      </c>
      <c r="B9382" t="s">
        <v>2992</v>
      </c>
      <c r="C9382">
        <v>54581</v>
      </c>
      <c r="D9382">
        <v>2279888742</v>
      </c>
    </row>
    <row r="9383" spans="1:4" x14ac:dyDescent="0.3">
      <c r="A9383" t="s">
        <v>11693</v>
      </c>
      <c r="B9383" t="s">
        <v>2251</v>
      </c>
      <c r="C9383">
        <v>53485</v>
      </c>
      <c r="D9383">
        <v>2183763965</v>
      </c>
    </row>
    <row r="9384" spans="1:4" x14ac:dyDescent="0.3">
      <c r="A9384" t="s">
        <v>11694</v>
      </c>
      <c r="B9384" t="s">
        <v>2037</v>
      </c>
      <c r="C9384">
        <v>36595</v>
      </c>
      <c r="D9384">
        <v>977779009</v>
      </c>
    </row>
    <row r="9385" spans="1:4" x14ac:dyDescent="0.3">
      <c r="A9385" t="s">
        <v>11695</v>
      </c>
      <c r="B9385" t="s">
        <v>2409</v>
      </c>
      <c r="C9385">
        <v>20068</v>
      </c>
      <c r="D9385">
        <v>7286297414</v>
      </c>
    </row>
    <row r="9386" spans="1:4" x14ac:dyDescent="0.3">
      <c r="A9386" t="s">
        <v>11696</v>
      </c>
      <c r="B9386" t="s">
        <v>3092</v>
      </c>
      <c r="C9386">
        <v>48407</v>
      </c>
      <c r="D9386">
        <v>1887308636</v>
      </c>
    </row>
    <row r="9387" spans="1:4" x14ac:dyDescent="0.3">
      <c r="A9387" t="s">
        <v>11697</v>
      </c>
      <c r="B9387" t="s">
        <v>2501</v>
      </c>
      <c r="C9387">
        <v>21406</v>
      </c>
      <c r="D9387">
        <v>7888574610</v>
      </c>
    </row>
    <row r="9388" spans="1:4" x14ac:dyDescent="0.3">
      <c r="A9388" t="s">
        <v>11698</v>
      </c>
      <c r="B9388" t="s">
        <v>2014</v>
      </c>
      <c r="C9388">
        <v>14406</v>
      </c>
      <c r="D9388">
        <v>1249074622</v>
      </c>
    </row>
    <row r="9389" spans="1:4" x14ac:dyDescent="0.3">
      <c r="A9389" t="s">
        <v>11699</v>
      </c>
      <c r="B9389" t="s">
        <v>2234</v>
      </c>
      <c r="C9389">
        <v>38077</v>
      </c>
      <c r="D9389">
        <v>9292607561</v>
      </c>
    </row>
    <row r="9390" spans="1:4" x14ac:dyDescent="0.3">
      <c r="A9390" t="s">
        <v>11700</v>
      </c>
      <c r="B9390" t="s">
        <v>2563</v>
      </c>
      <c r="C9390">
        <v>16552</v>
      </c>
      <c r="D9390">
        <v>7191906499</v>
      </c>
    </row>
    <row r="9391" spans="1:4" x14ac:dyDescent="0.3">
      <c r="A9391" t="s">
        <v>11701</v>
      </c>
      <c r="B9391" t="s">
        <v>2039</v>
      </c>
      <c r="C9391">
        <v>50404</v>
      </c>
      <c r="D9391">
        <v>2497321256</v>
      </c>
    </row>
    <row r="9392" spans="1:4" x14ac:dyDescent="0.3">
      <c r="A9392" t="s">
        <v>11702</v>
      </c>
      <c r="B9392" t="s">
        <v>3078</v>
      </c>
      <c r="C9392">
        <v>49059</v>
      </c>
      <c r="D9392">
        <v>3000763902</v>
      </c>
    </row>
    <row r="9393" spans="1:4" x14ac:dyDescent="0.3">
      <c r="A9393" t="s">
        <v>11703</v>
      </c>
      <c r="B9393" t="s">
        <v>2004</v>
      </c>
      <c r="C9393">
        <v>59242</v>
      </c>
      <c r="D9393">
        <v>8254304106</v>
      </c>
    </row>
    <row r="9394" spans="1:4" x14ac:dyDescent="0.3">
      <c r="A9394" t="s">
        <v>11704</v>
      </c>
      <c r="B9394" t="s">
        <v>1970</v>
      </c>
      <c r="C9394">
        <v>19217</v>
      </c>
      <c r="D9394">
        <v>320120716</v>
      </c>
    </row>
    <row r="9395" spans="1:4" x14ac:dyDescent="0.3">
      <c r="A9395" t="s">
        <v>11705</v>
      </c>
      <c r="B9395" t="s">
        <v>1964</v>
      </c>
      <c r="C9395">
        <v>35046</v>
      </c>
      <c r="D9395">
        <v>2426144645</v>
      </c>
    </row>
    <row r="9396" spans="1:4" x14ac:dyDescent="0.3">
      <c r="A9396" t="s">
        <v>11706</v>
      </c>
      <c r="B9396" t="s">
        <v>2567</v>
      </c>
      <c r="C9396">
        <v>32123</v>
      </c>
      <c r="D9396">
        <v>1364767856</v>
      </c>
    </row>
    <row r="9397" spans="1:4" x14ac:dyDescent="0.3">
      <c r="A9397" t="s">
        <v>11707</v>
      </c>
      <c r="B9397" t="s">
        <v>3369</v>
      </c>
      <c r="C9397">
        <v>36727</v>
      </c>
      <c r="D9397">
        <v>1149008652</v>
      </c>
    </row>
    <row r="9398" spans="1:4" x14ac:dyDescent="0.3">
      <c r="A9398" t="s">
        <v>11708</v>
      </c>
      <c r="B9398" t="s">
        <v>2369</v>
      </c>
      <c r="C9398">
        <v>33555</v>
      </c>
      <c r="D9398">
        <v>8034345962</v>
      </c>
    </row>
    <row r="9399" spans="1:4" x14ac:dyDescent="0.3">
      <c r="A9399" t="s">
        <v>11709</v>
      </c>
      <c r="B9399" t="s">
        <v>2387</v>
      </c>
      <c r="C9399">
        <v>50959</v>
      </c>
      <c r="D9399">
        <v>896700143</v>
      </c>
    </row>
    <row r="9400" spans="1:4" x14ac:dyDescent="0.3">
      <c r="A9400" t="s">
        <v>11710</v>
      </c>
      <c r="B9400" t="s">
        <v>3758</v>
      </c>
      <c r="C9400">
        <v>43395</v>
      </c>
      <c r="D9400">
        <v>5792300712</v>
      </c>
    </row>
    <row r="9401" spans="1:4" x14ac:dyDescent="0.3">
      <c r="A9401" t="s">
        <v>11711</v>
      </c>
      <c r="B9401" t="s">
        <v>2797</v>
      </c>
      <c r="C9401">
        <v>22515</v>
      </c>
      <c r="D9401">
        <v>101658508</v>
      </c>
    </row>
    <row r="9402" spans="1:4" x14ac:dyDescent="0.3">
      <c r="A9402" t="s">
        <v>11712</v>
      </c>
      <c r="B9402" t="s">
        <v>2387</v>
      </c>
      <c r="C9402">
        <v>59204</v>
      </c>
      <c r="D9402">
        <v>7436398989</v>
      </c>
    </row>
    <row r="9403" spans="1:4" x14ac:dyDescent="0.3">
      <c r="A9403" t="s">
        <v>11713</v>
      </c>
      <c r="B9403" t="s">
        <v>2337</v>
      </c>
      <c r="C9403">
        <v>35967</v>
      </c>
      <c r="D9403">
        <v>1628738227</v>
      </c>
    </row>
    <row r="9404" spans="1:4" x14ac:dyDescent="0.3">
      <c r="A9404" t="s">
        <v>11714</v>
      </c>
      <c r="B9404" t="s">
        <v>2778</v>
      </c>
      <c r="C9404">
        <v>46020</v>
      </c>
      <c r="D9404">
        <v>7567063646</v>
      </c>
    </row>
    <row r="9405" spans="1:4" x14ac:dyDescent="0.3">
      <c r="A9405" t="s">
        <v>11715</v>
      </c>
      <c r="B9405" t="s">
        <v>2923</v>
      </c>
      <c r="C9405">
        <v>30903</v>
      </c>
      <c r="D9405">
        <v>6378969205</v>
      </c>
    </row>
    <row r="9406" spans="1:4" x14ac:dyDescent="0.3">
      <c r="A9406" t="s">
        <v>11716</v>
      </c>
      <c r="B9406" t="s">
        <v>2411</v>
      </c>
      <c r="C9406">
        <v>55874</v>
      </c>
      <c r="D9406">
        <v>1425230725</v>
      </c>
    </row>
    <row r="9407" spans="1:4" x14ac:dyDescent="0.3">
      <c r="A9407" t="s">
        <v>11717</v>
      </c>
      <c r="B9407" t="s">
        <v>2389</v>
      </c>
      <c r="C9407">
        <v>44591</v>
      </c>
      <c r="D9407">
        <v>7263964236</v>
      </c>
    </row>
    <row r="9408" spans="1:4" x14ac:dyDescent="0.3">
      <c r="A9408" t="s">
        <v>11718</v>
      </c>
      <c r="B9408" t="s">
        <v>3286</v>
      </c>
      <c r="C9408">
        <v>30030</v>
      </c>
      <c r="D9408">
        <v>1231429186</v>
      </c>
    </row>
    <row r="9409" spans="1:4" x14ac:dyDescent="0.3">
      <c r="A9409" t="s">
        <v>11719</v>
      </c>
      <c r="B9409" t="s">
        <v>2201</v>
      </c>
      <c r="C9409">
        <v>13797</v>
      </c>
      <c r="D9409">
        <v>8401146046</v>
      </c>
    </row>
    <row r="9410" spans="1:4" x14ac:dyDescent="0.3">
      <c r="A9410" t="s">
        <v>11720</v>
      </c>
      <c r="B9410" t="s">
        <v>2804</v>
      </c>
      <c r="C9410">
        <v>16418</v>
      </c>
      <c r="D9410">
        <v>4718207207</v>
      </c>
    </row>
    <row r="9411" spans="1:4" x14ac:dyDescent="0.3">
      <c r="A9411" t="s">
        <v>11721</v>
      </c>
      <c r="B9411" t="s">
        <v>2127</v>
      </c>
      <c r="C9411">
        <v>37774</v>
      </c>
      <c r="D9411">
        <v>132027631</v>
      </c>
    </row>
    <row r="9412" spans="1:4" x14ac:dyDescent="0.3">
      <c r="A9412" t="s">
        <v>11722</v>
      </c>
      <c r="B9412" t="s">
        <v>2517</v>
      </c>
      <c r="C9412">
        <v>29250</v>
      </c>
      <c r="D9412">
        <v>3271497702</v>
      </c>
    </row>
    <row r="9413" spans="1:4" x14ac:dyDescent="0.3">
      <c r="A9413" t="s">
        <v>11723</v>
      </c>
      <c r="B9413" t="s">
        <v>2097</v>
      </c>
      <c r="C9413">
        <v>24425</v>
      </c>
      <c r="D9413">
        <v>9207464802</v>
      </c>
    </row>
    <row r="9414" spans="1:4" x14ac:dyDescent="0.3">
      <c r="A9414" t="s">
        <v>11724</v>
      </c>
      <c r="B9414" t="s">
        <v>2722</v>
      </c>
      <c r="C9414">
        <v>35051</v>
      </c>
      <c r="D9414">
        <v>9958099322</v>
      </c>
    </row>
    <row r="9415" spans="1:4" x14ac:dyDescent="0.3">
      <c r="A9415" t="s">
        <v>11725</v>
      </c>
      <c r="B9415" t="s">
        <v>2089</v>
      </c>
      <c r="C9415">
        <v>53560</v>
      </c>
      <c r="D9415">
        <v>6358114417</v>
      </c>
    </row>
    <row r="9416" spans="1:4" x14ac:dyDescent="0.3">
      <c r="A9416" t="s">
        <v>11726</v>
      </c>
      <c r="B9416" t="s">
        <v>2059</v>
      </c>
      <c r="C9416">
        <v>44308</v>
      </c>
      <c r="D9416">
        <v>1898839557</v>
      </c>
    </row>
    <row r="9417" spans="1:4" x14ac:dyDescent="0.3">
      <c r="A9417" t="s">
        <v>11727</v>
      </c>
      <c r="B9417" t="s">
        <v>2166</v>
      </c>
      <c r="C9417">
        <v>19662</v>
      </c>
      <c r="D9417">
        <v>7373156215</v>
      </c>
    </row>
    <row r="9418" spans="1:4" x14ac:dyDescent="0.3">
      <c r="A9418" t="s">
        <v>11728</v>
      </c>
      <c r="B9418" t="s">
        <v>2931</v>
      </c>
      <c r="C9418">
        <v>43949</v>
      </c>
      <c r="D9418">
        <v>2352201101</v>
      </c>
    </row>
    <row r="9419" spans="1:4" x14ac:dyDescent="0.3">
      <c r="A9419" t="s">
        <v>11729</v>
      </c>
      <c r="B9419" t="s">
        <v>2873</v>
      </c>
      <c r="C9419">
        <v>54321</v>
      </c>
      <c r="D9419">
        <v>1918356416</v>
      </c>
    </row>
    <row r="9420" spans="1:4" x14ac:dyDescent="0.3">
      <c r="A9420" t="s">
        <v>11730</v>
      </c>
      <c r="B9420" t="s">
        <v>2426</v>
      </c>
      <c r="C9420">
        <v>34314</v>
      </c>
      <c r="D9420">
        <v>1439916314</v>
      </c>
    </row>
    <row r="9421" spans="1:4" x14ac:dyDescent="0.3">
      <c r="A9421" t="s">
        <v>11731</v>
      </c>
      <c r="B9421" t="s">
        <v>2083</v>
      </c>
      <c r="C9421">
        <v>58593</v>
      </c>
      <c r="D9421">
        <v>992720575</v>
      </c>
    </row>
    <row r="9422" spans="1:4" x14ac:dyDescent="0.3">
      <c r="A9422" t="s">
        <v>11732</v>
      </c>
      <c r="B9422" t="s">
        <v>2951</v>
      </c>
      <c r="C9422">
        <v>22697</v>
      </c>
      <c r="D9422">
        <v>7866715386</v>
      </c>
    </row>
    <row r="9423" spans="1:4" x14ac:dyDescent="0.3">
      <c r="A9423" t="s">
        <v>11733</v>
      </c>
      <c r="B9423" t="s">
        <v>2139</v>
      </c>
      <c r="C9423">
        <v>22345</v>
      </c>
      <c r="D9423">
        <v>9196221739</v>
      </c>
    </row>
    <row r="9424" spans="1:4" x14ac:dyDescent="0.3">
      <c r="A9424" t="s">
        <v>11734</v>
      </c>
      <c r="B9424" t="s">
        <v>2809</v>
      </c>
      <c r="C9424">
        <v>44567</v>
      </c>
      <c r="D9424">
        <v>2599557828</v>
      </c>
    </row>
    <row r="9425" spans="1:4" x14ac:dyDescent="0.3">
      <c r="A9425" t="s">
        <v>11735</v>
      </c>
      <c r="B9425" t="s">
        <v>2004</v>
      </c>
      <c r="C9425">
        <v>30067</v>
      </c>
      <c r="D9425">
        <v>965285472</v>
      </c>
    </row>
    <row r="9426" spans="1:4" x14ac:dyDescent="0.3">
      <c r="A9426" t="s">
        <v>11736</v>
      </c>
      <c r="B9426" t="s">
        <v>3078</v>
      </c>
      <c r="C9426">
        <v>29505</v>
      </c>
      <c r="D9426">
        <v>4920920075</v>
      </c>
    </row>
    <row r="9427" spans="1:4" x14ac:dyDescent="0.3">
      <c r="A9427" t="s">
        <v>11737</v>
      </c>
      <c r="B9427" t="s">
        <v>2146</v>
      </c>
      <c r="C9427">
        <v>10374</v>
      </c>
      <c r="D9427">
        <v>7033916019</v>
      </c>
    </row>
    <row r="9428" spans="1:4" x14ac:dyDescent="0.3">
      <c r="A9428" t="s">
        <v>11738</v>
      </c>
      <c r="B9428" t="s">
        <v>2212</v>
      </c>
      <c r="C9428">
        <v>32214</v>
      </c>
      <c r="D9428">
        <v>1231429186</v>
      </c>
    </row>
    <row r="9429" spans="1:4" x14ac:dyDescent="0.3">
      <c r="A9429" t="s">
        <v>11739</v>
      </c>
      <c r="B9429" t="s">
        <v>2089</v>
      </c>
      <c r="C9429">
        <v>34543</v>
      </c>
      <c r="D9429">
        <v>5138969978</v>
      </c>
    </row>
    <row r="9430" spans="1:4" x14ac:dyDescent="0.3">
      <c r="A9430" t="s">
        <v>11740</v>
      </c>
      <c r="B9430" t="s">
        <v>2137</v>
      </c>
      <c r="C9430">
        <v>55440</v>
      </c>
      <c r="D9430">
        <v>1152386727</v>
      </c>
    </row>
    <row r="9431" spans="1:4" x14ac:dyDescent="0.3">
      <c r="A9431" t="s">
        <v>11741</v>
      </c>
      <c r="B9431" t="s">
        <v>5394</v>
      </c>
      <c r="C9431">
        <v>39066</v>
      </c>
      <c r="D9431">
        <v>274599287</v>
      </c>
    </row>
    <row r="9432" spans="1:4" x14ac:dyDescent="0.3">
      <c r="A9432" t="s">
        <v>11742</v>
      </c>
      <c r="B9432" t="s">
        <v>2286</v>
      </c>
      <c r="C9432">
        <v>38064</v>
      </c>
      <c r="D9432">
        <v>1155371844</v>
      </c>
    </row>
    <row r="9433" spans="1:4" x14ac:dyDescent="0.3">
      <c r="A9433" t="s">
        <v>11743</v>
      </c>
      <c r="B9433" t="s">
        <v>2641</v>
      </c>
      <c r="C9433">
        <v>16744</v>
      </c>
      <c r="D9433">
        <v>8346855079</v>
      </c>
    </row>
    <row r="9434" spans="1:4" x14ac:dyDescent="0.3">
      <c r="A9434" t="s">
        <v>11744</v>
      </c>
      <c r="B9434" t="s">
        <v>2660</v>
      </c>
      <c r="C9434">
        <v>52800</v>
      </c>
      <c r="D9434">
        <v>1009146149</v>
      </c>
    </row>
    <row r="9435" spans="1:4" x14ac:dyDescent="0.3">
      <c r="A9435" t="s">
        <v>11745</v>
      </c>
      <c r="B9435" t="s">
        <v>2790</v>
      </c>
      <c r="C9435">
        <v>54412</v>
      </c>
      <c r="D9435">
        <v>2234966051</v>
      </c>
    </row>
    <row r="9436" spans="1:4" x14ac:dyDescent="0.3">
      <c r="A9436" t="s">
        <v>11746</v>
      </c>
      <c r="B9436" t="s">
        <v>2800</v>
      </c>
      <c r="C9436">
        <v>29503</v>
      </c>
      <c r="D9436">
        <v>1657097021</v>
      </c>
    </row>
    <row r="9437" spans="1:4" x14ac:dyDescent="0.3">
      <c r="A9437" t="s">
        <v>11747</v>
      </c>
      <c r="B9437" t="s">
        <v>2360</v>
      </c>
      <c r="C9437">
        <v>45251</v>
      </c>
      <c r="D9437">
        <v>2297168497</v>
      </c>
    </row>
    <row r="9438" spans="1:4" x14ac:dyDescent="0.3">
      <c r="A9438" t="s">
        <v>11748</v>
      </c>
      <c r="B9438" t="s">
        <v>2246</v>
      </c>
      <c r="C9438">
        <v>44896</v>
      </c>
      <c r="D9438">
        <v>5675852751</v>
      </c>
    </row>
    <row r="9439" spans="1:4" x14ac:dyDescent="0.3">
      <c r="A9439" t="s">
        <v>11749</v>
      </c>
      <c r="B9439" t="s">
        <v>2314</v>
      </c>
      <c r="C9439">
        <v>57141</v>
      </c>
      <c r="D9439">
        <v>5675852751</v>
      </c>
    </row>
    <row r="9440" spans="1:4" x14ac:dyDescent="0.3">
      <c r="A9440" t="s">
        <v>11750</v>
      </c>
      <c r="B9440" t="s">
        <v>3108</v>
      </c>
      <c r="C9440">
        <v>14496</v>
      </c>
      <c r="D9440">
        <v>8519669638</v>
      </c>
    </row>
    <row r="9441" spans="1:4" x14ac:dyDescent="0.3">
      <c r="A9441" t="s">
        <v>11751</v>
      </c>
      <c r="B9441" t="s">
        <v>3487</v>
      </c>
      <c r="C9441">
        <v>23952</v>
      </c>
      <c r="D9441">
        <v>3469413983</v>
      </c>
    </row>
    <row r="9442" spans="1:4" x14ac:dyDescent="0.3">
      <c r="A9442" t="s">
        <v>11752</v>
      </c>
      <c r="B9442" t="s">
        <v>2396</v>
      </c>
      <c r="C9442">
        <v>31795</v>
      </c>
      <c r="D9442">
        <v>7326611955</v>
      </c>
    </row>
    <row r="9443" spans="1:4" x14ac:dyDescent="0.3">
      <c r="A9443" t="s">
        <v>11753</v>
      </c>
      <c r="B9443" t="s">
        <v>2790</v>
      </c>
      <c r="C9443">
        <v>26651</v>
      </c>
      <c r="D9443">
        <v>6275593709</v>
      </c>
    </row>
    <row r="9444" spans="1:4" x14ac:dyDescent="0.3">
      <c r="A9444" t="s">
        <v>11754</v>
      </c>
      <c r="B9444" t="s">
        <v>2004</v>
      </c>
      <c r="C9444">
        <v>43909</v>
      </c>
      <c r="D9444">
        <v>6731572691</v>
      </c>
    </row>
    <row r="9445" spans="1:4" x14ac:dyDescent="0.3">
      <c r="A9445" t="s">
        <v>11755</v>
      </c>
      <c r="B9445" t="s">
        <v>2439</v>
      </c>
      <c r="C9445">
        <v>28116</v>
      </c>
      <c r="D9445">
        <v>7326611955</v>
      </c>
    </row>
    <row r="9446" spans="1:4" x14ac:dyDescent="0.3">
      <c r="A9446" t="s">
        <v>11756</v>
      </c>
      <c r="B9446" t="s">
        <v>2223</v>
      </c>
      <c r="C9446">
        <v>31032</v>
      </c>
      <c r="D9446">
        <v>8361813608</v>
      </c>
    </row>
    <row r="9447" spans="1:4" x14ac:dyDescent="0.3">
      <c r="A9447" t="s">
        <v>11757</v>
      </c>
      <c r="B9447" t="s">
        <v>2554</v>
      </c>
      <c r="C9447">
        <v>55833</v>
      </c>
      <c r="D9447">
        <v>9317454674</v>
      </c>
    </row>
    <row r="9448" spans="1:4" x14ac:dyDescent="0.3">
      <c r="A9448" t="s">
        <v>11758</v>
      </c>
      <c r="B9448" t="s">
        <v>2340</v>
      </c>
      <c r="C9448">
        <v>32957</v>
      </c>
      <c r="D9448">
        <v>7074056774</v>
      </c>
    </row>
    <row r="9449" spans="1:4" x14ac:dyDescent="0.3">
      <c r="A9449" t="s">
        <v>11759</v>
      </c>
      <c r="B9449" t="s">
        <v>2419</v>
      </c>
      <c r="C9449">
        <v>20761</v>
      </c>
      <c r="D9449">
        <v>4406664351</v>
      </c>
    </row>
    <row r="9450" spans="1:4" x14ac:dyDescent="0.3">
      <c r="A9450" t="s">
        <v>11760</v>
      </c>
      <c r="B9450" t="s">
        <v>4018</v>
      </c>
      <c r="C9450">
        <v>27248</v>
      </c>
      <c r="D9450">
        <v>19662963</v>
      </c>
    </row>
    <row r="9451" spans="1:4" x14ac:dyDescent="0.3">
      <c r="A9451" t="s">
        <v>11761</v>
      </c>
      <c r="B9451" t="s">
        <v>2047</v>
      </c>
      <c r="C9451">
        <v>44597</v>
      </c>
      <c r="D9451">
        <v>8054305400</v>
      </c>
    </row>
    <row r="9452" spans="1:4" x14ac:dyDescent="0.3">
      <c r="A9452" t="s">
        <v>11762</v>
      </c>
      <c r="B9452" t="s">
        <v>3785</v>
      </c>
      <c r="C9452">
        <v>56575</v>
      </c>
      <c r="D9452">
        <v>2607689635</v>
      </c>
    </row>
    <row r="9453" spans="1:4" x14ac:dyDescent="0.3">
      <c r="A9453" t="s">
        <v>11763</v>
      </c>
      <c r="B9453" t="s">
        <v>2380</v>
      </c>
      <c r="C9453">
        <v>33278</v>
      </c>
      <c r="D9453">
        <v>7645724897</v>
      </c>
    </row>
    <row r="9454" spans="1:4" x14ac:dyDescent="0.3">
      <c r="A9454" t="s">
        <v>11764</v>
      </c>
      <c r="B9454" t="s">
        <v>3271</v>
      </c>
      <c r="C9454">
        <v>12172</v>
      </c>
      <c r="D9454">
        <v>4862005330</v>
      </c>
    </row>
    <row r="9455" spans="1:4" x14ac:dyDescent="0.3">
      <c r="A9455" t="s">
        <v>11765</v>
      </c>
      <c r="B9455" t="s">
        <v>2207</v>
      </c>
      <c r="C9455">
        <v>40358</v>
      </c>
      <c r="D9455">
        <v>1009146149</v>
      </c>
    </row>
    <row r="9456" spans="1:4" x14ac:dyDescent="0.3">
      <c r="A9456" t="s">
        <v>11766</v>
      </c>
      <c r="B9456" t="s">
        <v>4145</v>
      </c>
      <c r="C9456">
        <v>21403</v>
      </c>
      <c r="D9456">
        <v>2973558387</v>
      </c>
    </row>
    <row r="9457" spans="1:4" x14ac:dyDescent="0.3">
      <c r="A9457" t="s">
        <v>11767</v>
      </c>
      <c r="B9457" t="s">
        <v>2546</v>
      </c>
      <c r="C9457">
        <v>23429</v>
      </c>
      <c r="D9457">
        <v>4716524892</v>
      </c>
    </row>
    <row r="9458" spans="1:4" x14ac:dyDescent="0.3">
      <c r="A9458" t="s">
        <v>11768</v>
      </c>
      <c r="B9458" t="s">
        <v>2554</v>
      </c>
      <c r="C9458">
        <v>44883</v>
      </c>
      <c r="D9458">
        <v>896700143</v>
      </c>
    </row>
    <row r="9459" spans="1:4" x14ac:dyDescent="0.3">
      <c r="A9459" t="s">
        <v>11769</v>
      </c>
      <c r="B9459" t="s">
        <v>3560</v>
      </c>
      <c r="C9459">
        <v>10063</v>
      </c>
      <c r="D9459">
        <v>3409869514</v>
      </c>
    </row>
    <row r="9460" spans="1:4" x14ac:dyDescent="0.3">
      <c r="A9460" t="s">
        <v>11770</v>
      </c>
      <c r="B9460" t="s">
        <v>2470</v>
      </c>
      <c r="C9460">
        <v>45622</v>
      </c>
      <c r="D9460">
        <v>7824503232</v>
      </c>
    </row>
    <row r="9461" spans="1:4" x14ac:dyDescent="0.3">
      <c r="A9461" t="s">
        <v>11771</v>
      </c>
      <c r="B9461" t="s">
        <v>2028</v>
      </c>
      <c r="C9461">
        <v>16842</v>
      </c>
      <c r="D9461">
        <v>7070564503</v>
      </c>
    </row>
    <row r="9462" spans="1:4" x14ac:dyDescent="0.3">
      <c r="A9462" t="s">
        <v>11772</v>
      </c>
      <c r="B9462" t="s">
        <v>2343</v>
      </c>
      <c r="C9462">
        <v>35858</v>
      </c>
      <c r="D9462">
        <v>7966083349</v>
      </c>
    </row>
    <row r="9463" spans="1:4" x14ac:dyDescent="0.3">
      <c r="A9463" t="s">
        <v>11773</v>
      </c>
      <c r="B9463" t="s">
        <v>3201</v>
      </c>
      <c r="C9463">
        <v>48063</v>
      </c>
      <c r="D9463">
        <v>5074304008</v>
      </c>
    </row>
    <row r="9464" spans="1:4" x14ac:dyDescent="0.3">
      <c r="A9464" t="s">
        <v>11774</v>
      </c>
      <c r="B9464" t="s">
        <v>2847</v>
      </c>
      <c r="C9464">
        <v>54939</v>
      </c>
      <c r="D9464">
        <v>6776868107</v>
      </c>
    </row>
    <row r="9465" spans="1:4" x14ac:dyDescent="0.3">
      <c r="A9465" t="s">
        <v>11775</v>
      </c>
      <c r="B9465" t="s">
        <v>2478</v>
      </c>
      <c r="C9465">
        <v>15574</v>
      </c>
      <c r="D9465">
        <v>7098438871</v>
      </c>
    </row>
    <row r="9466" spans="1:4" x14ac:dyDescent="0.3">
      <c r="A9466" t="s">
        <v>11776</v>
      </c>
      <c r="B9466" t="s">
        <v>3269</v>
      </c>
      <c r="C9466">
        <v>41138</v>
      </c>
      <c r="D9466">
        <v>1895483948</v>
      </c>
    </row>
    <row r="9467" spans="1:4" x14ac:dyDescent="0.3">
      <c r="A9467" t="s">
        <v>11777</v>
      </c>
      <c r="B9467" t="s">
        <v>2279</v>
      </c>
      <c r="C9467">
        <v>36361</v>
      </c>
      <c r="D9467">
        <v>7906441400</v>
      </c>
    </row>
    <row r="9468" spans="1:4" x14ac:dyDescent="0.3">
      <c r="A9468" t="s">
        <v>11778</v>
      </c>
      <c r="B9468" t="s">
        <v>2047</v>
      </c>
      <c r="C9468">
        <v>36687</v>
      </c>
      <c r="D9468">
        <v>4401069773</v>
      </c>
    </row>
    <row r="9469" spans="1:4" x14ac:dyDescent="0.3">
      <c r="A9469" t="s">
        <v>11779</v>
      </c>
      <c r="B9469" t="s">
        <v>4362</v>
      </c>
      <c r="C9469">
        <v>41144</v>
      </c>
      <c r="D9469">
        <v>6510701464</v>
      </c>
    </row>
    <row r="9470" spans="1:4" x14ac:dyDescent="0.3">
      <c r="A9470" t="s">
        <v>11780</v>
      </c>
      <c r="B9470" t="s">
        <v>4362</v>
      </c>
      <c r="C9470">
        <v>28772</v>
      </c>
      <c r="D9470">
        <v>8501525324</v>
      </c>
    </row>
    <row r="9471" spans="1:4" x14ac:dyDescent="0.3">
      <c r="A9471" t="s">
        <v>11781</v>
      </c>
      <c r="B9471" t="s">
        <v>2507</v>
      </c>
      <c r="C9471">
        <v>44714</v>
      </c>
      <c r="D9471">
        <v>2083520173</v>
      </c>
    </row>
    <row r="9472" spans="1:4" x14ac:dyDescent="0.3">
      <c r="A9472" t="s">
        <v>11782</v>
      </c>
      <c r="B9472" t="s">
        <v>3039</v>
      </c>
      <c r="C9472">
        <v>54272</v>
      </c>
      <c r="D9472">
        <v>3127459866</v>
      </c>
    </row>
    <row r="9473" spans="1:4" x14ac:dyDescent="0.3">
      <c r="A9473" t="s">
        <v>11783</v>
      </c>
      <c r="B9473" t="s">
        <v>1986</v>
      </c>
      <c r="C9473">
        <v>55353</v>
      </c>
      <c r="D9473">
        <v>6724903874</v>
      </c>
    </row>
    <row r="9474" spans="1:4" x14ac:dyDescent="0.3">
      <c r="A9474" t="s">
        <v>11784</v>
      </c>
      <c r="B9474" t="s">
        <v>2335</v>
      </c>
      <c r="C9474">
        <v>35705</v>
      </c>
      <c r="D9474">
        <v>7074056774</v>
      </c>
    </row>
    <row r="9475" spans="1:4" x14ac:dyDescent="0.3">
      <c r="A9475" t="s">
        <v>11785</v>
      </c>
      <c r="B9475" t="s">
        <v>2600</v>
      </c>
      <c r="C9475">
        <v>51777</v>
      </c>
      <c r="D9475">
        <v>2480515559</v>
      </c>
    </row>
    <row r="9476" spans="1:4" x14ac:dyDescent="0.3">
      <c r="A9476" t="s">
        <v>11786</v>
      </c>
      <c r="B9476" t="s">
        <v>2312</v>
      </c>
      <c r="C9476">
        <v>38063</v>
      </c>
      <c r="D9476">
        <v>6510701464</v>
      </c>
    </row>
    <row r="9477" spans="1:4" x14ac:dyDescent="0.3">
      <c r="A9477" t="s">
        <v>11787</v>
      </c>
      <c r="B9477" t="s">
        <v>1980</v>
      </c>
      <c r="C9477">
        <v>41969</v>
      </c>
      <c r="D9477">
        <v>9128677390</v>
      </c>
    </row>
    <row r="9478" spans="1:4" x14ac:dyDescent="0.3">
      <c r="A9478" t="s">
        <v>11788</v>
      </c>
      <c r="B9478" t="s">
        <v>2670</v>
      </c>
      <c r="C9478">
        <v>43703</v>
      </c>
      <c r="D9478">
        <v>228985188</v>
      </c>
    </row>
    <row r="9479" spans="1:4" x14ac:dyDescent="0.3">
      <c r="A9479" t="s">
        <v>11789</v>
      </c>
      <c r="B9479" t="s">
        <v>2016</v>
      </c>
      <c r="C9479">
        <v>49322</v>
      </c>
      <c r="D9479">
        <v>2053848936</v>
      </c>
    </row>
    <row r="9480" spans="1:4" x14ac:dyDescent="0.3">
      <c r="A9480" t="s">
        <v>11790</v>
      </c>
      <c r="B9480" t="s">
        <v>2257</v>
      </c>
      <c r="C9480">
        <v>45338</v>
      </c>
      <c r="D9480">
        <v>9292607561</v>
      </c>
    </row>
    <row r="9481" spans="1:4" x14ac:dyDescent="0.3">
      <c r="A9481" t="s">
        <v>11791</v>
      </c>
      <c r="B9481" t="s">
        <v>2507</v>
      </c>
      <c r="C9481">
        <v>38788</v>
      </c>
      <c r="D9481">
        <v>7625163059</v>
      </c>
    </row>
    <row r="9482" spans="1:4" x14ac:dyDescent="0.3">
      <c r="A9482" t="s">
        <v>11792</v>
      </c>
      <c r="B9482" t="s">
        <v>2914</v>
      </c>
      <c r="C9482">
        <v>21264</v>
      </c>
      <c r="D9482">
        <v>8695742075</v>
      </c>
    </row>
    <row r="9483" spans="1:4" x14ac:dyDescent="0.3">
      <c r="A9483" t="s">
        <v>11793</v>
      </c>
      <c r="B9483" t="s">
        <v>2576</v>
      </c>
      <c r="C9483">
        <v>37317</v>
      </c>
      <c r="D9483">
        <v>2070860833</v>
      </c>
    </row>
    <row r="9484" spans="1:4" x14ac:dyDescent="0.3">
      <c r="A9484" t="s">
        <v>11794</v>
      </c>
      <c r="B9484" t="s">
        <v>4422</v>
      </c>
      <c r="C9484">
        <v>14733</v>
      </c>
      <c r="D9484">
        <v>6718456802</v>
      </c>
    </row>
    <row r="9485" spans="1:4" x14ac:dyDescent="0.3">
      <c r="A9485" t="s">
        <v>11795</v>
      </c>
      <c r="B9485" t="s">
        <v>2923</v>
      </c>
      <c r="C9485">
        <v>25104</v>
      </c>
      <c r="D9485">
        <v>9597202352</v>
      </c>
    </row>
    <row r="9486" spans="1:4" x14ac:dyDescent="0.3">
      <c r="A9486" t="s">
        <v>11796</v>
      </c>
      <c r="B9486" t="s">
        <v>2569</v>
      </c>
      <c r="C9486">
        <v>10085</v>
      </c>
      <c r="D9486">
        <v>304906506</v>
      </c>
    </row>
    <row r="9487" spans="1:4" x14ac:dyDescent="0.3">
      <c r="A9487" t="s">
        <v>11797</v>
      </c>
      <c r="B9487" t="s">
        <v>2533</v>
      </c>
      <c r="C9487">
        <v>57637</v>
      </c>
      <c r="D9487">
        <v>2022565827</v>
      </c>
    </row>
    <row r="9488" spans="1:4" x14ac:dyDescent="0.3">
      <c r="A9488" t="s">
        <v>11798</v>
      </c>
      <c r="B9488" t="s">
        <v>2012</v>
      </c>
      <c r="C9488">
        <v>18521</v>
      </c>
      <c r="D9488">
        <v>7326611955</v>
      </c>
    </row>
    <row r="9489" spans="1:4" x14ac:dyDescent="0.3">
      <c r="A9489" t="s">
        <v>11799</v>
      </c>
      <c r="B9489" t="s">
        <v>2047</v>
      </c>
      <c r="C9489">
        <v>22392</v>
      </c>
      <c r="D9489">
        <v>4688336071</v>
      </c>
    </row>
    <row r="9490" spans="1:4" x14ac:dyDescent="0.3">
      <c r="A9490" t="s">
        <v>11800</v>
      </c>
      <c r="B9490" t="s">
        <v>3560</v>
      </c>
      <c r="C9490">
        <v>27138</v>
      </c>
      <c r="D9490">
        <v>244523738</v>
      </c>
    </row>
    <row r="9491" spans="1:4" x14ac:dyDescent="0.3">
      <c r="A9491" t="s">
        <v>11801</v>
      </c>
      <c r="B9491" t="s">
        <v>2385</v>
      </c>
      <c r="C9491">
        <v>21931</v>
      </c>
      <c r="D9491">
        <v>2592292012</v>
      </c>
    </row>
    <row r="9492" spans="1:4" x14ac:dyDescent="0.3">
      <c r="A9492" t="s">
        <v>11802</v>
      </c>
      <c r="B9492" t="s">
        <v>3039</v>
      </c>
      <c r="C9492">
        <v>15056</v>
      </c>
      <c r="D9492">
        <v>8519669638</v>
      </c>
    </row>
    <row r="9493" spans="1:4" x14ac:dyDescent="0.3">
      <c r="A9493" t="s">
        <v>11803</v>
      </c>
      <c r="B9493" t="s">
        <v>2024</v>
      </c>
      <c r="C9493">
        <v>54010</v>
      </c>
      <c r="D9493">
        <v>4475496373</v>
      </c>
    </row>
    <row r="9494" spans="1:4" x14ac:dyDescent="0.3">
      <c r="A9494" t="s">
        <v>11804</v>
      </c>
      <c r="B9494" t="s">
        <v>2916</v>
      </c>
      <c r="C9494">
        <v>48525</v>
      </c>
      <c r="D9494">
        <v>8864419241</v>
      </c>
    </row>
    <row r="9495" spans="1:4" x14ac:dyDescent="0.3">
      <c r="A9495" t="s">
        <v>11805</v>
      </c>
      <c r="B9495" t="s">
        <v>2718</v>
      </c>
      <c r="C9495">
        <v>33263</v>
      </c>
      <c r="D9495">
        <v>6471464479</v>
      </c>
    </row>
    <row r="9496" spans="1:4" x14ac:dyDescent="0.3">
      <c r="A9496" t="s">
        <v>11806</v>
      </c>
      <c r="B9496" t="s">
        <v>3508</v>
      </c>
      <c r="C9496">
        <v>58421</v>
      </c>
      <c r="D9496">
        <v>4876404933</v>
      </c>
    </row>
    <row r="9497" spans="1:4" x14ac:dyDescent="0.3">
      <c r="A9497" t="s">
        <v>11807</v>
      </c>
      <c r="B9497" t="s">
        <v>2179</v>
      </c>
      <c r="C9497">
        <v>30038</v>
      </c>
      <c r="D9497">
        <v>1990334539</v>
      </c>
    </row>
    <row r="9498" spans="1:4" x14ac:dyDescent="0.3">
      <c r="A9498" t="s">
        <v>11808</v>
      </c>
      <c r="B9498" t="s">
        <v>2175</v>
      </c>
      <c r="C9498">
        <v>34300</v>
      </c>
      <c r="D9498">
        <v>8034345962</v>
      </c>
    </row>
    <row r="9499" spans="1:4" x14ac:dyDescent="0.3">
      <c r="A9499" t="s">
        <v>11809</v>
      </c>
      <c r="B9499" t="s">
        <v>2396</v>
      </c>
      <c r="C9499">
        <v>38740</v>
      </c>
      <c r="D9499">
        <v>1502791994</v>
      </c>
    </row>
    <row r="9500" spans="1:4" x14ac:dyDescent="0.3">
      <c r="A9500" t="s">
        <v>11810</v>
      </c>
      <c r="B9500" t="s">
        <v>2466</v>
      </c>
      <c r="C9500">
        <v>45770</v>
      </c>
      <c r="D9500">
        <v>5358183647</v>
      </c>
    </row>
    <row r="9501" spans="1:4" x14ac:dyDescent="0.3">
      <c r="A9501" t="s">
        <v>11811</v>
      </c>
      <c r="B9501" t="s">
        <v>2452</v>
      </c>
      <c r="C9501">
        <v>35931</v>
      </c>
      <c r="D9501">
        <v>132027631</v>
      </c>
    </row>
    <row r="9502" spans="1:4" x14ac:dyDescent="0.3">
      <c r="A9502" t="s">
        <v>11812</v>
      </c>
      <c r="B9502" t="s">
        <v>2161</v>
      </c>
      <c r="C9502">
        <v>26410</v>
      </c>
      <c r="D9502">
        <v>7888574610</v>
      </c>
    </row>
    <row r="9503" spans="1:4" x14ac:dyDescent="0.3">
      <c r="A9503" t="s">
        <v>11813</v>
      </c>
      <c r="B9503" t="s">
        <v>3113</v>
      </c>
      <c r="C9503">
        <v>33278</v>
      </c>
      <c r="D9503">
        <v>3145010581</v>
      </c>
    </row>
    <row r="9504" spans="1:4" x14ac:dyDescent="0.3">
      <c r="A9504" t="s">
        <v>11814</v>
      </c>
      <c r="B9504" t="s">
        <v>2329</v>
      </c>
      <c r="C9504">
        <v>15071</v>
      </c>
      <c r="D9504">
        <v>2740930763</v>
      </c>
    </row>
    <row r="9505" spans="1:4" x14ac:dyDescent="0.3">
      <c r="A9505" t="s">
        <v>11815</v>
      </c>
      <c r="B9505" t="s">
        <v>2199</v>
      </c>
      <c r="C9505">
        <v>25683</v>
      </c>
      <c r="D9505">
        <v>2298319154</v>
      </c>
    </row>
    <row r="9506" spans="1:4" x14ac:dyDescent="0.3">
      <c r="A9506" t="s">
        <v>11816</v>
      </c>
      <c r="B9506" t="s">
        <v>2057</v>
      </c>
      <c r="C9506">
        <v>48335</v>
      </c>
      <c r="D9506">
        <v>4610039311</v>
      </c>
    </row>
    <row r="9507" spans="1:4" x14ac:dyDescent="0.3">
      <c r="A9507" t="s">
        <v>11817</v>
      </c>
      <c r="B9507" t="s">
        <v>2137</v>
      </c>
      <c r="C9507">
        <v>34736</v>
      </c>
      <c r="D9507">
        <v>5828678620</v>
      </c>
    </row>
    <row r="9508" spans="1:4" x14ac:dyDescent="0.3">
      <c r="A9508" t="s">
        <v>11818</v>
      </c>
      <c r="B9508" t="s">
        <v>2475</v>
      </c>
      <c r="C9508">
        <v>14040</v>
      </c>
      <c r="D9508">
        <v>8223052873</v>
      </c>
    </row>
    <row r="9509" spans="1:4" x14ac:dyDescent="0.3">
      <c r="A9509" t="s">
        <v>11819</v>
      </c>
      <c r="B9509" t="s">
        <v>2012</v>
      </c>
      <c r="C9509">
        <v>46059</v>
      </c>
      <c r="D9509">
        <v>6259267215</v>
      </c>
    </row>
    <row r="9510" spans="1:4" x14ac:dyDescent="0.3">
      <c r="A9510" t="s">
        <v>11820</v>
      </c>
      <c r="B9510" t="s">
        <v>3144</v>
      </c>
      <c r="C9510">
        <v>54209</v>
      </c>
      <c r="D9510">
        <v>6732216945</v>
      </c>
    </row>
    <row r="9511" spans="1:4" x14ac:dyDescent="0.3">
      <c r="A9511" t="s">
        <v>11821</v>
      </c>
      <c r="B9511" t="s">
        <v>3023</v>
      </c>
      <c r="C9511">
        <v>12161</v>
      </c>
      <c r="D9511">
        <v>2191930824</v>
      </c>
    </row>
    <row r="9512" spans="1:4" x14ac:dyDescent="0.3">
      <c r="A9512" t="s">
        <v>11822</v>
      </c>
      <c r="B9512" t="s">
        <v>2083</v>
      </c>
      <c r="C9512">
        <v>13795</v>
      </c>
      <c r="D9512">
        <v>5764488419</v>
      </c>
    </row>
    <row r="9513" spans="1:4" x14ac:dyDescent="0.3">
      <c r="A9513" t="s">
        <v>11823</v>
      </c>
      <c r="B9513" t="s">
        <v>2498</v>
      </c>
      <c r="C9513">
        <v>36938</v>
      </c>
      <c r="D9513">
        <v>701563818</v>
      </c>
    </row>
    <row r="9514" spans="1:4" x14ac:dyDescent="0.3">
      <c r="A9514" t="s">
        <v>11824</v>
      </c>
      <c r="B9514" t="s">
        <v>2385</v>
      </c>
      <c r="C9514">
        <v>34365</v>
      </c>
      <c r="D9514">
        <v>3932861779</v>
      </c>
    </row>
    <row r="9515" spans="1:4" x14ac:dyDescent="0.3">
      <c r="A9515" t="s">
        <v>11825</v>
      </c>
      <c r="B9515" t="s">
        <v>3201</v>
      </c>
      <c r="C9515">
        <v>31903</v>
      </c>
      <c r="D9515">
        <v>1280521902</v>
      </c>
    </row>
    <row r="9516" spans="1:4" x14ac:dyDescent="0.3">
      <c r="A9516" t="s">
        <v>11826</v>
      </c>
      <c r="B9516" t="s">
        <v>2253</v>
      </c>
      <c r="C9516">
        <v>53245</v>
      </c>
      <c r="D9516">
        <v>8065075959</v>
      </c>
    </row>
    <row r="9517" spans="1:4" x14ac:dyDescent="0.3">
      <c r="A9517" t="s">
        <v>11827</v>
      </c>
      <c r="B9517" t="s">
        <v>1938</v>
      </c>
      <c r="C9517">
        <v>53624</v>
      </c>
      <c r="D9517">
        <v>250257920</v>
      </c>
    </row>
    <row r="9518" spans="1:4" x14ac:dyDescent="0.3">
      <c r="A9518" t="s">
        <v>11828</v>
      </c>
      <c r="B9518" t="s">
        <v>2016</v>
      </c>
      <c r="C9518">
        <v>44981</v>
      </c>
      <c r="D9518">
        <v>4768342426</v>
      </c>
    </row>
    <row r="9519" spans="1:4" x14ac:dyDescent="0.3">
      <c r="A9519" t="s">
        <v>11829</v>
      </c>
      <c r="B9519" t="s">
        <v>1944</v>
      </c>
      <c r="C9519">
        <v>53758</v>
      </c>
      <c r="D9519">
        <v>9984023702</v>
      </c>
    </row>
    <row r="9520" spans="1:4" x14ac:dyDescent="0.3">
      <c r="A9520" t="s">
        <v>11830</v>
      </c>
      <c r="B9520" t="s">
        <v>2266</v>
      </c>
      <c r="C9520">
        <v>34348</v>
      </c>
      <c r="D9520">
        <v>7001733199</v>
      </c>
    </row>
    <row r="9521" spans="1:4" x14ac:dyDescent="0.3">
      <c r="A9521" t="s">
        <v>11831</v>
      </c>
      <c r="B9521" t="s">
        <v>2734</v>
      </c>
      <c r="C9521">
        <v>23162</v>
      </c>
      <c r="D9521">
        <v>9340547551</v>
      </c>
    </row>
    <row r="9522" spans="1:4" x14ac:dyDescent="0.3">
      <c r="A9522" t="s">
        <v>11832</v>
      </c>
      <c r="B9522" t="s">
        <v>2524</v>
      </c>
      <c r="C9522">
        <v>24309</v>
      </c>
      <c r="D9522">
        <v>4290015026</v>
      </c>
    </row>
    <row r="9523" spans="1:4" x14ac:dyDescent="0.3">
      <c r="A9523" t="s">
        <v>11833</v>
      </c>
      <c r="B9523" t="s">
        <v>1993</v>
      </c>
      <c r="C9523">
        <v>33569</v>
      </c>
      <c r="D9523">
        <v>2259282237</v>
      </c>
    </row>
    <row r="9524" spans="1:4" x14ac:dyDescent="0.3">
      <c r="A9524" t="s">
        <v>11834</v>
      </c>
      <c r="B9524" t="s">
        <v>2190</v>
      </c>
      <c r="C9524">
        <v>56745</v>
      </c>
      <c r="D9524">
        <v>6614458434</v>
      </c>
    </row>
    <row r="9525" spans="1:4" x14ac:dyDescent="0.3">
      <c r="A9525" t="s">
        <v>11835</v>
      </c>
      <c r="B9525" t="s">
        <v>2236</v>
      </c>
      <c r="C9525">
        <v>34904</v>
      </c>
      <c r="D9525">
        <v>8239612253</v>
      </c>
    </row>
    <row r="9526" spans="1:4" x14ac:dyDescent="0.3">
      <c r="A9526" t="s">
        <v>11836</v>
      </c>
      <c r="B9526" t="s">
        <v>2484</v>
      </c>
      <c r="C9526">
        <v>40278</v>
      </c>
      <c r="D9526">
        <v>5197585250</v>
      </c>
    </row>
    <row r="9527" spans="1:4" x14ac:dyDescent="0.3">
      <c r="A9527" t="s">
        <v>11837</v>
      </c>
      <c r="B9527" t="s">
        <v>2746</v>
      </c>
      <c r="C9527">
        <v>30633</v>
      </c>
      <c r="D9527">
        <v>5439294325</v>
      </c>
    </row>
    <row r="9528" spans="1:4" x14ac:dyDescent="0.3">
      <c r="A9528" t="s">
        <v>11838</v>
      </c>
      <c r="B9528" t="s">
        <v>2639</v>
      </c>
      <c r="C9528">
        <v>25956</v>
      </c>
      <c r="D9528">
        <v>17898579</v>
      </c>
    </row>
    <row r="9529" spans="1:4" x14ac:dyDescent="0.3">
      <c r="A9529" t="s">
        <v>11839</v>
      </c>
      <c r="B9529" t="s">
        <v>2073</v>
      </c>
      <c r="C9529">
        <v>52370</v>
      </c>
      <c r="D9529">
        <v>689661541</v>
      </c>
    </row>
    <row r="9530" spans="1:4" x14ac:dyDescent="0.3">
      <c r="A9530" t="s">
        <v>11840</v>
      </c>
      <c r="B9530" t="s">
        <v>2290</v>
      </c>
      <c r="C9530">
        <v>32245</v>
      </c>
      <c r="D9530">
        <v>5929508313</v>
      </c>
    </row>
    <row r="9531" spans="1:4" x14ac:dyDescent="0.3">
      <c r="A9531" t="s">
        <v>11841</v>
      </c>
      <c r="B9531" t="s">
        <v>2725</v>
      </c>
      <c r="C9531">
        <v>18647</v>
      </c>
      <c r="D9531">
        <v>6713405010</v>
      </c>
    </row>
    <row r="9532" spans="1:4" x14ac:dyDescent="0.3">
      <c r="A9532" t="s">
        <v>11842</v>
      </c>
      <c r="B9532" t="s">
        <v>2970</v>
      </c>
      <c r="C9532">
        <v>14808</v>
      </c>
      <c r="D9532">
        <v>8501525324</v>
      </c>
    </row>
    <row r="9533" spans="1:4" x14ac:dyDescent="0.3">
      <c r="A9533" t="s">
        <v>11843</v>
      </c>
      <c r="B9533" t="s">
        <v>2170</v>
      </c>
      <c r="C9533">
        <v>12243</v>
      </c>
      <c r="D9533">
        <v>4759627103</v>
      </c>
    </row>
    <row r="9534" spans="1:4" x14ac:dyDescent="0.3">
      <c r="A9534" t="s">
        <v>11844</v>
      </c>
      <c r="B9534" t="s">
        <v>2093</v>
      </c>
      <c r="C9534">
        <v>51275</v>
      </c>
      <c r="D9534">
        <v>7769010411</v>
      </c>
    </row>
    <row r="9535" spans="1:4" x14ac:dyDescent="0.3">
      <c r="A9535" t="s">
        <v>11845</v>
      </c>
      <c r="B9535" t="s">
        <v>2242</v>
      </c>
      <c r="C9535">
        <v>20928</v>
      </c>
      <c r="D9535">
        <v>5383734902</v>
      </c>
    </row>
    <row r="9536" spans="1:4" x14ac:dyDescent="0.3">
      <c r="A9536" t="s">
        <v>11846</v>
      </c>
      <c r="B9536" t="s">
        <v>2505</v>
      </c>
      <c r="C9536">
        <v>19957</v>
      </c>
      <c r="D9536">
        <v>7001733199</v>
      </c>
    </row>
    <row r="9537" spans="1:4" x14ac:dyDescent="0.3">
      <c r="A9537" t="s">
        <v>11847</v>
      </c>
      <c r="B9537" t="s">
        <v>2325</v>
      </c>
      <c r="C9537">
        <v>17575</v>
      </c>
      <c r="D9537">
        <v>9603610356</v>
      </c>
    </row>
    <row r="9538" spans="1:4" x14ac:dyDescent="0.3">
      <c r="A9538" t="s">
        <v>11848</v>
      </c>
      <c r="B9538" t="s">
        <v>2790</v>
      </c>
      <c r="C9538">
        <v>17644</v>
      </c>
      <c r="D9538">
        <v>4759627103</v>
      </c>
    </row>
    <row r="9539" spans="1:4" x14ac:dyDescent="0.3">
      <c r="A9539" t="s">
        <v>11849</v>
      </c>
      <c r="B9539" t="s">
        <v>2714</v>
      </c>
      <c r="C9539">
        <v>52624</v>
      </c>
      <c r="D9539">
        <v>397599129</v>
      </c>
    </row>
    <row r="9540" spans="1:4" x14ac:dyDescent="0.3">
      <c r="A9540" t="s">
        <v>11850</v>
      </c>
      <c r="B9540" t="s">
        <v>2335</v>
      </c>
      <c r="C9540">
        <v>52336</v>
      </c>
      <c r="D9540">
        <v>1085075834</v>
      </c>
    </row>
    <row r="9541" spans="1:4" x14ac:dyDescent="0.3">
      <c r="A9541" t="s">
        <v>11851</v>
      </c>
      <c r="B9541" t="s">
        <v>1991</v>
      </c>
      <c r="C9541">
        <v>36781</v>
      </c>
      <c r="D9541">
        <v>3145039288</v>
      </c>
    </row>
    <row r="9542" spans="1:4" x14ac:dyDescent="0.3">
      <c r="A9542" t="s">
        <v>11852</v>
      </c>
      <c r="B9542" t="s">
        <v>3390</v>
      </c>
      <c r="C9542">
        <v>30863</v>
      </c>
      <c r="D9542">
        <v>2257563263</v>
      </c>
    </row>
    <row r="9543" spans="1:4" x14ac:dyDescent="0.3">
      <c r="A9543" t="s">
        <v>11853</v>
      </c>
      <c r="B9543" t="s">
        <v>2059</v>
      </c>
      <c r="C9543">
        <v>54143</v>
      </c>
      <c r="D9543">
        <v>9228842121</v>
      </c>
    </row>
    <row r="9544" spans="1:4" x14ac:dyDescent="0.3">
      <c r="A9544" t="s">
        <v>11854</v>
      </c>
      <c r="B9544" t="s">
        <v>2470</v>
      </c>
      <c r="C9544">
        <v>56786</v>
      </c>
      <c r="D9544">
        <v>2259282237</v>
      </c>
    </row>
    <row r="9545" spans="1:4" x14ac:dyDescent="0.3">
      <c r="A9545" t="s">
        <v>11855</v>
      </c>
      <c r="B9545" t="s">
        <v>2041</v>
      </c>
      <c r="C9545">
        <v>41288</v>
      </c>
      <c r="D9545">
        <v>5759255762</v>
      </c>
    </row>
    <row r="9546" spans="1:4" x14ac:dyDescent="0.3">
      <c r="A9546" t="s">
        <v>11856</v>
      </c>
      <c r="B9546" t="s">
        <v>2885</v>
      </c>
      <c r="C9546">
        <v>46260</v>
      </c>
      <c r="D9546">
        <v>6253520369</v>
      </c>
    </row>
    <row r="9547" spans="1:4" x14ac:dyDescent="0.3">
      <c r="A9547" t="s">
        <v>11857</v>
      </c>
      <c r="B9547" t="s">
        <v>2203</v>
      </c>
      <c r="C9547">
        <v>45205</v>
      </c>
      <c r="D9547">
        <v>4795089876</v>
      </c>
    </row>
    <row r="9548" spans="1:4" x14ac:dyDescent="0.3">
      <c r="A9548" t="s">
        <v>11858</v>
      </c>
      <c r="B9548" t="s">
        <v>2431</v>
      </c>
      <c r="C9548">
        <v>28512</v>
      </c>
      <c r="D9548">
        <v>3435517239</v>
      </c>
    </row>
    <row r="9549" spans="1:4" x14ac:dyDescent="0.3">
      <c r="A9549" t="s">
        <v>11859</v>
      </c>
      <c r="B9549" t="s">
        <v>2069</v>
      </c>
      <c r="C9549">
        <v>49307</v>
      </c>
      <c r="D9549">
        <v>2893065872</v>
      </c>
    </row>
    <row r="9550" spans="1:4" x14ac:dyDescent="0.3">
      <c r="A9550" t="s">
        <v>11860</v>
      </c>
      <c r="B9550" t="s">
        <v>2288</v>
      </c>
      <c r="C9550">
        <v>56450</v>
      </c>
      <c r="D9550">
        <v>228985188</v>
      </c>
    </row>
    <row r="9551" spans="1:4" x14ac:dyDescent="0.3">
      <c r="A9551" t="s">
        <v>11861</v>
      </c>
      <c r="B9551" t="s">
        <v>2271</v>
      </c>
      <c r="C9551">
        <v>40531</v>
      </c>
      <c r="D9551">
        <v>8069192305</v>
      </c>
    </row>
    <row r="9552" spans="1:4" x14ac:dyDescent="0.3">
      <c r="A9552" t="s">
        <v>11862</v>
      </c>
      <c r="B9552" t="s">
        <v>2006</v>
      </c>
      <c r="C9552">
        <v>56903</v>
      </c>
      <c r="D9552">
        <v>793441269</v>
      </c>
    </row>
    <row r="9553" spans="1:4" x14ac:dyDescent="0.3">
      <c r="A9553" t="s">
        <v>11863</v>
      </c>
      <c r="B9553" t="s">
        <v>1976</v>
      </c>
      <c r="C9553">
        <v>42040</v>
      </c>
      <c r="D9553">
        <v>8887868026</v>
      </c>
    </row>
    <row r="9554" spans="1:4" x14ac:dyDescent="0.3">
      <c r="A9554" t="s">
        <v>11864</v>
      </c>
      <c r="B9554" t="s">
        <v>2383</v>
      </c>
      <c r="C9554">
        <v>56353</v>
      </c>
      <c r="D9554">
        <v>769312748</v>
      </c>
    </row>
    <row r="9555" spans="1:4" x14ac:dyDescent="0.3">
      <c r="A9555" t="s">
        <v>11865</v>
      </c>
      <c r="B9555" t="s">
        <v>2101</v>
      </c>
      <c r="C9555">
        <v>27937</v>
      </c>
      <c r="D9555">
        <v>1053331541</v>
      </c>
    </row>
    <row r="9556" spans="1:4" x14ac:dyDescent="0.3">
      <c r="A9556" t="s">
        <v>11866</v>
      </c>
      <c r="B9556" t="s">
        <v>3041</v>
      </c>
      <c r="C9556">
        <v>50503</v>
      </c>
      <c r="D9556">
        <v>3513651333</v>
      </c>
    </row>
    <row r="9557" spans="1:4" x14ac:dyDescent="0.3">
      <c r="A9557" t="s">
        <v>11867</v>
      </c>
      <c r="B9557" t="s">
        <v>1964</v>
      </c>
      <c r="C9557">
        <v>17059</v>
      </c>
      <c r="D9557">
        <v>5075915108</v>
      </c>
    </row>
    <row r="9558" spans="1:4" x14ac:dyDescent="0.3">
      <c r="A9558" t="s">
        <v>11868</v>
      </c>
      <c r="B9558" t="s">
        <v>2139</v>
      </c>
      <c r="C9558">
        <v>31442</v>
      </c>
      <c r="D9558">
        <v>7326611955</v>
      </c>
    </row>
    <row r="9559" spans="1:4" x14ac:dyDescent="0.3">
      <c r="A9559" t="s">
        <v>11869</v>
      </c>
      <c r="B9559" t="s">
        <v>2018</v>
      </c>
      <c r="C9559">
        <v>50148</v>
      </c>
      <c r="D9559">
        <v>2297168497</v>
      </c>
    </row>
    <row r="9560" spans="1:4" x14ac:dyDescent="0.3">
      <c r="A9560" t="s">
        <v>11870</v>
      </c>
      <c r="B9560" t="s">
        <v>2576</v>
      </c>
      <c r="C9560">
        <v>24629</v>
      </c>
      <c r="D9560">
        <v>5341512014</v>
      </c>
    </row>
    <row r="9561" spans="1:4" x14ac:dyDescent="0.3">
      <c r="A9561" t="s">
        <v>11871</v>
      </c>
      <c r="B9561" t="s">
        <v>2047</v>
      </c>
      <c r="C9561">
        <v>21237</v>
      </c>
      <c r="D9561">
        <v>2405876701</v>
      </c>
    </row>
    <row r="9562" spans="1:4" x14ac:dyDescent="0.3">
      <c r="A9562" t="s">
        <v>11872</v>
      </c>
      <c r="B9562" t="s">
        <v>2517</v>
      </c>
      <c r="C9562">
        <v>44221</v>
      </c>
      <c r="D9562">
        <v>6789690301</v>
      </c>
    </row>
    <row r="9563" spans="1:4" x14ac:dyDescent="0.3">
      <c r="A9563" t="s">
        <v>11873</v>
      </c>
      <c r="B9563" t="s">
        <v>2633</v>
      </c>
      <c r="C9563">
        <v>31042</v>
      </c>
      <c r="D9563">
        <v>4808886316</v>
      </c>
    </row>
    <row r="9564" spans="1:4" x14ac:dyDescent="0.3">
      <c r="A9564" t="s">
        <v>11874</v>
      </c>
      <c r="B9564" t="s">
        <v>2507</v>
      </c>
      <c r="C9564">
        <v>12139</v>
      </c>
      <c r="D9564">
        <v>7373156215</v>
      </c>
    </row>
    <row r="9565" spans="1:4" x14ac:dyDescent="0.3">
      <c r="A9565" t="s">
        <v>11875</v>
      </c>
      <c r="B9565" t="s">
        <v>2824</v>
      </c>
      <c r="C9565">
        <v>14953</v>
      </c>
      <c r="D9565">
        <v>1518783783</v>
      </c>
    </row>
    <row r="9566" spans="1:4" x14ac:dyDescent="0.3">
      <c r="A9566" t="s">
        <v>11876</v>
      </c>
      <c r="B9566" t="s">
        <v>3169</v>
      </c>
      <c r="C9566">
        <v>51958</v>
      </c>
      <c r="D9566">
        <v>960994726</v>
      </c>
    </row>
    <row r="9567" spans="1:4" x14ac:dyDescent="0.3">
      <c r="A9567" t="s">
        <v>11877</v>
      </c>
      <c r="B9567" t="s">
        <v>2141</v>
      </c>
      <c r="C9567">
        <v>36061</v>
      </c>
      <c r="D9567">
        <v>1444572199</v>
      </c>
    </row>
    <row r="9568" spans="1:4" x14ac:dyDescent="0.3">
      <c r="A9568" t="s">
        <v>11878</v>
      </c>
      <c r="B9568" t="s">
        <v>3663</v>
      </c>
      <c r="C9568">
        <v>32765</v>
      </c>
      <c r="D9568">
        <v>8350412399</v>
      </c>
    </row>
    <row r="9569" spans="1:4" x14ac:dyDescent="0.3">
      <c r="A9569" t="s">
        <v>11879</v>
      </c>
      <c r="B9569" t="s">
        <v>2633</v>
      </c>
      <c r="C9569">
        <v>25070</v>
      </c>
      <c r="D9569">
        <v>2649428619</v>
      </c>
    </row>
    <row r="9570" spans="1:4" x14ac:dyDescent="0.3">
      <c r="A9570" t="s">
        <v>11880</v>
      </c>
      <c r="B9570" t="s">
        <v>2161</v>
      </c>
      <c r="C9570">
        <v>14318</v>
      </c>
      <c r="D9570">
        <v>2763158331</v>
      </c>
    </row>
    <row r="9571" spans="1:4" x14ac:dyDescent="0.3">
      <c r="A9571" t="s">
        <v>11881</v>
      </c>
      <c r="B9571" t="s">
        <v>2452</v>
      </c>
      <c r="C9571">
        <v>40251</v>
      </c>
      <c r="D9571">
        <v>6789106936</v>
      </c>
    </row>
    <row r="9572" spans="1:4" x14ac:dyDescent="0.3">
      <c r="A9572" t="s">
        <v>11882</v>
      </c>
      <c r="B9572" t="s">
        <v>2337</v>
      </c>
      <c r="C9572">
        <v>37143</v>
      </c>
      <c r="D9572">
        <v>6695538166</v>
      </c>
    </row>
    <row r="9573" spans="1:4" x14ac:dyDescent="0.3">
      <c r="A9573" t="s">
        <v>11883</v>
      </c>
      <c r="B9573" t="s">
        <v>3512</v>
      </c>
      <c r="C9573">
        <v>12244</v>
      </c>
      <c r="D9573">
        <v>2158895349</v>
      </c>
    </row>
    <row r="9574" spans="1:4" x14ac:dyDescent="0.3">
      <c r="A9574" t="s">
        <v>11884</v>
      </c>
      <c r="B9574" t="s">
        <v>3076</v>
      </c>
      <c r="C9574">
        <v>47991</v>
      </c>
      <c r="D9574">
        <v>9331851693</v>
      </c>
    </row>
    <row r="9575" spans="1:4" x14ac:dyDescent="0.3">
      <c r="A9575" t="s">
        <v>11885</v>
      </c>
      <c r="B9575" t="s">
        <v>3039</v>
      </c>
      <c r="C9575">
        <v>32406</v>
      </c>
      <c r="D9575">
        <v>4786629839</v>
      </c>
    </row>
    <row r="9576" spans="1:4" x14ac:dyDescent="0.3">
      <c r="A9576" t="s">
        <v>11886</v>
      </c>
      <c r="B9576" t="s">
        <v>3076</v>
      </c>
      <c r="C9576">
        <v>51396</v>
      </c>
      <c r="D9576">
        <v>6713405010</v>
      </c>
    </row>
    <row r="9577" spans="1:4" x14ac:dyDescent="0.3">
      <c r="A9577" t="s">
        <v>11887</v>
      </c>
      <c r="B9577" t="s">
        <v>2350</v>
      </c>
      <c r="C9577">
        <v>37989</v>
      </c>
      <c r="D9577">
        <v>4783377790</v>
      </c>
    </row>
    <row r="9578" spans="1:4" x14ac:dyDescent="0.3">
      <c r="A9578" t="s">
        <v>11888</v>
      </c>
      <c r="B9578" t="s">
        <v>2012</v>
      </c>
      <c r="C9578">
        <v>57756</v>
      </c>
      <c r="D9578">
        <v>9287480133</v>
      </c>
    </row>
    <row r="9579" spans="1:4" x14ac:dyDescent="0.3">
      <c r="A9579" t="s">
        <v>11889</v>
      </c>
      <c r="B9579" t="s">
        <v>2709</v>
      </c>
      <c r="C9579">
        <v>32905</v>
      </c>
      <c r="D9579">
        <v>2922893758</v>
      </c>
    </row>
    <row r="9580" spans="1:4" x14ac:dyDescent="0.3">
      <c r="A9580" t="s">
        <v>11890</v>
      </c>
      <c r="B9580" t="s">
        <v>2682</v>
      </c>
      <c r="C9580">
        <v>15610</v>
      </c>
      <c r="D9580">
        <v>4578004252</v>
      </c>
    </row>
    <row r="9581" spans="1:4" x14ac:dyDescent="0.3">
      <c r="A9581" t="s">
        <v>11891</v>
      </c>
      <c r="B9581" t="s">
        <v>3237</v>
      </c>
      <c r="C9581">
        <v>16279</v>
      </c>
      <c r="D9581">
        <v>2191014690</v>
      </c>
    </row>
    <row r="9582" spans="1:4" x14ac:dyDescent="0.3">
      <c r="A9582" t="s">
        <v>11892</v>
      </c>
      <c r="B9582" t="s">
        <v>2164</v>
      </c>
      <c r="C9582">
        <v>53022</v>
      </c>
      <c r="D9582">
        <v>4184483038</v>
      </c>
    </row>
    <row r="9583" spans="1:4" x14ac:dyDescent="0.3">
      <c r="A9583" t="s">
        <v>11893</v>
      </c>
      <c r="B9583" t="s">
        <v>2257</v>
      </c>
      <c r="C9583">
        <v>32424</v>
      </c>
      <c r="D9583">
        <v>5913755731</v>
      </c>
    </row>
    <row r="9584" spans="1:4" x14ac:dyDescent="0.3">
      <c r="A9584" t="s">
        <v>11894</v>
      </c>
      <c r="B9584" t="s">
        <v>2251</v>
      </c>
      <c r="C9584">
        <v>28304</v>
      </c>
      <c r="D9584">
        <v>3779559293</v>
      </c>
    </row>
    <row r="9585" spans="1:4" x14ac:dyDescent="0.3">
      <c r="A9585" t="s">
        <v>11895</v>
      </c>
      <c r="B9585" t="s">
        <v>2129</v>
      </c>
      <c r="C9585">
        <v>42682</v>
      </c>
      <c r="D9585">
        <v>2763158331</v>
      </c>
    </row>
    <row r="9586" spans="1:4" x14ac:dyDescent="0.3">
      <c r="A9586" t="s">
        <v>11896</v>
      </c>
      <c r="B9586" t="s">
        <v>2519</v>
      </c>
      <c r="C9586">
        <v>42780</v>
      </c>
      <c r="D9586">
        <v>9518260397</v>
      </c>
    </row>
    <row r="9587" spans="1:4" x14ac:dyDescent="0.3">
      <c r="A9587" t="s">
        <v>11897</v>
      </c>
      <c r="B9587" t="s">
        <v>1932</v>
      </c>
      <c r="C9587">
        <v>18988</v>
      </c>
      <c r="D9587">
        <v>1268934771</v>
      </c>
    </row>
    <row r="9588" spans="1:4" x14ac:dyDescent="0.3">
      <c r="A9588" t="s">
        <v>11898</v>
      </c>
      <c r="B9588" t="s">
        <v>2135</v>
      </c>
      <c r="C9588">
        <v>43462</v>
      </c>
      <c r="D9588">
        <v>263573389</v>
      </c>
    </row>
    <row r="9589" spans="1:4" x14ac:dyDescent="0.3">
      <c r="A9589" t="s">
        <v>11899</v>
      </c>
      <c r="B9589" t="s">
        <v>2154</v>
      </c>
      <c r="C9589">
        <v>50406</v>
      </c>
      <c r="D9589">
        <v>6733929554</v>
      </c>
    </row>
    <row r="9590" spans="1:4" x14ac:dyDescent="0.3">
      <c r="A9590" t="s">
        <v>11900</v>
      </c>
      <c r="B9590" t="s">
        <v>2170</v>
      </c>
      <c r="C9590">
        <v>14012</v>
      </c>
      <c r="D9590">
        <v>3516592710</v>
      </c>
    </row>
    <row r="9591" spans="1:4" x14ac:dyDescent="0.3">
      <c r="A9591" t="s">
        <v>11901</v>
      </c>
      <c r="B9591" t="s">
        <v>2365</v>
      </c>
      <c r="C9591">
        <v>34463</v>
      </c>
      <c r="D9591">
        <v>7243767311</v>
      </c>
    </row>
    <row r="9592" spans="1:4" x14ac:dyDescent="0.3">
      <c r="A9592" t="s">
        <v>11902</v>
      </c>
      <c r="B9592" t="s">
        <v>3291</v>
      </c>
      <c r="C9592">
        <v>40742</v>
      </c>
      <c r="D9592">
        <v>6890491998</v>
      </c>
    </row>
    <row r="9593" spans="1:4" x14ac:dyDescent="0.3">
      <c r="A9593" t="s">
        <v>11903</v>
      </c>
      <c r="B9593" t="s">
        <v>2168</v>
      </c>
      <c r="C9593">
        <v>21830</v>
      </c>
      <c r="D9593">
        <v>7493076952</v>
      </c>
    </row>
    <row r="9594" spans="1:4" x14ac:dyDescent="0.3">
      <c r="A9594" t="s">
        <v>11904</v>
      </c>
      <c r="B9594" t="s">
        <v>2663</v>
      </c>
      <c r="C9594">
        <v>31903</v>
      </c>
      <c r="D9594">
        <v>9491257560</v>
      </c>
    </row>
    <row r="9595" spans="1:4" x14ac:dyDescent="0.3">
      <c r="A9595" t="s">
        <v>11905</v>
      </c>
      <c r="B9595" t="s">
        <v>2639</v>
      </c>
      <c r="C9595">
        <v>11262</v>
      </c>
      <c r="D9595">
        <v>140020098</v>
      </c>
    </row>
    <row r="9596" spans="1:4" x14ac:dyDescent="0.3">
      <c r="A9596" t="s">
        <v>11906</v>
      </c>
      <c r="B9596" t="s">
        <v>2051</v>
      </c>
      <c r="C9596">
        <v>17039</v>
      </c>
      <c r="D9596">
        <v>9803956825</v>
      </c>
    </row>
    <row r="9597" spans="1:4" x14ac:dyDescent="0.3">
      <c r="A9597" t="s">
        <v>11907</v>
      </c>
      <c r="B9597" t="s">
        <v>2524</v>
      </c>
      <c r="C9597">
        <v>49537</v>
      </c>
      <c r="D9597">
        <v>4866916575</v>
      </c>
    </row>
    <row r="9598" spans="1:4" x14ac:dyDescent="0.3">
      <c r="A9598" t="s">
        <v>11908</v>
      </c>
      <c r="B9598" t="s">
        <v>2305</v>
      </c>
      <c r="C9598">
        <v>50502</v>
      </c>
      <c r="D9598">
        <v>1263903657</v>
      </c>
    </row>
    <row r="9599" spans="1:4" x14ac:dyDescent="0.3">
      <c r="A9599" t="s">
        <v>11909</v>
      </c>
      <c r="B9599" t="s">
        <v>2600</v>
      </c>
      <c r="C9599">
        <v>23613</v>
      </c>
      <c r="D9599">
        <v>2792636599</v>
      </c>
    </row>
    <row r="9600" spans="1:4" x14ac:dyDescent="0.3">
      <c r="A9600" t="s">
        <v>11910</v>
      </c>
      <c r="B9600" t="s">
        <v>2452</v>
      </c>
      <c r="C9600">
        <v>23331</v>
      </c>
      <c r="D9600">
        <v>3824197065</v>
      </c>
    </row>
    <row r="9601" spans="1:4" x14ac:dyDescent="0.3">
      <c r="A9601" t="s">
        <v>11911</v>
      </c>
      <c r="B9601" t="s">
        <v>2752</v>
      </c>
      <c r="C9601">
        <v>55061</v>
      </c>
      <c r="D9601">
        <v>29906814</v>
      </c>
    </row>
    <row r="9602" spans="1:4" x14ac:dyDescent="0.3">
      <c r="A9602" t="s">
        <v>11912</v>
      </c>
      <c r="B9602" t="s">
        <v>2567</v>
      </c>
      <c r="C9602">
        <v>43803</v>
      </c>
      <c r="D9602">
        <v>8682006391</v>
      </c>
    </row>
    <row r="9603" spans="1:4" x14ac:dyDescent="0.3">
      <c r="A9603" t="s">
        <v>11913</v>
      </c>
      <c r="B9603" t="s">
        <v>2419</v>
      </c>
      <c r="C9603">
        <v>52544</v>
      </c>
      <c r="D9603">
        <v>9885165231</v>
      </c>
    </row>
    <row r="9604" spans="1:4" x14ac:dyDescent="0.3">
      <c r="A9604" t="s">
        <v>11914</v>
      </c>
      <c r="B9604" t="s">
        <v>3271</v>
      </c>
      <c r="C9604">
        <v>59103</v>
      </c>
      <c r="D9604">
        <v>5383734902</v>
      </c>
    </row>
    <row r="9605" spans="1:4" x14ac:dyDescent="0.3">
      <c r="A9605" t="s">
        <v>11915</v>
      </c>
      <c r="B9605" t="s">
        <v>2350</v>
      </c>
      <c r="C9605">
        <v>45054</v>
      </c>
      <c r="D9605">
        <v>4185019157</v>
      </c>
    </row>
    <row r="9606" spans="1:4" x14ac:dyDescent="0.3">
      <c r="A9606" t="s">
        <v>11916</v>
      </c>
      <c r="B9606" t="s">
        <v>3558</v>
      </c>
      <c r="C9606">
        <v>44385</v>
      </c>
      <c r="D9606">
        <v>8507800106</v>
      </c>
    </row>
    <row r="9607" spans="1:4" x14ac:dyDescent="0.3">
      <c r="A9607" t="s">
        <v>11917</v>
      </c>
      <c r="B9607" t="s">
        <v>2164</v>
      </c>
      <c r="C9607">
        <v>53388</v>
      </c>
      <c r="D9607">
        <v>1081492333</v>
      </c>
    </row>
    <row r="9608" spans="1:4" x14ac:dyDescent="0.3">
      <c r="A9608" t="s">
        <v>11918</v>
      </c>
      <c r="B9608" t="s">
        <v>2146</v>
      </c>
      <c r="C9608">
        <v>28364</v>
      </c>
      <c r="D9608">
        <v>3041948354</v>
      </c>
    </row>
    <row r="9609" spans="1:4" x14ac:dyDescent="0.3">
      <c r="A9609" t="s">
        <v>11919</v>
      </c>
      <c r="B9609" t="s">
        <v>2997</v>
      </c>
      <c r="C9609">
        <v>30342</v>
      </c>
      <c r="D9609">
        <v>6183510505</v>
      </c>
    </row>
    <row r="9610" spans="1:4" x14ac:dyDescent="0.3">
      <c r="A9610" t="s">
        <v>11920</v>
      </c>
      <c r="B9610" t="s">
        <v>2345</v>
      </c>
      <c r="C9610">
        <v>57160</v>
      </c>
      <c r="D9610">
        <v>3164004753</v>
      </c>
    </row>
    <row r="9611" spans="1:4" x14ac:dyDescent="0.3">
      <c r="A9611" t="s">
        <v>11921</v>
      </c>
      <c r="B9611" t="s">
        <v>2804</v>
      </c>
      <c r="C9611">
        <v>18364</v>
      </c>
      <c r="D9611">
        <v>1739513533</v>
      </c>
    </row>
    <row r="9612" spans="1:4" x14ac:dyDescent="0.3">
      <c r="A9612" t="s">
        <v>11922</v>
      </c>
      <c r="B9612" t="s">
        <v>2283</v>
      </c>
      <c r="C9612">
        <v>33667</v>
      </c>
      <c r="D9612">
        <v>6253520369</v>
      </c>
    </row>
    <row r="9613" spans="1:4" x14ac:dyDescent="0.3">
      <c r="A9613" t="s">
        <v>11923</v>
      </c>
      <c r="B9613" t="s">
        <v>1993</v>
      </c>
      <c r="C9613">
        <v>26607</v>
      </c>
      <c r="D9613">
        <v>1888252693</v>
      </c>
    </row>
    <row r="9614" spans="1:4" x14ac:dyDescent="0.3">
      <c r="A9614" t="s">
        <v>11924</v>
      </c>
      <c r="B9614" t="s">
        <v>2071</v>
      </c>
      <c r="C9614">
        <v>40927</v>
      </c>
      <c r="D9614">
        <v>2012142672</v>
      </c>
    </row>
    <row r="9615" spans="1:4" x14ac:dyDescent="0.3">
      <c r="A9615" t="s">
        <v>11925</v>
      </c>
      <c r="B9615" t="s">
        <v>2548</v>
      </c>
      <c r="C9615">
        <v>32559</v>
      </c>
      <c r="D9615">
        <v>1659418720</v>
      </c>
    </row>
    <row r="9616" spans="1:4" x14ac:dyDescent="0.3">
      <c r="A9616" t="s">
        <v>11926</v>
      </c>
      <c r="B9616" t="s">
        <v>1930</v>
      </c>
      <c r="C9616">
        <v>17045</v>
      </c>
      <c r="D9616">
        <v>8401146046</v>
      </c>
    </row>
    <row r="9617" spans="1:4" x14ac:dyDescent="0.3">
      <c r="A9617" t="s">
        <v>11927</v>
      </c>
      <c r="B9617" t="s">
        <v>2389</v>
      </c>
      <c r="C9617">
        <v>34863</v>
      </c>
      <c r="D9617">
        <v>1592980554</v>
      </c>
    </row>
    <row r="9618" spans="1:4" x14ac:dyDescent="0.3">
      <c r="A9618" t="s">
        <v>11928</v>
      </c>
      <c r="B9618" t="s">
        <v>2149</v>
      </c>
      <c r="C9618">
        <v>57626</v>
      </c>
      <c r="D9618">
        <v>9854387496</v>
      </c>
    </row>
    <row r="9619" spans="1:4" x14ac:dyDescent="0.3">
      <c r="A9619" t="s">
        <v>11929</v>
      </c>
      <c r="B9619" t="s">
        <v>2223</v>
      </c>
      <c r="C9619">
        <v>52671</v>
      </c>
      <c r="D9619">
        <v>923191143</v>
      </c>
    </row>
    <row r="9620" spans="1:4" x14ac:dyDescent="0.3">
      <c r="A9620" t="s">
        <v>11930</v>
      </c>
      <c r="B9620" t="s">
        <v>3720</v>
      </c>
      <c r="C9620">
        <v>55143</v>
      </c>
      <c r="D9620">
        <v>3213290963</v>
      </c>
    </row>
    <row r="9621" spans="1:4" x14ac:dyDescent="0.3">
      <c r="A9621" t="s">
        <v>11931</v>
      </c>
      <c r="B9621" t="s">
        <v>2300</v>
      </c>
      <c r="C9621">
        <v>45478</v>
      </c>
      <c r="D9621">
        <v>146065492</v>
      </c>
    </row>
    <row r="9622" spans="1:4" x14ac:dyDescent="0.3">
      <c r="A9622" t="s">
        <v>11932</v>
      </c>
      <c r="B9622" t="s">
        <v>2139</v>
      </c>
      <c r="C9622">
        <v>41537</v>
      </c>
      <c r="D9622">
        <v>3967370569</v>
      </c>
    </row>
    <row r="9623" spans="1:4" x14ac:dyDescent="0.3">
      <c r="A9623" t="s">
        <v>11933</v>
      </c>
      <c r="B9623" t="s">
        <v>3113</v>
      </c>
      <c r="C9623">
        <v>25248</v>
      </c>
      <c r="D9623">
        <v>3097425365</v>
      </c>
    </row>
    <row r="9624" spans="1:4" x14ac:dyDescent="0.3">
      <c r="A9624" t="s">
        <v>11934</v>
      </c>
      <c r="B9624" t="s">
        <v>2749</v>
      </c>
      <c r="C9624">
        <v>26959</v>
      </c>
      <c r="D9624">
        <v>453763030</v>
      </c>
    </row>
    <row r="9625" spans="1:4" x14ac:dyDescent="0.3">
      <c r="A9625" t="s">
        <v>11935</v>
      </c>
      <c r="B9625" t="s">
        <v>2188</v>
      </c>
      <c r="C9625">
        <v>25738</v>
      </c>
      <c r="D9625">
        <v>2873915978</v>
      </c>
    </row>
    <row r="9626" spans="1:4" x14ac:dyDescent="0.3">
      <c r="A9626" t="s">
        <v>11936</v>
      </c>
      <c r="B9626" t="s">
        <v>1993</v>
      </c>
      <c r="C9626">
        <v>32216</v>
      </c>
      <c r="D9626">
        <v>5756920838</v>
      </c>
    </row>
    <row r="9627" spans="1:4" x14ac:dyDescent="0.3">
      <c r="A9627" t="s">
        <v>11937</v>
      </c>
      <c r="B9627" t="s">
        <v>3253</v>
      </c>
      <c r="C9627">
        <v>22408</v>
      </c>
      <c r="D9627">
        <v>1442784075</v>
      </c>
    </row>
    <row r="9628" spans="1:4" x14ac:dyDescent="0.3">
      <c r="A9628" t="s">
        <v>11938</v>
      </c>
      <c r="B9628" t="s">
        <v>2800</v>
      </c>
      <c r="C9628">
        <v>12494</v>
      </c>
      <c r="D9628">
        <v>2128813026</v>
      </c>
    </row>
    <row r="9629" spans="1:4" x14ac:dyDescent="0.3">
      <c r="A9629" t="s">
        <v>11939</v>
      </c>
      <c r="B9629" t="s">
        <v>2343</v>
      </c>
      <c r="C9629">
        <v>52120</v>
      </c>
      <c r="D9629">
        <v>2074776004</v>
      </c>
    </row>
    <row r="9630" spans="1:4" x14ac:dyDescent="0.3">
      <c r="A9630" t="s">
        <v>11940</v>
      </c>
      <c r="B9630" t="s">
        <v>2376</v>
      </c>
      <c r="C9630">
        <v>28147</v>
      </c>
      <c r="D9630">
        <v>8603912793</v>
      </c>
    </row>
    <row r="9631" spans="1:4" x14ac:dyDescent="0.3">
      <c r="A9631" t="s">
        <v>11941</v>
      </c>
      <c r="B9631" t="s">
        <v>2168</v>
      </c>
      <c r="C9631">
        <v>42112</v>
      </c>
      <c r="D9631">
        <v>5191866150</v>
      </c>
    </row>
    <row r="9632" spans="1:4" x14ac:dyDescent="0.3">
      <c r="A9632" t="s">
        <v>11942</v>
      </c>
      <c r="B9632" t="s">
        <v>2923</v>
      </c>
      <c r="C9632">
        <v>17663</v>
      </c>
      <c r="D9632">
        <v>4175195971</v>
      </c>
    </row>
    <row r="9633" spans="1:4" x14ac:dyDescent="0.3">
      <c r="A9633" t="s">
        <v>11943</v>
      </c>
      <c r="B9633" t="s">
        <v>1966</v>
      </c>
      <c r="C9633">
        <v>20408</v>
      </c>
      <c r="D9633">
        <v>1522190236</v>
      </c>
    </row>
    <row r="9634" spans="1:4" x14ac:dyDescent="0.3">
      <c r="A9634" t="s">
        <v>11944</v>
      </c>
      <c r="B9634" t="s">
        <v>2032</v>
      </c>
      <c r="C9634">
        <v>29139</v>
      </c>
      <c r="D9634">
        <v>7132417177</v>
      </c>
    </row>
    <row r="9635" spans="1:4" x14ac:dyDescent="0.3">
      <c r="A9635" t="s">
        <v>11945</v>
      </c>
      <c r="B9635" t="s">
        <v>3785</v>
      </c>
      <c r="C9635">
        <v>22759</v>
      </c>
      <c r="D9635">
        <v>2510440322</v>
      </c>
    </row>
    <row r="9636" spans="1:4" x14ac:dyDescent="0.3">
      <c r="A9636" t="s">
        <v>11946</v>
      </c>
      <c r="B9636" t="s">
        <v>3390</v>
      </c>
      <c r="C9636">
        <v>51504</v>
      </c>
      <c r="D9636">
        <v>8682006391</v>
      </c>
    </row>
    <row r="9637" spans="1:4" x14ac:dyDescent="0.3">
      <c r="A9637" t="s">
        <v>11947</v>
      </c>
      <c r="B9637" t="s">
        <v>2170</v>
      </c>
      <c r="C9637">
        <v>24413</v>
      </c>
      <c r="D9637">
        <v>2500807061</v>
      </c>
    </row>
    <row r="9638" spans="1:4" x14ac:dyDescent="0.3">
      <c r="A9638" t="s">
        <v>11948</v>
      </c>
      <c r="B9638" t="s">
        <v>2405</v>
      </c>
      <c r="C9638">
        <v>30322</v>
      </c>
      <c r="D9638">
        <v>4969679754</v>
      </c>
    </row>
    <row r="9639" spans="1:4" x14ac:dyDescent="0.3">
      <c r="A9639" t="s">
        <v>11949</v>
      </c>
      <c r="B9639" t="s">
        <v>3915</v>
      </c>
      <c r="C9639">
        <v>53009</v>
      </c>
      <c r="D9639">
        <v>5684780105</v>
      </c>
    </row>
    <row r="9640" spans="1:4" x14ac:dyDescent="0.3">
      <c r="A9640" t="s">
        <v>11950</v>
      </c>
      <c r="B9640" t="s">
        <v>2557</v>
      </c>
      <c r="C9640">
        <v>25039</v>
      </c>
      <c r="D9640">
        <v>3580617389</v>
      </c>
    </row>
    <row r="9641" spans="1:4" x14ac:dyDescent="0.3">
      <c r="A9641" t="s">
        <v>11951</v>
      </c>
      <c r="B9641" t="s">
        <v>2687</v>
      </c>
      <c r="C9641">
        <v>22679</v>
      </c>
      <c r="D9641">
        <v>3219601650</v>
      </c>
    </row>
    <row r="9642" spans="1:4" x14ac:dyDescent="0.3">
      <c r="A9642" t="s">
        <v>11952</v>
      </c>
      <c r="B9642" t="s">
        <v>2916</v>
      </c>
      <c r="C9642">
        <v>20318</v>
      </c>
      <c r="D9642">
        <v>2924550912</v>
      </c>
    </row>
    <row r="9643" spans="1:4" x14ac:dyDescent="0.3">
      <c r="A9643" t="s">
        <v>11953</v>
      </c>
      <c r="B9643" t="s">
        <v>2965</v>
      </c>
      <c r="C9643">
        <v>46937</v>
      </c>
      <c r="D9643">
        <v>2421688019</v>
      </c>
    </row>
    <row r="9644" spans="1:4" x14ac:dyDescent="0.3">
      <c r="A9644" t="s">
        <v>11954</v>
      </c>
      <c r="B9644" t="s">
        <v>2205</v>
      </c>
      <c r="C9644">
        <v>27320</v>
      </c>
      <c r="D9644">
        <v>4306425231</v>
      </c>
    </row>
    <row r="9645" spans="1:4" x14ac:dyDescent="0.3">
      <c r="A9645" t="s">
        <v>11955</v>
      </c>
      <c r="B9645" t="s">
        <v>5394</v>
      </c>
      <c r="C9645">
        <v>21212</v>
      </c>
      <c r="D9645">
        <v>2565290632</v>
      </c>
    </row>
    <row r="9646" spans="1:4" x14ac:dyDescent="0.3">
      <c r="A9646" t="s">
        <v>11956</v>
      </c>
      <c r="B9646" t="s">
        <v>2164</v>
      </c>
      <c r="C9646">
        <v>27035</v>
      </c>
      <c r="D9646">
        <v>4286367630</v>
      </c>
    </row>
    <row r="9647" spans="1:4" x14ac:dyDescent="0.3">
      <c r="A9647" t="s">
        <v>11957</v>
      </c>
      <c r="B9647" t="s">
        <v>2065</v>
      </c>
      <c r="C9647">
        <v>14159</v>
      </c>
      <c r="D9647">
        <v>5998486889</v>
      </c>
    </row>
    <row r="9648" spans="1:4" x14ac:dyDescent="0.3">
      <c r="A9648" t="s">
        <v>11958</v>
      </c>
      <c r="B9648" t="s">
        <v>2214</v>
      </c>
      <c r="C9648">
        <v>37931</v>
      </c>
      <c r="D9648">
        <v>8173067724</v>
      </c>
    </row>
    <row r="9649" spans="1:4" x14ac:dyDescent="0.3">
      <c r="A9649" t="s">
        <v>11959</v>
      </c>
      <c r="B9649" t="s">
        <v>3369</v>
      </c>
      <c r="C9649">
        <v>48146</v>
      </c>
      <c r="D9649">
        <v>5574535556</v>
      </c>
    </row>
    <row r="9650" spans="1:4" x14ac:dyDescent="0.3">
      <c r="A9650" t="s">
        <v>11960</v>
      </c>
      <c r="B9650" t="s">
        <v>2071</v>
      </c>
      <c r="C9650">
        <v>38727</v>
      </c>
      <c r="D9650">
        <v>4838770758</v>
      </c>
    </row>
    <row r="9651" spans="1:4" x14ac:dyDescent="0.3">
      <c r="A9651" t="s">
        <v>11961</v>
      </c>
      <c r="B9651" t="s">
        <v>2552</v>
      </c>
      <c r="C9651">
        <v>35911</v>
      </c>
      <c r="D9651">
        <v>5074304008</v>
      </c>
    </row>
    <row r="9652" spans="1:4" x14ac:dyDescent="0.3">
      <c r="A9652" t="s">
        <v>11962</v>
      </c>
      <c r="B9652" t="s">
        <v>2501</v>
      </c>
      <c r="C9652">
        <v>58555</v>
      </c>
      <c r="D9652">
        <v>115757341</v>
      </c>
    </row>
    <row r="9653" spans="1:4" x14ac:dyDescent="0.3">
      <c r="A9653" t="s">
        <v>11963</v>
      </c>
      <c r="B9653" t="s">
        <v>2470</v>
      </c>
      <c r="C9653">
        <v>25747</v>
      </c>
      <c r="D9653">
        <v>4037854406</v>
      </c>
    </row>
    <row r="9654" spans="1:4" x14ac:dyDescent="0.3">
      <c r="A9654" t="s">
        <v>11964</v>
      </c>
      <c r="B9654" t="s">
        <v>1950</v>
      </c>
      <c r="C9654">
        <v>20898</v>
      </c>
      <c r="D9654">
        <v>1545110042</v>
      </c>
    </row>
    <row r="9655" spans="1:4" x14ac:dyDescent="0.3">
      <c r="A9655" t="s">
        <v>11965</v>
      </c>
      <c r="B9655" t="s">
        <v>2764</v>
      </c>
      <c r="C9655">
        <v>25361</v>
      </c>
      <c r="D9655">
        <v>7054972058</v>
      </c>
    </row>
    <row r="9656" spans="1:4" x14ac:dyDescent="0.3">
      <c r="A9656" t="s">
        <v>11966</v>
      </c>
      <c r="B9656" t="s">
        <v>3092</v>
      </c>
      <c r="C9656">
        <v>27185</v>
      </c>
      <c r="D9656">
        <v>4900475084</v>
      </c>
    </row>
    <row r="9657" spans="1:4" x14ac:dyDescent="0.3">
      <c r="A9657" t="s">
        <v>11967</v>
      </c>
      <c r="B9657" t="s">
        <v>2266</v>
      </c>
      <c r="C9657">
        <v>39700</v>
      </c>
      <c r="D9657">
        <v>9621571960</v>
      </c>
    </row>
    <row r="9658" spans="1:4" x14ac:dyDescent="0.3">
      <c r="A9658" t="s">
        <v>11968</v>
      </c>
      <c r="B9658" t="s">
        <v>2501</v>
      </c>
      <c r="C9658">
        <v>20823</v>
      </c>
      <c r="D9658">
        <v>6720857681</v>
      </c>
    </row>
    <row r="9659" spans="1:4" x14ac:dyDescent="0.3">
      <c r="A9659" t="s">
        <v>11969</v>
      </c>
      <c r="B9659" t="s">
        <v>3873</v>
      </c>
      <c r="C9659">
        <v>27045</v>
      </c>
      <c r="D9659">
        <v>6915102108</v>
      </c>
    </row>
    <row r="9660" spans="1:4" x14ac:dyDescent="0.3">
      <c r="A9660" t="s">
        <v>11970</v>
      </c>
      <c r="B9660" t="s">
        <v>2018</v>
      </c>
      <c r="C9660">
        <v>10408</v>
      </c>
      <c r="D9660">
        <v>4691333258</v>
      </c>
    </row>
    <row r="9661" spans="1:4" x14ac:dyDescent="0.3">
      <c r="A9661" t="s">
        <v>11971</v>
      </c>
      <c r="B9661" t="s">
        <v>2358</v>
      </c>
      <c r="C9661">
        <v>16306</v>
      </c>
      <c r="D9661">
        <v>7888574610</v>
      </c>
    </row>
    <row r="9662" spans="1:4" x14ac:dyDescent="0.3">
      <c r="A9662" t="s">
        <v>11972</v>
      </c>
      <c r="B9662" t="s">
        <v>2345</v>
      </c>
      <c r="C9662">
        <v>20118</v>
      </c>
      <c r="D9662">
        <v>2234966051</v>
      </c>
    </row>
    <row r="9663" spans="1:4" x14ac:dyDescent="0.3">
      <c r="A9663" t="s">
        <v>11973</v>
      </c>
      <c r="B9663" t="s">
        <v>2173</v>
      </c>
      <c r="C9663">
        <v>52107</v>
      </c>
      <c r="D9663">
        <v>9369490930</v>
      </c>
    </row>
    <row r="9664" spans="1:4" x14ac:dyDescent="0.3">
      <c r="A9664" t="s">
        <v>11974</v>
      </c>
      <c r="B9664" t="s">
        <v>2804</v>
      </c>
      <c r="C9664">
        <v>22331</v>
      </c>
      <c r="D9664">
        <v>4396213212</v>
      </c>
    </row>
    <row r="9665" spans="1:4" x14ac:dyDescent="0.3">
      <c r="A9665" t="s">
        <v>11975</v>
      </c>
      <c r="B9665" t="s">
        <v>2321</v>
      </c>
      <c r="C9665">
        <v>59251</v>
      </c>
      <c r="D9665">
        <v>2975315244</v>
      </c>
    </row>
    <row r="9666" spans="1:4" x14ac:dyDescent="0.3">
      <c r="A9666" t="s">
        <v>11976</v>
      </c>
      <c r="B9666" t="s">
        <v>2470</v>
      </c>
      <c r="C9666">
        <v>33100</v>
      </c>
      <c r="D9666">
        <v>8552526727</v>
      </c>
    </row>
    <row r="9667" spans="1:4" x14ac:dyDescent="0.3">
      <c r="A9667" t="s">
        <v>11977</v>
      </c>
      <c r="B9667" t="s">
        <v>2391</v>
      </c>
      <c r="C9667">
        <v>37772</v>
      </c>
      <c r="D9667">
        <v>5519420165</v>
      </c>
    </row>
    <row r="9668" spans="1:4" x14ac:dyDescent="0.3">
      <c r="A9668" t="s">
        <v>11978</v>
      </c>
      <c r="B9668" t="s">
        <v>2800</v>
      </c>
      <c r="C9668">
        <v>37805</v>
      </c>
      <c r="D9668">
        <v>8238030943</v>
      </c>
    </row>
    <row r="9669" spans="1:4" x14ac:dyDescent="0.3">
      <c r="A9669" t="s">
        <v>11979</v>
      </c>
      <c r="B9669" t="s">
        <v>2727</v>
      </c>
      <c r="C9669">
        <v>26120</v>
      </c>
      <c r="D9669">
        <v>9457151267</v>
      </c>
    </row>
    <row r="9670" spans="1:4" x14ac:dyDescent="0.3">
      <c r="A9670" t="s">
        <v>11980</v>
      </c>
      <c r="B9670" t="s">
        <v>2896</v>
      </c>
      <c r="C9670">
        <v>15166</v>
      </c>
      <c r="D9670">
        <v>8128449354</v>
      </c>
    </row>
    <row r="9671" spans="1:4" x14ac:dyDescent="0.3">
      <c r="A9671" t="s">
        <v>11981</v>
      </c>
      <c r="B9671" t="s">
        <v>2255</v>
      </c>
      <c r="C9671">
        <v>18119</v>
      </c>
      <c r="D9671">
        <v>1085075834</v>
      </c>
    </row>
    <row r="9672" spans="1:4" x14ac:dyDescent="0.3">
      <c r="A9672" t="s">
        <v>11982</v>
      </c>
      <c r="B9672" t="s">
        <v>2239</v>
      </c>
      <c r="C9672">
        <v>24123</v>
      </c>
      <c r="D9672">
        <v>2677632772</v>
      </c>
    </row>
    <row r="9673" spans="1:4" x14ac:dyDescent="0.3">
      <c r="A9673" t="s">
        <v>11983</v>
      </c>
      <c r="B9673" t="s">
        <v>2916</v>
      </c>
      <c r="C9673">
        <v>21216</v>
      </c>
      <c r="D9673">
        <v>8204786093</v>
      </c>
    </row>
    <row r="9674" spans="1:4" x14ac:dyDescent="0.3">
      <c r="A9674" t="s">
        <v>11984</v>
      </c>
      <c r="B9674" t="s">
        <v>2116</v>
      </c>
      <c r="C9674">
        <v>27387</v>
      </c>
      <c r="D9674">
        <v>9114174103</v>
      </c>
    </row>
    <row r="9675" spans="1:4" x14ac:dyDescent="0.3">
      <c r="A9675" t="s">
        <v>11985</v>
      </c>
      <c r="B9675" t="s">
        <v>2137</v>
      </c>
      <c r="C9675">
        <v>59074</v>
      </c>
      <c r="D9675">
        <v>7304628987</v>
      </c>
    </row>
    <row r="9676" spans="1:4" x14ac:dyDescent="0.3">
      <c r="A9676" t="s">
        <v>11986</v>
      </c>
      <c r="B9676" t="s">
        <v>2519</v>
      </c>
      <c r="C9676">
        <v>30991</v>
      </c>
      <c r="D9676">
        <v>1192770250</v>
      </c>
    </row>
    <row r="9677" spans="1:4" x14ac:dyDescent="0.3">
      <c r="A9677" t="s">
        <v>11987</v>
      </c>
      <c r="B9677" t="s">
        <v>2321</v>
      </c>
      <c r="C9677">
        <v>58447</v>
      </c>
      <c r="D9677">
        <v>1729795870</v>
      </c>
    </row>
    <row r="9678" spans="1:4" x14ac:dyDescent="0.3">
      <c r="A9678" t="s">
        <v>11988</v>
      </c>
      <c r="B9678" t="s">
        <v>2623</v>
      </c>
      <c r="C9678">
        <v>18716</v>
      </c>
      <c r="D9678">
        <v>9458901820</v>
      </c>
    </row>
    <row r="9679" spans="1:4" x14ac:dyDescent="0.3">
      <c r="A9679" t="s">
        <v>11989</v>
      </c>
      <c r="B9679" t="s">
        <v>2037</v>
      </c>
      <c r="C9679">
        <v>30082</v>
      </c>
      <c r="D9679">
        <v>7112955017</v>
      </c>
    </row>
    <row r="9680" spans="1:4" x14ac:dyDescent="0.3">
      <c r="A9680" t="s">
        <v>11990</v>
      </c>
      <c r="B9680" t="s">
        <v>3886</v>
      </c>
      <c r="C9680">
        <v>29270</v>
      </c>
      <c r="D9680">
        <v>5082945165</v>
      </c>
    </row>
    <row r="9681" spans="1:4" x14ac:dyDescent="0.3">
      <c r="A9681" t="s">
        <v>11991</v>
      </c>
      <c r="B9681" t="s">
        <v>2505</v>
      </c>
      <c r="C9681">
        <v>17427</v>
      </c>
      <c r="D9681">
        <v>4920920075</v>
      </c>
    </row>
    <row r="9682" spans="1:4" x14ac:dyDescent="0.3">
      <c r="A9682" t="s">
        <v>11992</v>
      </c>
      <c r="B9682" t="s">
        <v>3144</v>
      </c>
      <c r="C9682">
        <v>27092</v>
      </c>
      <c r="D9682">
        <v>5074304008</v>
      </c>
    </row>
    <row r="9683" spans="1:4" x14ac:dyDescent="0.3">
      <c r="A9683" t="s">
        <v>11993</v>
      </c>
      <c r="B9683" t="s">
        <v>2521</v>
      </c>
      <c r="C9683">
        <v>23543</v>
      </c>
      <c r="D9683">
        <v>3772653790</v>
      </c>
    </row>
    <row r="9684" spans="1:4" x14ac:dyDescent="0.3">
      <c r="A9684" t="s">
        <v>11994</v>
      </c>
      <c r="B9684" t="s">
        <v>2010</v>
      </c>
      <c r="C9684">
        <v>27673</v>
      </c>
      <c r="D9684">
        <v>2138131904</v>
      </c>
    </row>
    <row r="9685" spans="1:4" x14ac:dyDescent="0.3">
      <c r="A9685" t="s">
        <v>11995</v>
      </c>
      <c r="B9685" t="s">
        <v>2572</v>
      </c>
      <c r="C9685">
        <v>54696</v>
      </c>
      <c r="D9685">
        <v>5863557389</v>
      </c>
    </row>
    <row r="9686" spans="1:4" x14ac:dyDescent="0.3">
      <c r="A9686" t="s">
        <v>11996</v>
      </c>
      <c r="B9686" t="s">
        <v>2740</v>
      </c>
      <c r="C9686">
        <v>26277</v>
      </c>
      <c r="D9686">
        <v>7240169995</v>
      </c>
    </row>
    <row r="9687" spans="1:4" x14ac:dyDescent="0.3">
      <c r="A9687" t="s">
        <v>11997</v>
      </c>
      <c r="B9687" t="s">
        <v>2714</v>
      </c>
      <c r="C9687">
        <v>46398</v>
      </c>
      <c r="D9687">
        <v>9207464802</v>
      </c>
    </row>
    <row r="9688" spans="1:4" x14ac:dyDescent="0.3">
      <c r="A9688" t="s">
        <v>11998</v>
      </c>
      <c r="B9688" t="s">
        <v>2340</v>
      </c>
      <c r="C9688">
        <v>17470</v>
      </c>
      <c r="D9688">
        <v>3642988458</v>
      </c>
    </row>
    <row r="9689" spans="1:4" x14ac:dyDescent="0.3">
      <c r="A9689" t="s">
        <v>11999</v>
      </c>
      <c r="B9689" t="s">
        <v>3663</v>
      </c>
      <c r="C9689">
        <v>16205</v>
      </c>
      <c r="D9689">
        <v>4482855448</v>
      </c>
    </row>
    <row r="9690" spans="1:4" x14ac:dyDescent="0.3">
      <c r="A9690" t="s">
        <v>12000</v>
      </c>
      <c r="B9690" t="s">
        <v>2853</v>
      </c>
      <c r="C9690">
        <v>31463</v>
      </c>
      <c r="D9690">
        <v>6894004730</v>
      </c>
    </row>
    <row r="9691" spans="1:4" x14ac:dyDescent="0.3">
      <c r="A9691" t="s">
        <v>12001</v>
      </c>
      <c r="B9691" t="s">
        <v>2507</v>
      </c>
      <c r="C9691">
        <v>45006</v>
      </c>
      <c r="D9691">
        <v>2821741499</v>
      </c>
    </row>
    <row r="9692" spans="1:4" x14ac:dyDescent="0.3">
      <c r="A9692" t="s">
        <v>12002</v>
      </c>
      <c r="B9692" t="s">
        <v>2089</v>
      </c>
      <c r="C9692">
        <v>27273</v>
      </c>
      <c r="D9692">
        <v>4900475084</v>
      </c>
    </row>
    <row r="9693" spans="1:4" x14ac:dyDescent="0.3">
      <c r="A9693" t="s">
        <v>12003</v>
      </c>
      <c r="B9693" t="s">
        <v>2990</v>
      </c>
      <c r="C9693">
        <v>55108</v>
      </c>
      <c r="D9693">
        <v>7670936274</v>
      </c>
    </row>
    <row r="9694" spans="1:4" x14ac:dyDescent="0.3">
      <c r="A9694" t="s">
        <v>12004</v>
      </c>
      <c r="B9694" t="s">
        <v>2089</v>
      </c>
      <c r="C9694">
        <v>51112</v>
      </c>
      <c r="D9694">
        <v>7961231404</v>
      </c>
    </row>
    <row r="9695" spans="1:4" x14ac:dyDescent="0.3">
      <c r="A9695" t="s">
        <v>12005</v>
      </c>
      <c r="B9695" t="s">
        <v>2970</v>
      </c>
      <c r="C9695">
        <v>28277</v>
      </c>
      <c r="D9695">
        <v>7269614199</v>
      </c>
    </row>
    <row r="9696" spans="1:4" x14ac:dyDescent="0.3">
      <c r="A9696" t="s">
        <v>12006</v>
      </c>
      <c r="B9696" t="s">
        <v>3527</v>
      </c>
      <c r="C9696">
        <v>25057</v>
      </c>
      <c r="D9696">
        <v>3418374697</v>
      </c>
    </row>
    <row r="9697" spans="1:4" x14ac:dyDescent="0.3">
      <c r="A9697" t="s">
        <v>12007</v>
      </c>
      <c r="B9697" t="s">
        <v>2190</v>
      </c>
      <c r="C9697">
        <v>32132</v>
      </c>
      <c r="D9697">
        <v>844376051</v>
      </c>
    </row>
    <row r="9698" spans="1:4" x14ac:dyDescent="0.3">
      <c r="A9698" t="s">
        <v>12008</v>
      </c>
      <c r="B9698" t="s">
        <v>2709</v>
      </c>
      <c r="C9698">
        <v>34549</v>
      </c>
      <c r="D9698">
        <v>1462119603</v>
      </c>
    </row>
    <row r="9699" spans="1:4" x14ac:dyDescent="0.3">
      <c r="A9699" t="s">
        <v>12009</v>
      </c>
      <c r="B9699" t="s">
        <v>2286</v>
      </c>
      <c r="C9699">
        <v>57512</v>
      </c>
      <c r="D9699">
        <v>8998375370</v>
      </c>
    </row>
    <row r="9700" spans="1:4" x14ac:dyDescent="0.3">
      <c r="A9700" t="s">
        <v>12010</v>
      </c>
      <c r="B9700" t="s">
        <v>2484</v>
      </c>
      <c r="C9700">
        <v>39968</v>
      </c>
      <c r="D9700">
        <v>1085075834</v>
      </c>
    </row>
    <row r="9701" spans="1:4" x14ac:dyDescent="0.3">
      <c r="A9701" t="s">
        <v>12011</v>
      </c>
      <c r="B9701" t="s">
        <v>2383</v>
      </c>
      <c r="C9701">
        <v>17441</v>
      </c>
      <c r="D9701">
        <v>3547596165</v>
      </c>
    </row>
    <row r="9702" spans="1:4" x14ac:dyDescent="0.3">
      <c r="A9702" t="s">
        <v>12012</v>
      </c>
      <c r="B9702" t="s">
        <v>2077</v>
      </c>
      <c r="C9702">
        <v>33613</v>
      </c>
      <c r="D9702">
        <v>6283719635</v>
      </c>
    </row>
    <row r="9703" spans="1:4" x14ac:dyDescent="0.3">
      <c r="A9703" t="s">
        <v>12013</v>
      </c>
      <c r="B9703" t="s">
        <v>2225</v>
      </c>
      <c r="C9703">
        <v>39687</v>
      </c>
      <c r="D9703">
        <v>3597778305</v>
      </c>
    </row>
    <row r="9704" spans="1:4" x14ac:dyDescent="0.3">
      <c r="A9704" t="s">
        <v>12014</v>
      </c>
      <c r="B9704" t="s">
        <v>1980</v>
      </c>
      <c r="C9704">
        <v>41891</v>
      </c>
      <c r="D9704">
        <v>7979647432</v>
      </c>
    </row>
    <row r="9705" spans="1:4" x14ac:dyDescent="0.3">
      <c r="A9705" t="s">
        <v>12015</v>
      </c>
      <c r="B9705" t="s">
        <v>2348</v>
      </c>
      <c r="C9705">
        <v>27958</v>
      </c>
      <c r="D9705">
        <v>8373529241</v>
      </c>
    </row>
    <row r="9706" spans="1:4" x14ac:dyDescent="0.3">
      <c r="A9706" t="s">
        <v>12016</v>
      </c>
      <c r="B9706" t="s">
        <v>2099</v>
      </c>
      <c r="C9706">
        <v>42961</v>
      </c>
      <c r="D9706">
        <v>3488994694</v>
      </c>
    </row>
    <row r="9707" spans="1:4" x14ac:dyDescent="0.3">
      <c r="A9707" t="s">
        <v>12017</v>
      </c>
      <c r="B9707" t="s">
        <v>2305</v>
      </c>
      <c r="C9707">
        <v>42035</v>
      </c>
      <c r="D9707">
        <v>5479449389</v>
      </c>
    </row>
    <row r="9708" spans="1:4" x14ac:dyDescent="0.3">
      <c r="A9708" t="s">
        <v>12018</v>
      </c>
      <c r="B9708" t="s">
        <v>2037</v>
      </c>
      <c r="C9708">
        <v>19457</v>
      </c>
      <c r="D9708">
        <v>3227873028</v>
      </c>
    </row>
    <row r="9709" spans="1:4" x14ac:dyDescent="0.3">
      <c r="A9709" t="s">
        <v>12019</v>
      </c>
      <c r="B9709" t="s">
        <v>2470</v>
      </c>
      <c r="C9709">
        <v>37187</v>
      </c>
      <c r="D9709">
        <v>977779009</v>
      </c>
    </row>
    <row r="9710" spans="1:4" x14ac:dyDescent="0.3">
      <c r="A9710" t="s">
        <v>12020</v>
      </c>
      <c r="B9710" t="s">
        <v>2028</v>
      </c>
      <c r="C9710">
        <v>32686</v>
      </c>
      <c r="D9710">
        <v>5403399259</v>
      </c>
    </row>
    <row r="9711" spans="1:4" x14ac:dyDescent="0.3">
      <c r="A9711" t="s">
        <v>12021</v>
      </c>
      <c r="B9711" t="s">
        <v>2521</v>
      </c>
      <c r="C9711">
        <v>54741</v>
      </c>
      <c r="D9711">
        <v>1545110042</v>
      </c>
    </row>
    <row r="9712" spans="1:4" x14ac:dyDescent="0.3">
      <c r="A9712" t="s">
        <v>12022</v>
      </c>
      <c r="B9712" t="s">
        <v>2083</v>
      </c>
      <c r="C9712">
        <v>32252</v>
      </c>
      <c r="D9712">
        <v>6988089128</v>
      </c>
    </row>
    <row r="9713" spans="1:4" x14ac:dyDescent="0.3">
      <c r="A9713" t="s">
        <v>12023</v>
      </c>
      <c r="B9713" t="s">
        <v>5394</v>
      </c>
      <c r="C9713">
        <v>17219</v>
      </c>
      <c r="D9713">
        <v>9447906176</v>
      </c>
    </row>
    <row r="9714" spans="1:4" x14ac:dyDescent="0.3">
      <c r="A9714" t="s">
        <v>12024</v>
      </c>
      <c r="B9714" t="s">
        <v>2596</v>
      </c>
      <c r="C9714">
        <v>13670</v>
      </c>
      <c r="D9714">
        <v>9089601147</v>
      </c>
    </row>
    <row r="9715" spans="1:4" x14ac:dyDescent="0.3">
      <c r="A9715" t="s">
        <v>12025</v>
      </c>
      <c r="B9715" t="s">
        <v>2077</v>
      </c>
      <c r="C9715">
        <v>55348</v>
      </c>
      <c r="D9715">
        <v>4978659442</v>
      </c>
    </row>
    <row r="9716" spans="1:4" x14ac:dyDescent="0.3">
      <c r="A9716" t="s">
        <v>12026</v>
      </c>
      <c r="B9716" t="s">
        <v>2131</v>
      </c>
      <c r="C9716">
        <v>55150</v>
      </c>
      <c r="D9716">
        <v>8128449354</v>
      </c>
    </row>
    <row r="9717" spans="1:4" x14ac:dyDescent="0.3">
      <c r="A9717" t="s">
        <v>12027</v>
      </c>
      <c r="B9717" t="s">
        <v>2099</v>
      </c>
      <c r="C9717">
        <v>12562</v>
      </c>
      <c r="D9717">
        <v>5005774041</v>
      </c>
    </row>
    <row r="9718" spans="1:4" x14ac:dyDescent="0.3">
      <c r="A9718" t="s">
        <v>12028</v>
      </c>
      <c r="B9718" t="s">
        <v>2004</v>
      </c>
      <c r="C9718">
        <v>58899</v>
      </c>
      <c r="D9718">
        <v>1502791994</v>
      </c>
    </row>
    <row r="9719" spans="1:4" x14ac:dyDescent="0.3">
      <c r="A9719" t="s">
        <v>12029</v>
      </c>
      <c r="B9719" t="s">
        <v>1946</v>
      </c>
      <c r="C9719">
        <v>23986</v>
      </c>
      <c r="D9719">
        <v>8640079943</v>
      </c>
    </row>
    <row r="9720" spans="1:4" x14ac:dyDescent="0.3">
      <c r="A9720" t="s">
        <v>12030</v>
      </c>
      <c r="B9720" t="s">
        <v>2024</v>
      </c>
      <c r="C9720">
        <v>39206</v>
      </c>
      <c r="D9720">
        <v>6858776575</v>
      </c>
    </row>
    <row r="9721" spans="1:4" x14ac:dyDescent="0.3">
      <c r="A9721" t="s">
        <v>12031</v>
      </c>
      <c r="B9721" t="s">
        <v>2300</v>
      </c>
      <c r="C9721">
        <v>56774</v>
      </c>
      <c r="D9721">
        <v>6915102108</v>
      </c>
    </row>
    <row r="9722" spans="1:4" x14ac:dyDescent="0.3">
      <c r="A9722" t="s">
        <v>12032</v>
      </c>
      <c r="B9722" t="s">
        <v>2041</v>
      </c>
      <c r="C9722">
        <v>31395</v>
      </c>
      <c r="D9722">
        <v>8676088039</v>
      </c>
    </row>
    <row r="9723" spans="1:4" x14ac:dyDescent="0.3">
      <c r="A9723" t="s">
        <v>12033</v>
      </c>
      <c r="B9723" t="s">
        <v>2257</v>
      </c>
      <c r="C9723">
        <v>56176</v>
      </c>
      <c r="D9723">
        <v>6718456802</v>
      </c>
    </row>
    <row r="9724" spans="1:4" x14ac:dyDescent="0.3">
      <c r="A9724" t="s">
        <v>12034</v>
      </c>
      <c r="B9724" t="s">
        <v>2790</v>
      </c>
      <c r="C9724">
        <v>52944</v>
      </c>
      <c r="D9724">
        <v>8017115954</v>
      </c>
    </row>
    <row r="9725" spans="1:4" x14ac:dyDescent="0.3">
      <c r="A9725" t="s">
        <v>12035</v>
      </c>
      <c r="B9725" t="s">
        <v>2016</v>
      </c>
      <c r="C9725">
        <v>55802</v>
      </c>
      <c r="D9725">
        <v>959209328</v>
      </c>
    </row>
    <row r="9726" spans="1:4" x14ac:dyDescent="0.3">
      <c r="A9726" t="s">
        <v>12036</v>
      </c>
      <c r="B9726" t="s">
        <v>2496</v>
      </c>
      <c r="C9726">
        <v>58762</v>
      </c>
      <c r="D9726">
        <v>8685064791</v>
      </c>
    </row>
    <row r="9727" spans="1:4" x14ac:dyDescent="0.3">
      <c r="A9727" t="s">
        <v>12037</v>
      </c>
      <c r="B9727" t="s">
        <v>2540</v>
      </c>
      <c r="C9727">
        <v>40493</v>
      </c>
      <c r="D9727">
        <v>879297433</v>
      </c>
    </row>
    <row r="9728" spans="1:4" x14ac:dyDescent="0.3">
      <c r="A9728" t="s">
        <v>12038</v>
      </c>
      <c r="B9728" t="s">
        <v>2436</v>
      </c>
      <c r="C9728">
        <v>48482</v>
      </c>
      <c r="D9728">
        <v>2493113470</v>
      </c>
    </row>
    <row r="9729" spans="1:4" x14ac:dyDescent="0.3">
      <c r="A9729" t="s">
        <v>12039</v>
      </c>
      <c r="B9729" t="s">
        <v>2099</v>
      </c>
      <c r="C9729">
        <v>23143</v>
      </c>
      <c r="D9729">
        <v>8501525324</v>
      </c>
    </row>
    <row r="9730" spans="1:4" x14ac:dyDescent="0.3">
      <c r="A9730" t="s">
        <v>12040</v>
      </c>
      <c r="B9730" t="s">
        <v>2192</v>
      </c>
      <c r="C9730">
        <v>40148</v>
      </c>
      <c r="D9730">
        <v>806065796</v>
      </c>
    </row>
    <row r="9731" spans="1:4" x14ac:dyDescent="0.3">
      <c r="A9731" t="s">
        <v>12041</v>
      </c>
      <c r="B9731" t="s">
        <v>2734</v>
      </c>
      <c r="C9731">
        <v>26974</v>
      </c>
      <c r="D9731">
        <v>6402318035</v>
      </c>
    </row>
    <row r="9732" spans="1:4" x14ac:dyDescent="0.3">
      <c r="A9732" t="s">
        <v>12042</v>
      </c>
      <c r="B9732" t="s">
        <v>2045</v>
      </c>
      <c r="C9732">
        <v>12521</v>
      </c>
      <c r="D9732">
        <v>8350412399</v>
      </c>
    </row>
    <row r="9733" spans="1:4" x14ac:dyDescent="0.3">
      <c r="A9733" t="s">
        <v>12043</v>
      </c>
      <c r="B9733" t="s">
        <v>2714</v>
      </c>
      <c r="C9733">
        <v>30437</v>
      </c>
      <c r="D9733">
        <v>3266408608</v>
      </c>
    </row>
    <row r="9734" spans="1:4" x14ac:dyDescent="0.3">
      <c r="A9734" t="s">
        <v>12044</v>
      </c>
      <c r="B9734" t="s">
        <v>2006</v>
      </c>
      <c r="C9734">
        <v>39571</v>
      </c>
      <c r="D9734">
        <v>6410530811</v>
      </c>
    </row>
    <row r="9735" spans="1:4" x14ac:dyDescent="0.3">
      <c r="A9735" t="s">
        <v>12045</v>
      </c>
      <c r="B9735" t="s">
        <v>2383</v>
      </c>
      <c r="C9735">
        <v>36884</v>
      </c>
      <c r="D9735">
        <v>9829586073</v>
      </c>
    </row>
    <row r="9736" spans="1:4" x14ac:dyDescent="0.3">
      <c r="A9736" t="s">
        <v>12046</v>
      </c>
      <c r="B9736" t="s">
        <v>1999</v>
      </c>
      <c r="C9736">
        <v>51614</v>
      </c>
      <c r="D9736">
        <v>8204786093</v>
      </c>
    </row>
    <row r="9737" spans="1:4" x14ac:dyDescent="0.3">
      <c r="A9737" t="s">
        <v>12047</v>
      </c>
      <c r="B9737" t="s">
        <v>2008</v>
      </c>
      <c r="C9737">
        <v>32461</v>
      </c>
      <c r="D9737">
        <v>8703756602</v>
      </c>
    </row>
    <row r="9738" spans="1:4" x14ac:dyDescent="0.3">
      <c r="A9738" t="s">
        <v>12048</v>
      </c>
      <c r="B9738" t="s">
        <v>2682</v>
      </c>
      <c r="C9738">
        <v>36819</v>
      </c>
      <c r="D9738">
        <v>3273288531</v>
      </c>
    </row>
    <row r="9739" spans="1:4" x14ac:dyDescent="0.3">
      <c r="A9739" t="s">
        <v>12049</v>
      </c>
      <c r="B9739" t="s">
        <v>3873</v>
      </c>
      <c r="C9739">
        <v>53019</v>
      </c>
      <c r="D9739">
        <v>5299481160</v>
      </c>
    </row>
    <row r="9740" spans="1:4" x14ac:dyDescent="0.3">
      <c r="A9740" t="s">
        <v>12050</v>
      </c>
      <c r="B9740" t="s">
        <v>4362</v>
      </c>
      <c r="C9740">
        <v>47968</v>
      </c>
      <c r="D9740">
        <v>6214787945</v>
      </c>
    </row>
    <row r="9741" spans="1:4" x14ac:dyDescent="0.3">
      <c r="A9741" t="s">
        <v>12051</v>
      </c>
      <c r="B9741" t="s">
        <v>2355</v>
      </c>
      <c r="C9741">
        <v>59246</v>
      </c>
      <c r="D9741">
        <v>6836716731</v>
      </c>
    </row>
    <row r="9742" spans="1:4" x14ac:dyDescent="0.3">
      <c r="A9742" t="s">
        <v>12052</v>
      </c>
      <c r="B9742" t="s">
        <v>1970</v>
      </c>
      <c r="C9742">
        <v>47594</v>
      </c>
      <c r="D9742">
        <v>2908560011</v>
      </c>
    </row>
    <row r="9743" spans="1:4" x14ac:dyDescent="0.3">
      <c r="A9743" t="s">
        <v>12053</v>
      </c>
      <c r="B9743" t="s">
        <v>2360</v>
      </c>
      <c r="C9743">
        <v>26418</v>
      </c>
      <c r="D9743">
        <v>4815280800</v>
      </c>
    </row>
    <row r="9744" spans="1:4" x14ac:dyDescent="0.3">
      <c r="A9744" t="s">
        <v>12054</v>
      </c>
      <c r="B9744" t="s">
        <v>2505</v>
      </c>
      <c r="C9744">
        <v>34581</v>
      </c>
      <c r="D9744">
        <v>1502791994</v>
      </c>
    </row>
    <row r="9745" spans="1:4" x14ac:dyDescent="0.3">
      <c r="A9745" t="s">
        <v>12055</v>
      </c>
      <c r="B9745" t="s">
        <v>2374</v>
      </c>
      <c r="C9745">
        <v>13036</v>
      </c>
      <c r="D9745">
        <v>1541082834</v>
      </c>
    </row>
    <row r="9746" spans="1:4" x14ac:dyDescent="0.3">
      <c r="A9746" t="s">
        <v>12056</v>
      </c>
      <c r="B9746" t="s">
        <v>2693</v>
      </c>
      <c r="C9746">
        <v>41283</v>
      </c>
      <c r="D9746">
        <v>9939542542</v>
      </c>
    </row>
    <row r="9747" spans="1:4" x14ac:dyDescent="0.3">
      <c r="A9747" t="s">
        <v>12057</v>
      </c>
      <c r="B9747" t="s">
        <v>2113</v>
      </c>
      <c r="C9747">
        <v>22238</v>
      </c>
      <c r="D9747">
        <v>4396213212</v>
      </c>
    </row>
    <row r="9748" spans="1:4" x14ac:dyDescent="0.3">
      <c r="A9748" t="s">
        <v>12058</v>
      </c>
      <c r="B9748" t="s">
        <v>2380</v>
      </c>
      <c r="C9748">
        <v>19651</v>
      </c>
      <c r="D9748">
        <v>9223618401</v>
      </c>
    </row>
    <row r="9749" spans="1:4" x14ac:dyDescent="0.3">
      <c r="A9749" t="s">
        <v>12059</v>
      </c>
      <c r="B9749" t="s">
        <v>2665</v>
      </c>
      <c r="C9749">
        <v>55950</v>
      </c>
      <c r="D9749">
        <v>1664426442</v>
      </c>
    </row>
    <row r="9750" spans="1:4" x14ac:dyDescent="0.3">
      <c r="A9750" t="s">
        <v>12060</v>
      </c>
      <c r="B9750" t="s">
        <v>2158</v>
      </c>
      <c r="C9750">
        <v>36597</v>
      </c>
      <c r="D9750">
        <v>2873915978</v>
      </c>
    </row>
    <row r="9751" spans="1:4" x14ac:dyDescent="0.3">
      <c r="A9751" t="s">
        <v>12061</v>
      </c>
      <c r="B9751" t="s">
        <v>2045</v>
      </c>
      <c r="C9751">
        <v>53617</v>
      </c>
      <c r="D9751">
        <v>8977805007</v>
      </c>
    </row>
    <row r="9752" spans="1:4" x14ac:dyDescent="0.3">
      <c r="A9752" t="s">
        <v>5414</v>
      </c>
      <c r="B9752" t="s">
        <v>2288</v>
      </c>
      <c r="C9752">
        <v>50358</v>
      </c>
      <c r="D9752">
        <v>483886254</v>
      </c>
    </row>
    <row r="9753" spans="1:4" x14ac:dyDescent="0.3">
      <c r="A9753" t="s">
        <v>12062</v>
      </c>
      <c r="B9753" t="s">
        <v>2426</v>
      </c>
      <c r="C9753">
        <v>42424</v>
      </c>
      <c r="D9753">
        <v>4759627103</v>
      </c>
    </row>
    <row r="9754" spans="1:4" x14ac:dyDescent="0.3">
      <c r="A9754" t="s">
        <v>12063</v>
      </c>
      <c r="B9754" t="s">
        <v>2639</v>
      </c>
      <c r="C9754">
        <v>40252</v>
      </c>
      <c r="D9754">
        <v>5998486889</v>
      </c>
    </row>
    <row r="9755" spans="1:4" x14ac:dyDescent="0.3">
      <c r="A9755" t="s">
        <v>12064</v>
      </c>
      <c r="B9755" t="s">
        <v>3113</v>
      </c>
      <c r="C9755">
        <v>43561</v>
      </c>
      <c r="D9755">
        <v>3824197065</v>
      </c>
    </row>
    <row r="9756" spans="1:4" x14ac:dyDescent="0.3">
      <c r="A9756" t="s">
        <v>12065</v>
      </c>
      <c r="B9756" t="s">
        <v>2614</v>
      </c>
      <c r="C9756">
        <v>31643</v>
      </c>
      <c r="D9756">
        <v>5684780105</v>
      </c>
    </row>
    <row r="9757" spans="1:4" x14ac:dyDescent="0.3">
      <c r="A9757" t="s">
        <v>12066</v>
      </c>
      <c r="B9757" t="s">
        <v>2123</v>
      </c>
      <c r="C9757">
        <v>42946</v>
      </c>
      <c r="D9757">
        <v>8017115954</v>
      </c>
    </row>
    <row r="9758" spans="1:4" x14ac:dyDescent="0.3">
      <c r="A9758" t="s">
        <v>12067</v>
      </c>
      <c r="B9758" t="s">
        <v>3243</v>
      </c>
      <c r="C9758">
        <v>43778</v>
      </c>
      <c r="D9758">
        <v>5552170407</v>
      </c>
    </row>
    <row r="9759" spans="1:4" x14ac:dyDescent="0.3">
      <c r="A9759" t="s">
        <v>12068</v>
      </c>
      <c r="B9759" t="s">
        <v>2298</v>
      </c>
      <c r="C9759">
        <v>56657</v>
      </c>
      <c r="D9759">
        <v>7098438871</v>
      </c>
    </row>
    <row r="9760" spans="1:4" x14ac:dyDescent="0.3">
      <c r="A9760" t="s">
        <v>12069</v>
      </c>
      <c r="B9760" t="s">
        <v>2071</v>
      </c>
      <c r="C9760">
        <v>31372</v>
      </c>
      <c r="D9760">
        <v>8788824691</v>
      </c>
    </row>
    <row r="9761" spans="1:4" x14ac:dyDescent="0.3">
      <c r="A9761" t="s">
        <v>12070</v>
      </c>
      <c r="B9761" t="s">
        <v>2378</v>
      </c>
      <c r="C9761">
        <v>45314</v>
      </c>
      <c r="D9761">
        <v>9293760045</v>
      </c>
    </row>
    <row r="9762" spans="1:4" x14ac:dyDescent="0.3">
      <c r="A9762" t="s">
        <v>12071</v>
      </c>
      <c r="B9762" t="s">
        <v>2358</v>
      </c>
      <c r="C9762">
        <v>12545</v>
      </c>
      <c r="D9762">
        <v>85304042</v>
      </c>
    </row>
    <row r="9763" spans="1:4" x14ac:dyDescent="0.3">
      <c r="A9763" t="s">
        <v>12072</v>
      </c>
      <c r="B9763" t="s">
        <v>2511</v>
      </c>
      <c r="C9763">
        <v>46828</v>
      </c>
      <c r="D9763">
        <v>959209328</v>
      </c>
    </row>
    <row r="9764" spans="1:4" x14ac:dyDescent="0.3">
      <c r="A9764" t="s">
        <v>12073</v>
      </c>
      <c r="B9764" t="s">
        <v>2260</v>
      </c>
      <c r="C9764">
        <v>36153</v>
      </c>
      <c r="D9764">
        <v>1855604000</v>
      </c>
    </row>
    <row r="9765" spans="1:4" x14ac:dyDescent="0.3">
      <c r="A9765" t="s">
        <v>12074</v>
      </c>
      <c r="B9765" t="s">
        <v>2505</v>
      </c>
      <c r="C9765">
        <v>58158</v>
      </c>
      <c r="D9765">
        <v>9107581297</v>
      </c>
    </row>
    <row r="9766" spans="1:4" x14ac:dyDescent="0.3">
      <c r="A9766" t="s">
        <v>12075</v>
      </c>
      <c r="B9766" t="s">
        <v>2249</v>
      </c>
      <c r="C9766">
        <v>25366</v>
      </c>
      <c r="D9766">
        <v>9727426344</v>
      </c>
    </row>
    <row r="9767" spans="1:4" x14ac:dyDescent="0.3">
      <c r="A9767" t="s">
        <v>12076</v>
      </c>
      <c r="B9767" t="s">
        <v>1960</v>
      </c>
      <c r="C9767">
        <v>28065</v>
      </c>
      <c r="D9767">
        <v>9795921177</v>
      </c>
    </row>
    <row r="9768" spans="1:4" x14ac:dyDescent="0.3">
      <c r="A9768" t="s">
        <v>12077</v>
      </c>
      <c r="B9768" t="s">
        <v>2990</v>
      </c>
      <c r="C9768">
        <v>14865</v>
      </c>
      <c r="D9768">
        <v>2670196322</v>
      </c>
    </row>
    <row r="9769" spans="1:4" x14ac:dyDescent="0.3">
      <c r="A9769" t="s">
        <v>12078</v>
      </c>
      <c r="B9769" t="s">
        <v>2393</v>
      </c>
      <c r="C9769">
        <v>44736</v>
      </c>
      <c r="D9769">
        <v>4487905370</v>
      </c>
    </row>
    <row r="9770" spans="1:4" x14ac:dyDescent="0.3">
      <c r="A9770" t="s">
        <v>12079</v>
      </c>
      <c r="B9770" t="s">
        <v>2179</v>
      </c>
      <c r="C9770">
        <v>34950</v>
      </c>
      <c r="D9770">
        <v>4159390110</v>
      </c>
    </row>
    <row r="9771" spans="1:4" x14ac:dyDescent="0.3">
      <c r="A9771" t="s">
        <v>12080</v>
      </c>
      <c r="B9771" t="s">
        <v>2207</v>
      </c>
      <c r="C9771">
        <v>32688</v>
      </c>
      <c r="D9771">
        <v>6041314951</v>
      </c>
    </row>
    <row r="9772" spans="1:4" x14ac:dyDescent="0.3">
      <c r="A9772" t="s">
        <v>12081</v>
      </c>
      <c r="B9772" t="s">
        <v>2054</v>
      </c>
      <c r="C9772">
        <v>52618</v>
      </c>
      <c r="D9772">
        <v>569240891</v>
      </c>
    </row>
    <row r="9773" spans="1:4" x14ac:dyDescent="0.3">
      <c r="A9773" t="s">
        <v>12082</v>
      </c>
      <c r="B9773" t="s">
        <v>3126</v>
      </c>
      <c r="C9773">
        <v>16733</v>
      </c>
      <c r="D9773">
        <v>4525743115</v>
      </c>
    </row>
    <row r="9774" spans="1:4" x14ac:dyDescent="0.3">
      <c r="A9774" t="s">
        <v>12083</v>
      </c>
      <c r="B9774" t="s">
        <v>1995</v>
      </c>
      <c r="C9774">
        <v>28174</v>
      </c>
      <c r="D9774">
        <v>8249460030</v>
      </c>
    </row>
    <row r="9775" spans="1:4" x14ac:dyDescent="0.3">
      <c r="A9775" t="s">
        <v>12084</v>
      </c>
      <c r="B9775" t="s">
        <v>2507</v>
      </c>
      <c r="C9775">
        <v>54031</v>
      </c>
      <c r="D9775">
        <v>5068508845</v>
      </c>
    </row>
    <row r="9776" spans="1:4" x14ac:dyDescent="0.3">
      <c r="A9776" t="s">
        <v>12085</v>
      </c>
      <c r="B9776" t="s">
        <v>2212</v>
      </c>
      <c r="C9776">
        <v>39096</v>
      </c>
      <c r="D9776">
        <v>9892583027</v>
      </c>
    </row>
    <row r="9777" spans="1:4" x14ac:dyDescent="0.3">
      <c r="A9777" t="s">
        <v>12086</v>
      </c>
      <c r="B9777" t="s">
        <v>4145</v>
      </c>
      <c r="C9777">
        <v>57005</v>
      </c>
      <c r="D9777">
        <v>2352201101</v>
      </c>
    </row>
    <row r="9778" spans="1:4" x14ac:dyDescent="0.3">
      <c r="A9778" t="s">
        <v>12087</v>
      </c>
      <c r="B9778" t="s">
        <v>3560</v>
      </c>
      <c r="C9778">
        <v>41134</v>
      </c>
      <c r="D9778">
        <v>5299481160</v>
      </c>
    </row>
    <row r="9779" spans="1:4" x14ac:dyDescent="0.3">
      <c r="A9779" t="s">
        <v>12088</v>
      </c>
      <c r="B9779" t="s">
        <v>2129</v>
      </c>
      <c r="C9779">
        <v>51425</v>
      </c>
      <c r="D9779">
        <v>3661649302</v>
      </c>
    </row>
    <row r="9780" spans="1:4" x14ac:dyDescent="0.3">
      <c r="A9780" t="s">
        <v>12089</v>
      </c>
      <c r="B9780" t="s">
        <v>2540</v>
      </c>
      <c r="C9780">
        <v>18495</v>
      </c>
      <c r="D9780">
        <v>715518151</v>
      </c>
    </row>
    <row r="9781" spans="1:4" x14ac:dyDescent="0.3">
      <c r="A9781" t="s">
        <v>12090</v>
      </c>
      <c r="B9781" t="s">
        <v>2210</v>
      </c>
      <c r="C9781">
        <v>28697</v>
      </c>
      <c r="D9781">
        <v>5764917026</v>
      </c>
    </row>
    <row r="9782" spans="1:4" x14ac:dyDescent="0.3">
      <c r="A9782" t="s">
        <v>12091</v>
      </c>
      <c r="B9782" t="s">
        <v>1991</v>
      </c>
      <c r="C9782">
        <v>48319</v>
      </c>
      <c r="D9782">
        <v>7118642576</v>
      </c>
    </row>
    <row r="9783" spans="1:4" x14ac:dyDescent="0.3">
      <c r="A9783" t="s">
        <v>12092</v>
      </c>
      <c r="B9783" t="s">
        <v>2411</v>
      </c>
      <c r="C9783">
        <v>52314</v>
      </c>
      <c r="D9783">
        <v>2885061928</v>
      </c>
    </row>
    <row r="9784" spans="1:4" x14ac:dyDescent="0.3">
      <c r="A9784" t="s">
        <v>12093</v>
      </c>
      <c r="B9784" t="s">
        <v>2896</v>
      </c>
      <c r="C9784">
        <v>14433</v>
      </c>
      <c r="D9784">
        <v>4453705328</v>
      </c>
    </row>
    <row r="9785" spans="1:4" x14ac:dyDescent="0.3">
      <c r="A9785" t="s">
        <v>12094</v>
      </c>
      <c r="B9785" t="s">
        <v>2149</v>
      </c>
      <c r="C9785">
        <v>14235</v>
      </c>
      <c r="D9785">
        <v>9617190826</v>
      </c>
    </row>
    <row r="9786" spans="1:4" x14ac:dyDescent="0.3">
      <c r="A9786" t="s">
        <v>12095</v>
      </c>
      <c r="B9786" t="s">
        <v>3785</v>
      </c>
      <c r="C9786">
        <v>43179</v>
      </c>
      <c r="D9786">
        <v>1888252693</v>
      </c>
    </row>
    <row r="9787" spans="1:4" x14ac:dyDescent="0.3">
      <c r="A9787" t="s">
        <v>12096</v>
      </c>
      <c r="B9787" t="s">
        <v>3279</v>
      </c>
      <c r="C9787">
        <v>24960</v>
      </c>
      <c r="D9787">
        <v>2792499575</v>
      </c>
    </row>
    <row r="9788" spans="1:4" x14ac:dyDescent="0.3">
      <c r="A9788" t="s">
        <v>12097</v>
      </c>
      <c r="B9788" t="s">
        <v>1938</v>
      </c>
      <c r="C9788">
        <v>19420</v>
      </c>
      <c r="D9788">
        <v>2748937082</v>
      </c>
    </row>
    <row r="9789" spans="1:4" x14ac:dyDescent="0.3">
      <c r="A9789" t="s">
        <v>12098</v>
      </c>
      <c r="B9789" t="s">
        <v>2466</v>
      </c>
      <c r="C9789">
        <v>59731</v>
      </c>
      <c r="D9789">
        <v>7054972058</v>
      </c>
    </row>
    <row r="9790" spans="1:4" x14ac:dyDescent="0.3">
      <c r="A9790" t="s">
        <v>12099</v>
      </c>
      <c r="B9790" t="s">
        <v>2391</v>
      </c>
      <c r="C9790">
        <v>28865</v>
      </c>
      <c r="D9790">
        <v>1279282711</v>
      </c>
    </row>
    <row r="9791" spans="1:4" x14ac:dyDescent="0.3">
      <c r="A9791" t="s">
        <v>12100</v>
      </c>
      <c r="B9791" t="s">
        <v>3533</v>
      </c>
      <c r="C9791">
        <v>25711</v>
      </c>
      <c r="D9791">
        <v>4698538416</v>
      </c>
    </row>
    <row r="9792" spans="1:4" x14ac:dyDescent="0.3">
      <c r="A9792" t="s">
        <v>12101</v>
      </c>
      <c r="B9792" t="s">
        <v>2885</v>
      </c>
      <c r="C9792">
        <v>32493</v>
      </c>
      <c r="D9792">
        <v>2763158331</v>
      </c>
    </row>
    <row r="9793" spans="1:4" x14ac:dyDescent="0.3">
      <c r="A9793" t="s">
        <v>12102</v>
      </c>
      <c r="B9793" t="s">
        <v>2305</v>
      </c>
      <c r="C9793">
        <v>49377</v>
      </c>
      <c r="D9793">
        <v>4969679754</v>
      </c>
    </row>
    <row r="9794" spans="1:4" x14ac:dyDescent="0.3">
      <c r="A9794" t="s">
        <v>12103</v>
      </c>
      <c r="B9794" t="s">
        <v>1940</v>
      </c>
      <c r="C9794">
        <v>50731</v>
      </c>
      <c r="D9794">
        <v>1739513533</v>
      </c>
    </row>
    <row r="9795" spans="1:4" x14ac:dyDescent="0.3">
      <c r="A9795" t="s">
        <v>12104</v>
      </c>
      <c r="B9795" t="s">
        <v>1930</v>
      </c>
      <c r="C9795">
        <v>22167</v>
      </c>
      <c r="D9795">
        <v>1371021422</v>
      </c>
    </row>
    <row r="9796" spans="1:4" x14ac:dyDescent="0.3">
      <c r="A9796" t="s">
        <v>12105</v>
      </c>
      <c r="B9796" t="s">
        <v>2358</v>
      </c>
      <c r="C9796">
        <v>41413</v>
      </c>
      <c r="D9796">
        <v>7473861379</v>
      </c>
    </row>
    <row r="9797" spans="1:4" x14ac:dyDescent="0.3">
      <c r="A9797" t="s">
        <v>12106</v>
      </c>
      <c r="B9797" t="s">
        <v>2923</v>
      </c>
      <c r="C9797">
        <v>59017</v>
      </c>
      <c r="D9797">
        <v>3213290963</v>
      </c>
    </row>
    <row r="9798" spans="1:4" x14ac:dyDescent="0.3">
      <c r="A9798" t="s">
        <v>12107</v>
      </c>
      <c r="B9798" t="s">
        <v>2129</v>
      </c>
      <c r="C9798">
        <v>42159</v>
      </c>
      <c r="D9798">
        <v>1592980554</v>
      </c>
    </row>
    <row r="9799" spans="1:4" x14ac:dyDescent="0.3">
      <c r="A9799" t="s">
        <v>12108</v>
      </c>
      <c r="B9799" t="s">
        <v>1984</v>
      </c>
      <c r="C9799">
        <v>48815</v>
      </c>
      <c r="D9799">
        <v>4639895275</v>
      </c>
    </row>
    <row r="9800" spans="1:4" x14ac:dyDescent="0.3">
      <c r="A9800" t="s">
        <v>12109</v>
      </c>
      <c r="B9800" t="s">
        <v>2636</v>
      </c>
      <c r="C9800">
        <v>58000</v>
      </c>
      <c r="D9800">
        <v>3040116061</v>
      </c>
    </row>
    <row r="9801" spans="1:4" x14ac:dyDescent="0.3">
      <c r="A9801" t="s">
        <v>12110</v>
      </c>
      <c r="B9801" t="s">
        <v>1993</v>
      </c>
      <c r="C9801">
        <v>14252</v>
      </c>
      <c r="D9801">
        <v>9151658844</v>
      </c>
    </row>
    <row r="9802" spans="1:4" x14ac:dyDescent="0.3">
      <c r="A9802" t="s">
        <v>12111</v>
      </c>
      <c r="B9802" t="s">
        <v>2177</v>
      </c>
      <c r="C9802">
        <v>44786</v>
      </c>
      <c r="D9802">
        <v>5974179625</v>
      </c>
    </row>
    <row r="9803" spans="1:4" x14ac:dyDescent="0.3">
      <c r="A9803" t="s">
        <v>12112</v>
      </c>
      <c r="B9803" t="s">
        <v>2546</v>
      </c>
      <c r="C9803">
        <v>47132</v>
      </c>
      <c r="D9803">
        <v>9293760045</v>
      </c>
    </row>
    <row r="9804" spans="1:4" x14ac:dyDescent="0.3">
      <c r="A9804" t="s">
        <v>12113</v>
      </c>
      <c r="B9804" t="s">
        <v>4018</v>
      </c>
      <c r="C9804">
        <v>34229</v>
      </c>
      <c r="D9804">
        <v>9483290694</v>
      </c>
    </row>
    <row r="9805" spans="1:4" x14ac:dyDescent="0.3">
      <c r="A9805" t="s">
        <v>12114</v>
      </c>
      <c r="B9805" t="s">
        <v>2647</v>
      </c>
      <c r="C9805">
        <v>57109</v>
      </c>
      <c r="D9805">
        <v>4472356473</v>
      </c>
    </row>
    <row r="9806" spans="1:4" x14ac:dyDescent="0.3">
      <c r="A9806" t="s">
        <v>12115</v>
      </c>
      <c r="B9806" t="s">
        <v>2524</v>
      </c>
      <c r="C9806">
        <v>32813</v>
      </c>
      <c r="D9806">
        <v>5499856877</v>
      </c>
    </row>
    <row r="9807" spans="1:4" x14ac:dyDescent="0.3">
      <c r="A9807" t="s">
        <v>12116</v>
      </c>
      <c r="B9807" t="s">
        <v>2054</v>
      </c>
      <c r="C9807">
        <v>18845</v>
      </c>
      <c r="D9807">
        <v>7233077789</v>
      </c>
    </row>
    <row r="9808" spans="1:4" x14ac:dyDescent="0.3">
      <c r="A9808" t="s">
        <v>12117</v>
      </c>
      <c r="B9808" t="s">
        <v>2970</v>
      </c>
      <c r="C9808">
        <v>19450</v>
      </c>
      <c r="D9808">
        <v>6378969205</v>
      </c>
    </row>
    <row r="9809" spans="1:4" x14ac:dyDescent="0.3">
      <c r="A9809" t="s">
        <v>12118</v>
      </c>
      <c r="B9809" t="s">
        <v>3279</v>
      </c>
      <c r="C9809">
        <v>21483</v>
      </c>
      <c r="D9809">
        <v>9800744517</v>
      </c>
    </row>
    <row r="9810" spans="1:4" x14ac:dyDescent="0.3">
      <c r="A9810" t="s">
        <v>12119</v>
      </c>
      <c r="B9810" t="s">
        <v>2873</v>
      </c>
      <c r="C9810">
        <v>18812</v>
      </c>
      <c r="D9810">
        <v>8603912793</v>
      </c>
    </row>
    <row r="9811" spans="1:4" x14ac:dyDescent="0.3">
      <c r="A9811" t="s">
        <v>12120</v>
      </c>
      <c r="B9811" t="s">
        <v>2097</v>
      </c>
      <c r="C9811">
        <v>33853</v>
      </c>
      <c r="D9811">
        <v>4768342426</v>
      </c>
    </row>
    <row r="9812" spans="1:4" x14ac:dyDescent="0.3">
      <c r="A9812" t="s">
        <v>12121</v>
      </c>
      <c r="B9812" t="s">
        <v>3050</v>
      </c>
      <c r="C9812">
        <v>55845</v>
      </c>
      <c r="D9812">
        <v>7436398989</v>
      </c>
    </row>
    <row r="9813" spans="1:4" x14ac:dyDescent="0.3">
      <c r="A9813" t="s">
        <v>12122</v>
      </c>
      <c r="B9813" t="s">
        <v>2691</v>
      </c>
      <c r="C9813">
        <v>34311</v>
      </c>
      <c r="D9813">
        <v>197180590</v>
      </c>
    </row>
    <row r="9814" spans="1:4" x14ac:dyDescent="0.3">
      <c r="A9814" t="s">
        <v>12123</v>
      </c>
      <c r="B9814" t="s">
        <v>2401</v>
      </c>
      <c r="C9814">
        <v>51774</v>
      </c>
      <c r="D9814">
        <v>901154172</v>
      </c>
    </row>
    <row r="9815" spans="1:4" x14ac:dyDescent="0.3">
      <c r="A9815" t="s">
        <v>12124</v>
      </c>
      <c r="B9815" t="s">
        <v>2305</v>
      </c>
      <c r="C9815">
        <v>17921</v>
      </c>
      <c r="D9815">
        <v>6596440737</v>
      </c>
    </row>
    <row r="9816" spans="1:4" x14ac:dyDescent="0.3">
      <c r="A9816" t="s">
        <v>12125</v>
      </c>
      <c r="B9816" t="s">
        <v>2546</v>
      </c>
      <c r="C9816">
        <v>25902</v>
      </c>
      <c r="D9816">
        <v>549857826</v>
      </c>
    </row>
    <row r="9817" spans="1:4" x14ac:dyDescent="0.3">
      <c r="A9817" t="s">
        <v>12126</v>
      </c>
      <c r="B9817" t="s">
        <v>1986</v>
      </c>
      <c r="C9817">
        <v>51986</v>
      </c>
      <c r="D9817">
        <v>9590888275</v>
      </c>
    </row>
    <row r="9818" spans="1:4" x14ac:dyDescent="0.3">
      <c r="A9818" t="s">
        <v>12127</v>
      </c>
      <c r="B9818" t="s">
        <v>2251</v>
      </c>
      <c r="C9818">
        <v>34698</v>
      </c>
      <c r="D9818">
        <v>5197585250</v>
      </c>
    </row>
    <row r="9819" spans="1:4" x14ac:dyDescent="0.3">
      <c r="A9819" t="s">
        <v>12128</v>
      </c>
      <c r="B9819" t="s">
        <v>2752</v>
      </c>
      <c r="C9819">
        <v>57180</v>
      </c>
      <c r="D9819">
        <v>8175279842</v>
      </c>
    </row>
    <row r="9820" spans="1:4" x14ac:dyDescent="0.3">
      <c r="A9820" t="s">
        <v>12129</v>
      </c>
      <c r="B9820" t="s">
        <v>2484</v>
      </c>
      <c r="C9820">
        <v>19166</v>
      </c>
      <c r="D9820">
        <v>6531376252</v>
      </c>
    </row>
    <row r="9821" spans="1:4" x14ac:dyDescent="0.3">
      <c r="A9821" t="s">
        <v>12130</v>
      </c>
      <c r="B9821" t="s">
        <v>2548</v>
      </c>
      <c r="C9821">
        <v>13384</v>
      </c>
      <c r="D9821">
        <v>5064247826</v>
      </c>
    </row>
    <row r="9822" spans="1:4" x14ac:dyDescent="0.3">
      <c r="A9822" t="s">
        <v>12131</v>
      </c>
      <c r="B9822" t="s">
        <v>2641</v>
      </c>
      <c r="C9822">
        <v>10237</v>
      </c>
      <c r="D9822">
        <v>8895721314</v>
      </c>
    </row>
    <row r="9823" spans="1:4" x14ac:dyDescent="0.3">
      <c r="A9823" t="s">
        <v>12132</v>
      </c>
      <c r="B9823" t="s">
        <v>2923</v>
      </c>
      <c r="C9823">
        <v>40783</v>
      </c>
      <c r="D9823">
        <v>6148235056</v>
      </c>
    </row>
    <row r="9824" spans="1:4" x14ac:dyDescent="0.3">
      <c r="A9824" t="s">
        <v>12133</v>
      </c>
      <c r="B9824" t="s">
        <v>2073</v>
      </c>
      <c r="C9824">
        <v>55805</v>
      </c>
      <c r="D9824">
        <v>999389173</v>
      </c>
    </row>
    <row r="9825" spans="1:4" x14ac:dyDescent="0.3">
      <c r="A9825" t="s">
        <v>12134</v>
      </c>
      <c r="B9825" t="s">
        <v>3527</v>
      </c>
      <c r="C9825">
        <v>57632</v>
      </c>
      <c r="D9825">
        <v>4688336071</v>
      </c>
    </row>
    <row r="9826" spans="1:4" x14ac:dyDescent="0.3">
      <c r="A9826" t="s">
        <v>12135</v>
      </c>
      <c r="B9826" t="s">
        <v>1942</v>
      </c>
      <c r="C9826">
        <v>19277</v>
      </c>
      <c r="D9826">
        <v>9684187432</v>
      </c>
    </row>
    <row r="9827" spans="1:4" x14ac:dyDescent="0.3">
      <c r="A9827" t="s">
        <v>12136</v>
      </c>
      <c r="B9827" t="s">
        <v>2061</v>
      </c>
      <c r="C9827">
        <v>31590</v>
      </c>
      <c r="D9827">
        <v>5395528121</v>
      </c>
    </row>
    <row r="9828" spans="1:4" x14ac:dyDescent="0.3">
      <c r="A9828" t="s">
        <v>12137</v>
      </c>
      <c r="B9828" t="s">
        <v>2436</v>
      </c>
      <c r="C9828">
        <v>35887</v>
      </c>
      <c r="D9828">
        <v>4958503722</v>
      </c>
    </row>
    <row r="9829" spans="1:4" x14ac:dyDescent="0.3">
      <c r="A9829" t="s">
        <v>12138</v>
      </c>
      <c r="B9829" t="s">
        <v>2804</v>
      </c>
      <c r="C9829">
        <v>38952</v>
      </c>
      <c r="D9829">
        <v>2234966051</v>
      </c>
    </row>
    <row r="9830" spans="1:4" x14ac:dyDescent="0.3">
      <c r="A9830" t="s">
        <v>12139</v>
      </c>
      <c r="B9830" t="s">
        <v>2203</v>
      </c>
      <c r="C9830">
        <v>50836</v>
      </c>
      <c r="D9830">
        <v>9726268931</v>
      </c>
    </row>
    <row r="9831" spans="1:4" x14ac:dyDescent="0.3">
      <c r="A9831" t="s">
        <v>12140</v>
      </c>
      <c r="B9831" t="s">
        <v>2061</v>
      </c>
      <c r="C9831">
        <v>19688</v>
      </c>
      <c r="D9831">
        <v>4342145855</v>
      </c>
    </row>
    <row r="9832" spans="1:4" x14ac:dyDescent="0.3">
      <c r="A9832" t="s">
        <v>12141</v>
      </c>
      <c r="B9832" t="s">
        <v>2687</v>
      </c>
      <c r="C9832">
        <v>42572</v>
      </c>
      <c r="D9832">
        <v>8419732141</v>
      </c>
    </row>
    <row r="9833" spans="1:4" x14ac:dyDescent="0.3">
      <c r="A9833" t="s">
        <v>12142</v>
      </c>
      <c r="B9833" t="s">
        <v>1966</v>
      </c>
      <c r="C9833">
        <v>35223</v>
      </c>
      <c r="D9833">
        <v>9155356869</v>
      </c>
    </row>
    <row r="9834" spans="1:4" x14ac:dyDescent="0.3">
      <c r="A9834" t="s">
        <v>12143</v>
      </c>
      <c r="B9834" t="s">
        <v>2190</v>
      </c>
      <c r="C9834">
        <v>17491</v>
      </c>
      <c r="D9834">
        <v>7741079360</v>
      </c>
    </row>
    <row r="9835" spans="1:4" x14ac:dyDescent="0.3">
      <c r="A9835" t="s">
        <v>12144</v>
      </c>
      <c r="B9835" t="s">
        <v>2179</v>
      </c>
      <c r="C9835">
        <v>23575</v>
      </c>
      <c r="D9835">
        <v>3016446324</v>
      </c>
    </row>
    <row r="9836" spans="1:4" x14ac:dyDescent="0.3">
      <c r="A9836" t="s">
        <v>12145</v>
      </c>
      <c r="B9836" t="s">
        <v>2660</v>
      </c>
      <c r="C9836">
        <v>42274</v>
      </c>
      <c r="D9836">
        <v>9820632102</v>
      </c>
    </row>
    <row r="9837" spans="1:4" x14ac:dyDescent="0.3">
      <c r="A9837" t="s">
        <v>12146</v>
      </c>
      <c r="B9837" t="s">
        <v>2951</v>
      </c>
      <c r="C9837">
        <v>48898</v>
      </c>
      <c r="D9837">
        <v>8998375370</v>
      </c>
    </row>
    <row r="9838" spans="1:4" x14ac:dyDescent="0.3">
      <c r="A9838" t="s">
        <v>12147</v>
      </c>
      <c r="B9838" t="s">
        <v>2018</v>
      </c>
      <c r="C9838">
        <v>44327</v>
      </c>
      <c r="D9838">
        <v>4162153728</v>
      </c>
    </row>
    <row r="9839" spans="1:4" x14ac:dyDescent="0.3">
      <c r="A9839" t="s">
        <v>12148</v>
      </c>
      <c r="B9839" t="s">
        <v>1980</v>
      </c>
      <c r="C9839">
        <v>43245</v>
      </c>
      <c r="D9839">
        <v>6255831884</v>
      </c>
    </row>
    <row r="9840" spans="1:4" x14ac:dyDescent="0.3">
      <c r="A9840" t="s">
        <v>12149</v>
      </c>
      <c r="B9840" t="s">
        <v>2166</v>
      </c>
      <c r="C9840">
        <v>58764</v>
      </c>
      <c r="D9840">
        <v>2973481236</v>
      </c>
    </row>
    <row r="9841" spans="1:4" x14ac:dyDescent="0.3">
      <c r="A9841" t="s">
        <v>12150</v>
      </c>
      <c r="B9841" t="s">
        <v>2691</v>
      </c>
      <c r="C9841">
        <v>33614</v>
      </c>
      <c r="D9841">
        <v>2533903736</v>
      </c>
    </row>
    <row r="9842" spans="1:4" x14ac:dyDescent="0.3">
      <c r="A9842" t="s">
        <v>12151</v>
      </c>
      <c r="B9842" t="s">
        <v>3271</v>
      </c>
      <c r="C9842">
        <v>57770</v>
      </c>
      <c r="D9842">
        <v>8109358470</v>
      </c>
    </row>
    <row r="9843" spans="1:4" x14ac:dyDescent="0.3">
      <c r="A9843" t="s">
        <v>12152</v>
      </c>
      <c r="B9843" t="s">
        <v>2018</v>
      </c>
      <c r="C9843">
        <v>37993</v>
      </c>
      <c r="D9843">
        <v>5077974136</v>
      </c>
    </row>
    <row r="9844" spans="1:4" x14ac:dyDescent="0.3">
      <c r="A9844" t="s">
        <v>12153</v>
      </c>
      <c r="B9844" t="s">
        <v>2691</v>
      </c>
      <c r="C9844">
        <v>20886</v>
      </c>
      <c r="D9844">
        <v>3156820482</v>
      </c>
    </row>
    <row r="9845" spans="1:4" x14ac:dyDescent="0.3">
      <c r="A9845" t="s">
        <v>12154</v>
      </c>
      <c r="B9845" t="s">
        <v>2494</v>
      </c>
      <c r="C9845">
        <v>42167</v>
      </c>
      <c r="D9845">
        <v>4548725172</v>
      </c>
    </row>
    <row r="9846" spans="1:4" x14ac:dyDescent="0.3">
      <c r="A9846" t="s">
        <v>12155</v>
      </c>
      <c r="B9846" t="s">
        <v>2283</v>
      </c>
      <c r="C9846">
        <v>29079</v>
      </c>
      <c r="D9846">
        <v>1192770250</v>
      </c>
    </row>
    <row r="9847" spans="1:4" x14ac:dyDescent="0.3">
      <c r="A9847" t="s">
        <v>12156</v>
      </c>
      <c r="B9847" t="s">
        <v>2885</v>
      </c>
      <c r="C9847">
        <v>35191</v>
      </c>
      <c r="D9847">
        <v>4759627103</v>
      </c>
    </row>
    <row r="9848" spans="1:4" x14ac:dyDescent="0.3">
      <c r="A9848" t="s">
        <v>12157</v>
      </c>
      <c r="B9848" t="s">
        <v>2205</v>
      </c>
      <c r="C9848">
        <v>58211</v>
      </c>
      <c r="D9848">
        <v>5117202538</v>
      </c>
    </row>
    <row r="9849" spans="1:4" x14ac:dyDescent="0.3">
      <c r="A9849" t="s">
        <v>12158</v>
      </c>
      <c r="B9849" t="s">
        <v>1970</v>
      </c>
      <c r="C9849">
        <v>33543</v>
      </c>
      <c r="D9849">
        <v>161397387</v>
      </c>
    </row>
    <row r="9850" spans="1:4" x14ac:dyDescent="0.3">
      <c r="A9850" t="s">
        <v>12159</v>
      </c>
      <c r="B9850" t="s">
        <v>2419</v>
      </c>
      <c r="C9850">
        <v>46553</v>
      </c>
      <c r="D9850">
        <v>3764546336</v>
      </c>
    </row>
    <row r="9851" spans="1:4" x14ac:dyDescent="0.3">
      <c r="A9851" t="s">
        <v>12160</v>
      </c>
      <c r="B9851" t="s">
        <v>2441</v>
      </c>
      <c r="C9851">
        <v>22639</v>
      </c>
      <c r="D9851">
        <v>1382734301</v>
      </c>
    </row>
    <row r="9852" spans="1:4" x14ac:dyDescent="0.3">
      <c r="A9852" t="s">
        <v>12161</v>
      </c>
      <c r="B9852" t="s">
        <v>3247</v>
      </c>
      <c r="C9852">
        <v>13281</v>
      </c>
      <c r="D9852">
        <v>7273123196</v>
      </c>
    </row>
    <row r="9853" spans="1:4" x14ac:dyDescent="0.3">
      <c r="A9853" t="s">
        <v>12162</v>
      </c>
      <c r="B9853" t="s">
        <v>3517</v>
      </c>
      <c r="C9853">
        <v>46992</v>
      </c>
      <c r="D9853">
        <v>1887308636</v>
      </c>
    </row>
    <row r="9854" spans="1:4" x14ac:dyDescent="0.3">
      <c r="A9854" t="s">
        <v>12163</v>
      </c>
      <c r="B9854" t="s">
        <v>2923</v>
      </c>
      <c r="C9854">
        <v>29795</v>
      </c>
      <c r="D9854">
        <v>9155356869</v>
      </c>
    </row>
    <row r="9855" spans="1:4" x14ac:dyDescent="0.3">
      <c r="A9855" t="s">
        <v>12164</v>
      </c>
      <c r="B9855" t="s">
        <v>2885</v>
      </c>
      <c r="C9855">
        <v>56973</v>
      </c>
      <c r="D9855">
        <v>7088886472</v>
      </c>
    </row>
    <row r="9856" spans="1:4" x14ac:dyDescent="0.3">
      <c r="A9856" t="s">
        <v>12165</v>
      </c>
      <c r="B9856" t="s">
        <v>2505</v>
      </c>
      <c r="C9856">
        <v>52440</v>
      </c>
      <c r="D9856">
        <v>7118642576</v>
      </c>
    </row>
    <row r="9857" spans="1:4" x14ac:dyDescent="0.3">
      <c r="A9857" t="s">
        <v>12166</v>
      </c>
      <c r="B9857" t="s">
        <v>2639</v>
      </c>
      <c r="C9857">
        <v>54773</v>
      </c>
      <c r="D9857">
        <v>1992195951</v>
      </c>
    </row>
    <row r="9858" spans="1:4" x14ac:dyDescent="0.3">
      <c r="A9858" t="s">
        <v>12167</v>
      </c>
      <c r="B9858" t="s">
        <v>2244</v>
      </c>
      <c r="C9858">
        <v>25463</v>
      </c>
      <c r="D9858">
        <v>3509620267</v>
      </c>
    </row>
    <row r="9859" spans="1:4" x14ac:dyDescent="0.3">
      <c r="A9859" t="s">
        <v>12168</v>
      </c>
      <c r="B9859" t="s">
        <v>2405</v>
      </c>
      <c r="C9859">
        <v>15554</v>
      </c>
      <c r="D9859">
        <v>8419732141</v>
      </c>
    </row>
    <row r="9860" spans="1:4" x14ac:dyDescent="0.3">
      <c r="A9860" t="s">
        <v>12169</v>
      </c>
      <c r="B9860" t="s">
        <v>2290</v>
      </c>
      <c r="C9860">
        <v>58441</v>
      </c>
      <c r="D9860">
        <v>8565880958</v>
      </c>
    </row>
    <row r="9861" spans="1:4" x14ac:dyDescent="0.3">
      <c r="A9861" t="s">
        <v>12170</v>
      </c>
      <c r="B9861" t="s">
        <v>2310</v>
      </c>
      <c r="C9861">
        <v>22872</v>
      </c>
      <c r="D9861">
        <v>9815158015</v>
      </c>
    </row>
    <row r="9862" spans="1:4" x14ac:dyDescent="0.3">
      <c r="A9862" t="s">
        <v>12171</v>
      </c>
      <c r="B9862" t="s">
        <v>3785</v>
      </c>
      <c r="C9862">
        <v>41715</v>
      </c>
      <c r="D9862">
        <v>8808097757</v>
      </c>
    </row>
    <row r="9863" spans="1:4" x14ac:dyDescent="0.3">
      <c r="A9863" t="s">
        <v>12172</v>
      </c>
      <c r="B9863" t="s">
        <v>1948</v>
      </c>
      <c r="C9863">
        <v>25054</v>
      </c>
      <c r="D9863">
        <v>3779559293</v>
      </c>
    </row>
    <row r="9864" spans="1:4" x14ac:dyDescent="0.3">
      <c r="A9864" t="s">
        <v>12173</v>
      </c>
      <c r="B9864" t="s">
        <v>2296</v>
      </c>
      <c r="C9864">
        <v>16973</v>
      </c>
      <c r="D9864">
        <v>9727426344</v>
      </c>
    </row>
    <row r="9865" spans="1:4" x14ac:dyDescent="0.3">
      <c r="A9865" t="s">
        <v>12174</v>
      </c>
      <c r="B9865" t="s">
        <v>1950</v>
      </c>
      <c r="C9865">
        <v>31974</v>
      </c>
      <c r="D9865">
        <v>1718344562</v>
      </c>
    </row>
    <row r="9866" spans="1:4" x14ac:dyDescent="0.3">
      <c r="A9866" t="s">
        <v>12175</v>
      </c>
      <c r="B9866" t="s">
        <v>2873</v>
      </c>
      <c r="C9866">
        <v>54218</v>
      </c>
      <c r="D9866">
        <v>4730395069</v>
      </c>
    </row>
    <row r="9867" spans="1:4" x14ac:dyDescent="0.3">
      <c r="A9867" t="s">
        <v>12176</v>
      </c>
      <c r="B9867" t="s">
        <v>2920</v>
      </c>
      <c r="C9867">
        <v>52866</v>
      </c>
      <c r="D9867">
        <v>8401146046</v>
      </c>
    </row>
    <row r="9868" spans="1:4" x14ac:dyDescent="0.3">
      <c r="A9868" t="s">
        <v>12177</v>
      </c>
      <c r="B9868" t="s">
        <v>1974</v>
      </c>
      <c r="C9868">
        <v>18420</v>
      </c>
      <c r="D9868">
        <v>7098438871</v>
      </c>
    </row>
    <row r="9869" spans="1:4" x14ac:dyDescent="0.3">
      <c r="A9869" t="s">
        <v>12178</v>
      </c>
      <c r="B9869" t="s">
        <v>2355</v>
      </c>
      <c r="C9869">
        <v>17906</v>
      </c>
      <c r="D9869">
        <v>8346855079</v>
      </c>
    </row>
    <row r="9870" spans="1:4" x14ac:dyDescent="0.3">
      <c r="A9870" t="s">
        <v>12179</v>
      </c>
      <c r="B9870" t="s">
        <v>2914</v>
      </c>
      <c r="C9870">
        <v>44786</v>
      </c>
      <c r="D9870">
        <v>2402470968</v>
      </c>
    </row>
    <row r="9871" spans="1:4" x14ac:dyDescent="0.3">
      <c r="A9871" t="s">
        <v>12180</v>
      </c>
      <c r="B9871" t="s">
        <v>2951</v>
      </c>
      <c r="C9871">
        <v>54142</v>
      </c>
      <c r="D9871">
        <v>7533163729</v>
      </c>
    </row>
    <row r="9872" spans="1:4" x14ac:dyDescent="0.3">
      <c r="A9872" t="s">
        <v>12181</v>
      </c>
      <c r="B9872" t="s">
        <v>2343</v>
      </c>
      <c r="C9872">
        <v>42223</v>
      </c>
      <c r="D9872">
        <v>1888605537</v>
      </c>
    </row>
    <row r="9873" spans="1:4" x14ac:dyDescent="0.3">
      <c r="A9873" t="s">
        <v>12182</v>
      </c>
      <c r="B9873" t="s">
        <v>3113</v>
      </c>
      <c r="C9873">
        <v>32408</v>
      </c>
      <c r="D9873">
        <v>4009257075</v>
      </c>
    </row>
    <row r="9874" spans="1:4" x14ac:dyDescent="0.3">
      <c r="A9874" t="s">
        <v>12183</v>
      </c>
      <c r="B9874" t="s">
        <v>2885</v>
      </c>
      <c r="C9874">
        <v>17453</v>
      </c>
      <c r="D9874">
        <v>7269614199</v>
      </c>
    </row>
    <row r="9875" spans="1:4" x14ac:dyDescent="0.3">
      <c r="A9875" t="s">
        <v>12184</v>
      </c>
      <c r="B9875" t="s">
        <v>2718</v>
      </c>
      <c r="C9875">
        <v>25977</v>
      </c>
      <c r="D9875">
        <v>5142790693</v>
      </c>
    </row>
    <row r="9876" spans="1:4" x14ac:dyDescent="0.3">
      <c r="A9876" t="s">
        <v>12185</v>
      </c>
      <c r="B9876" t="s">
        <v>2393</v>
      </c>
      <c r="C9876">
        <v>18765</v>
      </c>
      <c r="D9876">
        <v>4359854056</v>
      </c>
    </row>
    <row r="9877" spans="1:4" x14ac:dyDescent="0.3">
      <c r="A9877" t="s">
        <v>12186</v>
      </c>
      <c r="B9877" t="s">
        <v>2225</v>
      </c>
      <c r="C9877">
        <v>23530</v>
      </c>
      <c r="D9877">
        <v>532074068</v>
      </c>
    </row>
    <row r="9878" spans="1:4" x14ac:dyDescent="0.3">
      <c r="A9878" t="s">
        <v>12187</v>
      </c>
      <c r="B9878" t="s">
        <v>2714</v>
      </c>
      <c r="C9878">
        <v>11471</v>
      </c>
      <c r="D9878">
        <v>4328154427</v>
      </c>
    </row>
    <row r="9879" spans="1:4" x14ac:dyDescent="0.3">
      <c r="A9879" t="s">
        <v>12188</v>
      </c>
      <c r="B9879" t="s">
        <v>1934</v>
      </c>
      <c r="C9879">
        <v>46341</v>
      </c>
      <c r="D9879">
        <v>4223282808</v>
      </c>
    </row>
    <row r="9880" spans="1:4" x14ac:dyDescent="0.3">
      <c r="A9880" t="s">
        <v>12189</v>
      </c>
      <c r="B9880" t="s">
        <v>2901</v>
      </c>
      <c r="C9880">
        <v>54726</v>
      </c>
      <c r="D9880">
        <v>1263903657</v>
      </c>
    </row>
    <row r="9881" spans="1:4" x14ac:dyDescent="0.3">
      <c r="A9881" t="s">
        <v>12190</v>
      </c>
      <c r="B9881" t="s">
        <v>2459</v>
      </c>
      <c r="C9881">
        <v>17403</v>
      </c>
      <c r="D9881">
        <v>3554301841</v>
      </c>
    </row>
    <row r="9882" spans="1:4" x14ac:dyDescent="0.3">
      <c r="A9882" t="s">
        <v>12191</v>
      </c>
      <c r="B9882" t="s">
        <v>2725</v>
      </c>
      <c r="C9882">
        <v>51338</v>
      </c>
      <c r="D9882">
        <v>4342145855</v>
      </c>
    </row>
    <row r="9883" spans="1:4" x14ac:dyDescent="0.3">
      <c r="A9883" t="s">
        <v>12192</v>
      </c>
      <c r="B9883" t="s">
        <v>2335</v>
      </c>
      <c r="C9883">
        <v>52414</v>
      </c>
      <c r="D9883">
        <v>8346855079</v>
      </c>
    </row>
    <row r="9884" spans="1:4" x14ac:dyDescent="0.3">
      <c r="A9884" t="s">
        <v>12193</v>
      </c>
      <c r="B9884" t="s">
        <v>3376</v>
      </c>
      <c r="C9884">
        <v>26487</v>
      </c>
      <c r="D9884">
        <v>9287480133</v>
      </c>
    </row>
    <row r="9885" spans="1:4" x14ac:dyDescent="0.3">
      <c r="A9885" t="s">
        <v>12194</v>
      </c>
      <c r="B9885" t="s">
        <v>3247</v>
      </c>
      <c r="C9885">
        <v>47831</v>
      </c>
      <c r="D9885">
        <v>8034345962</v>
      </c>
    </row>
    <row r="9886" spans="1:4" x14ac:dyDescent="0.3">
      <c r="A9886" t="s">
        <v>12195</v>
      </c>
      <c r="B9886" t="s">
        <v>2139</v>
      </c>
      <c r="C9886">
        <v>19823</v>
      </c>
      <c r="D9886">
        <v>992720575</v>
      </c>
    </row>
    <row r="9887" spans="1:4" x14ac:dyDescent="0.3">
      <c r="A9887" t="s">
        <v>12196</v>
      </c>
      <c r="B9887" t="s">
        <v>2337</v>
      </c>
      <c r="C9887">
        <v>52752</v>
      </c>
      <c r="D9887">
        <v>5588978080</v>
      </c>
    </row>
    <row r="9888" spans="1:4" x14ac:dyDescent="0.3">
      <c r="A9888" t="s">
        <v>12197</v>
      </c>
      <c r="B9888" t="s">
        <v>2231</v>
      </c>
      <c r="C9888">
        <v>41375</v>
      </c>
      <c r="D9888">
        <v>5795848808</v>
      </c>
    </row>
    <row r="9889" spans="1:4" x14ac:dyDescent="0.3">
      <c r="A9889" t="s">
        <v>12198</v>
      </c>
      <c r="B9889" t="s">
        <v>2305</v>
      </c>
      <c r="C9889">
        <v>31366</v>
      </c>
      <c r="D9889">
        <v>8552526727</v>
      </c>
    </row>
    <row r="9890" spans="1:4" x14ac:dyDescent="0.3">
      <c r="A9890" t="s">
        <v>12199</v>
      </c>
      <c r="B9890" t="s">
        <v>1984</v>
      </c>
      <c r="C9890">
        <v>20409</v>
      </c>
      <c r="D9890">
        <v>5588978080</v>
      </c>
    </row>
    <row r="9891" spans="1:4" x14ac:dyDescent="0.3">
      <c r="A9891" t="s">
        <v>12200</v>
      </c>
      <c r="B9891" t="s">
        <v>3753</v>
      </c>
      <c r="C9891">
        <v>17536</v>
      </c>
      <c r="D9891">
        <v>5907724676</v>
      </c>
    </row>
    <row r="9892" spans="1:4" x14ac:dyDescent="0.3">
      <c r="A9892" t="s">
        <v>12201</v>
      </c>
      <c r="B9892" t="s">
        <v>1974</v>
      </c>
      <c r="C9892">
        <v>42459</v>
      </c>
      <c r="D9892">
        <v>5372344725</v>
      </c>
    </row>
    <row r="9893" spans="1:4" x14ac:dyDescent="0.3">
      <c r="A9893" t="s">
        <v>12202</v>
      </c>
      <c r="B9893" t="s">
        <v>2530</v>
      </c>
      <c r="C9893">
        <v>10754</v>
      </c>
      <c r="D9893">
        <v>4031884281</v>
      </c>
    </row>
    <row r="9894" spans="1:4" x14ac:dyDescent="0.3">
      <c r="A9894" t="s">
        <v>12203</v>
      </c>
      <c r="B9894" t="s">
        <v>2207</v>
      </c>
      <c r="C9894">
        <v>20575</v>
      </c>
      <c r="D9894">
        <v>8047841793</v>
      </c>
    </row>
    <row r="9895" spans="1:4" x14ac:dyDescent="0.3">
      <c r="A9895" t="s">
        <v>12204</v>
      </c>
      <c r="B9895" t="s">
        <v>2665</v>
      </c>
      <c r="C9895">
        <v>51197</v>
      </c>
      <c r="D9895">
        <v>885693418</v>
      </c>
    </row>
    <row r="9896" spans="1:4" x14ac:dyDescent="0.3">
      <c r="A9896" t="s">
        <v>12205</v>
      </c>
      <c r="B9896" t="s">
        <v>2869</v>
      </c>
      <c r="C9896">
        <v>49828</v>
      </c>
      <c r="D9896">
        <v>4049350750</v>
      </c>
    </row>
    <row r="9897" spans="1:4" x14ac:dyDescent="0.3">
      <c r="A9897" t="s">
        <v>12206</v>
      </c>
      <c r="B9897" t="s">
        <v>2614</v>
      </c>
      <c r="C9897">
        <v>21152</v>
      </c>
      <c r="D9897">
        <v>9155356869</v>
      </c>
    </row>
    <row r="9898" spans="1:4" x14ac:dyDescent="0.3">
      <c r="A9898" t="s">
        <v>12207</v>
      </c>
      <c r="B9898" t="s">
        <v>2271</v>
      </c>
      <c r="C9898">
        <v>16951</v>
      </c>
      <c r="D9898">
        <v>6789690301</v>
      </c>
    </row>
    <row r="9899" spans="1:4" x14ac:dyDescent="0.3">
      <c r="A9899" t="s">
        <v>12208</v>
      </c>
      <c r="B9899" t="s">
        <v>2548</v>
      </c>
      <c r="C9899">
        <v>19438</v>
      </c>
      <c r="D9899">
        <v>5117202538</v>
      </c>
    </row>
    <row r="9900" spans="1:4" x14ac:dyDescent="0.3">
      <c r="A9900" t="s">
        <v>12209</v>
      </c>
      <c r="B9900" t="s">
        <v>2343</v>
      </c>
      <c r="C9900">
        <v>45410</v>
      </c>
      <c r="D9900">
        <v>8044612831</v>
      </c>
    </row>
    <row r="9901" spans="1:4" x14ac:dyDescent="0.3">
      <c r="A9901" t="s">
        <v>12210</v>
      </c>
      <c r="B9901" t="s">
        <v>2415</v>
      </c>
      <c r="C9901">
        <v>24774</v>
      </c>
      <c r="D9901">
        <v>9260254965</v>
      </c>
    </row>
    <row r="9902" spans="1:4" x14ac:dyDescent="0.3">
      <c r="A9902" t="s">
        <v>12211</v>
      </c>
      <c r="B9902" t="s">
        <v>2576</v>
      </c>
      <c r="C9902">
        <v>26493</v>
      </c>
      <c r="D9902">
        <v>7269614199</v>
      </c>
    </row>
    <row r="9903" spans="1:4" x14ac:dyDescent="0.3">
      <c r="A9903" t="s">
        <v>12212</v>
      </c>
      <c r="B9903" t="s">
        <v>2255</v>
      </c>
      <c r="C9903">
        <v>31073</v>
      </c>
      <c r="D9903">
        <v>8377113392</v>
      </c>
    </row>
    <row r="9904" spans="1:4" x14ac:dyDescent="0.3">
      <c r="A9904" t="s">
        <v>12213</v>
      </c>
      <c r="B9904" t="s">
        <v>1982</v>
      </c>
      <c r="C9904">
        <v>19232</v>
      </c>
      <c r="D9904">
        <v>8154943166</v>
      </c>
    </row>
    <row r="9905" spans="1:4" x14ac:dyDescent="0.3">
      <c r="A9905" t="s">
        <v>12214</v>
      </c>
      <c r="B9905" t="s">
        <v>2639</v>
      </c>
      <c r="C9905">
        <v>46941</v>
      </c>
      <c r="D9905">
        <v>8911781207</v>
      </c>
    </row>
    <row r="9906" spans="1:4" x14ac:dyDescent="0.3">
      <c r="A9906" t="s">
        <v>12215</v>
      </c>
      <c r="B9906" t="s">
        <v>3039</v>
      </c>
      <c r="C9906">
        <v>32042</v>
      </c>
      <c r="D9906">
        <v>4359854056</v>
      </c>
    </row>
    <row r="9907" spans="1:4" x14ac:dyDescent="0.3">
      <c r="A9907" t="s">
        <v>12216</v>
      </c>
      <c r="B9907" t="s">
        <v>2548</v>
      </c>
      <c r="C9907">
        <v>47663</v>
      </c>
      <c r="D9907">
        <v>9151658844</v>
      </c>
    </row>
    <row r="9908" spans="1:4" x14ac:dyDescent="0.3">
      <c r="A9908" t="s">
        <v>12217</v>
      </c>
      <c r="B9908" t="s">
        <v>3734</v>
      </c>
      <c r="C9908">
        <v>31940</v>
      </c>
      <c r="D9908">
        <v>7240169995</v>
      </c>
    </row>
    <row r="9909" spans="1:4" x14ac:dyDescent="0.3">
      <c r="A9909" t="s">
        <v>12218</v>
      </c>
      <c r="B9909" t="s">
        <v>2244</v>
      </c>
      <c r="C9909">
        <v>28944</v>
      </c>
      <c r="D9909">
        <v>5203144281</v>
      </c>
    </row>
    <row r="9910" spans="1:4" x14ac:dyDescent="0.3">
      <c r="A9910" t="s">
        <v>12219</v>
      </c>
      <c r="B9910" t="s">
        <v>1974</v>
      </c>
      <c r="C9910">
        <v>24744</v>
      </c>
      <c r="D9910">
        <v>1462166245</v>
      </c>
    </row>
    <row r="9911" spans="1:4" x14ac:dyDescent="0.3">
      <c r="A9911" t="s">
        <v>12220</v>
      </c>
      <c r="B9911" t="s">
        <v>2010</v>
      </c>
      <c r="C9911">
        <v>39011</v>
      </c>
      <c r="D9911">
        <v>9258570278</v>
      </c>
    </row>
    <row r="9912" spans="1:4" x14ac:dyDescent="0.3">
      <c r="A9912" t="s">
        <v>12221</v>
      </c>
      <c r="B9912" t="s">
        <v>3583</v>
      </c>
      <c r="C9912">
        <v>22232</v>
      </c>
      <c r="D9912">
        <v>715518151</v>
      </c>
    </row>
    <row r="9913" spans="1:4" x14ac:dyDescent="0.3">
      <c r="A9913" t="s">
        <v>12222</v>
      </c>
      <c r="B9913" t="s">
        <v>2383</v>
      </c>
      <c r="C9913">
        <v>44522</v>
      </c>
      <c r="D9913">
        <v>7837437543</v>
      </c>
    </row>
    <row r="9914" spans="1:4" x14ac:dyDescent="0.3">
      <c r="A9914" t="s">
        <v>12223</v>
      </c>
      <c r="B9914" t="s">
        <v>2219</v>
      </c>
      <c r="C9914">
        <v>35079</v>
      </c>
      <c r="D9914">
        <v>3145039288</v>
      </c>
    </row>
    <row r="9915" spans="1:4" x14ac:dyDescent="0.3">
      <c r="A9915" t="s">
        <v>12224</v>
      </c>
      <c r="B9915" t="s">
        <v>2310</v>
      </c>
      <c r="C9915">
        <v>14672</v>
      </c>
      <c r="D9915">
        <v>7521557441</v>
      </c>
    </row>
    <row r="9916" spans="1:4" x14ac:dyDescent="0.3">
      <c r="A9916" t="s">
        <v>12225</v>
      </c>
      <c r="B9916" t="s">
        <v>2731</v>
      </c>
      <c r="C9916">
        <v>47875</v>
      </c>
      <c r="D9916">
        <v>844376051</v>
      </c>
    </row>
    <row r="9917" spans="1:4" x14ac:dyDescent="0.3">
      <c r="A9917" t="s">
        <v>12226</v>
      </c>
      <c r="B9917" t="s">
        <v>2350</v>
      </c>
      <c r="C9917">
        <v>39554</v>
      </c>
      <c r="D9917">
        <v>2579936017</v>
      </c>
    </row>
    <row r="9918" spans="1:4" x14ac:dyDescent="0.3">
      <c r="A9918" t="s">
        <v>12227</v>
      </c>
      <c r="B9918" t="s">
        <v>2548</v>
      </c>
      <c r="C9918">
        <v>21641</v>
      </c>
      <c r="D9918">
        <v>2841287114</v>
      </c>
    </row>
    <row r="9919" spans="1:4" x14ac:dyDescent="0.3">
      <c r="A9919" t="s">
        <v>12228</v>
      </c>
      <c r="B9919" t="s">
        <v>2990</v>
      </c>
      <c r="C9919">
        <v>15359</v>
      </c>
      <c r="D9919">
        <v>4260324861</v>
      </c>
    </row>
    <row r="9920" spans="1:4" x14ac:dyDescent="0.3">
      <c r="A9920" t="s">
        <v>12229</v>
      </c>
      <c r="B9920" t="s">
        <v>2127</v>
      </c>
      <c r="C9920">
        <v>25308</v>
      </c>
      <c r="D9920">
        <v>4453315724</v>
      </c>
    </row>
    <row r="9921" spans="1:4" x14ac:dyDescent="0.3">
      <c r="A9921" t="s">
        <v>12230</v>
      </c>
      <c r="B9921" t="s">
        <v>2809</v>
      </c>
      <c r="C9921">
        <v>52589</v>
      </c>
      <c r="D9921">
        <v>9590888275</v>
      </c>
    </row>
    <row r="9922" spans="1:4" x14ac:dyDescent="0.3">
      <c r="A9922" t="s">
        <v>12231</v>
      </c>
      <c r="B9922" t="s">
        <v>2596</v>
      </c>
      <c r="C9922">
        <v>15727</v>
      </c>
      <c r="D9922">
        <v>7966083349</v>
      </c>
    </row>
    <row r="9923" spans="1:4" x14ac:dyDescent="0.3">
      <c r="A9923" t="s">
        <v>12232</v>
      </c>
      <c r="B9923" t="s">
        <v>2802</v>
      </c>
      <c r="C9923">
        <v>42747</v>
      </c>
      <c r="D9923">
        <v>1268934771</v>
      </c>
    </row>
    <row r="9924" spans="1:4" x14ac:dyDescent="0.3">
      <c r="A9924" t="s">
        <v>12233</v>
      </c>
      <c r="B9924" t="s">
        <v>2249</v>
      </c>
      <c r="C9924">
        <v>19014</v>
      </c>
      <c r="D9924">
        <v>8238030943</v>
      </c>
    </row>
    <row r="9925" spans="1:4" x14ac:dyDescent="0.3">
      <c r="A9925" t="s">
        <v>12234</v>
      </c>
      <c r="B9925" t="s">
        <v>2378</v>
      </c>
      <c r="C9925">
        <v>11338</v>
      </c>
      <c r="D9925">
        <v>1081492333</v>
      </c>
    </row>
    <row r="9926" spans="1:4" x14ac:dyDescent="0.3">
      <c r="A9926" t="s">
        <v>12235</v>
      </c>
      <c r="B9926" t="s">
        <v>4018</v>
      </c>
      <c r="C9926">
        <v>21221</v>
      </c>
      <c r="D9926">
        <v>7688943361</v>
      </c>
    </row>
    <row r="9927" spans="1:4" x14ac:dyDescent="0.3">
      <c r="A9927" t="s">
        <v>12236</v>
      </c>
      <c r="B9927" t="s">
        <v>2355</v>
      </c>
      <c r="C9927">
        <v>58168</v>
      </c>
      <c r="D9927">
        <v>4260324861</v>
      </c>
    </row>
    <row r="9928" spans="1:4" x14ac:dyDescent="0.3">
      <c r="A9928" t="s">
        <v>12237</v>
      </c>
      <c r="B9928" t="s">
        <v>2146</v>
      </c>
      <c r="C9928">
        <v>16477</v>
      </c>
      <c r="D9928">
        <v>4150450668</v>
      </c>
    </row>
    <row r="9929" spans="1:4" x14ac:dyDescent="0.3">
      <c r="A9929" t="s">
        <v>12238</v>
      </c>
      <c r="B9929" t="s">
        <v>2546</v>
      </c>
      <c r="C9929">
        <v>44715</v>
      </c>
      <c r="D9929">
        <v>8249460030</v>
      </c>
    </row>
    <row r="9930" spans="1:4" x14ac:dyDescent="0.3">
      <c r="A9930" t="s">
        <v>12239</v>
      </c>
      <c r="B9930" t="s">
        <v>2244</v>
      </c>
      <c r="C9930">
        <v>51425</v>
      </c>
      <c r="D9930">
        <v>2565290632</v>
      </c>
    </row>
    <row r="9931" spans="1:4" x14ac:dyDescent="0.3">
      <c r="A9931" t="s">
        <v>12240</v>
      </c>
      <c r="B9931" t="s">
        <v>2530</v>
      </c>
      <c r="C9931">
        <v>48778</v>
      </c>
      <c r="D9931">
        <v>3409869514</v>
      </c>
    </row>
    <row r="9932" spans="1:4" x14ac:dyDescent="0.3">
      <c r="A9932" t="s">
        <v>12241</v>
      </c>
      <c r="B9932" t="s">
        <v>2293</v>
      </c>
      <c r="C9932">
        <v>48384</v>
      </c>
      <c r="D9932">
        <v>9114174103</v>
      </c>
    </row>
    <row r="9933" spans="1:4" x14ac:dyDescent="0.3">
      <c r="A9933" t="s">
        <v>12242</v>
      </c>
      <c r="B9933" t="s">
        <v>2298</v>
      </c>
      <c r="C9933">
        <v>24343</v>
      </c>
      <c r="D9933">
        <v>2779378506</v>
      </c>
    </row>
    <row r="9934" spans="1:4" x14ac:dyDescent="0.3">
      <c r="A9934" t="s">
        <v>12243</v>
      </c>
      <c r="B9934" t="s">
        <v>2901</v>
      </c>
      <c r="C9934">
        <v>41994</v>
      </c>
      <c r="D9934">
        <v>8733080267</v>
      </c>
    </row>
    <row r="9935" spans="1:4" x14ac:dyDescent="0.3">
      <c r="A9935" t="s">
        <v>12244</v>
      </c>
      <c r="B9935" t="s">
        <v>2546</v>
      </c>
      <c r="C9935">
        <v>14059</v>
      </c>
      <c r="D9935">
        <v>6850203894</v>
      </c>
    </row>
    <row r="9936" spans="1:4" x14ac:dyDescent="0.3">
      <c r="A9936" t="s">
        <v>12245</v>
      </c>
      <c r="B9936" t="s">
        <v>2505</v>
      </c>
      <c r="C9936">
        <v>56304</v>
      </c>
      <c r="D9936">
        <v>6383978705</v>
      </c>
    </row>
    <row r="9937" spans="1:4" x14ac:dyDescent="0.3">
      <c r="A9937" t="s">
        <v>12246</v>
      </c>
      <c r="B9937" t="s">
        <v>2393</v>
      </c>
      <c r="C9937">
        <v>57264</v>
      </c>
      <c r="D9937">
        <v>3932861779</v>
      </c>
    </row>
    <row r="9938" spans="1:4" x14ac:dyDescent="0.3">
      <c r="A9938" t="s">
        <v>12247</v>
      </c>
      <c r="B9938" t="s">
        <v>2533</v>
      </c>
      <c r="C9938">
        <v>44935</v>
      </c>
      <c r="D9938">
        <v>8460683117</v>
      </c>
    </row>
    <row r="9939" spans="1:4" x14ac:dyDescent="0.3">
      <c r="A9939" t="s">
        <v>12248</v>
      </c>
      <c r="B9939" t="s">
        <v>2596</v>
      </c>
      <c r="C9939">
        <v>12116</v>
      </c>
      <c r="D9939">
        <v>2908560011</v>
      </c>
    </row>
    <row r="9940" spans="1:4" x14ac:dyDescent="0.3">
      <c r="A9940" t="s">
        <v>12249</v>
      </c>
      <c r="B9940" t="s">
        <v>2345</v>
      </c>
      <c r="C9940">
        <v>27455</v>
      </c>
      <c r="D9940">
        <v>1962975932</v>
      </c>
    </row>
    <row r="9941" spans="1:4" x14ac:dyDescent="0.3">
      <c r="A9941" t="s">
        <v>12250</v>
      </c>
      <c r="B9941" t="s">
        <v>2039</v>
      </c>
      <c r="C9941">
        <v>38458</v>
      </c>
      <c r="D9941">
        <v>4920920075</v>
      </c>
    </row>
    <row r="9942" spans="1:4" x14ac:dyDescent="0.3">
      <c r="A9942" t="s">
        <v>12251</v>
      </c>
      <c r="B9942" t="s">
        <v>3126</v>
      </c>
      <c r="C9942">
        <v>31604</v>
      </c>
      <c r="D9942">
        <v>4184483038</v>
      </c>
    </row>
    <row r="9943" spans="1:4" x14ac:dyDescent="0.3">
      <c r="A9943" t="s">
        <v>12252</v>
      </c>
      <c r="B9943" t="s">
        <v>1944</v>
      </c>
      <c r="C9943">
        <v>57563</v>
      </c>
      <c r="D9943">
        <v>2804488179</v>
      </c>
    </row>
    <row r="9944" spans="1:4" x14ac:dyDescent="0.3">
      <c r="A9944" t="s">
        <v>12253</v>
      </c>
      <c r="B9944" t="s">
        <v>2475</v>
      </c>
      <c r="C9944">
        <v>26410</v>
      </c>
      <c r="D9944">
        <v>6364724701</v>
      </c>
    </row>
    <row r="9945" spans="1:4" x14ac:dyDescent="0.3">
      <c r="A9945" t="s">
        <v>12254</v>
      </c>
      <c r="B9945" t="s">
        <v>1999</v>
      </c>
      <c r="C9945">
        <v>52910</v>
      </c>
      <c r="D9945">
        <v>8507800106</v>
      </c>
    </row>
    <row r="9946" spans="1:4" x14ac:dyDescent="0.3">
      <c r="A9946" t="s">
        <v>12255</v>
      </c>
      <c r="B9946" t="s">
        <v>4145</v>
      </c>
      <c r="C9946">
        <v>43438</v>
      </c>
      <c r="D9946">
        <v>5863557389</v>
      </c>
    </row>
    <row r="9947" spans="1:4" x14ac:dyDescent="0.3">
      <c r="A9947" t="s">
        <v>12256</v>
      </c>
      <c r="B9947" t="s">
        <v>4864</v>
      </c>
      <c r="C9947">
        <v>35662</v>
      </c>
      <c r="D9947">
        <v>8377113392</v>
      </c>
    </row>
    <row r="9948" spans="1:4" x14ac:dyDescent="0.3">
      <c r="A9948" t="s">
        <v>12257</v>
      </c>
      <c r="B9948" t="s">
        <v>3315</v>
      </c>
      <c r="C9948">
        <v>29208</v>
      </c>
      <c r="D9948">
        <v>4323171323</v>
      </c>
    </row>
    <row r="9949" spans="1:4" x14ac:dyDescent="0.3">
      <c r="A9949" t="s">
        <v>12258</v>
      </c>
      <c r="B9949" t="s">
        <v>2372</v>
      </c>
      <c r="C9949">
        <v>46144</v>
      </c>
      <c r="D9949">
        <v>6321654205</v>
      </c>
    </row>
    <row r="9950" spans="1:4" x14ac:dyDescent="0.3">
      <c r="A9950" t="s">
        <v>12259</v>
      </c>
      <c r="B9950" t="s">
        <v>2992</v>
      </c>
      <c r="C9950">
        <v>22045</v>
      </c>
      <c r="D9950">
        <v>3101620996</v>
      </c>
    </row>
    <row r="9951" spans="1:4" x14ac:dyDescent="0.3">
      <c r="A9951" t="s">
        <v>12260</v>
      </c>
      <c r="B9951" t="s">
        <v>3356</v>
      </c>
      <c r="C9951">
        <v>21615</v>
      </c>
      <c r="D9951">
        <v>76572129</v>
      </c>
    </row>
    <row r="9952" spans="1:4" x14ac:dyDescent="0.3">
      <c r="A9952" t="s">
        <v>12261</v>
      </c>
      <c r="B9952" t="s">
        <v>2468</v>
      </c>
      <c r="C9952">
        <v>20341</v>
      </c>
      <c r="D9952">
        <v>4150450668</v>
      </c>
    </row>
    <row r="9953" spans="1:4" x14ac:dyDescent="0.3">
      <c r="A9953" t="s">
        <v>12262</v>
      </c>
      <c r="B9953" t="s">
        <v>2396</v>
      </c>
      <c r="C9953">
        <v>16357</v>
      </c>
      <c r="D9953">
        <v>9766606919</v>
      </c>
    </row>
    <row r="9954" spans="1:4" x14ac:dyDescent="0.3">
      <c r="A9954" t="s">
        <v>12263</v>
      </c>
      <c r="B9954" t="s">
        <v>2288</v>
      </c>
      <c r="C9954">
        <v>17499</v>
      </c>
      <c r="D9954">
        <v>9916787441</v>
      </c>
    </row>
    <row r="9955" spans="1:4" x14ac:dyDescent="0.3">
      <c r="A9955" t="s">
        <v>12264</v>
      </c>
      <c r="B9955" t="s">
        <v>2266</v>
      </c>
      <c r="C9955">
        <v>57739</v>
      </c>
      <c r="D9955">
        <v>9305168396</v>
      </c>
    </row>
    <row r="9956" spans="1:4" x14ac:dyDescent="0.3">
      <c r="A9956" t="s">
        <v>12265</v>
      </c>
      <c r="B9956" t="s">
        <v>3044</v>
      </c>
      <c r="C9956">
        <v>28000</v>
      </c>
      <c r="D9956">
        <v>3435517239</v>
      </c>
    </row>
    <row r="9957" spans="1:4" x14ac:dyDescent="0.3">
      <c r="A9957" t="s">
        <v>12266</v>
      </c>
      <c r="B9957" t="s">
        <v>2709</v>
      </c>
      <c r="C9957">
        <v>26349</v>
      </c>
      <c r="D9957">
        <v>244523738</v>
      </c>
    </row>
    <row r="9958" spans="1:4" x14ac:dyDescent="0.3">
      <c r="A9958" t="s">
        <v>12267</v>
      </c>
      <c r="B9958" t="s">
        <v>2749</v>
      </c>
      <c r="C9958">
        <v>30943</v>
      </c>
      <c r="D9958">
        <v>826490107</v>
      </c>
    </row>
    <row r="9959" spans="1:4" x14ac:dyDescent="0.3">
      <c r="A9959" t="s">
        <v>12268</v>
      </c>
      <c r="B9959" t="s">
        <v>2951</v>
      </c>
      <c r="C9959">
        <v>26293</v>
      </c>
      <c r="D9959">
        <v>5142790693</v>
      </c>
    </row>
    <row r="9960" spans="1:4" x14ac:dyDescent="0.3">
      <c r="A9960" t="s">
        <v>12269</v>
      </c>
      <c r="B9960" t="s">
        <v>2298</v>
      </c>
      <c r="C9960">
        <v>51113</v>
      </c>
      <c r="D9960">
        <v>2821741499</v>
      </c>
    </row>
    <row r="9961" spans="1:4" x14ac:dyDescent="0.3">
      <c r="A9961" t="s">
        <v>12270</v>
      </c>
      <c r="B9961" t="s">
        <v>2131</v>
      </c>
      <c r="C9961">
        <v>47438</v>
      </c>
      <c r="D9961">
        <v>3932861779</v>
      </c>
    </row>
    <row r="9962" spans="1:4" x14ac:dyDescent="0.3">
      <c r="A9962" t="s">
        <v>12271</v>
      </c>
      <c r="B9962" t="s">
        <v>2118</v>
      </c>
      <c r="C9962">
        <v>22281</v>
      </c>
      <c r="D9962">
        <v>3935718624</v>
      </c>
    </row>
    <row r="9963" spans="1:4" x14ac:dyDescent="0.3">
      <c r="A9963" t="s">
        <v>12272</v>
      </c>
      <c r="B9963" t="s">
        <v>2293</v>
      </c>
      <c r="C9963">
        <v>13567</v>
      </c>
      <c r="D9963">
        <v>3991175401</v>
      </c>
    </row>
    <row r="9964" spans="1:4" x14ac:dyDescent="0.3">
      <c r="A9964" t="s">
        <v>12273</v>
      </c>
      <c r="B9964" t="s">
        <v>3050</v>
      </c>
      <c r="C9964">
        <v>33653</v>
      </c>
      <c r="D9964">
        <v>483886254</v>
      </c>
    </row>
    <row r="9965" spans="1:4" x14ac:dyDescent="0.3">
      <c r="A9965" t="s">
        <v>12274</v>
      </c>
      <c r="B9965" t="s">
        <v>3376</v>
      </c>
      <c r="C9965">
        <v>41420</v>
      </c>
      <c r="D9965">
        <v>7794042674</v>
      </c>
    </row>
    <row r="9966" spans="1:4" x14ac:dyDescent="0.3">
      <c r="A9966" t="s">
        <v>12275</v>
      </c>
      <c r="B9966" t="s">
        <v>2628</v>
      </c>
      <c r="C9966">
        <v>30252</v>
      </c>
      <c r="D9966">
        <v>9782845590</v>
      </c>
    </row>
    <row r="9967" spans="1:4" x14ac:dyDescent="0.3">
      <c r="A9967" t="s">
        <v>12276</v>
      </c>
      <c r="B9967" t="s">
        <v>3297</v>
      </c>
      <c r="C9967">
        <v>17343</v>
      </c>
      <c r="D9967">
        <v>7152427402</v>
      </c>
    </row>
    <row r="9968" spans="1:4" x14ac:dyDescent="0.3">
      <c r="A9968" t="s">
        <v>12277</v>
      </c>
      <c r="B9968" t="s">
        <v>3243</v>
      </c>
      <c r="C9968">
        <v>10325</v>
      </c>
      <c r="D9968">
        <v>8302317314</v>
      </c>
    </row>
    <row r="9969" spans="1:4" x14ac:dyDescent="0.3">
      <c r="A9969" t="s">
        <v>12278</v>
      </c>
      <c r="B9969" t="s">
        <v>1986</v>
      </c>
      <c r="C9969">
        <v>22721</v>
      </c>
      <c r="D9969">
        <v>4689682046</v>
      </c>
    </row>
    <row r="9970" spans="1:4" x14ac:dyDescent="0.3">
      <c r="A9970" t="s">
        <v>12279</v>
      </c>
      <c r="B9970" t="s">
        <v>3560</v>
      </c>
      <c r="C9970">
        <v>24882</v>
      </c>
      <c r="D9970">
        <v>2757793764</v>
      </c>
    </row>
    <row r="9971" spans="1:4" x14ac:dyDescent="0.3">
      <c r="A9971" t="s">
        <v>12280</v>
      </c>
      <c r="B9971" t="s">
        <v>2006</v>
      </c>
      <c r="C9971">
        <v>15817</v>
      </c>
      <c r="D9971">
        <v>8808097757</v>
      </c>
    </row>
    <row r="9972" spans="1:4" x14ac:dyDescent="0.3">
      <c r="A9972" t="s">
        <v>12281</v>
      </c>
      <c r="B9972" t="s">
        <v>2063</v>
      </c>
      <c r="C9972">
        <v>26214</v>
      </c>
      <c r="D9972">
        <v>5828678620</v>
      </c>
    </row>
    <row r="9973" spans="1:4" x14ac:dyDescent="0.3">
      <c r="A9973" t="s">
        <v>12282</v>
      </c>
      <c r="B9973" t="s">
        <v>2614</v>
      </c>
      <c r="C9973">
        <v>24275</v>
      </c>
      <c r="D9973">
        <v>3779559293</v>
      </c>
    </row>
    <row r="9974" spans="1:4" x14ac:dyDescent="0.3">
      <c r="A9974" t="s">
        <v>12283</v>
      </c>
      <c r="B9974" t="s">
        <v>2734</v>
      </c>
      <c r="C9974">
        <v>57504</v>
      </c>
      <c r="D9974">
        <v>1841759848</v>
      </c>
    </row>
    <row r="9975" spans="1:4" x14ac:dyDescent="0.3">
      <c r="A9975" t="s">
        <v>12284</v>
      </c>
      <c r="B9975" t="s">
        <v>1952</v>
      </c>
      <c r="C9975">
        <v>54537</v>
      </c>
      <c r="D9975">
        <v>9548500949</v>
      </c>
    </row>
    <row r="9976" spans="1:4" x14ac:dyDescent="0.3">
      <c r="A9976" t="s">
        <v>12285</v>
      </c>
      <c r="B9976" t="s">
        <v>3393</v>
      </c>
      <c r="C9976">
        <v>21091</v>
      </c>
      <c r="D9976">
        <v>7630993544</v>
      </c>
    </row>
    <row r="9977" spans="1:4" x14ac:dyDescent="0.3">
      <c r="A9977" t="s">
        <v>12286</v>
      </c>
      <c r="B9977" t="s">
        <v>2473</v>
      </c>
      <c r="C9977">
        <v>57781</v>
      </c>
      <c r="D9977">
        <v>8682006391</v>
      </c>
    </row>
    <row r="9978" spans="1:4" x14ac:dyDescent="0.3">
      <c r="A9978" t="s">
        <v>12287</v>
      </c>
      <c r="B9978" t="s">
        <v>2533</v>
      </c>
      <c r="C9978">
        <v>17796</v>
      </c>
      <c r="D9978">
        <v>146065492</v>
      </c>
    </row>
    <row r="9979" spans="1:4" x14ac:dyDescent="0.3">
      <c r="A9979" t="s">
        <v>12288</v>
      </c>
      <c r="B9979" t="s">
        <v>4362</v>
      </c>
      <c r="C9979">
        <v>24435</v>
      </c>
      <c r="D9979">
        <v>5603002824</v>
      </c>
    </row>
    <row r="9980" spans="1:4" x14ac:dyDescent="0.3">
      <c r="A9980" t="s">
        <v>12289</v>
      </c>
      <c r="B9980" t="s">
        <v>2583</v>
      </c>
      <c r="C9980">
        <v>36647</v>
      </c>
      <c r="D9980">
        <v>7469392467</v>
      </c>
    </row>
    <row r="9981" spans="1:4" x14ac:dyDescent="0.3">
      <c r="A9981" t="s">
        <v>12290</v>
      </c>
      <c r="B9981" t="s">
        <v>2323</v>
      </c>
      <c r="C9981">
        <v>35393</v>
      </c>
      <c r="D9981">
        <v>132027631</v>
      </c>
    </row>
    <row r="9982" spans="1:4" x14ac:dyDescent="0.3">
      <c r="A9982" t="s">
        <v>12291</v>
      </c>
      <c r="B9982" t="s">
        <v>2847</v>
      </c>
      <c r="C9982">
        <v>47304</v>
      </c>
      <c r="D9982">
        <v>6854809452</v>
      </c>
    </row>
    <row r="9983" spans="1:4" x14ac:dyDescent="0.3">
      <c r="A9983" t="s">
        <v>12292</v>
      </c>
      <c r="B9983" t="s">
        <v>2378</v>
      </c>
      <c r="C9983">
        <v>32078</v>
      </c>
      <c r="D9983">
        <v>2958692264</v>
      </c>
    </row>
    <row r="9984" spans="1:4" x14ac:dyDescent="0.3">
      <c r="A9984" t="s">
        <v>12293</v>
      </c>
      <c r="B9984" t="s">
        <v>3390</v>
      </c>
      <c r="C9984">
        <v>49693</v>
      </c>
      <c r="D9984">
        <v>4969679754</v>
      </c>
    </row>
    <row r="9985" spans="1:4" x14ac:dyDescent="0.3">
      <c r="A9985" t="s">
        <v>12294</v>
      </c>
      <c r="B9985" t="s">
        <v>2118</v>
      </c>
      <c r="C9985">
        <v>10631</v>
      </c>
      <c r="D9985">
        <v>357531329</v>
      </c>
    </row>
    <row r="9986" spans="1:4" x14ac:dyDescent="0.3">
      <c r="A9986" t="s">
        <v>12295</v>
      </c>
      <c r="B9986" t="s">
        <v>1958</v>
      </c>
      <c r="C9986">
        <v>50981</v>
      </c>
      <c r="D9986">
        <v>7286297414</v>
      </c>
    </row>
    <row r="9987" spans="1:4" x14ac:dyDescent="0.3">
      <c r="A9987" t="s">
        <v>12296</v>
      </c>
      <c r="B9987" t="s">
        <v>2965</v>
      </c>
      <c r="C9987">
        <v>55075</v>
      </c>
      <c r="D9987">
        <v>3516592710</v>
      </c>
    </row>
    <row r="9988" spans="1:4" x14ac:dyDescent="0.3">
      <c r="A9988" t="s">
        <v>12297</v>
      </c>
      <c r="B9988" t="s">
        <v>2405</v>
      </c>
      <c r="C9988">
        <v>56844</v>
      </c>
      <c r="D9988">
        <v>3418374697</v>
      </c>
    </row>
    <row r="9989" spans="1:4" x14ac:dyDescent="0.3">
      <c r="A9989" t="s">
        <v>12298</v>
      </c>
      <c r="B9989" t="s">
        <v>2260</v>
      </c>
      <c r="C9989">
        <v>23314</v>
      </c>
      <c r="D9989">
        <v>7098438871</v>
      </c>
    </row>
    <row r="9990" spans="1:4" x14ac:dyDescent="0.3">
      <c r="A9990" t="s">
        <v>12299</v>
      </c>
      <c r="B9990" t="s">
        <v>2617</v>
      </c>
      <c r="C9990">
        <v>49282</v>
      </c>
      <c r="D9990">
        <v>7286297414</v>
      </c>
    </row>
    <row r="9991" spans="1:4" x14ac:dyDescent="0.3">
      <c r="A9991" t="s">
        <v>12300</v>
      </c>
      <c r="B9991" t="s">
        <v>2024</v>
      </c>
      <c r="C9991">
        <v>22383</v>
      </c>
      <c r="D9991">
        <v>713650656</v>
      </c>
    </row>
    <row r="9992" spans="1:4" x14ac:dyDescent="0.3">
      <c r="A9992" t="s">
        <v>12301</v>
      </c>
      <c r="B9992" t="s">
        <v>2401</v>
      </c>
      <c r="C9992">
        <v>49538</v>
      </c>
      <c r="D9992">
        <v>9267164694</v>
      </c>
    </row>
    <row r="9993" spans="1:4" x14ac:dyDescent="0.3">
      <c r="A9993" t="s">
        <v>12302</v>
      </c>
      <c r="B9993" t="s">
        <v>2885</v>
      </c>
      <c r="C9993">
        <v>21714</v>
      </c>
      <c r="D9993">
        <v>9892583027</v>
      </c>
    </row>
    <row r="9994" spans="1:4" x14ac:dyDescent="0.3">
      <c r="A9994" t="s">
        <v>12303</v>
      </c>
      <c r="B9994" t="s">
        <v>2716</v>
      </c>
      <c r="C9994">
        <v>15212</v>
      </c>
      <c r="D9994">
        <v>5280433926</v>
      </c>
    </row>
    <row r="9995" spans="1:4" x14ac:dyDescent="0.3">
      <c r="A9995" t="s">
        <v>12304</v>
      </c>
      <c r="B9995" t="s">
        <v>3142</v>
      </c>
      <c r="C9995">
        <v>44911</v>
      </c>
      <c r="D9995">
        <v>4688336071</v>
      </c>
    </row>
    <row r="9996" spans="1:4" x14ac:dyDescent="0.3">
      <c r="A9996" t="s">
        <v>12305</v>
      </c>
      <c r="B9996" t="s">
        <v>2022</v>
      </c>
      <c r="C9996">
        <v>50518</v>
      </c>
      <c r="D9996">
        <v>4290015026</v>
      </c>
    </row>
    <row r="9997" spans="1:4" x14ac:dyDescent="0.3">
      <c r="A9997" t="s">
        <v>12306</v>
      </c>
      <c r="B9997" t="s">
        <v>1948</v>
      </c>
      <c r="C9997">
        <v>43137</v>
      </c>
      <c r="D9997">
        <v>9369490930</v>
      </c>
    </row>
    <row r="9998" spans="1:4" x14ac:dyDescent="0.3">
      <c r="A9998" t="s">
        <v>12307</v>
      </c>
      <c r="B9998" t="s">
        <v>2075</v>
      </c>
      <c r="C9998">
        <v>36017</v>
      </c>
      <c r="D9998">
        <v>2657442315</v>
      </c>
    </row>
    <row r="9999" spans="1:4" x14ac:dyDescent="0.3">
      <c r="A9999" t="s">
        <v>12308</v>
      </c>
      <c r="B9999" t="s">
        <v>3243</v>
      </c>
      <c r="C9999">
        <v>50218</v>
      </c>
      <c r="D9999">
        <v>532074068</v>
      </c>
    </row>
    <row r="10000" spans="1:4" x14ac:dyDescent="0.3">
      <c r="A10000" t="s">
        <v>12309</v>
      </c>
      <c r="B10000" t="s">
        <v>3369</v>
      </c>
      <c r="C10000">
        <v>47113</v>
      </c>
      <c r="D10000">
        <v>4162153728</v>
      </c>
    </row>
    <row r="10001" spans="1:4" x14ac:dyDescent="0.3">
      <c r="A10001" t="s">
        <v>12310</v>
      </c>
      <c r="B10001" t="s">
        <v>2323</v>
      </c>
      <c r="C10001">
        <v>11659</v>
      </c>
      <c r="D10001">
        <v>8467388188</v>
      </c>
    </row>
    <row r="10002" spans="1:4" x14ac:dyDescent="0.3">
      <c r="A10002" t="s">
        <v>12311</v>
      </c>
      <c r="B10002" t="s">
        <v>2916</v>
      </c>
      <c r="C10002">
        <v>56302</v>
      </c>
      <c r="D10002">
        <v>2183763965</v>
      </c>
    </row>
    <row r="10003" spans="1:4" x14ac:dyDescent="0.3">
      <c r="A10003" t="s">
        <v>12312</v>
      </c>
      <c r="B10003" t="s">
        <v>3169</v>
      </c>
      <c r="C10003">
        <v>18870</v>
      </c>
      <c r="D10003">
        <v>4535395691</v>
      </c>
    </row>
    <row r="10004" spans="1:4" x14ac:dyDescent="0.3">
      <c r="A10004" t="s">
        <v>12313</v>
      </c>
      <c r="B10004" t="s">
        <v>2054</v>
      </c>
      <c r="C10004">
        <v>31111</v>
      </c>
      <c r="D10004">
        <v>5153694038</v>
      </c>
    </row>
    <row r="10005" spans="1:4" x14ac:dyDescent="0.3">
      <c r="A10005" t="s">
        <v>12314</v>
      </c>
      <c r="B10005" t="s">
        <v>2305</v>
      </c>
      <c r="C10005">
        <v>23771</v>
      </c>
      <c r="D10005">
        <v>2561690342</v>
      </c>
    </row>
    <row r="10006" spans="1:4" x14ac:dyDescent="0.3">
      <c r="A10006" t="s">
        <v>12315</v>
      </c>
      <c r="B10006" t="s">
        <v>3235</v>
      </c>
      <c r="C10006">
        <v>34050</v>
      </c>
      <c r="D10006">
        <v>5211527984</v>
      </c>
    </row>
    <row r="10007" spans="1:4" x14ac:dyDescent="0.3">
      <c r="A10007" t="s">
        <v>12316</v>
      </c>
      <c r="B10007" t="s">
        <v>2507</v>
      </c>
      <c r="C10007">
        <v>32096</v>
      </c>
      <c r="D10007">
        <v>5998486889</v>
      </c>
    </row>
    <row r="10008" spans="1:4" x14ac:dyDescent="0.3">
      <c r="A10008" t="s">
        <v>12317</v>
      </c>
      <c r="B10008" t="s">
        <v>2141</v>
      </c>
      <c r="C10008">
        <v>19384</v>
      </c>
      <c r="D10008">
        <v>3738218785</v>
      </c>
    </row>
    <row r="10009" spans="1:4" x14ac:dyDescent="0.3">
      <c r="A10009" t="s">
        <v>12318</v>
      </c>
      <c r="B10009" t="s">
        <v>3142</v>
      </c>
      <c r="C10009">
        <v>50790</v>
      </c>
      <c r="D10009">
        <v>5075915108</v>
      </c>
    </row>
    <row r="10010" spans="1:4" x14ac:dyDescent="0.3">
      <c r="A10010" t="s">
        <v>12319</v>
      </c>
      <c r="B10010" t="s">
        <v>2249</v>
      </c>
      <c r="C10010">
        <v>29497</v>
      </c>
      <c r="D10010">
        <v>4937054791</v>
      </c>
    </row>
    <row r="10011" spans="1:4" x14ac:dyDescent="0.3">
      <c r="A10011" t="s">
        <v>12320</v>
      </c>
      <c r="B10011" t="s">
        <v>1930</v>
      </c>
      <c r="C10011">
        <v>50587</v>
      </c>
      <c r="D10011">
        <v>6209983448</v>
      </c>
    </row>
    <row r="10012" spans="1:4" x14ac:dyDescent="0.3">
      <c r="A10012" t="s">
        <v>12321</v>
      </c>
      <c r="B10012" t="s">
        <v>2572</v>
      </c>
      <c r="C10012">
        <v>19151</v>
      </c>
      <c r="D10012">
        <v>4862005330</v>
      </c>
    </row>
    <row r="10013" spans="1:4" x14ac:dyDescent="0.3">
      <c r="A10013" t="s">
        <v>12322</v>
      </c>
      <c r="B10013" t="s">
        <v>1930</v>
      </c>
      <c r="C10013">
        <v>58239</v>
      </c>
      <c r="D10013">
        <v>449160092</v>
      </c>
    </row>
    <row r="10014" spans="1:4" x14ac:dyDescent="0.3">
      <c r="A10014" t="s">
        <v>12323</v>
      </c>
      <c r="B10014" t="s">
        <v>2251</v>
      </c>
      <c r="C10014">
        <v>52697</v>
      </c>
      <c r="D10014">
        <v>5341512014</v>
      </c>
    </row>
    <row r="10015" spans="1:4" x14ac:dyDescent="0.3">
      <c r="A10015" t="s">
        <v>12324</v>
      </c>
      <c r="B10015" t="s">
        <v>1942</v>
      </c>
      <c r="C10015">
        <v>34945</v>
      </c>
      <c r="D10015">
        <v>3271497702</v>
      </c>
    </row>
    <row r="10016" spans="1:4" x14ac:dyDescent="0.3">
      <c r="A10016" t="s">
        <v>12325</v>
      </c>
      <c r="B10016" t="s">
        <v>2441</v>
      </c>
      <c r="C10016">
        <v>10267</v>
      </c>
      <c r="D10016">
        <v>1411873114</v>
      </c>
    </row>
    <row r="10017" spans="1:4" x14ac:dyDescent="0.3">
      <c r="A10017" t="s">
        <v>12326</v>
      </c>
      <c r="B10017" t="s">
        <v>2283</v>
      </c>
      <c r="C10017">
        <v>51551</v>
      </c>
      <c r="D10017">
        <v>2079803735</v>
      </c>
    </row>
    <row r="10018" spans="1:4" x14ac:dyDescent="0.3">
      <c r="A10018" t="s">
        <v>12327</v>
      </c>
      <c r="B10018" t="s">
        <v>3247</v>
      </c>
      <c r="C10018">
        <v>31197</v>
      </c>
      <c r="D10018">
        <v>7489370671</v>
      </c>
    </row>
    <row r="10019" spans="1:4" x14ac:dyDescent="0.3">
      <c r="A10019" t="s">
        <v>12328</v>
      </c>
      <c r="B10019" t="s">
        <v>2358</v>
      </c>
      <c r="C10019">
        <v>52811</v>
      </c>
      <c r="D10019">
        <v>9052475601</v>
      </c>
    </row>
    <row r="10020" spans="1:4" x14ac:dyDescent="0.3">
      <c r="A10020" t="s">
        <v>12329</v>
      </c>
      <c r="B10020" t="s">
        <v>4864</v>
      </c>
      <c r="C10020">
        <v>33927</v>
      </c>
      <c r="D10020">
        <v>5209112160</v>
      </c>
    </row>
    <row r="10021" spans="1:4" x14ac:dyDescent="0.3">
      <c r="A10021" t="s">
        <v>12330</v>
      </c>
      <c r="B10021" t="s">
        <v>3092</v>
      </c>
      <c r="C10021">
        <v>18855</v>
      </c>
      <c r="D10021">
        <v>76572129</v>
      </c>
    </row>
    <row r="10022" spans="1:4" x14ac:dyDescent="0.3">
      <c r="A10022" t="s">
        <v>12331</v>
      </c>
      <c r="B10022" t="s">
        <v>2173</v>
      </c>
      <c r="C10022">
        <v>14033</v>
      </c>
      <c r="D10022">
        <v>4878156686</v>
      </c>
    </row>
    <row r="10023" spans="1:4" x14ac:dyDescent="0.3">
      <c r="A10023" t="s">
        <v>12332</v>
      </c>
      <c r="B10023" t="s">
        <v>2401</v>
      </c>
      <c r="C10023">
        <v>18988</v>
      </c>
      <c r="D10023">
        <v>2378102658</v>
      </c>
    </row>
    <row r="10024" spans="1:4" x14ac:dyDescent="0.3">
      <c r="A10024" t="s">
        <v>12333</v>
      </c>
      <c r="B10024" t="s">
        <v>3512</v>
      </c>
      <c r="C10024">
        <v>10582</v>
      </c>
      <c r="D10024">
        <v>2074776004</v>
      </c>
    </row>
    <row r="10025" spans="1:4" x14ac:dyDescent="0.3">
      <c r="A10025" t="s">
        <v>12334</v>
      </c>
      <c r="B10025" t="s">
        <v>2032</v>
      </c>
      <c r="C10025">
        <v>54147</v>
      </c>
      <c r="D10025">
        <v>6789106936</v>
      </c>
    </row>
    <row r="10026" spans="1:4" x14ac:dyDescent="0.3">
      <c r="A10026" t="s">
        <v>12335</v>
      </c>
      <c r="B10026" t="s">
        <v>2071</v>
      </c>
      <c r="C10026">
        <v>37427</v>
      </c>
      <c r="D10026">
        <v>3569414450</v>
      </c>
    </row>
    <row r="10027" spans="1:4" x14ac:dyDescent="0.3">
      <c r="A10027" t="s">
        <v>12336</v>
      </c>
      <c r="B10027" t="s">
        <v>2665</v>
      </c>
      <c r="C10027">
        <v>21114</v>
      </c>
      <c r="D10027">
        <v>7892446737</v>
      </c>
    </row>
    <row r="10028" spans="1:4" x14ac:dyDescent="0.3">
      <c r="A10028" t="s">
        <v>12337</v>
      </c>
      <c r="B10028" t="s">
        <v>1993</v>
      </c>
      <c r="C10028">
        <v>18140</v>
      </c>
      <c r="D10028">
        <v>6471464479</v>
      </c>
    </row>
    <row r="10029" spans="1:4" x14ac:dyDescent="0.3">
      <c r="A10029" t="s">
        <v>12338</v>
      </c>
      <c r="B10029" t="s">
        <v>3487</v>
      </c>
      <c r="C10029">
        <v>32141</v>
      </c>
      <c r="D10029">
        <v>8387947148</v>
      </c>
    </row>
    <row r="10030" spans="1:4" x14ac:dyDescent="0.3">
      <c r="A10030" t="s">
        <v>12339</v>
      </c>
      <c r="B10030" t="s">
        <v>2071</v>
      </c>
      <c r="C10030">
        <v>30357</v>
      </c>
      <c r="D10030">
        <v>6637560367</v>
      </c>
    </row>
    <row r="10031" spans="1:4" x14ac:dyDescent="0.3">
      <c r="A10031" t="s">
        <v>12340</v>
      </c>
      <c r="B10031" t="s">
        <v>1982</v>
      </c>
      <c r="C10031">
        <v>32361</v>
      </c>
      <c r="D10031">
        <v>3075132195</v>
      </c>
    </row>
    <row r="10032" spans="1:4" x14ac:dyDescent="0.3">
      <c r="A10032" t="s">
        <v>12341</v>
      </c>
      <c r="B10032" t="s">
        <v>2914</v>
      </c>
      <c r="C10032">
        <v>41694</v>
      </c>
      <c r="D10032">
        <v>1014658829</v>
      </c>
    </row>
    <row r="10033" spans="1:4" x14ac:dyDescent="0.3">
      <c r="A10033" t="s">
        <v>12342</v>
      </c>
      <c r="B10033" t="s">
        <v>2083</v>
      </c>
      <c r="C10033">
        <v>11383</v>
      </c>
      <c r="D10033">
        <v>5974179625</v>
      </c>
    </row>
    <row r="10034" spans="1:4" x14ac:dyDescent="0.3">
      <c r="A10034" t="s">
        <v>12343</v>
      </c>
      <c r="B10034" t="s">
        <v>1960</v>
      </c>
      <c r="C10034">
        <v>10478</v>
      </c>
      <c r="D10034">
        <v>1042822263</v>
      </c>
    </row>
    <row r="10035" spans="1:4" x14ac:dyDescent="0.3">
      <c r="A10035" t="s">
        <v>12344</v>
      </c>
      <c r="B10035" t="s">
        <v>2234</v>
      </c>
      <c r="C10035">
        <v>26559</v>
      </c>
      <c r="D10035">
        <v>2547511673</v>
      </c>
    </row>
    <row r="10036" spans="1:4" x14ac:dyDescent="0.3">
      <c r="A10036" t="s">
        <v>12345</v>
      </c>
      <c r="B10036" t="s">
        <v>2312</v>
      </c>
      <c r="C10036">
        <v>30432</v>
      </c>
      <c r="D10036">
        <v>5779075530</v>
      </c>
    </row>
    <row r="10037" spans="1:4" x14ac:dyDescent="0.3">
      <c r="A10037" t="s">
        <v>12346</v>
      </c>
      <c r="B10037" t="s">
        <v>2173</v>
      </c>
      <c r="C10037">
        <v>42973</v>
      </c>
      <c r="D10037">
        <v>8462409454</v>
      </c>
    </row>
    <row r="10038" spans="1:4" x14ac:dyDescent="0.3">
      <c r="A10038" t="s">
        <v>12347</v>
      </c>
      <c r="B10038" t="s">
        <v>2557</v>
      </c>
      <c r="C10038">
        <v>38171</v>
      </c>
      <c r="D10038">
        <v>397599129</v>
      </c>
    </row>
    <row r="10039" spans="1:4" x14ac:dyDescent="0.3">
      <c r="A10039" t="s">
        <v>12348</v>
      </c>
      <c r="B10039" t="s">
        <v>2519</v>
      </c>
      <c r="C10039">
        <v>48163</v>
      </c>
      <c r="D10039">
        <v>3040116061</v>
      </c>
    </row>
    <row r="10040" spans="1:4" x14ac:dyDescent="0.3">
      <c r="A10040" t="s">
        <v>12349</v>
      </c>
      <c r="B10040" t="s">
        <v>2734</v>
      </c>
      <c r="C10040">
        <v>54459</v>
      </c>
      <c r="D10040">
        <v>3509620267</v>
      </c>
    </row>
    <row r="10041" spans="1:4" x14ac:dyDescent="0.3">
      <c r="A10041" t="s">
        <v>12350</v>
      </c>
      <c r="B10041" t="s">
        <v>2674</v>
      </c>
      <c r="C10041">
        <v>28388</v>
      </c>
      <c r="D10041">
        <v>689661541</v>
      </c>
    </row>
    <row r="10042" spans="1:4" x14ac:dyDescent="0.3">
      <c r="A10042" t="s">
        <v>12351</v>
      </c>
      <c r="B10042" t="s">
        <v>2103</v>
      </c>
      <c r="C10042">
        <v>33911</v>
      </c>
      <c r="D10042">
        <v>1855604000</v>
      </c>
    </row>
    <row r="10043" spans="1:4" x14ac:dyDescent="0.3">
      <c r="A10043" t="s">
        <v>12352</v>
      </c>
      <c r="B10043" t="s">
        <v>3297</v>
      </c>
      <c r="C10043">
        <v>34586</v>
      </c>
      <c r="D10043">
        <v>2493113470</v>
      </c>
    </row>
    <row r="10044" spans="1:4" x14ac:dyDescent="0.3">
      <c r="A10044" t="s">
        <v>12353</v>
      </c>
      <c r="B10044" t="s">
        <v>3886</v>
      </c>
      <c r="C10044">
        <v>53677</v>
      </c>
      <c r="D10044">
        <v>9483290694</v>
      </c>
    </row>
    <row r="10045" spans="1:4" x14ac:dyDescent="0.3">
      <c r="A10045" t="s">
        <v>12354</v>
      </c>
      <c r="B10045" t="s">
        <v>2001</v>
      </c>
      <c r="C10045">
        <v>58938</v>
      </c>
      <c r="D10045">
        <v>7411705322</v>
      </c>
    </row>
    <row r="10046" spans="1:4" x14ac:dyDescent="0.3">
      <c r="A10046" t="s">
        <v>12355</v>
      </c>
      <c r="B10046" t="s">
        <v>2552</v>
      </c>
      <c r="C10046">
        <v>50191</v>
      </c>
      <c r="D10046">
        <v>5241020535</v>
      </c>
    </row>
    <row r="10047" spans="1:4" x14ac:dyDescent="0.3">
      <c r="A10047" t="s">
        <v>12356</v>
      </c>
      <c r="B10047" t="s">
        <v>2473</v>
      </c>
      <c r="C10047">
        <v>32111</v>
      </c>
      <c r="D10047">
        <v>594961432</v>
      </c>
    </row>
    <row r="10048" spans="1:4" x14ac:dyDescent="0.3">
      <c r="A10048" t="s">
        <v>12357</v>
      </c>
      <c r="B10048" t="s">
        <v>2246</v>
      </c>
      <c r="C10048">
        <v>18700</v>
      </c>
      <c r="D10048">
        <v>901154172</v>
      </c>
    </row>
    <row r="10049" spans="1:4" x14ac:dyDescent="0.3">
      <c r="A10049" t="s">
        <v>12358</v>
      </c>
      <c r="B10049" t="s">
        <v>3291</v>
      </c>
      <c r="C10049">
        <v>27764</v>
      </c>
      <c r="D10049">
        <v>9196221739</v>
      </c>
    </row>
    <row r="10050" spans="1:4" x14ac:dyDescent="0.3">
      <c r="A10050" t="s">
        <v>12359</v>
      </c>
      <c r="B10050" t="s">
        <v>2221</v>
      </c>
      <c r="C10050">
        <v>29899</v>
      </c>
      <c r="D10050">
        <v>2408183758</v>
      </c>
    </row>
    <row r="10051" spans="1:4" x14ac:dyDescent="0.3">
      <c r="A10051" t="s">
        <v>12360</v>
      </c>
      <c r="B10051" t="s">
        <v>2365</v>
      </c>
      <c r="C10051">
        <v>59118</v>
      </c>
      <c r="D10051">
        <v>4670832530</v>
      </c>
    </row>
    <row r="10052" spans="1:4" x14ac:dyDescent="0.3">
      <c r="A10052" t="s">
        <v>12361</v>
      </c>
      <c r="B10052" t="s">
        <v>2572</v>
      </c>
      <c r="C10052">
        <v>18216</v>
      </c>
      <c r="D10052">
        <v>9820632102</v>
      </c>
    </row>
    <row r="10053" spans="1:4" x14ac:dyDescent="0.3">
      <c r="A10053" t="s">
        <v>12362</v>
      </c>
      <c r="B10053" t="s">
        <v>2519</v>
      </c>
      <c r="C10053">
        <v>28284</v>
      </c>
      <c r="D10053">
        <v>7837437543</v>
      </c>
    </row>
    <row r="10054" spans="1:4" x14ac:dyDescent="0.3">
      <c r="A10054" t="s">
        <v>12363</v>
      </c>
      <c r="B10054" t="s">
        <v>2101</v>
      </c>
      <c r="C10054">
        <v>47192</v>
      </c>
      <c r="D10054">
        <v>209942509</v>
      </c>
    </row>
    <row r="10055" spans="1:4" x14ac:dyDescent="0.3">
      <c r="A10055" t="s">
        <v>12364</v>
      </c>
      <c r="B10055" t="s">
        <v>2682</v>
      </c>
      <c r="C10055">
        <v>21736</v>
      </c>
      <c r="D10055">
        <v>7479962290</v>
      </c>
    </row>
    <row r="10056" spans="1:4" x14ac:dyDescent="0.3">
      <c r="A10056" t="s">
        <v>12365</v>
      </c>
      <c r="B10056" t="s">
        <v>2459</v>
      </c>
      <c r="C10056">
        <v>26808</v>
      </c>
      <c r="D10056">
        <v>7160109333</v>
      </c>
    </row>
    <row r="10057" spans="1:4" x14ac:dyDescent="0.3">
      <c r="A10057" t="s">
        <v>12366</v>
      </c>
      <c r="B10057" t="s">
        <v>2323</v>
      </c>
      <c r="C10057">
        <v>17662</v>
      </c>
      <c r="D10057">
        <v>1839046880</v>
      </c>
    </row>
    <row r="10058" spans="1:4" x14ac:dyDescent="0.3">
      <c r="A10058" t="s">
        <v>12367</v>
      </c>
      <c r="B10058" t="s">
        <v>2546</v>
      </c>
      <c r="C10058">
        <v>25406</v>
      </c>
      <c r="D10058">
        <v>1085075834</v>
      </c>
    </row>
    <row r="10059" spans="1:4" x14ac:dyDescent="0.3">
      <c r="A10059" t="s">
        <v>12368</v>
      </c>
      <c r="B10059" t="s">
        <v>4461</v>
      </c>
      <c r="C10059">
        <v>58718</v>
      </c>
      <c r="D10059">
        <v>9619649427</v>
      </c>
    </row>
    <row r="10060" spans="1:4" x14ac:dyDescent="0.3">
      <c r="A10060" t="s">
        <v>12369</v>
      </c>
      <c r="B10060" t="s">
        <v>1936</v>
      </c>
      <c r="C10060">
        <v>54866</v>
      </c>
      <c r="D10060">
        <v>3933021111</v>
      </c>
    </row>
    <row r="10061" spans="1:4" x14ac:dyDescent="0.3">
      <c r="A10061" t="s">
        <v>12370</v>
      </c>
      <c r="B10061" t="s">
        <v>2321</v>
      </c>
      <c r="C10061">
        <v>23614</v>
      </c>
      <c r="D10061">
        <v>797655034</v>
      </c>
    </row>
    <row r="10062" spans="1:4" x14ac:dyDescent="0.3">
      <c r="A10062" t="s">
        <v>12371</v>
      </c>
      <c r="B10062" t="s">
        <v>2073</v>
      </c>
      <c r="C10062">
        <v>20836</v>
      </c>
      <c r="D10062">
        <v>4689682046</v>
      </c>
    </row>
    <row r="10063" spans="1:4" x14ac:dyDescent="0.3">
      <c r="A10063" t="s">
        <v>12372</v>
      </c>
      <c r="B10063" t="s">
        <v>2441</v>
      </c>
      <c r="C10063">
        <v>14306</v>
      </c>
      <c r="D10063">
        <v>2234966051</v>
      </c>
    </row>
    <row r="10064" spans="1:4" x14ac:dyDescent="0.3">
      <c r="A10064" t="s">
        <v>12373</v>
      </c>
      <c r="B10064" t="s">
        <v>2041</v>
      </c>
      <c r="C10064">
        <v>29082</v>
      </c>
      <c r="D10064">
        <v>5726465660</v>
      </c>
    </row>
    <row r="10065" spans="1:4" x14ac:dyDescent="0.3">
      <c r="A10065" t="s">
        <v>12374</v>
      </c>
      <c r="B10065" t="s">
        <v>2329</v>
      </c>
      <c r="C10065">
        <v>36706</v>
      </c>
      <c r="D10065">
        <v>8864419241</v>
      </c>
    </row>
    <row r="10066" spans="1:4" x14ac:dyDescent="0.3">
      <c r="A10066" t="s">
        <v>12375</v>
      </c>
      <c r="B10066" t="s">
        <v>1942</v>
      </c>
      <c r="C10066">
        <v>50027</v>
      </c>
      <c r="D10066">
        <v>101658508</v>
      </c>
    </row>
    <row r="10067" spans="1:4" x14ac:dyDescent="0.3">
      <c r="A10067" t="s">
        <v>12376</v>
      </c>
      <c r="B10067" t="s">
        <v>2923</v>
      </c>
      <c r="C10067">
        <v>51359</v>
      </c>
      <c r="D10067">
        <v>8620758454</v>
      </c>
    </row>
    <row r="10068" spans="1:4" x14ac:dyDescent="0.3">
      <c r="A10068" t="s">
        <v>12377</v>
      </c>
      <c r="B10068" t="s">
        <v>2951</v>
      </c>
      <c r="C10068">
        <v>29473</v>
      </c>
      <c r="D10068">
        <v>25254650</v>
      </c>
    </row>
    <row r="10069" spans="1:4" x14ac:dyDescent="0.3">
      <c r="A10069" t="s">
        <v>12378</v>
      </c>
      <c r="B10069" t="s">
        <v>2199</v>
      </c>
      <c r="C10069">
        <v>22959</v>
      </c>
      <c r="D10069">
        <v>5779075530</v>
      </c>
    </row>
    <row r="10070" spans="1:4" x14ac:dyDescent="0.3">
      <c r="A10070" t="s">
        <v>12379</v>
      </c>
      <c r="B10070" t="s">
        <v>2103</v>
      </c>
      <c r="C10070">
        <v>24606</v>
      </c>
      <c r="D10070">
        <v>9114174103</v>
      </c>
    </row>
    <row r="10071" spans="1:4" x14ac:dyDescent="0.3">
      <c r="A10071" t="s">
        <v>12380</v>
      </c>
      <c r="B10071" t="s">
        <v>2731</v>
      </c>
      <c r="C10071">
        <v>51700</v>
      </c>
      <c r="D10071">
        <v>569240891</v>
      </c>
    </row>
    <row r="10072" spans="1:4" x14ac:dyDescent="0.3">
      <c r="A10072" t="s">
        <v>12381</v>
      </c>
      <c r="B10072" t="s">
        <v>2244</v>
      </c>
      <c r="C10072">
        <v>23222</v>
      </c>
      <c r="D10072">
        <v>2958692264</v>
      </c>
    </row>
    <row r="10073" spans="1:4" x14ac:dyDescent="0.3">
      <c r="A10073" t="s">
        <v>12382</v>
      </c>
      <c r="B10073" t="s">
        <v>2006</v>
      </c>
      <c r="C10073">
        <v>31460</v>
      </c>
      <c r="D10073">
        <v>7961231404</v>
      </c>
    </row>
    <row r="10074" spans="1:4" x14ac:dyDescent="0.3">
      <c r="A10074" t="s">
        <v>12383</v>
      </c>
      <c r="B10074" t="s">
        <v>1934</v>
      </c>
      <c r="C10074">
        <v>18182</v>
      </c>
      <c r="D10074">
        <v>2936088178</v>
      </c>
    </row>
    <row r="10075" spans="1:4" x14ac:dyDescent="0.3">
      <c r="A10075" t="s">
        <v>12384</v>
      </c>
      <c r="B10075" t="s">
        <v>1932</v>
      </c>
      <c r="C10075">
        <v>15359</v>
      </c>
      <c r="D10075">
        <v>7961231404</v>
      </c>
    </row>
    <row r="10076" spans="1:4" x14ac:dyDescent="0.3">
      <c r="A10076" t="s">
        <v>12385</v>
      </c>
      <c r="B10076" t="s">
        <v>2217</v>
      </c>
      <c r="C10076">
        <v>18034</v>
      </c>
      <c r="D10076">
        <v>7268478941</v>
      </c>
    </row>
    <row r="10077" spans="1:4" x14ac:dyDescent="0.3">
      <c r="A10077" t="s">
        <v>12386</v>
      </c>
      <c r="B10077" t="s">
        <v>1956</v>
      </c>
      <c r="C10077">
        <v>41159</v>
      </c>
      <c r="D10077">
        <v>8750494546</v>
      </c>
    </row>
    <row r="10078" spans="1:4" x14ac:dyDescent="0.3">
      <c r="A10078" t="s">
        <v>12387</v>
      </c>
      <c r="B10078" t="s">
        <v>2507</v>
      </c>
      <c r="C10078">
        <v>16950</v>
      </c>
      <c r="D10078">
        <v>274599287</v>
      </c>
    </row>
    <row r="10079" spans="1:4" x14ac:dyDescent="0.3">
      <c r="A10079" t="s">
        <v>12388</v>
      </c>
      <c r="B10079" t="s">
        <v>2175</v>
      </c>
      <c r="C10079">
        <v>23917</v>
      </c>
      <c r="D10079">
        <v>5574535556</v>
      </c>
    </row>
    <row r="10080" spans="1:4" x14ac:dyDescent="0.3">
      <c r="A10080" t="s">
        <v>12389</v>
      </c>
      <c r="B10080" t="s">
        <v>2797</v>
      </c>
      <c r="C10080">
        <v>37817</v>
      </c>
      <c r="D10080">
        <v>5372344725</v>
      </c>
    </row>
    <row r="10081" spans="1:4" x14ac:dyDescent="0.3">
      <c r="A10081" t="s">
        <v>12390</v>
      </c>
      <c r="B10081" t="s">
        <v>2587</v>
      </c>
      <c r="C10081">
        <v>12160</v>
      </c>
      <c r="D10081">
        <v>1898839557</v>
      </c>
    </row>
    <row r="10082" spans="1:4" x14ac:dyDescent="0.3">
      <c r="A10082" t="s">
        <v>12391</v>
      </c>
      <c r="B10082" t="s">
        <v>2061</v>
      </c>
      <c r="C10082">
        <v>31784</v>
      </c>
      <c r="D10082">
        <v>992720575</v>
      </c>
    </row>
    <row r="10083" spans="1:4" x14ac:dyDescent="0.3">
      <c r="A10083" t="s">
        <v>12392</v>
      </c>
      <c r="B10083" t="s">
        <v>3039</v>
      </c>
      <c r="C10083">
        <v>27006</v>
      </c>
      <c r="D10083">
        <v>2779378506</v>
      </c>
    </row>
    <row r="10084" spans="1:4" x14ac:dyDescent="0.3">
      <c r="A10084" t="s">
        <v>12393</v>
      </c>
      <c r="B10084" t="s">
        <v>2757</v>
      </c>
      <c r="C10084">
        <v>41133</v>
      </c>
      <c r="D10084">
        <v>2408183758</v>
      </c>
    </row>
    <row r="10085" spans="1:4" x14ac:dyDescent="0.3">
      <c r="A10085" t="s">
        <v>12394</v>
      </c>
      <c r="B10085" t="s">
        <v>1976</v>
      </c>
      <c r="C10085">
        <v>57071</v>
      </c>
      <c r="D10085">
        <v>1892125439</v>
      </c>
    </row>
    <row r="10086" spans="1:4" x14ac:dyDescent="0.3">
      <c r="A10086" t="s">
        <v>12395</v>
      </c>
      <c r="B10086" t="s">
        <v>2173</v>
      </c>
      <c r="C10086">
        <v>33047</v>
      </c>
      <c r="D10086">
        <v>9107581297</v>
      </c>
    </row>
    <row r="10087" spans="1:4" x14ac:dyDescent="0.3">
      <c r="A10087" t="s">
        <v>12396</v>
      </c>
      <c r="B10087" t="s">
        <v>2923</v>
      </c>
      <c r="C10087">
        <v>51870</v>
      </c>
      <c r="D10087">
        <v>1565607864</v>
      </c>
    </row>
    <row r="10088" spans="1:4" x14ac:dyDescent="0.3">
      <c r="A10088" t="s">
        <v>12397</v>
      </c>
      <c r="B10088" t="s">
        <v>2524</v>
      </c>
      <c r="C10088">
        <v>36190</v>
      </c>
      <c r="D10088">
        <v>5134745579</v>
      </c>
    </row>
    <row r="10089" spans="1:4" x14ac:dyDescent="0.3">
      <c r="A10089" t="s">
        <v>12398</v>
      </c>
      <c r="B10089" t="s">
        <v>2116</v>
      </c>
      <c r="C10089">
        <v>35571</v>
      </c>
      <c r="D10089">
        <v>37593587</v>
      </c>
    </row>
    <row r="10090" spans="1:4" x14ac:dyDescent="0.3">
      <c r="A10090" t="s">
        <v>12399</v>
      </c>
      <c r="B10090" t="s">
        <v>2314</v>
      </c>
      <c r="C10090">
        <v>48309</v>
      </c>
      <c r="D10090">
        <v>7281103514</v>
      </c>
    </row>
    <row r="10091" spans="1:4" x14ac:dyDescent="0.3">
      <c r="A10091" t="s">
        <v>12400</v>
      </c>
      <c r="B10091" t="s">
        <v>2217</v>
      </c>
      <c r="C10091">
        <v>50776</v>
      </c>
      <c r="D10091">
        <v>5837501576</v>
      </c>
    </row>
    <row r="10092" spans="1:4" x14ac:dyDescent="0.3">
      <c r="A10092" t="s">
        <v>12401</v>
      </c>
      <c r="B10092" t="s">
        <v>2143</v>
      </c>
      <c r="C10092">
        <v>18667</v>
      </c>
      <c r="D10092">
        <v>3463222345</v>
      </c>
    </row>
    <row r="10093" spans="1:4" x14ac:dyDescent="0.3">
      <c r="A10093" t="s">
        <v>12402</v>
      </c>
      <c r="B10093" t="s">
        <v>2478</v>
      </c>
      <c r="C10093">
        <v>42621</v>
      </c>
      <c r="D10093">
        <v>3516592710</v>
      </c>
    </row>
    <row r="10094" spans="1:4" x14ac:dyDescent="0.3">
      <c r="A10094" t="s">
        <v>12403</v>
      </c>
      <c r="B10094" t="s">
        <v>2401</v>
      </c>
      <c r="C10094">
        <v>38038</v>
      </c>
      <c r="D10094">
        <v>4219825649</v>
      </c>
    </row>
    <row r="10095" spans="1:4" x14ac:dyDescent="0.3">
      <c r="A10095" t="s">
        <v>12404</v>
      </c>
      <c r="B10095" t="s">
        <v>2199</v>
      </c>
      <c r="C10095">
        <v>43253</v>
      </c>
      <c r="D10095">
        <v>4290015026</v>
      </c>
    </row>
    <row r="10096" spans="1:4" x14ac:dyDescent="0.3">
      <c r="A10096" t="s">
        <v>12405</v>
      </c>
      <c r="B10096" t="s">
        <v>2312</v>
      </c>
      <c r="C10096">
        <v>43932</v>
      </c>
      <c r="D10096">
        <v>5372344725</v>
      </c>
    </row>
    <row r="10097" spans="1:4" x14ac:dyDescent="0.3">
      <c r="A10097" t="s">
        <v>12406</v>
      </c>
      <c r="B10097" t="s">
        <v>1932</v>
      </c>
      <c r="C10097">
        <v>46288</v>
      </c>
      <c r="D10097">
        <v>101658508</v>
      </c>
    </row>
    <row r="10098" spans="1:4" x14ac:dyDescent="0.3">
      <c r="A10098" t="s">
        <v>12407</v>
      </c>
      <c r="B10098" t="s">
        <v>2554</v>
      </c>
      <c r="C10098">
        <v>40055</v>
      </c>
      <c r="D10098">
        <v>5203144281</v>
      </c>
    </row>
    <row r="10099" spans="1:4" x14ac:dyDescent="0.3">
      <c r="A10099" t="s">
        <v>12408</v>
      </c>
      <c r="B10099" t="s">
        <v>2111</v>
      </c>
      <c r="C10099">
        <v>52255</v>
      </c>
      <c r="D10099">
        <v>8501525324</v>
      </c>
    </row>
    <row r="10100" spans="1:4" x14ac:dyDescent="0.3">
      <c r="A10100" t="s">
        <v>12409</v>
      </c>
      <c r="B10100" t="s">
        <v>3558</v>
      </c>
      <c r="C10100">
        <v>51146</v>
      </c>
      <c r="D10100">
        <v>9548500949</v>
      </c>
    </row>
    <row r="10101" spans="1:4" x14ac:dyDescent="0.3">
      <c r="A10101" t="s">
        <v>12410</v>
      </c>
      <c r="B10101" t="s">
        <v>2650</v>
      </c>
      <c r="C10101">
        <v>18324</v>
      </c>
      <c r="D10101">
        <v>3488994694</v>
      </c>
    </row>
    <row r="10102" spans="1:4" x14ac:dyDescent="0.3">
      <c r="A10102" t="s">
        <v>12411</v>
      </c>
      <c r="B10102" t="s">
        <v>2030</v>
      </c>
      <c r="C10102">
        <v>42270</v>
      </c>
      <c r="D10102">
        <v>5079859830</v>
      </c>
    </row>
    <row r="10103" spans="1:4" x14ac:dyDescent="0.3">
      <c r="A10103" t="s">
        <v>12412</v>
      </c>
      <c r="B10103" t="s">
        <v>1960</v>
      </c>
      <c r="C10103">
        <v>12665</v>
      </c>
      <c r="D10103">
        <v>4649590612</v>
      </c>
    </row>
    <row r="10104" spans="1:4" x14ac:dyDescent="0.3">
      <c r="A10104" t="s">
        <v>12413</v>
      </c>
      <c r="B10104" t="s">
        <v>2478</v>
      </c>
      <c r="C10104">
        <v>40363</v>
      </c>
      <c r="D10104">
        <v>1192770250</v>
      </c>
    </row>
    <row r="10105" spans="1:4" x14ac:dyDescent="0.3">
      <c r="A10105" t="s">
        <v>12414</v>
      </c>
      <c r="B10105" t="s">
        <v>2022</v>
      </c>
      <c r="C10105">
        <v>26004</v>
      </c>
      <c r="D10105">
        <v>4656574848</v>
      </c>
    </row>
    <row r="10106" spans="1:4" x14ac:dyDescent="0.3">
      <c r="A10106" t="s">
        <v>12415</v>
      </c>
      <c r="B10106" t="s">
        <v>2166</v>
      </c>
      <c r="C10106">
        <v>58567</v>
      </c>
      <c r="D10106">
        <v>2405876701</v>
      </c>
    </row>
    <row r="10107" spans="1:4" x14ac:dyDescent="0.3">
      <c r="A10107" t="s">
        <v>12416</v>
      </c>
      <c r="B10107" t="s">
        <v>2587</v>
      </c>
      <c r="C10107">
        <v>49337</v>
      </c>
      <c r="D10107">
        <v>7625163059</v>
      </c>
    </row>
    <row r="10108" spans="1:4" x14ac:dyDescent="0.3">
      <c r="A10108" t="s">
        <v>12417</v>
      </c>
      <c r="B10108" t="s">
        <v>2716</v>
      </c>
      <c r="C10108">
        <v>49859</v>
      </c>
      <c r="D10108">
        <v>6750554423</v>
      </c>
    </row>
    <row r="10109" spans="1:4" x14ac:dyDescent="0.3">
      <c r="A10109" t="s">
        <v>12418</v>
      </c>
      <c r="B10109" t="s">
        <v>2608</v>
      </c>
      <c r="C10109">
        <v>33967</v>
      </c>
      <c r="D10109">
        <v>4191160419</v>
      </c>
    </row>
    <row r="10110" spans="1:4" x14ac:dyDescent="0.3">
      <c r="A10110" t="s">
        <v>12419</v>
      </c>
      <c r="B10110" t="s">
        <v>3023</v>
      </c>
      <c r="C10110">
        <v>43411</v>
      </c>
      <c r="D10110">
        <v>303831626</v>
      </c>
    </row>
    <row r="10111" spans="1:4" x14ac:dyDescent="0.3">
      <c r="A10111" t="s">
        <v>12420</v>
      </c>
      <c r="B10111" t="s">
        <v>2207</v>
      </c>
      <c r="C10111">
        <v>49124</v>
      </c>
      <c r="D10111">
        <v>7338728615</v>
      </c>
    </row>
    <row r="10112" spans="1:4" x14ac:dyDescent="0.3">
      <c r="A10112" t="s">
        <v>12421</v>
      </c>
      <c r="B10112" t="s">
        <v>2099</v>
      </c>
      <c r="C10112">
        <v>38488</v>
      </c>
      <c r="D10112">
        <v>5675852751</v>
      </c>
    </row>
    <row r="10113" spans="1:4" x14ac:dyDescent="0.3">
      <c r="A10113" t="s">
        <v>12422</v>
      </c>
      <c r="B10113" t="s">
        <v>3291</v>
      </c>
      <c r="C10113">
        <v>19298</v>
      </c>
      <c r="D10113">
        <v>7492341709</v>
      </c>
    </row>
    <row r="10114" spans="1:4" x14ac:dyDescent="0.3">
      <c r="A10114" t="s">
        <v>12423</v>
      </c>
      <c r="B10114" t="s">
        <v>2441</v>
      </c>
      <c r="C10114">
        <v>28237</v>
      </c>
      <c r="D10114">
        <v>1739513533</v>
      </c>
    </row>
    <row r="10115" spans="1:4" x14ac:dyDescent="0.3">
      <c r="A10115" t="s">
        <v>12424</v>
      </c>
      <c r="B10115" t="s">
        <v>2484</v>
      </c>
      <c r="C10115">
        <v>24836</v>
      </c>
      <c r="D10115">
        <v>4786629839</v>
      </c>
    </row>
    <row r="10116" spans="1:4" x14ac:dyDescent="0.3">
      <c r="A10116" t="s">
        <v>12425</v>
      </c>
      <c r="B10116" t="s">
        <v>2221</v>
      </c>
      <c r="C10116">
        <v>24339</v>
      </c>
      <c r="D10116">
        <v>8034345962</v>
      </c>
    </row>
    <row r="10117" spans="1:4" x14ac:dyDescent="0.3">
      <c r="A10117" t="s">
        <v>12426</v>
      </c>
      <c r="B10117" t="s">
        <v>2201</v>
      </c>
      <c r="C10117">
        <v>46128</v>
      </c>
      <c r="D10117">
        <v>8703756602</v>
      </c>
    </row>
    <row r="10118" spans="1:4" x14ac:dyDescent="0.3">
      <c r="A10118" t="s">
        <v>12427</v>
      </c>
      <c r="B10118" t="s">
        <v>3583</v>
      </c>
      <c r="C10118">
        <v>50306</v>
      </c>
      <c r="D10118">
        <v>1549399640</v>
      </c>
    </row>
    <row r="10119" spans="1:4" x14ac:dyDescent="0.3">
      <c r="A10119" t="s">
        <v>12428</v>
      </c>
      <c r="B10119" t="s">
        <v>2709</v>
      </c>
      <c r="C10119">
        <v>50314</v>
      </c>
      <c r="D10119">
        <v>3379645060</v>
      </c>
    </row>
    <row r="10120" spans="1:4" x14ac:dyDescent="0.3">
      <c r="A10120" t="s">
        <v>12429</v>
      </c>
      <c r="B10120" t="s">
        <v>3487</v>
      </c>
      <c r="C10120">
        <v>30633</v>
      </c>
      <c r="D10120">
        <v>715518151</v>
      </c>
    </row>
    <row r="10121" spans="1:4" x14ac:dyDescent="0.3">
      <c r="A10121" t="s">
        <v>12430</v>
      </c>
      <c r="B10121" t="s">
        <v>2083</v>
      </c>
      <c r="C10121">
        <v>23728</v>
      </c>
      <c r="D10121">
        <v>1829869566</v>
      </c>
    </row>
    <row r="10122" spans="1:4" x14ac:dyDescent="0.3">
      <c r="A10122" t="s">
        <v>12431</v>
      </c>
      <c r="B10122" t="s">
        <v>2764</v>
      </c>
      <c r="C10122">
        <v>20054</v>
      </c>
      <c r="D10122">
        <v>1518783783</v>
      </c>
    </row>
    <row r="10123" spans="1:4" x14ac:dyDescent="0.3">
      <c r="A10123" t="s">
        <v>12432</v>
      </c>
      <c r="B10123" t="s">
        <v>2063</v>
      </c>
      <c r="C10123">
        <v>45575</v>
      </c>
      <c r="D10123">
        <v>4688336071</v>
      </c>
    </row>
    <row r="10124" spans="1:4" x14ac:dyDescent="0.3">
      <c r="A10124" t="s">
        <v>12433</v>
      </c>
      <c r="B10124" t="s">
        <v>1982</v>
      </c>
      <c r="C10124">
        <v>42082</v>
      </c>
      <c r="D10124">
        <v>1444572199</v>
      </c>
    </row>
    <row r="10125" spans="1:4" x14ac:dyDescent="0.3">
      <c r="A10125" t="s">
        <v>12434</v>
      </c>
      <c r="B10125" t="s">
        <v>3269</v>
      </c>
      <c r="C10125">
        <v>22297</v>
      </c>
      <c r="D10125">
        <v>4328154427</v>
      </c>
    </row>
    <row r="10126" spans="1:4" x14ac:dyDescent="0.3">
      <c r="A10126" t="s">
        <v>12435</v>
      </c>
      <c r="B10126" t="s">
        <v>3126</v>
      </c>
      <c r="C10126">
        <v>42012</v>
      </c>
      <c r="D10126">
        <v>8044612831</v>
      </c>
    </row>
    <row r="10127" spans="1:4" x14ac:dyDescent="0.3">
      <c r="A10127" t="s">
        <v>12436</v>
      </c>
      <c r="B10127" t="s">
        <v>2419</v>
      </c>
      <c r="C10127">
        <v>19089</v>
      </c>
      <c r="D10127">
        <v>8911781207</v>
      </c>
    </row>
    <row r="10128" spans="1:4" x14ac:dyDescent="0.3">
      <c r="A10128" t="s">
        <v>12437</v>
      </c>
      <c r="B10128" t="s">
        <v>2606</v>
      </c>
      <c r="C10128">
        <v>19575</v>
      </c>
      <c r="D10128">
        <v>4997183822</v>
      </c>
    </row>
    <row r="10129" spans="1:4" x14ac:dyDescent="0.3">
      <c r="A10129" t="s">
        <v>12438</v>
      </c>
      <c r="B10129" t="s">
        <v>2161</v>
      </c>
      <c r="C10129">
        <v>59619</v>
      </c>
      <c r="D10129">
        <v>1192770250</v>
      </c>
    </row>
    <row r="10130" spans="1:4" x14ac:dyDescent="0.3">
      <c r="A10130" t="s">
        <v>12439</v>
      </c>
      <c r="B10130" t="s">
        <v>2164</v>
      </c>
      <c r="C10130">
        <v>27429</v>
      </c>
      <c r="D10130">
        <v>303831626</v>
      </c>
    </row>
    <row r="10131" spans="1:4" x14ac:dyDescent="0.3">
      <c r="A10131" t="s">
        <v>12440</v>
      </c>
      <c r="B10131" t="s">
        <v>2494</v>
      </c>
      <c r="C10131">
        <v>46927</v>
      </c>
      <c r="D10131">
        <v>8864419241</v>
      </c>
    </row>
    <row r="10132" spans="1:4" x14ac:dyDescent="0.3">
      <c r="A10132" t="s">
        <v>12441</v>
      </c>
      <c r="B10132" t="s">
        <v>4163</v>
      </c>
      <c r="C10132">
        <v>53050</v>
      </c>
      <c r="D10132">
        <v>1962975932</v>
      </c>
    </row>
    <row r="10133" spans="1:4" x14ac:dyDescent="0.3">
      <c r="A10133" t="s">
        <v>12442</v>
      </c>
      <c r="B10133" t="s">
        <v>3527</v>
      </c>
      <c r="C10133">
        <v>49510</v>
      </c>
      <c r="D10133">
        <v>1829869566</v>
      </c>
    </row>
    <row r="10134" spans="1:4" x14ac:dyDescent="0.3">
      <c r="A10134" t="s">
        <v>12443</v>
      </c>
      <c r="B10134" t="s">
        <v>3201</v>
      </c>
      <c r="C10134">
        <v>13632</v>
      </c>
      <c r="D10134">
        <v>6041314951</v>
      </c>
    </row>
    <row r="10135" spans="1:4" x14ac:dyDescent="0.3">
      <c r="A10135" t="s">
        <v>12444</v>
      </c>
      <c r="B10135" t="s">
        <v>4422</v>
      </c>
      <c r="C10135">
        <v>14906</v>
      </c>
      <c r="D10135">
        <v>1541082834</v>
      </c>
    </row>
    <row r="10136" spans="1:4" x14ac:dyDescent="0.3">
      <c r="A10136" t="s">
        <v>12445</v>
      </c>
      <c r="B10136" t="s">
        <v>2478</v>
      </c>
      <c r="C10136">
        <v>32486</v>
      </c>
      <c r="D10136">
        <v>1599457717</v>
      </c>
    </row>
    <row r="10137" spans="1:4" x14ac:dyDescent="0.3">
      <c r="A10137" t="s">
        <v>12446</v>
      </c>
      <c r="B10137" t="s">
        <v>1966</v>
      </c>
      <c r="C10137">
        <v>27344</v>
      </c>
      <c r="D10137">
        <v>5395528121</v>
      </c>
    </row>
    <row r="10138" spans="1:4" x14ac:dyDescent="0.3">
      <c r="A10138" t="s">
        <v>12447</v>
      </c>
      <c r="B10138" t="s">
        <v>2004</v>
      </c>
      <c r="C10138">
        <v>34409</v>
      </c>
      <c r="D10138">
        <v>2739934548</v>
      </c>
    </row>
    <row r="10139" spans="1:4" x14ac:dyDescent="0.3">
      <c r="A10139" t="s">
        <v>12448</v>
      </c>
      <c r="B10139" t="s">
        <v>2517</v>
      </c>
      <c r="C10139">
        <v>27027</v>
      </c>
      <c r="D10139">
        <v>679204083</v>
      </c>
    </row>
    <row r="10140" spans="1:4" x14ac:dyDescent="0.3">
      <c r="A10140" t="s">
        <v>12449</v>
      </c>
      <c r="B10140" t="s">
        <v>2217</v>
      </c>
      <c r="C10140">
        <v>44082</v>
      </c>
      <c r="D10140">
        <v>3497169404</v>
      </c>
    </row>
    <row r="10141" spans="1:4" x14ac:dyDescent="0.3">
      <c r="A10141" t="s">
        <v>12450</v>
      </c>
      <c r="B10141" t="s">
        <v>2035</v>
      </c>
      <c r="C10141">
        <v>44760</v>
      </c>
      <c r="D10141">
        <v>3219601650</v>
      </c>
    </row>
    <row r="10142" spans="1:4" x14ac:dyDescent="0.3">
      <c r="A10142" t="s">
        <v>12451</v>
      </c>
      <c r="B10142" t="s">
        <v>4163</v>
      </c>
      <c r="C10142">
        <v>44262</v>
      </c>
      <c r="D10142">
        <v>9686840923</v>
      </c>
    </row>
    <row r="10143" spans="1:4" x14ac:dyDescent="0.3">
      <c r="A10143" t="s">
        <v>12452</v>
      </c>
      <c r="B10143" t="s">
        <v>1966</v>
      </c>
      <c r="C10143">
        <v>15993</v>
      </c>
      <c r="D10143">
        <v>4997183822</v>
      </c>
    </row>
    <row r="10144" spans="1:4" x14ac:dyDescent="0.3">
      <c r="A10144" t="s">
        <v>12453</v>
      </c>
      <c r="B10144" t="s">
        <v>2617</v>
      </c>
      <c r="C10144">
        <v>48347</v>
      </c>
      <c r="D10144">
        <v>8267733809</v>
      </c>
    </row>
    <row r="10145" spans="1:4" x14ac:dyDescent="0.3">
      <c r="A10145" t="s">
        <v>12454</v>
      </c>
      <c r="B10145" t="s">
        <v>3183</v>
      </c>
      <c r="C10145">
        <v>59408</v>
      </c>
      <c r="D10145">
        <v>7824503232</v>
      </c>
    </row>
    <row r="10146" spans="1:4" x14ac:dyDescent="0.3">
      <c r="A10146" t="s">
        <v>12455</v>
      </c>
      <c r="B10146" t="s">
        <v>2494</v>
      </c>
      <c r="C10146">
        <v>16941</v>
      </c>
      <c r="D10146">
        <v>813371287</v>
      </c>
    </row>
    <row r="10147" spans="1:4" x14ac:dyDescent="0.3">
      <c r="A10147" t="s">
        <v>12456</v>
      </c>
      <c r="B10147" t="s">
        <v>2264</v>
      </c>
      <c r="C10147">
        <v>14079</v>
      </c>
      <c r="D10147">
        <v>2565290632</v>
      </c>
    </row>
    <row r="10148" spans="1:4" x14ac:dyDescent="0.3">
      <c r="A10148" t="s">
        <v>12457</v>
      </c>
      <c r="B10148" t="s">
        <v>2035</v>
      </c>
      <c r="C10148">
        <v>13995</v>
      </c>
      <c r="D10148">
        <v>6788593582</v>
      </c>
    </row>
    <row r="10149" spans="1:4" x14ac:dyDescent="0.3">
      <c r="A10149" t="s">
        <v>12458</v>
      </c>
      <c r="B10149" t="s">
        <v>2177</v>
      </c>
      <c r="C10149">
        <v>13595</v>
      </c>
      <c r="D10149">
        <v>3569619966</v>
      </c>
    </row>
    <row r="10150" spans="1:4" x14ac:dyDescent="0.3">
      <c r="A10150" t="s">
        <v>12459</v>
      </c>
      <c r="B10150" t="s">
        <v>2567</v>
      </c>
      <c r="C10150">
        <v>44748</v>
      </c>
      <c r="D10150">
        <v>8315800957</v>
      </c>
    </row>
    <row r="10151" spans="1:4" x14ac:dyDescent="0.3">
      <c r="A10151" t="s">
        <v>12460</v>
      </c>
      <c r="B10151" t="s">
        <v>1942</v>
      </c>
      <c r="C10151">
        <v>39713</v>
      </c>
      <c r="D10151">
        <v>4085082426</v>
      </c>
    </row>
    <row r="10152" spans="1:4" x14ac:dyDescent="0.3">
      <c r="A10152" t="s">
        <v>12461</v>
      </c>
      <c r="B10152" t="s">
        <v>2133</v>
      </c>
      <c r="C10152">
        <v>57742</v>
      </c>
      <c r="D10152">
        <v>8788824691</v>
      </c>
    </row>
    <row r="10153" spans="1:4" x14ac:dyDescent="0.3">
      <c r="A10153" t="s">
        <v>12462</v>
      </c>
      <c r="B10153" t="s">
        <v>2043</v>
      </c>
      <c r="C10153">
        <v>26313</v>
      </c>
      <c r="D10153">
        <v>9267164694</v>
      </c>
    </row>
    <row r="10154" spans="1:4" x14ac:dyDescent="0.3">
      <c r="A10154" t="s">
        <v>12463</v>
      </c>
      <c r="B10154" t="s">
        <v>1952</v>
      </c>
      <c r="C10154">
        <v>45402</v>
      </c>
      <c r="D10154">
        <v>8945564357</v>
      </c>
    </row>
    <row r="10155" spans="1:4" x14ac:dyDescent="0.3">
      <c r="A10155" t="s">
        <v>12464</v>
      </c>
      <c r="B10155" t="s">
        <v>2139</v>
      </c>
      <c r="C10155">
        <v>13174</v>
      </c>
      <c r="D10155">
        <v>2456061896</v>
      </c>
    </row>
    <row r="10156" spans="1:4" x14ac:dyDescent="0.3">
      <c r="A10156" t="s">
        <v>12465</v>
      </c>
      <c r="B10156" t="s">
        <v>2077</v>
      </c>
      <c r="C10156">
        <v>43346</v>
      </c>
      <c r="D10156">
        <v>8788824691</v>
      </c>
    </row>
    <row r="10157" spans="1:4" x14ac:dyDescent="0.3">
      <c r="A10157" t="s">
        <v>12466</v>
      </c>
      <c r="B10157" t="s">
        <v>2225</v>
      </c>
      <c r="C10157">
        <v>58834</v>
      </c>
      <c r="D10157">
        <v>7251959615</v>
      </c>
    </row>
    <row r="10158" spans="1:4" x14ac:dyDescent="0.3">
      <c r="A10158" t="s">
        <v>12467</v>
      </c>
      <c r="B10158" t="s">
        <v>2687</v>
      </c>
      <c r="C10158">
        <v>21927</v>
      </c>
      <c r="D10158">
        <v>5837501576</v>
      </c>
    </row>
    <row r="10159" spans="1:4" x14ac:dyDescent="0.3">
      <c r="A10159" t="s">
        <v>12468</v>
      </c>
      <c r="B10159" t="s">
        <v>2639</v>
      </c>
      <c r="C10159">
        <v>10642</v>
      </c>
      <c r="D10159">
        <v>5005774041</v>
      </c>
    </row>
    <row r="10160" spans="1:4" x14ac:dyDescent="0.3">
      <c r="A10160" t="s">
        <v>12469</v>
      </c>
      <c r="B10160" t="s">
        <v>2343</v>
      </c>
      <c r="C10160">
        <v>16451</v>
      </c>
      <c r="D10160">
        <v>1266227768</v>
      </c>
    </row>
    <row r="10161" spans="1:4" x14ac:dyDescent="0.3">
      <c r="A10161" t="s">
        <v>12470</v>
      </c>
      <c r="B10161" t="s">
        <v>2387</v>
      </c>
      <c r="C10161">
        <v>10182</v>
      </c>
      <c r="D10161">
        <v>7178607831</v>
      </c>
    </row>
    <row r="10162" spans="1:4" x14ac:dyDescent="0.3">
      <c r="A10162" t="s">
        <v>12471</v>
      </c>
      <c r="B10162" t="s">
        <v>2718</v>
      </c>
      <c r="C10162">
        <v>26746</v>
      </c>
      <c r="D10162">
        <v>6510701464</v>
      </c>
    </row>
    <row r="10163" spans="1:4" x14ac:dyDescent="0.3">
      <c r="A10163" t="s">
        <v>12472</v>
      </c>
      <c r="B10163" t="s">
        <v>2740</v>
      </c>
      <c r="C10163">
        <v>27220</v>
      </c>
      <c r="D10163">
        <v>4808886316</v>
      </c>
    </row>
    <row r="10164" spans="1:4" x14ac:dyDescent="0.3">
      <c r="A10164" t="s">
        <v>12473</v>
      </c>
      <c r="B10164" t="s">
        <v>2596</v>
      </c>
      <c r="C10164">
        <v>52977</v>
      </c>
      <c r="D10164">
        <v>2677632772</v>
      </c>
    </row>
    <row r="10165" spans="1:4" x14ac:dyDescent="0.3">
      <c r="A10165" t="s">
        <v>12474</v>
      </c>
      <c r="B10165" t="s">
        <v>2714</v>
      </c>
      <c r="C10165">
        <v>14247</v>
      </c>
      <c r="D10165">
        <v>4184483038</v>
      </c>
    </row>
    <row r="10166" spans="1:4" x14ac:dyDescent="0.3">
      <c r="A10166" t="s">
        <v>12475</v>
      </c>
      <c r="B10166" t="s">
        <v>2345</v>
      </c>
      <c r="C10166">
        <v>48497</v>
      </c>
      <c r="D10166">
        <v>5684780105</v>
      </c>
    </row>
    <row r="10167" spans="1:4" x14ac:dyDescent="0.3">
      <c r="A10167" t="s">
        <v>12476</v>
      </c>
      <c r="B10167" t="s">
        <v>2376</v>
      </c>
      <c r="C10167">
        <v>10001</v>
      </c>
      <c r="D10167">
        <v>1081492333</v>
      </c>
    </row>
    <row r="10168" spans="1:4" x14ac:dyDescent="0.3">
      <c r="A10168" t="s">
        <v>12477</v>
      </c>
      <c r="B10168" t="s">
        <v>2308</v>
      </c>
      <c r="C10168">
        <v>17217</v>
      </c>
      <c r="D10168">
        <v>3211170715</v>
      </c>
    </row>
    <row r="10169" spans="1:4" x14ac:dyDescent="0.3">
      <c r="A10169" t="s">
        <v>12478</v>
      </c>
      <c r="B10169" t="s">
        <v>2139</v>
      </c>
      <c r="C10169">
        <v>55209</v>
      </c>
      <c r="D10169">
        <v>3738218785</v>
      </c>
    </row>
    <row r="10170" spans="1:4" x14ac:dyDescent="0.3">
      <c r="A10170" t="s">
        <v>12479</v>
      </c>
      <c r="B10170" t="s">
        <v>3886</v>
      </c>
      <c r="C10170">
        <v>57398</v>
      </c>
      <c r="D10170">
        <v>569240891</v>
      </c>
    </row>
    <row r="10171" spans="1:4" x14ac:dyDescent="0.3">
      <c r="A10171" t="s">
        <v>12480</v>
      </c>
      <c r="B10171" t="s">
        <v>2071</v>
      </c>
      <c r="C10171">
        <v>20442</v>
      </c>
      <c r="D10171">
        <v>8401146046</v>
      </c>
    </row>
    <row r="10172" spans="1:4" x14ac:dyDescent="0.3">
      <c r="A10172" t="s">
        <v>12481</v>
      </c>
      <c r="B10172" t="s">
        <v>2687</v>
      </c>
      <c r="C10172">
        <v>55586</v>
      </c>
      <c r="D10172">
        <v>1628738227</v>
      </c>
    </row>
    <row r="10173" spans="1:4" x14ac:dyDescent="0.3">
      <c r="A10173" t="s">
        <v>12482</v>
      </c>
      <c r="B10173" t="s">
        <v>3044</v>
      </c>
      <c r="C10173">
        <v>31911</v>
      </c>
      <c r="D10173">
        <v>8692509450</v>
      </c>
    </row>
    <row r="10174" spans="1:4" x14ac:dyDescent="0.3">
      <c r="A10174" t="s">
        <v>12483</v>
      </c>
      <c r="B10174" t="s">
        <v>3247</v>
      </c>
      <c r="C10174">
        <v>35486</v>
      </c>
      <c r="D10174">
        <v>4900475084</v>
      </c>
    </row>
    <row r="10175" spans="1:4" x14ac:dyDescent="0.3">
      <c r="A10175" t="s">
        <v>12484</v>
      </c>
      <c r="B10175" t="s">
        <v>2069</v>
      </c>
      <c r="C10175">
        <v>43799</v>
      </c>
      <c r="D10175">
        <v>7866715386</v>
      </c>
    </row>
    <row r="10176" spans="1:4" x14ac:dyDescent="0.3">
      <c r="A10176" t="s">
        <v>12485</v>
      </c>
      <c r="B10176" t="s">
        <v>2071</v>
      </c>
      <c r="C10176">
        <v>44169</v>
      </c>
      <c r="D10176">
        <v>29906814</v>
      </c>
    </row>
    <row r="10177" spans="1:4" x14ac:dyDescent="0.3">
      <c r="A10177" t="s">
        <v>12486</v>
      </c>
      <c r="B10177" t="s">
        <v>1982</v>
      </c>
      <c r="C10177">
        <v>20940</v>
      </c>
      <c r="D10177">
        <v>2136806068</v>
      </c>
    </row>
    <row r="10178" spans="1:4" x14ac:dyDescent="0.3">
      <c r="A10178" t="s">
        <v>12487</v>
      </c>
      <c r="B10178" t="s">
        <v>1997</v>
      </c>
      <c r="C10178">
        <v>53359</v>
      </c>
      <c r="D10178">
        <v>4504361140</v>
      </c>
    </row>
    <row r="10179" spans="1:4" x14ac:dyDescent="0.3">
      <c r="A10179" t="s">
        <v>12488</v>
      </c>
      <c r="B10179" t="s">
        <v>2001</v>
      </c>
      <c r="C10179">
        <v>56787</v>
      </c>
      <c r="D10179">
        <v>8904404991</v>
      </c>
    </row>
    <row r="10180" spans="1:4" x14ac:dyDescent="0.3">
      <c r="A10180" t="s">
        <v>12489</v>
      </c>
      <c r="B10180" t="s">
        <v>3169</v>
      </c>
      <c r="C10180">
        <v>26880</v>
      </c>
      <c r="D10180">
        <v>1155371844</v>
      </c>
    </row>
    <row r="10181" spans="1:4" x14ac:dyDescent="0.3">
      <c r="A10181" t="s">
        <v>12490</v>
      </c>
      <c r="B10181" t="s">
        <v>4018</v>
      </c>
      <c r="C10181">
        <v>17866</v>
      </c>
      <c r="D10181">
        <v>4162153728</v>
      </c>
    </row>
    <row r="10182" spans="1:4" x14ac:dyDescent="0.3">
      <c r="A10182" t="s">
        <v>12491</v>
      </c>
      <c r="B10182" t="s">
        <v>2197</v>
      </c>
      <c r="C10182">
        <v>42581</v>
      </c>
      <c r="D10182">
        <v>264454596</v>
      </c>
    </row>
    <row r="10183" spans="1:4" x14ac:dyDescent="0.3">
      <c r="A10183" t="s">
        <v>12492</v>
      </c>
      <c r="B10183" t="s">
        <v>3517</v>
      </c>
      <c r="C10183">
        <v>14131</v>
      </c>
      <c r="D10183">
        <v>3469413983</v>
      </c>
    </row>
    <row r="10184" spans="1:4" x14ac:dyDescent="0.3">
      <c r="A10184" t="s">
        <v>12493</v>
      </c>
      <c r="B10184" t="s">
        <v>2431</v>
      </c>
      <c r="C10184">
        <v>58192</v>
      </c>
      <c r="D10184">
        <v>8401146046</v>
      </c>
    </row>
    <row r="10185" spans="1:4" x14ac:dyDescent="0.3">
      <c r="A10185" t="s">
        <v>12494</v>
      </c>
      <c r="B10185" t="s">
        <v>2158</v>
      </c>
      <c r="C10185">
        <v>21237</v>
      </c>
      <c r="D10185">
        <v>101658508</v>
      </c>
    </row>
    <row r="10186" spans="1:4" x14ac:dyDescent="0.3">
      <c r="A10186" t="s">
        <v>12495</v>
      </c>
      <c r="B10186" t="s">
        <v>2308</v>
      </c>
      <c r="C10186">
        <v>47444</v>
      </c>
      <c r="D10186">
        <v>7473861379</v>
      </c>
    </row>
    <row r="10187" spans="1:4" x14ac:dyDescent="0.3">
      <c r="A10187" t="s">
        <v>12496</v>
      </c>
      <c r="B10187" t="s">
        <v>2059</v>
      </c>
      <c r="C10187">
        <v>34375</v>
      </c>
      <c r="D10187">
        <v>9684187432</v>
      </c>
    </row>
    <row r="10188" spans="1:4" x14ac:dyDescent="0.3">
      <c r="A10188" t="s">
        <v>12497</v>
      </c>
      <c r="B10188" t="s">
        <v>2063</v>
      </c>
      <c r="C10188">
        <v>27848</v>
      </c>
      <c r="D10188">
        <v>5244119095</v>
      </c>
    </row>
    <row r="10189" spans="1:4" x14ac:dyDescent="0.3">
      <c r="A10189" t="s">
        <v>12498</v>
      </c>
      <c r="B10189" t="s">
        <v>3108</v>
      </c>
      <c r="C10189">
        <v>50037</v>
      </c>
      <c r="D10189">
        <v>4428088442</v>
      </c>
    </row>
    <row r="10190" spans="1:4" x14ac:dyDescent="0.3">
      <c r="A10190" t="s">
        <v>12499</v>
      </c>
      <c r="B10190" t="s">
        <v>1940</v>
      </c>
      <c r="C10190">
        <v>29315</v>
      </c>
      <c r="D10190">
        <v>6850203894</v>
      </c>
    </row>
    <row r="10191" spans="1:4" x14ac:dyDescent="0.3">
      <c r="A10191" t="s">
        <v>12500</v>
      </c>
      <c r="B10191" t="s">
        <v>2063</v>
      </c>
      <c r="C10191">
        <v>39902</v>
      </c>
      <c r="D10191">
        <v>3867281491</v>
      </c>
    </row>
    <row r="10192" spans="1:4" x14ac:dyDescent="0.3">
      <c r="A10192" t="s">
        <v>12501</v>
      </c>
      <c r="B10192" t="s">
        <v>2253</v>
      </c>
      <c r="C10192">
        <v>36684</v>
      </c>
      <c r="D10192">
        <v>4029727026</v>
      </c>
    </row>
    <row r="10193" spans="1:4" x14ac:dyDescent="0.3">
      <c r="A10193" t="s">
        <v>12502</v>
      </c>
      <c r="B10193" t="s">
        <v>2470</v>
      </c>
      <c r="C10193">
        <v>12545</v>
      </c>
      <c r="D10193">
        <v>7625163059</v>
      </c>
    </row>
    <row r="10194" spans="1:4" x14ac:dyDescent="0.3">
      <c r="A10194" t="s">
        <v>12503</v>
      </c>
      <c r="B10194" t="s">
        <v>2752</v>
      </c>
      <c r="C10194">
        <v>29052</v>
      </c>
      <c r="D10194">
        <v>6695538166</v>
      </c>
    </row>
    <row r="10195" spans="1:4" x14ac:dyDescent="0.3">
      <c r="A10195" t="s">
        <v>12504</v>
      </c>
      <c r="B10195" t="s">
        <v>2212</v>
      </c>
      <c r="C10195">
        <v>54404</v>
      </c>
      <c r="D10195">
        <v>2561690342</v>
      </c>
    </row>
    <row r="10196" spans="1:4" x14ac:dyDescent="0.3">
      <c r="A10196" t="s">
        <v>12505</v>
      </c>
      <c r="B10196" t="s">
        <v>2288</v>
      </c>
      <c r="C10196">
        <v>57787</v>
      </c>
      <c r="D10196">
        <v>826490107</v>
      </c>
    </row>
    <row r="10197" spans="1:4" x14ac:dyDescent="0.3">
      <c r="A10197" t="s">
        <v>12506</v>
      </c>
      <c r="B10197" t="s">
        <v>1974</v>
      </c>
      <c r="C10197">
        <v>47012</v>
      </c>
      <c r="D10197">
        <v>7673188813</v>
      </c>
    </row>
    <row r="10198" spans="1:4" x14ac:dyDescent="0.3">
      <c r="A10198" t="s">
        <v>12507</v>
      </c>
      <c r="B10198" t="s">
        <v>2636</v>
      </c>
      <c r="C10198">
        <v>36936</v>
      </c>
      <c r="D10198">
        <v>3642988458</v>
      </c>
    </row>
    <row r="10199" spans="1:4" x14ac:dyDescent="0.3">
      <c r="A10199" t="s">
        <v>12508</v>
      </c>
      <c r="B10199" t="s">
        <v>1932</v>
      </c>
      <c r="C10199">
        <v>12375</v>
      </c>
      <c r="D10199">
        <v>9267164694</v>
      </c>
    </row>
    <row r="10200" spans="1:4" x14ac:dyDescent="0.3">
      <c r="A10200" t="s">
        <v>12509</v>
      </c>
      <c r="B10200" t="s">
        <v>2168</v>
      </c>
      <c r="C10200">
        <v>35813</v>
      </c>
      <c r="D10200">
        <v>1888252693</v>
      </c>
    </row>
    <row r="10201" spans="1:4" x14ac:dyDescent="0.3">
      <c r="A10201" t="s">
        <v>12510</v>
      </c>
      <c r="B10201" t="s">
        <v>2067</v>
      </c>
      <c r="C10201">
        <v>57294</v>
      </c>
      <c r="D10201">
        <v>324399618</v>
      </c>
    </row>
    <row r="10202" spans="1:4" x14ac:dyDescent="0.3">
      <c r="A10202" t="s">
        <v>12511</v>
      </c>
      <c r="B10202" t="s">
        <v>3508</v>
      </c>
      <c r="C10202">
        <v>42852</v>
      </c>
      <c r="D10202">
        <v>8971738782</v>
      </c>
    </row>
    <row r="10203" spans="1:4" x14ac:dyDescent="0.3">
      <c r="A10203" t="s">
        <v>12512</v>
      </c>
      <c r="B10203" t="s">
        <v>2061</v>
      </c>
      <c r="C10203">
        <v>24607</v>
      </c>
      <c r="D10203">
        <v>3381164996</v>
      </c>
    </row>
    <row r="10204" spans="1:4" x14ac:dyDescent="0.3">
      <c r="A10204" t="s">
        <v>12513</v>
      </c>
      <c r="B10204" t="s">
        <v>2391</v>
      </c>
      <c r="C10204">
        <v>51952</v>
      </c>
      <c r="D10204">
        <v>713650656</v>
      </c>
    </row>
    <row r="10205" spans="1:4" x14ac:dyDescent="0.3">
      <c r="A10205" t="s">
        <v>12514</v>
      </c>
      <c r="B10205" t="s">
        <v>2225</v>
      </c>
      <c r="C10205">
        <v>25327</v>
      </c>
      <c r="D10205">
        <v>8545135858</v>
      </c>
    </row>
    <row r="10206" spans="1:4" x14ac:dyDescent="0.3">
      <c r="A10206" t="s">
        <v>12515</v>
      </c>
      <c r="B10206" t="s">
        <v>2682</v>
      </c>
      <c r="C10206">
        <v>38172</v>
      </c>
      <c r="D10206">
        <v>2352201101</v>
      </c>
    </row>
    <row r="10207" spans="1:4" x14ac:dyDescent="0.3">
      <c r="A10207" t="s">
        <v>12516</v>
      </c>
      <c r="B10207" t="s">
        <v>1964</v>
      </c>
      <c r="C10207">
        <v>29215</v>
      </c>
      <c r="D10207">
        <v>9619649427</v>
      </c>
    </row>
    <row r="10208" spans="1:4" x14ac:dyDescent="0.3">
      <c r="A10208" t="s">
        <v>12517</v>
      </c>
      <c r="B10208" t="s">
        <v>2762</v>
      </c>
      <c r="C10208">
        <v>26586</v>
      </c>
      <c r="D10208">
        <v>2944219065</v>
      </c>
    </row>
    <row r="10209" spans="1:4" x14ac:dyDescent="0.3">
      <c r="A10209" t="s">
        <v>12518</v>
      </c>
      <c r="B10209" t="s">
        <v>2073</v>
      </c>
      <c r="C10209">
        <v>39189</v>
      </c>
      <c r="D10209">
        <v>2649428619</v>
      </c>
    </row>
    <row r="10210" spans="1:4" x14ac:dyDescent="0.3">
      <c r="A10210" t="s">
        <v>12519</v>
      </c>
      <c r="B10210" t="s">
        <v>2623</v>
      </c>
      <c r="C10210">
        <v>41133</v>
      </c>
      <c r="D10210">
        <v>8481632066</v>
      </c>
    </row>
    <row r="10211" spans="1:4" x14ac:dyDescent="0.3">
      <c r="A10211" t="s">
        <v>12520</v>
      </c>
      <c r="B10211" t="s">
        <v>1982</v>
      </c>
      <c r="C10211">
        <v>46770</v>
      </c>
      <c r="D10211">
        <v>8507800106</v>
      </c>
    </row>
    <row r="10212" spans="1:4" x14ac:dyDescent="0.3">
      <c r="A10212" t="s">
        <v>12521</v>
      </c>
      <c r="B10212" t="s">
        <v>2431</v>
      </c>
      <c r="C10212">
        <v>53332</v>
      </c>
      <c r="D10212">
        <v>7794042674</v>
      </c>
    </row>
    <row r="10213" spans="1:4" x14ac:dyDescent="0.3">
      <c r="A10213" t="s">
        <v>12522</v>
      </c>
      <c r="B10213" t="s">
        <v>1966</v>
      </c>
      <c r="C10213">
        <v>36823</v>
      </c>
      <c r="D10213">
        <v>7700368295</v>
      </c>
    </row>
    <row r="10214" spans="1:4" x14ac:dyDescent="0.3">
      <c r="A10214" t="s">
        <v>12523</v>
      </c>
      <c r="B10214" t="s">
        <v>2020</v>
      </c>
      <c r="C10214">
        <v>22811</v>
      </c>
      <c r="D10214">
        <v>1472093461</v>
      </c>
    </row>
    <row r="10215" spans="1:4" x14ac:dyDescent="0.3">
      <c r="A10215" t="s">
        <v>12524</v>
      </c>
      <c r="B10215" t="s">
        <v>4422</v>
      </c>
      <c r="C10215">
        <v>55953</v>
      </c>
      <c r="D10215">
        <v>4256220232</v>
      </c>
    </row>
    <row r="10216" spans="1:4" x14ac:dyDescent="0.3">
      <c r="A10216" t="s">
        <v>12525</v>
      </c>
      <c r="B10216" t="s">
        <v>2253</v>
      </c>
      <c r="C10216">
        <v>40660</v>
      </c>
      <c r="D10216">
        <v>2079803735</v>
      </c>
    </row>
    <row r="10217" spans="1:4" x14ac:dyDescent="0.3">
      <c r="A10217" t="s">
        <v>12526</v>
      </c>
      <c r="B10217" t="s">
        <v>2569</v>
      </c>
      <c r="C10217">
        <v>23293</v>
      </c>
      <c r="D10217">
        <v>3266408608</v>
      </c>
    </row>
    <row r="10218" spans="1:4" x14ac:dyDescent="0.3">
      <c r="A10218" t="s">
        <v>12527</v>
      </c>
      <c r="B10218" t="s">
        <v>2378</v>
      </c>
      <c r="C10218">
        <v>36178</v>
      </c>
      <c r="D10218">
        <v>5637692440</v>
      </c>
    </row>
    <row r="10219" spans="1:4" x14ac:dyDescent="0.3">
      <c r="A10219" t="s">
        <v>12528</v>
      </c>
      <c r="B10219" t="s">
        <v>2253</v>
      </c>
      <c r="C10219">
        <v>48549</v>
      </c>
      <c r="D10219">
        <v>8644362151</v>
      </c>
    </row>
    <row r="10220" spans="1:4" x14ac:dyDescent="0.3">
      <c r="A10220" t="s">
        <v>12529</v>
      </c>
      <c r="B10220" t="s">
        <v>3508</v>
      </c>
      <c r="C10220">
        <v>49744</v>
      </c>
      <c r="D10220">
        <v>4525743115</v>
      </c>
    </row>
    <row r="10221" spans="1:4" x14ac:dyDescent="0.3">
      <c r="A10221" t="s">
        <v>12530</v>
      </c>
      <c r="B10221" t="s">
        <v>2210</v>
      </c>
      <c r="C10221">
        <v>58115</v>
      </c>
      <c r="D10221">
        <v>4718207207</v>
      </c>
    </row>
    <row r="10222" spans="1:4" x14ac:dyDescent="0.3">
      <c r="A10222" t="s">
        <v>12531</v>
      </c>
      <c r="B10222" t="s">
        <v>2475</v>
      </c>
      <c r="C10222">
        <v>56228</v>
      </c>
      <c r="D10222">
        <v>5837501576</v>
      </c>
    </row>
    <row r="10223" spans="1:4" x14ac:dyDescent="0.3">
      <c r="A10223" t="s">
        <v>12532</v>
      </c>
      <c r="B10223" t="s">
        <v>1964</v>
      </c>
      <c r="C10223">
        <v>24851</v>
      </c>
      <c r="D10223">
        <v>9483290694</v>
      </c>
    </row>
    <row r="10224" spans="1:4" x14ac:dyDescent="0.3">
      <c r="A10224" t="s">
        <v>12533</v>
      </c>
      <c r="B10224" t="s">
        <v>2067</v>
      </c>
      <c r="C10224">
        <v>36214</v>
      </c>
      <c r="D10224">
        <v>8187246642</v>
      </c>
    </row>
    <row r="10225" spans="1:4" x14ac:dyDescent="0.3">
      <c r="A10225" t="s">
        <v>12534</v>
      </c>
      <c r="B10225" t="s">
        <v>2154</v>
      </c>
      <c r="C10225">
        <v>42505</v>
      </c>
      <c r="D10225">
        <v>7054972058</v>
      </c>
    </row>
    <row r="10226" spans="1:4" x14ac:dyDescent="0.3">
      <c r="A10226" t="s">
        <v>12535</v>
      </c>
      <c r="B10226" t="s">
        <v>2264</v>
      </c>
      <c r="C10226">
        <v>42490</v>
      </c>
      <c r="D10226">
        <v>5499856877</v>
      </c>
    </row>
    <row r="10227" spans="1:4" x14ac:dyDescent="0.3">
      <c r="A10227" t="s">
        <v>12536</v>
      </c>
      <c r="B10227" t="s">
        <v>1997</v>
      </c>
      <c r="C10227">
        <v>23227</v>
      </c>
      <c r="D10227">
        <v>8728207157</v>
      </c>
    </row>
    <row r="10228" spans="1:4" x14ac:dyDescent="0.3">
      <c r="A10228" t="s">
        <v>12537</v>
      </c>
      <c r="B10228" t="s">
        <v>2914</v>
      </c>
      <c r="C10228">
        <v>13745</v>
      </c>
      <c r="D10228">
        <v>7054972058</v>
      </c>
    </row>
    <row r="10229" spans="1:4" x14ac:dyDescent="0.3">
      <c r="A10229" t="s">
        <v>12538</v>
      </c>
      <c r="B10229" t="s">
        <v>2583</v>
      </c>
      <c r="C10229">
        <v>42656</v>
      </c>
      <c r="D10229">
        <v>7373156215</v>
      </c>
    </row>
    <row r="10230" spans="1:4" x14ac:dyDescent="0.3">
      <c r="A10230" t="s">
        <v>12539</v>
      </c>
      <c r="B10230" t="s">
        <v>2111</v>
      </c>
      <c r="C10230">
        <v>44920</v>
      </c>
      <c r="D10230">
        <v>4323171323</v>
      </c>
    </row>
    <row r="10231" spans="1:4" x14ac:dyDescent="0.3">
      <c r="A10231" t="s">
        <v>12540</v>
      </c>
      <c r="B10231" t="s">
        <v>2239</v>
      </c>
      <c r="C10231">
        <v>22437</v>
      </c>
      <c r="D10231">
        <v>1541082834</v>
      </c>
    </row>
    <row r="10232" spans="1:4" x14ac:dyDescent="0.3">
      <c r="A10232" t="s">
        <v>12541</v>
      </c>
      <c r="B10232" t="s">
        <v>2137</v>
      </c>
      <c r="C10232">
        <v>12968</v>
      </c>
      <c r="D10232">
        <v>5347887761</v>
      </c>
    </row>
    <row r="10233" spans="1:4" x14ac:dyDescent="0.3">
      <c r="A10233" t="s">
        <v>12542</v>
      </c>
      <c r="B10233" t="s">
        <v>1964</v>
      </c>
      <c r="C10233">
        <v>53978</v>
      </c>
      <c r="D10233">
        <v>7783641539</v>
      </c>
    </row>
    <row r="10234" spans="1:4" x14ac:dyDescent="0.3">
      <c r="A10234" t="s">
        <v>12543</v>
      </c>
      <c r="B10234" t="s">
        <v>3237</v>
      </c>
      <c r="C10234">
        <v>53656</v>
      </c>
      <c r="D10234">
        <v>9292607561</v>
      </c>
    </row>
    <row r="10235" spans="1:4" x14ac:dyDescent="0.3">
      <c r="A10235" t="s">
        <v>12544</v>
      </c>
      <c r="B10235" t="s">
        <v>2396</v>
      </c>
      <c r="C10235">
        <v>14941</v>
      </c>
      <c r="D10235">
        <v>8658719154</v>
      </c>
    </row>
    <row r="10236" spans="1:4" x14ac:dyDescent="0.3">
      <c r="A10236" t="s">
        <v>12545</v>
      </c>
      <c r="B10236" t="s">
        <v>2279</v>
      </c>
      <c r="C10236">
        <v>41333</v>
      </c>
      <c r="D10236">
        <v>3273288531</v>
      </c>
    </row>
    <row r="10237" spans="1:4" x14ac:dyDescent="0.3">
      <c r="A10237" t="s">
        <v>12546</v>
      </c>
      <c r="B10237" t="s">
        <v>2047</v>
      </c>
      <c r="C10237">
        <v>42941</v>
      </c>
      <c r="D10237">
        <v>8349606134</v>
      </c>
    </row>
    <row r="10238" spans="1:4" x14ac:dyDescent="0.3">
      <c r="A10238" t="s">
        <v>12547</v>
      </c>
      <c r="B10238" t="s">
        <v>1948</v>
      </c>
      <c r="C10238">
        <v>23863</v>
      </c>
      <c r="D10238">
        <v>4795089876</v>
      </c>
    </row>
    <row r="10239" spans="1:4" x14ac:dyDescent="0.3">
      <c r="A10239" t="s">
        <v>12548</v>
      </c>
      <c r="B10239" t="s">
        <v>2037</v>
      </c>
      <c r="C10239">
        <v>16722</v>
      </c>
      <c r="D10239">
        <v>6938295417</v>
      </c>
    </row>
    <row r="10240" spans="1:4" x14ac:dyDescent="0.3">
      <c r="A10240" t="s">
        <v>12549</v>
      </c>
      <c r="B10240" t="s">
        <v>2188</v>
      </c>
      <c r="C10240">
        <v>38895</v>
      </c>
      <c r="D10240">
        <v>5684780105</v>
      </c>
    </row>
    <row r="10241" spans="1:4" x14ac:dyDescent="0.3">
      <c r="A10241" t="s">
        <v>12550</v>
      </c>
      <c r="B10241" t="s">
        <v>2533</v>
      </c>
      <c r="C10241">
        <v>30053</v>
      </c>
      <c r="D10241">
        <v>7160109333</v>
      </c>
    </row>
    <row r="10242" spans="1:4" x14ac:dyDescent="0.3">
      <c r="A10242" t="s">
        <v>12551</v>
      </c>
      <c r="B10242" t="s">
        <v>2106</v>
      </c>
      <c r="C10242">
        <v>11773</v>
      </c>
      <c r="D10242">
        <v>650049144</v>
      </c>
    </row>
    <row r="10243" spans="1:4" x14ac:dyDescent="0.3">
      <c r="A10243" t="s">
        <v>12552</v>
      </c>
      <c r="B10243" t="s">
        <v>2498</v>
      </c>
      <c r="C10243">
        <v>50187</v>
      </c>
      <c r="D10243">
        <v>5191866150</v>
      </c>
    </row>
    <row r="10244" spans="1:4" x14ac:dyDescent="0.3">
      <c r="A10244" t="s">
        <v>12553</v>
      </c>
      <c r="B10244" t="s">
        <v>2127</v>
      </c>
      <c r="C10244">
        <v>13919</v>
      </c>
      <c r="D10244">
        <v>4286367630</v>
      </c>
    </row>
    <row r="10245" spans="1:4" x14ac:dyDescent="0.3">
      <c r="A10245" t="s">
        <v>12554</v>
      </c>
      <c r="B10245" t="s">
        <v>2593</v>
      </c>
      <c r="C10245">
        <v>56109</v>
      </c>
      <c r="D10245">
        <v>9518260397</v>
      </c>
    </row>
    <row r="10246" spans="1:4" x14ac:dyDescent="0.3">
      <c r="A10246" t="s">
        <v>12555</v>
      </c>
      <c r="B10246" t="s">
        <v>2059</v>
      </c>
      <c r="C10246">
        <v>17580</v>
      </c>
      <c r="D10246">
        <v>9590888275</v>
      </c>
    </row>
    <row r="10247" spans="1:4" x14ac:dyDescent="0.3">
      <c r="A10247" t="s">
        <v>12556</v>
      </c>
      <c r="B10247" t="s">
        <v>1974</v>
      </c>
      <c r="C10247">
        <v>35463</v>
      </c>
      <c r="D10247">
        <v>1192770250</v>
      </c>
    </row>
    <row r="10248" spans="1:4" x14ac:dyDescent="0.3">
      <c r="A10248" t="s">
        <v>12557</v>
      </c>
      <c r="B10248" t="s">
        <v>2118</v>
      </c>
      <c r="C10248">
        <v>30481</v>
      </c>
      <c r="D10248">
        <v>3156820482</v>
      </c>
    </row>
    <row r="10249" spans="1:4" x14ac:dyDescent="0.3">
      <c r="A10249" t="s">
        <v>12558</v>
      </c>
      <c r="B10249" t="s">
        <v>2519</v>
      </c>
      <c r="C10249">
        <v>48739</v>
      </c>
      <c r="D10249">
        <v>8093156364</v>
      </c>
    </row>
    <row r="10250" spans="1:4" x14ac:dyDescent="0.3">
      <c r="A10250" t="s">
        <v>12559</v>
      </c>
      <c r="B10250" t="s">
        <v>2503</v>
      </c>
      <c r="C10250">
        <v>38225</v>
      </c>
      <c r="D10250">
        <v>3513651333</v>
      </c>
    </row>
    <row r="10251" spans="1:4" x14ac:dyDescent="0.3">
      <c r="A10251" t="s">
        <v>12560</v>
      </c>
      <c r="B10251" t="s">
        <v>2365</v>
      </c>
      <c r="C10251">
        <v>21520</v>
      </c>
      <c r="D10251">
        <v>6915102108</v>
      </c>
    </row>
    <row r="10252" spans="1:4" x14ac:dyDescent="0.3">
      <c r="A10252" t="s">
        <v>12561</v>
      </c>
      <c r="B10252" t="s">
        <v>1934</v>
      </c>
      <c r="C10252">
        <v>46169</v>
      </c>
      <c r="D10252">
        <v>3935718624</v>
      </c>
    </row>
    <row r="10253" spans="1:4" x14ac:dyDescent="0.3">
      <c r="A10253" t="s">
        <v>12562</v>
      </c>
      <c r="B10253" t="s">
        <v>2123</v>
      </c>
      <c r="C10253">
        <v>18128</v>
      </c>
      <c r="D10253">
        <v>4150450668</v>
      </c>
    </row>
    <row r="10254" spans="1:4" x14ac:dyDescent="0.3">
      <c r="A10254" t="s">
        <v>12563</v>
      </c>
      <c r="B10254" t="s">
        <v>2312</v>
      </c>
      <c r="C10254">
        <v>40629</v>
      </c>
      <c r="D10254">
        <v>2924550912</v>
      </c>
    </row>
    <row r="10255" spans="1:4" x14ac:dyDescent="0.3">
      <c r="A10255" t="s">
        <v>12564</v>
      </c>
      <c r="B10255" t="s">
        <v>2201</v>
      </c>
      <c r="C10255">
        <v>37650</v>
      </c>
      <c r="D10255">
        <v>4439073344</v>
      </c>
    </row>
    <row r="10256" spans="1:4" x14ac:dyDescent="0.3">
      <c r="A10256" t="s">
        <v>12565</v>
      </c>
      <c r="B10256" t="s">
        <v>2391</v>
      </c>
      <c r="C10256">
        <v>25772</v>
      </c>
      <c r="D10256">
        <v>4162153728</v>
      </c>
    </row>
    <row r="10257" spans="1:4" x14ac:dyDescent="0.3">
      <c r="A10257" t="s">
        <v>12566</v>
      </c>
      <c r="B10257" t="s">
        <v>2083</v>
      </c>
      <c r="C10257">
        <v>39208</v>
      </c>
      <c r="D10257">
        <v>4097160079</v>
      </c>
    </row>
    <row r="10258" spans="1:4" x14ac:dyDescent="0.3">
      <c r="A10258" t="s">
        <v>12567</v>
      </c>
      <c r="B10258" t="s">
        <v>2004</v>
      </c>
      <c r="C10258">
        <v>57901</v>
      </c>
      <c r="D10258">
        <v>7243767311</v>
      </c>
    </row>
    <row r="10259" spans="1:4" x14ac:dyDescent="0.3">
      <c r="A10259" t="s">
        <v>12568</v>
      </c>
      <c r="B10259" t="s">
        <v>3108</v>
      </c>
      <c r="C10259">
        <v>16223</v>
      </c>
      <c r="D10259">
        <v>8728207157</v>
      </c>
    </row>
    <row r="10260" spans="1:4" x14ac:dyDescent="0.3">
      <c r="A10260" t="s">
        <v>12569</v>
      </c>
      <c r="B10260" t="s">
        <v>2540</v>
      </c>
      <c r="C10260">
        <v>43531</v>
      </c>
      <c r="D10260">
        <v>5002048994</v>
      </c>
    </row>
    <row r="10261" spans="1:4" x14ac:dyDescent="0.3">
      <c r="A10261" t="s">
        <v>12570</v>
      </c>
      <c r="B10261" t="s">
        <v>4864</v>
      </c>
      <c r="C10261">
        <v>59677</v>
      </c>
      <c r="D10261">
        <v>4768342426</v>
      </c>
    </row>
    <row r="10262" spans="1:4" x14ac:dyDescent="0.3">
      <c r="A10262" t="s">
        <v>12571</v>
      </c>
      <c r="B10262" t="s">
        <v>1982</v>
      </c>
      <c r="C10262">
        <v>50125</v>
      </c>
      <c r="D10262">
        <v>5002048994</v>
      </c>
    </row>
    <row r="10263" spans="1:4" x14ac:dyDescent="0.3">
      <c r="A10263" t="s">
        <v>12572</v>
      </c>
      <c r="B10263" t="s">
        <v>2496</v>
      </c>
      <c r="C10263">
        <v>13519</v>
      </c>
      <c r="D10263">
        <v>5403399259</v>
      </c>
    </row>
    <row r="10264" spans="1:4" x14ac:dyDescent="0.3">
      <c r="A10264" t="s">
        <v>12573</v>
      </c>
      <c r="B10264" t="s">
        <v>2154</v>
      </c>
      <c r="C10264">
        <v>58440</v>
      </c>
      <c r="D10264">
        <v>7769010411</v>
      </c>
    </row>
    <row r="10265" spans="1:4" x14ac:dyDescent="0.3">
      <c r="A10265" t="s">
        <v>12574</v>
      </c>
      <c r="B10265" t="s">
        <v>2365</v>
      </c>
      <c r="C10265">
        <v>17713</v>
      </c>
      <c r="D10265">
        <v>8850022085</v>
      </c>
    </row>
    <row r="10266" spans="1:4" x14ac:dyDescent="0.3">
      <c r="A10266" t="s">
        <v>12575</v>
      </c>
      <c r="B10266" t="s">
        <v>2722</v>
      </c>
      <c r="C10266">
        <v>15771</v>
      </c>
      <c r="D10266">
        <v>3463222345</v>
      </c>
    </row>
    <row r="10267" spans="1:4" x14ac:dyDescent="0.3">
      <c r="A10267" t="s">
        <v>12576</v>
      </c>
      <c r="B10267" t="s">
        <v>3583</v>
      </c>
      <c r="C10267">
        <v>54703</v>
      </c>
      <c r="D10267">
        <v>7670936274</v>
      </c>
    </row>
    <row r="10268" spans="1:4" x14ac:dyDescent="0.3">
      <c r="A10268" t="s">
        <v>12577</v>
      </c>
      <c r="B10268" t="s">
        <v>2146</v>
      </c>
      <c r="C10268">
        <v>43389</v>
      </c>
      <c r="D10268">
        <v>8682006391</v>
      </c>
    </row>
    <row r="10269" spans="1:4" x14ac:dyDescent="0.3">
      <c r="A10269" t="s">
        <v>12578</v>
      </c>
      <c r="B10269" t="s">
        <v>3720</v>
      </c>
      <c r="C10269">
        <v>20828</v>
      </c>
      <c r="D10269">
        <v>4194897803</v>
      </c>
    </row>
    <row r="10270" spans="1:4" x14ac:dyDescent="0.3">
      <c r="A10270" t="s">
        <v>12579</v>
      </c>
      <c r="B10270" t="s">
        <v>2212</v>
      </c>
      <c r="C10270">
        <v>17427</v>
      </c>
      <c r="D10270">
        <v>9727426344</v>
      </c>
    </row>
    <row r="10271" spans="1:4" x14ac:dyDescent="0.3">
      <c r="A10271" t="s">
        <v>12580</v>
      </c>
      <c r="B10271" t="s">
        <v>2154</v>
      </c>
      <c r="C10271">
        <v>49070</v>
      </c>
      <c r="D10271">
        <v>893122882</v>
      </c>
    </row>
    <row r="10272" spans="1:4" x14ac:dyDescent="0.3">
      <c r="A10272" t="s">
        <v>12581</v>
      </c>
      <c r="B10272" t="s">
        <v>3247</v>
      </c>
      <c r="C10272">
        <v>12188</v>
      </c>
      <c r="D10272">
        <v>2702941109</v>
      </c>
    </row>
    <row r="10273" spans="1:4" x14ac:dyDescent="0.3">
      <c r="A10273" t="s">
        <v>12582</v>
      </c>
      <c r="B10273" t="s">
        <v>3297</v>
      </c>
      <c r="C10273">
        <v>13260</v>
      </c>
      <c r="D10273">
        <v>8115985503</v>
      </c>
    </row>
    <row r="10274" spans="1:4" x14ac:dyDescent="0.3">
      <c r="A10274" t="s">
        <v>12583</v>
      </c>
      <c r="B10274" t="s">
        <v>2065</v>
      </c>
      <c r="C10274">
        <v>22122</v>
      </c>
      <c r="D10274">
        <v>6815475379</v>
      </c>
    </row>
    <row r="10275" spans="1:4" x14ac:dyDescent="0.3">
      <c r="A10275" t="s">
        <v>12584</v>
      </c>
      <c r="B10275" t="s">
        <v>2660</v>
      </c>
      <c r="C10275">
        <v>35820</v>
      </c>
      <c r="D10275">
        <v>8249460030</v>
      </c>
    </row>
    <row r="10276" spans="1:4" x14ac:dyDescent="0.3">
      <c r="A10276" t="s">
        <v>12585</v>
      </c>
      <c r="B10276" t="s">
        <v>1940</v>
      </c>
      <c r="C10276">
        <v>57325</v>
      </c>
      <c r="D10276">
        <v>5499856877</v>
      </c>
    </row>
    <row r="10277" spans="1:4" x14ac:dyDescent="0.3">
      <c r="A10277" t="s">
        <v>12586</v>
      </c>
      <c r="B10277" t="s">
        <v>2576</v>
      </c>
      <c r="C10277">
        <v>28207</v>
      </c>
      <c r="D10277">
        <v>1192770250</v>
      </c>
    </row>
    <row r="10278" spans="1:4" x14ac:dyDescent="0.3">
      <c r="A10278" t="s">
        <v>12587</v>
      </c>
      <c r="B10278" t="s">
        <v>2665</v>
      </c>
      <c r="C10278">
        <v>59844</v>
      </c>
      <c r="D10278">
        <v>502909099</v>
      </c>
    </row>
    <row r="10279" spans="1:4" x14ac:dyDescent="0.3">
      <c r="A10279" t="s">
        <v>12588</v>
      </c>
      <c r="B10279" t="s">
        <v>3039</v>
      </c>
      <c r="C10279">
        <v>28373</v>
      </c>
      <c r="D10279">
        <v>8533410514</v>
      </c>
    </row>
    <row r="10280" spans="1:4" x14ac:dyDescent="0.3">
      <c r="A10280" t="s">
        <v>12589</v>
      </c>
      <c r="B10280" t="s">
        <v>1944</v>
      </c>
      <c r="C10280">
        <v>25880</v>
      </c>
      <c r="D10280">
        <v>7957976743</v>
      </c>
    </row>
    <row r="10281" spans="1:4" x14ac:dyDescent="0.3">
      <c r="A10281" t="s">
        <v>12590</v>
      </c>
      <c r="B10281" t="s">
        <v>3279</v>
      </c>
      <c r="C10281">
        <v>15538</v>
      </c>
      <c r="D10281">
        <v>4342145855</v>
      </c>
    </row>
    <row r="10282" spans="1:4" x14ac:dyDescent="0.3">
      <c r="A10282" t="s">
        <v>12591</v>
      </c>
      <c r="B10282" t="s">
        <v>2670</v>
      </c>
      <c r="C10282">
        <v>48647</v>
      </c>
      <c r="D10282">
        <v>701563818</v>
      </c>
    </row>
    <row r="10283" spans="1:4" x14ac:dyDescent="0.3">
      <c r="A10283" t="s">
        <v>12592</v>
      </c>
      <c r="B10283" t="s">
        <v>1993</v>
      </c>
      <c r="C10283">
        <v>38145</v>
      </c>
      <c r="D10283">
        <v>1565607864</v>
      </c>
    </row>
    <row r="10284" spans="1:4" x14ac:dyDescent="0.3">
      <c r="A10284" t="s">
        <v>12593</v>
      </c>
      <c r="B10284" t="s">
        <v>3390</v>
      </c>
      <c r="C10284">
        <v>42479</v>
      </c>
      <c r="D10284">
        <v>8904404991</v>
      </c>
    </row>
    <row r="10285" spans="1:4" x14ac:dyDescent="0.3">
      <c r="A10285" t="s">
        <v>12594</v>
      </c>
      <c r="B10285" t="s">
        <v>2457</v>
      </c>
      <c r="C10285">
        <v>47392</v>
      </c>
      <c r="D10285">
        <v>492630925</v>
      </c>
    </row>
    <row r="10286" spans="1:4" x14ac:dyDescent="0.3">
      <c r="A10286" t="s">
        <v>12595</v>
      </c>
      <c r="B10286" t="s">
        <v>2158</v>
      </c>
      <c r="C10286">
        <v>25232</v>
      </c>
      <c r="D10286">
        <v>3513651333</v>
      </c>
    </row>
    <row r="10287" spans="1:4" x14ac:dyDescent="0.3">
      <c r="A10287" t="s">
        <v>12596</v>
      </c>
      <c r="B10287" t="s">
        <v>2916</v>
      </c>
      <c r="C10287">
        <v>26908</v>
      </c>
      <c r="D10287">
        <v>5629875752</v>
      </c>
    </row>
    <row r="10288" spans="1:4" x14ac:dyDescent="0.3">
      <c r="A10288" t="s">
        <v>12597</v>
      </c>
      <c r="B10288" t="s">
        <v>1934</v>
      </c>
      <c r="C10288">
        <v>21268</v>
      </c>
      <c r="D10288">
        <v>7635344498</v>
      </c>
    </row>
    <row r="10289" spans="1:4" x14ac:dyDescent="0.3">
      <c r="A10289" t="s">
        <v>12598</v>
      </c>
      <c r="B10289" t="s">
        <v>1960</v>
      </c>
      <c r="C10289">
        <v>42616</v>
      </c>
      <c r="D10289">
        <v>6819637888</v>
      </c>
    </row>
    <row r="10290" spans="1:4" x14ac:dyDescent="0.3">
      <c r="A10290" t="s">
        <v>12599</v>
      </c>
      <c r="B10290" t="s">
        <v>2037</v>
      </c>
      <c r="C10290">
        <v>32925</v>
      </c>
      <c r="D10290">
        <v>6279928705</v>
      </c>
    </row>
    <row r="10291" spans="1:4" x14ac:dyDescent="0.3">
      <c r="A10291" t="s">
        <v>12600</v>
      </c>
      <c r="B10291" t="s">
        <v>2146</v>
      </c>
      <c r="C10291">
        <v>59107</v>
      </c>
      <c r="D10291">
        <v>9726873223</v>
      </c>
    </row>
    <row r="10292" spans="1:4" x14ac:dyDescent="0.3">
      <c r="A10292" t="s">
        <v>12601</v>
      </c>
      <c r="B10292" t="s">
        <v>2608</v>
      </c>
      <c r="C10292">
        <v>36959</v>
      </c>
      <c r="D10292">
        <v>8047841793</v>
      </c>
    </row>
    <row r="10293" spans="1:4" x14ac:dyDescent="0.3">
      <c r="A10293" t="s">
        <v>12602</v>
      </c>
      <c r="B10293" t="s">
        <v>2501</v>
      </c>
      <c r="C10293">
        <v>12714</v>
      </c>
      <c r="D10293">
        <v>502909099</v>
      </c>
    </row>
    <row r="10294" spans="1:4" x14ac:dyDescent="0.3">
      <c r="A10294" t="s">
        <v>12603</v>
      </c>
      <c r="B10294" t="s">
        <v>2419</v>
      </c>
      <c r="C10294">
        <v>10045</v>
      </c>
      <c r="D10294">
        <v>5403399259</v>
      </c>
    </row>
    <row r="10295" spans="1:4" x14ac:dyDescent="0.3">
      <c r="A10295" t="s">
        <v>12604</v>
      </c>
      <c r="B10295" t="s">
        <v>2992</v>
      </c>
      <c r="C10295">
        <v>56340</v>
      </c>
      <c r="D10295">
        <v>2809344809</v>
      </c>
    </row>
    <row r="10296" spans="1:4" x14ac:dyDescent="0.3">
      <c r="A10296" t="s">
        <v>12605</v>
      </c>
      <c r="B10296" t="s">
        <v>2576</v>
      </c>
      <c r="C10296">
        <v>20527</v>
      </c>
      <c r="D10296">
        <v>4256220232</v>
      </c>
    </row>
    <row r="10297" spans="1:4" x14ac:dyDescent="0.3">
      <c r="A10297" t="s">
        <v>12606</v>
      </c>
      <c r="B10297" t="s">
        <v>1980</v>
      </c>
      <c r="C10297">
        <v>55987</v>
      </c>
      <c r="D10297">
        <v>7286297414</v>
      </c>
    </row>
    <row r="10298" spans="1:4" x14ac:dyDescent="0.3">
      <c r="A10298" t="s">
        <v>12607</v>
      </c>
      <c r="B10298" t="s">
        <v>2475</v>
      </c>
      <c r="C10298">
        <v>22824</v>
      </c>
      <c r="D10298">
        <v>4184483038</v>
      </c>
    </row>
    <row r="10299" spans="1:4" x14ac:dyDescent="0.3">
      <c r="A10299" t="s">
        <v>12608</v>
      </c>
      <c r="B10299" t="s">
        <v>2271</v>
      </c>
      <c r="C10299">
        <v>18057</v>
      </c>
      <c r="D10299">
        <v>8685064791</v>
      </c>
    </row>
    <row r="10300" spans="1:4" x14ac:dyDescent="0.3">
      <c r="A10300" t="s">
        <v>12609</v>
      </c>
      <c r="B10300" t="s">
        <v>2111</v>
      </c>
      <c r="C10300">
        <v>18468</v>
      </c>
      <c r="D10300">
        <v>6961242316</v>
      </c>
    </row>
    <row r="10301" spans="1:4" x14ac:dyDescent="0.3">
      <c r="A10301" t="s">
        <v>12610</v>
      </c>
      <c r="B10301" t="s">
        <v>2288</v>
      </c>
      <c r="C10301">
        <v>24482</v>
      </c>
      <c r="D10301">
        <v>2060025532</v>
      </c>
    </row>
    <row r="10302" spans="1:4" x14ac:dyDescent="0.3">
      <c r="A10302" t="s">
        <v>12611</v>
      </c>
      <c r="B10302" t="s">
        <v>2246</v>
      </c>
      <c r="C10302">
        <v>41099</v>
      </c>
      <c r="D10302">
        <v>7493076952</v>
      </c>
    </row>
    <row r="10303" spans="1:4" x14ac:dyDescent="0.3">
      <c r="A10303" t="s">
        <v>12612</v>
      </c>
      <c r="B10303" t="s">
        <v>2223</v>
      </c>
      <c r="C10303">
        <v>15472</v>
      </c>
      <c r="D10303">
        <v>3580617389</v>
      </c>
    </row>
    <row r="10304" spans="1:4" x14ac:dyDescent="0.3">
      <c r="A10304" t="s">
        <v>12613</v>
      </c>
      <c r="B10304" t="s">
        <v>2914</v>
      </c>
      <c r="C10304">
        <v>52360</v>
      </c>
      <c r="D10304">
        <v>8302317314</v>
      </c>
    </row>
    <row r="10305" spans="1:4" x14ac:dyDescent="0.3">
      <c r="A10305" t="s">
        <v>12614</v>
      </c>
      <c r="B10305" t="s">
        <v>2393</v>
      </c>
      <c r="C10305">
        <v>50218</v>
      </c>
      <c r="D10305">
        <v>3597778305</v>
      </c>
    </row>
    <row r="10306" spans="1:4" x14ac:dyDescent="0.3">
      <c r="A10306" t="s">
        <v>12615</v>
      </c>
      <c r="B10306" t="s">
        <v>2168</v>
      </c>
      <c r="C10306">
        <v>35847</v>
      </c>
      <c r="D10306">
        <v>4997183822</v>
      </c>
    </row>
    <row r="10307" spans="1:4" x14ac:dyDescent="0.3">
      <c r="A10307" t="s">
        <v>12616</v>
      </c>
      <c r="B10307" t="s">
        <v>2203</v>
      </c>
      <c r="C10307">
        <v>11145</v>
      </c>
      <c r="D10307">
        <v>8685064791</v>
      </c>
    </row>
    <row r="10308" spans="1:4" x14ac:dyDescent="0.3">
      <c r="A10308" t="s">
        <v>12617</v>
      </c>
      <c r="B10308" t="s">
        <v>2089</v>
      </c>
      <c r="C10308">
        <v>57453</v>
      </c>
      <c r="D10308">
        <v>1425230725</v>
      </c>
    </row>
    <row r="10309" spans="1:4" x14ac:dyDescent="0.3">
      <c r="A10309" t="s">
        <v>12618</v>
      </c>
      <c r="B10309" t="s">
        <v>2288</v>
      </c>
      <c r="C10309">
        <v>22505</v>
      </c>
      <c r="D10309">
        <v>1887308636</v>
      </c>
    </row>
    <row r="10310" spans="1:4" x14ac:dyDescent="0.3">
      <c r="A10310" t="s">
        <v>12619</v>
      </c>
      <c r="B10310" t="s">
        <v>2431</v>
      </c>
      <c r="C10310">
        <v>50339</v>
      </c>
      <c r="D10310">
        <v>3219526055</v>
      </c>
    </row>
    <row r="10311" spans="1:4" x14ac:dyDescent="0.3">
      <c r="A10311" t="s">
        <v>12620</v>
      </c>
      <c r="B10311" t="s">
        <v>3291</v>
      </c>
      <c r="C10311">
        <v>33270</v>
      </c>
      <c r="D10311">
        <v>2083520173</v>
      </c>
    </row>
    <row r="10312" spans="1:4" x14ac:dyDescent="0.3">
      <c r="A10312" t="s">
        <v>12621</v>
      </c>
      <c r="B10312" t="s">
        <v>2321</v>
      </c>
      <c r="C10312">
        <v>34327</v>
      </c>
      <c r="D10312">
        <v>7635344498</v>
      </c>
    </row>
    <row r="10313" spans="1:4" x14ac:dyDescent="0.3">
      <c r="A10313" t="s">
        <v>12622</v>
      </c>
      <c r="B10313" t="s">
        <v>2920</v>
      </c>
      <c r="C10313">
        <v>19738</v>
      </c>
      <c r="D10313">
        <v>8519669638</v>
      </c>
    </row>
    <row r="10314" spans="1:4" x14ac:dyDescent="0.3">
      <c r="A10314" t="s">
        <v>12623</v>
      </c>
      <c r="B10314" t="s">
        <v>2001</v>
      </c>
      <c r="C10314">
        <v>59793</v>
      </c>
      <c r="D10314">
        <v>7402856011</v>
      </c>
    </row>
    <row r="10315" spans="1:4" x14ac:dyDescent="0.3">
      <c r="A10315" t="s">
        <v>12624</v>
      </c>
      <c r="B10315" t="s">
        <v>2283</v>
      </c>
      <c r="C10315">
        <v>52781</v>
      </c>
      <c r="D10315">
        <v>5629875752</v>
      </c>
    </row>
    <row r="10316" spans="1:4" x14ac:dyDescent="0.3">
      <c r="A10316" t="s">
        <v>12625</v>
      </c>
      <c r="B10316" t="s">
        <v>2133</v>
      </c>
      <c r="C10316">
        <v>35017</v>
      </c>
      <c r="D10316">
        <v>8757371024</v>
      </c>
    </row>
    <row r="10317" spans="1:4" x14ac:dyDescent="0.3">
      <c r="A10317" t="s">
        <v>12626</v>
      </c>
      <c r="B10317" t="s">
        <v>2255</v>
      </c>
      <c r="C10317">
        <v>31682</v>
      </c>
      <c r="D10317">
        <v>8264394108</v>
      </c>
    </row>
    <row r="10318" spans="1:4" x14ac:dyDescent="0.3">
      <c r="A10318" t="s">
        <v>12627</v>
      </c>
      <c r="B10318" t="s">
        <v>3720</v>
      </c>
      <c r="C10318">
        <v>17302</v>
      </c>
      <c r="D10318">
        <v>8533410514</v>
      </c>
    </row>
    <row r="10319" spans="1:4" x14ac:dyDescent="0.3">
      <c r="A10319" t="s">
        <v>12628</v>
      </c>
      <c r="B10319" t="s">
        <v>2253</v>
      </c>
      <c r="C10319">
        <v>46441</v>
      </c>
      <c r="D10319">
        <v>5814713100</v>
      </c>
    </row>
    <row r="10320" spans="1:4" x14ac:dyDescent="0.3">
      <c r="A10320" t="s">
        <v>12629</v>
      </c>
      <c r="B10320" t="s">
        <v>2554</v>
      </c>
      <c r="C10320">
        <v>40209</v>
      </c>
      <c r="D10320">
        <v>6961242316</v>
      </c>
    </row>
    <row r="10321" spans="1:4" x14ac:dyDescent="0.3">
      <c r="A10321" t="s">
        <v>12630</v>
      </c>
      <c r="B10321" t="s">
        <v>2670</v>
      </c>
      <c r="C10321">
        <v>19667</v>
      </c>
      <c r="D10321">
        <v>8875305560</v>
      </c>
    </row>
    <row r="10322" spans="1:4" x14ac:dyDescent="0.3">
      <c r="A10322" t="s">
        <v>12631</v>
      </c>
      <c r="B10322" t="s">
        <v>2498</v>
      </c>
      <c r="C10322">
        <v>13952</v>
      </c>
      <c r="D10322">
        <v>3516592710</v>
      </c>
    </row>
    <row r="10323" spans="1:4" x14ac:dyDescent="0.3">
      <c r="A10323" t="s">
        <v>12632</v>
      </c>
      <c r="B10323" t="s">
        <v>2286</v>
      </c>
      <c r="C10323">
        <v>39097</v>
      </c>
      <c r="D10323">
        <v>7273123196</v>
      </c>
    </row>
    <row r="10324" spans="1:4" x14ac:dyDescent="0.3">
      <c r="A10324" t="s">
        <v>12633</v>
      </c>
      <c r="B10324" t="s">
        <v>2762</v>
      </c>
      <c r="C10324">
        <v>10605</v>
      </c>
      <c r="D10324">
        <v>6852060985</v>
      </c>
    </row>
    <row r="10325" spans="1:4" x14ac:dyDescent="0.3">
      <c r="A10325" t="s">
        <v>12634</v>
      </c>
      <c r="B10325" t="s">
        <v>2800</v>
      </c>
      <c r="C10325">
        <v>58987</v>
      </c>
      <c r="D10325">
        <v>2185059785</v>
      </c>
    </row>
    <row r="10326" spans="1:4" x14ac:dyDescent="0.3">
      <c r="A10326" t="s">
        <v>12635</v>
      </c>
      <c r="B10326" t="s">
        <v>1948</v>
      </c>
      <c r="C10326">
        <v>36866</v>
      </c>
      <c r="D10326">
        <v>115757341</v>
      </c>
    </row>
    <row r="10327" spans="1:4" x14ac:dyDescent="0.3">
      <c r="A10327" t="s">
        <v>12636</v>
      </c>
      <c r="B10327" t="s">
        <v>2628</v>
      </c>
      <c r="C10327">
        <v>30853</v>
      </c>
      <c r="D10327">
        <v>209942509</v>
      </c>
    </row>
    <row r="10328" spans="1:4" x14ac:dyDescent="0.3">
      <c r="A10328" t="s">
        <v>12637</v>
      </c>
      <c r="B10328" t="s">
        <v>2790</v>
      </c>
      <c r="C10328">
        <v>33056</v>
      </c>
      <c r="D10328">
        <v>6836716731</v>
      </c>
    </row>
    <row r="10329" spans="1:4" x14ac:dyDescent="0.3">
      <c r="A10329" t="s">
        <v>12638</v>
      </c>
      <c r="B10329" t="s">
        <v>2639</v>
      </c>
      <c r="C10329">
        <v>17828</v>
      </c>
      <c r="D10329">
        <v>1009146149</v>
      </c>
    </row>
    <row r="10330" spans="1:4" x14ac:dyDescent="0.3">
      <c r="A10330" t="s">
        <v>12639</v>
      </c>
      <c r="B10330" t="s">
        <v>2219</v>
      </c>
      <c r="C10330">
        <v>34509</v>
      </c>
      <c r="D10330">
        <v>9052475601</v>
      </c>
    </row>
    <row r="10331" spans="1:4" x14ac:dyDescent="0.3">
      <c r="A10331" t="s">
        <v>12640</v>
      </c>
      <c r="B10331" t="s">
        <v>2039</v>
      </c>
      <c r="C10331">
        <v>12287</v>
      </c>
      <c r="D10331">
        <v>3932861779</v>
      </c>
    </row>
    <row r="10332" spans="1:4" x14ac:dyDescent="0.3">
      <c r="A10332" t="s">
        <v>12641</v>
      </c>
      <c r="B10332" t="s">
        <v>2207</v>
      </c>
      <c r="C10332">
        <v>16036</v>
      </c>
      <c r="D10332">
        <v>115757341</v>
      </c>
    </row>
    <row r="10333" spans="1:4" x14ac:dyDescent="0.3">
      <c r="A10333" t="s">
        <v>12642</v>
      </c>
      <c r="B10333" t="s">
        <v>1982</v>
      </c>
      <c r="C10333">
        <v>23975</v>
      </c>
      <c r="D10333">
        <v>101658508</v>
      </c>
    </row>
    <row r="10334" spans="1:4" x14ac:dyDescent="0.3">
      <c r="A10334" t="s">
        <v>12643</v>
      </c>
      <c r="B10334" t="s">
        <v>2127</v>
      </c>
      <c r="C10334">
        <v>34370</v>
      </c>
      <c r="D10334">
        <v>1606657585</v>
      </c>
    </row>
    <row r="10335" spans="1:4" x14ac:dyDescent="0.3">
      <c r="A10335" t="s">
        <v>12644</v>
      </c>
      <c r="B10335" t="s">
        <v>1997</v>
      </c>
      <c r="C10335">
        <v>58385</v>
      </c>
      <c r="D10335">
        <v>7979647432</v>
      </c>
    </row>
    <row r="10336" spans="1:4" x14ac:dyDescent="0.3">
      <c r="A10336" t="s">
        <v>12645</v>
      </c>
      <c r="B10336" t="s">
        <v>1936</v>
      </c>
      <c r="C10336">
        <v>30227</v>
      </c>
      <c r="D10336">
        <v>2524849899</v>
      </c>
    </row>
    <row r="10337" spans="1:4" x14ac:dyDescent="0.3">
      <c r="A10337" t="s">
        <v>12646</v>
      </c>
      <c r="B10337" t="s">
        <v>2722</v>
      </c>
      <c r="C10337">
        <v>25450</v>
      </c>
      <c r="D10337">
        <v>9674189459</v>
      </c>
    </row>
    <row r="10338" spans="1:4" x14ac:dyDescent="0.3">
      <c r="A10338" t="s">
        <v>12647</v>
      </c>
      <c r="B10338" t="s">
        <v>3560</v>
      </c>
      <c r="C10338">
        <v>48369</v>
      </c>
      <c r="D10338">
        <v>7957976743</v>
      </c>
    </row>
    <row r="10339" spans="1:4" x14ac:dyDescent="0.3">
      <c r="A10339" t="s">
        <v>12648</v>
      </c>
      <c r="B10339" t="s">
        <v>3078</v>
      </c>
      <c r="C10339">
        <v>21558</v>
      </c>
      <c r="D10339">
        <v>1592980554</v>
      </c>
    </row>
    <row r="10340" spans="1:4" x14ac:dyDescent="0.3">
      <c r="A10340" t="s">
        <v>12649</v>
      </c>
      <c r="B10340" t="s">
        <v>5394</v>
      </c>
      <c r="C10340">
        <v>13156</v>
      </c>
      <c r="D10340">
        <v>7560031153</v>
      </c>
    </row>
    <row r="10341" spans="1:4" x14ac:dyDescent="0.3">
      <c r="A10341" t="s">
        <v>12650</v>
      </c>
      <c r="B10341" t="s">
        <v>2113</v>
      </c>
      <c r="C10341">
        <v>54032</v>
      </c>
      <c r="D10341">
        <v>263573389</v>
      </c>
    </row>
    <row r="10342" spans="1:4" x14ac:dyDescent="0.3">
      <c r="A10342" t="s">
        <v>12651</v>
      </c>
      <c r="B10342" t="s">
        <v>2192</v>
      </c>
      <c r="C10342">
        <v>56413</v>
      </c>
      <c r="D10342">
        <v>2492824950</v>
      </c>
    </row>
    <row r="10343" spans="1:4" x14ac:dyDescent="0.3">
      <c r="A10343" t="s">
        <v>12652</v>
      </c>
      <c r="B10343" t="s">
        <v>2037</v>
      </c>
      <c r="C10343">
        <v>34544</v>
      </c>
      <c r="D10343">
        <v>4878156686</v>
      </c>
    </row>
    <row r="10344" spans="1:4" x14ac:dyDescent="0.3">
      <c r="A10344" t="s">
        <v>12653</v>
      </c>
      <c r="B10344" t="s">
        <v>2804</v>
      </c>
      <c r="C10344">
        <v>27896</v>
      </c>
      <c r="D10344">
        <v>4359854056</v>
      </c>
    </row>
    <row r="10345" spans="1:4" x14ac:dyDescent="0.3">
      <c r="A10345" t="s">
        <v>12654</v>
      </c>
      <c r="B10345" t="s">
        <v>2790</v>
      </c>
      <c r="C10345">
        <v>42950</v>
      </c>
      <c r="D10345">
        <v>3516592710</v>
      </c>
    </row>
    <row r="10346" spans="1:4" x14ac:dyDescent="0.3">
      <c r="A10346" t="s">
        <v>12655</v>
      </c>
      <c r="B10346" t="s">
        <v>2804</v>
      </c>
      <c r="C10346">
        <v>56568</v>
      </c>
      <c r="D10346">
        <v>6235447353</v>
      </c>
    </row>
    <row r="10347" spans="1:4" x14ac:dyDescent="0.3">
      <c r="A10347" t="s">
        <v>12656</v>
      </c>
      <c r="B10347" t="s">
        <v>2149</v>
      </c>
      <c r="C10347">
        <v>16522</v>
      </c>
      <c r="D10347">
        <v>3219601650</v>
      </c>
    </row>
    <row r="10348" spans="1:4" x14ac:dyDescent="0.3">
      <c r="A10348" t="s">
        <v>12657</v>
      </c>
      <c r="B10348" t="s">
        <v>1932</v>
      </c>
      <c r="C10348">
        <v>46316</v>
      </c>
      <c r="D10348">
        <v>7367438190</v>
      </c>
    </row>
    <row r="10349" spans="1:4" x14ac:dyDescent="0.3">
      <c r="A10349" t="s">
        <v>12658</v>
      </c>
      <c r="B10349" t="s">
        <v>2314</v>
      </c>
      <c r="C10349">
        <v>35194</v>
      </c>
      <c r="D10349">
        <v>2841287114</v>
      </c>
    </row>
    <row r="10350" spans="1:4" x14ac:dyDescent="0.3">
      <c r="A10350" t="s">
        <v>12659</v>
      </c>
      <c r="B10350" t="s">
        <v>3356</v>
      </c>
      <c r="C10350">
        <v>58549</v>
      </c>
      <c r="D10350">
        <v>3764546336</v>
      </c>
    </row>
    <row r="10351" spans="1:4" x14ac:dyDescent="0.3">
      <c r="A10351" t="s">
        <v>12660</v>
      </c>
      <c r="B10351" t="s">
        <v>2296</v>
      </c>
      <c r="C10351">
        <v>51393</v>
      </c>
      <c r="D10351">
        <v>6988089128</v>
      </c>
    </row>
    <row r="10352" spans="1:4" x14ac:dyDescent="0.3">
      <c r="A10352" t="s">
        <v>12661</v>
      </c>
      <c r="B10352" t="s">
        <v>2790</v>
      </c>
      <c r="C10352">
        <v>37821</v>
      </c>
      <c r="D10352">
        <v>797655034</v>
      </c>
    </row>
    <row r="10353" spans="1:4" x14ac:dyDescent="0.3">
      <c r="A10353" t="s">
        <v>12662</v>
      </c>
      <c r="B10353" t="s">
        <v>2296</v>
      </c>
      <c r="C10353">
        <v>32061</v>
      </c>
      <c r="D10353">
        <v>4396213212</v>
      </c>
    </row>
    <row r="10354" spans="1:4" x14ac:dyDescent="0.3">
      <c r="A10354" t="s">
        <v>12663</v>
      </c>
      <c r="B10354" t="s">
        <v>2161</v>
      </c>
      <c r="C10354">
        <v>27369</v>
      </c>
      <c r="D10354">
        <v>4691333258</v>
      </c>
    </row>
    <row r="10355" spans="1:4" x14ac:dyDescent="0.3">
      <c r="A10355" t="s">
        <v>12664</v>
      </c>
      <c r="B10355" t="s">
        <v>3558</v>
      </c>
      <c r="C10355">
        <v>43925</v>
      </c>
      <c r="D10355">
        <v>1892125439</v>
      </c>
    </row>
    <row r="10356" spans="1:4" x14ac:dyDescent="0.3">
      <c r="A10356" t="s">
        <v>12665</v>
      </c>
      <c r="B10356" t="s">
        <v>2405</v>
      </c>
      <c r="C10356">
        <v>22217</v>
      </c>
      <c r="D10356">
        <v>1079691642</v>
      </c>
    </row>
    <row r="10357" spans="1:4" x14ac:dyDescent="0.3">
      <c r="A10357" t="s">
        <v>12666</v>
      </c>
      <c r="B10357" t="s">
        <v>2239</v>
      </c>
      <c r="C10357">
        <v>21813</v>
      </c>
      <c r="D10357">
        <v>320120716</v>
      </c>
    </row>
    <row r="10358" spans="1:4" x14ac:dyDescent="0.3">
      <c r="A10358" t="s">
        <v>12667</v>
      </c>
      <c r="B10358" t="s">
        <v>2809</v>
      </c>
      <c r="C10358">
        <v>28901</v>
      </c>
      <c r="D10358">
        <v>7402856011</v>
      </c>
    </row>
    <row r="10359" spans="1:4" x14ac:dyDescent="0.3">
      <c r="A10359" t="s">
        <v>12668</v>
      </c>
      <c r="B10359" t="s">
        <v>2365</v>
      </c>
      <c r="C10359">
        <v>47906</v>
      </c>
      <c r="D10359">
        <v>6789106936</v>
      </c>
    </row>
    <row r="10360" spans="1:4" x14ac:dyDescent="0.3">
      <c r="A10360" t="s">
        <v>12669</v>
      </c>
      <c r="B10360" t="s">
        <v>2302</v>
      </c>
      <c r="C10360">
        <v>16854</v>
      </c>
      <c r="D10360">
        <v>2149326663</v>
      </c>
    </row>
    <row r="10361" spans="1:4" x14ac:dyDescent="0.3">
      <c r="A10361" t="s">
        <v>12670</v>
      </c>
      <c r="B10361" t="s">
        <v>2376</v>
      </c>
      <c r="C10361">
        <v>47586</v>
      </c>
      <c r="D10361">
        <v>5293354957</v>
      </c>
    </row>
    <row r="10362" spans="1:4" x14ac:dyDescent="0.3">
      <c r="A10362" t="s">
        <v>12671</v>
      </c>
      <c r="B10362" t="s">
        <v>1946</v>
      </c>
      <c r="C10362">
        <v>18510</v>
      </c>
      <c r="D10362">
        <v>8157157730</v>
      </c>
    </row>
    <row r="10363" spans="1:4" x14ac:dyDescent="0.3">
      <c r="A10363" t="s">
        <v>12672</v>
      </c>
      <c r="B10363" t="s">
        <v>5394</v>
      </c>
      <c r="C10363">
        <v>27477</v>
      </c>
      <c r="D10363">
        <v>6462250968</v>
      </c>
    </row>
    <row r="10364" spans="1:4" x14ac:dyDescent="0.3">
      <c r="A10364" t="s">
        <v>12673</v>
      </c>
      <c r="B10364" t="s">
        <v>2047</v>
      </c>
      <c r="C10364">
        <v>57688</v>
      </c>
      <c r="D10364">
        <v>7635344498</v>
      </c>
    </row>
    <row r="10365" spans="1:4" x14ac:dyDescent="0.3">
      <c r="A10365" t="s">
        <v>12674</v>
      </c>
      <c r="B10365" t="s">
        <v>3092</v>
      </c>
      <c r="C10365">
        <v>13835</v>
      </c>
      <c r="D10365">
        <v>4969679754</v>
      </c>
    </row>
    <row r="10366" spans="1:4" x14ac:dyDescent="0.3">
      <c r="A10366" t="s">
        <v>12675</v>
      </c>
      <c r="B10366" t="s">
        <v>3369</v>
      </c>
      <c r="C10366">
        <v>56016</v>
      </c>
      <c r="D10366">
        <v>9726268931</v>
      </c>
    </row>
    <row r="10367" spans="1:4" x14ac:dyDescent="0.3">
      <c r="A10367" t="s">
        <v>12676</v>
      </c>
      <c r="B10367" t="s">
        <v>2790</v>
      </c>
      <c r="C10367">
        <v>12894</v>
      </c>
      <c r="D10367">
        <v>8482007106</v>
      </c>
    </row>
    <row r="10368" spans="1:4" x14ac:dyDescent="0.3">
      <c r="A10368" t="s">
        <v>12677</v>
      </c>
      <c r="B10368" t="s">
        <v>2606</v>
      </c>
      <c r="C10368">
        <v>21448</v>
      </c>
      <c r="D10368">
        <v>3016446324</v>
      </c>
    </row>
    <row r="10369" spans="1:4" x14ac:dyDescent="0.3">
      <c r="A10369" t="s">
        <v>12678</v>
      </c>
      <c r="B10369" t="s">
        <v>2709</v>
      </c>
      <c r="C10369">
        <v>29916</v>
      </c>
      <c r="D10369">
        <v>1659418720</v>
      </c>
    </row>
    <row r="10370" spans="1:4" x14ac:dyDescent="0.3">
      <c r="A10370" t="s">
        <v>12679</v>
      </c>
      <c r="B10370" t="s">
        <v>2077</v>
      </c>
      <c r="C10370">
        <v>32815</v>
      </c>
      <c r="D10370">
        <v>994826516</v>
      </c>
    </row>
    <row r="10371" spans="1:4" x14ac:dyDescent="0.3">
      <c r="A10371" t="s">
        <v>12680</v>
      </c>
      <c r="B10371" t="s">
        <v>3508</v>
      </c>
      <c r="C10371">
        <v>19767</v>
      </c>
      <c r="D10371">
        <v>2045928187</v>
      </c>
    </row>
    <row r="10372" spans="1:4" x14ac:dyDescent="0.3">
      <c r="A10372" t="s">
        <v>12681</v>
      </c>
      <c r="B10372" t="s">
        <v>2593</v>
      </c>
      <c r="C10372">
        <v>56910</v>
      </c>
      <c r="D10372">
        <v>7178607831</v>
      </c>
    </row>
    <row r="10373" spans="1:4" x14ac:dyDescent="0.3">
      <c r="A10373" t="s">
        <v>12682</v>
      </c>
      <c r="B10373" t="s">
        <v>3076</v>
      </c>
      <c r="C10373">
        <v>20336</v>
      </c>
      <c r="D10373">
        <v>4578004252</v>
      </c>
    </row>
    <row r="10374" spans="1:4" x14ac:dyDescent="0.3">
      <c r="A10374" t="s">
        <v>12683</v>
      </c>
      <c r="B10374" t="s">
        <v>2614</v>
      </c>
      <c r="C10374">
        <v>42706</v>
      </c>
      <c r="D10374">
        <v>7205288142</v>
      </c>
    </row>
    <row r="10375" spans="1:4" x14ac:dyDescent="0.3">
      <c r="A10375" t="s">
        <v>12684</v>
      </c>
      <c r="B10375" t="s">
        <v>2459</v>
      </c>
      <c r="C10375">
        <v>10563</v>
      </c>
      <c r="D10375">
        <v>4487905370</v>
      </c>
    </row>
    <row r="10376" spans="1:4" x14ac:dyDescent="0.3">
      <c r="A10376" t="s">
        <v>12685</v>
      </c>
      <c r="B10376" t="s">
        <v>3286</v>
      </c>
      <c r="C10376">
        <v>21449</v>
      </c>
      <c r="D10376">
        <v>7070564503</v>
      </c>
    </row>
    <row r="10377" spans="1:4" x14ac:dyDescent="0.3">
      <c r="A10377" t="s">
        <v>12686</v>
      </c>
      <c r="B10377" t="s">
        <v>2246</v>
      </c>
      <c r="C10377">
        <v>16709</v>
      </c>
      <c r="D10377">
        <v>1009146149</v>
      </c>
    </row>
    <row r="10378" spans="1:4" x14ac:dyDescent="0.3">
      <c r="A10378" t="s">
        <v>12687</v>
      </c>
      <c r="B10378" t="s">
        <v>1942</v>
      </c>
      <c r="C10378">
        <v>36711</v>
      </c>
      <c r="D10378">
        <v>4075444457</v>
      </c>
    </row>
    <row r="10379" spans="1:4" x14ac:dyDescent="0.3">
      <c r="A10379" t="s">
        <v>12688</v>
      </c>
      <c r="B10379" t="s">
        <v>2647</v>
      </c>
      <c r="C10379">
        <v>55288</v>
      </c>
      <c r="D10379">
        <v>3458178171</v>
      </c>
    </row>
    <row r="10380" spans="1:4" x14ac:dyDescent="0.3">
      <c r="A10380" t="s">
        <v>12689</v>
      </c>
      <c r="B10380" t="s">
        <v>2022</v>
      </c>
      <c r="C10380">
        <v>30629</v>
      </c>
      <c r="D10380">
        <v>4406664351</v>
      </c>
    </row>
    <row r="10381" spans="1:4" x14ac:dyDescent="0.3">
      <c r="A10381" t="s">
        <v>12690</v>
      </c>
      <c r="B10381" t="s">
        <v>2161</v>
      </c>
      <c r="C10381">
        <v>50208</v>
      </c>
      <c r="D10381">
        <v>8658719154</v>
      </c>
    </row>
    <row r="10382" spans="1:4" x14ac:dyDescent="0.3">
      <c r="A10382" t="s">
        <v>12691</v>
      </c>
      <c r="B10382" t="s">
        <v>2276</v>
      </c>
      <c r="C10382">
        <v>12825</v>
      </c>
      <c r="D10382">
        <v>8189289020</v>
      </c>
    </row>
    <row r="10383" spans="1:4" x14ac:dyDescent="0.3">
      <c r="A10383" t="s">
        <v>12692</v>
      </c>
      <c r="B10383" t="s">
        <v>2225</v>
      </c>
      <c r="C10383">
        <v>40309</v>
      </c>
      <c r="D10383">
        <v>8481632066</v>
      </c>
    </row>
    <row r="10384" spans="1:4" x14ac:dyDescent="0.3">
      <c r="A10384" t="s">
        <v>12693</v>
      </c>
      <c r="B10384" t="s">
        <v>2039</v>
      </c>
      <c r="C10384">
        <v>42819</v>
      </c>
      <c r="D10384">
        <v>3986480021</v>
      </c>
    </row>
    <row r="10385" spans="1:4" x14ac:dyDescent="0.3">
      <c r="A10385" t="s">
        <v>12694</v>
      </c>
      <c r="B10385" t="s">
        <v>2503</v>
      </c>
      <c r="C10385">
        <v>59976</v>
      </c>
      <c r="D10385">
        <v>9597202352</v>
      </c>
    </row>
    <row r="10386" spans="1:4" x14ac:dyDescent="0.3">
      <c r="A10386" t="s">
        <v>12695</v>
      </c>
      <c r="B10386" t="s">
        <v>2051</v>
      </c>
      <c r="C10386">
        <v>34128</v>
      </c>
      <c r="D10386">
        <v>4269946768</v>
      </c>
    </row>
    <row r="10387" spans="1:4" x14ac:dyDescent="0.3">
      <c r="A10387" t="s">
        <v>12696</v>
      </c>
      <c r="B10387" t="s">
        <v>3508</v>
      </c>
      <c r="C10387">
        <v>36590</v>
      </c>
      <c r="D10387">
        <v>689661541</v>
      </c>
    </row>
    <row r="10388" spans="1:4" x14ac:dyDescent="0.3">
      <c r="A10388" t="s">
        <v>12697</v>
      </c>
      <c r="B10388" t="s">
        <v>2271</v>
      </c>
      <c r="C10388">
        <v>40014</v>
      </c>
      <c r="D10388">
        <v>9052475601</v>
      </c>
    </row>
    <row r="10389" spans="1:4" x14ac:dyDescent="0.3">
      <c r="A10389" t="s">
        <v>12698</v>
      </c>
      <c r="B10389" t="s">
        <v>2111</v>
      </c>
      <c r="C10389">
        <v>28192</v>
      </c>
      <c r="D10389">
        <v>965285472</v>
      </c>
    </row>
    <row r="10390" spans="1:4" x14ac:dyDescent="0.3">
      <c r="A10390" t="s">
        <v>12699</v>
      </c>
      <c r="B10390" t="s">
        <v>2569</v>
      </c>
      <c r="C10390">
        <v>17450</v>
      </c>
      <c r="D10390">
        <v>7039995972</v>
      </c>
    </row>
    <row r="10391" spans="1:4" x14ac:dyDescent="0.3">
      <c r="A10391" t="s">
        <v>12700</v>
      </c>
      <c r="B10391" t="s">
        <v>2517</v>
      </c>
      <c r="C10391">
        <v>18273</v>
      </c>
      <c r="D10391">
        <v>7192290785</v>
      </c>
    </row>
    <row r="10392" spans="1:4" x14ac:dyDescent="0.3">
      <c r="A10392" t="s">
        <v>12701</v>
      </c>
      <c r="B10392" t="s">
        <v>2614</v>
      </c>
      <c r="C10392">
        <v>14304</v>
      </c>
      <c r="D10392">
        <v>5795848808</v>
      </c>
    </row>
    <row r="10393" spans="1:4" x14ac:dyDescent="0.3">
      <c r="A10393" t="s">
        <v>12702</v>
      </c>
      <c r="B10393" t="s">
        <v>2008</v>
      </c>
      <c r="C10393">
        <v>58610</v>
      </c>
      <c r="D10393">
        <v>8552526727</v>
      </c>
    </row>
    <row r="10394" spans="1:4" x14ac:dyDescent="0.3">
      <c r="A10394" t="s">
        <v>12703</v>
      </c>
      <c r="B10394" t="s">
        <v>2372</v>
      </c>
      <c r="C10394">
        <v>51560</v>
      </c>
      <c r="D10394">
        <v>9829586073</v>
      </c>
    </row>
    <row r="10395" spans="1:4" x14ac:dyDescent="0.3">
      <c r="A10395" t="s">
        <v>12704</v>
      </c>
      <c r="B10395" t="s">
        <v>2343</v>
      </c>
      <c r="C10395">
        <v>22467</v>
      </c>
      <c r="D10395">
        <v>9089601147</v>
      </c>
    </row>
    <row r="10396" spans="1:4" x14ac:dyDescent="0.3">
      <c r="A10396" t="s">
        <v>12705</v>
      </c>
      <c r="B10396" t="s">
        <v>2714</v>
      </c>
      <c r="C10396">
        <v>33250</v>
      </c>
      <c r="D10396">
        <v>1351073265</v>
      </c>
    </row>
    <row r="10397" spans="1:4" x14ac:dyDescent="0.3">
      <c r="A10397" t="s">
        <v>12706</v>
      </c>
      <c r="B10397" t="s">
        <v>2075</v>
      </c>
      <c r="C10397">
        <v>25120</v>
      </c>
      <c r="D10397">
        <v>1598957961</v>
      </c>
    </row>
    <row r="10398" spans="1:4" x14ac:dyDescent="0.3">
      <c r="A10398" t="s">
        <v>12707</v>
      </c>
      <c r="B10398" t="s">
        <v>1988</v>
      </c>
      <c r="C10398">
        <v>22562</v>
      </c>
      <c r="D10398">
        <v>247438790</v>
      </c>
    </row>
    <row r="10399" spans="1:4" x14ac:dyDescent="0.3">
      <c r="A10399" t="s">
        <v>12708</v>
      </c>
      <c r="B10399" t="s">
        <v>2137</v>
      </c>
      <c r="C10399">
        <v>41403</v>
      </c>
      <c r="D10399">
        <v>140020098</v>
      </c>
    </row>
    <row r="10400" spans="1:4" x14ac:dyDescent="0.3">
      <c r="A10400" t="s">
        <v>12709</v>
      </c>
      <c r="B10400" t="s">
        <v>2175</v>
      </c>
      <c r="C10400">
        <v>34168</v>
      </c>
      <c r="D10400">
        <v>965285472</v>
      </c>
    </row>
    <row r="10401" spans="1:4" x14ac:dyDescent="0.3">
      <c r="A10401" t="s">
        <v>12710</v>
      </c>
      <c r="B10401" t="s">
        <v>2419</v>
      </c>
      <c r="C10401">
        <v>50556</v>
      </c>
      <c r="D10401">
        <v>7885796000</v>
      </c>
    </row>
    <row r="10402" spans="1:4" x14ac:dyDescent="0.3">
      <c r="A10402" t="s">
        <v>12711</v>
      </c>
      <c r="B10402" t="s">
        <v>3201</v>
      </c>
      <c r="C10402">
        <v>37849</v>
      </c>
      <c r="D10402">
        <v>7775126329</v>
      </c>
    </row>
    <row r="10403" spans="1:4" x14ac:dyDescent="0.3">
      <c r="A10403" t="s">
        <v>12712</v>
      </c>
      <c r="B10403" t="s">
        <v>2749</v>
      </c>
      <c r="C10403">
        <v>50077</v>
      </c>
      <c r="D10403">
        <v>6019132307</v>
      </c>
    </row>
    <row r="10404" spans="1:4" x14ac:dyDescent="0.3">
      <c r="A10404" t="s">
        <v>12713</v>
      </c>
      <c r="B10404" t="s">
        <v>2376</v>
      </c>
      <c r="C10404">
        <v>41643</v>
      </c>
      <c r="D10404">
        <v>793441269</v>
      </c>
    </row>
    <row r="10405" spans="1:4" x14ac:dyDescent="0.3">
      <c r="A10405" t="s">
        <v>12714</v>
      </c>
      <c r="B10405" t="s">
        <v>1932</v>
      </c>
      <c r="C10405">
        <v>26698</v>
      </c>
      <c r="D10405">
        <v>1155371844</v>
      </c>
    </row>
    <row r="10406" spans="1:4" x14ac:dyDescent="0.3">
      <c r="A10406" t="s">
        <v>12715</v>
      </c>
      <c r="B10406" t="s">
        <v>2194</v>
      </c>
      <c r="C10406">
        <v>27624</v>
      </c>
      <c r="D10406">
        <v>8646243699</v>
      </c>
    </row>
    <row r="10407" spans="1:4" x14ac:dyDescent="0.3">
      <c r="A10407" t="s">
        <v>12716</v>
      </c>
      <c r="B10407" t="s">
        <v>2041</v>
      </c>
      <c r="C10407">
        <v>46820</v>
      </c>
      <c r="D10407">
        <v>893122882</v>
      </c>
    </row>
    <row r="10408" spans="1:4" x14ac:dyDescent="0.3">
      <c r="A10408" t="s">
        <v>12717</v>
      </c>
      <c r="B10408" t="s">
        <v>2207</v>
      </c>
      <c r="C10408">
        <v>40470</v>
      </c>
      <c r="D10408">
        <v>2183763965</v>
      </c>
    </row>
    <row r="10409" spans="1:4" x14ac:dyDescent="0.3">
      <c r="A10409" t="s">
        <v>12718</v>
      </c>
      <c r="B10409" t="s">
        <v>1988</v>
      </c>
      <c r="C10409">
        <v>13253</v>
      </c>
      <c r="D10409">
        <v>483886254</v>
      </c>
    </row>
    <row r="10410" spans="1:4" x14ac:dyDescent="0.3">
      <c r="A10410" t="s">
        <v>12719</v>
      </c>
      <c r="B10410" t="s">
        <v>2231</v>
      </c>
      <c r="C10410">
        <v>17367</v>
      </c>
      <c r="D10410">
        <v>1923178164</v>
      </c>
    </row>
    <row r="10411" spans="1:4" x14ac:dyDescent="0.3">
      <c r="A10411" t="s">
        <v>12720</v>
      </c>
      <c r="B10411" t="s">
        <v>2302</v>
      </c>
      <c r="C10411">
        <v>54629</v>
      </c>
      <c r="D10411">
        <v>7783641539</v>
      </c>
    </row>
    <row r="10412" spans="1:4" x14ac:dyDescent="0.3">
      <c r="A10412" t="s">
        <v>12721</v>
      </c>
      <c r="B10412" t="s">
        <v>2253</v>
      </c>
      <c r="C10412">
        <v>52608</v>
      </c>
      <c r="D10412">
        <v>5244119095</v>
      </c>
    </row>
    <row r="10413" spans="1:4" x14ac:dyDescent="0.3">
      <c r="A10413" t="s">
        <v>12722</v>
      </c>
      <c r="B10413" t="s">
        <v>3237</v>
      </c>
      <c r="C10413">
        <v>46965</v>
      </c>
      <c r="D10413">
        <v>6271204627</v>
      </c>
    </row>
    <row r="10414" spans="1:4" x14ac:dyDescent="0.3">
      <c r="A10414" t="s">
        <v>12723</v>
      </c>
      <c r="B10414" t="s">
        <v>1974</v>
      </c>
      <c r="C10414">
        <v>21483</v>
      </c>
      <c r="D10414">
        <v>4482855448</v>
      </c>
    </row>
    <row r="10415" spans="1:4" x14ac:dyDescent="0.3">
      <c r="A10415" t="s">
        <v>12724</v>
      </c>
      <c r="B10415" t="s">
        <v>3113</v>
      </c>
      <c r="C10415">
        <v>43987</v>
      </c>
      <c r="D10415">
        <v>9447906176</v>
      </c>
    </row>
    <row r="10416" spans="1:4" x14ac:dyDescent="0.3">
      <c r="A10416" t="s">
        <v>12725</v>
      </c>
      <c r="B10416" t="s">
        <v>1988</v>
      </c>
      <c r="C10416">
        <v>21488</v>
      </c>
      <c r="D10416">
        <v>5197585250</v>
      </c>
    </row>
    <row r="10417" spans="1:4" x14ac:dyDescent="0.3">
      <c r="A10417" t="s">
        <v>12726</v>
      </c>
      <c r="B10417" t="s">
        <v>2014</v>
      </c>
      <c r="C10417">
        <v>50695</v>
      </c>
      <c r="D10417">
        <v>7118642576</v>
      </c>
    </row>
    <row r="10418" spans="1:4" x14ac:dyDescent="0.3">
      <c r="A10418" t="s">
        <v>12727</v>
      </c>
      <c r="B10418" t="s">
        <v>2365</v>
      </c>
      <c r="C10418">
        <v>53650</v>
      </c>
      <c r="D10418">
        <v>7160109333</v>
      </c>
    </row>
    <row r="10419" spans="1:4" x14ac:dyDescent="0.3">
      <c r="A10419" t="s">
        <v>12728</v>
      </c>
      <c r="B10419" t="s">
        <v>2873</v>
      </c>
      <c r="C10419">
        <v>52915</v>
      </c>
      <c r="D10419">
        <v>3904109642</v>
      </c>
    </row>
    <row r="10420" spans="1:4" x14ac:dyDescent="0.3">
      <c r="A10420" t="s">
        <v>12729</v>
      </c>
      <c r="B10420" t="s">
        <v>3237</v>
      </c>
      <c r="C10420">
        <v>15166</v>
      </c>
      <c r="D10420">
        <v>197180590</v>
      </c>
    </row>
    <row r="10421" spans="1:4" x14ac:dyDescent="0.3">
      <c r="A10421" t="s">
        <v>12730</v>
      </c>
      <c r="B10421" t="s">
        <v>3583</v>
      </c>
      <c r="C10421">
        <v>44770</v>
      </c>
      <c r="D10421">
        <v>6842801095</v>
      </c>
    </row>
    <row r="10422" spans="1:4" x14ac:dyDescent="0.3">
      <c r="A10422" t="s">
        <v>12731</v>
      </c>
      <c r="B10422" t="s">
        <v>2146</v>
      </c>
      <c r="C10422">
        <v>33014</v>
      </c>
      <c r="D10422">
        <v>2426144645</v>
      </c>
    </row>
    <row r="10423" spans="1:4" x14ac:dyDescent="0.3">
      <c r="A10423" t="s">
        <v>12732</v>
      </c>
      <c r="B10423" t="s">
        <v>2271</v>
      </c>
      <c r="C10423">
        <v>56414</v>
      </c>
      <c r="D10423">
        <v>9621571960</v>
      </c>
    </row>
    <row r="10424" spans="1:4" x14ac:dyDescent="0.3">
      <c r="A10424" t="s">
        <v>12733</v>
      </c>
      <c r="B10424" t="s">
        <v>2929</v>
      </c>
      <c r="C10424">
        <v>48796</v>
      </c>
      <c r="D10424">
        <v>8460683117</v>
      </c>
    </row>
    <row r="10425" spans="1:4" x14ac:dyDescent="0.3">
      <c r="A10425" t="s">
        <v>12734</v>
      </c>
      <c r="B10425" t="s">
        <v>2170</v>
      </c>
      <c r="C10425">
        <v>35436</v>
      </c>
      <c r="D10425">
        <v>8115985503</v>
      </c>
    </row>
    <row r="10426" spans="1:4" x14ac:dyDescent="0.3">
      <c r="A10426" t="s">
        <v>12735</v>
      </c>
      <c r="B10426" t="s">
        <v>2358</v>
      </c>
      <c r="C10426">
        <v>31540</v>
      </c>
      <c r="D10426">
        <v>7054972058</v>
      </c>
    </row>
    <row r="10427" spans="1:4" x14ac:dyDescent="0.3">
      <c r="A10427" t="s">
        <v>12736</v>
      </c>
      <c r="B10427" t="s">
        <v>2746</v>
      </c>
      <c r="C10427">
        <v>19621</v>
      </c>
      <c r="D10427">
        <v>4535395691</v>
      </c>
    </row>
    <row r="10428" spans="1:4" x14ac:dyDescent="0.3">
      <c r="A10428" t="s">
        <v>12737</v>
      </c>
      <c r="B10428" t="s">
        <v>2856</v>
      </c>
      <c r="C10428">
        <v>11121</v>
      </c>
      <c r="D10428">
        <v>6183510505</v>
      </c>
    </row>
    <row r="10429" spans="1:4" x14ac:dyDescent="0.3">
      <c r="A10429" t="s">
        <v>12738</v>
      </c>
      <c r="B10429" t="s">
        <v>2914</v>
      </c>
      <c r="C10429">
        <v>47314</v>
      </c>
      <c r="D10429">
        <v>8977805007</v>
      </c>
    </row>
    <row r="10430" spans="1:4" x14ac:dyDescent="0.3">
      <c r="A10430" t="s">
        <v>12739</v>
      </c>
      <c r="B10430" t="s">
        <v>2214</v>
      </c>
      <c r="C10430">
        <v>39386</v>
      </c>
      <c r="D10430">
        <v>4768342426</v>
      </c>
    </row>
    <row r="10431" spans="1:4" x14ac:dyDescent="0.3">
      <c r="A10431" t="s">
        <v>12740</v>
      </c>
      <c r="B10431" t="s">
        <v>2674</v>
      </c>
      <c r="C10431">
        <v>46553</v>
      </c>
      <c r="D10431">
        <v>3824197065</v>
      </c>
    </row>
    <row r="10432" spans="1:4" x14ac:dyDescent="0.3">
      <c r="A10432" t="s">
        <v>12741</v>
      </c>
      <c r="B10432" t="s">
        <v>2355</v>
      </c>
      <c r="C10432">
        <v>32644</v>
      </c>
      <c r="D10432">
        <v>9916787441</v>
      </c>
    </row>
    <row r="10433" spans="1:4" x14ac:dyDescent="0.3">
      <c r="A10433" t="s">
        <v>12742</v>
      </c>
      <c r="B10433" t="s">
        <v>1988</v>
      </c>
      <c r="C10433">
        <v>59467</v>
      </c>
      <c r="D10433">
        <v>3600185284</v>
      </c>
    </row>
    <row r="10434" spans="1:4" x14ac:dyDescent="0.3">
      <c r="A10434" t="s">
        <v>12743</v>
      </c>
      <c r="B10434" t="s">
        <v>2718</v>
      </c>
      <c r="C10434">
        <v>57178</v>
      </c>
      <c r="D10434">
        <v>1192770250</v>
      </c>
    </row>
    <row r="10435" spans="1:4" x14ac:dyDescent="0.3">
      <c r="A10435" t="s">
        <v>12744</v>
      </c>
      <c r="B10435" t="s">
        <v>2067</v>
      </c>
      <c r="C10435">
        <v>21472</v>
      </c>
      <c r="D10435">
        <v>4739588234</v>
      </c>
    </row>
    <row r="10436" spans="1:4" x14ac:dyDescent="0.3">
      <c r="A10436" t="s">
        <v>12745</v>
      </c>
      <c r="B10436" t="s">
        <v>2073</v>
      </c>
      <c r="C10436">
        <v>25632</v>
      </c>
      <c r="D10436">
        <v>893122882</v>
      </c>
    </row>
    <row r="10437" spans="1:4" x14ac:dyDescent="0.3">
      <c r="A10437" t="s">
        <v>12746</v>
      </c>
      <c r="B10437" t="s">
        <v>2244</v>
      </c>
      <c r="C10437">
        <v>17169</v>
      </c>
      <c r="D10437">
        <v>6733929554</v>
      </c>
    </row>
    <row r="10438" spans="1:4" x14ac:dyDescent="0.3">
      <c r="A10438" t="s">
        <v>12747</v>
      </c>
      <c r="B10438" t="s">
        <v>2457</v>
      </c>
      <c r="C10438">
        <v>11388</v>
      </c>
      <c r="D10438">
        <v>8620758454</v>
      </c>
    </row>
    <row r="10439" spans="1:4" x14ac:dyDescent="0.3">
      <c r="A10439" t="s">
        <v>12748</v>
      </c>
      <c r="B10439" t="s">
        <v>2188</v>
      </c>
      <c r="C10439">
        <v>37715</v>
      </c>
      <c r="D10439">
        <v>3746690722</v>
      </c>
    </row>
    <row r="10440" spans="1:4" x14ac:dyDescent="0.3">
      <c r="A10440" t="s">
        <v>12749</v>
      </c>
      <c r="B10440" t="s">
        <v>2225</v>
      </c>
      <c r="C10440">
        <v>22495</v>
      </c>
      <c r="D10440">
        <v>3661649302</v>
      </c>
    </row>
    <row r="10441" spans="1:4" x14ac:dyDescent="0.3">
      <c r="A10441" t="s">
        <v>12750</v>
      </c>
      <c r="B10441" t="s">
        <v>2548</v>
      </c>
      <c r="C10441">
        <v>53542</v>
      </c>
      <c r="D10441">
        <v>8065075959</v>
      </c>
    </row>
    <row r="10442" spans="1:4" x14ac:dyDescent="0.3">
      <c r="A10442" t="s">
        <v>12751</v>
      </c>
      <c r="B10442" t="s">
        <v>2194</v>
      </c>
      <c r="C10442">
        <v>43663</v>
      </c>
      <c r="D10442">
        <v>899126162</v>
      </c>
    </row>
    <row r="10443" spans="1:4" x14ac:dyDescent="0.3">
      <c r="A10443" t="s">
        <v>12752</v>
      </c>
      <c r="B10443" t="s">
        <v>2992</v>
      </c>
      <c r="C10443">
        <v>43131</v>
      </c>
      <c r="D10443">
        <v>3986480021</v>
      </c>
    </row>
    <row r="10444" spans="1:4" x14ac:dyDescent="0.3">
      <c r="A10444" t="s">
        <v>12753</v>
      </c>
      <c r="B10444" t="s">
        <v>2109</v>
      </c>
      <c r="C10444">
        <v>26601</v>
      </c>
      <c r="D10444">
        <v>4795089876</v>
      </c>
    </row>
    <row r="10445" spans="1:4" x14ac:dyDescent="0.3">
      <c r="A10445" t="s">
        <v>12754</v>
      </c>
      <c r="B10445" t="s">
        <v>2802</v>
      </c>
      <c r="C10445">
        <v>20611</v>
      </c>
      <c r="D10445">
        <v>8047841793</v>
      </c>
    </row>
    <row r="10446" spans="1:4" x14ac:dyDescent="0.3">
      <c r="A10446" t="s">
        <v>12755</v>
      </c>
      <c r="B10446" t="s">
        <v>2184</v>
      </c>
      <c r="C10446">
        <v>52808</v>
      </c>
      <c r="D10446">
        <v>679204083</v>
      </c>
    </row>
    <row r="10447" spans="1:4" x14ac:dyDescent="0.3">
      <c r="A10447" t="s">
        <v>12756</v>
      </c>
      <c r="B10447" t="s">
        <v>2141</v>
      </c>
      <c r="C10447">
        <v>38956</v>
      </c>
      <c r="D10447">
        <v>8189289020</v>
      </c>
    </row>
    <row r="10448" spans="1:4" x14ac:dyDescent="0.3">
      <c r="A10448" t="s">
        <v>12757</v>
      </c>
      <c r="B10448" t="s">
        <v>2290</v>
      </c>
      <c r="C10448">
        <v>41705</v>
      </c>
      <c r="D10448">
        <v>556704134</v>
      </c>
    </row>
    <row r="10449" spans="1:4" x14ac:dyDescent="0.3">
      <c r="A10449" t="s">
        <v>12758</v>
      </c>
      <c r="B10449" t="s">
        <v>2415</v>
      </c>
      <c r="C10449">
        <v>38041</v>
      </c>
      <c r="D10449">
        <v>3129526900</v>
      </c>
    </row>
    <row r="10450" spans="1:4" x14ac:dyDescent="0.3">
      <c r="A10450" t="s">
        <v>12759</v>
      </c>
      <c r="B10450" t="s">
        <v>2197</v>
      </c>
      <c r="C10450">
        <v>51340</v>
      </c>
      <c r="D10450">
        <v>7070564503</v>
      </c>
    </row>
    <row r="10451" spans="1:4" x14ac:dyDescent="0.3">
      <c r="A10451" t="s">
        <v>12760</v>
      </c>
      <c r="B10451" t="s">
        <v>3183</v>
      </c>
      <c r="C10451">
        <v>35759</v>
      </c>
      <c r="D10451">
        <v>4185019157</v>
      </c>
    </row>
    <row r="10452" spans="1:4" x14ac:dyDescent="0.3">
      <c r="A10452" t="s">
        <v>12761</v>
      </c>
      <c r="B10452" t="s">
        <v>3050</v>
      </c>
      <c r="C10452">
        <v>21831</v>
      </c>
      <c r="D10452">
        <v>5588978080</v>
      </c>
    </row>
    <row r="10453" spans="1:4" x14ac:dyDescent="0.3">
      <c r="A10453" t="s">
        <v>12762</v>
      </c>
      <c r="B10453" t="s">
        <v>1938</v>
      </c>
      <c r="C10453">
        <v>22111</v>
      </c>
      <c r="D10453">
        <v>3303111790</v>
      </c>
    </row>
    <row r="10454" spans="1:4" x14ac:dyDescent="0.3">
      <c r="A10454" t="s">
        <v>12763</v>
      </c>
      <c r="B10454" t="s">
        <v>2778</v>
      </c>
      <c r="C10454">
        <v>43894</v>
      </c>
      <c r="D10454">
        <v>1391414047</v>
      </c>
    </row>
    <row r="10455" spans="1:4" x14ac:dyDescent="0.3">
      <c r="A10455" t="s">
        <v>12764</v>
      </c>
      <c r="B10455" t="s">
        <v>3113</v>
      </c>
      <c r="C10455">
        <v>12019</v>
      </c>
      <c r="D10455">
        <v>5588978080</v>
      </c>
    </row>
    <row r="10456" spans="1:4" x14ac:dyDescent="0.3">
      <c r="A10456" t="s">
        <v>12765</v>
      </c>
      <c r="B10456" t="s">
        <v>2405</v>
      </c>
      <c r="C10456">
        <v>57827</v>
      </c>
      <c r="D10456">
        <v>87033755</v>
      </c>
    </row>
    <row r="10457" spans="1:4" x14ac:dyDescent="0.3">
      <c r="A10457" t="s">
        <v>12766</v>
      </c>
      <c r="B10457" t="s">
        <v>2242</v>
      </c>
      <c r="C10457">
        <v>17867</v>
      </c>
      <c r="D10457">
        <v>7906441400</v>
      </c>
    </row>
    <row r="10458" spans="1:4" x14ac:dyDescent="0.3">
      <c r="A10458" t="s">
        <v>12767</v>
      </c>
      <c r="B10458" t="s">
        <v>2249</v>
      </c>
      <c r="C10458">
        <v>35259</v>
      </c>
      <c r="D10458">
        <v>1718344562</v>
      </c>
    </row>
    <row r="10459" spans="1:4" x14ac:dyDescent="0.3">
      <c r="A10459" t="s">
        <v>12768</v>
      </c>
      <c r="B10459" t="s">
        <v>2266</v>
      </c>
      <c r="C10459">
        <v>14736</v>
      </c>
      <c r="D10459">
        <v>9434604370</v>
      </c>
    </row>
    <row r="10460" spans="1:4" x14ac:dyDescent="0.3">
      <c r="A10460" t="s">
        <v>12769</v>
      </c>
      <c r="B10460" t="s">
        <v>2519</v>
      </c>
      <c r="C10460">
        <v>29552</v>
      </c>
      <c r="D10460">
        <v>4256220232</v>
      </c>
    </row>
    <row r="10461" spans="1:4" x14ac:dyDescent="0.3">
      <c r="A10461" t="s">
        <v>12770</v>
      </c>
      <c r="B10461" t="s">
        <v>2507</v>
      </c>
      <c r="C10461">
        <v>26676</v>
      </c>
      <c r="D10461">
        <v>7962906979</v>
      </c>
    </row>
    <row r="10462" spans="1:4" x14ac:dyDescent="0.3">
      <c r="A10462" t="s">
        <v>12771</v>
      </c>
      <c r="B10462" t="s">
        <v>1984</v>
      </c>
      <c r="C10462">
        <v>28941</v>
      </c>
      <c r="D10462">
        <v>274599287</v>
      </c>
    </row>
    <row r="10463" spans="1:4" x14ac:dyDescent="0.3">
      <c r="A10463" t="s">
        <v>12772</v>
      </c>
      <c r="B10463" t="s">
        <v>2734</v>
      </c>
      <c r="C10463">
        <v>53164</v>
      </c>
      <c r="D10463">
        <v>8047841793</v>
      </c>
    </row>
    <row r="10464" spans="1:4" x14ac:dyDescent="0.3">
      <c r="A10464" t="s">
        <v>12773</v>
      </c>
      <c r="B10464" t="s">
        <v>2378</v>
      </c>
      <c r="C10464">
        <v>42562</v>
      </c>
      <c r="D10464">
        <v>5623930522</v>
      </c>
    </row>
    <row r="10465" spans="1:4" x14ac:dyDescent="0.3">
      <c r="A10465" t="s">
        <v>12774</v>
      </c>
      <c r="B10465" t="s">
        <v>2757</v>
      </c>
      <c r="C10465">
        <v>57341</v>
      </c>
      <c r="D10465">
        <v>4839119791</v>
      </c>
    </row>
    <row r="10466" spans="1:4" x14ac:dyDescent="0.3">
      <c r="A10466" t="s">
        <v>12775</v>
      </c>
      <c r="B10466" t="s">
        <v>2302</v>
      </c>
      <c r="C10466">
        <v>10229</v>
      </c>
      <c r="D10466">
        <v>4815280800</v>
      </c>
    </row>
    <row r="10467" spans="1:4" x14ac:dyDescent="0.3">
      <c r="A10467" t="s">
        <v>12776</v>
      </c>
      <c r="B10467" t="s">
        <v>2083</v>
      </c>
      <c r="C10467">
        <v>57761</v>
      </c>
      <c r="D10467">
        <v>7596173217</v>
      </c>
    </row>
    <row r="10468" spans="1:4" x14ac:dyDescent="0.3">
      <c r="A10468" t="s">
        <v>12777</v>
      </c>
      <c r="B10468" t="s">
        <v>2039</v>
      </c>
      <c r="C10468">
        <v>55902</v>
      </c>
      <c r="D10468">
        <v>8832488175</v>
      </c>
    </row>
    <row r="10469" spans="1:4" x14ac:dyDescent="0.3">
      <c r="A10469" t="s">
        <v>12778</v>
      </c>
      <c r="B10469" t="s">
        <v>2797</v>
      </c>
      <c r="C10469">
        <v>37336</v>
      </c>
      <c r="D10469">
        <v>2973481236</v>
      </c>
    </row>
    <row r="10470" spans="1:4" x14ac:dyDescent="0.3">
      <c r="A10470" t="s">
        <v>12779</v>
      </c>
      <c r="B10470" t="s">
        <v>2411</v>
      </c>
      <c r="C10470">
        <v>19626</v>
      </c>
      <c r="D10470">
        <v>8971738782</v>
      </c>
    </row>
    <row r="10471" spans="1:4" x14ac:dyDescent="0.3">
      <c r="A10471" t="s">
        <v>12780</v>
      </c>
      <c r="B10471" t="s">
        <v>2533</v>
      </c>
      <c r="C10471">
        <v>24638</v>
      </c>
      <c r="D10471">
        <v>4359854056</v>
      </c>
    </row>
    <row r="10472" spans="1:4" x14ac:dyDescent="0.3">
      <c r="A10472" t="s">
        <v>12781</v>
      </c>
      <c r="B10472" t="s">
        <v>2885</v>
      </c>
      <c r="C10472">
        <v>41550</v>
      </c>
      <c r="D10472">
        <v>3932861779</v>
      </c>
    </row>
    <row r="10473" spans="1:4" x14ac:dyDescent="0.3">
      <c r="A10473" t="s">
        <v>12782</v>
      </c>
      <c r="B10473" t="s">
        <v>2288</v>
      </c>
      <c r="C10473">
        <v>12703</v>
      </c>
      <c r="D10473">
        <v>9072843924</v>
      </c>
    </row>
    <row r="10474" spans="1:4" x14ac:dyDescent="0.3">
      <c r="A10474" t="s">
        <v>12783</v>
      </c>
      <c r="B10474" t="s">
        <v>1940</v>
      </c>
      <c r="C10474">
        <v>44769</v>
      </c>
      <c r="D10474">
        <v>7769010411</v>
      </c>
    </row>
    <row r="10475" spans="1:4" x14ac:dyDescent="0.3">
      <c r="A10475" t="s">
        <v>12784</v>
      </c>
      <c r="B10475" t="s">
        <v>2990</v>
      </c>
      <c r="C10475">
        <v>42401</v>
      </c>
      <c r="D10475">
        <v>2659144249</v>
      </c>
    </row>
    <row r="10476" spans="1:4" x14ac:dyDescent="0.3">
      <c r="A10476" t="s">
        <v>12785</v>
      </c>
      <c r="B10476" t="s">
        <v>2452</v>
      </c>
      <c r="C10476">
        <v>33829</v>
      </c>
      <c r="D10476">
        <v>5913755731</v>
      </c>
    </row>
    <row r="10477" spans="1:4" x14ac:dyDescent="0.3">
      <c r="A10477" t="s">
        <v>12786</v>
      </c>
      <c r="B10477" t="s">
        <v>2225</v>
      </c>
      <c r="C10477">
        <v>42340</v>
      </c>
      <c r="D10477">
        <v>9782845590</v>
      </c>
    </row>
    <row r="10478" spans="1:4" x14ac:dyDescent="0.3">
      <c r="A10478" t="s">
        <v>12787</v>
      </c>
      <c r="B10478" t="s">
        <v>2536</v>
      </c>
      <c r="C10478">
        <v>14724</v>
      </c>
      <c r="D10478">
        <v>4852897158</v>
      </c>
    </row>
    <row r="10479" spans="1:4" x14ac:dyDescent="0.3">
      <c r="A10479" t="s">
        <v>12788</v>
      </c>
      <c r="B10479" t="s">
        <v>2415</v>
      </c>
      <c r="C10479">
        <v>46028</v>
      </c>
      <c r="D10479">
        <v>6720857681</v>
      </c>
    </row>
    <row r="10480" spans="1:4" x14ac:dyDescent="0.3">
      <c r="A10480" t="s">
        <v>12789</v>
      </c>
      <c r="B10480" t="s">
        <v>2614</v>
      </c>
      <c r="C10480">
        <v>45621</v>
      </c>
      <c r="D10480">
        <v>7033916019</v>
      </c>
    </row>
    <row r="10481" spans="1:4" x14ac:dyDescent="0.3">
      <c r="A10481" t="s">
        <v>12790</v>
      </c>
      <c r="B10481" t="s">
        <v>3487</v>
      </c>
      <c r="C10481">
        <v>51940</v>
      </c>
      <c r="D10481">
        <v>1280521902</v>
      </c>
    </row>
    <row r="10482" spans="1:4" x14ac:dyDescent="0.3">
      <c r="A10482" t="s">
        <v>12791</v>
      </c>
      <c r="B10482" t="s">
        <v>2257</v>
      </c>
      <c r="C10482">
        <v>18237</v>
      </c>
      <c r="D10482">
        <v>1411873114</v>
      </c>
    </row>
    <row r="10483" spans="1:4" x14ac:dyDescent="0.3">
      <c r="A10483" t="s">
        <v>12792</v>
      </c>
      <c r="B10483" t="s">
        <v>1950</v>
      </c>
      <c r="C10483">
        <v>11338</v>
      </c>
      <c r="D10483">
        <v>1628738227</v>
      </c>
    </row>
    <row r="10484" spans="1:4" x14ac:dyDescent="0.3">
      <c r="A10484" t="s">
        <v>12793</v>
      </c>
      <c r="B10484" t="s">
        <v>2569</v>
      </c>
      <c r="C10484">
        <v>27374</v>
      </c>
      <c r="D10484">
        <v>4445486779</v>
      </c>
    </row>
    <row r="10485" spans="1:4" x14ac:dyDescent="0.3">
      <c r="A10485" t="s">
        <v>12794</v>
      </c>
      <c r="B10485" t="s">
        <v>2674</v>
      </c>
      <c r="C10485">
        <v>40906</v>
      </c>
      <c r="D10485">
        <v>2958727874</v>
      </c>
    </row>
    <row r="10486" spans="1:4" x14ac:dyDescent="0.3">
      <c r="A10486" t="s">
        <v>12795</v>
      </c>
      <c r="B10486" t="s">
        <v>2554</v>
      </c>
      <c r="C10486">
        <v>30867</v>
      </c>
      <c r="D10486">
        <v>7402856011</v>
      </c>
    </row>
    <row r="10487" spans="1:4" x14ac:dyDescent="0.3">
      <c r="A10487" t="s">
        <v>12796</v>
      </c>
      <c r="B10487" t="s">
        <v>2073</v>
      </c>
      <c r="C10487">
        <v>25725</v>
      </c>
      <c r="D10487">
        <v>2408183758</v>
      </c>
    </row>
    <row r="10488" spans="1:4" x14ac:dyDescent="0.3">
      <c r="A10488" t="s">
        <v>12797</v>
      </c>
      <c r="B10488" t="s">
        <v>2519</v>
      </c>
      <c r="C10488">
        <v>33159</v>
      </c>
      <c r="D10488">
        <v>7374898193</v>
      </c>
    </row>
    <row r="10489" spans="1:4" x14ac:dyDescent="0.3">
      <c r="A10489" t="s">
        <v>12798</v>
      </c>
      <c r="B10489" t="s">
        <v>2415</v>
      </c>
      <c r="C10489">
        <v>37260</v>
      </c>
      <c r="D10489">
        <v>9627071331</v>
      </c>
    </row>
    <row r="10490" spans="1:4" x14ac:dyDescent="0.3">
      <c r="A10490" t="s">
        <v>12799</v>
      </c>
      <c r="B10490" t="s">
        <v>2639</v>
      </c>
      <c r="C10490">
        <v>48618</v>
      </c>
      <c r="D10490">
        <v>5117202538</v>
      </c>
    </row>
    <row r="10491" spans="1:4" x14ac:dyDescent="0.3">
      <c r="A10491" t="s">
        <v>12800</v>
      </c>
      <c r="B10491" t="s">
        <v>3393</v>
      </c>
      <c r="C10491">
        <v>26256</v>
      </c>
      <c r="D10491">
        <v>2561690342</v>
      </c>
    </row>
    <row r="10492" spans="1:4" x14ac:dyDescent="0.3">
      <c r="A10492" t="s">
        <v>12801</v>
      </c>
      <c r="B10492" t="s">
        <v>2225</v>
      </c>
      <c r="C10492">
        <v>20921</v>
      </c>
      <c r="D10492">
        <v>6520635286</v>
      </c>
    </row>
    <row r="10493" spans="1:4" x14ac:dyDescent="0.3">
      <c r="A10493" t="s">
        <v>12802</v>
      </c>
      <c r="B10493" t="s">
        <v>2154</v>
      </c>
      <c r="C10493">
        <v>44163</v>
      </c>
      <c r="D10493">
        <v>6718456802</v>
      </c>
    </row>
    <row r="10494" spans="1:4" x14ac:dyDescent="0.3">
      <c r="A10494" t="s">
        <v>12803</v>
      </c>
      <c r="B10494" t="s">
        <v>3915</v>
      </c>
      <c r="C10494">
        <v>23712</v>
      </c>
      <c r="D10494">
        <v>7567063646</v>
      </c>
    </row>
    <row r="10495" spans="1:4" x14ac:dyDescent="0.3">
      <c r="A10495" t="s">
        <v>12804</v>
      </c>
      <c r="B10495" t="s">
        <v>2264</v>
      </c>
      <c r="C10495">
        <v>16976</v>
      </c>
      <c r="D10495">
        <v>3463222345</v>
      </c>
    </row>
    <row r="10496" spans="1:4" x14ac:dyDescent="0.3">
      <c r="A10496" t="s">
        <v>12805</v>
      </c>
      <c r="B10496" t="s">
        <v>3291</v>
      </c>
      <c r="C10496">
        <v>57360</v>
      </c>
      <c r="D10496">
        <v>6815475379</v>
      </c>
    </row>
    <row r="10497" spans="1:4" x14ac:dyDescent="0.3">
      <c r="A10497" t="s">
        <v>12806</v>
      </c>
      <c r="B10497" t="s">
        <v>2321</v>
      </c>
      <c r="C10497">
        <v>39854</v>
      </c>
      <c r="D10497">
        <v>509389570</v>
      </c>
    </row>
    <row r="10498" spans="1:4" x14ac:dyDescent="0.3">
      <c r="A10498" t="s">
        <v>12807</v>
      </c>
      <c r="B10498" t="s">
        <v>2809</v>
      </c>
      <c r="C10498">
        <v>23718</v>
      </c>
      <c r="D10498">
        <v>4900475084</v>
      </c>
    </row>
    <row r="10499" spans="1:4" x14ac:dyDescent="0.3">
      <c r="A10499" t="s">
        <v>12808</v>
      </c>
      <c r="B10499" t="s">
        <v>3044</v>
      </c>
      <c r="C10499">
        <v>36326</v>
      </c>
      <c r="D10499">
        <v>6858776575</v>
      </c>
    </row>
    <row r="10500" spans="1:4" x14ac:dyDescent="0.3">
      <c r="A10500" t="s">
        <v>12809</v>
      </c>
      <c r="B10500" t="s">
        <v>2647</v>
      </c>
      <c r="C10500">
        <v>28186</v>
      </c>
      <c r="D10500">
        <v>7374898193</v>
      </c>
    </row>
    <row r="10501" spans="1:4" x14ac:dyDescent="0.3">
      <c r="A10501" t="s">
        <v>12810</v>
      </c>
      <c r="B10501" t="s">
        <v>2466</v>
      </c>
      <c r="C10501">
        <v>58397</v>
      </c>
      <c r="D10501">
        <v>3013094990</v>
      </c>
    </row>
    <row r="10502" spans="1:4" x14ac:dyDescent="0.3">
      <c r="A10502" t="s">
        <v>12811</v>
      </c>
      <c r="B10502" t="s">
        <v>2253</v>
      </c>
      <c r="C10502">
        <v>37954</v>
      </c>
      <c r="D10502">
        <v>9726268931</v>
      </c>
    </row>
    <row r="10503" spans="1:4" x14ac:dyDescent="0.3">
      <c r="A10503" t="s">
        <v>12812</v>
      </c>
      <c r="B10503" t="s">
        <v>2073</v>
      </c>
      <c r="C10503">
        <v>27045</v>
      </c>
      <c r="D10503">
        <v>3463222345</v>
      </c>
    </row>
    <row r="10504" spans="1:4" x14ac:dyDescent="0.3">
      <c r="A10504" t="s">
        <v>12813</v>
      </c>
      <c r="B10504" t="s">
        <v>2244</v>
      </c>
      <c r="C10504">
        <v>53048</v>
      </c>
      <c r="D10504">
        <v>5837066497</v>
      </c>
    </row>
    <row r="10505" spans="1:4" x14ac:dyDescent="0.3">
      <c r="A10505" t="s">
        <v>12814</v>
      </c>
      <c r="B10505" t="s">
        <v>2214</v>
      </c>
      <c r="C10505">
        <v>42471</v>
      </c>
      <c r="D10505">
        <v>4877108939</v>
      </c>
    </row>
    <row r="10506" spans="1:4" x14ac:dyDescent="0.3">
      <c r="A10506" t="s">
        <v>12815</v>
      </c>
      <c r="B10506" t="s">
        <v>1974</v>
      </c>
      <c r="C10506">
        <v>52680</v>
      </c>
      <c r="D10506">
        <v>1545110042</v>
      </c>
    </row>
    <row r="10507" spans="1:4" x14ac:dyDescent="0.3">
      <c r="A10507" t="s">
        <v>12816</v>
      </c>
      <c r="B10507" t="s">
        <v>2546</v>
      </c>
      <c r="C10507">
        <v>42510</v>
      </c>
      <c r="D10507">
        <v>9732655267</v>
      </c>
    </row>
    <row r="10508" spans="1:4" x14ac:dyDescent="0.3">
      <c r="A10508" t="s">
        <v>12817</v>
      </c>
      <c r="B10508" t="s">
        <v>2340</v>
      </c>
      <c r="C10508">
        <v>41739</v>
      </c>
      <c r="D10508">
        <v>2804488179</v>
      </c>
    </row>
    <row r="10509" spans="1:4" x14ac:dyDescent="0.3">
      <c r="A10509" t="s">
        <v>12818</v>
      </c>
      <c r="B10509" t="s">
        <v>3533</v>
      </c>
      <c r="C10509">
        <v>17052</v>
      </c>
      <c r="D10509">
        <v>5439294325</v>
      </c>
    </row>
    <row r="10510" spans="1:4" x14ac:dyDescent="0.3">
      <c r="A10510" t="s">
        <v>12819</v>
      </c>
      <c r="B10510" t="s">
        <v>2650</v>
      </c>
      <c r="C10510">
        <v>35743</v>
      </c>
      <c r="D10510">
        <v>4406664351</v>
      </c>
    </row>
    <row r="10511" spans="1:4" x14ac:dyDescent="0.3">
      <c r="A10511" t="s">
        <v>12820</v>
      </c>
      <c r="B10511" t="s">
        <v>3235</v>
      </c>
      <c r="C10511">
        <v>58943</v>
      </c>
      <c r="D10511">
        <v>4866916575</v>
      </c>
    </row>
    <row r="10512" spans="1:4" x14ac:dyDescent="0.3">
      <c r="A10512" t="s">
        <v>12821</v>
      </c>
      <c r="B10512" t="s">
        <v>2350</v>
      </c>
      <c r="C10512">
        <v>12892</v>
      </c>
      <c r="D10512">
        <v>1729795870</v>
      </c>
    </row>
    <row r="10513" spans="1:4" x14ac:dyDescent="0.3">
      <c r="A10513" t="s">
        <v>12822</v>
      </c>
      <c r="B10513" t="s">
        <v>2118</v>
      </c>
      <c r="C10513">
        <v>40792</v>
      </c>
      <c r="D10513">
        <v>9340547551</v>
      </c>
    </row>
    <row r="10514" spans="1:4" x14ac:dyDescent="0.3">
      <c r="A10514" t="s">
        <v>12823</v>
      </c>
      <c r="B10514" t="s">
        <v>2340</v>
      </c>
      <c r="C10514">
        <v>11690</v>
      </c>
      <c r="D10514">
        <v>4398950745</v>
      </c>
    </row>
    <row r="10515" spans="1:4" x14ac:dyDescent="0.3">
      <c r="A10515" t="s">
        <v>12824</v>
      </c>
      <c r="B10515" t="s">
        <v>2554</v>
      </c>
      <c r="C10515">
        <v>28470</v>
      </c>
      <c r="D10515">
        <v>8157157730</v>
      </c>
    </row>
    <row r="10516" spans="1:4" x14ac:dyDescent="0.3">
      <c r="A10516" t="s">
        <v>12825</v>
      </c>
      <c r="B10516" t="s">
        <v>3269</v>
      </c>
      <c r="C10516">
        <v>23176</v>
      </c>
      <c r="D10516">
        <v>7205288142</v>
      </c>
    </row>
    <row r="10517" spans="1:4" x14ac:dyDescent="0.3">
      <c r="A10517" t="s">
        <v>12826</v>
      </c>
      <c r="B10517" t="s">
        <v>1999</v>
      </c>
      <c r="C10517">
        <v>49495</v>
      </c>
      <c r="D10517">
        <v>9412192312</v>
      </c>
    </row>
    <row r="10518" spans="1:4" x14ac:dyDescent="0.3">
      <c r="A10518" t="s">
        <v>12827</v>
      </c>
      <c r="B10518" t="s">
        <v>3271</v>
      </c>
      <c r="C10518">
        <v>40076</v>
      </c>
      <c r="D10518">
        <v>1411873114</v>
      </c>
    </row>
    <row r="10519" spans="1:4" x14ac:dyDescent="0.3">
      <c r="A10519" t="s">
        <v>12828</v>
      </c>
      <c r="B10519" t="s">
        <v>2006</v>
      </c>
      <c r="C10519">
        <v>31071</v>
      </c>
      <c r="D10519">
        <v>3661649302</v>
      </c>
    </row>
    <row r="10520" spans="1:4" x14ac:dyDescent="0.3">
      <c r="A10520" t="s">
        <v>12829</v>
      </c>
      <c r="B10520" t="s">
        <v>2424</v>
      </c>
      <c r="C10520">
        <v>35672</v>
      </c>
      <c r="D10520">
        <v>2450711406</v>
      </c>
    </row>
    <row r="10521" spans="1:4" x14ac:dyDescent="0.3">
      <c r="A10521" t="s">
        <v>12830</v>
      </c>
      <c r="B10521" t="s">
        <v>3076</v>
      </c>
      <c r="C10521">
        <v>10330</v>
      </c>
      <c r="D10521">
        <v>3271497702</v>
      </c>
    </row>
    <row r="10522" spans="1:4" x14ac:dyDescent="0.3">
      <c r="A10522" t="s">
        <v>12831</v>
      </c>
      <c r="B10522" t="s">
        <v>4864</v>
      </c>
      <c r="C10522">
        <v>57041</v>
      </c>
      <c r="D10522">
        <v>2792499575</v>
      </c>
    </row>
    <row r="10523" spans="1:4" x14ac:dyDescent="0.3">
      <c r="A10523" t="s">
        <v>12832</v>
      </c>
      <c r="B10523" t="s">
        <v>2507</v>
      </c>
      <c r="C10523">
        <v>19568</v>
      </c>
      <c r="D10523">
        <v>2739934548</v>
      </c>
    </row>
    <row r="10524" spans="1:4" x14ac:dyDescent="0.3">
      <c r="A10524" t="s">
        <v>12833</v>
      </c>
      <c r="B10524" t="s">
        <v>3376</v>
      </c>
      <c r="C10524">
        <v>16571</v>
      </c>
      <c r="D10524">
        <v>8065075959</v>
      </c>
    </row>
    <row r="10525" spans="1:4" x14ac:dyDescent="0.3">
      <c r="A10525" t="s">
        <v>12834</v>
      </c>
      <c r="B10525" t="s">
        <v>2310</v>
      </c>
      <c r="C10525">
        <v>43813</v>
      </c>
      <c r="D10525">
        <v>2456061896</v>
      </c>
    </row>
    <row r="10526" spans="1:4" x14ac:dyDescent="0.3">
      <c r="A10526" t="s">
        <v>12835</v>
      </c>
      <c r="B10526" t="s">
        <v>1995</v>
      </c>
      <c r="C10526">
        <v>30697</v>
      </c>
      <c r="D10526">
        <v>453763030</v>
      </c>
    </row>
    <row r="10527" spans="1:4" x14ac:dyDescent="0.3">
      <c r="A10527" t="s">
        <v>12836</v>
      </c>
      <c r="B10527" t="s">
        <v>2123</v>
      </c>
      <c r="C10527">
        <v>10039</v>
      </c>
      <c r="D10527">
        <v>1444572199</v>
      </c>
    </row>
    <row r="10528" spans="1:4" x14ac:dyDescent="0.3">
      <c r="A10528" t="s">
        <v>12837</v>
      </c>
      <c r="B10528" t="s">
        <v>2345</v>
      </c>
      <c r="C10528">
        <v>27148</v>
      </c>
      <c r="D10528">
        <v>9114174103</v>
      </c>
    </row>
    <row r="10529" spans="1:4" x14ac:dyDescent="0.3">
      <c r="A10529" t="s">
        <v>12838</v>
      </c>
      <c r="B10529" t="s">
        <v>2214</v>
      </c>
      <c r="C10529">
        <v>49340</v>
      </c>
      <c r="D10529">
        <v>8277918739</v>
      </c>
    </row>
    <row r="10530" spans="1:4" x14ac:dyDescent="0.3">
      <c r="A10530" t="s">
        <v>12839</v>
      </c>
      <c r="B10530" t="s">
        <v>3297</v>
      </c>
      <c r="C10530">
        <v>15434</v>
      </c>
      <c r="D10530">
        <v>4428088442</v>
      </c>
    </row>
    <row r="10531" spans="1:4" x14ac:dyDescent="0.3">
      <c r="A10531" t="s">
        <v>12840</v>
      </c>
      <c r="B10531" t="s">
        <v>2095</v>
      </c>
      <c r="C10531">
        <v>25660</v>
      </c>
      <c r="D10531">
        <v>5588978080</v>
      </c>
    </row>
    <row r="10532" spans="1:4" x14ac:dyDescent="0.3">
      <c r="A10532" t="s">
        <v>12841</v>
      </c>
      <c r="B10532" t="s">
        <v>2802</v>
      </c>
      <c r="C10532">
        <v>17106</v>
      </c>
      <c r="D10532">
        <v>6637560367</v>
      </c>
    </row>
    <row r="10533" spans="1:4" x14ac:dyDescent="0.3">
      <c r="A10533" t="s">
        <v>12842</v>
      </c>
      <c r="B10533" t="s">
        <v>2210</v>
      </c>
      <c r="C10533">
        <v>19972</v>
      </c>
      <c r="D10533">
        <v>5285704227</v>
      </c>
    </row>
    <row r="10534" spans="1:4" x14ac:dyDescent="0.3">
      <c r="A10534" t="s">
        <v>12843</v>
      </c>
      <c r="B10534" t="s">
        <v>2057</v>
      </c>
      <c r="C10534">
        <v>47493</v>
      </c>
      <c r="D10534">
        <v>5211527984</v>
      </c>
    </row>
    <row r="10535" spans="1:4" x14ac:dyDescent="0.3">
      <c r="A10535" t="s">
        <v>12844</v>
      </c>
      <c r="B10535" t="s">
        <v>2530</v>
      </c>
      <c r="C10535">
        <v>32746</v>
      </c>
      <c r="D10535">
        <v>8526090127</v>
      </c>
    </row>
    <row r="10536" spans="1:4" x14ac:dyDescent="0.3">
      <c r="A10536" t="s">
        <v>12845</v>
      </c>
      <c r="B10536" t="s">
        <v>2170</v>
      </c>
      <c r="C10536">
        <v>57316</v>
      </c>
      <c r="D10536">
        <v>3642988458</v>
      </c>
    </row>
    <row r="10537" spans="1:4" x14ac:dyDescent="0.3">
      <c r="A10537" t="s">
        <v>12846</v>
      </c>
      <c r="B10537" t="s">
        <v>2026</v>
      </c>
      <c r="C10537">
        <v>16088</v>
      </c>
      <c r="D10537">
        <v>6173504774</v>
      </c>
    </row>
    <row r="10538" spans="1:4" x14ac:dyDescent="0.3">
      <c r="A10538" t="s">
        <v>12847</v>
      </c>
      <c r="B10538" t="s">
        <v>3271</v>
      </c>
      <c r="C10538">
        <v>48973</v>
      </c>
      <c r="D10538">
        <v>2924550912</v>
      </c>
    </row>
    <row r="10539" spans="1:4" x14ac:dyDescent="0.3">
      <c r="A10539" t="s">
        <v>12848</v>
      </c>
      <c r="B10539" t="s">
        <v>2731</v>
      </c>
      <c r="C10539">
        <v>44867</v>
      </c>
      <c r="D10539">
        <v>6531376252</v>
      </c>
    </row>
    <row r="10540" spans="1:4" x14ac:dyDescent="0.3">
      <c r="A10540" t="s">
        <v>12849</v>
      </c>
      <c r="B10540" t="s">
        <v>2043</v>
      </c>
      <c r="C10540">
        <v>39772</v>
      </c>
      <c r="D10540">
        <v>8545135858</v>
      </c>
    </row>
    <row r="10541" spans="1:4" x14ac:dyDescent="0.3">
      <c r="A10541" t="s">
        <v>12850</v>
      </c>
      <c r="B10541" t="s">
        <v>1954</v>
      </c>
      <c r="C10541">
        <v>16764</v>
      </c>
      <c r="D10541">
        <v>1532722974</v>
      </c>
    </row>
    <row r="10542" spans="1:4" x14ac:dyDescent="0.3">
      <c r="A10542" t="s">
        <v>12851</v>
      </c>
      <c r="B10542" t="s">
        <v>2164</v>
      </c>
      <c r="C10542">
        <v>45308</v>
      </c>
      <c r="D10542">
        <v>6313424239</v>
      </c>
    </row>
    <row r="10543" spans="1:4" x14ac:dyDescent="0.3">
      <c r="A10543" t="s">
        <v>12852</v>
      </c>
      <c r="B10543" t="s">
        <v>1995</v>
      </c>
      <c r="C10543">
        <v>54989</v>
      </c>
      <c r="D10543">
        <v>8945564357</v>
      </c>
    </row>
    <row r="10544" spans="1:4" x14ac:dyDescent="0.3">
      <c r="A10544" t="s">
        <v>12853</v>
      </c>
      <c r="B10544" t="s">
        <v>2734</v>
      </c>
      <c r="C10544">
        <v>40848</v>
      </c>
      <c r="D10544">
        <v>5079859830</v>
      </c>
    </row>
    <row r="10545" spans="1:4" x14ac:dyDescent="0.3">
      <c r="A10545" t="s">
        <v>12854</v>
      </c>
      <c r="B10545" t="s">
        <v>2151</v>
      </c>
      <c r="C10545">
        <v>51562</v>
      </c>
      <c r="D10545">
        <v>2975315244</v>
      </c>
    </row>
    <row r="10546" spans="1:4" x14ac:dyDescent="0.3">
      <c r="A10546" t="s">
        <v>12855</v>
      </c>
      <c r="B10546" t="s">
        <v>2929</v>
      </c>
      <c r="C10546">
        <v>59251</v>
      </c>
      <c r="D10546">
        <v>1958063002</v>
      </c>
    </row>
    <row r="10547" spans="1:4" x14ac:dyDescent="0.3">
      <c r="A10547" t="s">
        <v>12856</v>
      </c>
      <c r="B10547" t="s">
        <v>3720</v>
      </c>
      <c r="C10547">
        <v>13820</v>
      </c>
      <c r="D10547">
        <v>6313424239</v>
      </c>
    </row>
    <row r="10548" spans="1:4" x14ac:dyDescent="0.3">
      <c r="A10548" t="s">
        <v>12857</v>
      </c>
      <c r="B10548" t="s">
        <v>3376</v>
      </c>
      <c r="C10548">
        <v>38512</v>
      </c>
      <c r="D10548">
        <v>9381484503</v>
      </c>
    </row>
    <row r="10549" spans="1:4" x14ac:dyDescent="0.3">
      <c r="A10549" t="s">
        <v>12858</v>
      </c>
      <c r="B10549" t="s">
        <v>1954</v>
      </c>
      <c r="C10549">
        <v>13468</v>
      </c>
      <c r="D10549">
        <v>4260324861</v>
      </c>
    </row>
    <row r="10550" spans="1:4" x14ac:dyDescent="0.3">
      <c r="A10550" t="s">
        <v>12859</v>
      </c>
      <c r="B10550" t="s">
        <v>5394</v>
      </c>
      <c r="C10550">
        <v>11132</v>
      </c>
      <c r="D10550">
        <v>502909099</v>
      </c>
    </row>
    <row r="10551" spans="1:4" x14ac:dyDescent="0.3">
      <c r="A10551" t="s">
        <v>12860</v>
      </c>
      <c r="B10551" t="s">
        <v>2219</v>
      </c>
      <c r="C10551">
        <v>49435</v>
      </c>
      <c r="D10551">
        <v>2149326663</v>
      </c>
    </row>
    <row r="10552" spans="1:4" x14ac:dyDescent="0.3">
      <c r="A10552" t="s">
        <v>12861</v>
      </c>
      <c r="B10552" t="s">
        <v>2127</v>
      </c>
      <c r="C10552">
        <v>38783</v>
      </c>
      <c r="D10552">
        <v>898924138</v>
      </c>
    </row>
    <row r="10553" spans="1:4" x14ac:dyDescent="0.3">
      <c r="A10553" t="s">
        <v>12862</v>
      </c>
      <c r="B10553" t="s">
        <v>2587</v>
      </c>
      <c r="C10553">
        <v>25096</v>
      </c>
      <c r="D10553">
        <v>6789106936</v>
      </c>
    </row>
    <row r="10554" spans="1:4" x14ac:dyDescent="0.3">
      <c r="A10554" t="s">
        <v>12863</v>
      </c>
      <c r="B10554" t="s">
        <v>2401</v>
      </c>
      <c r="C10554">
        <v>16077</v>
      </c>
      <c r="D10554">
        <v>8349606134</v>
      </c>
    </row>
    <row r="10555" spans="1:4" x14ac:dyDescent="0.3">
      <c r="A10555" t="s">
        <v>12864</v>
      </c>
      <c r="B10555" t="s">
        <v>2079</v>
      </c>
      <c r="C10555">
        <v>12769</v>
      </c>
      <c r="D10555">
        <v>7521557441</v>
      </c>
    </row>
    <row r="10556" spans="1:4" x14ac:dyDescent="0.3">
      <c r="A10556" t="s">
        <v>12865</v>
      </c>
      <c r="B10556" t="s">
        <v>3078</v>
      </c>
      <c r="C10556">
        <v>26742</v>
      </c>
      <c r="D10556">
        <v>8401146046</v>
      </c>
    </row>
    <row r="10557" spans="1:4" x14ac:dyDescent="0.3">
      <c r="A10557" t="s">
        <v>12866</v>
      </c>
      <c r="B10557" t="s">
        <v>3376</v>
      </c>
      <c r="C10557">
        <v>42590</v>
      </c>
      <c r="D10557">
        <v>6271204627</v>
      </c>
    </row>
    <row r="10558" spans="1:4" x14ac:dyDescent="0.3">
      <c r="A10558" t="s">
        <v>12867</v>
      </c>
      <c r="B10558" t="s">
        <v>2308</v>
      </c>
      <c r="C10558">
        <v>59754</v>
      </c>
      <c r="D10558">
        <v>8603912793</v>
      </c>
    </row>
    <row r="10559" spans="1:4" x14ac:dyDescent="0.3">
      <c r="A10559" t="s">
        <v>12868</v>
      </c>
      <c r="B10559" t="s">
        <v>2428</v>
      </c>
      <c r="C10559">
        <v>30632</v>
      </c>
      <c r="D10559">
        <v>4398950745</v>
      </c>
    </row>
    <row r="10560" spans="1:4" x14ac:dyDescent="0.3">
      <c r="A10560" t="s">
        <v>12869</v>
      </c>
      <c r="B10560" t="s">
        <v>1960</v>
      </c>
      <c r="C10560">
        <v>31005</v>
      </c>
      <c r="D10560">
        <v>5077974136</v>
      </c>
    </row>
    <row r="10561" spans="1:4" x14ac:dyDescent="0.3">
      <c r="A10561" t="s">
        <v>12870</v>
      </c>
      <c r="B10561" t="s">
        <v>2133</v>
      </c>
      <c r="C10561">
        <v>19620</v>
      </c>
      <c r="D10561">
        <v>8481632066</v>
      </c>
    </row>
    <row r="10562" spans="1:4" x14ac:dyDescent="0.3">
      <c r="A10562" t="s">
        <v>12871</v>
      </c>
      <c r="B10562" t="s">
        <v>2540</v>
      </c>
      <c r="C10562">
        <v>50405</v>
      </c>
      <c r="D10562">
        <v>6718456802</v>
      </c>
    </row>
    <row r="10563" spans="1:4" x14ac:dyDescent="0.3">
      <c r="A10563" t="s">
        <v>12872</v>
      </c>
      <c r="B10563" t="s">
        <v>3271</v>
      </c>
      <c r="C10563">
        <v>18848</v>
      </c>
      <c r="D10563">
        <v>4278470843</v>
      </c>
    </row>
    <row r="10564" spans="1:4" x14ac:dyDescent="0.3">
      <c r="A10564" t="s">
        <v>12873</v>
      </c>
      <c r="B10564" t="s">
        <v>2847</v>
      </c>
      <c r="C10564">
        <v>19063</v>
      </c>
      <c r="D10564">
        <v>2592292012</v>
      </c>
    </row>
    <row r="10565" spans="1:4" x14ac:dyDescent="0.3">
      <c r="A10565" t="s">
        <v>12874</v>
      </c>
      <c r="B10565" t="s">
        <v>2302</v>
      </c>
      <c r="C10565">
        <v>28060</v>
      </c>
      <c r="D10565">
        <v>7585281072</v>
      </c>
    </row>
    <row r="10566" spans="1:4" x14ac:dyDescent="0.3">
      <c r="A10566" t="s">
        <v>12875</v>
      </c>
      <c r="B10566" t="s">
        <v>2670</v>
      </c>
      <c r="C10566">
        <v>35479</v>
      </c>
      <c r="D10566">
        <v>1364767856</v>
      </c>
    </row>
    <row r="10567" spans="1:4" x14ac:dyDescent="0.3">
      <c r="A10567" t="s">
        <v>12876</v>
      </c>
      <c r="B10567" t="s">
        <v>3076</v>
      </c>
      <c r="C10567">
        <v>38205</v>
      </c>
      <c r="D10567">
        <v>1252810490</v>
      </c>
    </row>
    <row r="10568" spans="1:4" x14ac:dyDescent="0.3">
      <c r="A10568" t="s">
        <v>12877</v>
      </c>
      <c r="B10568" t="s">
        <v>2727</v>
      </c>
      <c r="C10568">
        <v>10124</v>
      </c>
      <c r="D10568">
        <v>1887308636</v>
      </c>
    </row>
    <row r="10569" spans="1:4" x14ac:dyDescent="0.3">
      <c r="A10569" t="s">
        <v>12878</v>
      </c>
      <c r="B10569" t="s">
        <v>2533</v>
      </c>
      <c r="C10569">
        <v>28500</v>
      </c>
      <c r="D10569">
        <v>4984363320</v>
      </c>
    </row>
    <row r="10570" spans="1:4" x14ac:dyDescent="0.3">
      <c r="A10570" t="s">
        <v>12879</v>
      </c>
      <c r="B10570" t="s">
        <v>2885</v>
      </c>
      <c r="C10570">
        <v>14700</v>
      </c>
      <c r="D10570">
        <v>3891707452</v>
      </c>
    </row>
    <row r="10571" spans="1:4" x14ac:dyDescent="0.3">
      <c r="A10571" t="s">
        <v>12880</v>
      </c>
      <c r="B10571" t="s">
        <v>2071</v>
      </c>
      <c r="C10571">
        <v>43867</v>
      </c>
      <c r="D10571">
        <v>9151658844</v>
      </c>
    </row>
    <row r="10572" spans="1:4" x14ac:dyDescent="0.3">
      <c r="A10572" t="s">
        <v>12881</v>
      </c>
      <c r="B10572" t="s">
        <v>2725</v>
      </c>
      <c r="C10572">
        <v>11233</v>
      </c>
      <c r="D10572">
        <v>2670196322</v>
      </c>
    </row>
    <row r="10573" spans="1:4" x14ac:dyDescent="0.3">
      <c r="A10573" t="s">
        <v>12882</v>
      </c>
      <c r="B10573" t="s">
        <v>1942</v>
      </c>
      <c r="C10573">
        <v>46178</v>
      </c>
      <c r="D10573">
        <v>893122882</v>
      </c>
    </row>
    <row r="10574" spans="1:4" x14ac:dyDescent="0.3">
      <c r="A10574" t="s">
        <v>12883</v>
      </c>
      <c r="B10574" t="s">
        <v>2154</v>
      </c>
      <c r="C10574">
        <v>30249</v>
      </c>
      <c r="D10574">
        <v>9561367408</v>
      </c>
    </row>
    <row r="10575" spans="1:4" x14ac:dyDescent="0.3">
      <c r="A10575" t="s">
        <v>12884</v>
      </c>
      <c r="B10575" t="s">
        <v>2441</v>
      </c>
      <c r="C10575">
        <v>13661</v>
      </c>
      <c r="D10575">
        <v>9726268931</v>
      </c>
    </row>
    <row r="10576" spans="1:4" x14ac:dyDescent="0.3">
      <c r="A10576" t="s">
        <v>12885</v>
      </c>
      <c r="B10576" t="s">
        <v>2290</v>
      </c>
      <c r="C10576">
        <v>35065</v>
      </c>
      <c r="D10576">
        <v>6854809452</v>
      </c>
    </row>
    <row r="10577" spans="1:4" x14ac:dyDescent="0.3">
      <c r="A10577" t="s">
        <v>12886</v>
      </c>
      <c r="B10577" t="s">
        <v>2194</v>
      </c>
      <c r="C10577">
        <v>33473</v>
      </c>
      <c r="D10577">
        <v>6842797632</v>
      </c>
    </row>
    <row r="10578" spans="1:4" x14ac:dyDescent="0.3">
      <c r="A10578" t="s">
        <v>12887</v>
      </c>
      <c r="B10578" t="s">
        <v>3369</v>
      </c>
      <c r="C10578">
        <v>22567</v>
      </c>
      <c r="D10578">
        <v>1296185559</v>
      </c>
    </row>
    <row r="10579" spans="1:4" x14ac:dyDescent="0.3">
      <c r="A10579" t="s">
        <v>12888</v>
      </c>
      <c r="B10579" t="s">
        <v>2244</v>
      </c>
      <c r="C10579">
        <v>36911</v>
      </c>
      <c r="D10579">
        <v>1444572199</v>
      </c>
    </row>
    <row r="10580" spans="1:4" x14ac:dyDescent="0.3">
      <c r="A10580" t="s">
        <v>12889</v>
      </c>
      <c r="B10580" t="s">
        <v>2496</v>
      </c>
      <c r="C10580">
        <v>58258</v>
      </c>
      <c r="D10580">
        <v>4656574848</v>
      </c>
    </row>
    <row r="10581" spans="1:4" x14ac:dyDescent="0.3">
      <c r="A10581" t="s">
        <v>12890</v>
      </c>
      <c r="B10581" t="s">
        <v>3356</v>
      </c>
      <c r="C10581">
        <v>38247</v>
      </c>
      <c r="D10581">
        <v>1371021422</v>
      </c>
    </row>
    <row r="10582" spans="1:4" x14ac:dyDescent="0.3">
      <c r="A10582" t="s">
        <v>12891</v>
      </c>
      <c r="B10582" t="s">
        <v>2403</v>
      </c>
      <c r="C10582">
        <v>19774</v>
      </c>
      <c r="D10582">
        <v>7233077789</v>
      </c>
    </row>
    <row r="10583" spans="1:4" x14ac:dyDescent="0.3">
      <c r="A10583" t="s">
        <v>12892</v>
      </c>
      <c r="B10583" t="s">
        <v>2217</v>
      </c>
      <c r="C10583">
        <v>40631</v>
      </c>
      <c r="D10583">
        <v>7326611955</v>
      </c>
    </row>
    <row r="10584" spans="1:4" x14ac:dyDescent="0.3">
      <c r="A10584" t="s">
        <v>12893</v>
      </c>
      <c r="B10584" t="s">
        <v>1974</v>
      </c>
      <c r="C10584">
        <v>31682</v>
      </c>
      <c r="D10584">
        <v>7783641539</v>
      </c>
    </row>
    <row r="10585" spans="1:4" x14ac:dyDescent="0.3">
      <c r="A10585" t="s">
        <v>12894</v>
      </c>
      <c r="B10585" t="s">
        <v>1972</v>
      </c>
      <c r="C10585">
        <v>44890</v>
      </c>
      <c r="D10585">
        <v>9128677390</v>
      </c>
    </row>
    <row r="10586" spans="1:4" x14ac:dyDescent="0.3">
      <c r="A10586" t="s">
        <v>12895</v>
      </c>
      <c r="B10586" t="s">
        <v>2517</v>
      </c>
      <c r="C10586">
        <v>36967</v>
      </c>
      <c r="D10586">
        <v>6734537986</v>
      </c>
    </row>
    <row r="10587" spans="1:4" x14ac:dyDescent="0.3">
      <c r="A10587" t="s">
        <v>12896</v>
      </c>
      <c r="B10587" t="s">
        <v>1946</v>
      </c>
      <c r="C10587">
        <v>19561</v>
      </c>
      <c r="D10587">
        <v>7011563598</v>
      </c>
    </row>
    <row r="10588" spans="1:4" x14ac:dyDescent="0.3">
      <c r="A10588" t="s">
        <v>12897</v>
      </c>
      <c r="B10588" t="s">
        <v>2101</v>
      </c>
      <c r="C10588">
        <v>17955</v>
      </c>
      <c r="D10588">
        <v>8673837456</v>
      </c>
    </row>
    <row r="10589" spans="1:4" x14ac:dyDescent="0.3">
      <c r="A10589" t="s">
        <v>12898</v>
      </c>
      <c r="B10589" t="s">
        <v>2680</v>
      </c>
      <c r="C10589">
        <v>11438</v>
      </c>
      <c r="D10589">
        <v>2821741499</v>
      </c>
    </row>
    <row r="10590" spans="1:4" x14ac:dyDescent="0.3">
      <c r="A10590" t="s">
        <v>12899</v>
      </c>
      <c r="B10590" t="s">
        <v>2990</v>
      </c>
      <c r="C10590">
        <v>50875</v>
      </c>
      <c r="D10590">
        <v>6890491998</v>
      </c>
    </row>
    <row r="10591" spans="1:4" x14ac:dyDescent="0.3">
      <c r="A10591" t="s">
        <v>12900</v>
      </c>
      <c r="B10591" t="s">
        <v>2118</v>
      </c>
      <c r="C10591">
        <v>35927</v>
      </c>
      <c r="D10591">
        <v>3075132195</v>
      </c>
    </row>
    <row r="10592" spans="1:4" x14ac:dyDescent="0.3">
      <c r="A10592" t="s">
        <v>12901</v>
      </c>
      <c r="B10592" t="s">
        <v>1966</v>
      </c>
      <c r="C10592">
        <v>18741</v>
      </c>
      <c r="D10592">
        <v>1472093461</v>
      </c>
    </row>
    <row r="10593" spans="1:4" x14ac:dyDescent="0.3">
      <c r="A10593" t="s">
        <v>12902</v>
      </c>
      <c r="B10593" t="s">
        <v>2079</v>
      </c>
      <c r="C10593">
        <v>42090</v>
      </c>
      <c r="D10593">
        <v>8552526727</v>
      </c>
    </row>
    <row r="10594" spans="1:4" x14ac:dyDescent="0.3">
      <c r="A10594" t="s">
        <v>12903</v>
      </c>
      <c r="B10594" t="s">
        <v>2519</v>
      </c>
      <c r="C10594">
        <v>49480</v>
      </c>
      <c r="D10594">
        <v>9965847037</v>
      </c>
    </row>
    <row r="10595" spans="1:4" x14ac:dyDescent="0.3">
      <c r="A10595" t="s">
        <v>12904</v>
      </c>
      <c r="B10595" t="s">
        <v>2192</v>
      </c>
      <c r="C10595">
        <v>16332</v>
      </c>
      <c r="D10595">
        <v>7931128354</v>
      </c>
    </row>
    <row r="10596" spans="1:4" x14ac:dyDescent="0.3">
      <c r="A10596" t="s">
        <v>12905</v>
      </c>
      <c r="B10596" t="s">
        <v>2540</v>
      </c>
      <c r="C10596">
        <v>27174</v>
      </c>
      <c r="D10596">
        <v>3642988458</v>
      </c>
    </row>
    <row r="10597" spans="1:4" x14ac:dyDescent="0.3">
      <c r="A10597" t="s">
        <v>12906</v>
      </c>
      <c r="B10597" t="s">
        <v>2385</v>
      </c>
      <c r="C10597">
        <v>48376</v>
      </c>
      <c r="D10597">
        <v>9939542542</v>
      </c>
    </row>
    <row r="10598" spans="1:4" x14ac:dyDescent="0.3">
      <c r="A10598" t="s">
        <v>12907</v>
      </c>
      <c r="B10598" t="s">
        <v>2714</v>
      </c>
      <c r="C10598">
        <v>40411</v>
      </c>
      <c r="D10598">
        <v>6510701464</v>
      </c>
    </row>
    <row r="10599" spans="1:4" x14ac:dyDescent="0.3">
      <c r="A10599" t="s">
        <v>12908</v>
      </c>
      <c r="B10599" t="s">
        <v>2778</v>
      </c>
      <c r="C10599">
        <v>50109</v>
      </c>
      <c r="D10599">
        <v>3545427749</v>
      </c>
    </row>
    <row r="10600" spans="1:4" x14ac:dyDescent="0.3">
      <c r="A10600" t="s">
        <v>12909</v>
      </c>
      <c r="B10600" t="s">
        <v>2374</v>
      </c>
      <c r="C10600">
        <v>46896</v>
      </c>
      <c r="D10600">
        <v>8099854152</v>
      </c>
    </row>
    <row r="10601" spans="1:4" x14ac:dyDescent="0.3">
      <c r="A10601" t="s">
        <v>12910</v>
      </c>
      <c r="B10601" t="s">
        <v>2693</v>
      </c>
      <c r="C10601">
        <v>23576</v>
      </c>
      <c r="D10601">
        <v>7688943361</v>
      </c>
    </row>
    <row r="10602" spans="1:4" x14ac:dyDescent="0.3">
      <c r="A10602" t="s">
        <v>12911</v>
      </c>
      <c r="B10602" t="s">
        <v>2197</v>
      </c>
      <c r="C10602">
        <v>41536</v>
      </c>
      <c r="D10602">
        <v>3956653289</v>
      </c>
    </row>
    <row r="10603" spans="1:4" x14ac:dyDescent="0.3">
      <c r="A10603" t="s">
        <v>12912</v>
      </c>
      <c r="B10603" t="s">
        <v>3785</v>
      </c>
      <c r="C10603">
        <v>15836</v>
      </c>
      <c r="D10603">
        <v>6842911427</v>
      </c>
    </row>
    <row r="10604" spans="1:4" x14ac:dyDescent="0.3">
      <c r="A10604" t="s">
        <v>12913</v>
      </c>
      <c r="B10604" t="s">
        <v>1970</v>
      </c>
      <c r="C10604">
        <v>53674</v>
      </c>
      <c r="D10604">
        <v>5358183647</v>
      </c>
    </row>
    <row r="10605" spans="1:4" x14ac:dyDescent="0.3">
      <c r="A10605" t="s">
        <v>12914</v>
      </c>
      <c r="B10605" t="s">
        <v>2047</v>
      </c>
      <c r="C10605">
        <v>27092</v>
      </c>
      <c r="D10605">
        <v>6255831884</v>
      </c>
    </row>
    <row r="10606" spans="1:4" x14ac:dyDescent="0.3">
      <c r="A10606" t="s">
        <v>12915</v>
      </c>
      <c r="B10606" t="s">
        <v>1932</v>
      </c>
      <c r="C10606">
        <v>17459</v>
      </c>
      <c r="D10606">
        <v>4698538416</v>
      </c>
    </row>
    <row r="10607" spans="1:4" x14ac:dyDescent="0.3">
      <c r="A10607" t="s">
        <v>12916</v>
      </c>
      <c r="B10607" t="s">
        <v>1956</v>
      </c>
      <c r="C10607">
        <v>16752</v>
      </c>
      <c r="D10607">
        <v>4278470843</v>
      </c>
    </row>
    <row r="10608" spans="1:4" x14ac:dyDescent="0.3">
      <c r="A10608" t="s">
        <v>12917</v>
      </c>
      <c r="B10608" t="s">
        <v>2965</v>
      </c>
      <c r="C10608">
        <v>58449</v>
      </c>
      <c r="D10608">
        <v>5209112160</v>
      </c>
    </row>
    <row r="10609" spans="1:4" x14ac:dyDescent="0.3">
      <c r="A10609" t="s">
        <v>12918</v>
      </c>
      <c r="B10609" t="s">
        <v>2572</v>
      </c>
      <c r="C10609">
        <v>41199</v>
      </c>
      <c r="D10609">
        <v>7281103514</v>
      </c>
    </row>
    <row r="10610" spans="1:4" x14ac:dyDescent="0.3">
      <c r="A10610" t="s">
        <v>12919</v>
      </c>
      <c r="B10610" t="s">
        <v>2269</v>
      </c>
      <c r="C10610">
        <v>20333</v>
      </c>
      <c r="D10610">
        <v>6510701464</v>
      </c>
    </row>
    <row r="10611" spans="1:4" x14ac:dyDescent="0.3">
      <c r="A10611" t="s">
        <v>12920</v>
      </c>
      <c r="B10611" t="s">
        <v>1966</v>
      </c>
      <c r="C10611">
        <v>46186</v>
      </c>
      <c r="D10611">
        <v>8905919081</v>
      </c>
    </row>
    <row r="10612" spans="1:4" x14ac:dyDescent="0.3">
      <c r="A10612" t="s">
        <v>12921</v>
      </c>
      <c r="B10612" t="s">
        <v>2665</v>
      </c>
      <c r="C10612">
        <v>39097</v>
      </c>
      <c r="D10612">
        <v>2821741499</v>
      </c>
    </row>
    <row r="10613" spans="1:4" x14ac:dyDescent="0.3">
      <c r="A10613" t="s">
        <v>12922</v>
      </c>
      <c r="B10613" t="s">
        <v>2251</v>
      </c>
      <c r="C10613">
        <v>34422</v>
      </c>
      <c r="D10613">
        <v>5293354957</v>
      </c>
    </row>
    <row r="10614" spans="1:4" x14ac:dyDescent="0.3">
      <c r="A10614" t="s">
        <v>12923</v>
      </c>
      <c r="B10614" t="s">
        <v>3243</v>
      </c>
      <c r="C10614">
        <v>51647</v>
      </c>
      <c r="D10614">
        <v>3379645060</v>
      </c>
    </row>
    <row r="10615" spans="1:4" x14ac:dyDescent="0.3">
      <c r="A10615" t="s">
        <v>12924</v>
      </c>
      <c r="B10615" t="s">
        <v>2452</v>
      </c>
      <c r="C10615">
        <v>28325</v>
      </c>
      <c r="D10615">
        <v>2149326663</v>
      </c>
    </row>
    <row r="10616" spans="1:4" x14ac:dyDescent="0.3">
      <c r="A10616" t="s">
        <v>12925</v>
      </c>
      <c r="B10616" t="s">
        <v>2660</v>
      </c>
      <c r="C10616">
        <v>56216</v>
      </c>
      <c r="D10616">
        <v>8223052873</v>
      </c>
    </row>
    <row r="10617" spans="1:4" x14ac:dyDescent="0.3">
      <c r="A10617" t="s">
        <v>12926</v>
      </c>
      <c r="B10617" t="s">
        <v>2316</v>
      </c>
      <c r="C10617">
        <v>27555</v>
      </c>
      <c r="D10617">
        <v>4323171323</v>
      </c>
    </row>
    <row r="10618" spans="1:4" x14ac:dyDescent="0.3">
      <c r="A10618" t="s">
        <v>12927</v>
      </c>
      <c r="B10618" t="s">
        <v>2517</v>
      </c>
      <c r="C10618">
        <v>51922</v>
      </c>
      <c r="D10618">
        <v>8603912793</v>
      </c>
    </row>
    <row r="10619" spans="1:4" x14ac:dyDescent="0.3">
      <c r="A10619" t="s">
        <v>12928</v>
      </c>
      <c r="B10619" t="s">
        <v>1944</v>
      </c>
      <c r="C10619">
        <v>22627</v>
      </c>
      <c r="D10619">
        <v>5603330430</v>
      </c>
    </row>
    <row r="10620" spans="1:4" x14ac:dyDescent="0.3">
      <c r="A10620" t="s">
        <v>12929</v>
      </c>
      <c r="B10620" t="s">
        <v>2323</v>
      </c>
      <c r="C10620">
        <v>30229</v>
      </c>
      <c r="D10620">
        <v>1518783783</v>
      </c>
    </row>
    <row r="10621" spans="1:4" x14ac:dyDescent="0.3">
      <c r="A10621" t="s">
        <v>12930</v>
      </c>
      <c r="B10621" t="s">
        <v>1974</v>
      </c>
      <c r="C10621">
        <v>39790</v>
      </c>
      <c r="D10621">
        <v>5293354957</v>
      </c>
    </row>
    <row r="10622" spans="1:4" x14ac:dyDescent="0.3">
      <c r="A10622" t="s">
        <v>12931</v>
      </c>
      <c r="B10622" t="s">
        <v>2536</v>
      </c>
      <c r="C10622">
        <v>38659</v>
      </c>
      <c r="D10622">
        <v>8875305560</v>
      </c>
    </row>
    <row r="10623" spans="1:4" x14ac:dyDescent="0.3">
      <c r="A10623" t="s">
        <v>12932</v>
      </c>
      <c r="B10623" t="s">
        <v>1988</v>
      </c>
      <c r="C10623">
        <v>21934</v>
      </c>
      <c r="D10623">
        <v>8387947148</v>
      </c>
    </row>
    <row r="10624" spans="1:4" x14ac:dyDescent="0.3">
      <c r="A10624" t="s">
        <v>12933</v>
      </c>
      <c r="B10624" t="s">
        <v>2674</v>
      </c>
      <c r="C10624">
        <v>24412</v>
      </c>
      <c r="D10624">
        <v>8533410514</v>
      </c>
    </row>
    <row r="10625" spans="1:4" x14ac:dyDescent="0.3">
      <c r="A10625" t="s">
        <v>12934</v>
      </c>
      <c r="B10625" t="s">
        <v>1988</v>
      </c>
      <c r="C10625">
        <v>44650</v>
      </c>
      <c r="D10625">
        <v>679204083</v>
      </c>
    </row>
    <row r="10626" spans="1:4" x14ac:dyDescent="0.3">
      <c r="A10626" t="s">
        <v>12935</v>
      </c>
      <c r="B10626" t="s">
        <v>2127</v>
      </c>
      <c r="C10626">
        <v>55167</v>
      </c>
      <c r="D10626">
        <v>8460683117</v>
      </c>
    </row>
    <row r="10627" spans="1:4" x14ac:dyDescent="0.3">
      <c r="A10627" t="s">
        <v>12936</v>
      </c>
      <c r="B10627" t="s">
        <v>2151</v>
      </c>
      <c r="C10627">
        <v>46795</v>
      </c>
      <c r="D10627">
        <v>7249524151</v>
      </c>
    </row>
    <row r="10628" spans="1:4" x14ac:dyDescent="0.3">
      <c r="A10628" t="s">
        <v>12937</v>
      </c>
      <c r="B10628" t="s">
        <v>2225</v>
      </c>
      <c r="C10628">
        <v>25241</v>
      </c>
      <c r="D10628">
        <v>4579641655</v>
      </c>
    </row>
    <row r="10629" spans="1:4" x14ac:dyDescent="0.3">
      <c r="A10629" t="s">
        <v>12938</v>
      </c>
      <c r="B10629" t="s">
        <v>2965</v>
      </c>
      <c r="C10629">
        <v>32616</v>
      </c>
      <c r="D10629">
        <v>9619649427</v>
      </c>
    </row>
    <row r="10630" spans="1:4" x14ac:dyDescent="0.3">
      <c r="A10630" t="s">
        <v>12939</v>
      </c>
      <c r="B10630" t="s">
        <v>2691</v>
      </c>
      <c r="C10630">
        <v>17820</v>
      </c>
      <c r="D10630">
        <v>7700368295</v>
      </c>
    </row>
    <row r="10631" spans="1:4" x14ac:dyDescent="0.3">
      <c r="A10631" t="s">
        <v>12940</v>
      </c>
      <c r="B10631" t="s">
        <v>2106</v>
      </c>
      <c r="C10631">
        <v>45694</v>
      </c>
      <c r="D10631">
        <v>1545110042</v>
      </c>
    </row>
    <row r="10632" spans="1:4" x14ac:dyDescent="0.3">
      <c r="A10632" t="s">
        <v>12941</v>
      </c>
      <c r="B10632" t="s">
        <v>4145</v>
      </c>
      <c r="C10632">
        <v>24828</v>
      </c>
      <c r="D10632">
        <v>140020098</v>
      </c>
    </row>
    <row r="10633" spans="1:4" x14ac:dyDescent="0.3">
      <c r="A10633" t="s">
        <v>12942</v>
      </c>
      <c r="B10633" t="s">
        <v>2731</v>
      </c>
      <c r="C10633">
        <v>12038</v>
      </c>
      <c r="D10633">
        <v>5142790693</v>
      </c>
    </row>
    <row r="10634" spans="1:4" x14ac:dyDescent="0.3">
      <c r="A10634" t="s">
        <v>12943</v>
      </c>
      <c r="B10634" t="s">
        <v>1988</v>
      </c>
      <c r="C10634">
        <v>13122</v>
      </c>
      <c r="D10634">
        <v>8728207157</v>
      </c>
    </row>
    <row r="10635" spans="1:4" x14ac:dyDescent="0.3">
      <c r="A10635" t="s">
        <v>12944</v>
      </c>
      <c r="B10635" t="s">
        <v>2734</v>
      </c>
      <c r="C10635">
        <v>57812</v>
      </c>
      <c r="D10635">
        <v>8673837456</v>
      </c>
    </row>
    <row r="10636" spans="1:4" x14ac:dyDescent="0.3">
      <c r="A10636" t="s">
        <v>12945</v>
      </c>
      <c r="B10636" t="s">
        <v>3390</v>
      </c>
      <c r="C10636">
        <v>29468</v>
      </c>
      <c r="D10636">
        <v>6259267215</v>
      </c>
    </row>
    <row r="10637" spans="1:4" x14ac:dyDescent="0.3">
      <c r="A10637" t="s">
        <v>12946</v>
      </c>
      <c r="B10637" t="s">
        <v>2106</v>
      </c>
      <c r="C10637">
        <v>54988</v>
      </c>
      <c r="D10637">
        <v>7865341539</v>
      </c>
    </row>
    <row r="10638" spans="1:4" x14ac:dyDescent="0.3">
      <c r="A10638" t="s">
        <v>12947</v>
      </c>
      <c r="B10638" t="s">
        <v>2426</v>
      </c>
      <c r="C10638">
        <v>19222</v>
      </c>
      <c r="D10638">
        <v>589071254</v>
      </c>
    </row>
    <row r="10639" spans="1:4" x14ac:dyDescent="0.3">
      <c r="A10639" t="s">
        <v>12948</v>
      </c>
      <c r="B10639" t="s">
        <v>2121</v>
      </c>
      <c r="C10639">
        <v>29912</v>
      </c>
      <c r="D10639">
        <v>5353923685</v>
      </c>
    </row>
    <row r="10640" spans="1:4" x14ac:dyDescent="0.3">
      <c r="A10640" t="s">
        <v>12949</v>
      </c>
      <c r="B10640" t="s">
        <v>2251</v>
      </c>
      <c r="C10640">
        <v>47806</v>
      </c>
      <c r="D10640">
        <v>2757793764</v>
      </c>
    </row>
    <row r="10641" spans="1:4" x14ac:dyDescent="0.3">
      <c r="A10641" t="s">
        <v>12950</v>
      </c>
      <c r="B10641" t="s">
        <v>2246</v>
      </c>
      <c r="C10641">
        <v>56857</v>
      </c>
      <c r="D10641">
        <v>4866916575</v>
      </c>
    </row>
    <row r="10642" spans="1:4" x14ac:dyDescent="0.3">
      <c r="A10642" t="s">
        <v>12951</v>
      </c>
      <c r="B10642" t="s">
        <v>2965</v>
      </c>
      <c r="C10642">
        <v>30553</v>
      </c>
      <c r="D10642">
        <v>9287480133</v>
      </c>
    </row>
    <row r="10643" spans="1:4" x14ac:dyDescent="0.3">
      <c r="A10643" t="s">
        <v>12952</v>
      </c>
      <c r="B10643" t="s">
        <v>4422</v>
      </c>
      <c r="C10643">
        <v>26617</v>
      </c>
      <c r="D10643">
        <v>1280521902</v>
      </c>
    </row>
    <row r="10644" spans="1:4" x14ac:dyDescent="0.3">
      <c r="A10644" t="s">
        <v>12953</v>
      </c>
      <c r="B10644" t="s">
        <v>2809</v>
      </c>
      <c r="C10644">
        <v>58951</v>
      </c>
      <c r="D10644">
        <v>1456229036</v>
      </c>
    </row>
    <row r="10645" spans="1:4" x14ac:dyDescent="0.3">
      <c r="A10645" t="s">
        <v>12954</v>
      </c>
      <c r="B10645" t="s">
        <v>2035</v>
      </c>
      <c r="C10645">
        <v>23824</v>
      </c>
      <c r="D10645">
        <v>7251959615</v>
      </c>
    </row>
    <row r="10646" spans="1:4" x14ac:dyDescent="0.3">
      <c r="A10646" t="s">
        <v>12955</v>
      </c>
      <c r="B10646" t="s">
        <v>2020</v>
      </c>
      <c r="C10646">
        <v>15401</v>
      </c>
      <c r="D10646">
        <v>9590888275</v>
      </c>
    </row>
    <row r="10647" spans="1:4" x14ac:dyDescent="0.3">
      <c r="A10647" t="s">
        <v>12956</v>
      </c>
      <c r="B10647" t="s">
        <v>2790</v>
      </c>
      <c r="C10647">
        <v>52232</v>
      </c>
      <c r="D10647">
        <v>4978659442</v>
      </c>
    </row>
    <row r="10648" spans="1:4" x14ac:dyDescent="0.3">
      <c r="A10648" t="s">
        <v>12957</v>
      </c>
      <c r="B10648" t="s">
        <v>2951</v>
      </c>
      <c r="C10648">
        <v>32883</v>
      </c>
      <c r="D10648">
        <v>2066028762</v>
      </c>
    </row>
    <row r="10649" spans="1:4" x14ac:dyDescent="0.3">
      <c r="A10649" t="s">
        <v>12958</v>
      </c>
      <c r="B10649" t="s">
        <v>2123</v>
      </c>
      <c r="C10649">
        <v>59765</v>
      </c>
      <c r="D10649">
        <v>6321654205</v>
      </c>
    </row>
    <row r="10650" spans="1:4" x14ac:dyDescent="0.3">
      <c r="A10650" t="s">
        <v>12959</v>
      </c>
      <c r="B10650" t="s">
        <v>2103</v>
      </c>
      <c r="C10650">
        <v>40507</v>
      </c>
      <c r="D10650">
        <v>8516539148</v>
      </c>
    </row>
    <row r="10651" spans="1:4" x14ac:dyDescent="0.3">
      <c r="A10651" t="s">
        <v>12960</v>
      </c>
      <c r="B10651" t="s">
        <v>2914</v>
      </c>
      <c r="C10651">
        <v>26279</v>
      </c>
      <c r="D10651">
        <v>101658508</v>
      </c>
    </row>
    <row r="10652" spans="1:4" x14ac:dyDescent="0.3">
      <c r="A10652" t="s">
        <v>12961</v>
      </c>
      <c r="B10652" t="s">
        <v>3113</v>
      </c>
      <c r="C10652">
        <v>11701</v>
      </c>
      <c r="D10652">
        <v>3642988458</v>
      </c>
    </row>
    <row r="10653" spans="1:4" x14ac:dyDescent="0.3">
      <c r="A10653" t="s">
        <v>12962</v>
      </c>
      <c r="B10653" t="s">
        <v>2540</v>
      </c>
      <c r="C10653">
        <v>51541</v>
      </c>
      <c r="D10653">
        <v>3915983489</v>
      </c>
    </row>
    <row r="10654" spans="1:4" x14ac:dyDescent="0.3">
      <c r="A10654" t="s">
        <v>12963</v>
      </c>
      <c r="B10654" t="s">
        <v>3023</v>
      </c>
      <c r="C10654">
        <v>33803</v>
      </c>
      <c r="D10654">
        <v>8145387981</v>
      </c>
    </row>
    <row r="10655" spans="1:4" x14ac:dyDescent="0.3">
      <c r="A10655" t="s">
        <v>12964</v>
      </c>
      <c r="B10655" t="s">
        <v>2316</v>
      </c>
      <c r="C10655">
        <v>45622</v>
      </c>
      <c r="D10655">
        <v>1888252693</v>
      </c>
    </row>
    <row r="10656" spans="1:4" x14ac:dyDescent="0.3">
      <c r="A10656" t="s">
        <v>12965</v>
      </c>
      <c r="B10656" t="s">
        <v>2623</v>
      </c>
      <c r="C10656">
        <v>31259</v>
      </c>
      <c r="D10656">
        <v>9013891098</v>
      </c>
    </row>
    <row r="10657" spans="1:4" x14ac:dyDescent="0.3">
      <c r="A10657" t="s">
        <v>12966</v>
      </c>
      <c r="B10657" t="s">
        <v>2374</v>
      </c>
      <c r="C10657">
        <v>26764</v>
      </c>
      <c r="D10657">
        <v>5474718616</v>
      </c>
    </row>
    <row r="10658" spans="1:4" x14ac:dyDescent="0.3">
      <c r="A10658" t="s">
        <v>12967</v>
      </c>
      <c r="B10658" t="s">
        <v>3247</v>
      </c>
      <c r="C10658">
        <v>37698</v>
      </c>
      <c r="D10658">
        <v>8017115954</v>
      </c>
    </row>
    <row r="10659" spans="1:4" x14ac:dyDescent="0.3">
      <c r="A10659" t="s">
        <v>12968</v>
      </c>
      <c r="B10659" t="s">
        <v>2190</v>
      </c>
      <c r="C10659">
        <v>54831</v>
      </c>
      <c r="D10659">
        <v>7866715386</v>
      </c>
    </row>
    <row r="10660" spans="1:4" x14ac:dyDescent="0.3">
      <c r="A10660" t="s">
        <v>12969</v>
      </c>
      <c r="B10660" t="s">
        <v>2548</v>
      </c>
      <c r="C10660">
        <v>40128</v>
      </c>
      <c r="D10660">
        <v>29906814</v>
      </c>
    </row>
    <row r="10661" spans="1:4" x14ac:dyDescent="0.3">
      <c r="A10661" t="s">
        <v>12970</v>
      </c>
      <c r="B10661" t="s">
        <v>2576</v>
      </c>
      <c r="C10661">
        <v>11372</v>
      </c>
      <c r="D10661">
        <v>2677632772</v>
      </c>
    </row>
    <row r="10662" spans="1:4" x14ac:dyDescent="0.3">
      <c r="A10662" t="s">
        <v>12971</v>
      </c>
      <c r="B10662" t="s">
        <v>2628</v>
      </c>
      <c r="C10662">
        <v>31438</v>
      </c>
      <c r="D10662">
        <v>7892446737</v>
      </c>
    </row>
    <row r="10663" spans="1:4" x14ac:dyDescent="0.3">
      <c r="A10663" t="s">
        <v>12972</v>
      </c>
      <c r="B10663" t="s">
        <v>2524</v>
      </c>
      <c r="C10663">
        <v>56226</v>
      </c>
      <c r="D10663">
        <v>4223282808</v>
      </c>
    </row>
    <row r="10664" spans="1:4" x14ac:dyDescent="0.3">
      <c r="A10664" t="s">
        <v>12973</v>
      </c>
      <c r="B10664" t="s">
        <v>2302</v>
      </c>
      <c r="C10664">
        <v>15084</v>
      </c>
      <c r="D10664">
        <v>3164004753</v>
      </c>
    </row>
    <row r="10665" spans="1:4" x14ac:dyDescent="0.3">
      <c r="A10665" t="s">
        <v>12974</v>
      </c>
      <c r="B10665" t="s">
        <v>2123</v>
      </c>
      <c r="C10665">
        <v>44764</v>
      </c>
      <c r="D10665">
        <v>9245659313</v>
      </c>
    </row>
    <row r="10666" spans="1:4" x14ac:dyDescent="0.3">
      <c r="A10666" t="s">
        <v>12975</v>
      </c>
      <c r="B10666" t="s">
        <v>1946</v>
      </c>
      <c r="C10666">
        <v>12666</v>
      </c>
      <c r="D10666">
        <v>7054972058</v>
      </c>
    </row>
    <row r="10667" spans="1:4" x14ac:dyDescent="0.3">
      <c r="A10667" t="s">
        <v>12976</v>
      </c>
      <c r="B10667" t="s">
        <v>2057</v>
      </c>
      <c r="C10667">
        <v>36101</v>
      </c>
      <c r="D10667">
        <v>7573774818</v>
      </c>
    </row>
    <row r="10668" spans="1:4" x14ac:dyDescent="0.3">
      <c r="A10668" t="s">
        <v>12977</v>
      </c>
      <c r="B10668" t="s">
        <v>3126</v>
      </c>
      <c r="C10668">
        <v>14019</v>
      </c>
      <c r="D10668">
        <v>3379645060</v>
      </c>
    </row>
    <row r="10669" spans="1:4" x14ac:dyDescent="0.3">
      <c r="A10669" t="s">
        <v>12978</v>
      </c>
      <c r="B10669" t="s">
        <v>2246</v>
      </c>
      <c r="C10669">
        <v>46309</v>
      </c>
      <c r="D10669">
        <v>5358183647</v>
      </c>
    </row>
    <row r="10670" spans="1:4" x14ac:dyDescent="0.3">
      <c r="A10670" t="s">
        <v>12979</v>
      </c>
      <c r="B10670" t="s">
        <v>3076</v>
      </c>
      <c r="C10670">
        <v>23110</v>
      </c>
      <c r="D10670">
        <v>5234982726</v>
      </c>
    </row>
    <row r="10671" spans="1:4" x14ac:dyDescent="0.3">
      <c r="A10671" t="s">
        <v>12980</v>
      </c>
      <c r="B10671" t="s">
        <v>2639</v>
      </c>
      <c r="C10671">
        <v>47484</v>
      </c>
      <c r="D10671">
        <v>2083520173</v>
      </c>
    </row>
    <row r="10672" spans="1:4" x14ac:dyDescent="0.3">
      <c r="A10672" t="s">
        <v>12981</v>
      </c>
      <c r="B10672" t="s">
        <v>2488</v>
      </c>
      <c r="C10672">
        <v>13162</v>
      </c>
      <c r="D10672">
        <v>2136806068</v>
      </c>
    </row>
    <row r="10673" spans="1:4" x14ac:dyDescent="0.3">
      <c r="A10673" t="s">
        <v>12982</v>
      </c>
      <c r="B10673" t="s">
        <v>2809</v>
      </c>
      <c r="C10673">
        <v>51028</v>
      </c>
      <c r="D10673">
        <v>1420239228</v>
      </c>
    </row>
    <row r="10674" spans="1:4" x14ac:dyDescent="0.3">
      <c r="A10674" t="s">
        <v>12983</v>
      </c>
      <c r="B10674" t="s">
        <v>3297</v>
      </c>
      <c r="C10674">
        <v>41796</v>
      </c>
      <c r="D10674">
        <v>4548725172</v>
      </c>
    </row>
    <row r="10675" spans="1:4" x14ac:dyDescent="0.3">
      <c r="A10675" t="s">
        <v>12984</v>
      </c>
      <c r="B10675" t="s">
        <v>2389</v>
      </c>
      <c r="C10675">
        <v>13120</v>
      </c>
      <c r="D10675">
        <v>710473923</v>
      </c>
    </row>
    <row r="10676" spans="1:4" x14ac:dyDescent="0.3">
      <c r="A10676" t="s">
        <v>12985</v>
      </c>
      <c r="B10676" t="s">
        <v>2800</v>
      </c>
      <c r="C10676">
        <v>27204</v>
      </c>
      <c r="D10676">
        <v>7573774818</v>
      </c>
    </row>
    <row r="10677" spans="1:4" x14ac:dyDescent="0.3">
      <c r="A10677" t="s">
        <v>12986</v>
      </c>
      <c r="B10677" t="s">
        <v>3041</v>
      </c>
      <c r="C10677">
        <v>49219</v>
      </c>
      <c r="D10677">
        <v>1502791994</v>
      </c>
    </row>
    <row r="10678" spans="1:4" x14ac:dyDescent="0.3">
      <c r="A10678" t="s">
        <v>12987</v>
      </c>
      <c r="B10678" t="s">
        <v>2146</v>
      </c>
      <c r="C10678">
        <v>14180</v>
      </c>
      <c r="D10678">
        <v>5574535556</v>
      </c>
    </row>
    <row r="10679" spans="1:4" x14ac:dyDescent="0.3">
      <c r="A10679" t="s">
        <v>12988</v>
      </c>
      <c r="B10679" t="s">
        <v>2608</v>
      </c>
      <c r="C10679">
        <v>21475</v>
      </c>
      <c r="D10679">
        <v>6109997811</v>
      </c>
    </row>
    <row r="10680" spans="1:4" x14ac:dyDescent="0.3">
      <c r="A10680" t="s">
        <v>12989</v>
      </c>
      <c r="B10680" t="s">
        <v>2024</v>
      </c>
      <c r="C10680">
        <v>56587</v>
      </c>
      <c r="D10680">
        <v>8565880958</v>
      </c>
    </row>
    <row r="10681" spans="1:4" x14ac:dyDescent="0.3">
      <c r="A10681" t="s">
        <v>12990</v>
      </c>
      <c r="B10681" t="s">
        <v>3517</v>
      </c>
      <c r="C10681">
        <v>23618</v>
      </c>
      <c r="D10681">
        <v>7885796000</v>
      </c>
    </row>
    <row r="10682" spans="1:4" x14ac:dyDescent="0.3">
      <c r="A10682" t="s">
        <v>12991</v>
      </c>
      <c r="B10682" t="s">
        <v>2401</v>
      </c>
      <c r="C10682">
        <v>56598</v>
      </c>
      <c r="D10682">
        <v>8128449354</v>
      </c>
    </row>
    <row r="10683" spans="1:4" x14ac:dyDescent="0.3">
      <c r="A10683" t="s">
        <v>12992</v>
      </c>
      <c r="B10683" t="s">
        <v>2557</v>
      </c>
      <c r="C10683">
        <v>27942</v>
      </c>
      <c r="D10683">
        <v>247438790</v>
      </c>
    </row>
    <row r="10684" spans="1:4" x14ac:dyDescent="0.3">
      <c r="A10684" t="s">
        <v>12993</v>
      </c>
      <c r="B10684" t="s">
        <v>2103</v>
      </c>
      <c r="C10684">
        <v>12750</v>
      </c>
      <c r="D10684">
        <v>7938954179</v>
      </c>
    </row>
    <row r="10685" spans="1:4" x14ac:dyDescent="0.3">
      <c r="A10685" t="s">
        <v>12994</v>
      </c>
      <c r="B10685" t="s">
        <v>2856</v>
      </c>
      <c r="C10685">
        <v>20824</v>
      </c>
      <c r="D10685">
        <v>713650656</v>
      </c>
    </row>
    <row r="10686" spans="1:4" x14ac:dyDescent="0.3">
      <c r="A10686" t="s">
        <v>12995</v>
      </c>
      <c r="B10686" t="s">
        <v>2242</v>
      </c>
      <c r="C10686">
        <v>25785</v>
      </c>
      <c r="D10686">
        <v>3764546336</v>
      </c>
    </row>
    <row r="10687" spans="1:4" x14ac:dyDescent="0.3">
      <c r="A10687" t="s">
        <v>12996</v>
      </c>
      <c r="B10687" t="s">
        <v>2824</v>
      </c>
      <c r="C10687">
        <v>52682</v>
      </c>
      <c r="D10687">
        <v>3538909016</v>
      </c>
    </row>
    <row r="10688" spans="1:4" x14ac:dyDescent="0.3">
      <c r="A10688" t="s">
        <v>12997</v>
      </c>
      <c r="B10688" t="s">
        <v>2253</v>
      </c>
      <c r="C10688">
        <v>24645</v>
      </c>
      <c r="D10688">
        <v>1898839557</v>
      </c>
    </row>
    <row r="10689" spans="1:4" x14ac:dyDescent="0.3">
      <c r="A10689" t="s">
        <v>12998</v>
      </c>
      <c r="B10689" t="s">
        <v>4362</v>
      </c>
      <c r="C10689">
        <v>19805</v>
      </c>
      <c r="D10689">
        <v>6750554423</v>
      </c>
    </row>
    <row r="10690" spans="1:4" x14ac:dyDescent="0.3">
      <c r="A10690" t="s">
        <v>12999</v>
      </c>
      <c r="B10690" t="s">
        <v>1960</v>
      </c>
      <c r="C10690">
        <v>16339</v>
      </c>
      <c r="D10690">
        <v>8034345962</v>
      </c>
    </row>
    <row r="10691" spans="1:4" x14ac:dyDescent="0.3">
      <c r="A10691" t="s">
        <v>13000</v>
      </c>
      <c r="B10691" t="s">
        <v>2173</v>
      </c>
      <c r="C10691">
        <v>46831</v>
      </c>
      <c r="D10691">
        <v>6713405010</v>
      </c>
    </row>
    <row r="10692" spans="1:4" x14ac:dyDescent="0.3">
      <c r="A10692" t="s">
        <v>13001</v>
      </c>
      <c r="B10692" t="s">
        <v>2524</v>
      </c>
      <c r="C10692">
        <v>32160</v>
      </c>
      <c r="D10692">
        <v>9674189459</v>
      </c>
    </row>
    <row r="10693" spans="1:4" x14ac:dyDescent="0.3">
      <c r="A10693" t="s">
        <v>13002</v>
      </c>
      <c r="B10693" t="s">
        <v>2137</v>
      </c>
      <c r="C10693">
        <v>15995</v>
      </c>
      <c r="D10693">
        <v>2649428619</v>
      </c>
    </row>
    <row r="10694" spans="1:4" x14ac:dyDescent="0.3">
      <c r="A10694" t="s">
        <v>13003</v>
      </c>
      <c r="B10694" t="s">
        <v>2312</v>
      </c>
      <c r="C10694">
        <v>29590</v>
      </c>
      <c r="D10694">
        <v>9328457335</v>
      </c>
    </row>
    <row r="10695" spans="1:4" x14ac:dyDescent="0.3">
      <c r="A10695" t="s">
        <v>13004</v>
      </c>
      <c r="B10695" t="s">
        <v>2037</v>
      </c>
      <c r="C10695">
        <v>52496</v>
      </c>
      <c r="D10695">
        <v>132027631</v>
      </c>
    </row>
    <row r="10696" spans="1:4" x14ac:dyDescent="0.3">
      <c r="A10696" t="s">
        <v>13005</v>
      </c>
      <c r="B10696" t="s">
        <v>1956</v>
      </c>
      <c r="C10696">
        <v>22263</v>
      </c>
      <c r="D10696">
        <v>8875305560</v>
      </c>
    </row>
    <row r="10697" spans="1:4" x14ac:dyDescent="0.3">
      <c r="A10697" t="s">
        <v>13006</v>
      </c>
      <c r="B10697" t="s">
        <v>1982</v>
      </c>
      <c r="C10697">
        <v>46615</v>
      </c>
      <c r="D10697">
        <v>6462250968</v>
      </c>
    </row>
    <row r="10698" spans="1:4" x14ac:dyDescent="0.3">
      <c r="A10698" t="s">
        <v>13007</v>
      </c>
      <c r="B10698" t="s">
        <v>2101</v>
      </c>
      <c r="C10698">
        <v>11687</v>
      </c>
      <c r="D10698">
        <v>1962975932</v>
      </c>
    </row>
    <row r="10699" spans="1:4" x14ac:dyDescent="0.3">
      <c r="A10699" t="s">
        <v>13008</v>
      </c>
      <c r="B10699" t="s">
        <v>2253</v>
      </c>
      <c r="C10699">
        <v>29802</v>
      </c>
      <c r="D10699">
        <v>8501525324</v>
      </c>
    </row>
    <row r="10700" spans="1:4" x14ac:dyDescent="0.3">
      <c r="A10700" t="s">
        <v>13009</v>
      </c>
      <c r="B10700" t="s">
        <v>2089</v>
      </c>
      <c r="C10700">
        <v>50321</v>
      </c>
      <c r="D10700">
        <v>7489370671</v>
      </c>
    </row>
    <row r="10701" spans="1:4" x14ac:dyDescent="0.3">
      <c r="A10701" t="s">
        <v>13010</v>
      </c>
      <c r="B10701" t="s">
        <v>3243</v>
      </c>
      <c r="C10701">
        <v>11778</v>
      </c>
      <c r="D10701">
        <v>5861892008</v>
      </c>
    </row>
    <row r="10702" spans="1:4" x14ac:dyDescent="0.3">
      <c r="A10702" t="s">
        <v>13011</v>
      </c>
      <c r="B10702" t="s">
        <v>3050</v>
      </c>
      <c r="C10702">
        <v>38632</v>
      </c>
      <c r="D10702">
        <v>2821741499</v>
      </c>
    </row>
    <row r="10703" spans="1:4" x14ac:dyDescent="0.3">
      <c r="A10703" t="s">
        <v>13012</v>
      </c>
      <c r="B10703" t="s">
        <v>2491</v>
      </c>
      <c r="C10703">
        <v>50232</v>
      </c>
      <c r="D10703">
        <v>2873915978</v>
      </c>
    </row>
    <row r="10704" spans="1:4" x14ac:dyDescent="0.3">
      <c r="A10704" t="s">
        <v>13013</v>
      </c>
      <c r="B10704" t="s">
        <v>2439</v>
      </c>
      <c r="C10704">
        <v>13134</v>
      </c>
      <c r="D10704">
        <v>5623178685</v>
      </c>
    </row>
    <row r="10705" spans="1:4" x14ac:dyDescent="0.3">
      <c r="A10705" t="s">
        <v>13014</v>
      </c>
      <c r="B10705" t="s">
        <v>1988</v>
      </c>
      <c r="C10705">
        <v>54327</v>
      </c>
      <c r="D10705">
        <v>6148235056</v>
      </c>
    </row>
    <row r="10706" spans="1:4" x14ac:dyDescent="0.3">
      <c r="A10706" t="s">
        <v>13015</v>
      </c>
      <c r="B10706" t="s">
        <v>2207</v>
      </c>
      <c r="C10706">
        <v>21532</v>
      </c>
      <c r="D10706">
        <v>8692509450</v>
      </c>
    </row>
    <row r="10707" spans="1:4" x14ac:dyDescent="0.3">
      <c r="A10707" t="s">
        <v>13016</v>
      </c>
      <c r="B10707" t="s">
        <v>3512</v>
      </c>
      <c r="C10707">
        <v>51233</v>
      </c>
      <c r="D10707">
        <v>8644362151</v>
      </c>
    </row>
    <row r="10708" spans="1:4" x14ac:dyDescent="0.3">
      <c r="A10708" t="s">
        <v>13017</v>
      </c>
      <c r="B10708" t="s">
        <v>2478</v>
      </c>
      <c r="C10708">
        <v>16218</v>
      </c>
      <c r="D10708">
        <v>8971738782</v>
      </c>
    </row>
    <row r="10709" spans="1:4" x14ac:dyDescent="0.3">
      <c r="A10709" t="s">
        <v>13018</v>
      </c>
      <c r="B10709" t="s">
        <v>2298</v>
      </c>
      <c r="C10709">
        <v>55706</v>
      </c>
      <c r="D10709">
        <v>3819859829</v>
      </c>
    </row>
    <row r="10710" spans="1:4" x14ac:dyDescent="0.3">
      <c r="A10710" t="s">
        <v>13019</v>
      </c>
      <c r="B10710" t="s">
        <v>2043</v>
      </c>
      <c r="C10710">
        <v>56706</v>
      </c>
      <c r="D10710">
        <v>9238967105</v>
      </c>
    </row>
    <row r="10711" spans="1:4" x14ac:dyDescent="0.3">
      <c r="A10711" t="s">
        <v>13020</v>
      </c>
      <c r="B10711" t="s">
        <v>3108</v>
      </c>
      <c r="C10711">
        <v>50015</v>
      </c>
      <c r="D10711">
        <v>8750494546</v>
      </c>
    </row>
    <row r="10712" spans="1:4" x14ac:dyDescent="0.3">
      <c r="A10712" t="s">
        <v>13021</v>
      </c>
      <c r="B10712" t="s">
        <v>2314</v>
      </c>
      <c r="C10712">
        <v>22554</v>
      </c>
      <c r="D10712">
        <v>1085075834</v>
      </c>
    </row>
    <row r="10713" spans="1:4" x14ac:dyDescent="0.3">
      <c r="A10713" t="s">
        <v>13022</v>
      </c>
      <c r="B10713" t="s">
        <v>2530</v>
      </c>
      <c r="C10713">
        <v>47323</v>
      </c>
      <c r="D10713">
        <v>977779009</v>
      </c>
    </row>
    <row r="10714" spans="1:4" x14ac:dyDescent="0.3">
      <c r="A10714" t="s">
        <v>13023</v>
      </c>
      <c r="B10714" t="s">
        <v>2249</v>
      </c>
      <c r="C10714">
        <v>17295</v>
      </c>
      <c r="D10714">
        <v>4236713853</v>
      </c>
    </row>
    <row r="10715" spans="1:4" x14ac:dyDescent="0.3">
      <c r="A10715" t="s">
        <v>13024</v>
      </c>
      <c r="B10715" t="s">
        <v>2219</v>
      </c>
      <c r="C10715">
        <v>43536</v>
      </c>
      <c r="D10715">
        <v>1014658829</v>
      </c>
    </row>
    <row r="10716" spans="1:4" x14ac:dyDescent="0.3">
      <c r="A10716" t="s">
        <v>13025</v>
      </c>
      <c r="B10716" t="s">
        <v>2343</v>
      </c>
      <c r="C10716">
        <v>10069</v>
      </c>
      <c r="D10716">
        <v>965285472</v>
      </c>
    </row>
    <row r="10717" spans="1:4" x14ac:dyDescent="0.3">
      <c r="A10717" t="s">
        <v>13026</v>
      </c>
      <c r="B10717" t="s">
        <v>2614</v>
      </c>
      <c r="C10717">
        <v>40220</v>
      </c>
      <c r="D10717">
        <v>9597202352</v>
      </c>
    </row>
    <row r="10718" spans="1:4" x14ac:dyDescent="0.3">
      <c r="A10718" t="s">
        <v>13027</v>
      </c>
      <c r="B10718" t="s">
        <v>3560</v>
      </c>
      <c r="C10718">
        <v>30013</v>
      </c>
      <c r="D10718">
        <v>5186660353</v>
      </c>
    </row>
    <row r="10719" spans="1:4" x14ac:dyDescent="0.3">
      <c r="A10719" t="s">
        <v>13028</v>
      </c>
      <c r="B10719" t="s">
        <v>2242</v>
      </c>
      <c r="C10719">
        <v>24597</v>
      </c>
      <c r="D10719">
        <v>679204083</v>
      </c>
    </row>
    <row r="10720" spans="1:4" x14ac:dyDescent="0.3">
      <c r="A10720" t="s">
        <v>13029</v>
      </c>
      <c r="B10720" t="s">
        <v>2276</v>
      </c>
      <c r="C10720">
        <v>16450</v>
      </c>
      <c r="D10720">
        <v>2599557828</v>
      </c>
    </row>
    <row r="10721" spans="1:4" x14ac:dyDescent="0.3">
      <c r="A10721" t="s">
        <v>13030</v>
      </c>
      <c r="B10721" t="s">
        <v>2312</v>
      </c>
      <c r="C10721">
        <v>46983</v>
      </c>
      <c r="D10721">
        <v>7912639675</v>
      </c>
    </row>
    <row r="10722" spans="1:4" x14ac:dyDescent="0.3">
      <c r="A10722" t="s">
        <v>13031</v>
      </c>
      <c r="B10722" t="s">
        <v>2158</v>
      </c>
      <c r="C10722">
        <v>19759</v>
      </c>
      <c r="D10722">
        <v>1053331541</v>
      </c>
    </row>
    <row r="10723" spans="1:4" x14ac:dyDescent="0.3">
      <c r="A10723" t="s">
        <v>13032</v>
      </c>
      <c r="B10723" t="s">
        <v>2365</v>
      </c>
      <c r="C10723">
        <v>40736</v>
      </c>
      <c r="D10723">
        <v>8519669638</v>
      </c>
    </row>
    <row r="10724" spans="1:4" x14ac:dyDescent="0.3">
      <c r="A10724" t="s">
        <v>13033</v>
      </c>
      <c r="B10724" t="s">
        <v>2424</v>
      </c>
      <c r="C10724">
        <v>24617</v>
      </c>
      <c r="D10724">
        <v>3772653790</v>
      </c>
    </row>
    <row r="10725" spans="1:4" x14ac:dyDescent="0.3">
      <c r="A10725" t="s">
        <v>13034</v>
      </c>
      <c r="B10725" t="s">
        <v>2030</v>
      </c>
      <c r="C10725">
        <v>56344</v>
      </c>
      <c r="D10725">
        <v>4482855448</v>
      </c>
    </row>
    <row r="10726" spans="1:4" x14ac:dyDescent="0.3">
      <c r="A10726" t="s">
        <v>13035</v>
      </c>
      <c r="B10726" t="s">
        <v>2106</v>
      </c>
      <c r="C10726">
        <v>22159</v>
      </c>
      <c r="D10726">
        <v>481875921</v>
      </c>
    </row>
    <row r="10727" spans="1:4" x14ac:dyDescent="0.3">
      <c r="A10727" t="s">
        <v>13036</v>
      </c>
      <c r="B10727" t="s">
        <v>2179</v>
      </c>
      <c r="C10727">
        <v>28204</v>
      </c>
      <c r="D10727">
        <v>146065492</v>
      </c>
    </row>
    <row r="10728" spans="1:4" x14ac:dyDescent="0.3">
      <c r="A10728" t="s">
        <v>13037</v>
      </c>
      <c r="B10728" t="s">
        <v>1986</v>
      </c>
      <c r="C10728">
        <v>36991</v>
      </c>
      <c r="D10728">
        <v>4150450668</v>
      </c>
    </row>
    <row r="10729" spans="1:4" x14ac:dyDescent="0.3">
      <c r="A10729" t="s">
        <v>13038</v>
      </c>
      <c r="B10729" t="s">
        <v>2321</v>
      </c>
      <c r="C10729">
        <v>35250</v>
      </c>
      <c r="D10729">
        <v>9095573850</v>
      </c>
    </row>
    <row r="10730" spans="1:4" x14ac:dyDescent="0.3">
      <c r="A10730" t="s">
        <v>13039</v>
      </c>
      <c r="B10730" t="s">
        <v>2530</v>
      </c>
      <c r="C10730">
        <v>49182</v>
      </c>
      <c r="D10730">
        <v>4184483038</v>
      </c>
    </row>
    <row r="10731" spans="1:4" x14ac:dyDescent="0.3">
      <c r="A10731" t="s">
        <v>13040</v>
      </c>
      <c r="B10731" t="s">
        <v>1968</v>
      </c>
      <c r="C10731">
        <v>18894</v>
      </c>
      <c r="D10731">
        <v>2592292012</v>
      </c>
    </row>
    <row r="10732" spans="1:4" x14ac:dyDescent="0.3">
      <c r="A10732" t="s">
        <v>13041</v>
      </c>
      <c r="B10732" t="s">
        <v>2641</v>
      </c>
      <c r="C10732">
        <v>16072</v>
      </c>
      <c r="D10732">
        <v>1472093461</v>
      </c>
    </row>
    <row r="10733" spans="1:4" x14ac:dyDescent="0.3">
      <c r="A10733" t="s">
        <v>13042</v>
      </c>
      <c r="B10733" t="s">
        <v>2841</v>
      </c>
      <c r="C10733">
        <v>16020</v>
      </c>
      <c r="D10733">
        <v>544760832</v>
      </c>
    </row>
    <row r="10734" spans="1:4" x14ac:dyDescent="0.3">
      <c r="A10734" t="s">
        <v>13043</v>
      </c>
      <c r="B10734" t="s">
        <v>3286</v>
      </c>
      <c r="C10734">
        <v>40248</v>
      </c>
      <c r="D10734">
        <v>7645724897</v>
      </c>
    </row>
    <row r="10735" spans="1:4" x14ac:dyDescent="0.3">
      <c r="A10735" t="s">
        <v>13044</v>
      </c>
      <c r="B10735" t="s">
        <v>2207</v>
      </c>
      <c r="C10735">
        <v>59770</v>
      </c>
      <c r="D10735">
        <v>2070860833</v>
      </c>
    </row>
    <row r="10736" spans="1:4" x14ac:dyDescent="0.3">
      <c r="A10736" t="s">
        <v>13045</v>
      </c>
      <c r="B10736" t="s">
        <v>2853</v>
      </c>
      <c r="C10736">
        <v>11696</v>
      </c>
      <c r="D10736">
        <v>62571575</v>
      </c>
    </row>
    <row r="10737" spans="1:4" x14ac:dyDescent="0.3">
      <c r="A10737" t="s">
        <v>13046</v>
      </c>
      <c r="B10737" t="s">
        <v>2127</v>
      </c>
      <c r="C10737">
        <v>58643</v>
      </c>
      <c r="D10737">
        <v>304906506</v>
      </c>
    </row>
    <row r="10738" spans="1:4" x14ac:dyDescent="0.3">
      <c r="A10738" t="s">
        <v>13047</v>
      </c>
      <c r="B10738" t="s">
        <v>2856</v>
      </c>
      <c r="C10738">
        <v>47145</v>
      </c>
      <c r="D10738">
        <v>858481901</v>
      </c>
    </row>
    <row r="10739" spans="1:4" x14ac:dyDescent="0.3">
      <c r="A10739" t="s">
        <v>13048</v>
      </c>
      <c r="B10739" t="s">
        <v>2151</v>
      </c>
      <c r="C10739">
        <v>40538</v>
      </c>
      <c r="D10739">
        <v>4453705328</v>
      </c>
    </row>
    <row r="10740" spans="1:4" x14ac:dyDescent="0.3">
      <c r="A10740" t="s">
        <v>13049</v>
      </c>
      <c r="B10740" t="s">
        <v>2020</v>
      </c>
      <c r="C10740">
        <v>22413</v>
      </c>
      <c r="D10740">
        <v>806065796</v>
      </c>
    </row>
    <row r="10741" spans="1:4" x14ac:dyDescent="0.3">
      <c r="A10741" t="s">
        <v>13050</v>
      </c>
      <c r="B10741" t="s">
        <v>2014</v>
      </c>
      <c r="C10741">
        <v>53367</v>
      </c>
      <c r="D10741">
        <v>959209328</v>
      </c>
    </row>
    <row r="10742" spans="1:4" x14ac:dyDescent="0.3">
      <c r="A10742" t="s">
        <v>13051</v>
      </c>
      <c r="B10742" t="s">
        <v>2239</v>
      </c>
      <c r="C10742">
        <v>36093</v>
      </c>
      <c r="D10742">
        <v>601779371</v>
      </c>
    </row>
    <row r="10743" spans="1:4" x14ac:dyDescent="0.3">
      <c r="A10743" t="s">
        <v>13052</v>
      </c>
      <c r="B10743" t="s">
        <v>2369</v>
      </c>
      <c r="C10743">
        <v>48834</v>
      </c>
      <c r="D10743">
        <v>8017115954</v>
      </c>
    </row>
    <row r="10744" spans="1:4" x14ac:dyDescent="0.3">
      <c r="A10744" t="s">
        <v>13053</v>
      </c>
      <c r="B10744" t="s">
        <v>2797</v>
      </c>
      <c r="C10744">
        <v>21145</v>
      </c>
      <c r="D10744">
        <v>2280674246</v>
      </c>
    </row>
    <row r="10745" spans="1:4" x14ac:dyDescent="0.3">
      <c r="A10745" t="s">
        <v>13054</v>
      </c>
      <c r="B10745" t="s">
        <v>3512</v>
      </c>
      <c r="C10745">
        <v>49026</v>
      </c>
      <c r="D10745">
        <v>2012142672</v>
      </c>
    </row>
    <row r="10746" spans="1:4" x14ac:dyDescent="0.3">
      <c r="A10746" t="s">
        <v>13055</v>
      </c>
      <c r="B10746" t="s">
        <v>1991</v>
      </c>
      <c r="C10746">
        <v>30748</v>
      </c>
      <c r="D10746">
        <v>3524504531</v>
      </c>
    </row>
    <row r="10747" spans="1:4" x14ac:dyDescent="0.3">
      <c r="A10747" t="s">
        <v>13056</v>
      </c>
      <c r="B10747" t="s">
        <v>2043</v>
      </c>
      <c r="C10747">
        <v>32767</v>
      </c>
      <c r="D10747">
        <v>959209328</v>
      </c>
    </row>
    <row r="10748" spans="1:4" x14ac:dyDescent="0.3">
      <c r="A10748" t="s">
        <v>13057</v>
      </c>
      <c r="B10748" t="s">
        <v>1930</v>
      </c>
      <c r="C10748">
        <v>32973</v>
      </c>
      <c r="D10748">
        <v>1518783783</v>
      </c>
    </row>
    <row r="10749" spans="1:4" x14ac:dyDescent="0.3">
      <c r="A10749" t="s">
        <v>13058</v>
      </c>
      <c r="B10749" t="s">
        <v>2507</v>
      </c>
      <c r="C10749">
        <v>11303</v>
      </c>
      <c r="D10749">
        <v>3379645060</v>
      </c>
    </row>
    <row r="10750" spans="1:4" x14ac:dyDescent="0.3">
      <c r="A10750" t="s">
        <v>13059</v>
      </c>
      <c r="B10750" t="s">
        <v>2203</v>
      </c>
      <c r="C10750">
        <v>52040</v>
      </c>
      <c r="D10750">
        <v>6279928705</v>
      </c>
    </row>
    <row r="10751" spans="1:4" x14ac:dyDescent="0.3">
      <c r="A10751" t="s">
        <v>13060</v>
      </c>
      <c r="B10751" t="s">
        <v>2016</v>
      </c>
      <c r="C10751">
        <v>39403</v>
      </c>
      <c r="D10751">
        <v>7007279686</v>
      </c>
    </row>
    <row r="10752" spans="1:4" x14ac:dyDescent="0.3">
      <c r="A10752" t="s">
        <v>13061</v>
      </c>
      <c r="B10752" t="s">
        <v>2365</v>
      </c>
      <c r="C10752">
        <v>10947</v>
      </c>
      <c r="D10752">
        <v>4698538416</v>
      </c>
    </row>
    <row r="10753" spans="1:4" x14ac:dyDescent="0.3">
      <c r="A10753" t="s">
        <v>13062</v>
      </c>
      <c r="B10753" t="s">
        <v>2325</v>
      </c>
      <c r="C10753">
        <v>54772</v>
      </c>
      <c r="D10753">
        <v>6041314951</v>
      </c>
    </row>
    <row r="10754" spans="1:4" x14ac:dyDescent="0.3">
      <c r="A10754" t="s">
        <v>13063</v>
      </c>
      <c r="B10754" t="s">
        <v>3269</v>
      </c>
      <c r="C10754">
        <v>13613</v>
      </c>
      <c r="D10754">
        <v>5837066497</v>
      </c>
    </row>
    <row r="10755" spans="1:4" x14ac:dyDescent="0.3">
      <c r="A10755" t="s">
        <v>13064</v>
      </c>
      <c r="B10755" t="s">
        <v>2065</v>
      </c>
      <c r="C10755">
        <v>34965</v>
      </c>
      <c r="D10755">
        <v>4783377790</v>
      </c>
    </row>
    <row r="10756" spans="1:4" x14ac:dyDescent="0.3">
      <c r="A10756" t="s">
        <v>13065</v>
      </c>
      <c r="B10756" t="s">
        <v>2650</v>
      </c>
      <c r="C10756">
        <v>58771</v>
      </c>
      <c r="D10756">
        <v>960994726</v>
      </c>
    </row>
    <row r="10757" spans="1:4" x14ac:dyDescent="0.3">
      <c r="A10757" t="s">
        <v>13066</v>
      </c>
      <c r="B10757" t="s">
        <v>2501</v>
      </c>
      <c r="C10757">
        <v>20079</v>
      </c>
      <c r="D10757">
        <v>7098438871</v>
      </c>
    </row>
    <row r="10758" spans="1:4" x14ac:dyDescent="0.3">
      <c r="A10758" t="s">
        <v>13067</v>
      </c>
      <c r="B10758" t="s">
        <v>2319</v>
      </c>
      <c r="C10758">
        <v>44823</v>
      </c>
      <c r="D10758">
        <v>9686840923</v>
      </c>
    </row>
    <row r="10759" spans="1:4" x14ac:dyDescent="0.3">
      <c r="A10759" t="s">
        <v>13068</v>
      </c>
      <c r="B10759" t="s">
        <v>2037</v>
      </c>
      <c r="C10759">
        <v>54535</v>
      </c>
      <c r="D10759">
        <v>5479449389</v>
      </c>
    </row>
    <row r="10760" spans="1:4" x14ac:dyDescent="0.3">
      <c r="A10760" t="s">
        <v>13069</v>
      </c>
      <c r="B10760" t="s">
        <v>2043</v>
      </c>
      <c r="C10760">
        <v>26969</v>
      </c>
      <c r="D10760">
        <v>1990335721</v>
      </c>
    </row>
    <row r="10761" spans="1:4" x14ac:dyDescent="0.3">
      <c r="A10761" t="s">
        <v>13070</v>
      </c>
      <c r="B10761" t="s">
        <v>2752</v>
      </c>
      <c r="C10761">
        <v>52180</v>
      </c>
      <c r="D10761">
        <v>5561472151</v>
      </c>
    </row>
    <row r="10762" spans="1:4" x14ac:dyDescent="0.3">
      <c r="A10762" t="s">
        <v>13071</v>
      </c>
      <c r="B10762" t="s">
        <v>2067</v>
      </c>
      <c r="C10762">
        <v>35795</v>
      </c>
      <c r="D10762">
        <v>5603330430</v>
      </c>
    </row>
    <row r="10763" spans="1:4" x14ac:dyDescent="0.3">
      <c r="A10763" t="s">
        <v>13072</v>
      </c>
      <c r="B10763" t="s">
        <v>2419</v>
      </c>
      <c r="C10763">
        <v>36682</v>
      </c>
      <c r="D10763">
        <v>3670950885</v>
      </c>
    </row>
    <row r="10764" spans="1:4" x14ac:dyDescent="0.3">
      <c r="A10764" t="s">
        <v>13073</v>
      </c>
      <c r="B10764" t="s">
        <v>2073</v>
      </c>
      <c r="C10764">
        <v>57663</v>
      </c>
      <c r="D10764">
        <v>3824197065</v>
      </c>
    </row>
    <row r="10765" spans="1:4" x14ac:dyDescent="0.3">
      <c r="A10765" t="s">
        <v>13074</v>
      </c>
      <c r="B10765" t="s">
        <v>2146</v>
      </c>
      <c r="C10765">
        <v>26858</v>
      </c>
      <c r="D10765">
        <v>9238967105</v>
      </c>
    </row>
    <row r="10766" spans="1:4" x14ac:dyDescent="0.3">
      <c r="A10766" t="s">
        <v>13075</v>
      </c>
      <c r="B10766" t="s">
        <v>2276</v>
      </c>
      <c r="C10766">
        <v>23501</v>
      </c>
      <c r="D10766">
        <v>9800744517</v>
      </c>
    </row>
    <row r="10767" spans="1:4" x14ac:dyDescent="0.3">
      <c r="A10767" t="s">
        <v>13076</v>
      </c>
      <c r="B10767" t="s">
        <v>2217</v>
      </c>
      <c r="C10767">
        <v>26884</v>
      </c>
      <c r="D10767">
        <v>9726268931</v>
      </c>
    </row>
    <row r="10768" spans="1:4" x14ac:dyDescent="0.3">
      <c r="A10768" t="s">
        <v>13077</v>
      </c>
      <c r="B10768" t="s">
        <v>2636</v>
      </c>
      <c r="C10768">
        <v>33825</v>
      </c>
      <c r="D10768">
        <v>8808097757</v>
      </c>
    </row>
    <row r="10769" spans="1:4" x14ac:dyDescent="0.3">
      <c r="A10769" t="s">
        <v>13078</v>
      </c>
      <c r="B10769" t="s">
        <v>2310</v>
      </c>
      <c r="C10769">
        <v>50098</v>
      </c>
      <c r="D10769">
        <v>3075132195</v>
      </c>
    </row>
    <row r="10770" spans="1:4" x14ac:dyDescent="0.3">
      <c r="A10770" t="s">
        <v>13079</v>
      </c>
      <c r="B10770" t="s">
        <v>1982</v>
      </c>
      <c r="C10770">
        <v>51682</v>
      </c>
      <c r="D10770">
        <v>8875305560</v>
      </c>
    </row>
    <row r="10771" spans="1:4" x14ac:dyDescent="0.3">
      <c r="A10771" t="s">
        <v>13080</v>
      </c>
      <c r="B10771" t="s">
        <v>3039</v>
      </c>
      <c r="C10771">
        <v>54404</v>
      </c>
      <c r="D10771">
        <v>9620547551</v>
      </c>
    </row>
    <row r="10772" spans="1:4" x14ac:dyDescent="0.3">
      <c r="A10772" t="s">
        <v>13081</v>
      </c>
      <c r="B10772" t="s">
        <v>2143</v>
      </c>
      <c r="C10772">
        <v>16735</v>
      </c>
      <c r="D10772">
        <v>6471464479</v>
      </c>
    </row>
    <row r="10773" spans="1:4" x14ac:dyDescent="0.3">
      <c r="A10773" t="s">
        <v>13082</v>
      </c>
      <c r="B10773" t="s">
        <v>3393</v>
      </c>
      <c r="C10773">
        <v>32319</v>
      </c>
      <c r="D10773">
        <v>1149008652</v>
      </c>
    </row>
    <row r="10774" spans="1:4" x14ac:dyDescent="0.3">
      <c r="A10774" t="s">
        <v>13083</v>
      </c>
      <c r="B10774" t="s">
        <v>1942</v>
      </c>
      <c r="C10774">
        <v>12659</v>
      </c>
      <c r="D10774">
        <v>8127128031</v>
      </c>
    </row>
    <row r="10775" spans="1:4" x14ac:dyDescent="0.3">
      <c r="A10775" t="s">
        <v>13084</v>
      </c>
      <c r="B10775" t="s">
        <v>2914</v>
      </c>
      <c r="C10775">
        <v>50208</v>
      </c>
      <c r="D10775">
        <v>3156820482</v>
      </c>
    </row>
    <row r="10776" spans="1:4" x14ac:dyDescent="0.3">
      <c r="A10776" t="s">
        <v>13085</v>
      </c>
      <c r="B10776" t="s">
        <v>2075</v>
      </c>
      <c r="C10776">
        <v>20418</v>
      </c>
      <c r="D10776">
        <v>471886378</v>
      </c>
    </row>
    <row r="10777" spans="1:4" x14ac:dyDescent="0.3">
      <c r="A10777" t="s">
        <v>13086</v>
      </c>
      <c r="B10777" t="s">
        <v>2507</v>
      </c>
      <c r="C10777">
        <v>36052</v>
      </c>
      <c r="D10777">
        <v>3580617389</v>
      </c>
    </row>
    <row r="10778" spans="1:4" x14ac:dyDescent="0.3">
      <c r="A10778" t="s">
        <v>13087</v>
      </c>
      <c r="B10778" t="s">
        <v>2914</v>
      </c>
      <c r="C10778">
        <v>55520</v>
      </c>
      <c r="D10778">
        <v>4716524892</v>
      </c>
    </row>
    <row r="10779" spans="1:4" x14ac:dyDescent="0.3">
      <c r="A10779" t="s">
        <v>13088</v>
      </c>
      <c r="B10779" t="s">
        <v>2305</v>
      </c>
      <c r="C10779">
        <v>59936</v>
      </c>
      <c r="D10779">
        <v>4900475084</v>
      </c>
    </row>
    <row r="10780" spans="1:4" x14ac:dyDescent="0.3">
      <c r="A10780" t="s">
        <v>13089</v>
      </c>
      <c r="B10780" t="s">
        <v>2286</v>
      </c>
      <c r="C10780">
        <v>24658</v>
      </c>
      <c r="D10780">
        <v>4097160079</v>
      </c>
    </row>
    <row r="10781" spans="1:4" x14ac:dyDescent="0.3">
      <c r="A10781" t="s">
        <v>13090</v>
      </c>
      <c r="B10781" t="s">
        <v>2175</v>
      </c>
      <c r="C10781">
        <v>44700</v>
      </c>
      <c r="D10781">
        <v>532074068</v>
      </c>
    </row>
    <row r="10782" spans="1:4" x14ac:dyDescent="0.3">
      <c r="A10782" t="s">
        <v>13091</v>
      </c>
      <c r="B10782" t="s">
        <v>2374</v>
      </c>
      <c r="C10782">
        <v>24606</v>
      </c>
      <c r="D10782">
        <v>132027631</v>
      </c>
    </row>
    <row r="10783" spans="1:4" x14ac:dyDescent="0.3">
      <c r="A10783" t="s">
        <v>13092</v>
      </c>
      <c r="B10783" t="s">
        <v>2540</v>
      </c>
      <c r="C10783">
        <v>27990</v>
      </c>
      <c r="D10783">
        <v>3097425365</v>
      </c>
    </row>
    <row r="10784" spans="1:4" x14ac:dyDescent="0.3">
      <c r="A10784" t="s">
        <v>13093</v>
      </c>
      <c r="B10784" t="s">
        <v>2047</v>
      </c>
      <c r="C10784">
        <v>51538</v>
      </c>
      <c r="D10784">
        <v>2292892200</v>
      </c>
    </row>
    <row r="10785" spans="1:4" x14ac:dyDescent="0.3">
      <c r="A10785" t="s">
        <v>13094</v>
      </c>
      <c r="B10785" t="s">
        <v>2764</v>
      </c>
      <c r="C10785">
        <v>23724</v>
      </c>
      <c r="D10785">
        <v>27852261</v>
      </c>
    </row>
    <row r="10786" spans="1:4" x14ac:dyDescent="0.3">
      <c r="A10786" t="s">
        <v>13095</v>
      </c>
      <c r="B10786" t="s">
        <v>2223</v>
      </c>
      <c r="C10786">
        <v>48426</v>
      </c>
      <c r="D10786">
        <v>4192443678</v>
      </c>
    </row>
    <row r="10787" spans="1:4" x14ac:dyDescent="0.3">
      <c r="A10787" t="s">
        <v>13096</v>
      </c>
      <c r="B10787" t="s">
        <v>2293</v>
      </c>
      <c r="C10787">
        <v>23470</v>
      </c>
      <c r="D10787">
        <v>3266408608</v>
      </c>
    </row>
    <row r="10788" spans="1:4" x14ac:dyDescent="0.3">
      <c r="A10788" t="s">
        <v>13097</v>
      </c>
      <c r="B10788" t="s">
        <v>2436</v>
      </c>
      <c r="C10788">
        <v>50299</v>
      </c>
      <c r="D10788">
        <v>8887868026</v>
      </c>
    </row>
    <row r="10789" spans="1:4" x14ac:dyDescent="0.3">
      <c r="A10789" t="s">
        <v>13098</v>
      </c>
      <c r="B10789" t="s">
        <v>2473</v>
      </c>
      <c r="C10789">
        <v>54456</v>
      </c>
      <c r="D10789">
        <v>4453315724</v>
      </c>
    </row>
    <row r="10790" spans="1:4" x14ac:dyDescent="0.3">
      <c r="A10790" t="s">
        <v>13099</v>
      </c>
      <c r="B10790" t="s">
        <v>2073</v>
      </c>
      <c r="C10790">
        <v>34469</v>
      </c>
      <c r="D10790">
        <v>4188124377</v>
      </c>
    </row>
    <row r="10791" spans="1:4" x14ac:dyDescent="0.3">
      <c r="A10791" t="s">
        <v>13100</v>
      </c>
      <c r="B10791" t="s">
        <v>2168</v>
      </c>
      <c r="C10791">
        <v>31359</v>
      </c>
      <c r="D10791">
        <v>3867281491</v>
      </c>
    </row>
    <row r="10792" spans="1:4" x14ac:dyDescent="0.3">
      <c r="A10792" t="s">
        <v>13101</v>
      </c>
      <c r="B10792" t="s">
        <v>2325</v>
      </c>
      <c r="C10792">
        <v>54628</v>
      </c>
      <c r="D10792">
        <v>3877279783</v>
      </c>
    </row>
    <row r="10793" spans="1:4" x14ac:dyDescent="0.3">
      <c r="A10793" t="s">
        <v>13102</v>
      </c>
      <c r="B10793" t="s">
        <v>2182</v>
      </c>
      <c r="C10793">
        <v>35791</v>
      </c>
      <c r="D10793">
        <v>8552526727</v>
      </c>
    </row>
    <row r="10794" spans="1:4" x14ac:dyDescent="0.3">
      <c r="A10794" t="s">
        <v>13103</v>
      </c>
      <c r="B10794" t="s">
        <v>2321</v>
      </c>
      <c r="C10794">
        <v>59539</v>
      </c>
      <c r="D10794">
        <v>6255831884</v>
      </c>
    </row>
    <row r="10795" spans="1:4" x14ac:dyDescent="0.3">
      <c r="A10795" t="s">
        <v>13104</v>
      </c>
      <c r="B10795" t="s">
        <v>3663</v>
      </c>
      <c r="C10795">
        <v>52940</v>
      </c>
      <c r="D10795">
        <v>8249460030</v>
      </c>
    </row>
    <row r="10796" spans="1:4" x14ac:dyDescent="0.3">
      <c r="A10796" t="s">
        <v>13105</v>
      </c>
      <c r="B10796" t="s">
        <v>3108</v>
      </c>
      <c r="C10796">
        <v>17202</v>
      </c>
      <c r="D10796">
        <v>3932861779</v>
      </c>
    </row>
    <row r="10797" spans="1:4" x14ac:dyDescent="0.3">
      <c r="A10797" t="s">
        <v>13106</v>
      </c>
      <c r="B10797" t="s">
        <v>2524</v>
      </c>
      <c r="C10797">
        <v>13712</v>
      </c>
      <c r="D10797">
        <v>7521557441</v>
      </c>
    </row>
    <row r="10798" spans="1:4" x14ac:dyDescent="0.3">
      <c r="A10798" t="s">
        <v>13107</v>
      </c>
      <c r="B10798" t="s">
        <v>2722</v>
      </c>
      <c r="C10798">
        <v>43831</v>
      </c>
      <c r="D10798">
        <v>9458563771</v>
      </c>
    </row>
    <row r="10799" spans="1:4" x14ac:dyDescent="0.3">
      <c r="A10799" t="s">
        <v>13108</v>
      </c>
      <c r="B10799" t="s">
        <v>2557</v>
      </c>
      <c r="C10799">
        <v>29051</v>
      </c>
      <c r="D10799">
        <v>1192770250</v>
      </c>
    </row>
    <row r="10800" spans="1:4" x14ac:dyDescent="0.3">
      <c r="A10800" t="s">
        <v>13109</v>
      </c>
      <c r="B10800" t="s">
        <v>2133</v>
      </c>
      <c r="C10800">
        <v>21868</v>
      </c>
      <c r="D10800">
        <v>7670936274</v>
      </c>
    </row>
    <row r="10801" spans="1:4" x14ac:dyDescent="0.3">
      <c r="A10801" t="s">
        <v>13110</v>
      </c>
      <c r="B10801" t="s">
        <v>2345</v>
      </c>
      <c r="C10801">
        <v>42804</v>
      </c>
      <c r="D10801">
        <v>4718207207</v>
      </c>
    </row>
    <row r="10802" spans="1:4" x14ac:dyDescent="0.3">
      <c r="A10802" t="s">
        <v>13111</v>
      </c>
      <c r="B10802" t="s">
        <v>2824</v>
      </c>
      <c r="C10802">
        <v>10288</v>
      </c>
      <c r="D10802">
        <v>8875305560</v>
      </c>
    </row>
    <row r="10803" spans="1:4" x14ac:dyDescent="0.3">
      <c r="A10803" t="s">
        <v>13112</v>
      </c>
      <c r="B10803" t="s">
        <v>4163</v>
      </c>
      <c r="C10803">
        <v>13157</v>
      </c>
      <c r="D10803">
        <v>3935718624</v>
      </c>
    </row>
    <row r="10804" spans="1:4" x14ac:dyDescent="0.3">
      <c r="A10804" t="s">
        <v>13113</v>
      </c>
      <c r="B10804" t="s">
        <v>2231</v>
      </c>
      <c r="C10804">
        <v>51022</v>
      </c>
      <c r="D10804">
        <v>5186660353</v>
      </c>
    </row>
    <row r="10805" spans="1:4" x14ac:dyDescent="0.3">
      <c r="A10805" t="s">
        <v>13114</v>
      </c>
      <c r="B10805" t="s">
        <v>2014</v>
      </c>
      <c r="C10805">
        <v>28027</v>
      </c>
      <c r="D10805">
        <v>3600185284</v>
      </c>
    </row>
    <row r="10806" spans="1:4" x14ac:dyDescent="0.3">
      <c r="A10806" t="s">
        <v>13115</v>
      </c>
      <c r="B10806" t="s">
        <v>2718</v>
      </c>
      <c r="C10806">
        <v>34969</v>
      </c>
      <c r="D10806">
        <v>1442784075</v>
      </c>
    </row>
    <row r="10807" spans="1:4" x14ac:dyDescent="0.3">
      <c r="A10807" t="s">
        <v>13116</v>
      </c>
      <c r="B10807" t="s">
        <v>2536</v>
      </c>
      <c r="C10807">
        <v>38701</v>
      </c>
      <c r="D10807">
        <v>2421688019</v>
      </c>
    </row>
    <row r="10808" spans="1:4" x14ac:dyDescent="0.3">
      <c r="A10808" t="s">
        <v>13117</v>
      </c>
      <c r="B10808" t="s">
        <v>2478</v>
      </c>
      <c r="C10808">
        <v>46915</v>
      </c>
      <c r="D10808">
        <v>3269054114</v>
      </c>
    </row>
    <row r="10809" spans="1:4" x14ac:dyDescent="0.3">
      <c r="A10809" t="s">
        <v>13118</v>
      </c>
      <c r="B10809" t="s">
        <v>3286</v>
      </c>
      <c r="C10809">
        <v>29940</v>
      </c>
      <c r="D10809">
        <v>4328154427</v>
      </c>
    </row>
    <row r="10810" spans="1:4" x14ac:dyDescent="0.3">
      <c r="A10810" t="s">
        <v>13119</v>
      </c>
      <c r="B10810" t="s">
        <v>2323</v>
      </c>
      <c r="C10810">
        <v>27628</v>
      </c>
      <c r="D10810">
        <v>1841759848</v>
      </c>
    </row>
    <row r="10811" spans="1:4" x14ac:dyDescent="0.3">
      <c r="A10811" t="s">
        <v>13120</v>
      </c>
      <c r="B10811" t="s">
        <v>2731</v>
      </c>
      <c r="C10811">
        <v>55507</v>
      </c>
      <c r="D10811">
        <v>4849214614</v>
      </c>
    </row>
    <row r="10812" spans="1:4" x14ac:dyDescent="0.3">
      <c r="A10812" t="s">
        <v>13121</v>
      </c>
      <c r="B10812" t="s">
        <v>2749</v>
      </c>
      <c r="C10812">
        <v>25021</v>
      </c>
      <c r="D10812">
        <v>9627071331</v>
      </c>
    </row>
    <row r="10813" spans="1:4" x14ac:dyDescent="0.3">
      <c r="A10813" t="s">
        <v>13122</v>
      </c>
      <c r="B10813" t="s">
        <v>2990</v>
      </c>
      <c r="C10813">
        <v>37380</v>
      </c>
      <c r="D10813">
        <v>899126162</v>
      </c>
    </row>
    <row r="10814" spans="1:4" x14ac:dyDescent="0.3">
      <c r="A10814" t="s">
        <v>13123</v>
      </c>
      <c r="B10814" t="s">
        <v>2225</v>
      </c>
      <c r="C10814">
        <v>48522</v>
      </c>
      <c r="D10814">
        <v>6402318035</v>
      </c>
    </row>
    <row r="10815" spans="1:4" x14ac:dyDescent="0.3">
      <c r="A10815" t="s">
        <v>13124</v>
      </c>
      <c r="B10815" t="s">
        <v>1976</v>
      </c>
      <c r="C10815">
        <v>32738</v>
      </c>
      <c r="D10815">
        <v>6801140183</v>
      </c>
    </row>
    <row r="10816" spans="1:4" x14ac:dyDescent="0.3">
      <c r="A10816" t="s">
        <v>13125</v>
      </c>
      <c r="B10816" t="s">
        <v>2409</v>
      </c>
      <c r="C10816">
        <v>45225</v>
      </c>
      <c r="D10816">
        <v>3545427749</v>
      </c>
    </row>
    <row r="10817" spans="1:4" x14ac:dyDescent="0.3">
      <c r="A10817" t="s">
        <v>13126</v>
      </c>
      <c r="B10817" t="s">
        <v>2316</v>
      </c>
      <c r="C10817">
        <v>15589</v>
      </c>
      <c r="D10817">
        <v>2757793764</v>
      </c>
    </row>
    <row r="10818" spans="1:4" x14ac:dyDescent="0.3">
      <c r="A10818" t="s">
        <v>13127</v>
      </c>
      <c r="B10818" t="s">
        <v>2329</v>
      </c>
      <c r="C10818">
        <v>47259</v>
      </c>
      <c r="D10818">
        <v>5358183647</v>
      </c>
    </row>
    <row r="10819" spans="1:4" x14ac:dyDescent="0.3">
      <c r="A10819" t="s">
        <v>13128</v>
      </c>
      <c r="B10819" t="s">
        <v>3297</v>
      </c>
      <c r="C10819">
        <v>23375</v>
      </c>
      <c r="D10819">
        <v>3235176993</v>
      </c>
    </row>
    <row r="10820" spans="1:4" x14ac:dyDescent="0.3">
      <c r="A10820" t="s">
        <v>13129</v>
      </c>
      <c r="B10820" t="s">
        <v>2587</v>
      </c>
      <c r="C10820">
        <v>24568</v>
      </c>
      <c r="D10820">
        <v>7338728615</v>
      </c>
    </row>
    <row r="10821" spans="1:4" x14ac:dyDescent="0.3">
      <c r="A10821" t="s">
        <v>13130</v>
      </c>
      <c r="B10821" t="s">
        <v>1944</v>
      </c>
      <c r="C10821">
        <v>32480</v>
      </c>
      <c r="D10821">
        <v>3933021111</v>
      </c>
    </row>
    <row r="10822" spans="1:4" x14ac:dyDescent="0.3">
      <c r="A10822" t="s">
        <v>13131</v>
      </c>
      <c r="B10822" t="s">
        <v>2459</v>
      </c>
      <c r="C10822">
        <v>11465</v>
      </c>
      <c r="D10822">
        <v>9684187432</v>
      </c>
    </row>
    <row r="10823" spans="1:4" x14ac:dyDescent="0.3">
      <c r="A10823" t="s">
        <v>13132</v>
      </c>
      <c r="B10823" t="s">
        <v>2663</v>
      </c>
      <c r="C10823">
        <v>59260</v>
      </c>
      <c r="D10823">
        <v>9854387496</v>
      </c>
    </row>
    <row r="10824" spans="1:4" x14ac:dyDescent="0.3">
      <c r="A10824" t="s">
        <v>13133</v>
      </c>
      <c r="B10824" t="s">
        <v>2290</v>
      </c>
      <c r="C10824">
        <v>37771</v>
      </c>
      <c r="D10824">
        <v>3764546336</v>
      </c>
    </row>
    <row r="10825" spans="1:4" x14ac:dyDescent="0.3">
      <c r="A10825" t="s">
        <v>13134</v>
      </c>
      <c r="B10825" t="s">
        <v>2290</v>
      </c>
      <c r="C10825">
        <v>23691</v>
      </c>
      <c r="D10825">
        <v>5998486889</v>
      </c>
    </row>
    <row r="10826" spans="1:4" x14ac:dyDescent="0.3">
      <c r="A10826" t="s">
        <v>13135</v>
      </c>
      <c r="B10826" t="s">
        <v>2587</v>
      </c>
      <c r="C10826">
        <v>52534</v>
      </c>
      <c r="D10826">
        <v>7560031153</v>
      </c>
    </row>
    <row r="10827" spans="1:4" x14ac:dyDescent="0.3">
      <c r="A10827" t="s">
        <v>13136</v>
      </c>
      <c r="B10827" t="s">
        <v>3583</v>
      </c>
      <c r="C10827">
        <v>12824</v>
      </c>
      <c r="D10827">
        <v>5990182805</v>
      </c>
    </row>
    <row r="10828" spans="1:4" x14ac:dyDescent="0.3">
      <c r="A10828" t="s">
        <v>13137</v>
      </c>
      <c r="B10828" t="s">
        <v>1993</v>
      </c>
      <c r="C10828">
        <v>43523</v>
      </c>
      <c r="D10828">
        <v>2376099331</v>
      </c>
    </row>
    <row r="10829" spans="1:4" x14ac:dyDescent="0.3">
      <c r="A10829" t="s">
        <v>13138</v>
      </c>
      <c r="B10829" t="s">
        <v>2079</v>
      </c>
      <c r="C10829">
        <v>37555</v>
      </c>
      <c r="D10829">
        <v>6000780338</v>
      </c>
    </row>
    <row r="10830" spans="1:4" x14ac:dyDescent="0.3">
      <c r="A10830" t="s">
        <v>13139</v>
      </c>
      <c r="B10830" t="s">
        <v>2869</v>
      </c>
      <c r="C10830">
        <v>21736</v>
      </c>
      <c r="D10830">
        <v>999389173</v>
      </c>
    </row>
    <row r="10831" spans="1:4" x14ac:dyDescent="0.3">
      <c r="A10831" t="s">
        <v>13140</v>
      </c>
      <c r="B10831" t="s">
        <v>4864</v>
      </c>
      <c r="C10831">
        <v>18571</v>
      </c>
      <c r="D10831">
        <v>6938295417</v>
      </c>
    </row>
    <row r="10832" spans="1:4" x14ac:dyDescent="0.3">
      <c r="A10832" t="s">
        <v>13141</v>
      </c>
      <c r="B10832" t="s">
        <v>2488</v>
      </c>
      <c r="C10832">
        <v>31240</v>
      </c>
      <c r="D10832">
        <v>9155356869</v>
      </c>
    </row>
    <row r="10833" spans="1:4" x14ac:dyDescent="0.3">
      <c r="A10833" t="s">
        <v>13142</v>
      </c>
      <c r="B10833" t="s">
        <v>3753</v>
      </c>
      <c r="C10833">
        <v>17370</v>
      </c>
      <c r="D10833">
        <v>4997183822</v>
      </c>
    </row>
    <row r="10834" spans="1:4" x14ac:dyDescent="0.3">
      <c r="A10834" t="s">
        <v>13143</v>
      </c>
      <c r="B10834" t="s">
        <v>2123</v>
      </c>
      <c r="C10834">
        <v>50958</v>
      </c>
      <c r="D10834">
        <v>3435517239</v>
      </c>
    </row>
    <row r="10835" spans="1:4" x14ac:dyDescent="0.3">
      <c r="A10835" t="s">
        <v>13144</v>
      </c>
      <c r="B10835" t="s">
        <v>3720</v>
      </c>
      <c r="C10835">
        <v>45385</v>
      </c>
      <c r="D10835">
        <v>4398950745</v>
      </c>
    </row>
    <row r="10836" spans="1:4" x14ac:dyDescent="0.3">
      <c r="A10836" t="s">
        <v>13145</v>
      </c>
      <c r="B10836" t="s">
        <v>2548</v>
      </c>
      <c r="C10836">
        <v>36773</v>
      </c>
      <c r="D10836">
        <v>4579641655</v>
      </c>
    </row>
    <row r="10837" spans="1:4" x14ac:dyDescent="0.3">
      <c r="A10837" t="s">
        <v>13146</v>
      </c>
      <c r="B10837" t="s">
        <v>2869</v>
      </c>
      <c r="C10837">
        <v>55371</v>
      </c>
      <c r="D10837">
        <v>3935718624</v>
      </c>
    </row>
    <row r="10838" spans="1:4" x14ac:dyDescent="0.3">
      <c r="A10838" t="s">
        <v>13147</v>
      </c>
      <c r="B10838" t="s">
        <v>2593</v>
      </c>
      <c r="C10838">
        <v>44749</v>
      </c>
      <c r="D10838">
        <v>115757341</v>
      </c>
    </row>
    <row r="10839" spans="1:4" x14ac:dyDescent="0.3">
      <c r="A10839" t="s">
        <v>13148</v>
      </c>
      <c r="B10839" t="s">
        <v>2083</v>
      </c>
      <c r="C10839">
        <v>22102</v>
      </c>
      <c r="D10839">
        <v>7140803102</v>
      </c>
    </row>
    <row r="10840" spans="1:4" x14ac:dyDescent="0.3">
      <c r="A10840" t="s">
        <v>13149</v>
      </c>
      <c r="B10840" t="s">
        <v>2246</v>
      </c>
      <c r="C10840">
        <v>25652</v>
      </c>
      <c r="D10840">
        <v>7892446737</v>
      </c>
    </row>
    <row r="10841" spans="1:4" x14ac:dyDescent="0.3">
      <c r="A10841" t="s">
        <v>13150</v>
      </c>
      <c r="B10841" t="s">
        <v>3376</v>
      </c>
      <c r="C10841">
        <v>46903</v>
      </c>
      <c r="D10841">
        <v>8731494560</v>
      </c>
    </row>
    <row r="10842" spans="1:4" x14ac:dyDescent="0.3">
      <c r="A10842" t="s">
        <v>13151</v>
      </c>
      <c r="B10842" t="s">
        <v>3291</v>
      </c>
      <c r="C10842">
        <v>17893</v>
      </c>
      <c r="D10842">
        <v>3858163570</v>
      </c>
    </row>
    <row r="10843" spans="1:4" x14ac:dyDescent="0.3">
      <c r="A10843" t="s">
        <v>13152</v>
      </c>
      <c r="B10843" t="s">
        <v>2869</v>
      </c>
      <c r="C10843">
        <v>45069</v>
      </c>
      <c r="D10843">
        <v>4049350750</v>
      </c>
    </row>
    <row r="10844" spans="1:4" x14ac:dyDescent="0.3">
      <c r="A10844" t="s">
        <v>13153</v>
      </c>
      <c r="B10844" t="s">
        <v>1938</v>
      </c>
      <c r="C10844">
        <v>13058</v>
      </c>
      <c r="D10844">
        <v>4029727026</v>
      </c>
    </row>
    <row r="10845" spans="1:4" x14ac:dyDescent="0.3">
      <c r="A10845" t="s">
        <v>13154</v>
      </c>
      <c r="B10845" t="s">
        <v>2663</v>
      </c>
      <c r="C10845">
        <v>12319</v>
      </c>
      <c r="D10845">
        <v>8175279842</v>
      </c>
    </row>
    <row r="10846" spans="1:4" x14ac:dyDescent="0.3">
      <c r="A10846" t="s">
        <v>13155</v>
      </c>
      <c r="B10846" t="s">
        <v>2166</v>
      </c>
      <c r="C10846">
        <v>36794</v>
      </c>
      <c r="D10846">
        <v>3991175401</v>
      </c>
    </row>
    <row r="10847" spans="1:4" x14ac:dyDescent="0.3">
      <c r="A10847" t="s">
        <v>13156</v>
      </c>
      <c r="B10847" t="s">
        <v>1956</v>
      </c>
      <c r="C10847">
        <v>40661</v>
      </c>
      <c r="D10847">
        <v>7645724897</v>
      </c>
    </row>
    <row r="10848" spans="1:4" x14ac:dyDescent="0.3">
      <c r="A10848" t="s">
        <v>13157</v>
      </c>
      <c r="B10848" t="s">
        <v>1942</v>
      </c>
      <c r="C10848">
        <v>21910</v>
      </c>
      <c r="D10848">
        <v>4718207207</v>
      </c>
    </row>
    <row r="10849" spans="1:4" x14ac:dyDescent="0.3">
      <c r="A10849" t="s">
        <v>13158</v>
      </c>
      <c r="B10849" t="s">
        <v>2141</v>
      </c>
      <c r="C10849">
        <v>29796</v>
      </c>
      <c r="D10849">
        <v>6313424239</v>
      </c>
    </row>
    <row r="10850" spans="1:4" x14ac:dyDescent="0.3">
      <c r="A10850" t="s">
        <v>13159</v>
      </c>
      <c r="B10850" t="s">
        <v>2468</v>
      </c>
      <c r="C10850">
        <v>26967</v>
      </c>
      <c r="D10850">
        <v>2297168497</v>
      </c>
    </row>
    <row r="10851" spans="1:4" x14ac:dyDescent="0.3">
      <c r="A10851" t="s">
        <v>13160</v>
      </c>
      <c r="B10851" t="s">
        <v>3753</v>
      </c>
      <c r="C10851">
        <v>52167</v>
      </c>
      <c r="D10851">
        <v>4037854406</v>
      </c>
    </row>
    <row r="10852" spans="1:4" x14ac:dyDescent="0.3">
      <c r="A10852" t="s">
        <v>13161</v>
      </c>
      <c r="B10852" t="s">
        <v>5394</v>
      </c>
      <c r="C10852">
        <v>39067</v>
      </c>
      <c r="D10852">
        <v>3642452728</v>
      </c>
    </row>
    <row r="10853" spans="1:4" x14ac:dyDescent="0.3">
      <c r="A10853" t="s">
        <v>13162</v>
      </c>
      <c r="B10853" t="s">
        <v>3356</v>
      </c>
      <c r="C10853">
        <v>34848</v>
      </c>
      <c r="D10853">
        <v>3933021111</v>
      </c>
    </row>
    <row r="10854" spans="1:4" x14ac:dyDescent="0.3">
      <c r="A10854" t="s">
        <v>13163</v>
      </c>
      <c r="B10854" t="s">
        <v>2300</v>
      </c>
      <c r="C10854">
        <v>44923</v>
      </c>
      <c r="D10854">
        <v>7885796000</v>
      </c>
    </row>
    <row r="10855" spans="1:4" x14ac:dyDescent="0.3">
      <c r="A10855" t="s">
        <v>13164</v>
      </c>
      <c r="B10855" t="s">
        <v>2008</v>
      </c>
      <c r="C10855">
        <v>29453</v>
      </c>
      <c r="D10855">
        <v>7516977292</v>
      </c>
    </row>
    <row r="10856" spans="1:4" x14ac:dyDescent="0.3">
      <c r="A10856" t="s">
        <v>13165</v>
      </c>
      <c r="B10856" t="s">
        <v>2177</v>
      </c>
      <c r="C10856">
        <v>31667</v>
      </c>
      <c r="D10856">
        <v>9163060264</v>
      </c>
    </row>
    <row r="10857" spans="1:4" x14ac:dyDescent="0.3">
      <c r="A10857" t="s">
        <v>13166</v>
      </c>
      <c r="B10857" t="s">
        <v>2020</v>
      </c>
      <c r="C10857">
        <v>24477</v>
      </c>
      <c r="D10857">
        <v>4730395069</v>
      </c>
    </row>
    <row r="10858" spans="1:4" x14ac:dyDescent="0.3">
      <c r="A10858" t="s">
        <v>13167</v>
      </c>
      <c r="B10858" t="s">
        <v>1944</v>
      </c>
      <c r="C10858">
        <v>51612</v>
      </c>
      <c r="D10858">
        <v>8945564357</v>
      </c>
    </row>
    <row r="10859" spans="1:4" x14ac:dyDescent="0.3">
      <c r="A10859" t="s">
        <v>13168</v>
      </c>
      <c r="B10859" t="s">
        <v>3753</v>
      </c>
      <c r="C10859">
        <v>43193</v>
      </c>
      <c r="D10859">
        <v>9292607561</v>
      </c>
    </row>
    <row r="10860" spans="1:4" x14ac:dyDescent="0.3">
      <c r="A10860" t="s">
        <v>13169</v>
      </c>
      <c r="B10860" t="s">
        <v>2436</v>
      </c>
      <c r="C10860">
        <v>30727</v>
      </c>
      <c r="D10860">
        <v>5929508313</v>
      </c>
    </row>
    <row r="10861" spans="1:4" x14ac:dyDescent="0.3">
      <c r="A10861" t="s">
        <v>13170</v>
      </c>
      <c r="B10861" t="s">
        <v>2977</v>
      </c>
      <c r="C10861">
        <v>35662</v>
      </c>
      <c r="D10861">
        <v>7462528568</v>
      </c>
    </row>
    <row r="10862" spans="1:4" x14ac:dyDescent="0.3">
      <c r="A10862" t="s">
        <v>13171</v>
      </c>
      <c r="B10862" t="s">
        <v>2663</v>
      </c>
      <c r="C10862">
        <v>17532</v>
      </c>
      <c r="D10862">
        <v>6510701464</v>
      </c>
    </row>
    <row r="10863" spans="1:4" x14ac:dyDescent="0.3">
      <c r="A10863" t="s">
        <v>13172</v>
      </c>
      <c r="B10863" t="s">
        <v>2800</v>
      </c>
      <c r="C10863">
        <v>52586</v>
      </c>
      <c r="D10863">
        <v>3303111790</v>
      </c>
    </row>
    <row r="10864" spans="1:4" x14ac:dyDescent="0.3">
      <c r="A10864" t="s">
        <v>13173</v>
      </c>
      <c r="B10864" t="s">
        <v>2111</v>
      </c>
      <c r="C10864">
        <v>37936</v>
      </c>
      <c r="D10864">
        <v>3642988458</v>
      </c>
    </row>
    <row r="10865" spans="1:4" x14ac:dyDescent="0.3">
      <c r="A10865" t="s">
        <v>13174</v>
      </c>
      <c r="B10865" t="s">
        <v>2503</v>
      </c>
      <c r="C10865">
        <v>53731</v>
      </c>
      <c r="D10865">
        <v>7268478941</v>
      </c>
    </row>
    <row r="10866" spans="1:4" x14ac:dyDescent="0.3">
      <c r="A10866" t="s">
        <v>13175</v>
      </c>
      <c r="B10866" t="s">
        <v>2536</v>
      </c>
      <c r="C10866">
        <v>53089</v>
      </c>
      <c r="D10866">
        <v>5623930522</v>
      </c>
    </row>
    <row r="10867" spans="1:4" x14ac:dyDescent="0.3">
      <c r="A10867" t="s">
        <v>13176</v>
      </c>
      <c r="B10867" t="s">
        <v>1995</v>
      </c>
      <c r="C10867">
        <v>37300</v>
      </c>
      <c r="D10867">
        <v>7783641539</v>
      </c>
    </row>
    <row r="10868" spans="1:4" x14ac:dyDescent="0.3">
      <c r="A10868" t="s">
        <v>13177</v>
      </c>
      <c r="B10868" t="s">
        <v>2266</v>
      </c>
      <c r="C10868">
        <v>11292</v>
      </c>
      <c r="D10868">
        <v>3156820482</v>
      </c>
    </row>
    <row r="10869" spans="1:4" x14ac:dyDescent="0.3">
      <c r="A10869" t="s">
        <v>13178</v>
      </c>
      <c r="B10869" t="s">
        <v>2024</v>
      </c>
      <c r="C10869">
        <v>59634</v>
      </c>
      <c r="D10869">
        <v>3273288531</v>
      </c>
    </row>
    <row r="10870" spans="1:4" x14ac:dyDescent="0.3">
      <c r="A10870" t="s">
        <v>13179</v>
      </c>
      <c r="B10870" t="s">
        <v>3508</v>
      </c>
      <c r="C10870">
        <v>19736</v>
      </c>
      <c r="D10870">
        <v>4219825649</v>
      </c>
    </row>
    <row r="10871" spans="1:4" x14ac:dyDescent="0.3">
      <c r="A10871" t="s">
        <v>13180</v>
      </c>
      <c r="B10871" t="s">
        <v>1980</v>
      </c>
      <c r="C10871">
        <v>13867</v>
      </c>
      <c r="D10871">
        <v>2376099331</v>
      </c>
    </row>
    <row r="10872" spans="1:4" x14ac:dyDescent="0.3">
      <c r="A10872" t="s">
        <v>13181</v>
      </c>
      <c r="B10872" t="s">
        <v>3753</v>
      </c>
      <c r="C10872">
        <v>11759</v>
      </c>
      <c r="D10872">
        <v>8864419241</v>
      </c>
    </row>
    <row r="10873" spans="1:4" x14ac:dyDescent="0.3">
      <c r="A10873" t="s">
        <v>13182</v>
      </c>
      <c r="B10873" t="s">
        <v>2606</v>
      </c>
      <c r="C10873">
        <v>53191</v>
      </c>
      <c r="D10873">
        <v>6408517315</v>
      </c>
    </row>
    <row r="10874" spans="1:4" x14ac:dyDescent="0.3">
      <c r="A10874" t="s">
        <v>13183</v>
      </c>
      <c r="B10874" t="s">
        <v>2194</v>
      </c>
      <c r="C10874">
        <v>15537</v>
      </c>
      <c r="D10874">
        <v>5082945165</v>
      </c>
    </row>
    <row r="10875" spans="1:4" x14ac:dyDescent="0.3">
      <c r="A10875" t="s">
        <v>13184</v>
      </c>
      <c r="B10875" t="s">
        <v>2439</v>
      </c>
      <c r="C10875">
        <v>39302</v>
      </c>
      <c r="D10875">
        <v>5407735911</v>
      </c>
    </row>
    <row r="10876" spans="1:4" x14ac:dyDescent="0.3">
      <c r="A10876" t="s">
        <v>13185</v>
      </c>
      <c r="B10876" t="s">
        <v>2219</v>
      </c>
      <c r="C10876">
        <v>39176</v>
      </c>
      <c r="D10876">
        <v>3016446324</v>
      </c>
    </row>
    <row r="10877" spans="1:4" x14ac:dyDescent="0.3">
      <c r="A10877" t="s">
        <v>13186</v>
      </c>
      <c r="B10877" t="s">
        <v>2764</v>
      </c>
      <c r="C10877">
        <v>35559</v>
      </c>
      <c r="D10877">
        <v>5903124704</v>
      </c>
    </row>
    <row r="10878" spans="1:4" x14ac:dyDescent="0.3">
      <c r="A10878" t="s">
        <v>13187</v>
      </c>
      <c r="B10878" t="s">
        <v>3271</v>
      </c>
      <c r="C10878">
        <v>20481</v>
      </c>
      <c r="D10878">
        <v>9795921177</v>
      </c>
    </row>
    <row r="10879" spans="1:4" x14ac:dyDescent="0.3">
      <c r="A10879" t="s">
        <v>13188</v>
      </c>
      <c r="B10879" t="s">
        <v>2073</v>
      </c>
      <c r="C10879">
        <v>15520</v>
      </c>
      <c r="D10879">
        <v>4649590612</v>
      </c>
    </row>
    <row r="10880" spans="1:4" x14ac:dyDescent="0.3">
      <c r="A10880" t="s">
        <v>13189</v>
      </c>
      <c r="B10880" t="s">
        <v>2524</v>
      </c>
      <c r="C10880">
        <v>41440</v>
      </c>
      <c r="D10880">
        <v>2757793764</v>
      </c>
    </row>
    <row r="10881" spans="1:4" x14ac:dyDescent="0.3">
      <c r="A10881" t="s">
        <v>13190</v>
      </c>
      <c r="B10881" t="s">
        <v>2569</v>
      </c>
      <c r="C10881">
        <v>10776</v>
      </c>
      <c r="D10881">
        <v>7673188813</v>
      </c>
    </row>
    <row r="10882" spans="1:4" x14ac:dyDescent="0.3">
      <c r="A10882" t="s">
        <v>13191</v>
      </c>
      <c r="B10882" t="s">
        <v>4163</v>
      </c>
      <c r="C10882">
        <v>26379</v>
      </c>
      <c r="D10882">
        <v>4192879565</v>
      </c>
    </row>
    <row r="10883" spans="1:4" x14ac:dyDescent="0.3">
      <c r="A10883" t="s">
        <v>13192</v>
      </c>
      <c r="B10883" t="s">
        <v>2164</v>
      </c>
      <c r="C10883">
        <v>58409</v>
      </c>
      <c r="D10883">
        <v>5000631609</v>
      </c>
    </row>
    <row r="10884" spans="1:4" x14ac:dyDescent="0.3">
      <c r="A10884" t="s">
        <v>13193</v>
      </c>
      <c r="B10884" t="s">
        <v>2164</v>
      </c>
      <c r="C10884">
        <v>12443</v>
      </c>
      <c r="D10884">
        <v>7001733199</v>
      </c>
    </row>
    <row r="10885" spans="1:4" x14ac:dyDescent="0.3">
      <c r="A10885" t="s">
        <v>13194</v>
      </c>
      <c r="B10885" t="s">
        <v>3286</v>
      </c>
      <c r="C10885">
        <v>59772</v>
      </c>
      <c r="D10885">
        <v>2070860833</v>
      </c>
    </row>
    <row r="10886" spans="1:4" x14ac:dyDescent="0.3">
      <c r="A10886" t="s">
        <v>13195</v>
      </c>
      <c r="B10886" t="s">
        <v>2920</v>
      </c>
      <c r="C10886">
        <v>27496</v>
      </c>
      <c r="D10886">
        <v>9292607561</v>
      </c>
    </row>
    <row r="10887" spans="1:4" x14ac:dyDescent="0.3">
      <c r="A10887" t="s">
        <v>13196</v>
      </c>
      <c r="B10887" t="s">
        <v>2923</v>
      </c>
      <c r="C10887">
        <v>49129</v>
      </c>
      <c r="D10887">
        <v>6978367184</v>
      </c>
    </row>
    <row r="10888" spans="1:4" x14ac:dyDescent="0.3">
      <c r="A10888" t="s">
        <v>13197</v>
      </c>
      <c r="B10888" t="s">
        <v>2197</v>
      </c>
      <c r="C10888">
        <v>14649</v>
      </c>
      <c r="D10888">
        <v>9965847037</v>
      </c>
    </row>
    <row r="10889" spans="1:4" x14ac:dyDescent="0.3">
      <c r="A10889" t="s">
        <v>13198</v>
      </c>
      <c r="B10889" t="s">
        <v>2569</v>
      </c>
      <c r="C10889">
        <v>52378</v>
      </c>
      <c r="D10889">
        <v>4175195971</v>
      </c>
    </row>
    <row r="10890" spans="1:4" x14ac:dyDescent="0.3">
      <c r="A10890" t="s">
        <v>13199</v>
      </c>
      <c r="B10890" t="s">
        <v>2170</v>
      </c>
      <c r="C10890">
        <v>38022</v>
      </c>
      <c r="D10890">
        <v>3933021111</v>
      </c>
    </row>
    <row r="10891" spans="1:4" x14ac:dyDescent="0.3">
      <c r="A10891" t="s">
        <v>13200</v>
      </c>
      <c r="B10891" t="s">
        <v>3873</v>
      </c>
      <c r="C10891">
        <v>44861</v>
      </c>
      <c r="D10891">
        <v>1155371844</v>
      </c>
    </row>
    <row r="10892" spans="1:4" x14ac:dyDescent="0.3">
      <c r="A10892" t="s">
        <v>13201</v>
      </c>
      <c r="B10892" t="s">
        <v>2264</v>
      </c>
      <c r="C10892">
        <v>31513</v>
      </c>
      <c r="D10892">
        <v>19662963</v>
      </c>
    </row>
    <row r="10893" spans="1:4" x14ac:dyDescent="0.3">
      <c r="A10893" t="s">
        <v>13202</v>
      </c>
      <c r="B10893" t="s">
        <v>2517</v>
      </c>
      <c r="C10893">
        <v>26332</v>
      </c>
      <c r="D10893">
        <v>6436551115</v>
      </c>
    </row>
    <row r="10894" spans="1:4" x14ac:dyDescent="0.3">
      <c r="A10894" t="s">
        <v>13203</v>
      </c>
      <c r="B10894" t="s">
        <v>2459</v>
      </c>
      <c r="C10894">
        <v>36582</v>
      </c>
      <c r="D10894">
        <v>2353272215</v>
      </c>
    </row>
    <row r="10895" spans="1:4" x14ac:dyDescent="0.3">
      <c r="A10895" t="s">
        <v>13204</v>
      </c>
      <c r="B10895" t="s">
        <v>2714</v>
      </c>
      <c r="C10895">
        <v>35109</v>
      </c>
      <c r="D10895">
        <v>1856596435</v>
      </c>
    </row>
    <row r="10896" spans="1:4" x14ac:dyDescent="0.3">
      <c r="A10896" t="s">
        <v>13205</v>
      </c>
      <c r="B10896" t="s">
        <v>1944</v>
      </c>
      <c r="C10896">
        <v>58391</v>
      </c>
      <c r="D10896">
        <v>8565880958</v>
      </c>
    </row>
    <row r="10897" spans="1:4" x14ac:dyDescent="0.3">
      <c r="A10897" t="s">
        <v>13206</v>
      </c>
      <c r="B10897" t="s">
        <v>2431</v>
      </c>
      <c r="C10897">
        <v>24788</v>
      </c>
      <c r="D10897">
        <v>7132417177</v>
      </c>
    </row>
    <row r="10898" spans="1:4" x14ac:dyDescent="0.3">
      <c r="A10898" t="s">
        <v>13207</v>
      </c>
      <c r="B10898" t="s">
        <v>2343</v>
      </c>
      <c r="C10898">
        <v>47463</v>
      </c>
      <c r="D10898">
        <v>7338728615</v>
      </c>
    </row>
    <row r="10899" spans="1:4" x14ac:dyDescent="0.3">
      <c r="A10899" t="s">
        <v>13208</v>
      </c>
      <c r="B10899" t="s">
        <v>2484</v>
      </c>
      <c r="C10899">
        <v>13459</v>
      </c>
      <c r="D10899">
        <v>3097425365</v>
      </c>
    </row>
    <row r="10900" spans="1:4" x14ac:dyDescent="0.3">
      <c r="A10900" t="s">
        <v>13209</v>
      </c>
      <c r="B10900" t="s">
        <v>2503</v>
      </c>
      <c r="C10900">
        <v>20213</v>
      </c>
      <c r="D10900">
        <v>3661649302</v>
      </c>
    </row>
    <row r="10901" spans="1:4" x14ac:dyDescent="0.3">
      <c r="A10901" t="s">
        <v>13210</v>
      </c>
      <c r="B10901" t="s">
        <v>2045</v>
      </c>
      <c r="C10901">
        <v>53042</v>
      </c>
      <c r="D10901">
        <v>397599129</v>
      </c>
    </row>
    <row r="10902" spans="1:4" x14ac:dyDescent="0.3">
      <c r="A10902" t="s">
        <v>13211</v>
      </c>
      <c r="B10902" t="s">
        <v>3243</v>
      </c>
      <c r="C10902">
        <v>41852</v>
      </c>
      <c r="D10902">
        <v>1888252693</v>
      </c>
    </row>
    <row r="10903" spans="1:4" x14ac:dyDescent="0.3">
      <c r="A10903" t="s">
        <v>13212</v>
      </c>
      <c r="B10903" t="s">
        <v>3527</v>
      </c>
      <c r="C10903">
        <v>29579</v>
      </c>
      <c r="D10903">
        <v>3381164996</v>
      </c>
    </row>
    <row r="10904" spans="1:4" x14ac:dyDescent="0.3">
      <c r="A10904" t="s">
        <v>13213</v>
      </c>
      <c r="B10904" t="s">
        <v>2298</v>
      </c>
      <c r="C10904">
        <v>45587</v>
      </c>
      <c r="D10904">
        <v>1887308636</v>
      </c>
    </row>
    <row r="10905" spans="1:4" x14ac:dyDescent="0.3">
      <c r="A10905" t="s">
        <v>13214</v>
      </c>
      <c r="B10905" t="s">
        <v>2511</v>
      </c>
      <c r="C10905">
        <v>25856</v>
      </c>
      <c r="D10905">
        <v>2421688019</v>
      </c>
    </row>
    <row r="10906" spans="1:4" x14ac:dyDescent="0.3">
      <c r="A10906" t="s">
        <v>13215</v>
      </c>
      <c r="B10906" t="s">
        <v>1950</v>
      </c>
      <c r="C10906">
        <v>44718</v>
      </c>
      <c r="D10906">
        <v>5903124704</v>
      </c>
    </row>
    <row r="10907" spans="1:4" x14ac:dyDescent="0.3">
      <c r="A10907" t="s">
        <v>13216</v>
      </c>
      <c r="B10907" t="s">
        <v>2135</v>
      </c>
      <c r="C10907">
        <v>55768</v>
      </c>
      <c r="D10907">
        <v>2922893758</v>
      </c>
    </row>
    <row r="10908" spans="1:4" x14ac:dyDescent="0.3">
      <c r="A10908" t="s">
        <v>13217</v>
      </c>
      <c r="B10908" t="s">
        <v>2116</v>
      </c>
      <c r="C10908">
        <v>29619</v>
      </c>
      <c r="D10908">
        <v>784224471</v>
      </c>
    </row>
    <row r="10909" spans="1:4" x14ac:dyDescent="0.3">
      <c r="A10909" t="s">
        <v>13218</v>
      </c>
      <c r="B10909" t="s">
        <v>3558</v>
      </c>
      <c r="C10909">
        <v>43535</v>
      </c>
      <c r="D10909">
        <v>1573192775</v>
      </c>
    </row>
    <row r="10910" spans="1:4" x14ac:dyDescent="0.3">
      <c r="A10910" t="s">
        <v>13219</v>
      </c>
      <c r="B10910" t="s">
        <v>2217</v>
      </c>
      <c r="C10910">
        <v>20896</v>
      </c>
      <c r="D10910">
        <v>7039995972</v>
      </c>
    </row>
    <row r="10911" spans="1:4" x14ac:dyDescent="0.3">
      <c r="A10911" t="s">
        <v>13220</v>
      </c>
      <c r="B10911" t="s">
        <v>2505</v>
      </c>
      <c r="C10911">
        <v>22680</v>
      </c>
      <c r="D10911">
        <v>6271204627</v>
      </c>
    </row>
    <row r="10912" spans="1:4" x14ac:dyDescent="0.3">
      <c r="A10912" t="s">
        <v>13221</v>
      </c>
      <c r="B10912" t="s">
        <v>2234</v>
      </c>
      <c r="C10912">
        <v>21025</v>
      </c>
      <c r="D10912">
        <v>1923178164</v>
      </c>
    </row>
    <row r="10913" spans="1:4" x14ac:dyDescent="0.3">
      <c r="A10913" t="s">
        <v>13222</v>
      </c>
      <c r="B10913" t="s">
        <v>2141</v>
      </c>
      <c r="C10913">
        <v>59396</v>
      </c>
      <c r="D10913">
        <v>1549399640</v>
      </c>
    </row>
    <row r="10914" spans="1:4" x14ac:dyDescent="0.3">
      <c r="A10914" t="s">
        <v>13223</v>
      </c>
      <c r="B10914" t="s">
        <v>2166</v>
      </c>
      <c r="C10914">
        <v>19091</v>
      </c>
      <c r="D10914">
        <v>1743464649</v>
      </c>
    </row>
    <row r="10915" spans="1:4" x14ac:dyDescent="0.3">
      <c r="A10915" t="s">
        <v>13224</v>
      </c>
      <c r="B10915" t="s">
        <v>2286</v>
      </c>
      <c r="C10915">
        <v>29507</v>
      </c>
      <c r="D10915">
        <v>3129526900</v>
      </c>
    </row>
    <row r="10916" spans="1:4" x14ac:dyDescent="0.3">
      <c r="A10916" t="s">
        <v>13225</v>
      </c>
      <c r="B10916" t="s">
        <v>3753</v>
      </c>
      <c r="C10916">
        <v>31139</v>
      </c>
      <c r="D10916">
        <v>8905919081</v>
      </c>
    </row>
    <row r="10917" spans="1:4" x14ac:dyDescent="0.3">
      <c r="A10917" t="s">
        <v>13226</v>
      </c>
      <c r="B10917" t="s">
        <v>2491</v>
      </c>
      <c r="C10917">
        <v>14880</v>
      </c>
      <c r="D10917">
        <v>4656574848</v>
      </c>
    </row>
    <row r="10918" spans="1:4" x14ac:dyDescent="0.3">
      <c r="A10918" t="s">
        <v>13227</v>
      </c>
      <c r="B10918" t="s">
        <v>2734</v>
      </c>
      <c r="C10918">
        <v>40942</v>
      </c>
      <c r="D10918">
        <v>4499766028</v>
      </c>
    </row>
    <row r="10919" spans="1:4" x14ac:dyDescent="0.3">
      <c r="A10919" t="s">
        <v>13228</v>
      </c>
      <c r="B10919" t="s">
        <v>3050</v>
      </c>
      <c r="C10919">
        <v>49978</v>
      </c>
      <c r="D10919">
        <v>5687748091</v>
      </c>
    </row>
    <row r="10920" spans="1:4" x14ac:dyDescent="0.3">
      <c r="A10920" t="s">
        <v>13229</v>
      </c>
      <c r="B10920" t="s">
        <v>2288</v>
      </c>
      <c r="C10920">
        <v>48527</v>
      </c>
      <c r="D10920">
        <v>6973806759</v>
      </c>
    </row>
    <row r="10921" spans="1:4" x14ac:dyDescent="0.3">
      <c r="A10921" t="s">
        <v>13230</v>
      </c>
      <c r="B10921" t="s">
        <v>2001</v>
      </c>
      <c r="C10921">
        <v>35559</v>
      </c>
      <c r="D10921">
        <v>2533903736</v>
      </c>
    </row>
    <row r="10922" spans="1:4" x14ac:dyDescent="0.3">
      <c r="A10922" t="s">
        <v>13231</v>
      </c>
      <c r="B10922" t="s">
        <v>2099</v>
      </c>
      <c r="C10922">
        <v>54203</v>
      </c>
      <c r="D10922">
        <v>2070860833</v>
      </c>
    </row>
    <row r="10923" spans="1:4" x14ac:dyDescent="0.3">
      <c r="A10923" t="s">
        <v>13232</v>
      </c>
      <c r="B10923" t="s">
        <v>2470</v>
      </c>
      <c r="C10923">
        <v>30692</v>
      </c>
      <c r="D10923">
        <v>8032296239</v>
      </c>
    </row>
    <row r="10924" spans="1:4" x14ac:dyDescent="0.3">
      <c r="A10924" t="s">
        <v>13233</v>
      </c>
      <c r="B10924" t="s">
        <v>2286</v>
      </c>
      <c r="C10924">
        <v>27897</v>
      </c>
      <c r="D10924">
        <v>3235176993</v>
      </c>
    </row>
    <row r="10925" spans="1:4" x14ac:dyDescent="0.3">
      <c r="A10925" t="s">
        <v>13234</v>
      </c>
      <c r="B10925" t="s">
        <v>2071</v>
      </c>
      <c r="C10925">
        <v>21622</v>
      </c>
      <c r="D10925">
        <v>1958063002</v>
      </c>
    </row>
    <row r="10926" spans="1:4" x14ac:dyDescent="0.3">
      <c r="A10926" t="s">
        <v>13235</v>
      </c>
      <c r="B10926" t="s">
        <v>2069</v>
      </c>
      <c r="C10926">
        <v>57095</v>
      </c>
      <c r="D10926">
        <v>7325246862</v>
      </c>
    </row>
    <row r="10927" spans="1:4" x14ac:dyDescent="0.3">
      <c r="A10927" t="s">
        <v>13236</v>
      </c>
      <c r="B10927" t="s">
        <v>2977</v>
      </c>
      <c r="C10927">
        <v>54121</v>
      </c>
      <c r="D10927">
        <v>6383978705</v>
      </c>
    </row>
    <row r="10928" spans="1:4" x14ac:dyDescent="0.3">
      <c r="A10928" t="s">
        <v>13237</v>
      </c>
      <c r="B10928" t="s">
        <v>2583</v>
      </c>
      <c r="C10928">
        <v>16354</v>
      </c>
      <c r="D10928">
        <v>4716524892</v>
      </c>
    </row>
    <row r="10929" spans="1:4" x14ac:dyDescent="0.3">
      <c r="A10929" t="s">
        <v>13238</v>
      </c>
      <c r="B10929" t="s">
        <v>2121</v>
      </c>
      <c r="C10929">
        <v>10341</v>
      </c>
      <c r="D10929">
        <v>7493076952</v>
      </c>
    </row>
    <row r="10930" spans="1:4" x14ac:dyDescent="0.3">
      <c r="A10930" t="s">
        <v>13239</v>
      </c>
      <c r="B10930" t="s">
        <v>3108</v>
      </c>
      <c r="C10930">
        <v>48214</v>
      </c>
      <c r="D10930">
        <v>7074056774</v>
      </c>
    </row>
    <row r="10931" spans="1:4" x14ac:dyDescent="0.3">
      <c r="A10931" t="s">
        <v>13240</v>
      </c>
      <c r="B10931" t="s">
        <v>2360</v>
      </c>
      <c r="C10931">
        <v>47611</v>
      </c>
      <c r="D10931">
        <v>5234982726</v>
      </c>
    </row>
    <row r="10932" spans="1:4" x14ac:dyDescent="0.3">
      <c r="A10932" t="s">
        <v>13241</v>
      </c>
      <c r="B10932" t="s">
        <v>2428</v>
      </c>
      <c r="C10932">
        <v>15871</v>
      </c>
      <c r="D10932">
        <v>9245659313</v>
      </c>
    </row>
    <row r="10933" spans="1:4" x14ac:dyDescent="0.3">
      <c r="A10933" t="s">
        <v>13242</v>
      </c>
      <c r="B10933" t="s">
        <v>2428</v>
      </c>
      <c r="C10933">
        <v>55494</v>
      </c>
      <c r="D10933">
        <v>9128677390</v>
      </c>
    </row>
    <row r="10934" spans="1:4" x14ac:dyDescent="0.3">
      <c r="A10934" t="s">
        <v>13243</v>
      </c>
      <c r="B10934" t="s">
        <v>3508</v>
      </c>
      <c r="C10934">
        <v>39964</v>
      </c>
      <c r="D10934">
        <v>2698184272</v>
      </c>
    </row>
    <row r="10935" spans="1:4" x14ac:dyDescent="0.3">
      <c r="A10935" t="s">
        <v>13244</v>
      </c>
      <c r="B10935" t="s">
        <v>2257</v>
      </c>
      <c r="C10935">
        <v>16585</v>
      </c>
      <c r="D10935">
        <v>4409014943</v>
      </c>
    </row>
    <row r="10936" spans="1:4" x14ac:dyDescent="0.3">
      <c r="A10936" t="s">
        <v>13245</v>
      </c>
      <c r="B10936" t="s">
        <v>3753</v>
      </c>
      <c r="C10936">
        <v>46758</v>
      </c>
      <c r="D10936">
        <v>4188124377</v>
      </c>
    </row>
    <row r="10937" spans="1:4" x14ac:dyDescent="0.3">
      <c r="A10937" t="s">
        <v>13246</v>
      </c>
      <c r="B10937" t="s">
        <v>3297</v>
      </c>
      <c r="C10937">
        <v>13006</v>
      </c>
      <c r="D10937">
        <v>2417008025</v>
      </c>
    </row>
    <row r="10938" spans="1:4" x14ac:dyDescent="0.3">
      <c r="A10938" t="s">
        <v>13247</v>
      </c>
      <c r="B10938" t="s">
        <v>3376</v>
      </c>
      <c r="C10938">
        <v>34261</v>
      </c>
      <c r="D10938">
        <v>3935718624</v>
      </c>
    </row>
    <row r="10939" spans="1:4" x14ac:dyDescent="0.3">
      <c r="A10939" t="s">
        <v>13248</v>
      </c>
      <c r="B10939" t="s">
        <v>2207</v>
      </c>
      <c r="C10939">
        <v>24960</v>
      </c>
      <c r="D10939">
        <v>3060876401</v>
      </c>
    </row>
    <row r="10940" spans="1:4" x14ac:dyDescent="0.3">
      <c r="A10940" t="s">
        <v>13249</v>
      </c>
      <c r="B10940" t="s">
        <v>2507</v>
      </c>
      <c r="C10940">
        <v>44827</v>
      </c>
      <c r="D10940">
        <v>8093156364</v>
      </c>
    </row>
    <row r="10941" spans="1:4" x14ac:dyDescent="0.3">
      <c r="A10941" t="s">
        <v>13250</v>
      </c>
      <c r="B10941" t="s">
        <v>2028</v>
      </c>
      <c r="C10941">
        <v>41401</v>
      </c>
      <c r="D10941">
        <v>3779559293</v>
      </c>
    </row>
    <row r="10942" spans="1:4" x14ac:dyDescent="0.3">
      <c r="A10942" t="s">
        <v>13251</v>
      </c>
      <c r="B10942" t="s">
        <v>2182</v>
      </c>
      <c r="C10942">
        <v>34837</v>
      </c>
      <c r="D10942">
        <v>9820632102</v>
      </c>
    </row>
    <row r="10943" spans="1:4" x14ac:dyDescent="0.3">
      <c r="A10943" t="s">
        <v>13252</v>
      </c>
      <c r="B10943" t="s">
        <v>2639</v>
      </c>
      <c r="C10943">
        <v>27430</v>
      </c>
      <c r="D10943">
        <v>5082945165</v>
      </c>
    </row>
    <row r="10944" spans="1:4" x14ac:dyDescent="0.3">
      <c r="A10944" t="s">
        <v>13253</v>
      </c>
      <c r="B10944" t="s">
        <v>2249</v>
      </c>
      <c r="C10944">
        <v>17889</v>
      </c>
      <c r="D10944">
        <v>7263964236</v>
      </c>
    </row>
    <row r="10945" spans="1:4" x14ac:dyDescent="0.3">
      <c r="A10945" t="s">
        <v>13254</v>
      </c>
      <c r="B10945" t="s">
        <v>2008</v>
      </c>
      <c r="C10945">
        <v>27955</v>
      </c>
      <c r="D10945">
        <v>8315800957</v>
      </c>
    </row>
    <row r="10946" spans="1:4" x14ac:dyDescent="0.3">
      <c r="A10946" t="s">
        <v>13255</v>
      </c>
      <c r="B10946" t="s">
        <v>2554</v>
      </c>
      <c r="C10946">
        <v>47662</v>
      </c>
      <c r="D10946">
        <v>5837501576</v>
      </c>
    </row>
    <row r="10947" spans="1:4" x14ac:dyDescent="0.3">
      <c r="A10947" t="s">
        <v>13256</v>
      </c>
      <c r="B10947" t="s">
        <v>2004</v>
      </c>
      <c r="C10947">
        <v>10014</v>
      </c>
      <c r="D10947">
        <v>5138969978</v>
      </c>
    </row>
    <row r="10948" spans="1:4" x14ac:dyDescent="0.3">
      <c r="A10948" t="s">
        <v>13257</v>
      </c>
      <c r="B10948" t="s">
        <v>2149</v>
      </c>
      <c r="C10948">
        <v>16383</v>
      </c>
      <c r="D10948">
        <v>6183510505</v>
      </c>
    </row>
    <row r="10949" spans="1:4" x14ac:dyDescent="0.3">
      <c r="A10949" t="s">
        <v>13258</v>
      </c>
      <c r="B10949" t="s">
        <v>3041</v>
      </c>
      <c r="C10949">
        <v>41166</v>
      </c>
      <c r="D10949">
        <v>2841287114</v>
      </c>
    </row>
    <row r="10950" spans="1:4" x14ac:dyDescent="0.3">
      <c r="A10950" t="s">
        <v>13259</v>
      </c>
      <c r="B10950" t="s">
        <v>2014</v>
      </c>
      <c r="C10950">
        <v>22698</v>
      </c>
      <c r="D10950">
        <v>1475796307</v>
      </c>
    </row>
    <row r="10951" spans="1:4" x14ac:dyDescent="0.3">
      <c r="A10951" t="s">
        <v>13260</v>
      </c>
      <c r="B10951" t="s">
        <v>3663</v>
      </c>
      <c r="C10951">
        <v>22009</v>
      </c>
      <c r="D10951">
        <v>2352201101</v>
      </c>
    </row>
    <row r="10952" spans="1:4" x14ac:dyDescent="0.3">
      <c r="A10952" t="s">
        <v>13261</v>
      </c>
      <c r="B10952" t="s">
        <v>2293</v>
      </c>
      <c r="C10952">
        <v>20336</v>
      </c>
      <c r="D10952">
        <v>8640079943</v>
      </c>
    </row>
    <row r="10953" spans="1:4" x14ac:dyDescent="0.3">
      <c r="A10953" t="s">
        <v>13262</v>
      </c>
      <c r="B10953" t="s">
        <v>2617</v>
      </c>
      <c r="C10953">
        <v>20670</v>
      </c>
      <c r="D10953">
        <v>1755716656</v>
      </c>
    </row>
    <row r="10954" spans="1:4" x14ac:dyDescent="0.3">
      <c r="A10954" t="s">
        <v>13263</v>
      </c>
      <c r="B10954" t="s">
        <v>2071</v>
      </c>
      <c r="C10954">
        <v>46580</v>
      </c>
      <c r="D10954">
        <v>1565607864</v>
      </c>
    </row>
    <row r="10955" spans="1:4" x14ac:dyDescent="0.3">
      <c r="A10955" t="s">
        <v>13264</v>
      </c>
      <c r="B10955" t="s">
        <v>2740</v>
      </c>
      <c r="C10955">
        <v>22038</v>
      </c>
      <c r="D10955">
        <v>5186660353</v>
      </c>
    </row>
    <row r="10956" spans="1:4" x14ac:dyDescent="0.3">
      <c r="A10956" t="s">
        <v>13265</v>
      </c>
      <c r="B10956" t="s">
        <v>2127</v>
      </c>
      <c r="C10956">
        <v>41982</v>
      </c>
      <c r="D10956">
        <v>2973481236</v>
      </c>
    </row>
    <row r="10957" spans="1:4" x14ac:dyDescent="0.3">
      <c r="A10957" t="s">
        <v>13266</v>
      </c>
      <c r="B10957" t="s">
        <v>2802</v>
      </c>
      <c r="C10957">
        <v>53821</v>
      </c>
      <c r="D10957">
        <v>4698538416</v>
      </c>
    </row>
    <row r="10958" spans="1:4" x14ac:dyDescent="0.3">
      <c r="A10958" t="s">
        <v>13267</v>
      </c>
      <c r="B10958" t="s">
        <v>2113</v>
      </c>
      <c r="C10958">
        <v>51746</v>
      </c>
      <c r="D10958">
        <v>5353923685</v>
      </c>
    </row>
    <row r="10959" spans="1:4" x14ac:dyDescent="0.3">
      <c r="A10959" t="s">
        <v>13268</v>
      </c>
      <c r="B10959" t="s">
        <v>2166</v>
      </c>
      <c r="C10959">
        <v>12505</v>
      </c>
      <c r="D10959">
        <v>689661541</v>
      </c>
    </row>
    <row r="10960" spans="1:4" x14ac:dyDescent="0.3">
      <c r="A10960" t="s">
        <v>13269</v>
      </c>
      <c r="B10960" t="s">
        <v>2139</v>
      </c>
      <c r="C10960">
        <v>19663</v>
      </c>
      <c r="D10960">
        <v>4323171323</v>
      </c>
    </row>
    <row r="10961" spans="1:4" x14ac:dyDescent="0.3">
      <c r="A10961" t="s">
        <v>13270</v>
      </c>
      <c r="B10961" t="s">
        <v>2006</v>
      </c>
      <c r="C10961">
        <v>11484</v>
      </c>
      <c r="D10961">
        <v>8335120919</v>
      </c>
    </row>
    <row r="10962" spans="1:4" x14ac:dyDescent="0.3">
      <c r="A10962" t="s">
        <v>13271</v>
      </c>
      <c r="B10962" t="s">
        <v>2374</v>
      </c>
      <c r="C10962">
        <v>31746</v>
      </c>
      <c r="D10962">
        <v>8249460030</v>
      </c>
    </row>
    <row r="10963" spans="1:4" x14ac:dyDescent="0.3">
      <c r="A10963" t="s">
        <v>13272</v>
      </c>
      <c r="B10963" t="s">
        <v>2037</v>
      </c>
      <c r="C10963">
        <v>32200</v>
      </c>
      <c r="D10963">
        <v>9229113786</v>
      </c>
    </row>
    <row r="10964" spans="1:4" x14ac:dyDescent="0.3">
      <c r="A10964" t="s">
        <v>13273</v>
      </c>
      <c r="B10964" t="s">
        <v>2468</v>
      </c>
      <c r="C10964">
        <v>15157</v>
      </c>
      <c r="D10964">
        <v>6961242316</v>
      </c>
    </row>
    <row r="10965" spans="1:4" x14ac:dyDescent="0.3">
      <c r="A10965" t="s">
        <v>13274</v>
      </c>
      <c r="B10965" t="s">
        <v>2151</v>
      </c>
      <c r="C10965">
        <v>44938</v>
      </c>
      <c r="D10965">
        <v>2809344809</v>
      </c>
    </row>
    <row r="10966" spans="1:4" x14ac:dyDescent="0.3">
      <c r="A10966" t="s">
        <v>13275</v>
      </c>
      <c r="B10966" t="s">
        <v>2441</v>
      </c>
      <c r="C10966">
        <v>25377</v>
      </c>
      <c r="D10966">
        <v>5726465660</v>
      </c>
    </row>
    <row r="10967" spans="1:4" x14ac:dyDescent="0.3">
      <c r="A10967" t="s">
        <v>13276</v>
      </c>
      <c r="B10967" t="s">
        <v>3078</v>
      </c>
      <c r="C10967">
        <v>37896</v>
      </c>
      <c r="D10967">
        <v>7473861379</v>
      </c>
    </row>
    <row r="10968" spans="1:4" x14ac:dyDescent="0.3">
      <c r="A10968" t="s">
        <v>13277</v>
      </c>
      <c r="B10968" t="s">
        <v>2546</v>
      </c>
      <c r="C10968">
        <v>47386</v>
      </c>
      <c r="D10968">
        <v>5588978080</v>
      </c>
    </row>
    <row r="10969" spans="1:4" x14ac:dyDescent="0.3">
      <c r="A10969" t="s">
        <v>13278</v>
      </c>
      <c r="B10969" t="s">
        <v>2225</v>
      </c>
      <c r="C10969">
        <v>27194</v>
      </c>
      <c r="D10969">
        <v>9621331862</v>
      </c>
    </row>
    <row r="10970" spans="1:4" x14ac:dyDescent="0.3">
      <c r="A10970" t="s">
        <v>13279</v>
      </c>
      <c r="B10970" t="s">
        <v>2201</v>
      </c>
      <c r="C10970">
        <v>51028</v>
      </c>
      <c r="D10970">
        <v>3497169404</v>
      </c>
    </row>
    <row r="10971" spans="1:4" x14ac:dyDescent="0.3">
      <c r="A10971" t="s">
        <v>13280</v>
      </c>
      <c r="B10971" t="s">
        <v>1940</v>
      </c>
      <c r="C10971">
        <v>31349</v>
      </c>
      <c r="D10971">
        <v>4716524892</v>
      </c>
    </row>
    <row r="10972" spans="1:4" x14ac:dyDescent="0.3">
      <c r="A10972" t="s">
        <v>13281</v>
      </c>
      <c r="B10972" t="s">
        <v>2540</v>
      </c>
      <c r="C10972">
        <v>31293</v>
      </c>
      <c r="D10972">
        <v>4039266773</v>
      </c>
    </row>
    <row r="10973" spans="1:4" x14ac:dyDescent="0.3">
      <c r="A10973" t="s">
        <v>13282</v>
      </c>
      <c r="B10973" t="s">
        <v>2680</v>
      </c>
      <c r="C10973">
        <v>57698</v>
      </c>
      <c r="D10973">
        <v>5299481160</v>
      </c>
    </row>
    <row r="10974" spans="1:4" x14ac:dyDescent="0.3">
      <c r="A10974" t="s">
        <v>13283</v>
      </c>
      <c r="B10974" t="s">
        <v>3517</v>
      </c>
      <c r="C10974">
        <v>16878</v>
      </c>
      <c r="D10974">
        <v>1296185559</v>
      </c>
    </row>
    <row r="10975" spans="1:4" x14ac:dyDescent="0.3">
      <c r="A10975" t="s">
        <v>13284</v>
      </c>
      <c r="B10975" t="s">
        <v>2722</v>
      </c>
      <c r="C10975">
        <v>36646</v>
      </c>
      <c r="D10975">
        <v>4730395069</v>
      </c>
    </row>
    <row r="10976" spans="1:4" x14ac:dyDescent="0.3">
      <c r="A10976" t="s">
        <v>13285</v>
      </c>
      <c r="B10976" t="s">
        <v>2079</v>
      </c>
      <c r="C10976">
        <v>25834</v>
      </c>
      <c r="D10976">
        <v>966588630</v>
      </c>
    </row>
    <row r="10977" spans="1:4" x14ac:dyDescent="0.3">
      <c r="A10977" t="s">
        <v>13286</v>
      </c>
      <c r="B10977" t="s">
        <v>2173</v>
      </c>
      <c r="C10977">
        <v>44430</v>
      </c>
      <c r="D10977">
        <v>8750494546</v>
      </c>
    </row>
    <row r="10978" spans="1:4" x14ac:dyDescent="0.3">
      <c r="A10978" t="s">
        <v>13287</v>
      </c>
      <c r="B10978" t="s">
        <v>2179</v>
      </c>
      <c r="C10978">
        <v>38442</v>
      </c>
      <c r="D10978">
        <v>8533410514</v>
      </c>
    </row>
    <row r="10979" spans="1:4" x14ac:dyDescent="0.3">
      <c r="A10979" t="s">
        <v>13288</v>
      </c>
      <c r="B10979" t="s">
        <v>2008</v>
      </c>
      <c r="C10979">
        <v>35517</v>
      </c>
      <c r="D10979">
        <v>8249460030</v>
      </c>
    </row>
    <row r="10980" spans="1:4" x14ac:dyDescent="0.3">
      <c r="A10980" t="s">
        <v>13289</v>
      </c>
      <c r="B10980" t="s">
        <v>2225</v>
      </c>
      <c r="C10980">
        <v>21449</v>
      </c>
      <c r="D10980">
        <v>8703756602</v>
      </c>
    </row>
    <row r="10981" spans="1:4" x14ac:dyDescent="0.3">
      <c r="A10981" t="s">
        <v>13290</v>
      </c>
      <c r="B10981" t="s">
        <v>1948</v>
      </c>
      <c r="C10981">
        <v>39471</v>
      </c>
      <c r="D10981">
        <v>4029727026</v>
      </c>
    </row>
    <row r="10982" spans="1:4" x14ac:dyDescent="0.3">
      <c r="A10982" t="s">
        <v>13291</v>
      </c>
      <c r="B10982" t="s">
        <v>2221</v>
      </c>
      <c r="C10982">
        <v>50782</v>
      </c>
      <c r="D10982">
        <v>5153694038</v>
      </c>
    </row>
    <row r="10983" spans="1:4" x14ac:dyDescent="0.3">
      <c r="A10983" t="s">
        <v>13292</v>
      </c>
      <c r="B10983" t="s">
        <v>2054</v>
      </c>
      <c r="C10983">
        <v>24028</v>
      </c>
      <c r="D10983">
        <v>8267733809</v>
      </c>
    </row>
    <row r="10984" spans="1:4" x14ac:dyDescent="0.3">
      <c r="A10984" t="s">
        <v>13293</v>
      </c>
      <c r="B10984" t="s">
        <v>2901</v>
      </c>
      <c r="C10984">
        <v>13167</v>
      </c>
      <c r="D10984">
        <v>2450711406</v>
      </c>
    </row>
    <row r="10985" spans="1:4" x14ac:dyDescent="0.3">
      <c r="A10985" t="s">
        <v>13294</v>
      </c>
      <c r="B10985" t="s">
        <v>2896</v>
      </c>
      <c r="C10985">
        <v>39640</v>
      </c>
      <c r="D10985">
        <v>7473861379</v>
      </c>
    </row>
    <row r="10986" spans="1:4" x14ac:dyDescent="0.3">
      <c r="A10986" t="s">
        <v>13295</v>
      </c>
      <c r="B10986" t="s">
        <v>2403</v>
      </c>
      <c r="C10986">
        <v>39186</v>
      </c>
      <c r="D10986">
        <v>9684187432</v>
      </c>
    </row>
    <row r="10987" spans="1:4" x14ac:dyDescent="0.3">
      <c r="A10987" t="s">
        <v>13296</v>
      </c>
      <c r="B10987" t="s">
        <v>2175</v>
      </c>
      <c r="C10987">
        <v>58150</v>
      </c>
      <c r="D10987">
        <v>2130919499</v>
      </c>
    </row>
    <row r="10988" spans="1:4" x14ac:dyDescent="0.3">
      <c r="A10988" t="s">
        <v>13297</v>
      </c>
      <c r="B10988" t="s">
        <v>2188</v>
      </c>
      <c r="C10988">
        <v>32564</v>
      </c>
      <c r="D10988">
        <v>7011563598</v>
      </c>
    </row>
    <row r="10989" spans="1:4" x14ac:dyDescent="0.3">
      <c r="A10989" t="s">
        <v>13298</v>
      </c>
      <c r="B10989" t="s">
        <v>2378</v>
      </c>
      <c r="C10989">
        <v>24532</v>
      </c>
      <c r="D10989">
        <v>8377113392</v>
      </c>
    </row>
    <row r="10990" spans="1:4" x14ac:dyDescent="0.3">
      <c r="A10990" t="s">
        <v>13299</v>
      </c>
      <c r="B10990" t="s">
        <v>2709</v>
      </c>
      <c r="C10990">
        <v>52423</v>
      </c>
      <c r="D10990">
        <v>8673837456</v>
      </c>
    </row>
    <row r="10991" spans="1:4" x14ac:dyDescent="0.3">
      <c r="A10991" t="s">
        <v>13300</v>
      </c>
      <c r="B10991" t="s">
        <v>2073</v>
      </c>
      <c r="C10991">
        <v>41907</v>
      </c>
      <c r="D10991">
        <v>6801140183</v>
      </c>
    </row>
    <row r="10992" spans="1:4" x14ac:dyDescent="0.3">
      <c r="A10992" t="s">
        <v>13301</v>
      </c>
      <c r="B10992" t="s">
        <v>1930</v>
      </c>
      <c r="C10992">
        <v>27013</v>
      </c>
      <c r="D10992">
        <v>2893065872</v>
      </c>
    </row>
    <row r="10993" spans="1:4" x14ac:dyDescent="0.3">
      <c r="A10993" t="s">
        <v>13302</v>
      </c>
      <c r="B10993" t="s">
        <v>2049</v>
      </c>
      <c r="C10993">
        <v>12400</v>
      </c>
      <c r="D10993">
        <v>244523738</v>
      </c>
    </row>
    <row r="10994" spans="1:4" x14ac:dyDescent="0.3">
      <c r="A10994" t="s">
        <v>13303</v>
      </c>
      <c r="B10994" t="s">
        <v>2106</v>
      </c>
      <c r="C10994">
        <v>43031</v>
      </c>
      <c r="D10994">
        <v>784224471</v>
      </c>
    </row>
    <row r="10995" spans="1:4" x14ac:dyDescent="0.3">
      <c r="A10995" t="s">
        <v>13304</v>
      </c>
      <c r="B10995" t="s">
        <v>1976</v>
      </c>
      <c r="C10995">
        <v>50832</v>
      </c>
      <c r="D10995">
        <v>7402856011</v>
      </c>
    </row>
    <row r="10996" spans="1:4" x14ac:dyDescent="0.3">
      <c r="A10996" t="s">
        <v>13305</v>
      </c>
      <c r="B10996" t="s">
        <v>2409</v>
      </c>
      <c r="C10996">
        <v>42009</v>
      </c>
      <c r="D10996">
        <v>7888574610</v>
      </c>
    </row>
    <row r="10997" spans="1:4" x14ac:dyDescent="0.3">
      <c r="A10997" t="s">
        <v>13306</v>
      </c>
      <c r="B10997" t="s">
        <v>2190</v>
      </c>
      <c r="C10997">
        <v>36180</v>
      </c>
      <c r="D10997">
        <v>5082945165</v>
      </c>
    </row>
    <row r="10998" spans="1:4" x14ac:dyDescent="0.3">
      <c r="A10998" t="s">
        <v>13307</v>
      </c>
      <c r="B10998" t="s">
        <v>2856</v>
      </c>
      <c r="C10998">
        <v>28464</v>
      </c>
      <c r="D10998">
        <v>6978367184</v>
      </c>
    </row>
    <row r="10999" spans="1:4" x14ac:dyDescent="0.3">
      <c r="A10999" t="s">
        <v>13308</v>
      </c>
      <c r="B10999" t="s">
        <v>2374</v>
      </c>
      <c r="C10999">
        <v>44736</v>
      </c>
      <c r="D10999">
        <v>901154172</v>
      </c>
    </row>
    <row r="11000" spans="1:4" x14ac:dyDescent="0.3">
      <c r="A11000" t="s">
        <v>13309</v>
      </c>
      <c r="B11000" t="s">
        <v>2030</v>
      </c>
      <c r="C11000">
        <v>58111</v>
      </c>
      <c r="D11000">
        <v>4866916575</v>
      </c>
    </row>
    <row r="11001" spans="1:4" x14ac:dyDescent="0.3">
      <c r="A11001" t="s">
        <v>13310</v>
      </c>
      <c r="B11001" t="s">
        <v>2067</v>
      </c>
      <c r="C11001">
        <v>46595</v>
      </c>
      <c r="D11001">
        <v>6041314951</v>
      </c>
    </row>
    <row r="11002" spans="1:4" x14ac:dyDescent="0.3">
      <c r="A11002" t="s">
        <v>13311</v>
      </c>
      <c r="B11002" t="s">
        <v>2824</v>
      </c>
      <c r="C11002">
        <v>25127</v>
      </c>
      <c r="D11002">
        <v>4290015026</v>
      </c>
    </row>
    <row r="11003" spans="1:4" x14ac:dyDescent="0.3">
      <c r="A11003" t="s">
        <v>13312</v>
      </c>
      <c r="B11003" t="s">
        <v>2244</v>
      </c>
      <c r="C11003">
        <v>40951</v>
      </c>
      <c r="D11003">
        <v>5002048994</v>
      </c>
    </row>
    <row r="11004" spans="1:4" x14ac:dyDescent="0.3">
      <c r="A11004" t="s">
        <v>13313</v>
      </c>
      <c r="B11004" t="s">
        <v>2608</v>
      </c>
      <c r="C11004">
        <v>55966</v>
      </c>
      <c r="D11004">
        <v>7961231404</v>
      </c>
    </row>
    <row r="11005" spans="1:4" x14ac:dyDescent="0.3">
      <c r="A11005" t="s">
        <v>13314</v>
      </c>
      <c r="B11005" t="s">
        <v>1993</v>
      </c>
      <c r="C11005">
        <v>47336</v>
      </c>
      <c r="D11005">
        <v>1787288307</v>
      </c>
    </row>
    <row r="11006" spans="1:4" x14ac:dyDescent="0.3">
      <c r="A11006" t="s">
        <v>13315</v>
      </c>
      <c r="B11006" t="s">
        <v>2010</v>
      </c>
      <c r="C11006">
        <v>31734</v>
      </c>
      <c r="D11006">
        <v>4398950745</v>
      </c>
    </row>
    <row r="11007" spans="1:4" x14ac:dyDescent="0.3">
      <c r="A11007" t="s">
        <v>13316</v>
      </c>
      <c r="B11007" t="s">
        <v>2345</v>
      </c>
      <c r="C11007">
        <v>40631</v>
      </c>
      <c r="D11007">
        <v>1364767856</v>
      </c>
    </row>
    <row r="11008" spans="1:4" x14ac:dyDescent="0.3">
      <c r="A11008" t="s">
        <v>13317</v>
      </c>
      <c r="B11008" t="s">
        <v>2374</v>
      </c>
      <c r="C11008">
        <v>22351</v>
      </c>
      <c r="D11008">
        <v>5764488419</v>
      </c>
    </row>
    <row r="11009" spans="1:4" x14ac:dyDescent="0.3">
      <c r="A11009" t="s">
        <v>13318</v>
      </c>
      <c r="B11009" t="s">
        <v>1962</v>
      </c>
      <c r="C11009">
        <v>20845</v>
      </c>
      <c r="D11009">
        <v>8565880958</v>
      </c>
    </row>
    <row r="11010" spans="1:4" x14ac:dyDescent="0.3">
      <c r="A11010" t="s">
        <v>13319</v>
      </c>
      <c r="B11010" t="s">
        <v>2024</v>
      </c>
      <c r="C11010">
        <v>52402</v>
      </c>
      <c r="D11010">
        <v>8445779583</v>
      </c>
    </row>
    <row r="11011" spans="1:4" x14ac:dyDescent="0.3">
      <c r="A11011" t="s">
        <v>13320</v>
      </c>
      <c r="B11011" t="s">
        <v>1958</v>
      </c>
      <c r="C11011">
        <v>19513</v>
      </c>
      <c r="D11011">
        <v>4396213212</v>
      </c>
    </row>
    <row r="11012" spans="1:4" x14ac:dyDescent="0.3">
      <c r="A11012" t="s">
        <v>13321</v>
      </c>
      <c r="B11012" t="s">
        <v>2192</v>
      </c>
      <c r="C11012">
        <v>27381</v>
      </c>
      <c r="D11012">
        <v>5913755731</v>
      </c>
    </row>
    <row r="11013" spans="1:4" x14ac:dyDescent="0.3">
      <c r="A11013" t="s">
        <v>13322</v>
      </c>
      <c r="B11013" t="s">
        <v>2401</v>
      </c>
      <c r="C11013">
        <v>53953</v>
      </c>
      <c r="D11013">
        <v>2500807061</v>
      </c>
    </row>
    <row r="11014" spans="1:4" x14ac:dyDescent="0.3">
      <c r="A11014" t="s">
        <v>13323</v>
      </c>
      <c r="B11014" t="s">
        <v>2151</v>
      </c>
      <c r="C11014">
        <v>32330</v>
      </c>
      <c r="D11014">
        <v>9603610356</v>
      </c>
    </row>
    <row r="11015" spans="1:4" x14ac:dyDescent="0.3">
      <c r="A11015" t="s">
        <v>13324</v>
      </c>
      <c r="B11015" t="s">
        <v>2073</v>
      </c>
      <c r="C11015">
        <v>30722</v>
      </c>
      <c r="D11015">
        <v>9815158015</v>
      </c>
    </row>
    <row r="11016" spans="1:4" x14ac:dyDescent="0.3">
      <c r="A11016" t="s">
        <v>13325</v>
      </c>
      <c r="B11016" t="s">
        <v>1962</v>
      </c>
      <c r="C11016">
        <v>28650</v>
      </c>
      <c r="D11016">
        <v>8841637323</v>
      </c>
    </row>
    <row r="11017" spans="1:4" x14ac:dyDescent="0.3">
      <c r="A11017" t="s">
        <v>13326</v>
      </c>
      <c r="B11017" t="s">
        <v>2149</v>
      </c>
      <c r="C11017">
        <v>37105</v>
      </c>
      <c r="D11017">
        <v>1074899180</v>
      </c>
    </row>
    <row r="11018" spans="1:4" x14ac:dyDescent="0.3">
      <c r="A11018" t="s">
        <v>13327</v>
      </c>
      <c r="B11018" t="s">
        <v>2164</v>
      </c>
      <c r="C11018">
        <v>12680</v>
      </c>
      <c r="D11018">
        <v>3538909016</v>
      </c>
    </row>
    <row r="11019" spans="1:4" x14ac:dyDescent="0.3">
      <c r="A11019" t="s">
        <v>13328</v>
      </c>
      <c r="B11019" t="s">
        <v>3734</v>
      </c>
      <c r="C11019">
        <v>57544</v>
      </c>
      <c r="D11019">
        <v>2408183758</v>
      </c>
    </row>
    <row r="11020" spans="1:4" x14ac:dyDescent="0.3">
      <c r="A11020" t="s">
        <v>13329</v>
      </c>
      <c r="B11020" t="s">
        <v>2047</v>
      </c>
      <c r="C11020">
        <v>19215</v>
      </c>
      <c r="D11020">
        <v>5687748091</v>
      </c>
    </row>
    <row r="11021" spans="1:4" x14ac:dyDescent="0.3">
      <c r="A11021" t="s">
        <v>13330</v>
      </c>
      <c r="B11021" t="s">
        <v>2024</v>
      </c>
      <c r="C11021">
        <v>16809</v>
      </c>
      <c r="D11021">
        <v>6109997811</v>
      </c>
    </row>
    <row r="11022" spans="1:4" x14ac:dyDescent="0.3">
      <c r="A11022" t="s">
        <v>13331</v>
      </c>
      <c r="B11022" t="s">
        <v>2749</v>
      </c>
      <c r="C11022">
        <v>18857</v>
      </c>
      <c r="D11022">
        <v>1923178164</v>
      </c>
    </row>
    <row r="11023" spans="1:4" x14ac:dyDescent="0.3">
      <c r="A11023" t="s">
        <v>13332</v>
      </c>
      <c r="B11023" t="s">
        <v>2674</v>
      </c>
      <c r="C11023">
        <v>37104</v>
      </c>
      <c r="D11023">
        <v>1718344562</v>
      </c>
    </row>
    <row r="11024" spans="1:4" x14ac:dyDescent="0.3">
      <c r="A11024" t="s">
        <v>13333</v>
      </c>
      <c r="B11024" t="s">
        <v>2718</v>
      </c>
      <c r="C11024">
        <v>10497</v>
      </c>
      <c r="D11024">
        <v>3273288531</v>
      </c>
    </row>
    <row r="11025" spans="1:4" x14ac:dyDescent="0.3">
      <c r="A11025" t="s">
        <v>13334</v>
      </c>
      <c r="B11025" t="s">
        <v>2028</v>
      </c>
      <c r="C11025">
        <v>56926</v>
      </c>
      <c r="D11025">
        <v>8808097757</v>
      </c>
    </row>
    <row r="11026" spans="1:4" x14ac:dyDescent="0.3">
      <c r="A11026" t="s">
        <v>13335</v>
      </c>
      <c r="B11026" t="s">
        <v>2257</v>
      </c>
      <c r="C11026">
        <v>23826</v>
      </c>
      <c r="D11026">
        <v>6788593582</v>
      </c>
    </row>
    <row r="11027" spans="1:4" x14ac:dyDescent="0.3">
      <c r="A11027" t="s">
        <v>13336</v>
      </c>
      <c r="B11027" t="s">
        <v>3092</v>
      </c>
      <c r="C11027">
        <v>34510</v>
      </c>
      <c r="D11027">
        <v>1442784075</v>
      </c>
    </row>
    <row r="11028" spans="1:4" x14ac:dyDescent="0.3">
      <c r="A11028" t="s">
        <v>13337</v>
      </c>
      <c r="B11028" t="s">
        <v>3041</v>
      </c>
      <c r="C11028">
        <v>17732</v>
      </c>
      <c r="D11028">
        <v>6520635286</v>
      </c>
    </row>
    <row r="11029" spans="1:4" x14ac:dyDescent="0.3">
      <c r="A11029" t="s">
        <v>13338</v>
      </c>
      <c r="B11029" t="s">
        <v>3369</v>
      </c>
      <c r="C11029">
        <v>57265</v>
      </c>
      <c r="D11029">
        <v>2480515559</v>
      </c>
    </row>
    <row r="11030" spans="1:4" x14ac:dyDescent="0.3">
      <c r="A11030" t="s">
        <v>13339</v>
      </c>
      <c r="B11030" t="s">
        <v>2001</v>
      </c>
      <c r="C11030">
        <v>46102</v>
      </c>
      <c r="D11030">
        <v>6148303353</v>
      </c>
    </row>
    <row r="11031" spans="1:4" x14ac:dyDescent="0.3">
      <c r="A11031" t="s">
        <v>13340</v>
      </c>
      <c r="B11031" t="s">
        <v>2468</v>
      </c>
      <c r="C11031">
        <v>52673</v>
      </c>
      <c r="D11031">
        <v>3986480021</v>
      </c>
    </row>
    <row r="11032" spans="1:4" x14ac:dyDescent="0.3">
      <c r="A11032" t="s">
        <v>13341</v>
      </c>
      <c r="B11032" t="s">
        <v>2901</v>
      </c>
      <c r="C11032">
        <v>57250</v>
      </c>
      <c r="D11032">
        <v>8377113392</v>
      </c>
    </row>
    <row r="11033" spans="1:4" x14ac:dyDescent="0.3">
      <c r="A11033" t="s">
        <v>13342</v>
      </c>
      <c r="B11033" t="s">
        <v>2387</v>
      </c>
      <c r="C11033">
        <v>23846</v>
      </c>
      <c r="D11033">
        <v>29906814</v>
      </c>
    </row>
    <row r="11034" spans="1:4" x14ac:dyDescent="0.3">
      <c r="A11034" t="s">
        <v>13343</v>
      </c>
      <c r="B11034" t="s">
        <v>2740</v>
      </c>
      <c r="C11034">
        <v>44155</v>
      </c>
      <c r="D11034">
        <v>879297433</v>
      </c>
    </row>
    <row r="11035" spans="1:4" x14ac:dyDescent="0.3">
      <c r="A11035" t="s">
        <v>13344</v>
      </c>
      <c r="B11035" t="s">
        <v>2931</v>
      </c>
      <c r="C11035">
        <v>23210</v>
      </c>
      <c r="D11035">
        <v>8145387981</v>
      </c>
    </row>
    <row r="11036" spans="1:4" x14ac:dyDescent="0.3">
      <c r="A11036" t="s">
        <v>13345</v>
      </c>
      <c r="B11036" t="s">
        <v>2365</v>
      </c>
      <c r="C11036">
        <v>39571</v>
      </c>
      <c r="D11036">
        <v>701563818</v>
      </c>
    </row>
    <row r="11037" spans="1:4" x14ac:dyDescent="0.3">
      <c r="A11037" t="s">
        <v>13346</v>
      </c>
      <c r="B11037" t="s">
        <v>2071</v>
      </c>
      <c r="C11037">
        <v>49423</v>
      </c>
      <c r="D11037">
        <v>3259018638</v>
      </c>
    </row>
    <row r="11038" spans="1:4" x14ac:dyDescent="0.3">
      <c r="A11038" t="s">
        <v>13347</v>
      </c>
      <c r="B11038" t="s">
        <v>2065</v>
      </c>
      <c r="C11038">
        <v>34311</v>
      </c>
      <c r="D11038">
        <v>6284045549</v>
      </c>
    </row>
    <row r="11039" spans="1:4" x14ac:dyDescent="0.3">
      <c r="A11039" t="s">
        <v>13348</v>
      </c>
      <c r="B11039" t="s">
        <v>1960</v>
      </c>
      <c r="C11039">
        <v>43282</v>
      </c>
      <c r="D11039">
        <v>7741079360</v>
      </c>
    </row>
    <row r="11040" spans="1:4" x14ac:dyDescent="0.3">
      <c r="A11040" t="s">
        <v>13349</v>
      </c>
      <c r="B11040" t="s">
        <v>1964</v>
      </c>
      <c r="C11040">
        <v>44600</v>
      </c>
      <c r="D11040">
        <v>2561690342</v>
      </c>
    </row>
    <row r="11041" spans="1:4" x14ac:dyDescent="0.3">
      <c r="A11041" t="s">
        <v>13350</v>
      </c>
      <c r="B11041" t="s">
        <v>2965</v>
      </c>
      <c r="C11041">
        <v>56465</v>
      </c>
      <c r="D11041">
        <v>7453397081</v>
      </c>
    </row>
    <row r="11042" spans="1:4" x14ac:dyDescent="0.3">
      <c r="A11042" t="s">
        <v>13351</v>
      </c>
      <c r="B11042" t="s">
        <v>2135</v>
      </c>
      <c r="C11042">
        <v>37249</v>
      </c>
      <c r="D11042">
        <v>6988089128</v>
      </c>
    </row>
    <row r="11043" spans="1:4" x14ac:dyDescent="0.3">
      <c r="A11043" t="s">
        <v>13352</v>
      </c>
      <c r="B11043" t="s">
        <v>2650</v>
      </c>
      <c r="C11043">
        <v>54870</v>
      </c>
      <c r="D11043">
        <v>2255261316</v>
      </c>
    </row>
    <row r="11044" spans="1:4" x14ac:dyDescent="0.3">
      <c r="A11044" t="s">
        <v>13353</v>
      </c>
      <c r="B11044" t="s">
        <v>2494</v>
      </c>
      <c r="C11044">
        <v>58432</v>
      </c>
      <c r="D11044">
        <v>3904109642</v>
      </c>
    </row>
    <row r="11045" spans="1:4" x14ac:dyDescent="0.3">
      <c r="A11045" t="s">
        <v>13354</v>
      </c>
      <c r="B11045" t="s">
        <v>3390</v>
      </c>
      <c r="C11045">
        <v>39014</v>
      </c>
      <c r="D11045">
        <v>5149710571</v>
      </c>
    </row>
    <row r="11046" spans="1:4" x14ac:dyDescent="0.3">
      <c r="A11046" t="s">
        <v>13355</v>
      </c>
      <c r="B11046" t="s">
        <v>2459</v>
      </c>
      <c r="C11046">
        <v>56134</v>
      </c>
      <c r="D11046">
        <v>4492546545</v>
      </c>
    </row>
    <row r="11047" spans="1:4" x14ac:dyDescent="0.3">
      <c r="A11047" t="s">
        <v>13356</v>
      </c>
      <c r="B11047" t="s">
        <v>2727</v>
      </c>
      <c r="C11047">
        <v>51441</v>
      </c>
      <c r="D11047">
        <v>9815158015</v>
      </c>
    </row>
    <row r="11048" spans="1:4" x14ac:dyDescent="0.3">
      <c r="A11048" t="s">
        <v>13357</v>
      </c>
      <c r="B11048" t="s">
        <v>2006</v>
      </c>
      <c r="C11048">
        <v>29497</v>
      </c>
      <c r="D11048">
        <v>3513651333</v>
      </c>
    </row>
    <row r="11049" spans="1:4" x14ac:dyDescent="0.3">
      <c r="A11049" t="s">
        <v>13358</v>
      </c>
      <c r="B11049" t="s">
        <v>3517</v>
      </c>
      <c r="C11049">
        <v>23249</v>
      </c>
      <c r="D11049">
        <v>7251959615</v>
      </c>
    </row>
    <row r="11050" spans="1:4" x14ac:dyDescent="0.3">
      <c r="A11050" t="s">
        <v>13359</v>
      </c>
      <c r="B11050" t="s">
        <v>3113</v>
      </c>
      <c r="C11050">
        <v>32610</v>
      </c>
      <c r="D11050">
        <v>3235176993</v>
      </c>
    </row>
    <row r="11051" spans="1:4" x14ac:dyDescent="0.3">
      <c r="A11051" t="s">
        <v>13360</v>
      </c>
      <c r="B11051" t="s">
        <v>2020</v>
      </c>
      <c r="C11051">
        <v>27302</v>
      </c>
      <c r="D11051">
        <v>4718207207</v>
      </c>
    </row>
    <row r="11052" spans="1:4" x14ac:dyDescent="0.3">
      <c r="A11052" t="s">
        <v>13361</v>
      </c>
      <c r="B11052" t="s">
        <v>1954</v>
      </c>
      <c r="C11052">
        <v>33724</v>
      </c>
      <c r="D11052">
        <v>9620547551</v>
      </c>
    </row>
    <row r="11053" spans="1:4" x14ac:dyDescent="0.3">
      <c r="A11053" t="s">
        <v>13362</v>
      </c>
      <c r="B11053" t="s">
        <v>2682</v>
      </c>
      <c r="C11053">
        <v>40213</v>
      </c>
      <c r="D11053">
        <v>4185019157</v>
      </c>
    </row>
    <row r="11054" spans="1:4" x14ac:dyDescent="0.3">
      <c r="A11054" t="s">
        <v>13363</v>
      </c>
      <c r="B11054" t="s">
        <v>3376</v>
      </c>
      <c r="C11054">
        <v>20620</v>
      </c>
      <c r="D11054">
        <v>3991963221</v>
      </c>
    </row>
    <row r="11055" spans="1:4" x14ac:dyDescent="0.3">
      <c r="A11055" t="s">
        <v>13364</v>
      </c>
      <c r="B11055" t="s">
        <v>3873</v>
      </c>
      <c r="C11055">
        <v>30895</v>
      </c>
      <c r="D11055">
        <v>7688943361</v>
      </c>
    </row>
    <row r="11056" spans="1:4" x14ac:dyDescent="0.3">
      <c r="A11056" t="s">
        <v>13365</v>
      </c>
      <c r="B11056" t="s">
        <v>2419</v>
      </c>
      <c r="C11056">
        <v>55003</v>
      </c>
      <c r="D11056">
        <v>3266408608</v>
      </c>
    </row>
    <row r="11057" spans="1:4" x14ac:dyDescent="0.3">
      <c r="A11057" t="s">
        <v>13366</v>
      </c>
      <c r="B11057" t="s">
        <v>2253</v>
      </c>
      <c r="C11057">
        <v>15690</v>
      </c>
      <c r="D11057">
        <v>8238030943</v>
      </c>
    </row>
    <row r="11058" spans="1:4" x14ac:dyDescent="0.3">
      <c r="A11058" t="s">
        <v>13367</v>
      </c>
      <c r="B11058" t="s">
        <v>2012</v>
      </c>
      <c r="C11058">
        <v>55689</v>
      </c>
      <c r="D11058">
        <v>8832488175</v>
      </c>
    </row>
    <row r="11059" spans="1:4" x14ac:dyDescent="0.3">
      <c r="A11059" t="s">
        <v>13368</v>
      </c>
      <c r="B11059" t="s">
        <v>2149</v>
      </c>
      <c r="C11059">
        <v>21530</v>
      </c>
      <c r="D11059">
        <v>5412518958</v>
      </c>
    </row>
    <row r="11060" spans="1:4" x14ac:dyDescent="0.3">
      <c r="A11060" t="s">
        <v>13369</v>
      </c>
      <c r="B11060" t="s">
        <v>2192</v>
      </c>
      <c r="C11060">
        <v>44840</v>
      </c>
      <c r="D11060">
        <v>1252810490</v>
      </c>
    </row>
    <row r="11061" spans="1:4" x14ac:dyDescent="0.3">
      <c r="A11061" t="s">
        <v>13370</v>
      </c>
      <c r="B11061" t="s">
        <v>1978</v>
      </c>
      <c r="C11061">
        <v>49222</v>
      </c>
      <c r="D11061">
        <v>3792993961</v>
      </c>
    </row>
    <row r="11062" spans="1:4" x14ac:dyDescent="0.3">
      <c r="A11062" t="s">
        <v>13371</v>
      </c>
      <c r="B11062" t="s">
        <v>2639</v>
      </c>
      <c r="C11062">
        <v>34599</v>
      </c>
      <c r="D11062">
        <v>5138969978</v>
      </c>
    </row>
    <row r="11063" spans="1:4" x14ac:dyDescent="0.3">
      <c r="A11063" t="s">
        <v>13372</v>
      </c>
      <c r="B11063" t="s">
        <v>1980</v>
      </c>
      <c r="C11063">
        <v>44192</v>
      </c>
      <c r="D11063">
        <v>8565880958</v>
      </c>
    </row>
    <row r="11064" spans="1:4" x14ac:dyDescent="0.3">
      <c r="A11064" t="s">
        <v>13373</v>
      </c>
      <c r="B11064" t="s">
        <v>2188</v>
      </c>
      <c r="C11064">
        <v>45813</v>
      </c>
      <c r="D11064">
        <v>3156820482</v>
      </c>
    </row>
    <row r="11065" spans="1:4" x14ac:dyDescent="0.3">
      <c r="A11065" t="s">
        <v>13374</v>
      </c>
      <c r="B11065" t="s">
        <v>2641</v>
      </c>
      <c r="C11065">
        <v>20541</v>
      </c>
      <c r="D11065">
        <v>5764488419</v>
      </c>
    </row>
    <row r="11066" spans="1:4" x14ac:dyDescent="0.3">
      <c r="A11066" t="s">
        <v>13375</v>
      </c>
      <c r="B11066" t="s">
        <v>2736</v>
      </c>
      <c r="C11066">
        <v>57980</v>
      </c>
      <c r="D11066">
        <v>7402856011</v>
      </c>
    </row>
    <row r="11067" spans="1:4" x14ac:dyDescent="0.3">
      <c r="A11067" t="s">
        <v>13376</v>
      </c>
      <c r="B11067" t="s">
        <v>1991</v>
      </c>
      <c r="C11067">
        <v>42014</v>
      </c>
      <c r="D11067">
        <v>9458901820</v>
      </c>
    </row>
    <row r="11068" spans="1:4" x14ac:dyDescent="0.3">
      <c r="A11068" t="s">
        <v>6174</v>
      </c>
      <c r="B11068" t="s">
        <v>2389</v>
      </c>
      <c r="C11068">
        <v>30695</v>
      </c>
      <c r="D11068">
        <v>2012142672</v>
      </c>
    </row>
    <row r="11069" spans="1:4" x14ac:dyDescent="0.3">
      <c r="A11069" t="s">
        <v>13377</v>
      </c>
      <c r="B11069" t="s">
        <v>2325</v>
      </c>
      <c r="C11069">
        <v>18400</v>
      </c>
      <c r="D11069">
        <v>8254304106</v>
      </c>
    </row>
    <row r="11070" spans="1:4" x14ac:dyDescent="0.3">
      <c r="A11070" t="s">
        <v>13378</v>
      </c>
      <c r="B11070" t="s">
        <v>2608</v>
      </c>
      <c r="C11070">
        <v>48293</v>
      </c>
      <c r="D11070">
        <v>3545427749</v>
      </c>
    </row>
    <row r="11071" spans="1:4" x14ac:dyDescent="0.3">
      <c r="A11071" t="s">
        <v>13379</v>
      </c>
      <c r="B11071" t="s">
        <v>2184</v>
      </c>
      <c r="C11071">
        <v>41851</v>
      </c>
      <c r="D11071">
        <v>4969679754</v>
      </c>
    </row>
    <row r="11072" spans="1:4" x14ac:dyDescent="0.3">
      <c r="A11072" t="s">
        <v>13380</v>
      </c>
      <c r="B11072" t="s">
        <v>2305</v>
      </c>
      <c r="C11072">
        <v>29633</v>
      </c>
      <c r="D11072">
        <v>4502817627</v>
      </c>
    </row>
    <row r="11073" spans="1:4" x14ac:dyDescent="0.3">
      <c r="A11073" t="s">
        <v>13381</v>
      </c>
      <c r="B11073" t="s">
        <v>2012</v>
      </c>
      <c r="C11073">
        <v>20061</v>
      </c>
      <c r="D11073">
        <v>8519669638</v>
      </c>
    </row>
    <row r="11074" spans="1:4" x14ac:dyDescent="0.3">
      <c r="A11074" t="s">
        <v>13382</v>
      </c>
      <c r="B11074" t="s">
        <v>2087</v>
      </c>
      <c r="C11074">
        <v>20065</v>
      </c>
      <c r="D11074">
        <v>9018504580</v>
      </c>
    </row>
    <row r="11075" spans="1:4" x14ac:dyDescent="0.3">
      <c r="A11075" t="s">
        <v>13383</v>
      </c>
      <c r="B11075" t="s">
        <v>2242</v>
      </c>
      <c r="C11075">
        <v>42578</v>
      </c>
      <c r="D11075">
        <v>8349606134</v>
      </c>
    </row>
    <row r="11076" spans="1:4" x14ac:dyDescent="0.3">
      <c r="A11076" t="s">
        <v>13384</v>
      </c>
      <c r="B11076" t="s">
        <v>2731</v>
      </c>
      <c r="C11076">
        <v>14304</v>
      </c>
      <c r="D11076">
        <v>9620547551</v>
      </c>
    </row>
    <row r="11077" spans="1:4" x14ac:dyDescent="0.3">
      <c r="A11077" t="s">
        <v>13385</v>
      </c>
      <c r="B11077" t="s">
        <v>1934</v>
      </c>
      <c r="C11077">
        <v>52511</v>
      </c>
      <c r="D11077">
        <v>769312748</v>
      </c>
    </row>
    <row r="11078" spans="1:4" x14ac:dyDescent="0.3">
      <c r="A11078" t="s">
        <v>13386</v>
      </c>
      <c r="B11078" t="s">
        <v>2149</v>
      </c>
      <c r="C11078">
        <v>17031</v>
      </c>
      <c r="D11078">
        <v>6375014751</v>
      </c>
    </row>
    <row r="11079" spans="1:4" x14ac:dyDescent="0.3">
      <c r="A11079" t="s">
        <v>13387</v>
      </c>
      <c r="B11079" t="s">
        <v>3286</v>
      </c>
      <c r="C11079">
        <v>30055</v>
      </c>
      <c r="D11079">
        <v>2355104786</v>
      </c>
    </row>
    <row r="11080" spans="1:4" x14ac:dyDescent="0.3">
      <c r="A11080" t="s">
        <v>13388</v>
      </c>
      <c r="B11080" t="s">
        <v>4018</v>
      </c>
      <c r="C11080">
        <v>28169</v>
      </c>
      <c r="D11080">
        <v>37593587</v>
      </c>
    </row>
    <row r="11081" spans="1:4" x14ac:dyDescent="0.3">
      <c r="A11081" t="s">
        <v>13389</v>
      </c>
      <c r="B11081" t="s">
        <v>2095</v>
      </c>
      <c r="C11081">
        <v>53617</v>
      </c>
      <c r="D11081">
        <v>3738218785</v>
      </c>
    </row>
    <row r="11082" spans="1:4" x14ac:dyDescent="0.3">
      <c r="A11082" t="s">
        <v>13390</v>
      </c>
      <c r="B11082" t="s">
        <v>2039</v>
      </c>
      <c r="C11082">
        <v>20008</v>
      </c>
      <c r="D11082">
        <v>9013891098</v>
      </c>
    </row>
    <row r="11083" spans="1:4" x14ac:dyDescent="0.3">
      <c r="A11083" t="s">
        <v>13391</v>
      </c>
      <c r="B11083" t="s">
        <v>2385</v>
      </c>
      <c r="C11083">
        <v>39240</v>
      </c>
      <c r="D11083">
        <v>797655034</v>
      </c>
    </row>
    <row r="11084" spans="1:4" x14ac:dyDescent="0.3">
      <c r="A11084" t="s">
        <v>13392</v>
      </c>
      <c r="B11084" t="s">
        <v>2665</v>
      </c>
      <c r="C11084">
        <v>11202</v>
      </c>
      <c r="D11084">
        <v>9726644925</v>
      </c>
    </row>
    <row r="11085" spans="1:4" x14ac:dyDescent="0.3">
      <c r="A11085" t="s">
        <v>13393</v>
      </c>
      <c r="B11085" t="s">
        <v>2757</v>
      </c>
      <c r="C11085">
        <v>51203</v>
      </c>
      <c r="D11085">
        <v>2973558387</v>
      </c>
    </row>
    <row r="11086" spans="1:4" x14ac:dyDescent="0.3">
      <c r="A11086" t="s">
        <v>13394</v>
      </c>
      <c r="B11086" t="s">
        <v>2734</v>
      </c>
      <c r="C11086">
        <v>41050</v>
      </c>
      <c r="D11086">
        <v>9305168396</v>
      </c>
    </row>
    <row r="11087" spans="1:4" x14ac:dyDescent="0.3">
      <c r="A11087" t="s">
        <v>13395</v>
      </c>
      <c r="B11087" t="s">
        <v>2308</v>
      </c>
      <c r="C11087">
        <v>13431</v>
      </c>
      <c r="D11087">
        <v>1887308636</v>
      </c>
    </row>
    <row r="11088" spans="1:4" x14ac:dyDescent="0.3">
      <c r="A11088" t="s">
        <v>13396</v>
      </c>
      <c r="B11088" t="s">
        <v>2764</v>
      </c>
      <c r="C11088">
        <v>35173</v>
      </c>
      <c r="D11088">
        <v>7596173217</v>
      </c>
    </row>
    <row r="11089" spans="1:4" x14ac:dyDescent="0.3">
      <c r="A11089" t="s">
        <v>13397</v>
      </c>
      <c r="B11089" t="s">
        <v>2051</v>
      </c>
      <c r="C11089">
        <v>51472</v>
      </c>
      <c r="D11089">
        <v>1502791994</v>
      </c>
    </row>
    <row r="11090" spans="1:4" x14ac:dyDescent="0.3">
      <c r="A11090" t="s">
        <v>13398</v>
      </c>
      <c r="B11090" t="s">
        <v>2225</v>
      </c>
      <c r="C11090">
        <v>20485</v>
      </c>
      <c r="D11090">
        <v>495702854</v>
      </c>
    </row>
    <row r="11091" spans="1:4" x14ac:dyDescent="0.3">
      <c r="A11091" t="s">
        <v>13399</v>
      </c>
      <c r="B11091" t="s">
        <v>2491</v>
      </c>
      <c r="C11091">
        <v>48332</v>
      </c>
      <c r="D11091">
        <v>4328154427</v>
      </c>
    </row>
    <row r="11092" spans="1:4" x14ac:dyDescent="0.3">
      <c r="A11092" t="s">
        <v>13400</v>
      </c>
      <c r="B11092" t="s">
        <v>2484</v>
      </c>
      <c r="C11092">
        <v>27241</v>
      </c>
      <c r="D11092">
        <v>6109997811</v>
      </c>
    </row>
    <row r="11093" spans="1:4" x14ac:dyDescent="0.3">
      <c r="A11093" t="s">
        <v>13401</v>
      </c>
      <c r="B11093" t="s">
        <v>2063</v>
      </c>
      <c r="C11093">
        <v>39380</v>
      </c>
      <c r="D11093">
        <v>8911781207</v>
      </c>
    </row>
    <row r="11094" spans="1:4" x14ac:dyDescent="0.3">
      <c r="A11094" t="s">
        <v>13402</v>
      </c>
      <c r="B11094" t="s">
        <v>2929</v>
      </c>
      <c r="C11094">
        <v>45050</v>
      </c>
      <c r="D11094">
        <v>2130919499</v>
      </c>
    </row>
    <row r="11095" spans="1:4" x14ac:dyDescent="0.3">
      <c r="A11095" t="s">
        <v>13403</v>
      </c>
      <c r="B11095" t="s">
        <v>2797</v>
      </c>
      <c r="C11095">
        <v>17129</v>
      </c>
      <c r="D11095">
        <v>6801140183</v>
      </c>
    </row>
    <row r="11096" spans="1:4" x14ac:dyDescent="0.3">
      <c r="A11096" t="s">
        <v>13404</v>
      </c>
      <c r="B11096" t="s">
        <v>4018</v>
      </c>
      <c r="C11096">
        <v>43138</v>
      </c>
      <c r="D11096">
        <v>3509620267</v>
      </c>
    </row>
    <row r="11097" spans="1:4" x14ac:dyDescent="0.3">
      <c r="A11097" t="s">
        <v>13405</v>
      </c>
      <c r="B11097" t="s">
        <v>3315</v>
      </c>
      <c r="C11097">
        <v>29161</v>
      </c>
      <c r="D11097">
        <v>2579936017</v>
      </c>
    </row>
    <row r="11098" spans="1:4" x14ac:dyDescent="0.3">
      <c r="A11098" t="s">
        <v>13406</v>
      </c>
      <c r="B11098" t="s">
        <v>2131</v>
      </c>
      <c r="C11098">
        <v>25577</v>
      </c>
      <c r="D11098">
        <v>7912639675</v>
      </c>
    </row>
    <row r="11099" spans="1:4" x14ac:dyDescent="0.3">
      <c r="A11099" t="s">
        <v>13407</v>
      </c>
      <c r="B11099" t="s">
        <v>2415</v>
      </c>
      <c r="C11099">
        <v>56603</v>
      </c>
      <c r="D11099">
        <v>25254650</v>
      </c>
    </row>
    <row r="11100" spans="1:4" x14ac:dyDescent="0.3">
      <c r="A11100" t="s">
        <v>13408</v>
      </c>
      <c r="B11100" t="s">
        <v>2223</v>
      </c>
      <c r="C11100">
        <v>55984</v>
      </c>
      <c r="D11100">
        <v>7402856011</v>
      </c>
    </row>
    <row r="11101" spans="1:4" x14ac:dyDescent="0.3">
      <c r="A11101" t="s">
        <v>13409</v>
      </c>
      <c r="B11101" t="s">
        <v>2965</v>
      </c>
      <c r="C11101">
        <v>39808</v>
      </c>
      <c r="D11101">
        <v>1249074622</v>
      </c>
    </row>
    <row r="11102" spans="1:4" x14ac:dyDescent="0.3">
      <c r="A11102" t="s">
        <v>13410</v>
      </c>
      <c r="B11102" t="s">
        <v>2057</v>
      </c>
      <c r="C11102">
        <v>41754</v>
      </c>
      <c r="D11102">
        <v>9196221739</v>
      </c>
    </row>
    <row r="11103" spans="1:4" x14ac:dyDescent="0.3">
      <c r="A11103" t="s">
        <v>13411</v>
      </c>
      <c r="B11103" t="s">
        <v>3247</v>
      </c>
      <c r="C11103">
        <v>20058</v>
      </c>
      <c r="D11103">
        <v>899126162</v>
      </c>
    </row>
    <row r="11104" spans="1:4" x14ac:dyDescent="0.3">
      <c r="A11104" t="s">
        <v>13412</v>
      </c>
      <c r="B11104" t="s">
        <v>2179</v>
      </c>
      <c r="C11104">
        <v>34024</v>
      </c>
      <c r="D11104">
        <v>8664054479</v>
      </c>
    </row>
    <row r="11105" spans="1:4" x14ac:dyDescent="0.3">
      <c r="A11105" t="s">
        <v>13413</v>
      </c>
      <c r="B11105" t="s">
        <v>1976</v>
      </c>
      <c r="C11105">
        <v>27384</v>
      </c>
      <c r="D11105">
        <v>9293760045</v>
      </c>
    </row>
    <row r="11106" spans="1:4" x14ac:dyDescent="0.3">
      <c r="A11106" t="s">
        <v>13414</v>
      </c>
      <c r="B11106" t="s">
        <v>4864</v>
      </c>
      <c r="C11106">
        <v>33980</v>
      </c>
      <c r="D11106">
        <v>2306669465</v>
      </c>
    </row>
    <row r="11107" spans="1:4" x14ac:dyDescent="0.3">
      <c r="A11107" t="s">
        <v>13415</v>
      </c>
      <c r="B11107" t="s">
        <v>2244</v>
      </c>
      <c r="C11107">
        <v>38000</v>
      </c>
      <c r="D11107">
        <v>3488994694</v>
      </c>
    </row>
    <row r="11108" spans="1:4" x14ac:dyDescent="0.3">
      <c r="A11108" t="s">
        <v>13416</v>
      </c>
      <c r="B11108" t="s">
        <v>2141</v>
      </c>
      <c r="C11108">
        <v>44861</v>
      </c>
      <c r="D11108">
        <v>8249460030</v>
      </c>
    </row>
    <row r="11109" spans="1:4" x14ac:dyDescent="0.3">
      <c r="A11109" t="s">
        <v>13417</v>
      </c>
      <c r="B11109" t="s">
        <v>2521</v>
      </c>
      <c r="C11109">
        <v>47491</v>
      </c>
      <c r="D11109">
        <v>4783377790</v>
      </c>
    </row>
    <row r="11110" spans="1:4" x14ac:dyDescent="0.3">
      <c r="A11110" t="s">
        <v>13418</v>
      </c>
      <c r="B11110" t="s">
        <v>2401</v>
      </c>
      <c r="C11110">
        <v>28778</v>
      </c>
      <c r="D11110">
        <v>7039995972</v>
      </c>
    </row>
    <row r="11111" spans="1:4" x14ac:dyDescent="0.3">
      <c r="A11111" t="s">
        <v>13419</v>
      </c>
      <c r="B11111" t="s">
        <v>2403</v>
      </c>
      <c r="C11111">
        <v>22138</v>
      </c>
      <c r="D11111">
        <v>9686840923</v>
      </c>
    </row>
    <row r="11112" spans="1:4" x14ac:dyDescent="0.3">
      <c r="A11112" t="s">
        <v>13420</v>
      </c>
      <c r="B11112" t="s">
        <v>2149</v>
      </c>
      <c r="C11112">
        <v>28613</v>
      </c>
      <c r="D11112">
        <v>3513651333</v>
      </c>
    </row>
    <row r="11113" spans="1:4" x14ac:dyDescent="0.3">
      <c r="A11113" t="s">
        <v>13421</v>
      </c>
      <c r="B11113" t="s">
        <v>3237</v>
      </c>
      <c r="C11113">
        <v>12368</v>
      </c>
      <c r="D11113">
        <v>5795848808</v>
      </c>
    </row>
    <row r="11114" spans="1:4" x14ac:dyDescent="0.3">
      <c r="A11114" t="s">
        <v>13422</v>
      </c>
      <c r="B11114" t="s">
        <v>2709</v>
      </c>
      <c r="C11114">
        <v>45948</v>
      </c>
      <c r="D11114">
        <v>7180110256</v>
      </c>
    </row>
    <row r="11115" spans="1:4" x14ac:dyDescent="0.3">
      <c r="A11115" t="s">
        <v>13423</v>
      </c>
      <c r="B11115" t="s">
        <v>2633</v>
      </c>
      <c r="C11115">
        <v>31240</v>
      </c>
      <c r="D11115">
        <v>6408517315</v>
      </c>
    </row>
    <row r="11116" spans="1:4" x14ac:dyDescent="0.3">
      <c r="A11116" t="s">
        <v>13424</v>
      </c>
      <c r="B11116" t="s">
        <v>2129</v>
      </c>
      <c r="C11116">
        <v>23805</v>
      </c>
      <c r="D11116">
        <v>6720857681</v>
      </c>
    </row>
    <row r="11117" spans="1:4" x14ac:dyDescent="0.3">
      <c r="A11117" t="s">
        <v>13425</v>
      </c>
      <c r="B11117" t="s">
        <v>1934</v>
      </c>
      <c r="C11117">
        <v>22460</v>
      </c>
      <c r="D11117">
        <v>5149710571</v>
      </c>
    </row>
    <row r="11118" spans="1:4" x14ac:dyDescent="0.3">
      <c r="A11118" t="s">
        <v>13426</v>
      </c>
      <c r="B11118" t="s">
        <v>2197</v>
      </c>
      <c r="C11118">
        <v>48365</v>
      </c>
      <c r="D11118">
        <v>7521557441</v>
      </c>
    </row>
    <row r="11119" spans="1:4" x14ac:dyDescent="0.3">
      <c r="A11119" t="s">
        <v>13427</v>
      </c>
      <c r="B11119" t="s">
        <v>2355</v>
      </c>
      <c r="C11119">
        <v>15767</v>
      </c>
      <c r="D11119">
        <v>701563818</v>
      </c>
    </row>
    <row r="11120" spans="1:4" x14ac:dyDescent="0.3">
      <c r="A11120" t="s">
        <v>13428</v>
      </c>
      <c r="B11120" t="s">
        <v>2360</v>
      </c>
      <c r="C11120">
        <v>46174</v>
      </c>
      <c r="D11120">
        <v>6007705854</v>
      </c>
    </row>
    <row r="11121" spans="1:4" x14ac:dyDescent="0.3">
      <c r="A11121" t="s">
        <v>13429</v>
      </c>
      <c r="B11121" t="s">
        <v>3583</v>
      </c>
      <c r="C11121">
        <v>55789</v>
      </c>
      <c r="D11121">
        <v>5929508313</v>
      </c>
    </row>
    <row r="11122" spans="1:4" x14ac:dyDescent="0.3">
      <c r="A11122" t="s">
        <v>13430</v>
      </c>
      <c r="B11122" t="s">
        <v>2051</v>
      </c>
      <c r="C11122">
        <v>12902</v>
      </c>
      <c r="D11122">
        <v>6815475379</v>
      </c>
    </row>
    <row r="11123" spans="1:4" x14ac:dyDescent="0.3">
      <c r="A11123" t="s">
        <v>13431</v>
      </c>
      <c r="B11123" t="s">
        <v>2239</v>
      </c>
      <c r="C11123">
        <v>37593</v>
      </c>
      <c r="D11123">
        <v>6148235056</v>
      </c>
    </row>
    <row r="11124" spans="1:4" x14ac:dyDescent="0.3">
      <c r="A11124" t="s">
        <v>13432</v>
      </c>
      <c r="B11124" t="s">
        <v>3050</v>
      </c>
      <c r="C11124">
        <v>49591</v>
      </c>
      <c r="D11124">
        <v>8277918739</v>
      </c>
    </row>
    <row r="11125" spans="1:4" x14ac:dyDescent="0.3">
      <c r="A11125" t="s">
        <v>13433</v>
      </c>
      <c r="B11125" t="s">
        <v>2419</v>
      </c>
      <c r="C11125">
        <v>44039</v>
      </c>
      <c r="D11125">
        <v>8694120054</v>
      </c>
    </row>
    <row r="11126" spans="1:4" x14ac:dyDescent="0.3">
      <c r="A11126" t="s">
        <v>13434</v>
      </c>
      <c r="B11126" t="s">
        <v>2286</v>
      </c>
      <c r="C11126">
        <v>16944</v>
      </c>
      <c r="D11126">
        <v>6819596901</v>
      </c>
    </row>
    <row r="11127" spans="1:4" x14ac:dyDescent="0.3">
      <c r="A11127" t="s">
        <v>13435</v>
      </c>
      <c r="B11127" t="s">
        <v>3558</v>
      </c>
      <c r="C11127">
        <v>13836</v>
      </c>
      <c r="D11127">
        <v>7243767311</v>
      </c>
    </row>
    <row r="11128" spans="1:4" x14ac:dyDescent="0.3">
      <c r="A11128" t="s">
        <v>13436</v>
      </c>
      <c r="B11128" t="s">
        <v>3291</v>
      </c>
      <c r="C11128">
        <v>51277</v>
      </c>
      <c r="D11128">
        <v>8895721314</v>
      </c>
    </row>
    <row r="11129" spans="1:4" x14ac:dyDescent="0.3">
      <c r="A11129" t="s">
        <v>13437</v>
      </c>
      <c r="B11129" t="s">
        <v>2139</v>
      </c>
      <c r="C11129">
        <v>24669</v>
      </c>
      <c r="D11129">
        <v>2297168497</v>
      </c>
    </row>
    <row r="11130" spans="1:4" x14ac:dyDescent="0.3">
      <c r="A11130" t="s">
        <v>13438</v>
      </c>
      <c r="B11130" t="s">
        <v>3092</v>
      </c>
      <c r="C11130">
        <v>56171</v>
      </c>
      <c r="D11130">
        <v>1152386727</v>
      </c>
    </row>
    <row r="11131" spans="1:4" x14ac:dyDescent="0.3">
      <c r="A11131" t="s">
        <v>13439</v>
      </c>
      <c r="B11131" t="s">
        <v>3734</v>
      </c>
      <c r="C11131">
        <v>23494</v>
      </c>
      <c r="D11131">
        <v>3933561566</v>
      </c>
    </row>
    <row r="11132" spans="1:4" x14ac:dyDescent="0.3">
      <c r="A11132" t="s">
        <v>13440</v>
      </c>
      <c r="B11132" t="s">
        <v>2146</v>
      </c>
      <c r="C11132">
        <v>18715</v>
      </c>
      <c r="D11132">
        <v>3642988458</v>
      </c>
    </row>
    <row r="11133" spans="1:4" x14ac:dyDescent="0.3">
      <c r="A11133" t="s">
        <v>13441</v>
      </c>
      <c r="B11133" t="s">
        <v>4864</v>
      </c>
      <c r="C11133">
        <v>30159</v>
      </c>
      <c r="D11133">
        <v>8733080267</v>
      </c>
    </row>
    <row r="11134" spans="1:4" x14ac:dyDescent="0.3">
      <c r="A11134" t="s">
        <v>13442</v>
      </c>
      <c r="B11134" t="s">
        <v>2012</v>
      </c>
      <c r="C11134">
        <v>33146</v>
      </c>
      <c r="D11134">
        <v>8533410514</v>
      </c>
    </row>
    <row r="11135" spans="1:4" x14ac:dyDescent="0.3">
      <c r="A11135" t="s">
        <v>13443</v>
      </c>
      <c r="B11135" t="s">
        <v>1960</v>
      </c>
      <c r="C11135">
        <v>29789</v>
      </c>
      <c r="D11135">
        <v>5759255762</v>
      </c>
    </row>
    <row r="11136" spans="1:4" x14ac:dyDescent="0.3">
      <c r="A11136" t="s">
        <v>13444</v>
      </c>
      <c r="B11136" t="s">
        <v>2914</v>
      </c>
      <c r="C11136">
        <v>42132</v>
      </c>
      <c r="D11136">
        <v>8256403403</v>
      </c>
    </row>
    <row r="11137" spans="1:4" x14ac:dyDescent="0.3">
      <c r="A11137" t="s">
        <v>13445</v>
      </c>
      <c r="B11137" t="s">
        <v>2067</v>
      </c>
      <c r="C11137">
        <v>43940</v>
      </c>
      <c r="D11137">
        <v>2779378506</v>
      </c>
    </row>
    <row r="11138" spans="1:4" x14ac:dyDescent="0.3">
      <c r="A11138" t="s">
        <v>13446</v>
      </c>
      <c r="B11138" t="s">
        <v>2475</v>
      </c>
      <c r="C11138">
        <v>21157</v>
      </c>
      <c r="D11138">
        <v>8370379001</v>
      </c>
    </row>
    <row r="11139" spans="1:4" x14ac:dyDescent="0.3">
      <c r="A11139" t="s">
        <v>13447</v>
      </c>
      <c r="B11139" t="s">
        <v>2628</v>
      </c>
      <c r="C11139">
        <v>57702</v>
      </c>
      <c r="D11139">
        <v>2353272215</v>
      </c>
    </row>
    <row r="11140" spans="1:4" x14ac:dyDescent="0.3">
      <c r="A11140" t="s">
        <v>13448</v>
      </c>
      <c r="B11140" t="s">
        <v>2378</v>
      </c>
      <c r="C11140">
        <v>13322</v>
      </c>
      <c r="D11140">
        <v>2177097355</v>
      </c>
    </row>
    <row r="11141" spans="1:4" x14ac:dyDescent="0.3">
      <c r="A11141" t="s">
        <v>13449</v>
      </c>
      <c r="B11141" t="s">
        <v>2674</v>
      </c>
      <c r="C11141">
        <v>40960</v>
      </c>
      <c r="D11141">
        <v>2885061928</v>
      </c>
    </row>
    <row r="11142" spans="1:4" x14ac:dyDescent="0.3">
      <c r="A11142" t="s">
        <v>13450</v>
      </c>
      <c r="B11142" t="s">
        <v>2587</v>
      </c>
      <c r="C11142">
        <v>24542</v>
      </c>
      <c r="D11142">
        <v>7628323464</v>
      </c>
    </row>
    <row r="11143" spans="1:4" x14ac:dyDescent="0.3">
      <c r="A11143" t="s">
        <v>13451</v>
      </c>
      <c r="B11143" t="s">
        <v>1997</v>
      </c>
      <c r="C11143">
        <v>38300</v>
      </c>
      <c r="D11143">
        <v>5795848808</v>
      </c>
    </row>
    <row r="11144" spans="1:4" x14ac:dyDescent="0.3">
      <c r="A11144" t="s">
        <v>13452</v>
      </c>
      <c r="B11144" t="s">
        <v>2714</v>
      </c>
      <c r="C11144">
        <v>26243</v>
      </c>
      <c r="D11144">
        <v>8971738782</v>
      </c>
    </row>
    <row r="11145" spans="1:4" x14ac:dyDescent="0.3">
      <c r="A11145" t="s">
        <v>13453</v>
      </c>
      <c r="B11145" t="s">
        <v>2396</v>
      </c>
      <c r="C11145">
        <v>56848</v>
      </c>
      <c r="D11145">
        <v>5068508845</v>
      </c>
    </row>
    <row r="11146" spans="1:4" x14ac:dyDescent="0.3">
      <c r="A11146" t="s">
        <v>13454</v>
      </c>
      <c r="B11146" t="s">
        <v>2682</v>
      </c>
      <c r="C11146">
        <v>34347</v>
      </c>
      <c r="D11146">
        <v>3060876401</v>
      </c>
    </row>
    <row r="11147" spans="1:4" x14ac:dyDescent="0.3">
      <c r="A11147" t="s">
        <v>13455</v>
      </c>
      <c r="B11147" t="s">
        <v>3247</v>
      </c>
      <c r="C11147">
        <v>17591</v>
      </c>
      <c r="D11147">
        <v>2480515559</v>
      </c>
    </row>
    <row r="11148" spans="1:4" x14ac:dyDescent="0.3">
      <c r="A11148" t="s">
        <v>13456</v>
      </c>
      <c r="B11148" t="s">
        <v>2139</v>
      </c>
      <c r="C11148">
        <v>24961</v>
      </c>
      <c r="D11148">
        <v>509393462</v>
      </c>
    </row>
    <row r="11149" spans="1:4" x14ac:dyDescent="0.3">
      <c r="A11149" t="s">
        <v>13457</v>
      </c>
      <c r="B11149" t="s">
        <v>3113</v>
      </c>
      <c r="C11149">
        <v>18649</v>
      </c>
      <c r="D11149">
        <v>8519669638</v>
      </c>
    </row>
    <row r="11150" spans="1:4" x14ac:dyDescent="0.3">
      <c r="A11150" t="s">
        <v>13458</v>
      </c>
      <c r="B11150" t="s">
        <v>2223</v>
      </c>
      <c r="C11150">
        <v>35030</v>
      </c>
      <c r="D11150">
        <v>3547596165</v>
      </c>
    </row>
    <row r="11151" spans="1:4" x14ac:dyDescent="0.3">
      <c r="A11151" t="s">
        <v>13459</v>
      </c>
      <c r="B11151" t="s">
        <v>2459</v>
      </c>
      <c r="C11151">
        <v>52490</v>
      </c>
      <c r="D11151">
        <v>3418374697</v>
      </c>
    </row>
    <row r="11152" spans="1:4" x14ac:dyDescent="0.3">
      <c r="A11152" t="s">
        <v>13460</v>
      </c>
      <c r="B11152" t="s">
        <v>3253</v>
      </c>
      <c r="C11152">
        <v>23032</v>
      </c>
      <c r="D11152">
        <v>4119729087</v>
      </c>
    </row>
    <row r="11153" spans="1:4" x14ac:dyDescent="0.3">
      <c r="A11153" t="s">
        <v>13461</v>
      </c>
      <c r="B11153" t="s">
        <v>2401</v>
      </c>
      <c r="C11153">
        <v>45846</v>
      </c>
      <c r="D11153">
        <v>7966083349</v>
      </c>
    </row>
    <row r="11154" spans="1:4" x14ac:dyDescent="0.3">
      <c r="A11154" t="s">
        <v>13462</v>
      </c>
      <c r="B11154" t="s">
        <v>2264</v>
      </c>
      <c r="C11154">
        <v>38815</v>
      </c>
      <c r="D11154">
        <v>5726465660</v>
      </c>
    </row>
    <row r="11155" spans="1:4" x14ac:dyDescent="0.3">
      <c r="A11155" t="s">
        <v>13463</v>
      </c>
      <c r="B11155" t="s">
        <v>1964</v>
      </c>
      <c r="C11155">
        <v>39953</v>
      </c>
      <c r="D11155">
        <v>9107581297</v>
      </c>
    </row>
    <row r="11156" spans="1:4" x14ac:dyDescent="0.3">
      <c r="A11156" t="s">
        <v>13464</v>
      </c>
      <c r="B11156" t="s">
        <v>2663</v>
      </c>
      <c r="C11156">
        <v>56523</v>
      </c>
      <c r="D11156">
        <v>1351073265</v>
      </c>
    </row>
    <row r="11157" spans="1:4" x14ac:dyDescent="0.3">
      <c r="A11157" t="s">
        <v>13465</v>
      </c>
      <c r="B11157" t="s">
        <v>3237</v>
      </c>
      <c r="C11157">
        <v>33740</v>
      </c>
      <c r="D11157">
        <v>9885165231</v>
      </c>
    </row>
    <row r="11158" spans="1:4" x14ac:dyDescent="0.3">
      <c r="A11158" t="s">
        <v>13466</v>
      </c>
      <c r="B11158" t="s">
        <v>2804</v>
      </c>
      <c r="C11158">
        <v>25817</v>
      </c>
      <c r="D11158">
        <v>6732216945</v>
      </c>
    </row>
    <row r="11159" spans="1:4" x14ac:dyDescent="0.3">
      <c r="A11159" t="s">
        <v>13467</v>
      </c>
      <c r="B11159" t="s">
        <v>2184</v>
      </c>
      <c r="C11159">
        <v>16281</v>
      </c>
      <c r="D11159">
        <v>8109358470</v>
      </c>
    </row>
    <row r="11160" spans="1:4" x14ac:dyDescent="0.3">
      <c r="A11160" t="s">
        <v>13468</v>
      </c>
      <c r="B11160" t="s">
        <v>2179</v>
      </c>
      <c r="C11160">
        <v>47042</v>
      </c>
      <c r="D11160">
        <v>4372257910</v>
      </c>
    </row>
    <row r="11161" spans="1:4" x14ac:dyDescent="0.3">
      <c r="A11161" t="s">
        <v>13469</v>
      </c>
      <c r="B11161" t="s">
        <v>2415</v>
      </c>
      <c r="C11161">
        <v>31684</v>
      </c>
      <c r="D11161">
        <v>4752702681</v>
      </c>
    </row>
    <row r="11162" spans="1:4" x14ac:dyDescent="0.3">
      <c r="A11162" t="s">
        <v>13470</v>
      </c>
      <c r="B11162" t="s">
        <v>2221</v>
      </c>
      <c r="C11162">
        <v>43707</v>
      </c>
      <c r="D11162">
        <v>4937054791</v>
      </c>
    </row>
    <row r="11163" spans="1:4" x14ac:dyDescent="0.3">
      <c r="A11163" t="s">
        <v>13471</v>
      </c>
      <c r="B11163" t="s">
        <v>2006</v>
      </c>
      <c r="C11163">
        <v>31109</v>
      </c>
      <c r="D11163">
        <v>6283719635</v>
      </c>
    </row>
    <row r="11164" spans="1:4" x14ac:dyDescent="0.3">
      <c r="A11164" t="s">
        <v>13472</v>
      </c>
      <c r="B11164" t="s">
        <v>2389</v>
      </c>
      <c r="C11164">
        <v>54332</v>
      </c>
      <c r="D11164">
        <v>4409014943</v>
      </c>
    </row>
    <row r="11165" spans="1:4" x14ac:dyDescent="0.3">
      <c r="A11165" t="s">
        <v>13473</v>
      </c>
      <c r="B11165" t="s">
        <v>3583</v>
      </c>
      <c r="C11165">
        <v>32940</v>
      </c>
      <c r="D11165">
        <v>3381164996</v>
      </c>
    </row>
    <row r="11166" spans="1:4" x14ac:dyDescent="0.3">
      <c r="A11166" t="s">
        <v>13474</v>
      </c>
      <c r="B11166" t="s">
        <v>2992</v>
      </c>
      <c r="C11166">
        <v>45199</v>
      </c>
      <c r="D11166">
        <v>2149326663</v>
      </c>
    </row>
    <row r="11167" spans="1:4" x14ac:dyDescent="0.3">
      <c r="A11167" t="s">
        <v>13475</v>
      </c>
      <c r="B11167" t="s">
        <v>2355</v>
      </c>
      <c r="C11167">
        <v>51263</v>
      </c>
      <c r="D11167">
        <v>965285472</v>
      </c>
    </row>
    <row r="11168" spans="1:4" x14ac:dyDescent="0.3">
      <c r="A11168" t="s">
        <v>13476</v>
      </c>
      <c r="B11168" t="s">
        <v>2519</v>
      </c>
      <c r="C11168">
        <v>40399</v>
      </c>
      <c r="D11168">
        <v>6283719635</v>
      </c>
    </row>
    <row r="11169" spans="1:4" x14ac:dyDescent="0.3">
      <c r="A11169" t="s">
        <v>13477</v>
      </c>
      <c r="B11169" t="s">
        <v>1986</v>
      </c>
      <c r="C11169">
        <v>46269</v>
      </c>
      <c r="D11169">
        <v>4085082426</v>
      </c>
    </row>
    <row r="11170" spans="1:4" x14ac:dyDescent="0.3">
      <c r="A11170" t="s">
        <v>13478</v>
      </c>
      <c r="B11170" t="s">
        <v>2567</v>
      </c>
      <c r="C11170">
        <v>35391</v>
      </c>
      <c r="D11170">
        <v>4535395691</v>
      </c>
    </row>
    <row r="11171" spans="1:4" x14ac:dyDescent="0.3">
      <c r="A11171" t="s">
        <v>13479</v>
      </c>
      <c r="B11171" t="s">
        <v>2409</v>
      </c>
      <c r="C11171">
        <v>59455</v>
      </c>
      <c r="D11171">
        <v>3600185284</v>
      </c>
    </row>
    <row r="11172" spans="1:4" x14ac:dyDescent="0.3">
      <c r="A11172" t="s">
        <v>13480</v>
      </c>
      <c r="B11172" t="s">
        <v>1956</v>
      </c>
      <c r="C11172">
        <v>46097</v>
      </c>
      <c r="D11172">
        <v>7865341539</v>
      </c>
    </row>
    <row r="11173" spans="1:4" x14ac:dyDescent="0.3">
      <c r="A11173" t="s">
        <v>13481</v>
      </c>
      <c r="B11173" t="s">
        <v>3390</v>
      </c>
      <c r="C11173">
        <v>37183</v>
      </c>
      <c r="D11173">
        <v>3545427749</v>
      </c>
    </row>
    <row r="11174" spans="1:4" x14ac:dyDescent="0.3">
      <c r="A11174" t="s">
        <v>13482</v>
      </c>
      <c r="B11174" t="s">
        <v>2170</v>
      </c>
      <c r="C11174">
        <v>11521</v>
      </c>
      <c r="D11174">
        <v>5764917026</v>
      </c>
    </row>
    <row r="11175" spans="1:4" x14ac:dyDescent="0.3">
      <c r="A11175" t="s">
        <v>13483</v>
      </c>
      <c r="B11175" t="s">
        <v>2246</v>
      </c>
      <c r="C11175">
        <v>30489</v>
      </c>
      <c r="D11175">
        <v>1442784075</v>
      </c>
    </row>
    <row r="11176" spans="1:4" x14ac:dyDescent="0.3">
      <c r="A11176" t="s">
        <v>13484</v>
      </c>
      <c r="B11176" t="s">
        <v>2257</v>
      </c>
      <c r="C11176">
        <v>36982</v>
      </c>
      <c r="D11176">
        <v>9260254965</v>
      </c>
    </row>
    <row r="11177" spans="1:4" x14ac:dyDescent="0.3">
      <c r="A11177" t="s">
        <v>13485</v>
      </c>
      <c r="B11177" t="s">
        <v>1942</v>
      </c>
      <c r="C11177">
        <v>57969</v>
      </c>
      <c r="D11177">
        <v>8519669638</v>
      </c>
    </row>
    <row r="11178" spans="1:4" x14ac:dyDescent="0.3">
      <c r="A11178" t="s">
        <v>13486</v>
      </c>
      <c r="B11178" t="s">
        <v>2345</v>
      </c>
      <c r="C11178">
        <v>45536</v>
      </c>
      <c r="D11178">
        <v>4085082426</v>
      </c>
    </row>
    <row r="11179" spans="1:4" x14ac:dyDescent="0.3">
      <c r="A11179" t="s">
        <v>13487</v>
      </c>
      <c r="B11179" t="s">
        <v>2824</v>
      </c>
      <c r="C11179">
        <v>38438</v>
      </c>
      <c r="D11179">
        <v>6041314951</v>
      </c>
    </row>
    <row r="11180" spans="1:4" x14ac:dyDescent="0.3">
      <c r="A11180" t="s">
        <v>13488</v>
      </c>
      <c r="B11180" t="s">
        <v>2873</v>
      </c>
      <c r="C11180">
        <v>23706</v>
      </c>
      <c r="D11180">
        <v>471886378</v>
      </c>
    </row>
    <row r="11181" spans="1:4" x14ac:dyDescent="0.3">
      <c r="A11181" t="s">
        <v>13489</v>
      </c>
      <c r="B11181" t="s">
        <v>3237</v>
      </c>
      <c r="C11181">
        <v>14065</v>
      </c>
      <c r="D11181">
        <v>17898579</v>
      </c>
    </row>
    <row r="11182" spans="1:4" x14ac:dyDescent="0.3">
      <c r="A11182" t="s">
        <v>13490</v>
      </c>
      <c r="B11182" t="s">
        <v>2665</v>
      </c>
      <c r="C11182">
        <v>25841</v>
      </c>
      <c r="D11182">
        <v>5241020535</v>
      </c>
    </row>
    <row r="11183" spans="1:4" x14ac:dyDescent="0.3">
      <c r="A11183" t="s">
        <v>13491</v>
      </c>
      <c r="B11183" t="s">
        <v>2179</v>
      </c>
      <c r="C11183">
        <v>51316</v>
      </c>
      <c r="D11183">
        <v>9965847037</v>
      </c>
    </row>
    <row r="11184" spans="1:4" x14ac:dyDescent="0.3">
      <c r="A11184" t="s">
        <v>13492</v>
      </c>
      <c r="B11184" t="s">
        <v>3369</v>
      </c>
      <c r="C11184">
        <v>22574</v>
      </c>
      <c r="D11184">
        <v>7775126329</v>
      </c>
    </row>
    <row r="11185" spans="1:4" x14ac:dyDescent="0.3">
      <c r="A11185" t="s">
        <v>13493</v>
      </c>
      <c r="B11185" t="s">
        <v>2491</v>
      </c>
      <c r="C11185">
        <v>34803</v>
      </c>
      <c r="D11185">
        <v>7783641539</v>
      </c>
    </row>
    <row r="11186" spans="1:4" x14ac:dyDescent="0.3">
      <c r="A11186" t="s">
        <v>13494</v>
      </c>
      <c r="B11186" t="s">
        <v>2990</v>
      </c>
      <c r="C11186">
        <v>34534</v>
      </c>
      <c r="D11186">
        <v>2659144249</v>
      </c>
    </row>
    <row r="11187" spans="1:4" x14ac:dyDescent="0.3">
      <c r="A11187" t="s">
        <v>13495</v>
      </c>
      <c r="B11187" t="s">
        <v>1936</v>
      </c>
      <c r="C11187">
        <v>51017</v>
      </c>
      <c r="D11187">
        <v>1888252693</v>
      </c>
    </row>
    <row r="11188" spans="1:4" x14ac:dyDescent="0.3">
      <c r="A11188" t="s">
        <v>13496</v>
      </c>
      <c r="B11188" t="s">
        <v>2103</v>
      </c>
      <c r="C11188">
        <v>57093</v>
      </c>
      <c r="D11188">
        <v>1502791994</v>
      </c>
    </row>
    <row r="11189" spans="1:4" x14ac:dyDescent="0.3">
      <c r="A11189" t="s">
        <v>13497</v>
      </c>
      <c r="B11189" t="s">
        <v>2075</v>
      </c>
      <c r="C11189">
        <v>43596</v>
      </c>
      <c r="D11189">
        <v>3746690722</v>
      </c>
    </row>
    <row r="11190" spans="1:4" x14ac:dyDescent="0.3">
      <c r="A11190" t="s">
        <v>13498</v>
      </c>
      <c r="B11190" t="s">
        <v>3039</v>
      </c>
      <c r="C11190">
        <v>25253</v>
      </c>
      <c r="D11190">
        <v>8373529241</v>
      </c>
    </row>
    <row r="11191" spans="1:4" x14ac:dyDescent="0.3">
      <c r="A11191" t="s">
        <v>13499</v>
      </c>
      <c r="B11191" t="s">
        <v>3297</v>
      </c>
      <c r="C11191">
        <v>58932</v>
      </c>
      <c r="D11191">
        <v>2307209530</v>
      </c>
    </row>
    <row r="11192" spans="1:4" x14ac:dyDescent="0.3">
      <c r="A11192" t="s">
        <v>13500</v>
      </c>
      <c r="B11192" t="s">
        <v>2923</v>
      </c>
      <c r="C11192">
        <v>22499</v>
      </c>
      <c r="D11192">
        <v>3932861779</v>
      </c>
    </row>
    <row r="11193" spans="1:4" x14ac:dyDescent="0.3">
      <c r="A11193" t="s">
        <v>13501</v>
      </c>
      <c r="B11193" t="s">
        <v>2045</v>
      </c>
      <c r="C11193">
        <v>29331</v>
      </c>
      <c r="D11193">
        <v>977779009</v>
      </c>
    </row>
    <row r="11194" spans="1:4" x14ac:dyDescent="0.3">
      <c r="A11194" t="s">
        <v>13502</v>
      </c>
      <c r="B11194" t="s">
        <v>1978</v>
      </c>
      <c r="C11194">
        <v>49548</v>
      </c>
      <c r="D11194">
        <v>4074728869</v>
      </c>
    </row>
    <row r="11195" spans="1:4" x14ac:dyDescent="0.3">
      <c r="A11195" t="s">
        <v>13503</v>
      </c>
      <c r="B11195" t="s">
        <v>2970</v>
      </c>
      <c r="C11195">
        <v>44598</v>
      </c>
      <c r="D11195">
        <v>9766606919</v>
      </c>
    </row>
    <row r="11196" spans="1:4" x14ac:dyDescent="0.3">
      <c r="A11196" t="s">
        <v>13504</v>
      </c>
      <c r="B11196" t="s">
        <v>2415</v>
      </c>
      <c r="C11196">
        <v>53760</v>
      </c>
      <c r="D11196">
        <v>7670936274</v>
      </c>
    </row>
    <row r="11197" spans="1:4" x14ac:dyDescent="0.3">
      <c r="A11197" t="s">
        <v>13505</v>
      </c>
      <c r="B11197" t="s">
        <v>2121</v>
      </c>
      <c r="C11197">
        <v>39749</v>
      </c>
      <c r="D11197">
        <v>6789106936</v>
      </c>
    </row>
    <row r="11198" spans="1:4" x14ac:dyDescent="0.3">
      <c r="A11198" t="s">
        <v>13506</v>
      </c>
      <c r="B11198" t="s">
        <v>2039</v>
      </c>
      <c r="C11198">
        <v>29718</v>
      </c>
      <c r="D11198">
        <v>6209983448</v>
      </c>
    </row>
    <row r="11199" spans="1:4" x14ac:dyDescent="0.3">
      <c r="A11199" t="s">
        <v>13507</v>
      </c>
      <c r="B11199" t="s">
        <v>2623</v>
      </c>
      <c r="C11199">
        <v>20543</v>
      </c>
      <c r="D11199">
        <v>8694120054</v>
      </c>
    </row>
    <row r="11200" spans="1:4" x14ac:dyDescent="0.3">
      <c r="A11200" t="s">
        <v>13508</v>
      </c>
      <c r="B11200" t="s">
        <v>2059</v>
      </c>
      <c r="C11200">
        <v>49287</v>
      </c>
      <c r="D11200">
        <v>6988089128</v>
      </c>
    </row>
    <row r="11201" spans="1:4" x14ac:dyDescent="0.3">
      <c r="A11201" t="s">
        <v>13509</v>
      </c>
      <c r="B11201" t="s">
        <v>1980</v>
      </c>
      <c r="C11201">
        <v>50872</v>
      </c>
      <c r="D11201">
        <v>7567063646</v>
      </c>
    </row>
    <row r="11202" spans="1:4" x14ac:dyDescent="0.3">
      <c r="A11202" t="s">
        <v>13510</v>
      </c>
      <c r="B11202" t="s">
        <v>2260</v>
      </c>
      <c r="C11202">
        <v>31377</v>
      </c>
      <c r="D11202">
        <v>5828678620</v>
      </c>
    </row>
    <row r="11203" spans="1:4" x14ac:dyDescent="0.3">
      <c r="A11203" t="s">
        <v>13511</v>
      </c>
      <c r="B11203" t="s">
        <v>2321</v>
      </c>
      <c r="C11203">
        <v>59405</v>
      </c>
      <c r="D11203">
        <v>1895483948</v>
      </c>
    </row>
    <row r="11204" spans="1:4" x14ac:dyDescent="0.3">
      <c r="A11204" t="s">
        <v>13512</v>
      </c>
      <c r="B11204" t="s">
        <v>2305</v>
      </c>
      <c r="C11204">
        <v>54923</v>
      </c>
      <c r="D11204">
        <v>2908560011</v>
      </c>
    </row>
    <row r="11205" spans="1:4" x14ac:dyDescent="0.3">
      <c r="A11205" t="s">
        <v>13513</v>
      </c>
      <c r="B11205" t="s">
        <v>2325</v>
      </c>
      <c r="C11205">
        <v>54614</v>
      </c>
      <c r="D11205">
        <v>9726268931</v>
      </c>
    </row>
    <row r="11206" spans="1:4" x14ac:dyDescent="0.3">
      <c r="A11206" t="s">
        <v>13514</v>
      </c>
      <c r="B11206" t="s">
        <v>3092</v>
      </c>
      <c r="C11206">
        <v>38521</v>
      </c>
      <c r="D11206">
        <v>5405945366</v>
      </c>
    </row>
    <row r="11207" spans="1:4" x14ac:dyDescent="0.3">
      <c r="A11207" t="s">
        <v>13515</v>
      </c>
      <c r="B11207" t="s">
        <v>2121</v>
      </c>
      <c r="C11207">
        <v>17591</v>
      </c>
      <c r="D11207">
        <v>209942509</v>
      </c>
    </row>
    <row r="11208" spans="1:4" x14ac:dyDescent="0.3">
      <c r="A11208" t="s">
        <v>13516</v>
      </c>
      <c r="B11208" t="s">
        <v>4864</v>
      </c>
      <c r="C11208">
        <v>27102</v>
      </c>
      <c r="D11208">
        <v>7961231404</v>
      </c>
    </row>
    <row r="11209" spans="1:4" x14ac:dyDescent="0.3">
      <c r="A11209" t="s">
        <v>13517</v>
      </c>
      <c r="B11209" t="s">
        <v>2641</v>
      </c>
      <c r="C11209">
        <v>55896</v>
      </c>
      <c r="D11209">
        <v>6695538166</v>
      </c>
    </row>
    <row r="11210" spans="1:4" x14ac:dyDescent="0.3">
      <c r="A11210" t="s">
        <v>13518</v>
      </c>
      <c r="B11210" t="s">
        <v>2225</v>
      </c>
      <c r="C11210">
        <v>55899</v>
      </c>
      <c r="D11210">
        <v>4984363320</v>
      </c>
    </row>
    <row r="11211" spans="1:4" x14ac:dyDescent="0.3">
      <c r="A11211" t="s">
        <v>13519</v>
      </c>
      <c r="B11211" t="s">
        <v>2470</v>
      </c>
      <c r="C11211">
        <v>33428</v>
      </c>
      <c r="D11211">
        <v>1425230725</v>
      </c>
    </row>
    <row r="11212" spans="1:4" x14ac:dyDescent="0.3">
      <c r="A11212" t="s">
        <v>13520</v>
      </c>
      <c r="B11212" t="s">
        <v>2633</v>
      </c>
      <c r="C11212">
        <v>24011</v>
      </c>
      <c r="D11212">
        <v>4786629839</v>
      </c>
    </row>
    <row r="11213" spans="1:4" x14ac:dyDescent="0.3">
      <c r="A11213" t="s">
        <v>13521</v>
      </c>
      <c r="B11213" t="s">
        <v>2319</v>
      </c>
      <c r="C11213">
        <v>15286</v>
      </c>
      <c r="D11213">
        <v>228985188</v>
      </c>
    </row>
    <row r="11214" spans="1:4" x14ac:dyDescent="0.3">
      <c r="A11214" t="s">
        <v>13522</v>
      </c>
      <c r="B11214" t="s">
        <v>2041</v>
      </c>
      <c r="C11214">
        <v>10753</v>
      </c>
      <c r="D11214">
        <v>9245659313</v>
      </c>
    </row>
    <row r="11215" spans="1:4" x14ac:dyDescent="0.3">
      <c r="A11215" t="s">
        <v>13523</v>
      </c>
      <c r="B11215" t="s">
        <v>2131</v>
      </c>
      <c r="C11215">
        <v>10050</v>
      </c>
      <c r="D11215">
        <v>6819596901</v>
      </c>
    </row>
    <row r="11216" spans="1:4" x14ac:dyDescent="0.3">
      <c r="A11216" t="s">
        <v>13524</v>
      </c>
      <c r="B11216" t="s">
        <v>2022</v>
      </c>
      <c r="C11216">
        <v>24276</v>
      </c>
      <c r="D11216">
        <v>62571575</v>
      </c>
    </row>
    <row r="11217" spans="1:4" x14ac:dyDescent="0.3">
      <c r="A11217" t="s">
        <v>13525</v>
      </c>
      <c r="B11217" t="s">
        <v>2203</v>
      </c>
      <c r="C11217">
        <v>49875</v>
      </c>
      <c r="D11217">
        <v>8482007106</v>
      </c>
    </row>
    <row r="11218" spans="1:4" x14ac:dyDescent="0.3">
      <c r="A11218" t="s">
        <v>13526</v>
      </c>
      <c r="B11218" t="s">
        <v>2636</v>
      </c>
      <c r="C11218">
        <v>52760</v>
      </c>
      <c r="D11218">
        <v>4359854056</v>
      </c>
    </row>
    <row r="11219" spans="1:4" x14ac:dyDescent="0.3">
      <c r="A11219" t="s">
        <v>13527</v>
      </c>
      <c r="B11219" t="s">
        <v>2507</v>
      </c>
      <c r="C11219">
        <v>35481</v>
      </c>
      <c r="D11219">
        <v>3016741628</v>
      </c>
    </row>
    <row r="11220" spans="1:4" x14ac:dyDescent="0.3">
      <c r="A11220" t="s">
        <v>13528</v>
      </c>
      <c r="B11220" t="s">
        <v>2920</v>
      </c>
      <c r="C11220">
        <v>36051</v>
      </c>
      <c r="D11220">
        <v>325547246</v>
      </c>
    </row>
    <row r="11221" spans="1:4" x14ac:dyDescent="0.3">
      <c r="A11221" t="s">
        <v>13529</v>
      </c>
      <c r="B11221" t="s">
        <v>3169</v>
      </c>
      <c r="C11221">
        <v>56047</v>
      </c>
      <c r="D11221">
        <v>5928086253</v>
      </c>
    </row>
    <row r="11222" spans="1:4" x14ac:dyDescent="0.3">
      <c r="A11222" t="s">
        <v>13530</v>
      </c>
      <c r="B11222" t="s">
        <v>3144</v>
      </c>
      <c r="C11222">
        <v>33748</v>
      </c>
      <c r="D11222">
        <v>2307209530</v>
      </c>
    </row>
    <row r="11223" spans="1:4" x14ac:dyDescent="0.3">
      <c r="A11223" t="s">
        <v>13531</v>
      </c>
      <c r="B11223" t="s">
        <v>2266</v>
      </c>
      <c r="C11223">
        <v>48862</v>
      </c>
      <c r="D11223">
        <v>2592292012</v>
      </c>
    </row>
    <row r="11224" spans="1:4" x14ac:dyDescent="0.3">
      <c r="A11224" t="s">
        <v>13532</v>
      </c>
      <c r="B11224" t="s">
        <v>2123</v>
      </c>
      <c r="C11224">
        <v>31230</v>
      </c>
      <c r="D11224">
        <v>8238030943</v>
      </c>
    </row>
    <row r="11225" spans="1:4" x14ac:dyDescent="0.3">
      <c r="A11225" t="s">
        <v>13533</v>
      </c>
      <c r="B11225" t="s">
        <v>2279</v>
      </c>
      <c r="C11225">
        <v>17113</v>
      </c>
      <c r="D11225">
        <v>3129526900</v>
      </c>
    </row>
    <row r="11226" spans="1:4" x14ac:dyDescent="0.3">
      <c r="A11226" t="s">
        <v>13534</v>
      </c>
      <c r="B11226" t="s">
        <v>3279</v>
      </c>
      <c r="C11226">
        <v>48487</v>
      </c>
      <c r="D11226">
        <v>1657097021</v>
      </c>
    </row>
    <row r="11227" spans="1:4" x14ac:dyDescent="0.3">
      <c r="A11227" t="s">
        <v>13535</v>
      </c>
      <c r="B11227" t="s">
        <v>2665</v>
      </c>
      <c r="C11227">
        <v>53020</v>
      </c>
      <c r="D11227">
        <v>9545462825</v>
      </c>
    </row>
    <row r="11228" spans="1:4" x14ac:dyDescent="0.3">
      <c r="A11228" t="s">
        <v>13536</v>
      </c>
      <c r="B11228" t="s">
        <v>1948</v>
      </c>
      <c r="C11228">
        <v>35414</v>
      </c>
      <c r="D11228">
        <v>4768254810</v>
      </c>
    </row>
    <row r="11229" spans="1:4" x14ac:dyDescent="0.3">
      <c r="A11229" t="s">
        <v>13537</v>
      </c>
      <c r="B11229" t="s">
        <v>2670</v>
      </c>
      <c r="C11229">
        <v>38135</v>
      </c>
      <c r="D11229">
        <v>76572129</v>
      </c>
    </row>
    <row r="11230" spans="1:4" x14ac:dyDescent="0.3">
      <c r="A11230" t="s">
        <v>13538</v>
      </c>
      <c r="B11230" t="s">
        <v>2004</v>
      </c>
      <c r="C11230">
        <v>46302</v>
      </c>
      <c r="D11230">
        <v>2426144645</v>
      </c>
    </row>
    <row r="11231" spans="1:4" x14ac:dyDescent="0.3">
      <c r="A11231" t="s">
        <v>13539</v>
      </c>
      <c r="B11231" t="s">
        <v>2548</v>
      </c>
      <c r="C11231">
        <v>28039</v>
      </c>
      <c r="D11231">
        <v>8519669638</v>
      </c>
    </row>
    <row r="11232" spans="1:4" x14ac:dyDescent="0.3">
      <c r="A11232" t="s">
        <v>13540</v>
      </c>
      <c r="B11232" t="s">
        <v>2300</v>
      </c>
      <c r="C11232">
        <v>18686</v>
      </c>
      <c r="D11232">
        <v>4453705328</v>
      </c>
    </row>
    <row r="11233" spans="1:4" x14ac:dyDescent="0.3">
      <c r="A11233" t="s">
        <v>13541</v>
      </c>
      <c r="B11233" t="s">
        <v>2166</v>
      </c>
      <c r="C11233">
        <v>20477</v>
      </c>
      <c r="D11233">
        <v>5907724676</v>
      </c>
    </row>
    <row r="11234" spans="1:4" x14ac:dyDescent="0.3">
      <c r="A11234" t="s">
        <v>13542</v>
      </c>
      <c r="B11234" t="s">
        <v>2141</v>
      </c>
      <c r="C11234">
        <v>59467</v>
      </c>
      <c r="D11234">
        <v>1892125439</v>
      </c>
    </row>
    <row r="11235" spans="1:4" x14ac:dyDescent="0.3">
      <c r="A11235" t="s">
        <v>13543</v>
      </c>
      <c r="B11235" t="s">
        <v>2010</v>
      </c>
      <c r="C11235">
        <v>23692</v>
      </c>
      <c r="D11235">
        <v>8044612831</v>
      </c>
    </row>
    <row r="11236" spans="1:4" x14ac:dyDescent="0.3">
      <c r="A11236" t="s">
        <v>13544</v>
      </c>
      <c r="B11236" t="s">
        <v>2533</v>
      </c>
      <c r="C11236">
        <v>36864</v>
      </c>
      <c r="D11236">
        <v>5837501576</v>
      </c>
    </row>
    <row r="11237" spans="1:4" x14ac:dyDescent="0.3">
      <c r="A11237" t="s">
        <v>13545</v>
      </c>
      <c r="B11237" t="s">
        <v>3237</v>
      </c>
      <c r="C11237">
        <v>41032</v>
      </c>
      <c r="D11237">
        <v>5603002824</v>
      </c>
    </row>
    <row r="11238" spans="1:4" x14ac:dyDescent="0.3">
      <c r="A11238" t="s">
        <v>13546</v>
      </c>
      <c r="B11238" t="s">
        <v>2087</v>
      </c>
      <c r="C11238">
        <v>49642</v>
      </c>
      <c r="D11238">
        <v>1888252693</v>
      </c>
    </row>
    <row r="11239" spans="1:4" x14ac:dyDescent="0.3">
      <c r="A11239" t="s">
        <v>13547</v>
      </c>
      <c r="B11239" t="s">
        <v>2680</v>
      </c>
      <c r="C11239">
        <v>49956</v>
      </c>
      <c r="D11239">
        <v>7912639675</v>
      </c>
    </row>
    <row r="11240" spans="1:4" x14ac:dyDescent="0.3">
      <c r="A11240" t="s">
        <v>13548</v>
      </c>
      <c r="B11240" t="s">
        <v>1948</v>
      </c>
      <c r="C11240">
        <v>13120</v>
      </c>
      <c r="D11240">
        <v>3219526055</v>
      </c>
    </row>
    <row r="11241" spans="1:4" x14ac:dyDescent="0.3">
      <c r="A11241" t="s">
        <v>13549</v>
      </c>
      <c r="B11241" t="s">
        <v>2873</v>
      </c>
      <c r="C11241">
        <v>47195</v>
      </c>
      <c r="D11241">
        <v>8256403403</v>
      </c>
    </row>
    <row r="11242" spans="1:4" x14ac:dyDescent="0.3">
      <c r="A11242" t="s">
        <v>13550</v>
      </c>
      <c r="B11242" t="s">
        <v>2709</v>
      </c>
      <c r="C11242">
        <v>19063</v>
      </c>
      <c r="D11242">
        <v>6364724701</v>
      </c>
    </row>
    <row r="11243" spans="1:4" x14ac:dyDescent="0.3">
      <c r="A11243" t="s">
        <v>13551</v>
      </c>
      <c r="B11243" t="s">
        <v>1980</v>
      </c>
      <c r="C11243">
        <v>12231</v>
      </c>
      <c r="D11243">
        <v>2873915978</v>
      </c>
    </row>
    <row r="11244" spans="1:4" x14ac:dyDescent="0.3">
      <c r="A11244" t="s">
        <v>13552</v>
      </c>
      <c r="B11244" t="s">
        <v>1958</v>
      </c>
      <c r="C11244">
        <v>55064</v>
      </c>
      <c r="D11244">
        <v>1062607929</v>
      </c>
    </row>
    <row r="11245" spans="1:4" x14ac:dyDescent="0.3">
      <c r="A11245" t="s">
        <v>13553</v>
      </c>
      <c r="B11245" t="s">
        <v>2051</v>
      </c>
      <c r="C11245">
        <v>18598</v>
      </c>
      <c r="D11245">
        <v>2128813026</v>
      </c>
    </row>
    <row r="11246" spans="1:4" x14ac:dyDescent="0.3">
      <c r="A11246" t="s">
        <v>13554</v>
      </c>
      <c r="B11246" t="s">
        <v>2916</v>
      </c>
      <c r="C11246">
        <v>49200</v>
      </c>
      <c r="D11246">
        <v>1442784075</v>
      </c>
    </row>
    <row r="11247" spans="1:4" x14ac:dyDescent="0.3">
      <c r="A11247" t="s">
        <v>13555</v>
      </c>
      <c r="B11247" t="s">
        <v>2498</v>
      </c>
      <c r="C11247">
        <v>12701</v>
      </c>
      <c r="D11247">
        <v>5779075530</v>
      </c>
    </row>
    <row r="11248" spans="1:4" x14ac:dyDescent="0.3">
      <c r="A11248" t="s">
        <v>13556</v>
      </c>
      <c r="B11248" t="s">
        <v>1958</v>
      </c>
      <c r="C11248">
        <v>15095</v>
      </c>
      <c r="D11248">
        <v>4487905370</v>
      </c>
    </row>
    <row r="11249" spans="1:4" x14ac:dyDescent="0.3">
      <c r="A11249" t="s">
        <v>13557</v>
      </c>
      <c r="B11249" t="s">
        <v>2488</v>
      </c>
      <c r="C11249">
        <v>52754</v>
      </c>
      <c r="D11249">
        <v>8162941088</v>
      </c>
    </row>
    <row r="11250" spans="1:4" x14ac:dyDescent="0.3">
      <c r="A11250" t="s">
        <v>13558</v>
      </c>
      <c r="B11250" t="s">
        <v>2802</v>
      </c>
      <c r="C11250">
        <v>24987</v>
      </c>
      <c r="D11250">
        <v>5929508313</v>
      </c>
    </row>
    <row r="11251" spans="1:4" x14ac:dyDescent="0.3">
      <c r="A11251" t="s">
        <v>13559</v>
      </c>
      <c r="B11251" t="s">
        <v>2360</v>
      </c>
      <c r="C11251">
        <v>31824</v>
      </c>
      <c r="D11251">
        <v>4409014943</v>
      </c>
    </row>
    <row r="11252" spans="1:4" x14ac:dyDescent="0.3">
      <c r="A11252" t="s">
        <v>13560</v>
      </c>
      <c r="B11252" t="s">
        <v>2095</v>
      </c>
      <c r="C11252">
        <v>54005</v>
      </c>
      <c r="D11252">
        <v>5209112160</v>
      </c>
    </row>
    <row r="11253" spans="1:4" x14ac:dyDescent="0.3">
      <c r="A11253" t="s">
        <v>13561</v>
      </c>
      <c r="B11253" t="s">
        <v>1999</v>
      </c>
      <c r="C11253">
        <v>45036</v>
      </c>
      <c r="D11253">
        <v>8718856853</v>
      </c>
    </row>
    <row r="11254" spans="1:4" x14ac:dyDescent="0.3">
      <c r="A11254" t="s">
        <v>13562</v>
      </c>
      <c r="B11254" t="s">
        <v>2459</v>
      </c>
      <c r="C11254">
        <v>18281</v>
      </c>
      <c r="D11254">
        <v>1659448174</v>
      </c>
    </row>
    <row r="11255" spans="1:4" x14ac:dyDescent="0.3">
      <c r="A11255" t="s">
        <v>13563</v>
      </c>
      <c r="B11255" t="s">
        <v>2951</v>
      </c>
      <c r="C11255">
        <v>45185</v>
      </c>
      <c r="D11255">
        <v>1081492333</v>
      </c>
    </row>
    <row r="11256" spans="1:4" x14ac:dyDescent="0.3">
      <c r="A11256" t="s">
        <v>13564</v>
      </c>
      <c r="B11256" t="s">
        <v>1995</v>
      </c>
      <c r="C11256">
        <v>30524</v>
      </c>
      <c r="D11256">
        <v>3507341514</v>
      </c>
    </row>
    <row r="11257" spans="1:4" x14ac:dyDescent="0.3">
      <c r="A11257" t="s">
        <v>13565</v>
      </c>
      <c r="B11257" t="s">
        <v>2246</v>
      </c>
      <c r="C11257">
        <v>10285</v>
      </c>
      <c r="D11257">
        <v>4698538416</v>
      </c>
    </row>
    <row r="11258" spans="1:4" x14ac:dyDescent="0.3">
      <c r="A11258" t="s">
        <v>13566</v>
      </c>
      <c r="B11258" t="s">
        <v>2343</v>
      </c>
      <c r="C11258">
        <v>20581</v>
      </c>
      <c r="D11258">
        <v>1518783783</v>
      </c>
    </row>
    <row r="11259" spans="1:4" x14ac:dyDescent="0.3">
      <c r="A11259" t="s">
        <v>13567</v>
      </c>
      <c r="B11259" t="s">
        <v>2574</v>
      </c>
      <c r="C11259">
        <v>40789</v>
      </c>
      <c r="D11259">
        <v>2185059785</v>
      </c>
    </row>
    <row r="11260" spans="1:4" x14ac:dyDescent="0.3">
      <c r="A11260" t="s">
        <v>13568</v>
      </c>
      <c r="B11260" t="s">
        <v>3050</v>
      </c>
      <c r="C11260">
        <v>42832</v>
      </c>
      <c r="D11260">
        <v>8603912793</v>
      </c>
    </row>
    <row r="11261" spans="1:4" x14ac:dyDescent="0.3">
      <c r="A11261" t="s">
        <v>13569</v>
      </c>
      <c r="B11261" t="s">
        <v>1976</v>
      </c>
      <c r="C11261">
        <v>55098</v>
      </c>
      <c r="D11261">
        <v>7402856011</v>
      </c>
    </row>
    <row r="11262" spans="1:4" x14ac:dyDescent="0.3">
      <c r="A11262" t="s">
        <v>13570</v>
      </c>
      <c r="B11262" t="s">
        <v>2951</v>
      </c>
      <c r="C11262">
        <v>55023</v>
      </c>
      <c r="D11262">
        <v>325547246</v>
      </c>
    </row>
    <row r="11263" spans="1:4" x14ac:dyDescent="0.3">
      <c r="A11263" t="s">
        <v>13571</v>
      </c>
      <c r="B11263" t="s">
        <v>2790</v>
      </c>
      <c r="C11263">
        <v>33482</v>
      </c>
      <c r="D11263">
        <v>7659816853</v>
      </c>
    </row>
    <row r="11264" spans="1:4" x14ac:dyDescent="0.3">
      <c r="A11264" t="s">
        <v>13572</v>
      </c>
      <c r="B11264" t="s">
        <v>2517</v>
      </c>
      <c r="C11264">
        <v>36848</v>
      </c>
      <c r="D11264">
        <v>3060876401</v>
      </c>
    </row>
    <row r="11265" spans="1:4" x14ac:dyDescent="0.3">
      <c r="A11265" t="s">
        <v>13573</v>
      </c>
      <c r="B11265" t="s">
        <v>2223</v>
      </c>
      <c r="C11265">
        <v>15390</v>
      </c>
      <c r="D11265">
        <v>7885796000</v>
      </c>
    </row>
    <row r="11266" spans="1:4" x14ac:dyDescent="0.3">
      <c r="A11266" t="s">
        <v>13574</v>
      </c>
      <c r="B11266" t="s">
        <v>2452</v>
      </c>
      <c r="C11266">
        <v>51221</v>
      </c>
      <c r="D11266">
        <v>7140803102</v>
      </c>
    </row>
    <row r="11267" spans="1:4" x14ac:dyDescent="0.3">
      <c r="A11267" t="s">
        <v>13575</v>
      </c>
      <c r="B11267" t="s">
        <v>2731</v>
      </c>
      <c r="C11267">
        <v>10203</v>
      </c>
      <c r="D11267">
        <v>7192290785</v>
      </c>
    </row>
    <row r="11268" spans="1:4" x14ac:dyDescent="0.3">
      <c r="A11268" t="s">
        <v>13576</v>
      </c>
      <c r="B11268" t="s">
        <v>2574</v>
      </c>
      <c r="C11268">
        <v>16220</v>
      </c>
      <c r="D11268">
        <v>3127459866</v>
      </c>
    </row>
    <row r="11269" spans="1:4" x14ac:dyDescent="0.3">
      <c r="A11269" t="s">
        <v>13577</v>
      </c>
      <c r="B11269" t="s">
        <v>2269</v>
      </c>
      <c r="C11269">
        <v>55744</v>
      </c>
      <c r="D11269">
        <v>6209983448</v>
      </c>
    </row>
    <row r="11270" spans="1:4" x14ac:dyDescent="0.3">
      <c r="A11270" t="s">
        <v>13578</v>
      </c>
      <c r="B11270" t="s">
        <v>3873</v>
      </c>
      <c r="C11270">
        <v>45755</v>
      </c>
      <c r="D11270">
        <v>6988089128</v>
      </c>
    </row>
    <row r="11271" spans="1:4" x14ac:dyDescent="0.3">
      <c r="A11271" t="s">
        <v>13579</v>
      </c>
      <c r="B11271" t="s">
        <v>2800</v>
      </c>
      <c r="C11271">
        <v>14756</v>
      </c>
      <c r="D11271">
        <v>8705788102</v>
      </c>
    </row>
    <row r="11272" spans="1:4" x14ac:dyDescent="0.3">
      <c r="A11272" t="s">
        <v>13580</v>
      </c>
      <c r="B11272" t="s">
        <v>1938</v>
      </c>
      <c r="C11272">
        <v>16968</v>
      </c>
      <c r="D11272">
        <v>3524504531</v>
      </c>
    </row>
    <row r="11273" spans="1:4" x14ac:dyDescent="0.3">
      <c r="A11273" t="s">
        <v>13581</v>
      </c>
      <c r="B11273" t="s">
        <v>2680</v>
      </c>
      <c r="C11273">
        <v>32300</v>
      </c>
      <c r="D11273">
        <v>715518151</v>
      </c>
    </row>
    <row r="11274" spans="1:4" x14ac:dyDescent="0.3">
      <c r="A11274" t="s">
        <v>13582</v>
      </c>
      <c r="B11274" t="s">
        <v>2335</v>
      </c>
      <c r="C11274">
        <v>37345</v>
      </c>
      <c r="D11274">
        <v>8223052873</v>
      </c>
    </row>
    <row r="11275" spans="1:4" x14ac:dyDescent="0.3">
      <c r="A11275" t="s">
        <v>13583</v>
      </c>
      <c r="B11275" t="s">
        <v>2393</v>
      </c>
      <c r="C11275">
        <v>37201</v>
      </c>
      <c r="D11275">
        <v>2259282237</v>
      </c>
    </row>
    <row r="11276" spans="1:4" x14ac:dyDescent="0.3">
      <c r="A11276" t="s">
        <v>13584</v>
      </c>
      <c r="B11276" t="s">
        <v>1956</v>
      </c>
      <c r="C11276">
        <v>53004</v>
      </c>
      <c r="D11276">
        <v>2885061928</v>
      </c>
    </row>
    <row r="11277" spans="1:4" x14ac:dyDescent="0.3">
      <c r="A11277" t="s">
        <v>13585</v>
      </c>
      <c r="B11277" t="s">
        <v>2931</v>
      </c>
      <c r="C11277">
        <v>54253</v>
      </c>
      <c r="D11277">
        <v>2670196322</v>
      </c>
    </row>
    <row r="11278" spans="1:4" x14ac:dyDescent="0.3">
      <c r="A11278" t="s">
        <v>13586</v>
      </c>
      <c r="B11278" t="s">
        <v>2606</v>
      </c>
      <c r="C11278">
        <v>52271</v>
      </c>
      <c r="D11278">
        <v>7467563949</v>
      </c>
    </row>
    <row r="11279" spans="1:4" x14ac:dyDescent="0.3">
      <c r="A11279" t="s">
        <v>13587</v>
      </c>
      <c r="B11279" t="s">
        <v>2223</v>
      </c>
      <c r="C11279">
        <v>56365</v>
      </c>
      <c r="D11279">
        <v>8462409454</v>
      </c>
    </row>
    <row r="11280" spans="1:4" x14ac:dyDescent="0.3">
      <c r="A11280" t="s">
        <v>13588</v>
      </c>
      <c r="B11280" t="s">
        <v>2736</v>
      </c>
      <c r="C11280">
        <v>39337</v>
      </c>
      <c r="D11280">
        <v>6260817967</v>
      </c>
    </row>
    <row r="11281" spans="1:4" x14ac:dyDescent="0.3">
      <c r="A11281" t="s">
        <v>13589</v>
      </c>
      <c r="B11281" t="s">
        <v>2069</v>
      </c>
      <c r="C11281">
        <v>50415</v>
      </c>
      <c r="D11281">
        <v>4548725172</v>
      </c>
    </row>
    <row r="11282" spans="1:4" x14ac:dyDescent="0.3">
      <c r="A11282" t="s">
        <v>13590</v>
      </c>
      <c r="B11282" t="s">
        <v>2260</v>
      </c>
      <c r="C11282">
        <v>46631</v>
      </c>
      <c r="D11282">
        <v>3016741628</v>
      </c>
    </row>
    <row r="11283" spans="1:4" x14ac:dyDescent="0.3">
      <c r="A11283" t="s">
        <v>13591</v>
      </c>
      <c r="B11283" t="s">
        <v>2606</v>
      </c>
      <c r="C11283">
        <v>49714</v>
      </c>
      <c r="D11283">
        <v>4482855448</v>
      </c>
    </row>
    <row r="11284" spans="1:4" x14ac:dyDescent="0.3">
      <c r="A11284" t="s">
        <v>13592</v>
      </c>
      <c r="B11284" t="s">
        <v>3487</v>
      </c>
      <c r="C11284">
        <v>10222</v>
      </c>
      <c r="D11284">
        <v>8445779583</v>
      </c>
    </row>
    <row r="11285" spans="1:4" x14ac:dyDescent="0.3">
      <c r="A11285" t="s">
        <v>13593</v>
      </c>
      <c r="B11285" t="s">
        <v>2563</v>
      </c>
      <c r="C11285">
        <v>49047</v>
      </c>
      <c r="D11285">
        <v>2314136845</v>
      </c>
    </row>
    <row r="11286" spans="1:4" x14ac:dyDescent="0.3">
      <c r="A11286" t="s">
        <v>13594</v>
      </c>
      <c r="B11286" t="s">
        <v>2026</v>
      </c>
      <c r="C11286">
        <v>58940</v>
      </c>
      <c r="D11286">
        <v>4866916575</v>
      </c>
    </row>
    <row r="11287" spans="1:4" x14ac:dyDescent="0.3">
      <c r="A11287" t="s">
        <v>13595</v>
      </c>
      <c r="B11287" t="s">
        <v>2466</v>
      </c>
      <c r="C11287">
        <v>59644</v>
      </c>
      <c r="D11287">
        <v>7286297414</v>
      </c>
    </row>
    <row r="11288" spans="1:4" x14ac:dyDescent="0.3">
      <c r="A11288" t="s">
        <v>13596</v>
      </c>
      <c r="B11288" t="s">
        <v>2139</v>
      </c>
      <c r="C11288">
        <v>22160</v>
      </c>
      <c r="D11288">
        <v>4967603564</v>
      </c>
    </row>
    <row r="11289" spans="1:4" x14ac:dyDescent="0.3">
      <c r="A11289" t="s">
        <v>13597</v>
      </c>
      <c r="B11289" t="s">
        <v>2507</v>
      </c>
      <c r="C11289">
        <v>44299</v>
      </c>
      <c r="D11289">
        <v>8289594380</v>
      </c>
    </row>
    <row r="11290" spans="1:4" x14ac:dyDescent="0.3">
      <c r="A11290" t="s">
        <v>13598</v>
      </c>
      <c r="B11290" t="s">
        <v>1991</v>
      </c>
      <c r="C11290">
        <v>35978</v>
      </c>
      <c r="D11290">
        <v>6402318035</v>
      </c>
    </row>
    <row r="11291" spans="1:4" x14ac:dyDescent="0.3">
      <c r="A11291" t="s">
        <v>13599</v>
      </c>
      <c r="B11291" t="s">
        <v>2478</v>
      </c>
      <c r="C11291">
        <v>25915</v>
      </c>
      <c r="D11291">
        <v>8685064791</v>
      </c>
    </row>
    <row r="11292" spans="1:4" x14ac:dyDescent="0.3">
      <c r="A11292" t="s">
        <v>13600</v>
      </c>
      <c r="B11292" t="s">
        <v>2873</v>
      </c>
      <c r="C11292">
        <v>11293</v>
      </c>
      <c r="D11292">
        <v>2670196322</v>
      </c>
    </row>
    <row r="11293" spans="1:4" x14ac:dyDescent="0.3">
      <c r="A11293" t="s">
        <v>13601</v>
      </c>
      <c r="B11293" t="s">
        <v>2325</v>
      </c>
      <c r="C11293">
        <v>12707</v>
      </c>
      <c r="D11293">
        <v>8673837456</v>
      </c>
    </row>
    <row r="11294" spans="1:4" x14ac:dyDescent="0.3">
      <c r="A11294" t="s">
        <v>13602</v>
      </c>
      <c r="B11294" t="s">
        <v>2298</v>
      </c>
      <c r="C11294">
        <v>51862</v>
      </c>
      <c r="D11294">
        <v>5153694038</v>
      </c>
    </row>
    <row r="11295" spans="1:4" x14ac:dyDescent="0.3">
      <c r="A11295" t="s">
        <v>13603</v>
      </c>
      <c r="B11295" t="s">
        <v>2103</v>
      </c>
      <c r="C11295">
        <v>52215</v>
      </c>
      <c r="D11295">
        <v>2136806068</v>
      </c>
    </row>
    <row r="11296" spans="1:4" x14ac:dyDescent="0.3">
      <c r="A11296" t="s">
        <v>13604</v>
      </c>
      <c r="B11296" t="s">
        <v>2484</v>
      </c>
      <c r="C11296">
        <v>48441</v>
      </c>
      <c r="D11296">
        <v>4162153728</v>
      </c>
    </row>
    <row r="11297" spans="1:4" x14ac:dyDescent="0.3">
      <c r="A11297" t="s">
        <v>13605</v>
      </c>
      <c r="B11297" t="s">
        <v>2030</v>
      </c>
      <c r="C11297">
        <v>12685</v>
      </c>
      <c r="D11297">
        <v>2958692264</v>
      </c>
    </row>
    <row r="11298" spans="1:4" x14ac:dyDescent="0.3">
      <c r="A11298" t="s">
        <v>13606</v>
      </c>
      <c r="B11298" t="s">
        <v>2212</v>
      </c>
      <c r="C11298">
        <v>18212</v>
      </c>
      <c r="D11298">
        <v>8162941088</v>
      </c>
    </row>
    <row r="11299" spans="1:4" x14ac:dyDescent="0.3">
      <c r="A11299" t="s">
        <v>13607</v>
      </c>
      <c r="B11299" t="s">
        <v>1934</v>
      </c>
      <c r="C11299">
        <v>36625</v>
      </c>
      <c r="D11299">
        <v>9686840923</v>
      </c>
    </row>
    <row r="11300" spans="1:4" x14ac:dyDescent="0.3">
      <c r="A11300" t="s">
        <v>13608</v>
      </c>
      <c r="B11300" t="s">
        <v>2970</v>
      </c>
      <c r="C11300">
        <v>14495</v>
      </c>
      <c r="D11300">
        <v>7567063646</v>
      </c>
    </row>
    <row r="11301" spans="1:4" x14ac:dyDescent="0.3">
      <c r="A11301" t="s">
        <v>13609</v>
      </c>
      <c r="B11301" t="s">
        <v>2283</v>
      </c>
      <c r="C11301">
        <v>28551</v>
      </c>
      <c r="D11301">
        <v>1787288307</v>
      </c>
    </row>
    <row r="11302" spans="1:4" x14ac:dyDescent="0.3">
      <c r="A11302" t="s">
        <v>13610</v>
      </c>
      <c r="B11302" t="s">
        <v>2873</v>
      </c>
      <c r="C11302">
        <v>24737</v>
      </c>
      <c r="D11302">
        <v>2885061928</v>
      </c>
    </row>
    <row r="11303" spans="1:4" x14ac:dyDescent="0.3">
      <c r="A11303" t="s">
        <v>13611</v>
      </c>
      <c r="B11303" t="s">
        <v>2043</v>
      </c>
      <c r="C11303">
        <v>57876</v>
      </c>
      <c r="D11303">
        <v>8223052873</v>
      </c>
    </row>
    <row r="11304" spans="1:4" x14ac:dyDescent="0.3">
      <c r="A11304" t="s">
        <v>13612</v>
      </c>
      <c r="B11304" t="s">
        <v>2824</v>
      </c>
      <c r="C11304">
        <v>12271</v>
      </c>
      <c r="D11304">
        <v>6286877770</v>
      </c>
    </row>
    <row r="11305" spans="1:4" x14ac:dyDescent="0.3">
      <c r="A11305" t="s">
        <v>13613</v>
      </c>
      <c r="B11305" t="s">
        <v>2205</v>
      </c>
      <c r="C11305">
        <v>30577</v>
      </c>
      <c r="D11305">
        <v>8128449354</v>
      </c>
    </row>
    <row r="11306" spans="1:4" x14ac:dyDescent="0.3">
      <c r="A11306" t="s">
        <v>13614</v>
      </c>
      <c r="B11306" t="s">
        <v>1964</v>
      </c>
      <c r="C11306">
        <v>50668</v>
      </c>
      <c r="D11306">
        <v>2177097355</v>
      </c>
    </row>
    <row r="11307" spans="1:4" x14ac:dyDescent="0.3">
      <c r="A11307" t="s">
        <v>13615</v>
      </c>
      <c r="B11307" t="s">
        <v>1964</v>
      </c>
      <c r="C11307">
        <v>47348</v>
      </c>
      <c r="D11307">
        <v>6520635286</v>
      </c>
    </row>
    <row r="11308" spans="1:4" x14ac:dyDescent="0.3">
      <c r="A11308" t="s">
        <v>13616</v>
      </c>
      <c r="B11308" t="s">
        <v>2401</v>
      </c>
      <c r="C11308">
        <v>24664</v>
      </c>
      <c r="D11308">
        <v>7304628987</v>
      </c>
    </row>
    <row r="11309" spans="1:4" x14ac:dyDescent="0.3">
      <c r="A11309" t="s">
        <v>13617</v>
      </c>
      <c r="B11309" t="s">
        <v>2428</v>
      </c>
      <c r="C11309">
        <v>21920</v>
      </c>
      <c r="D11309">
        <v>1462119603</v>
      </c>
    </row>
    <row r="11310" spans="1:4" x14ac:dyDescent="0.3">
      <c r="A11310" t="s">
        <v>13618</v>
      </c>
      <c r="B11310" t="s">
        <v>3558</v>
      </c>
      <c r="C11310">
        <v>57988</v>
      </c>
      <c r="D11310">
        <v>1263903657</v>
      </c>
    </row>
    <row r="11311" spans="1:4" x14ac:dyDescent="0.3">
      <c r="A11311" t="s">
        <v>13619</v>
      </c>
      <c r="B11311" t="s">
        <v>2990</v>
      </c>
      <c r="C11311">
        <v>51727</v>
      </c>
      <c r="D11311">
        <v>2924550912</v>
      </c>
    </row>
    <row r="11312" spans="1:4" x14ac:dyDescent="0.3">
      <c r="A11312" t="s">
        <v>13620</v>
      </c>
      <c r="B11312" t="s">
        <v>3533</v>
      </c>
      <c r="C11312">
        <v>41264</v>
      </c>
      <c r="D11312">
        <v>9916787441</v>
      </c>
    </row>
    <row r="11313" spans="1:4" x14ac:dyDescent="0.3">
      <c r="A11313" t="s">
        <v>13621</v>
      </c>
      <c r="B11313" t="s">
        <v>2439</v>
      </c>
      <c r="C11313">
        <v>43072</v>
      </c>
      <c r="D11313">
        <v>4759627103</v>
      </c>
    </row>
    <row r="11314" spans="1:4" x14ac:dyDescent="0.3">
      <c r="A11314" t="s">
        <v>13622</v>
      </c>
      <c r="B11314" t="s">
        <v>3734</v>
      </c>
      <c r="C11314">
        <v>57921</v>
      </c>
      <c r="D11314">
        <v>116428384</v>
      </c>
    </row>
    <row r="11315" spans="1:4" x14ac:dyDescent="0.3">
      <c r="A11315" t="s">
        <v>13623</v>
      </c>
      <c r="B11315" t="s">
        <v>2693</v>
      </c>
      <c r="C11315">
        <v>30943</v>
      </c>
      <c r="D11315">
        <v>8387947148</v>
      </c>
    </row>
    <row r="11316" spans="1:4" x14ac:dyDescent="0.3">
      <c r="A11316" t="s">
        <v>13624</v>
      </c>
      <c r="B11316" t="s">
        <v>2065</v>
      </c>
      <c r="C11316">
        <v>36280</v>
      </c>
      <c r="D11316">
        <v>3509620267</v>
      </c>
    </row>
    <row r="11317" spans="1:4" x14ac:dyDescent="0.3">
      <c r="A11317" t="s">
        <v>13625</v>
      </c>
      <c r="B11317" t="s">
        <v>2123</v>
      </c>
      <c r="C11317">
        <v>30457</v>
      </c>
      <c r="D11317">
        <v>7966083349</v>
      </c>
    </row>
    <row r="11318" spans="1:4" x14ac:dyDescent="0.3">
      <c r="A11318" t="s">
        <v>13626</v>
      </c>
      <c r="B11318" t="s">
        <v>2121</v>
      </c>
      <c r="C11318">
        <v>42379</v>
      </c>
      <c r="D11318">
        <v>7007279686</v>
      </c>
    </row>
    <row r="11319" spans="1:4" x14ac:dyDescent="0.3">
      <c r="A11319" t="s">
        <v>13627</v>
      </c>
      <c r="B11319" t="s">
        <v>1988</v>
      </c>
      <c r="C11319">
        <v>20962</v>
      </c>
      <c r="D11319">
        <v>556704134</v>
      </c>
    </row>
    <row r="11320" spans="1:4" x14ac:dyDescent="0.3">
      <c r="A11320" t="s">
        <v>13628</v>
      </c>
      <c r="B11320" t="s">
        <v>2179</v>
      </c>
      <c r="C11320">
        <v>58287</v>
      </c>
      <c r="D11320">
        <v>5293354957</v>
      </c>
    </row>
    <row r="11321" spans="1:4" x14ac:dyDescent="0.3">
      <c r="A11321" t="s">
        <v>13629</v>
      </c>
      <c r="B11321" t="s">
        <v>2016</v>
      </c>
      <c r="C11321">
        <v>59272</v>
      </c>
      <c r="D11321">
        <v>1990335721</v>
      </c>
    </row>
    <row r="11322" spans="1:4" x14ac:dyDescent="0.3">
      <c r="A11322" t="s">
        <v>13630</v>
      </c>
      <c r="B11322" t="s">
        <v>2166</v>
      </c>
      <c r="C11322">
        <v>12508</v>
      </c>
      <c r="D11322">
        <v>4286367630</v>
      </c>
    </row>
    <row r="11323" spans="1:4" x14ac:dyDescent="0.3">
      <c r="A11323" t="s">
        <v>13631</v>
      </c>
      <c r="B11323" t="s">
        <v>2709</v>
      </c>
      <c r="C11323">
        <v>15977</v>
      </c>
      <c r="D11323">
        <v>4838770758</v>
      </c>
    </row>
    <row r="11324" spans="1:4" x14ac:dyDescent="0.3">
      <c r="A11324" t="s">
        <v>13632</v>
      </c>
      <c r="B11324" t="s">
        <v>2554</v>
      </c>
      <c r="C11324">
        <v>33069</v>
      </c>
      <c r="D11324">
        <v>513904581</v>
      </c>
    </row>
    <row r="11325" spans="1:4" x14ac:dyDescent="0.3">
      <c r="A11325" t="s">
        <v>13633</v>
      </c>
      <c r="B11325" t="s">
        <v>2473</v>
      </c>
      <c r="C11325">
        <v>46327</v>
      </c>
      <c r="D11325">
        <v>6358114417</v>
      </c>
    </row>
    <row r="11326" spans="1:4" x14ac:dyDescent="0.3">
      <c r="A11326" t="s">
        <v>13634</v>
      </c>
      <c r="B11326" t="s">
        <v>2389</v>
      </c>
      <c r="C11326">
        <v>50215</v>
      </c>
      <c r="D11326">
        <v>1475796307</v>
      </c>
    </row>
    <row r="11327" spans="1:4" x14ac:dyDescent="0.3">
      <c r="A11327" t="s">
        <v>13635</v>
      </c>
      <c r="B11327" t="s">
        <v>2024</v>
      </c>
      <c r="C11327">
        <v>16855</v>
      </c>
      <c r="D11327">
        <v>4548725172</v>
      </c>
    </row>
    <row r="11328" spans="1:4" x14ac:dyDescent="0.3">
      <c r="A11328" t="s">
        <v>13636</v>
      </c>
      <c r="B11328" t="s">
        <v>1964</v>
      </c>
      <c r="C11328">
        <v>32063</v>
      </c>
      <c r="D11328">
        <v>6358114417</v>
      </c>
    </row>
    <row r="11329" spans="1:4" x14ac:dyDescent="0.3">
      <c r="A11329" t="s">
        <v>13637</v>
      </c>
      <c r="B11329" t="s">
        <v>2312</v>
      </c>
      <c r="C11329">
        <v>11871</v>
      </c>
      <c r="D11329">
        <v>2353272215</v>
      </c>
    </row>
    <row r="11330" spans="1:4" x14ac:dyDescent="0.3">
      <c r="A11330" t="s">
        <v>13638</v>
      </c>
      <c r="B11330" t="s">
        <v>2302</v>
      </c>
      <c r="C11330">
        <v>48970</v>
      </c>
      <c r="D11330">
        <v>8695742075</v>
      </c>
    </row>
    <row r="11331" spans="1:4" x14ac:dyDescent="0.3">
      <c r="A11331" t="s">
        <v>13639</v>
      </c>
      <c r="B11331" t="s">
        <v>2951</v>
      </c>
      <c r="C11331">
        <v>12346</v>
      </c>
      <c r="D11331">
        <v>689661541</v>
      </c>
    </row>
    <row r="11332" spans="1:4" x14ac:dyDescent="0.3">
      <c r="A11332" t="s">
        <v>13640</v>
      </c>
      <c r="B11332" t="s">
        <v>2365</v>
      </c>
      <c r="C11332">
        <v>10127</v>
      </c>
      <c r="D11332">
        <v>9815158015</v>
      </c>
    </row>
    <row r="11333" spans="1:4" x14ac:dyDescent="0.3">
      <c r="A11333" t="s">
        <v>13641</v>
      </c>
      <c r="B11333" t="s">
        <v>2035</v>
      </c>
      <c r="C11333">
        <v>22475</v>
      </c>
      <c r="D11333">
        <v>5503746279</v>
      </c>
    </row>
    <row r="11334" spans="1:4" x14ac:dyDescent="0.3">
      <c r="A11334" t="s">
        <v>13642</v>
      </c>
      <c r="B11334" t="s">
        <v>1932</v>
      </c>
      <c r="C11334">
        <v>13088</v>
      </c>
      <c r="D11334">
        <v>4185019157</v>
      </c>
    </row>
    <row r="11335" spans="1:4" x14ac:dyDescent="0.3">
      <c r="A11335" t="s">
        <v>13643</v>
      </c>
      <c r="B11335" t="s">
        <v>2065</v>
      </c>
      <c r="C11335">
        <v>39736</v>
      </c>
      <c r="D11335">
        <v>6854809452</v>
      </c>
    </row>
    <row r="11336" spans="1:4" x14ac:dyDescent="0.3">
      <c r="A11336" t="s">
        <v>13644</v>
      </c>
      <c r="B11336" t="s">
        <v>2203</v>
      </c>
      <c r="C11336">
        <v>30223</v>
      </c>
      <c r="D11336">
        <v>3488994694</v>
      </c>
    </row>
    <row r="11337" spans="1:4" x14ac:dyDescent="0.3">
      <c r="A11337" t="s">
        <v>13645</v>
      </c>
      <c r="B11337" t="s">
        <v>2135</v>
      </c>
      <c r="C11337">
        <v>56514</v>
      </c>
      <c r="D11337">
        <v>7635344498</v>
      </c>
    </row>
    <row r="11338" spans="1:4" x14ac:dyDescent="0.3">
      <c r="A11338" t="s">
        <v>13646</v>
      </c>
      <c r="B11338" t="s">
        <v>2321</v>
      </c>
      <c r="C11338">
        <v>10698</v>
      </c>
      <c r="D11338">
        <v>901154172</v>
      </c>
    </row>
    <row r="11339" spans="1:4" x14ac:dyDescent="0.3">
      <c r="A11339" t="s">
        <v>13647</v>
      </c>
      <c r="B11339" t="s">
        <v>2231</v>
      </c>
      <c r="C11339">
        <v>52711</v>
      </c>
      <c r="D11339">
        <v>8617243198</v>
      </c>
    </row>
    <row r="11340" spans="1:4" x14ac:dyDescent="0.3">
      <c r="A11340" t="s">
        <v>13648</v>
      </c>
      <c r="B11340" t="s">
        <v>2143</v>
      </c>
      <c r="C11340">
        <v>59518</v>
      </c>
      <c r="D11340">
        <v>4323727860</v>
      </c>
    </row>
    <row r="11341" spans="1:4" x14ac:dyDescent="0.3">
      <c r="A11341" t="s">
        <v>13649</v>
      </c>
      <c r="B11341" t="s">
        <v>1966</v>
      </c>
      <c r="C11341">
        <v>48795</v>
      </c>
      <c r="D11341">
        <v>8128449354</v>
      </c>
    </row>
    <row r="11342" spans="1:4" x14ac:dyDescent="0.3">
      <c r="A11342" t="s">
        <v>13650</v>
      </c>
      <c r="B11342" t="s">
        <v>3886</v>
      </c>
      <c r="C11342">
        <v>39937</v>
      </c>
      <c r="D11342">
        <v>2792499575</v>
      </c>
    </row>
    <row r="11343" spans="1:4" x14ac:dyDescent="0.3">
      <c r="A11343" t="s">
        <v>13651</v>
      </c>
      <c r="B11343" t="s">
        <v>2194</v>
      </c>
      <c r="C11343">
        <v>30534</v>
      </c>
      <c r="D11343">
        <v>4716524892</v>
      </c>
    </row>
    <row r="11344" spans="1:4" x14ac:dyDescent="0.3">
      <c r="A11344" t="s">
        <v>13652</v>
      </c>
      <c r="B11344" t="s">
        <v>2977</v>
      </c>
      <c r="C11344">
        <v>10448</v>
      </c>
      <c r="D11344">
        <v>3000763902</v>
      </c>
    </row>
    <row r="11345" spans="1:4" x14ac:dyDescent="0.3">
      <c r="A11345" t="s">
        <v>13653</v>
      </c>
      <c r="B11345" t="s">
        <v>2073</v>
      </c>
      <c r="C11345">
        <v>33502</v>
      </c>
      <c r="D11345">
        <v>1371021422</v>
      </c>
    </row>
    <row r="11346" spans="1:4" x14ac:dyDescent="0.3">
      <c r="A11346" t="s">
        <v>13654</v>
      </c>
      <c r="B11346" t="s">
        <v>2225</v>
      </c>
      <c r="C11346">
        <v>48992</v>
      </c>
      <c r="D11346">
        <v>4986200380</v>
      </c>
    </row>
    <row r="11347" spans="1:4" x14ac:dyDescent="0.3">
      <c r="A11347" t="s">
        <v>13655</v>
      </c>
      <c r="B11347" t="s">
        <v>3356</v>
      </c>
      <c r="C11347">
        <v>14956</v>
      </c>
      <c r="D11347">
        <v>1969484233</v>
      </c>
    </row>
    <row r="11348" spans="1:4" x14ac:dyDescent="0.3">
      <c r="A11348" t="s">
        <v>13656</v>
      </c>
      <c r="B11348" t="s">
        <v>2521</v>
      </c>
      <c r="C11348">
        <v>45345</v>
      </c>
      <c r="D11348">
        <v>3418374697</v>
      </c>
    </row>
    <row r="11349" spans="1:4" x14ac:dyDescent="0.3">
      <c r="A11349" t="s">
        <v>13657</v>
      </c>
      <c r="B11349" t="s">
        <v>3279</v>
      </c>
      <c r="C11349">
        <v>54467</v>
      </c>
      <c r="D11349">
        <v>5074304008</v>
      </c>
    </row>
    <row r="11350" spans="1:4" x14ac:dyDescent="0.3">
      <c r="A11350" t="s">
        <v>13658</v>
      </c>
      <c r="B11350" t="s">
        <v>2197</v>
      </c>
      <c r="C11350">
        <v>51162</v>
      </c>
      <c r="D11350">
        <v>5984294621</v>
      </c>
    </row>
    <row r="11351" spans="1:4" x14ac:dyDescent="0.3">
      <c r="A11351" t="s">
        <v>13659</v>
      </c>
      <c r="B11351" t="s">
        <v>2004</v>
      </c>
      <c r="C11351">
        <v>45392</v>
      </c>
      <c r="D11351">
        <v>769312748</v>
      </c>
    </row>
    <row r="11352" spans="1:4" x14ac:dyDescent="0.3">
      <c r="A11352" t="s">
        <v>13660</v>
      </c>
      <c r="B11352" t="s">
        <v>2012</v>
      </c>
      <c r="C11352">
        <v>29424</v>
      </c>
      <c r="D11352">
        <v>6842801095</v>
      </c>
    </row>
    <row r="11353" spans="1:4" x14ac:dyDescent="0.3">
      <c r="A11353" t="s">
        <v>13661</v>
      </c>
      <c r="B11353" t="s">
        <v>2484</v>
      </c>
      <c r="C11353">
        <v>20795</v>
      </c>
      <c r="D11353">
        <v>6286877770</v>
      </c>
    </row>
    <row r="11354" spans="1:4" x14ac:dyDescent="0.3">
      <c r="A11354" t="s">
        <v>13662</v>
      </c>
      <c r="B11354" t="s">
        <v>2231</v>
      </c>
      <c r="C11354">
        <v>51898</v>
      </c>
      <c r="D11354">
        <v>7914395587</v>
      </c>
    </row>
    <row r="11355" spans="1:4" x14ac:dyDescent="0.3">
      <c r="A11355" t="s">
        <v>13663</v>
      </c>
      <c r="B11355" t="s">
        <v>4145</v>
      </c>
      <c r="C11355">
        <v>46643</v>
      </c>
      <c r="D11355">
        <v>7411705322</v>
      </c>
    </row>
    <row r="11356" spans="1:4" x14ac:dyDescent="0.3">
      <c r="A11356" t="s">
        <v>13664</v>
      </c>
      <c r="B11356" t="s">
        <v>2617</v>
      </c>
      <c r="C11356">
        <v>53547</v>
      </c>
      <c r="D11356">
        <v>715518151</v>
      </c>
    </row>
    <row r="11357" spans="1:4" x14ac:dyDescent="0.3">
      <c r="A11357" t="s">
        <v>13665</v>
      </c>
      <c r="B11357" t="s">
        <v>2731</v>
      </c>
      <c r="C11357">
        <v>13312</v>
      </c>
      <c r="D11357">
        <v>8377113392</v>
      </c>
    </row>
    <row r="11358" spans="1:4" x14ac:dyDescent="0.3">
      <c r="A11358" t="s">
        <v>13666</v>
      </c>
      <c r="B11358" t="s">
        <v>2010</v>
      </c>
      <c r="C11358">
        <v>11205</v>
      </c>
      <c r="D11358">
        <v>509393462</v>
      </c>
    </row>
    <row r="11359" spans="1:4" x14ac:dyDescent="0.3">
      <c r="A11359" t="s">
        <v>13667</v>
      </c>
      <c r="B11359" t="s">
        <v>2916</v>
      </c>
      <c r="C11359">
        <v>30313</v>
      </c>
      <c r="D11359">
        <v>7837437543</v>
      </c>
    </row>
    <row r="11360" spans="1:4" x14ac:dyDescent="0.3">
      <c r="A11360" t="s">
        <v>13668</v>
      </c>
      <c r="B11360" t="s">
        <v>2563</v>
      </c>
      <c r="C11360">
        <v>53040</v>
      </c>
      <c r="D11360">
        <v>4031884281</v>
      </c>
    </row>
    <row r="11361" spans="1:4" x14ac:dyDescent="0.3">
      <c r="A11361" t="s">
        <v>13669</v>
      </c>
      <c r="B11361" t="s">
        <v>2665</v>
      </c>
      <c r="C11361">
        <v>34789</v>
      </c>
      <c r="D11361">
        <v>3219601650</v>
      </c>
    </row>
    <row r="11362" spans="1:4" x14ac:dyDescent="0.3">
      <c r="A11362" t="s">
        <v>13670</v>
      </c>
      <c r="B11362" t="s">
        <v>2374</v>
      </c>
      <c r="C11362">
        <v>58514</v>
      </c>
      <c r="D11362">
        <v>5726465660</v>
      </c>
    </row>
    <row r="11363" spans="1:4" x14ac:dyDescent="0.3">
      <c r="A11363" t="s">
        <v>13671</v>
      </c>
      <c r="B11363" t="s">
        <v>2175</v>
      </c>
      <c r="C11363">
        <v>56082</v>
      </c>
      <c r="D11363">
        <v>9447906176</v>
      </c>
    </row>
    <row r="11364" spans="1:4" x14ac:dyDescent="0.3">
      <c r="A11364" t="s">
        <v>13672</v>
      </c>
      <c r="B11364" t="s">
        <v>1954</v>
      </c>
      <c r="C11364">
        <v>18675</v>
      </c>
      <c r="D11364">
        <v>6183510505</v>
      </c>
    </row>
    <row r="11365" spans="1:4" x14ac:dyDescent="0.3">
      <c r="A11365" t="s">
        <v>13673</v>
      </c>
      <c r="B11365" t="s">
        <v>2032</v>
      </c>
      <c r="C11365">
        <v>45760</v>
      </c>
      <c r="D11365">
        <v>8462409454</v>
      </c>
    </row>
    <row r="11366" spans="1:4" x14ac:dyDescent="0.3">
      <c r="A11366" t="s">
        <v>13674</v>
      </c>
      <c r="B11366" t="s">
        <v>2714</v>
      </c>
      <c r="C11366">
        <v>31047</v>
      </c>
      <c r="D11366">
        <v>5603002824</v>
      </c>
    </row>
    <row r="11367" spans="1:4" x14ac:dyDescent="0.3">
      <c r="A11367" t="s">
        <v>13675</v>
      </c>
      <c r="B11367" t="s">
        <v>2135</v>
      </c>
      <c r="C11367">
        <v>48606</v>
      </c>
      <c r="D11367">
        <v>8467388188</v>
      </c>
    </row>
    <row r="11368" spans="1:4" x14ac:dyDescent="0.3">
      <c r="A11368" t="s">
        <v>13676</v>
      </c>
      <c r="B11368" t="s">
        <v>2123</v>
      </c>
      <c r="C11368">
        <v>26748</v>
      </c>
      <c r="D11368">
        <v>7039995972</v>
      </c>
    </row>
    <row r="11369" spans="1:4" x14ac:dyDescent="0.3">
      <c r="A11369" t="s">
        <v>13677</v>
      </c>
      <c r="B11369" t="s">
        <v>1986</v>
      </c>
      <c r="C11369">
        <v>30542</v>
      </c>
      <c r="D11369">
        <v>8204786093</v>
      </c>
    </row>
    <row r="11370" spans="1:4" x14ac:dyDescent="0.3">
      <c r="A11370" t="s">
        <v>13678</v>
      </c>
      <c r="B11370" t="s">
        <v>3517</v>
      </c>
      <c r="C11370">
        <v>31510</v>
      </c>
      <c r="D11370">
        <v>5984294621</v>
      </c>
    </row>
    <row r="11371" spans="1:4" x14ac:dyDescent="0.3">
      <c r="A11371" t="s">
        <v>13679</v>
      </c>
      <c r="B11371" t="s">
        <v>4422</v>
      </c>
      <c r="C11371">
        <v>49540</v>
      </c>
      <c r="D11371">
        <v>8460683117</v>
      </c>
    </row>
    <row r="11372" spans="1:4" x14ac:dyDescent="0.3">
      <c r="A11372" t="s">
        <v>13680</v>
      </c>
      <c r="B11372" t="s">
        <v>2473</v>
      </c>
      <c r="C11372">
        <v>28163</v>
      </c>
      <c r="D11372">
        <v>5929508313</v>
      </c>
    </row>
    <row r="11373" spans="1:4" x14ac:dyDescent="0.3">
      <c r="A11373" t="s">
        <v>13681</v>
      </c>
      <c r="B11373" t="s">
        <v>2177</v>
      </c>
      <c r="C11373">
        <v>32007</v>
      </c>
      <c r="D11373">
        <v>6695538166</v>
      </c>
    </row>
    <row r="11374" spans="1:4" x14ac:dyDescent="0.3">
      <c r="A11374" t="s">
        <v>13682</v>
      </c>
      <c r="B11374" t="s">
        <v>2647</v>
      </c>
      <c r="C11374">
        <v>25300</v>
      </c>
      <c r="D11374">
        <v>9621571960</v>
      </c>
    </row>
    <row r="11375" spans="1:4" x14ac:dyDescent="0.3">
      <c r="A11375" t="s">
        <v>13683</v>
      </c>
      <c r="B11375" t="s">
        <v>2473</v>
      </c>
      <c r="C11375">
        <v>59948</v>
      </c>
      <c r="D11375">
        <v>4852897158</v>
      </c>
    </row>
    <row r="11376" spans="1:4" x14ac:dyDescent="0.3">
      <c r="A11376" t="s">
        <v>13684</v>
      </c>
      <c r="B11376" t="s">
        <v>2089</v>
      </c>
      <c r="C11376">
        <v>46632</v>
      </c>
      <c r="D11376">
        <v>2045928187</v>
      </c>
    </row>
    <row r="11377" spans="1:4" x14ac:dyDescent="0.3">
      <c r="A11377" t="s">
        <v>13685</v>
      </c>
      <c r="B11377" t="s">
        <v>2530</v>
      </c>
      <c r="C11377">
        <v>10569</v>
      </c>
      <c r="D11377">
        <v>197180590</v>
      </c>
    </row>
    <row r="11378" spans="1:4" x14ac:dyDescent="0.3">
      <c r="A11378" t="s">
        <v>13686</v>
      </c>
      <c r="B11378" t="s">
        <v>2391</v>
      </c>
      <c r="C11378">
        <v>20228</v>
      </c>
      <c r="D11378">
        <v>4716524892</v>
      </c>
    </row>
    <row r="11379" spans="1:4" x14ac:dyDescent="0.3">
      <c r="A11379" t="s">
        <v>13687</v>
      </c>
      <c r="B11379" t="s">
        <v>3108</v>
      </c>
      <c r="C11379">
        <v>54190</v>
      </c>
      <c r="D11379">
        <v>4878156686</v>
      </c>
    </row>
    <row r="11380" spans="1:4" x14ac:dyDescent="0.3">
      <c r="A11380" t="s">
        <v>13688</v>
      </c>
      <c r="B11380" t="s">
        <v>2203</v>
      </c>
      <c r="C11380">
        <v>21174</v>
      </c>
      <c r="D11380">
        <v>2209340063</v>
      </c>
    </row>
    <row r="11381" spans="1:4" x14ac:dyDescent="0.3">
      <c r="A11381" t="s">
        <v>13689</v>
      </c>
      <c r="B11381" t="s">
        <v>3390</v>
      </c>
      <c r="C11381">
        <v>56097</v>
      </c>
      <c r="D11381">
        <v>9096285417</v>
      </c>
    </row>
    <row r="11382" spans="1:4" x14ac:dyDescent="0.3">
      <c r="A11382" t="s">
        <v>13690</v>
      </c>
      <c r="B11382" t="s">
        <v>2517</v>
      </c>
      <c r="C11382">
        <v>27504</v>
      </c>
      <c r="D11382">
        <v>3127459866</v>
      </c>
    </row>
    <row r="11383" spans="1:4" x14ac:dyDescent="0.3">
      <c r="A11383" t="s">
        <v>13691</v>
      </c>
      <c r="B11383" t="s">
        <v>1972</v>
      </c>
      <c r="C11383">
        <v>47240</v>
      </c>
      <c r="D11383">
        <v>3738218785</v>
      </c>
    </row>
    <row r="11384" spans="1:4" x14ac:dyDescent="0.3">
      <c r="A11384" t="s">
        <v>13692</v>
      </c>
      <c r="B11384" t="s">
        <v>2298</v>
      </c>
      <c r="C11384">
        <v>40972</v>
      </c>
      <c r="D11384">
        <v>4372257910</v>
      </c>
    </row>
    <row r="11385" spans="1:4" x14ac:dyDescent="0.3">
      <c r="A11385" t="s">
        <v>13693</v>
      </c>
      <c r="B11385" t="s">
        <v>3113</v>
      </c>
      <c r="C11385">
        <v>42921</v>
      </c>
      <c r="D11385">
        <v>9228842121</v>
      </c>
    </row>
    <row r="11386" spans="1:4" x14ac:dyDescent="0.3">
      <c r="A11386" t="s">
        <v>13694</v>
      </c>
      <c r="B11386" t="s">
        <v>2016</v>
      </c>
      <c r="C11386">
        <v>34828</v>
      </c>
      <c r="D11386">
        <v>1439916314</v>
      </c>
    </row>
    <row r="11387" spans="1:4" x14ac:dyDescent="0.3">
      <c r="A11387" t="s">
        <v>13695</v>
      </c>
      <c r="B11387" t="s">
        <v>2990</v>
      </c>
      <c r="C11387">
        <v>26562</v>
      </c>
      <c r="D11387">
        <v>5811999097</v>
      </c>
    </row>
    <row r="11388" spans="1:4" x14ac:dyDescent="0.3">
      <c r="A11388" t="s">
        <v>13696</v>
      </c>
      <c r="B11388" t="s">
        <v>2951</v>
      </c>
      <c r="C11388">
        <v>19808</v>
      </c>
      <c r="D11388">
        <v>9317454674</v>
      </c>
    </row>
    <row r="11389" spans="1:4" x14ac:dyDescent="0.3">
      <c r="A11389" t="s">
        <v>13697</v>
      </c>
      <c r="B11389" t="s">
        <v>2143</v>
      </c>
      <c r="C11389">
        <v>50948</v>
      </c>
      <c r="D11389">
        <v>101658508</v>
      </c>
    </row>
    <row r="11390" spans="1:4" x14ac:dyDescent="0.3">
      <c r="A11390" t="s">
        <v>13698</v>
      </c>
      <c r="B11390" t="s">
        <v>2856</v>
      </c>
      <c r="C11390">
        <v>31444</v>
      </c>
      <c r="D11390">
        <v>9782845590</v>
      </c>
    </row>
    <row r="11391" spans="1:4" x14ac:dyDescent="0.3">
      <c r="A11391" t="s">
        <v>13699</v>
      </c>
      <c r="B11391" t="s">
        <v>3076</v>
      </c>
      <c r="C11391">
        <v>53260</v>
      </c>
      <c r="D11391">
        <v>8054305400</v>
      </c>
    </row>
    <row r="11392" spans="1:4" x14ac:dyDescent="0.3">
      <c r="A11392" t="s">
        <v>13700</v>
      </c>
      <c r="B11392" t="s">
        <v>2507</v>
      </c>
      <c r="C11392">
        <v>14805</v>
      </c>
      <c r="D11392">
        <v>2873915978</v>
      </c>
    </row>
    <row r="11393" spans="1:4" x14ac:dyDescent="0.3">
      <c r="A11393" t="s">
        <v>13701</v>
      </c>
      <c r="B11393" t="s">
        <v>1942</v>
      </c>
      <c r="C11393">
        <v>37082</v>
      </c>
      <c r="D11393">
        <v>6126779991</v>
      </c>
    </row>
    <row r="11394" spans="1:4" x14ac:dyDescent="0.3">
      <c r="A11394" t="s">
        <v>13702</v>
      </c>
      <c r="B11394" t="s">
        <v>2319</v>
      </c>
      <c r="C11394">
        <v>52076</v>
      </c>
      <c r="D11394">
        <v>4972162740</v>
      </c>
    </row>
    <row r="11395" spans="1:4" x14ac:dyDescent="0.3">
      <c r="A11395" t="s">
        <v>13703</v>
      </c>
      <c r="B11395" t="s">
        <v>2049</v>
      </c>
      <c r="C11395">
        <v>45620</v>
      </c>
      <c r="D11395">
        <v>19662963</v>
      </c>
    </row>
    <row r="11396" spans="1:4" x14ac:dyDescent="0.3">
      <c r="A11396" t="s">
        <v>13704</v>
      </c>
      <c r="B11396" t="s">
        <v>2164</v>
      </c>
      <c r="C11396">
        <v>35768</v>
      </c>
      <c r="D11396">
        <v>3661649302</v>
      </c>
    </row>
    <row r="11397" spans="1:4" x14ac:dyDescent="0.3">
      <c r="A11397" t="s">
        <v>13705</v>
      </c>
      <c r="B11397" t="s">
        <v>2439</v>
      </c>
      <c r="C11397">
        <v>38248</v>
      </c>
      <c r="D11397">
        <v>449160092</v>
      </c>
    </row>
    <row r="11398" spans="1:4" x14ac:dyDescent="0.3">
      <c r="A11398" t="s">
        <v>13706</v>
      </c>
      <c r="B11398" t="s">
        <v>1946</v>
      </c>
      <c r="C11398">
        <v>47794</v>
      </c>
      <c r="D11398">
        <v>3933561566</v>
      </c>
    </row>
    <row r="11399" spans="1:4" x14ac:dyDescent="0.3">
      <c r="A11399" t="s">
        <v>13707</v>
      </c>
      <c r="B11399" t="s">
        <v>2269</v>
      </c>
      <c r="C11399">
        <v>48601</v>
      </c>
      <c r="D11399">
        <v>4768342426</v>
      </c>
    </row>
    <row r="11400" spans="1:4" x14ac:dyDescent="0.3">
      <c r="A11400" t="s">
        <v>13708</v>
      </c>
      <c r="B11400" t="s">
        <v>2293</v>
      </c>
      <c r="C11400">
        <v>30407</v>
      </c>
      <c r="D11400">
        <v>7118642576</v>
      </c>
    </row>
    <row r="11401" spans="1:4" x14ac:dyDescent="0.3">
      <c r="A11401" t="s">
        <v>13709</v>
      </c>
      <c r="B11401" t="s">
        <v>3039</v>
      </c>
      <c r="C11401">
        <v>41690</v>
      </c>
      <c r="D11401">
        <v>3379645060</v>
      </c>
    </row>
    <row r="11402" spans="1:4" x14ac:dyDescent="0.3">
      <c r="A11402" t="s">
        <v>13710</v>
      </c>
      <c r="B11402" t="s">
        <v>2478</v>
      </c>
      <c r="C11402">
        <v>15732</v>
      </c>
      <c r="D11402">
        <v>4876404933</v>
      </c>
    </row>
    <row r="11403" spans="1:4" x14ac:dyDescent="0.3">
      <c r="A11403" t="s">
        <v>13711</v>
      </c>
      <c r="B11403" t="s">
        <v>1950</v>
      </c>
      <c r="C11403">
        <v>39072</v>
      </c>
      <c r="D11403">
        <v>5792300712</v>
      </c>
    </row>
    <row r="11404" spans="1:4" x14ac:dyDescent="0.3">
      <c r="A11404" t="s">
        <v>13712</v>
      </c>
      <c r="B11404" t="s">
        <v>2073</v>
      </c>
      <c r="C11404">
        <v>22393</v>
      </c>
      <c r="D11404">
        <v>3273288531</v>
      </c>
    </row>
    <row r="11405" spans="1:4" x14ac:dyDescent="0.3">
      <c r="A11405" t="s">
        <v>13713</v>
      </c>
      <c r="B11405" t="s">
        <v>2079</v>
      </c>
      <c r="C11405">
        <v>58623</v>
      </c>
      <c r="D11405">
        <v>1192770250</v>
      </c>
    </row>
    <row r="11406" spans="1:4" x14ac:dyDescent="0.3">
      <c r="A11406" t="s">
        <v>13714</v>
      </c>
      <c r="B11406" t="s">
        <v>2350</v>
      </c>
      <c r="C11406">
        <v>19216</v>
      </c>
      <c r="D11406">
        <v>5005774041</v>
      </c>
    </row>
    <row r="11407" spans="1:4" x14ac:dyDescent="0.3">
      <c r="A11407" t="s">
        <v>13715</v>
      </c>
      <c r="B11407" t="s">
        <v>2517</v>
      </c>
      <c r="C11407">
        <v>11407</v>
      </c>
      <c r="D11407">
        <v>8157157730</v>
      </c>
    </row>
    <row r="11408" spans="1:4" x14ac:dyDescent="0.3">
      <c r="A11408" t="s">
        <v>13716</v>
      </c>
      <c r="B11408" t="s">
        <v>2279</v>
      </c>
      <c r="C11408">
        <v>39345</v>
      </c>
      <c r="D11408">
        <v>4472356473</v>
      </c>
    </row>
    <row r="11409" spans="1:4" x14ac:dyDescent="0.3">
      <c r="A11409" t="s">
        <v>13717</v>
      </c>
      <c r="B11409" t="s">
        <v>2116</v>
      </c>
      <c r="C11409">
        <v>13600</v>
      </c>
      <c r="D11409">
        <v>5623930522</v>
      </c>
    </row>
    <row r="11410" spans="1:4" x14ac:dyDescent="0.3">
      <c r="A11410" t="s">
        <v>13718</v>
      </c>
      <c r="B11410" t="s">
        <v>3271</v>
      </c>
      <c r="C11410">
        <v>29520</v>
      </c>
      <c r="D11410">
        <v>806065796</v>
      </c>
    </row>
    <row r="11411" spans="1:4" x14ac:dyDescent="0.3">
      <c r="A11411" t="s">
        <v>13719</v>
      </c>
      <c r="B11411" t="s">
        <v>2628</v>
      </c>
      <c r="C11411">
        <v>22826</v>
      </c>
      <c r="D11411">
        <v>6487054410</v>
      </c>
    </row>
    <row r="11412" spans="1:4" x14ac:dyDescent="0.3">
      <c r="A11412" t="s">
        <v>13720</v>
      </c>
      <c r="B11412" t="s">
        <v>2135</v>
      </c>
      <c r="C11412">
        <v>46804</v>
      </c>
      <c r="D11412">
        <v>8905919081</v>
      </c>
    </row>
    <row r="11413" spans="1:4" x14ac:dyDescent="0.3">
      <c r="A11413" t="s">
        <v>13721</v>
      </c>
      <c r="B11413" t="s">
        <v>3533</v>
      </c>
      <c r="C11413">
        <v>10338</v>
      </c>
      <c r="D11413">
        <v>5460394635</v>
      </c>
    </row>
    <row r="11414" spans="1:4" x14ac:dyDescent="0.3">
      <c r="A11414" t="s">
        <v>13722</v>
      </c>
      <c r="B11414" t="s">
        <v>3243</v>
      </c>
      <c r="C11414">
        <v>41634</v>
      </c>
      <c r="D11414">
        <v>7885796000</v>
      </c>
    </row>
    <row r="11415" spans="1:4" x14ac:dyDescent="0.3">
      <c r="A11415" t="s">
        <v>13723</v>
      </c>
      <c r="B11415" t="s">
        <v>2439</v>
      </c>
      <c r="C11415">
        <v>24908</v>
      </c>
      <c r="D11415">
        <v>992720575</v>
      </c>
    </row>
    <row r="11416" spans="1:4" x14ac:dyDescent="0.3">
      <c r="A11416" t="s">
        <v>13724</v>
      </c>
      <c r="B11416" t="s">
        <v>2168</v>
      </c>
      <c r="C11416">
        <v>31747</v>
      </c>
      <c r="D11416">
        <v>1263903657</v>
      </c>
    </row>
    <row r="11417" spans="1:4" x14ac:dyDescent="0.3">
      <c r="A11417" t="s">
        <v>13725</v>
      </c>
      <c r="B11417" t="s">
        <v>2131</v>
      </c>
      <c r="C11417">
        <v>11227</v>
      </c>
      <c r="D11417">
        <v>4487905370</v>
      </c>
    </row>
    <row r="11418" spans="1:4" x14ac:dyDescent="0.3">
      <c r="A11418" t="s">
        <v>13726</v>
      </c>
      <c r="B11418" t="s">
        <v>2990</v>
      </c>
      <c r="C11418">
        <v>39854</v>
      </c>
      <c r="D11418">
        <v>4162153728</v>
      </c>
    </row>
    <row r="11419" spans="1:4" x14ac:dyDescent="0.3">
      <c r="A11419" t="s">
        <v>13727</v>
      </c>
      <c r="B11419" t="s">
        <v>2073</v>
      </c>
      <c r="C11419">
        <v>50978</v>
      </c>
      <c r="D11419">
        <v>2809344809</v>
      </c>
    </row>
    <row r="11420" spans="1:4" x14ac:dyDescent="0.3">
      <c r="A11420" t="s">
        <v>13728</v>
      </c>
      <c r="B11420" t="s">
        <v>2026</v>
      </c>
      <c r="C11420">
        <v>32085</v>
      </c>
      <c r="D11420">
        <v>4359854056</v>
      </c>
    </row>
    <row r="11421" spans="1:4" x14ac:dyDescent="0.3">
      <c r="A11421" t="s">
        <v>13729</v>
      </c>
      <c r="B11421" t="s">
        <v>1952</v>
      </c>
      <c r="C11421">
        <v>48545</v>
      </c>
      <c r="D11421">
        <v>4453315724</v>
      </c>
    </row>
    <row r="11422" spans="1:4" x14ac:dyDescent="0.3">
      <c r="A11422" t="s">
        <v>13730</v>
      </c>
      <c r="B11422" t="s">
        <v>2345</v>
      </c>
      <c r="C11422">
        <v>54096</v>
      </c>
      <c r="D11422">
        <v>9491257560</v>
      </c>
    </row>
    <row r="11423" spans="1:4" x14ac:dyDescent="0.3">
      <c r="A11423" t="s">
        <v>13731</v>
      </c>
      <c r="B11423" t="s">
        <v>3092</v>
      </c>
      <c r="C11423">
        <v>33498</v>
      </c>
      <c r="D11423">
        <v>9611070055</v>
      </c>
    </row>
    <row r="11424" spans="1:4" x14ac:dyDescent="0.3">
      <c r="A11424" t="s">
        <v>13732</v>
      </c>
      <c r="B11424" t="s">
        <v>2203</v>
      </c>
      <c r="C11424">
        <v>37958</v>
      </c>
      <c r="D11424">
        <v>1420239228</v>
      </c>
    </row>
    <row r="11425" spans="1:4" x14ac:dyDescent="0.3">
      <c r="A11425" t="s">
        <v>13733</v>
      </c>
      <c r="B11425" t="s">
        <v>2709</v>
      </c>
      <c r="C11425">
        <v>20028</v>
      </c>
      <c r="D11425">
        <v>9561367408</v>
      </c>
    </row>
    <row r="11426" spans="1:4" x14ac:dyDescent="0.3">
      <c r="A11426" t="s">
        <v>13734</v>
      </c>
      <c r="B11426" t="s">
        <v>2778</v>
      </c>
      <c r="C11426">
        <v>12322</v>
      </c>
      <c r="D11426">
        <v>885693418</v>
      </c>
    </row>
    <row r="11427" spans="1:4" x14ac:dyDescent="0.3">
      <c r="A11427" t="s">
        <v>13735</v>
      </c>
      <c r="B11427" t="s">
        <v>2039</v>
      </c>
      <c r="C11427">
        <v>33821</v>
      </c>
      <c r="D11427">
        <v>7411705322</v>
      </c>
    </row>
    <row r="11428" spans="1:4" x14ac:dyDescent="0.3">
      <c r="A11428" t="s">
        <v>13736</v>
      </c>
      <c r="B11428" t="s">
        <v>2757</v>
      </c>
      <c r="C11428">
        <v>56445</v>
      </c>
      <c r="D11428">
        <v>2924550912</v>
      </c>
    </row>
    <row r="11429" spans="1:4" x14ac:dyDescent="0.3">
      <c r="A11429" t="s">
        <v>13737</v>
      </c>
      <c r="B11429" t="s">
        <v>2563</v>
      </c>
      <c r="C11429">
        <v>38774</v>
      </c>
      <c r="D11429">
        <v>2565093969</v>
      </c>
    </row>
    <row r="11430" spans="1:4" x14ac:dyDescent="0.3">
      <c r="A11430" t="s">
        <v>13738</v>
      </c>
      <c r="B11430" t="s">
        <v>2608</v>
      </c>
      <c r="C11430">
        <v>36404</v>
      </c>
      <c r="D11430">
        <v>5561472151</v>
      </c>
    </row>
    <row r="11431" spans="1:4" x14ac:dyDescent="0.3">
      <c r="A11431" t="s">
        <v>13739</v>
      </c>
      <c r="B11431" t="s">
        <v>2210</v>
      </c>
      <c r="C11431">
        <v>18840</v>
      </c>
      <c r="D11431">
        <v>3164004753</v>
      </c>
    </row>
    <row r="11432" spans="1:4" x14ac:dyDescent="0.3">
      <c r="A11432" t="s">
        <v>13740</v>
      </c>
      <c r="B11432" t="s">
        <v>3886</v>
      </c>
      <c r="C11432">
        <v>44633</v>
      </c>
      <c r="D11432">
        <v>1502791994</v>
      </c>
    </row>
    <row r="11433" spans="1:4" x14ac:dyDescent="0.3">
      <c r="A11433" t="s">
        <v>13741</v>
      </c>
      <c r="B11433" t="s">
        <v>2507</v>
      </c>
      <c r="C11433">
        <v>23214</v>
      </c>
      <c r="D11433">
        <v>3513651333</v>
      </c>
    </row>
    <row r="11434" spans="1:4" x14ac:dyDescent="0.3">
      <c r="A11434" t="s">
        <v>13742</v>
      </c>
      <c r="B11434" t="s">
        <v>2298</v>
      </c>
      <c r="C11434">
        <v>43234</v>
      </c>
      <c r="D11434">
        <v>3547596165</v>
      </c>
    </row>
    <row r="11435" spans="1:4" x14ac:dyDescent="0.3">
      <c r="A11435" t="s">
        <v>13743</v>
      </c>
      <c r="B11435" t="s">
        <v>2790</v>
      </c>
      <c r="C11435">
        <v>52926</v>
      </c>
      <c r="D11435">
        <v>7007279686</v>
      </c>
    </row>
    <row r="11436" spans="1:4" x14ac:dyDescent="0.3">
      <c r="A11436" t="s">
        <v>13744</v>
      </c>
      <c r="B11436" t="s">
        <v>1984</v>
      </c>
      <c r="C11436">
        <v>11521</v>
      </c>
      <c r="D11436">
        <v>1280521902</v>
      </c>
    </row>
    <row r="11437" spans="1:4" x14ac:dyDescent="0.3">
      <c r="A11437" t="s">
        <v>13745</v>
      </c>
      <c r="B11437" t="s">
        <v>2923</v>
      </c>
      <c r="C11437">
        <v>27520</v>
      </c>
      <c r="D11437">
        <v>4525743115</v>
      </c>
    </row>
    <row r="11438" spans="1:4" x14ac:dyDescent="0.3">
      <c r="A11438" t="s">
        <v>13746</v>
      </c>
      <c r="B11438" t="s">
        <v>2639</v>
      </c>
      <c r="C11438">
        <v>45802</v>
      </c>
      <c r="D11438">
        <v>5814713100</v>
      </c>
    </row>
    <row r="11439" spans="1:4" x14ac:dyDescent="0.3">
      <c r="A11439" t="s">
        <v>13747</v>
      </c>
      <c r="B11439" t="s">
        <v>2389</v>
      </c>
      <c r="C11439">
        <v>18630</v>
      </c>
      <c r="D11439">
        <v>6255831884</v>
      </c>
    </row>
    <row r="11440" spans="1:4" x14ac:dyDescent="0.3">
      <c r="A11440" t="s">
        <v>13748</v>
      </c>
      <c r="B11440" t="s">
        <v>2802</v>
      </c>
      <c r="C11440">
        <v>17833</v>
      </c>
      <c r="D11440">
        <v>6724903874</v>
      </c>
    </row>
    <row r="11441" spans="1:4" x14ac:dyDescent="0.3">
      <c r="A11441" t="s">
        <v>13749</v>
      </c>
      <c r="B11441" t="s">
        <v>2507</v>
      </c>
      <c r="C11441">
        <v>43800</v>
      </c>
      <c r="D11441">
        <v>960994726</v>
      </c>
    </row>
    <row r="11442" spans="1:4" x14ac:dyDescent="0.3">
      <c r="A11442" t="s">
        <v>13750</v>
      </c>
      <c r="B11442" t="s">
        <v>2498</v>
      </c>
      <c r="C11442">
        <v>40835</v>
      </c>
      <c r="D11442">
        <v>5347887761</v>
      </c>
    </row>
    <row r="11443" spans="1:4" x14ac:dyDescent="0.3">
      <c r="A11443" t="s">
        <v>13751</v>
      </c>
      <c r="B11443" t="s">
        <v>4163</v>
      </c>
      <c r="C11443">
        <v>19213</v>
      </c>
      <c r="D11443">
        <v>8875320292</v>
      </c>
    </row>
    <row r="11444" spans="1:4" x14ac:dyDescent="0.3">
      <c r="A11444" t="s">
        <v>13752</v>
      </c>
      <c r="B11444" t="s">
        <v>3583</v>
      </c>
      <c r="C11444">
        <v>27882</v>
      </c>
      <c r="D11444">
        <v>6731572691</v>
      </c>
    </row>
    <row r="11445" spans="1:4" x14ac:dyDescent="0.3">
      <c r="A11445" t="s">
        <v>13753</v>
      </c>
      <c r="B11445" t="s">
        <v>2225</v>
      </c>
      <c r="C11445">
        <v>28356</v>
      </c>
      <c r="D11445">
        <v>4969679754</v>
      </c>
    </row>
    <row r="11446" spans="1:4" x14ac:dyDescent="0.3">
      <c r="A11446" t="s">
        <v>13754</v>
      </c>
      <c r="B11446" t="s">
        <v>2749</v>
      </c>
      <c r="C11446">
        <v>10528</v>
      </c>
      <c r="D11446">
        <v>3381164996</v>
      </c>
    </row>
    <row r="11447" spans="1:4" x14ac:dyDescent="0.3">
      <c r="A11447" t="s">
        <v>13755</v>
      </c>
      <c r="B11447" t="s">
        <v>2722</v>
      </c>
      <c r="C11447">
        <v>34321</v>
      </c>
      <c r="D11447">
        <v>1444572199</v>
      </c>
    </row>
    <row r="11448" spans="1:4" x14ac:dyDescent="0.3">
      <c r="A11448" t="s">
        <v>13756</v>
      </c>
      <c r="B11448" t="s">
        <v>2369</v>
      </c>
      <c r="C11448">
        <v>52411</v>
      </c>
      <c r="D11448">
        <v>7741079360</v>
      </c>
    </row>
    <row r="11449" spans="1:4" x14ac:dyDescent="0.3">
      <c r="A11449" t="s">
        <v>13757</v>
      </c>
      <c r="B11449" t="s">
        <v>2977</v>
      </c>
      <c r="C11449">
        <v>50457</v>
      </c>
      <c r="D11449">
        <v>6019132307</v>
      </c>
    </row>
    <row r="11450" spans="1:4" x14ac:dyDescent="0.3">
      <c r="A11450" t="s">
        <v>13758</v>
      </c>
      <c r="B11450" t="s">
        <v>2246</v>
      </c>
      <c r="C11450">
        <v>15966</v>
      </c>
      <c r="D11450">
        <v>3858163570</v>
      </c>
    </row>
    <row r="11451" spans="1:4" x14ac:dyDescent="0.3">
      <c r="A11451" t="s">
        <v>13759</v>
      </c>
      <c r="B11451" t="s">
        <v>2391</v>
      </c>
      <c r="C11451">
        <v>13060</v>
      </c>
      <c r="D11451">
        <v>9829586073</v>
      </c>
    </row>
    <row r="11452" spans="1:4" x14ac:dyDescent="0.3">
      <c r="A11452" t="s">
        <v>13760</v>
      </c>
      <c r="B11452" t="s">
        <v>2316</v>
      </c>
      <c r="C11452">
        <v>23827</v>
      </c>
      <c r="D11452">
        <v>6614458434</v>
      </c>
    </row>
    <row r="11453" spans="1:4" x14ac:dyDescent="0.3">
      <c r="A11453" t="s">
        <v>13761</v>
      </c>
      <c r="B11453" t="s">
        <v>2920</v>
      </c>
      <c r="C11453">
        <v>23834</v>
      </c>
      <c r="D11453">
        <v>8718856853</v>
      </c>
    </row>
    <row r="11454" spans="1:4" x14ac:dyDescent="0.3">
      <c r="A11454" t="s">
        <v>13762</v>
      </c>
      <c r="B11454" t="s">
        <v>2505</v>
      </c>
      <c r="C11454">
        <v>22147</v>
      </c>
      <c r="D11454">
        <v>9292607561</v>
      </c>
    </row>
    <row r="11455" spans="1:4" x14ac:dyDescent="0.3">
      <c r="A11455" t="s">
        <v>13763</v>
      </c>
      <c r="B11455" t="s">
        <v>2113</v>
      </c>
      <c r="C11455">
        <v>57385</v>
      </c>
      <c r="D11455">
        <v>2230983466</v>
      </c>
    </row>
    <row r="11456" spans="1:4" x14ac:dyDescent="0.3">
      <c r="A11456" t="s">
        <v>13764</v>
      </c>
      <c r="B11456" t="s">
        <v>2691</v>
      </c>
      <c r="C11456">
        <v>26617</v>
      </c>
      <c r="D11456">
        <v>6286877770</v>
      </c>
    </row>
    <row r="11457" spans="1:4" x14ac:dyDescent="0.3">
      <c r="A11457" t="s">
        <v>13765</v>
      </c>
      <c r="B11457" t="s">
        <v>2083</v>
      </c>
      <c r="C11457">
        <v>58368</v>
      </c>
      <c r="D11457">
        <v>3000763902</v>
      </c>
    </row>
    <row r="11458" spans="1:4" x14ac:dyDescent="0.3">
      <c r="A11458" t="s">
        <v>13766</v>
      </c>
      <c r="B11458" t="s">
        <v>2511</v>
      </c>
      <c r="C11458">
        <v>37187</v>
      </c>
      <c r="D11458">
        <v>1598957961</v>
      </c>
    </row>
    <row r="11459" spans="1:4" x14ac:dyDescent="0.3">
      <c r="A11459" t="s">
        <v>13767</v>
      </c>
      <c r="B11459" t="s">
        <v>2219</v>
      </c>
      <c r="C11459">
        <v>56540</v>
      </c>
      <c r="D11459">
        <v>4823073274</v>
      </c>
    </row>
    <row r="11460" spans="1:4" x14ac:dyDescent="0.3">
      <c r="A11460" t="s">
        <v>13768</v>
      </c>
      <c r="B11460" t="s">
        <v>2505</v>
      </c>
      <c r="C11460">
        <v>14382</v>
      </c>
      <c r="D11460">
        <v>5503746279</v>
      </c>
    </row>
    <row r="11461" spans="1:4" x14ac:dyDescent="0.3">
      <c r="A11461" t="s">
        <v>13769</v>
      </c>
      <c r="B11461" t="s">
        <v>3113</v>
      </c>
      <c r="C11461">
        <v>39457</v>
      </c>
      <c r="D11461">
        <v>7957976743</v>
      </c>
    </row>
    <row r="11462" spans="1:4" x14ac:dyDescent="0.3">
      <c r="A11462" t="s">
        <v>13770</v>
      </c>
      <c r="B11462" t="s">
        <v>2039</v>
      </c>
      <c r="C11462">
        <v>26040</v>
      </c>
      <c r="D11462">
        <v>3661649302</v>
      </c>
    </row>
    <row r="11463" spans="1:4" x14ac:dyDescent="0.3">
      <c r="A11463" t="s">
        <v>13771</v>
      </c>
      <c r="B11463" t="s">
        <v>4145</v>
      </c>
      <c r="C11463">
        <v>32863</v>
      </c>
      <c r="D11463">
        <v>4823073274</v>
      </c>
    </row>
    <row r="11464" spans="1:4" x14ac:dyDescent="0.3">
      <c r="A11464" t="s">
        <v>13772</v>
      </c>
      <c r="B11464" t="s">
        <v>2459</v>
      </c>
      <c r="C11464">
        <v>51042</v>
      </c>
      <c r="D11464">
        <v>7436398989</v>
      </c>
    </row>
    <row r="11465" spans="1:4" x14ac:dyDescent="0.3">
      <c r="A11465" t="s">
        <v>13773</v>
      </c>
      <c r="B11465" t="s">
        <v>2403</v>
      </c>
      <c r="C11465">
        <v>15173</v>
      </c>
      <c r="D11465">
        <v>8157157730</v>
      </c>
    </row>
    <row r="11466" spans="1:4" x14ac:dyDescent="0.3">
      <c r="A11466" t="s">
        <v>13774</v>
      </c>
      <c r="B11466" t="s">
        <v>3720</v>
      </c>
      <c r="C11466">
        <v>17989</v>
      </c>
      <c r="D11466">
        <v>6842911427</v>
      </c>
    </row>
    <row r="11467" spans="1:4" x14ac:dyDescent="0.3">
      <c r="A11467" t="s">
        <v>13775</v>
      </c>
      <c r="B11467" t="s">
        <v>2628</v>
      </c>
      <c r="C11467">
        <v>54019</v>
      </c>
      <c r="D11467">
        <v>5519420165</v>
      </c>
    </row>
    <row r="11468" spans="1:4" x14ac:dyDescent="0.3">
      <c r="A11468" t="s">
        <v>13776</v>
      </c>
      <c r="B11468" t="s">
        <v>2452</v>
      </c>
      <c r="C11468">
        <v>24405</v>
      </c>
      <c r="D11468">
        <v>4487905370</v>
      </c>
    </row>
    <row r="11469" spans="1:4" x14ac:dyDescent="0.3">
      <c r="A11469" t="s">
        <v>13777</v>
      </c>
      <c r="B11469" t="s">
        <v>2725</v>
      </c>
      <c r="C11469">
        <v>49847</v>
      </c>
      <c r="D11469">
        <v>9228842121</v>
      </c>
    </row>
    <row r="11470" spans="1:4" x14ac:dyDescent="0.3">
      <c r="A11470" t="s">
        <v>13778</v>
      </c>
      <c r="B11470" t="s">
        <v>1932</v>
      </c>
      <c r="C11470">
        <v>28937</v>
      </c>
      <c r="D11470">
        <v>6109997811</v>
      </c>
    </row>
    <row r="11471" spans="1:4" x14ac:dyDescent="0.3">
      <c r="A11471" t="s">
        <v>13779</v>
      </c>
      <c r="B11471" t="s">
        <v>2137</v>
      </c>
      <c r="C11471">
        <v>49877</v>
      </c>
      <c r="D11471">
        <v>5928086253</v>
      </c>
    </row>
    <row r="11472" spans="1:4" x14ac:dyDescent="0.3">
      <c r="A11472" t="s">
        <v>13780</v>
      </c>
      <c r="B11472" t="s">
        <v>2507</v>
      </c>
      <c r="C11472">
        <v>50339</v>
      </c>
      <c r="D11472">
        <v>8832488175</v>
      </c>
    </row>
    <row r="11473" spans="1:4" x14ac:dyDescent="0.3">
      <c r="A11473" t="s">
        <v>13781</v>
      </c>
      <c r="B11473" t="s">
        <v>2614</v>
      </c>
      <c r="C11473">
        <v>29432</v>
      </c>
      <c r="D11473">
        <v>481875921</v>
      </c>
    </row>
    <row r="11474" spans="1:4" x14ac:dyDescent="0.3">
      <c r="A11474" t="s">
        <v>13782</v>
      </c>
      <c r="B11474" t="s">
        <v>2348</v>
      </c>
      <c r="C11474">
        <v>32512</v>
      </c>
      <c r="D11474">
        <v>8718856853</v>
      </c>
    </row>
    <row r="11475" spans="1:4" x14ac:dyDescent="0.3">
      <c r="A11475" t="s">
        <v>13783</v>
      </c>
      <c r="B11475" t="s">
        <v>2660</v>
      </c>
      <c r="C11475">
        <v>21030</v>
      </c>
      <c r="D11475">
        <v>8998375370</v>
      </c>
    </row>
    <row r="11476" spans="1:4" x14ac:dyDescent="0.3">
      <c r="A11476" t="s">
        <v>13784</v>
      </c>
      <c r="B11476" t="s">
        <v>2143</v>
      </c>
      <c r="C11476">
        <v>34156</v>
      </c>
      <c r="D11476">
        <v>2565093969</v>
      </c>
    </row>
    <row r="11477" spans="1:4" x14ac:dyDescent="0.3">
      <c r="A11477" t="s">
        <v>13785</v>
      </c>
      <c r="B11477" t="s">
        <v>2441</v>
      </c>
      <c r="C11477">
        <v>20470</v>
      </c>
      <c r="D11477">
        <v>7707009371</v>
      </c>
    </row>
    <row r="11478" spans="1:4" x14ac:dyDescent="0.3">
      <c r="A11478" t="s">
        <v>13786</v>
      </c>
      <c r="B11478" t="s">
        <v>2168</v>
      </c>
      <c r="C11478">
        <v>19311</v>
      </c>
      <c r="D11478">
        <v>1990334539</v>
      </c>
    </row>
    <row r="11479" spans="1:4" x14ac:dyDescent="0.3">
      <c r="A11479" t="s">
        <v>13787</v>
      </c>
      <c r="B11479" t="s">
        <v>2246</v>
      </c>
      <c r="C11479">
        <v>39417</v>
      </c>
      <c r="D11479">
        <v>6837456032</v>
      </c>
    </row>
    <row r="11480" spans="1:4" x14ac:dyDescent="0.3">
      <c r="A11480" t="s">
        <v>13788</v>
      </c>
      <c r="B11480" t="s">
        <v>2203</v>
      </c>
      <c r="C11480">
        <v>30667</v>
      </c>
      <c r="D11480">
        <v>6858776575</v>
      </c>
    </row>
    <row r="11481" spans="1:4" x14ac:dyDescent="0.3">
      <c r="A11481" t="s">
        <v>13789</v>
      </c>
      <c r="B11481" t="s">
        <v>2757</v>
      </c>
      <c r="C11481">
        <v>38466</v>
      </c>
      <c r="D11481">
        <v>513904581</v>
      </c>
    </row>
    <row r="11482" spans="1:4" x14ac:dyDescent="0.3">
      <c r="A11482" t="s">
        <v>13790</v>
      </c>
      <c r="B11482" t="s">
        <v>1997</v>
      </c>
      <c r="C11482">
        <v>43576</v>
      </c>
      <c r="D11482">
        <v>2376099331</v>
      </c>
    </row>
    <row r="11483" spans="1:4" x14ac:dyDescent="0.3">
      <c r="A11483" t="s">
        <v>13791</v>
      </c>
      <c r="B11483" t="s">
        <v>2249</v>
      </c>
      <c r="C11483">
        <v>11109</v>
      </c>
      <c r="D11483">
        <v>4876404933</v>
      </c>
    </row>
    <row r="11484" spans="1:4" x14ac:dyDescent="0.3">
      <c r="A11484" t="s">
        <v>13792</v>
      </c>
      <c r="B11484" t="s">
        <v>2970</v>
      </c>
      <c r="C11484">
        <v>53931</v>
      </c>
      <c r="D11484">
        <v>3469413983</v>
      </c>
    </row>
    <row r="11485" spans="1:4" x14ac:dyDescent="0.3">
      <c r="A11485" t="s">
        <v>13793</v>
      </c>
      <c r="B11485" t="s">
        <v>2473</v>
      </c>
      <c r="C11485">
        <v>39001</v>
      </c>
      <c r="D11485">
        <v>2885061928</v>
      </c>
    </row>
    <row r="11486" spans="1:4" x14ac:dyDescent="0.3">
      <c r="A11486" t="s">
        <v>13794</v>
      </c>
      <c r="B11486" t="s">
        <v>2725</v>
      </c>
      <c r="C11486">
        <v>24211</v>
      </c>
      <c r="D11486">
        <v>3933021111</v>
      </c>
    </row>
    <row r="11487" spans="1:4" x14ac:dyDescent="0.3">
      <c r="A11487" t="s">
        <v>13795</v>
      </c>
      <c r="B11487" t="s">
        <v>2151</v>
      </c>
      <c r="C11487">
        <v>31228</v>
      </c>
      <c r="D11487">
        <v>509389570</v>
      </c>
    </row>
    <row r="11488" spans="1:4" x14ac:dyDescent="0.3">
      <c r="A11488" t="s">
        <v>13796</v>
      </c>
      <c r="B11488" t="s">
        <v>3734</v>
      </c>
      <c r="C11488">
        <v>25299</v>
      </c>
      <c r="D11488">
        <v>6173504774</v>
      </c>
    </row>
    <row r="11489" spans="1:4" x14ac:dyDescent="0.3">
      <c r="A11489" t="s">
        <v>13797</v>
      </c>
      <c r="B11489" t="s">
        <v>2093</v>
      </c>
      <c r="C11489">
        <v>12316</v>
      </c>
      <c r="D11489">
        <v>8175279842</v>
      </c>
    </row>
    <row r="11490" spans="1:4" x14ac:dyDescent="0.3">
      <c r="A11490" t="s">
        <v>13798</v>
      </c>
      <c r="B11490" t="s">
        <v>2018</v>
      </c>
      <c r="C11490">
        <v>52822</v>
      </c>
      <c r="D11490">
        <v>6733929554</v>
      </c>
    </row>
    <row r="11491" spans="1:4" x14ac:dyDescent="0.3">
      <c r="A11491" t="s">
        <v>13799</v>
      </c>
      <c r="B11491" t="s">
        <v>2298</v>
      </c>
      <c r="C11491">
        <v>15520</v>
      </c>
      <c r="D11491">
        <v>6819596901</v>
      </c>
    </row>
    <row r="11492" spans="1:4" x14ac:dyDescent="0.3">
      <c r="A11492" t="s">
        <v>13800</v>
      </c>
      <c r="B11492" t="s">
        <v>2436</v>
      </c>
      <c r="C11492">
        <v>58473</v>
      </c>
      <c r="D11492">
        <v>679204083</v>
      </c>
    </row>
    <row r="11493" spans="1:4" x14ac:dyDescent="0.3">
      <c r="A11493" t="s">
        <v>13801</v>
      </c>
      <c r="B11493" t="s">
        <v>2718</v>
      </c>
      <c r="C11493">
        <v>43435</v>
      </c>
      <c r="D11493">
        <v>5863557389</v>
      </c>
    </row>
    <row r="11494" spans="1:4" x14ac:dyDescent="0.3">
      <c r="A11494" t="s">
        <v>13802</v>
      </c>
      <c r="B11494" t="s">
        <v>2143</v>
      </c>
      <c r="C11494">
        <v>52442</v>
      </c>
      <c r="D11494">
        <v>7427985850</v>
      </c>
    </row>
    <row r="11495" spans="1:4" x14ac:dyDescent="0.3">
      <c r="A11495" t="s">
        <v>13803</v>
      </c>
      <c r="B11495" t="s">
        <v>2300</v>
      </c>
      <c r="C11495">
        <v>19539</v>
      </c>
      <c r="D11495">
        <v>76572129</v>
      </c>
    </row>
    <row r="11496" spans="1:4" x14ac:dyDescent="0.3">
      <c r="A11496" t="s">
        <v>13804</v>
      </c>
      <c r="B11496" t="s">
        <v>2614</v>
      </c>
      <c r="C11496">
        <v>37313</v>
      </c>
      <c r="D11496">
        <v>1739513533</v>
      </c>
    </row>
    <row r="11497" spans="1:4" x14ac:dyDescent="0.3">
      <c r="A11497" t="s">
        <v>13805</v>
      </c>
      <c r="B11497" t="s">
        <v>2264</v>
      </c>
      <c r="C11497">
        <v>18310</v>
      </c>
      <c r="D11497">
        <v>4428088442</v>
      </c>
    </row>
    <row r="11498" spans="1:4" x14ac:dyDescent="0.3">
      <c r="A11498" t="s">
        <v>13806</v>
      </c>
      <c r="B11498" t="s">
        <v>2358</v>
      </c>
      <c r="C11498">
        <v>21507</v>
      </c>
      <c r="D11498">
        <v>2307209530</v>
      </c>
    </row>
    <row r="11499" spans="1:4" x14ac:dyDescent="0.3">
      <c r="A11499" t="s">
        <v>13807</v>
      </c>
      <c r="B11499" t="s">
        <v>2271</v>
      </c>
      <c r="C11499">
        <v>40744</v>
      </c>
      <c r="D11499">
        <v>4548725172</v>
      </c>
    </row>
    <row r="11500" spans="1:4" x14ac:dyDescent="0.3">
      <c r="A11500" t="s">
        <v>13808</v>
      </c>
      <c r="B11500" t="s">
        <v>2302</v>
      </c>
      <c r="C11500">
        <v>50277</v>
      </c>
      <c r="D11500">
        <v>8565880958</v>
      </c>
    </row>
    <row r="11501" spans="1:4" x14ac:dyDescent="0.3">
      <c r="A11501" t="s">
        <v>13809</v>
      </c>
      <c r="B11501" t="s">
        <v>2441</v>
      </c>
      <c r="C11501">
        <v>46589</v>
      </c>
      <c r="D11501">
        <v>569240891</v>
      </c>
    </row>
    <row r="11502" spans="1:4" x14ac:dyDescent="0.3">
      <c r="A11502" t="s">
        <v>13810</v>
      </c>
      <c r="B11502" t="s">
        <v>2194</v>
      </c>
      <c r="C11502">
        <v>16608</v>
      </c>
      <c r="D11502">
        <v>6019132307</v>
      </c>
    </row>
    <row r="11503" spans="1:4" x14ac:dyDescent="0.3">
      <c r="A11503" t="s">
        <v>13811</v>
      </c>
      <c r="B11503" t="s">
        <v>2156</v>
      </c>
      <c r="C11503">
        <v>21554</v>
      </c>
      <c r="D11503">
        <v>2022565827</v>
      </c>
    </row>
    <row r="11504" spans="1:4" x14ac:dyDescent="0.3">
      <c r="A11504" t="s">
        <v>13812</v>
      </c>
      <c r="B11504" t="s">
        <v>2992</v>
      </c>
      <c r="C11504">
        <v>15764</v>
      </c>
      <c r="D11504">
        <v>483886254</v>
      </c>
    </row>
    <row r="11505" spans="1:4" x14ac:dyDescent="0.3">
      <c r="A11505" t="s">
        <v>13813</v>
      </c>
      <c r="B11505" t="s">
        <v>3487</v>
      </c>
      <c r="C11505">
        <v>12549</v>
      </c>
      <c r="D11505">
        <v>7885796000</v>
      </c>
    </row>
    <row r="11506" spans="1:4" x14ac:dyDescent="0.3">
      <c r="A11506" t="s">
        <v>13814</v>
      </c>
      <c r="B11506" t="s">
        <v>4864</v>
      </c>
      <c r="C11506">
        <v>38788</v>
      </c>
      <c r="D11506">
        <v>3086393343</v>
      </c>
    </row>
    <row r="11507" spans="1:4" x14ac:dyDescent="0.3">
      <c r="A11507" t="s">
        <v>13815</v>
      </c>
      <c r="B11507" t="s">
        <v>2087</v>
      </c>
      <c r="C11507">
        <v>57876</v>
      </c>
      <c r="D11507">
        <v>2592292012</v>
      </c>
    </row>
    <row r="11508" spans="1:4" x14ac:dyDescent="0.3">
      <c r="A11508" t="s">
        <v>13816</v>
      </c>
      <c r="B11508" t="s">
        <v>1968</v>
      </c>
      <c r="C11508">
        <v>59099</v>
      </c>
      <c r="D11508">
        <v>3597778305</v>
      </c>
    </row>
    <row r="11509" spans="1:4" x14ac:dyDescent="0.3">
      <c r="A11509" t="s">
        <v>13817</v>
      </c>
      <c r="B11509" t="s">
        <v>4461</v>
      </c>
      <c r="C11509">
        <v>16073</v>
      </c>
      <c r="D11509">
        <v>4011453366</v>
      </c>
    </row>
    <row r="11510" spans="1:4" x14ac:dyDescent="0.3">
      <c r="A11510" t="s">
        <v>13818</v>
      </c>
      <c r="B11510" t="s">
        <v>2210</v>
      </c>
      <c r="C11510">
        <v>48213</v>
      </c>
      <c r="D11510">
        <v>9518260397</v>
      </c>
    </row>
    <row r="11511" spans="1:4" x14ac:dyDescent="0.3">
      <c r="A11511" t="s">
        <v>13819</v>
      </c>
      <c r="B11511" t="s">
        <v>2473</v>
      </c>
      <c r="C11511">
        <v>13492</v>
      </c>
      <c r="D11511">
        <v>8128449354</v>
      </c>
    </row>
    <row r="11512" spans="1:4" x14ac:dyDescent="0.3">
      <c r="A11512" t="s">
        <v>13820</v>
      </c>
      <c r="B11512" t="s">
        <v>1997</v>
      </c>
      <c r="C11512">
        <v>20751</v>
      </c>
      <c r="D11512">
        <v>5603330430</v>
      </c>
    </row>
    <row r="11513" spans="1:4" x14ac:dyDescent="0.3">
      <c r="A11513" t="s">
        <v>13821</v>
      </c>
      <c r="B11513" t="s">
        <v>2221</v>
      </c>
      <c r="C11513">
        <v>12886</v>
      </c>
      <c r="D11513">
        <v>2592292012</v>
      </c>
    </row>
    <row r="11514" spans="1:4" x14ac:dyDescent="0.3">
      <c r="A11514" t="s">
        <v>13822</v>
      </c>
      <c r="B11514" t="s">
        <v>3023</v>
      </c>
      <c r="C11514">
        <v>16496</v>
      </c>
      <c r="D11514">
        <v>6789106936</v>
      </c>
    </row>
    <row r="11515" spans="1:4" x14ac:dyDescent="0.3">
      <c r="A11515" t="s">
        <v>13823</v>
      </c>
      <c r="B11515" t="s">
        <v>2548</v>
      </c>
      <c r="C11515">
        <v>56517</v>
      </c>
      <c r="D11515">
        <v>9674189459</v>
      </c>
    </row>
    <row r="11516" spans="1:4" x14ac:dyDescent="0.3">
      <c r="A11516" t="s">
        <v>13824</v>
      </c>
      <c r="B11516" t="s">
        <v>2026</v>
      </c>
      <c r="C11516">
        <v>27829</v>
      </c>
      <c r="D11516">
        <v>6000780338</v>
      </c>
    </row>
    <row r="11517" spans="1:4" x14ac:dyDescent="0.3">
      <c r="A11517" t="s">
        <v>13825</v>
      </c>
      <c r="B11517" t="s">
        <v>2255</v>
      </c>
      <c r="C11517">
        <v>41862</v>
      </c>
      <c r="D11517">
        <v>4191160419</v>
      </c>
    </row>
    <row r="11518" spans="1:4" x14ac:dyDescent="0.3">
      <c r="A11518" t="s">
        <v>13826</v>
      </c>
      <c r="B11518" t="s">
        <v>1946</v>
      </c>
      <c r="C11518">
        <v>59841</v>
      </c>
      <c r="D11518">
        <v>2575500974</v>
      </c>
    </row>
    <row r="11519" spans="1:4" x14ac:dyDescent="0.3">
      <c r="A11519" t="s">
        <v>13827</v>
      </c>
      <c r="B11519" t="s">
        <v>2365</v>
      </c>
      <c r="C11519">
        <v>45170</v>
      </c>
      <c r="D11519">
        <v>6109997811</v>
      </c>
    </row>
    <row r="11520" spans="1:4" x14ac:dyDescent="0.3">
      <c r="A11520" t="s">
        <v>13828</v>
      </c>
      <c r="B11520" t="s">
        <v>1952</v>
      </c>
      <c r="C11520">
        <v>10711</v>
      </c>
      <c r="D11520">
        <v>3933021111</v>
      </c>
    </row>
    <row r="11521" spans="1:4" x14ac:dyDescent="0.3">
      <c r="A11521" t="s">
        <v>13829</v>
      </c>
      <c r="B11521" t="s">
        <v>2470</v>
      </c>
      <c r="C11521">
        <v>16424</v>
      </c>
      <c r="D11521">
        <v>5603330430</v>
      </c>
    </row>
    <row r="11522" spans="1:4" x14ac:dyDescent="0.3">
      <c r="A11522" t="s">
        <v>13830</v>
      </c>
      <c r="B11522" t="s">
        <v>2127</v>
      </c>
      <c r="C11522">
        <v>42526</v>
      </c>
      <c r="D11522">
        <v>3746690722</v>
      </c>
    </row>
    <row r="11523" spans="1:4" x14ac:dyDescent="0.3">
      <c r="A11523" t="s">
        <v>13831</v>
      </c>
      <c r="B11523" t="s">
        <v>2054</v>
      </c>
      <c r="C11523">
        <v>30395</v>
      </c>
      <c r="D11523">
        <v>556704134</v>
      </c>
    </row>
    <row r="11524" spans="1:4" x14ac:dyDescent="0.3">
      <c r="A11524" t="s">
        <v>13832</v>
      </c>
      <c r="B11524" t="s">
        <v>2436</v>
      </c>
      <c r="C11524">
        <v>25171</v>
      </c>
      <c r="D11524">
        <v>5814713100</v>
      </c>
    </row>
    <row r="11525" spans="1:4" x14ac:dyDescent="0.3">
      <c r="A11525" t="s">
        <v>13833</v>
      </c>
      <c r="B11525" t="s">
        <v>2393</v>
      </c>
      <c r="C11525">
        <v>50549</v>
      </c>
      <c r="D11525">
        <v>8620758454</v>
      </c>
    </row>
    <row r="11526" spans="1:4" x14ac:dyDescent="0.3">
      <c r="A11526" t="s">
        <v>13834</v>
      </c>
      <c r="B11526" t="s">
        <v>2511</v>
      </c>
      <c r="C11526">
        <v>35126</v>
      </c>
      <c r="D11526">
        <v>2117567142</v>
      </c>
    </row>
    <row r="11527" spans="1:4" x14ac:dyDescent="0.3">
      <c r="A11527" t="s">
        <v>13835</v>
      </c>
      <c r="B11527" t="s">
        <v>2459</v>
      </c>
      <c r="C11527">
        <v>25929</v>
      </c>
      <c r="D11527">
        <v>8093156364</v>
      </c>
    </row>
    <row r="11528" spans="1:4" x14ac:dyDescent="0.3">
      <c r="A11528" t="s">
        <v>13836</v>
      </c>
      <c r="B11528" t="s">
        <v>2470</v>
      </c>
      <c r="C11528">
        <v>19288</v>
      </c>
      <c r="D11528">
        <v>1573192775</v>
      </c>
    </row>
    <row r="11529" spans="1:4" x14ac:dyDescent="0.3">
      <c r="A11529" t="s">
        <v>13837</v>
      </c>
      <c r="B11529" t="s">
        <v>2089</v>
      </c>
      <c r="C11529">
        <v>42102</v>
      </c>
      <c r="D11529">
        <v>1990335721</v>
      </c>
    </row>
    <row r="11530" spans="1:4" x14ac:dyDescent="0.3">
      <c r="A11530" t="s">
        <v>13838</v>
      </c>
      <c r="B11530" t="s">
        <v>2389</v>
      </c>
      <c r="C11530">
        <v>12429</v>
      </c>
      <c r="D11530">
        <v>5623930522</v>
      </c>
    </row>
    <row r="11531" spans="1:4" x14ac:dyDescent="0.3">
      <c r="A11531" t="s">
        <v>13839</v>
      </c>
      <c r="B11531" t="s">
        <v>2170</v>
      </c>
      <c r="C11531">
        <v>47245</v>
      </c>
      <c r="D11531">
        <v>222477806</v>
      </c>
    </row>
    <row r="11532" spans="1:4" x14ac:dyDescent="0.3">
      <c r="A11532" t="s">
        <v>13840</v>
      </c>
      <c r="B11532" t="s">
        <v>2869</v>
      </c>
      <c r="C11532">
        <v>41407</v>
      </c>
      <c r="D11532">
        <v>8157157730</v>
      </c>
    </row>
    <row r="11533" spans="1:4" x14ac:dyDescent="0.3">
      <c r="A11533" t="s">
        <v>13841</v>
      </c>
      <c r="B11533" t="s">
        <v>2498</v>
      </c>
      <c r="C11533">
        <v>58748</v>
      </c>
      <c r="D11533">
        <v>9008589443</v>
      </c>
    </row>
    <row r="11534" spans="1:4" x14ac:dyDescent="0.3">
      <c r="A11534" t="s">
        <v>13842</v>
      </c>
      <c r="B11534" t="s">
        <v>2778</v>
      </c>
      <c r="C11534">
        <v>30239</v>
      </c>
      <c r="D11534">
        <v>7152427402</v>
      </c>
    </row>
    <row r="11535" spans="1:4" x14ac:dyDescent="0.3">
      <c r="A11535" t="s">
        <v>13843</v>
      </c>
      <c r="B11535" t="s">
        <v>2507</v>
      </c>
      <c r="C11535">
        <v>44347</v>
      </c>
      <c r="D11535">
        <v>8333777430</v>
      </c>
    </row>
    <row r="11536" spans="1:4" x14ac:dyDescent="0.3">
      <c r="A11536" t="s">
        <v>13844</v>
      </c>
      <c r="B11536" t="s">
        <v>2205</v>
      </c>
      <c r="C11536">
        <v>32815</v>
      </c>
      <c r="D11536">
        <v>7957976743</v>
      </c>
    </row>
    <row r="11537" spans="1:4" x14ac:dyDescent="0.3">
      <c r="A11537" t="s">
        <v>13845</v>
      </c>
      <c r="B11537" t="s">
        <v>2554</v>
      </c>
      <c r="C11537">
        <v>11449</v>
      </c>
      <c r="D11537">
        <v>544760832</v>
      </c>
    </row>
    <row r="11538" spans="1:4" x14ac:dyDescent="0.3">
      <c r="A11538" t="s">
        <v>13846</v>
      </c>
      <c r="B11538" t="s">
        <v>2063</v>
      </c>
      <c r="C11538">
        <v>42300</v>
      </c>
      <c r="D11538">
        <v>8239612253</v>
      </c>
    </row>
    <row r="11539" spans="1:4" x14ac:dyDescent="0.3">
      <c r="A11539" t="s">
        <v>13847</v>
      </c>
      <c r="B11539" t="s">
        <v>3356</v>
      </c>
      <c r="C11539">
        <v>50464</v>
      </c>
      <c r="D11539">
        <v>25254650</v>
      </c>
    </row>
    <row r="11540" spans="1:4" x14ac:dyDescent="0.3">
      <c r="A11540" t="s">
        <v>13848</v>
      </c>
      <c r="B11540" t="s">
        <v>2505</v>
      </c>
      <c r="C11540">
        <v>10574</v>
      </c>
      <c r="D11540">
        <v>8617243198</v>
      </c>
    </row>
    <row r="11541" spans="1:4" x14ac:dyDescent="0.3">
      <c r="A11541" t="s">
        <v>13849</v>
      </c>
      <c r="B11541" t="s">
        <v>2709</v>
      </c>
      <c r="C11541">
        <v>42603</v>
      </c>
      <c r="D11541">
        <v>1192770250</v>
      </c>
    </row>
    <row r="11542" spans="1:4" x14ac:dyDescent="0.3">
      <c r="A11542" t="s">
        <v>13850</v>
      </c>
      <c r="B11542" t="s">
        <v>2296</v>
      </c>
      <c r="C11542">
        <v>35395</v>
      </c>
      <c r="D11542">
        <v>806065796</v>
      </c>
    </row>
    <row r="11543" spans="1:4" x14ac:dyDescent="0.3">
      <c r="A11543" t="s">
        <v>13851</v>
      </c>
      <c r="B11543" t="s">
        <v>2574</v>
      </c>
      <c r="C11543">
        <v>54784</v>
      </c>
      <c r="D11543">
        <v>4502817627</v>
      </c>
    </row>
    <row r="11544" spans="1:4" x14ac:dyDescent="0.3">
      <c r="A11544" t="s">
        <v>13852</v>
      </c>
      <c r="B11544" t="s">
        <v>2177</v>
      </c>
      <c r="C11544">
        <v>58006</v>
      </c>
      <c r="D11544">
        <v>4406664351</v>
      </c>
    </row>
    <row r="11545" spans="1:4" x14ac:dyDescent="0.3">
      <c r="A11545" t="s">
        <v>13853</v>
      </c>
      <c r="B11545" t="s">
        <v>3315</v>
      </c>
      <c r="C11545">
        <v>12718</v>
      </c>
      <c r="D11545">
        <v>8545135858</v>
      </c>
    </row>
    <row r="11546" spans="1:4" x14ac:dyDescent="0.3">
      <c r="A11546" t="s">
        <v>13854</v>
      </c>
      <c r="B11546" t="s">
        <v>3169</v>
      </c>
      <c r="C11546">
        <v>47754</v>
      </c>
      <c r="D11546">
        <v>4900475084</v>
      </c>
    </row>
    <row r="11547" spans="1:4" x14ac:dyDescent="0.3">
      <c r="A11547" t="s">
        <v>13855</v>
      </c>
      <c r="B11547" t="s">
        <v>2546</v>
      </c>
      <c r="C11547">
        <v>47573</v>
      </c>
      <c r="D11547">
        <v>2698184272</v>
      </c>
    </row>
    <row r="11548" spans="1:4" x14ac:dyDescent="0.3">
      <c r="A11548" t="s">
        <v>13856</v>
      </c>
      <c r="B11548" t="s">
        <v>3142</v>
      </c>
      <c r="C11548">
        <v>44213</v>
      </c>
      <c r="D11548">
        <v>4428088442</v>
      </c>
    </row>
    <row r="11549" spans="1:4" x14ac:dyDescent="0.3">
      <c r="A11549" t="s">
        <v>13857</v>
      </c>
      <c r="B11549" t="s">
        <v>2633</v>
      </c>
      <c r="C11549">
        <v>31728</v>
      </c>
      <c r="D11549">
        <v>5759255762</v>
      </c>
    </row>
    <row r="11550" spans="1:4" x14ac:dyDescent="0.3">
      <c r="A11550" t="s">
        <v>13858</v>
      </c>
      <c r="B11550" t="s">
        <v>1968</v>
      </c>
      <c r="C11550">
        <v>45485</v>
      </c>
      <c r="D11550">
        <v>2922893758</v>
      </c>
    </row>
    <row r="11551" spans="1:4" x14ac:dyDescent="0.3">
      <c r="A11551" t="s">
        <v>13859</v>
      </c>
      <c r="B11551" t="s">
        <v>2264</v>
      </c>
      <c r="C11551">
        <v>14668</v>
      </c>
      <c r="D11551">
        <v>8911781207</v>
      </c>
    </row>
    <row r="11552" spans="1:4" x14ac:dyDescent="0.3">
      <c r="A11552" t="s">
        <v>13860</v>
      </c>
      <c r="B11552" t="s">
        <v>1938</v>
      </c>
      <c r="C11552">
        <v>46434</v>
      </c>
      <c r="D11552">
        <v>85304042</v>
      </c>
    </row>
    <row r="11553" spans="1:4" x14ac:dyDescent="0.3">
      <c r="A11553" t="s">
        <v>13861</v>
      </c>
      <c r="B11553" t="s">
        <v>2236</v>
      </c>
      <c r="C11553">
        <v>54649</v>
      </c>
      <c r="D11553">
        <v>5074304008</v>
      </c>
    </row>
    <row r="11554" spans="1:4" x14ac:dyDescent="0.3">
      <c r="A11554" t="s">
        <v>13862</v>
      </c>
      <c r="B11554" t="s">
        <v>2279</v>
      </c>
      <c r="C11554">
        <v>48400</v>
      </c>
      <c r="D11554">
        <v>4097160079</v>
      </c>
    </row>
    <row r="11555" spans="1:4" x14ac:dyDescent="0.3">
      <c r="A11555" t="s">
        <v>13863</v>
      </c>
      <c r="B11555" t="s">
        <v>2762</v>
      </c>
      <c r="C11555">
        <v>58508</v>
      </c>
      <c r="D11555">
        <v>5203144281</v>
      </c>
    </row>
    <row r="11556" spans="1:4" x14ac:dyDescent="0.3">
      <c r="A11556" t="s">
        <v>13864</v>
      </c>
      <c r="B11556" t="s">
        <v>2736</v>
      </c>
      <c r="C11556">
        <v>18770</v>
      </c>
      <c r="D11556">
        <v>8481632066</v>
      </c>
    </row>
    <row r="11557" spans="1:4" x14ac:dyDescent="0.3">
      <c r="A11557" t="s">
        <v>13865</v>
      </c>
      <c r="B11557" t="s">
        <v>2540</v>
      </c>
      <c r="C11557">
        <v>31893</v>
      </c>
      <c r="D11557">
        <v>9491257560</v>
      </c>
    </row>
    <row r="11558" spans="1:4" x14ac:dyDescent="0.3">
      <c r="A11558" t="s">
        <v>13866</v>
      </c>
      <c r="B11558" t="s">
        <v>2639</v>
      </c>
      <c r="C11558">
        <v>11254</v>
      </c>
      <c r="D11558">
        <v>9096285417</v>
      </c>
    </row>
    <row r="11559" spans="1:4" x14ac:dyDescent="0.3">
      <c r="A11559" t="s">
        <v>13867</v>
      </c>
      <c r="B11559" t="s">
        <v>4461</v>
      </c>
      <c r="C11559">
        <v>15505</v>
      </c>
      <c r="D11559">
        <v>4191160419</v>
      </c>
    </row>
    <row r="11560" spans="1:4" x14ac:dyDescent="0.3">
      <c r="A11560" t="s">
        <v>13868</v>
      </c>
      <c r="B11560" t="s">
        <v>2242</v>
      </c>
      <c r="C11560">
        <v>36417</v>
      </c>
      <c r="D11560">
        <v>8971738782</v>
      </c>
    </row>
    <row r="11561" spans="1:4" x14ac:dyDescent="0.3">
      <c r="A11561" t="s">
        <v>13869</v>
      </c>
      <c r="B11561" t="s">
        <v>2030</v>
      </c>
      <c r="C11561">
        <v>41539</v>
      </c>
      <c r="D11561">
        <v>7912639675</v>
      </c>
    </row>
    <row r="11562" spans="1:4" x14ac:dyDescent="0.3">
      <c r="A11562" t="s">
        <v>13870</v>
      </c>
      <c r="B11562" t="s">
        <v>2674</v>
      </c>
      <c r="C11562">
        <v>55514</v>
      </c>
      <c r="D11562">
        <v>8249460030</v>
      </c>
    </row>
    <row r="11563" spans="1:4" x14ac:dyDescent="0.3">
      <c r="A11563" t="s">
        <v>13871</v>
      </c>
      <c r="B11563" t="s">
        <v>2131</v>
      </c>
      <c r="C11563">
        <v>56200</v>
      </c>
      <c r="D11563">
        <v>449160092</v>
      </c>
    </row>
    <row r="11564" spans="1:4" x14ac:dyDescent="0.3">
      <c r="A11564" t="s">
        <v>13872</v>
      </c>
      <c r="B11564" t="s">
        <v>2990</v>
      </c>
      <c r="C11564">
        <v>20916</v>
      </c>
      <c r="D11564">
        <v>9264026959</v>
      </c>
    </row>
    <row r="11565" spans="1:4" x14ac:dyDescent="0.3">
      <c r="A11565" t="s">
        <v>13873</v>
      </c>
      <c r="B11565" t="s">
        <v>2047</v>
      </c>
      <c r="C11565">
        <v>20618</v>
      </c>
      <c r="D11565">
        <v>6637560367</v>
      </c>
    </row>
    <row r="11566" spans="1:4" x14ac:dyDescent="0.3">
      <c r="A11566" t="s">
        <v>13874</v>
      </c>
      <c r="B11566" t="s">
        <v>2847</v>
      </c>
      <c r="C11566">
        <v>30690</v>
      </c>
      <c r="D11566">
        <v>8373529241</v>
      </c>
    </row>
    <row r="11567" spans="1:4" x14ac:dyDescent="0.3">
      <c r="A11567" t="s">
        <v>13875</v>
      </c>
      <c r="B11567" t="s">
        <v>2885</v>
      </c>
      <c r="C11567">
        <v>30909</v>
      </c>
      <c r="D11567">
        <v>4445486779</v>
      </c>
    </row>
    <row r="11568" spans="1:4" x14ac:dyDescent="0.3">
      <c r="A11568" t="s">
        <v>13876</v>
      </c>
      <c r="B11568" t="s">
        <v>1950</v>
      </c>
      <c r="C11568">
        <v>26135</v>
      </c>
      <c r="D11568">
        <v>2074776004</v>
      </c>
    </row>
    <row r="11569" spans="1:4" x14ac:dyDescent="0.3">
      <c r="A11569" t="s">
        <v>13877</v>
      </c>
      <c r="B11569" t="s">
        <v>2271</v>
      </c>
      <c r="C11569">
        <v>43324</v>
      </c>
      <c r="D11569">
        <v>7088886472</v>
      </c>
    </row>
    <row r="11570" spans="1:4" x14ac:dyDescent="0.3">
      <c r="A11570" t="s">
        <v>13878</v>
      </c>
      <c r="B11570" t="s">
        <v>1997</v>
      </c>
      <c r="C11570">
        <v>53520</v>
      </c>
      <c r="D11570">
        <v>1028388519</v>
      </c>
    </row>
    <row r="11571" spans="1:4" x14ac:dyDescent="0.3">
      <c r="A11571" t="s">
        <v>13879</v>
      </c>
      <c r="B11571" t="s">
        <v>2253</v>
      </c>
      <c r="C11571">
        <v>16561</v>
      </c>
      <c r="D11571">
        <v>3967370569</v>
      </c>
    </row>
    <row r="11572" spans="1:4" x14ac:dyDescent="0.3">
      <c r="A11572" t="s">
        <v>13880</v>
      </c>
      <c r="B11572" t="s">
        <v>2920</v>
      </c>
      <c r="C11572">
        <v>49168</v>
      </c>
      <c r="D11572">
        <v>4839119791</v>
      </c>
    </row>
    <row r="11573" spans="1:4" x14ac:dyDescent="0.3">
      <c r="A11573" t="s">
        <v>13881</v>
      </c>
      <c r="B11573" t="s">
        <v>1960</v>
      </c>
      <c r="C11573">
        <v>16049</v>
      </c>
      <c r="D11573">
        <v>4877108939</v>
      </c>
    </row>
    <row r="11574" spans="1:4" x14ac:dyDescent="0.3">
      <c r="A11574" t="s">
        <v>13882</v>
      </c>
      <c r="B11574" t="s">
        <v>1932</v>
      </c>
      <c r="C11574">
        <v>11804</v>
      </c>
      <c r="D11574">
        <v>2128813026</v>
      </c>
    </row>
    <row r="11575" spans="1:4" x14ac:dyDescent="0.3">
      <c r="A11575" t="s">
        <v>13883</v>
      </c>
      <c r="B11575" t="s">
        <v>2517</v>
      </c>
      <c r="C11575">
        <v>51343</v>
      </c>
      <c r="D11575">
        <v>7453397081</v>
      </c>
    </row>
    <row r="11576" spans="1:4" x14ac:dyDescent="0.3">
      <c r="A11576" t="s">
        <v>13884</v>
      </c>
      <c r="B11576" t="s">
        <v>2217</v>
      </c>
      <c r="C11576">
        <v>17683</v>
      </c>
      <c r="D11576">
        <v>8115985503</v>
      </c>
    </row>
    <row r="11577" spans="1:4" x14ac:dyDescent="0.3">
      <c r="A11577" t="s">
        <v>13885</v>
      </c>
      <c r="B11577" t="s">
        <v>2047</v>
      </c>
      <c r="C11577">
        <v>30489</v>
      </c>
      <c r="D11577">
        <v>1522190236</v>
      </c>
    </row>
    <row r="11578" spans="1:4" x14ac:dyDescent="0.3">
      <c r="A11578" t="s">
        <v>13886</v>
      </c>
      <c r="B11578" t="s">
        <v>2022</v>
      </c>
      <c r="C11578">
        <v>10513</v>
      </c>
      <c r="D11578">
        <v>2450711406</v>
      </c>
    </row>
    <row r="11579" spans="1:4" x14ac:dyDescent="0.3">
      <c r="A11579" t="s">
        <v>13887</v>
      </c>
      <c r="B11579" t="s">
        <v>2600</v>
      </c>
      <c r="C11579">
        <v>57974</v>
      </c>
      <c r="D11579">
        <v>2060025532</v>
      </c>
    </row>
    <row r="11580" spans="1:4" x14ac:dyDescent="0.3">
      <c r="A11580" t="s">
        <v>13888</v>
      </c>
      <c r="B11580" t="s">
        <v>2279</v>
      </c>
      <c r="C11580">
        <v>10768</v>
      </c>
      <c r="D11580">
        <v>4192879565</v>
      </c>
    </row>
    <row r="11581" spans="1:4" x14ac:dyDescent="0.3">
      <c r="A11581" t="s">
        <v>13889</v>
      </c>
      <c r="B11581" t="s">
        <v>2177</v>
      </c>
      <c r="C11581">
        <v>37713</v>
      </c>
      <c r="D11581">
        <v>5153694038</v>
      </c>
    </row>
    <row r="11582" spans="1:4" x14ac:dyDescent="0.3">
      <c r="A11582" t="s">
        <v>13890</v>
      </c>
      <c r="B11582" t="s">
        <v>2990</v>
      </c>
      <c r="C11582">
        <v>21057</v>
      </c>
      <c r="D11582">
        <v>7865341539</v>
      </c>
    </row>
    <row r="11583" spans="1:4" x14ac:dyDescent="0.3">
      <c r="A11583" t="s">
        <v>13891</v>
      </c>
      <c r="B11583" t="s">
        <v>2470</v>
      </c>
      <c r="C11583">
        <v>40922</v>
      </c>
      <c r="D11583">
        <v>2158895349</v>
      </c>
    </row>
    <row r="11584" spans="1:4" x14ac:dyDescent="0.3">
      <c r="A11584" t="s">
        <v>13892</v>
      </c>
      <c r="B11584" t="s">
        <v>2376</v>
      </c>
      <c r="C11584">
        <v>40727</v>
      </c>
      <c r="D11584">
        <v>7286297414</v>
      </c>
    </row>
    <row r="11585" spans="1:4" x14ac:dyDescent="0.3">
      <c r="A11585" t="s">
        <v>13893</v>
      </c>
      <c r="B11585" t="s">
        <v>2494</v>
      </c>
      <c r="C11585">
        <v>24572</v>
      </c>
      <c r="D11585">
        <v>453763030</v>
      </c>
    </row>
    <row r="11586" spans="1:4" x14ac:dyDescent="0.3">
      <c r="A11586" t="s">
        <v>13894</v>
      </c>
      <c r="B11586" t="s">
        <v>4362</v>
      </c>
      <c r="C11586">
        <v>37178</v>
      </c>
      <c r="D11586">
        <v>4937054791</v>
      </c>
    </row>
    <row r="11587" spans="1:4" x14ac:dyDescent="0.3">
      <c r="A11587" t="s">
        <v>13895</v>
      </c>
      <c r="B11587" t="s">
        <v>2073</v>
      </c>
      <c r="C11587">
        <v>37748</v>
      </c>
      <c r="D11587">
        <v>7469392467</v>
      </c>
    </row>
    <row r="11588" spans="1:4" x14ac:dyDescent="0.3">
      <c r="A11588" t="s">
        <v>13896</v>
      </c>
      <c r="B11588" t="s">
        <v>2022</v>
      </c>
      <c r="C11588">
        <v>17412</v>
      </c>
      <c r="D11588">
        <v>3469413983</v>
      </c>
    </row>
    <row r="11589" spans="1:4" x14ac:dyDescent="0.3">
      <c r="A11589" t="s">
        <v>13897</v>
      </c>
      <c r="B11589" t="s">
        <v>2389</v>
      </c>
      <c r="C11589">
        <v>53139</v>
      </c>
      <c r="D11589">
        <v>5460394635</v>
      </c>
    </row>
    <row r="11590" spans="1:4" x14ac:dyDescent="0.3">
      <c r="A11590" t="s">
        <v>13898</v>
      </c>
      <c r="B11590" t="s">
        <v>2179</v>
      </c>
      <c r="C11590">
        <v>11832</v>
      </c>
      <c r="D11590">
        <v>3075132195</v>
      </c>
    </row>
    <row r="11591" spans="1:4" x14ac:dyDescent="0.3">
      <c r="A11591" t="s">
        <v>13899</v>
      </c>
      <c r="B11591" t="s">
        <v>2049</v>
      </c>
      <c r="C11591">
        <v>59321</v>
      </c>
      <c r="D11591">
        <v>3016741628</v>
      </c>
    </row>
    <row r="11592" spans="1:4" x14ac:dyDescent="0.3">
      <c r="A11592" t="s">
        <v>13900</v>
      </c>
      <c r="B11592" t="s">
        <v>2426</v>
      </c>
      <c r="C11592">
        <v>58923</v>
      </c>
      <c r="D11592">
        <v>7628323464</v>
      </c>
    </row>
    <row r="11593" spans="1:4" x14ac:dyDescent="0.3">
      <c r="A11593" t="s">
        <v>13901</v>
      </c>
      <c r="B11593" t="s">
        <v>2459</v>
      </c>
      <c r="C11593">
        <v>29077</v>
      </c>
      <c r="D11593">
        <v>2702941109</v>
      </c>
    </row>
    <row r="11594" spans="1:4" x14ac:dyDescent="0.3">
      <c r="A11594" t="s">
        <v>13902</v>
      </c>
      <c r="B11594" t="s">
        <v>2073</v>
      </c>
      <c r="C11594">
        <v>44436</v>
      </c>
      <c r="D11594">
        <v>7281103514</v>
      </c>
    </row>
    <row r="11595" spans="1:4" x14ac:dyDescent="0.3">
      <c r="A11595" t="s">
        <v>13903</v>
      </c>
      <c r="B11595" t="s">
        <v>2039</v>
      </c>
      <c r="C11595">
        <v>20773</v>
      </c>
      <c r="D11595">
        <v>8162941088</v>
      </c>
    </row>
    <row r="11596" spans="1:4" x14ac:dyDescent="0.3">
      <c r="A11596" t="s">
        <v>13904</v>
      </c>
      <c r="B11596" t="s">
        <v>2524</v>
      </c>
      <c r="C11596">
        <v>17180</v>
      </c>
      <c r="D11596">
        <v>6637560367</v>
      </c>
    </row>
    <row r="11597" spans="1:4" x14ac:dyDescent="0.3">
      <c r="A11597" t="s">
        <v>13905</v>
      </c>
      <c r="B11597" t="s">
        <v>2403</v>
      </c>
      <c r="C11597">
        <v>34113</v>
      </c>
      <c r="D11597">
        <v>9458901820</v>
      </c>
    </row>
    <row r="11598" spans="1:4" x14ac:dyDescent="0.3">
      <c r="A11598" t="s">
        <v>13906</v>
      </c>
      <c r="B11598" t="s">
        <v>2552</v>
      </c>
      <c r="C11598">
        <v>57203</v>
      </c>
      <c r="D11598">
        <v>8971738782</v>
      </c>
    </row>
    <row r="11599" spans="1:4" x14ac:dyDescent="0.3">
      <c r="A11599" t="s">
        <v>13907</v>
      </c>
      <c r="B11599" t="s">
        <v>1958</v>
      </c>
      <c r="C11599">
        <v>14630</v>
      </c>
      <c r="D11599">
        <v>8905919081</v>
      </c>
    </row>
    <row r="11600" spans="1:4" x14ac:dyDescent="0.3">
      <c r="A11600" t="s">
        <v>13908</v>
      </c>
      <c r="B11600" t="s">
        <v>2312</v>
      </c>
      <c r="C11600">
        <v>53305</v>
      </c>
      <c r="D11600">
        <v>9312128221</v>
      </c>
    </row>
    <row r="11601" spans="1:4" x14ac:dyDescent="0.3">
      <c r="A11601" t="s">
        <v>13909</v>
      </c>
      <c r="B11601" t="s">
        <v>2714</v>
      </c>
      <c r="C11601">
        <v>56267</v>
      </c>
      <c r="D11601">
        <v>6837456032</v>
      </c>
    </row>
    <row r="11602" spans="1:4" x14ac:dyDescent="0.3">
      <c r="A11602" t="s">
        <v>13910</v>
      </c>
      <c r="B11602" t="s">
        <v>2139</v>
      </c>
      <c r="C11602">
        <v>51997</v>
      </c>
      <c r="D11602">
        <v>5186660353</v>
      </c>
    </row>
    <row r="11603" spans="1:4" x14ac:dyDescent="0.3">
      <c r="A11603" t="s">
        <v>13911</v>
      </c>
      <c r="B11603" t="s">
        <v>2727</v>
      </c>
      <c r="C11603">
        <v>27367</v>
      </c>
      <c r="D11603">
        <v>7979647432</v>
      </c>
    </row>
    <row r="11604" spans="1:4" x14ac:dyDescent="0.3">
      <c r="A11604" t="s">
        <v>13912</v>
      </c>
      <c r="B11604" t="s">
        <v>2151</v>
      </c>
      <c r="C11604">
        <v>32751</v>
      </c>
      <c r="D11604">
        <v>9939542542</v>
      </c>
    </row>
    <row r="11605" spans="1:4" x14ac:dyDescent="0.3">
      <c r="A11605" t="s">
        <v>13913</v>
      </c>
      <c r="B11605" t="s">
        <v>2600</v>
      </c>
      <c r="C11605">
        <v>31607</v>
      </c>
      <c r="D11605">
        <v>2355104786</v>
      </c>
    </row>
    <row r="11606" spans="1:4" x14ac:dyDescent="0.3">
      <c r="A11606" t="s">
        <v>13914</v>
      </c>
      <c r="B11606" t="s">
        <v>3253</v>
      </c>
      <c r="C11606">
        <v>39207</v>
      </c>
      <c r="D11606">
        <v>960994726</v>
      </c>
    </row>
    <row r="11607" spans="1:4" x14ac:dyDescent="0.3">
      <c r="A11607" t="s">
        <v>13915</v>
      </c>
      <c r="B11607" t="s">
        <v>3291</v>
      </c>
      <c r="C11607">
        <v>33478</v>
      </c>
      <c r="D11607">
        <v>2259282237</v>
      </c>
    </row>
    <row r="11608" spans="1:4" x14ac:dyDescent="0.3">
      <c r="A11608" t="s">
        <v>13916</v>
      </c>
      <c r="B11608" t="s">
        <v>2296</v>
      </c>
      <c r="C11608">
        <v>30246</v>
      </c>
      <c r="D11608">
        <v>5383734902</v>
      </c>
    </row>
    <row r="11609" spans="1:4" x14ac:dyDescent="0.3">
      <c r="A11609" t="s">
        <v>13917</v>
      </c>
      <c r="B11609" t="s">
        <v>2498</v>
      </c>
      <c r="C11609">
        <v>30942</v>
      </c>
      <c r="D11609">
        <v>4839119791</v>
      </c>
    </row>
    <row r="11610" spans="1:4" x14ac:dyDescent="0.3">
      <c r="A11610" t="s">
        <v>13918</v>
      </c>
      <c r="B11610" t="s">
        <v>2041</v>
      </c>
      <c r="C11610">
        <v>51172</v>
      </c>
      <c r="D11610">
        <v>263573389</v>
      </c>
    </row>
    <row r="11611" spans="1:4" x14ac:dyDescent="0.3">
      <c r="A11611" t="s">
        <v>13919</v>
      </c>
      <c r="B11611" t="s">
        <v>2065</v>
      </c>
      <c r="C11611">
        <v>13935</v>
      </c>
      <c r="D11611">
        <v>1268934771</v>
      </c>
    </row>
    <row r="11612" spans="1:4" x14ac:dyDescent="0.3">
      <c r="A11612" t="s">
        <v>13920</v>
      </c>
      <c r="B11612" t="s">
        <v>3108</v>
      </c>
      <c r="C11612">
        <v>25435</v>
      </c>
      <c r="D11612">
        <v>844376051</v>
      </c>
    </row>
    <row r="11613" spans="1:4" x14ac:dyDescent="0.3">
      <c r="A11613" t="s">
        <v>13921</v>
      </c>
      <c r="B11613" t="s">
        <v>2131</v>
      </c>
      <c r="C11613">
        <v>51718</v>
      </c>
      <c r="D11613">
        <v>1743464649</v>
      </c>
    </row>
    <row r="11614" spans="1:4" x14ac:dyDescent="0.3">
      <c r="A11614" t="s">
        <v>13922</v>
      </c>
      <c r="B11614" t="s">
        <v>2466</v>
      </c>
      <c r="C11614">
        <v>31277</v>
      </c>
      <c r="D11614">
        <v>5293354957</v>
      </c>
    </row>
    <row r="11615" spans="1:4" x14ac:dyDescent="0.3">
      <c r="A11615" t="s">
        <v>13923</v>
      </c>
      <c r="B11615" t="s">
        <v>3734</v>
      </c>
      <c r="C11615">
        <v>17165</v>
      </c>
      <c r="D11615">
        <v>9795921177</v>
      </c>
    </row>
    <row r="11616" spans="1:4" x14ac:dyDescent="0.3">
      <c r="A11616" t="s">
        <v>13924</v>
      </c>
      <c r="B11616" t="s">
        <v>2083</v>
      </c>
      <c r="C11616">
        <v>13141</v>
      </c>
      <c r="D11616">
        <v>8175279842</v>
      </c>
    </row>
    <row r="11617" spans="1:4" x14ac:dyDescent="0.3">
      <c r="A11617" t="s">
        <v>13925</v>
      </c>
      <c r="B11617" t="s">
        <v>2113</v>
      </c>
      <c r="C11617">
        <v>21571</v>
      </c>
      <c r="D11617">
        <v>6173504774</v>
      </c>
    </row>
    <row r="11618" spans="1:4" x14ac:dyDescent="0.3">
      <c r="A11618" t="s">
        <v>13926</v>
      </c>
      <c r="B11618" t="s">
        <v>2249</v>
      </c>
      <c r="C11618">
        <v>26195</v>
      </c>
      <c r="D11618">
        <v>7152427402</v>
      </c>
    </row>
    <row r="11619" spans="1:4" x14ac:dyDescent="0.3">
      <c r="A11619" t="s">
        <v>13927</v>
      </c>
      <c r="B11619" t="s">
        <v>2219</v>
      </c>
      <c r="C11619">
        <v>57273</v>
      </c>
      <c r="D11619">
        <v>1829869566</v>
      </c>
    </row>
    <row r="11620" spans="1:4" x14ac:dyDescent="0.3">
      <c r="A11620" t="s">
        <v>13928</v>
      </c>
      <c r="B11620" t="s">
        <v>2901</v>
      </c>
      <c r="C11620">
        <v>49151</v>
      </c>
      <c r="D11620">
        <v>7794042674</v>
      </c>
    </row>
    <row r="11621" spans="1:4" x14ac:dyDescent="0.3">
      <c r="A11621" t="s">
        <v>13929</v>
      </c>
      <c r="B11621" t="s">
        <v>2587</v>
      </c>
      <c r="C11621">
        <v>47905</v>
      </c>
      <c r="D11621">
        <v>9547713507</v>
      </c>
    </row>
    <row r="11622" spans="1:4" x14ac:dyDescent="0.3">
      <c r="A11622" t="s">
        <v>13930</v>
      </c>
      <c r="B11622" t="s">
        <v>2077</v>
      </c>
      <c r="C11622">
        <v>41646</v>
      </c>
      <c r="D11622">
        <v>1096335336</v>
      </c>
    </row>
    <row r="11623" spans="1:4" x14ac:dyDescent="0.3">
      <c r="A11623" t="s">
        <v>13931</v>
      </c>
      <c r="B11623" t="s">
        <v>2650</v>
      </c>
      <c r="C11623">
        <v>30871</v>
      </c>
      <c r="D11623">
        <v>2355104786</v>
      </c>
    </row>
    <row r="11624" spans="1:4" x14ac:dyDescent="0.3">
      <c r="A11624" t="s">
        <v>13932</v>
      </c>
      <c r="B11624" t="s">
        <v>1974</v>
      </c>
      <c r="C11624">
        <v>20034</v>
      </c>
      <c r="D11624">
        <v>6789106936</v>
      </c>
    </row>
    <row r="11625" spans="1:4" x14ac:dyDescent="0.3">
      <c r="A11625" t="s">
        <v>13933</v>
      </c>
      <c r="B11625" t="s">
        <v>2389</v>
      </c>
      <c r="C11625">
        <v>20943</v>
      </c>
      <c r="D11625">
        <v>9238967105</v>
      </c>
    </row>
    <row r="11626" spans="1:4" x14ac:dyDescent="0.3">
      <c r="A11626" t="s">
        <v>13934</v>
      </c>
      <c r="B11626" t="s">
        <v>2740</v>
      </c>
      <c r="C11626">
        <v>52974</v>
      </c>
      <c r="D11626">
        <v>7074056774</v>
      </c>
    </row>
    <row r="11627" spans="1:4" x14ac:dyDescent="0.3">
      <c r="A11627" t="s">
        <v>13935</v>
      </c>
      <c r="B11627" t="s">
        <v>3108</v>
      </c>
      <c r="C11627">
        <v>38733</v>
      </c>
      <c r="D11627">
        <v>6842911427</v>
      </c>
    </row>
    <row r="11628" spans="1:4" x14ac:dyDescent="0.3">
      <c r="A11628" t="s">
        <v>13936</v>
      </c>
      <c r="B11628" t="s">
        <v>2378</v>
      </c>
      <c r="C11628">
        <v>20550</v>
      </c>
      <c r="D11628">
        <v>2298319154</v>
      </c>
    </row>
    <row r="11629" spans="1:4" x14ac:dyDescent="0.3">
      <c r="A11629" t="s">
        <v>13937</v>
      </c>
      <c r="B11629" t="s">
        <v>2190</v>
      </c>
      <c r="C11629">
        <v>11503</v>
      </c>
      <c r="D11629">
        <v>5191866150</v>
      </c>
    </row>
    <row r="11630" spans="1:4" x14ac:dyDescent="0.3">
      <c r="A11630" t="s">
        <v>13938</v>
      </c>
      <c r="B11630" t="s">
        <v>3039</v>
      </c>
      <c r="C11630">
        <v>19698</v>
      </c>
      <c r="D11630">
        <v>1085075834</v>
      </c>
    </row>
    <row r="11631" spans="1:4" x14ac:dyDescent="0.3">
      <c r="A11631" t="s">
        <v>13939</v>
      </c>
      <c r="B11631" t="s">
        <v>2563</v>
      </c>
      <c r="C11631">
        <v>52469</v>
      </c>
      <c r="D11631">
        <v>3217797337</v>
      </c>
    </row>
    <row r="11632" spans="1:4" x14ac:dyDescent="0.3">
      <c r="A11632" t="s">
        <v>13940</v>
      </c>
      <c r="B11632" t="s">
        <v>1993</v>
      </c>
      <c r="C11632">
        <v>34820</v>
      </c>
      <c r="D11632">
        <v>2355104786</v>
      </c>
    </row>
    <row r="11633" spans="1:4" x14ac:dyDescent="0.3">
      <c r="A11633" t="s">
        <v>13941</v>
      </c>
      <c r="B11633" t="s">
        <v>2089</v>
      </c>
      <c r="C11633">
        <v>51996</v>
      </c>
      <c r="D11633">
        <v>7070564503</v>
      </c>
    </row>
    <row r="11634" spans="1:4" x14ac:dyDescent="0.3">
      <c r="A11634" t="s">
        <v>13942</v>
      </c>
      <c r="B11634" t="s">
        <v>1934</v>
      </c>
      <c r="C11634">
        <v>53361</v>
      </c>
      <c r="D11634">
        <v>5005774041</v>
      </c>
    </row>
    <row r="11635" spans="1:4" x14ac:dyDescent="0.3">
      <c r="A11635" t="s">
        <v>13943</v>
      </c>
      <c r="B11635" t="s">
        <v>2997</v>
      </c>
      <c r="C11635">
        <v>42888</v>
      </c>
      <c r="D11635">
        <v>4085082426</v>
      </c>
    </row>
    <row r="11636" spans="1:4" x14ac:dyDescent="0.3">
      <c r="A11636" t="s">
        <v>13944</v>
      </c>
      <c r="B11636" t="s">
        <v>3558</v>
      </c>
      <c r="C11636">
        <v>50693</v>
      </c>
      <c r="D11636">
        <v>8256403403</v>
      </c>
    </row>
    <row r="11637" spans="1:4" x14ac:dyDescent="0.3">
      <c r="A11637" t="s">
        <v>13945</v>
      </c>
      <c r="B11637" t="s">
        <v>3560</v>
      </c>
      <c r="C11637">
        <v>30832</v>
      </c>
      <c r="D11637">
        <v>8189289020</v>
      </c>
    </row>
    <row r="11638" spans="1:4" x14ac:dyDescent="0.3">
      <c r="A11638" t="s">
        <v>13946</v>
      </c>
      <c r="B11638" t="s">
        <v>2718</v>
      </c>
      <c r="C11638">
        <v>31456</v>
      </c>
      <c r="D11638">
        <v>4610039311</v>
      </c>
    </row>
    <row r="11639" spans="1:4" x14ac:dyDescent="0.3">
      <c r="A11639" t="s">
        <v>13947</v>
      </c>
      <c r="B11639" t="s">
        <v>2004</v>
      </c>
      <c r="C11639">
        <v>53353</v>
      </c>
      <c r="D11639">
        <v>304906506</v>
      </c>
    </row>
    <row r="11640" spans="1:4" x14ac:dyDescent="0.3">
      <c r="A11640" t="s">
        <v>13948</v>
      </c>
      <c r="B11640" t="s">
        <v>2063</v>
      </c>
      <c r="C11640">
        <v>30457</v>
      </c>
      <c r="D11640">
        <v>304906506</v>
      </c>
    </row>
    <row r="11641" spans="1:4" x14ac:dyDescent="0.3">
      <c r="A11641" t="s">
        <v>13949</v>
      </c>
      <c r="B11641" t="s">
        <v>2563</v>
      </c>
      <c r="C11641">
        <v>19219</v>
      </c>
      <c r="D11641">
        <v>8895721314</v>
      </c>
    </row>
    <row r="11642" spans="1:4" x14ac:dyDescent="0.3">
      <c r="A11642" t="s">
        <v>13950</v>
      </c>
      <c r="B11642" t="s">
        <v>2279</v>
      </c>
      <c r="C11642">
        <v>57978</v>
      </c>
      <c r="D11642">
        <v>6322781804</v>
      </c>
    </row>
    <row r="11643" spans="1:4" x14ac:dyDescent="0.3">
      <c r="A11643" t="s">
        <v>13951</v>
      </c>
      <c r="B11643" t="s">
        <v>2065</v>
      </c>
      <c r="C11643">
        <v>54855</v>
      </c>
      <c r="D11643">
        <v>7242677408</v>
      </c>
    </row>
    <row r="11644" spans="1:4" x14ac:dyDescent="0.3">
      <c r="A11644" t="s">
        <v>13952</v>
      </c>
      <c r="B11644" t="s">
        <v>2797</v>
      </c>
      <c r="C11644">
        <v>40195</v>
      </c>
      <c r="D11644">
        <v>9548500949</v>
      </c>
    </row>
    <row r="11645" spans="1:4" x14ac:dyDescent="0.3">
      <c r="A11645" t="s">
        <v>13953</v>
      </c>
      <c r="B11645" t="s">
        <v>2647</v>
      </c>
      <c r="C11645">
        <v>56298</v>
      </c>
      <c r="D11645">
        <v>5460394635</v>
      </c>
    </row>
    <row r="11646" spans="1:4" x14ac:dyDescent="0.3">
      <c r="A11646" t="s">
        <v>13954</v>
      </c>
      <c r="B11646" t="s">
        <v>3078</v>
      </c>
      <c r="C11646">
        <v>43991</v>
      </c>
      <c r="D11646">
        <v>9624054975</v>
      </c>
    </row>
    <row r="11647" spans="1:4" x14ac:dyDescent="0.3">
      <c r="A11647" t="s">
        <v>13955</v>
      </c>
      <c r="B11647" t="s">
        <v>3393</v>
      </c>
      <c r="C11647">
        <v>10547</v>
      </c>
      <c r="D11647">
        <v>8507800106</v>
      </c>
    </row>
    <row r="11648" spans="1:4" x14ac:dyDescent="0.3">
      <c r="A11648" t="s">
        <v>13956</v>
      </c>
      <c r="B11648" t="s">
        <v>4163</v>
      </c>
      <c r="C11648">
        <v>36816</v>
      </c>
      <c r="D11648">
        <v>8239612253</v>
      </c>
    </row>
    <row r="11649" spans="1:4" x14ac:dyDescent="0.3">
      <c r="A11649" t="s">
        <v>13957</v>
      </c>
      <c r="B11649" t="s">
        <v>2990</v>
      </c>
      <c r="C11649">
        <v>20227</v>
      </c>
      <c r="D11649">
        <v>1754740677</v>
      </c>
    </row>
    <row r="11650" spans="1:4" x14ac:dyDescent="0.3">
      <c r="A11650" t="s">
        <v>13958</v>
      </c>
      <c r="B11650" t="s">
        <v>2853</v>
      </c>
      <c r="C11650">
        <v>40927</v>
      </c>
      <c r="D11650">
        <v>9457151267</v>
      </c>
    </row>
    <row r="11651" spans="1:4" x14ac:dyDescent="0.3">
      <c r="A11651" t="s">
        <v>13959</v>
      </c>
      <c r="B11651" t="s">
        <v>2271</v>
      </c>
      <c r="C11651">
        <v>42207</v>
      </c>
      <c r="D11651">
        <v>7373156215</v>
      </c>
    </row>
    <row r="11652" spans="1:4" x14ac:dyDescent="0.3">
      <c r="A11652" t="s">
        <v>13960</v>
      </c>
      <c r="B11652" t="s">
        <v>3144</v>
      </c>
      <c r="C11652">
        <v>24276</v>
      </c>
      <c r="D11652">
        <v>1152386727</v>
      </c>
    </row>
    <row r="11653" spans="1:4" x14ac:dyDescent="0.3">
      <c r="A11653" t="s">
        <v>13961</v>
      </c>
      <c r="B11653" t="s">
        <v>1968</v>
      </c>
      <c r="C11653">
        <v>39004</v>
      </c>
      <c r="D11653">
        <v>8162941088</v>
      </c>
    </row>
    <row r="11654" spans="1:4" x14ac:dyDescent="0.3">
      <c r="A11654" t="s">
        <v>13962</v>
      </c>
      <c r="B11654" t="s">
        <v>2047</v>
      </c>
      <c r="C11654">
        <v>59707</v>
      </c>
      <c r="D11654">
        <v>5479449389</v>
      </c>
    </row>
    <row r="11655" spans="1:4" x14ac:dyDescent="0.3">
      <c r="A11655" t="s">
        <v>13963</v>
      </c>
      <c r="B11655" t="s">
        <v>2916</v>
      </c>
      <c r="C11655">
        <v>54128</v>
      </c>
      <c r="D11655">
        <v>6788593582</v>
      </c>
    </row>
    <row r="11656" spans="1:4" x14ac:dyDescent="0.3">
      <c r="A11656" t="s">
        <v>13964</v>
      </c>
      <c r="B11656" t="s">
        <v>2459</v>
      </c>
      <c r="C11656">
        <v>18265</v>
      </c>
      <c r="D11656">
        <v>532074068</v>
      </c>
    </row>
    <row r="11657" spans="1:4" x14ac:dyDescent="0.3">
      <c r="A11657" t="s">
        <v>13965</v>
      </c>
      <c r="B11657" t="s">
        <v>2731</v>
      </c>
      <c r="C11657">
        <v>27493</v>
      </c>
      <c r="D11657">
        <v>4984363320</v>
      </c>
    </row>
    <row r="11658" spans="1:4" x14ac:dyDescent="0.3">
      <c r="A11658" t="s">
        <v>13966</v>
      </c>
      <c r="B11658" t="s">
        <v>2931</v>
      </c>
      <c r="C11658">
        <v>28351</v>
      </c>
      <c r="D11658">
        <v>7979647432</v>
      </c>
    </row>
    <row r="11659" spans="1:4" x14ac:dyDescent="0.3">
      <c r="A11659" t="s">
        <v>13967</v>
      </c>
      <c r="B11659" t="s">
        <v>2572</v>
      </c>
      <c r="C11659">
        <v>32729</v>
      </c>
      <c r="D11659">
        <v>9603610356</v>
      </c>
    </row>
    <row r="11660" spans="1:4" x14ac:dyDescent="0.3">
      <c r="A11660" t="s">
        <v>13968</v>
      </c>
      <c r="B11660" t="s">
        <v>3527</v>
      </c>
      <c r="C11660">
        <v>15210</v>
      </c>
      <c r="D11660">
        <v>9089601147</v>
      </c>
    </row>
    <row r="11661" spans="1:4" x14ac:dyDescent="0.3">
      <c r="A11661" t="s">
        <v>13969</v>
      </c>
      <c r="B11661" t="s">
        <v>2175</v>
      </c>
      <c r="C11661">
        <v>44072</v>
      </c>
      <c r="D11661">
        <v>8467388188</v>
      </c>
    </row>
    <row r="11662" spans="1:4" x14ac:dyDescent="0.3">
      <c r="A11662" t="s">
        <v>13970</v>
      </c>
      <c r="B11662" t="s">
        <v>2583</v>
      </c>
      <c r="C11662">
        <v>43250</v>
      </c>
      <c r="D11662">
        <v>5412518958</v>
      </c>
    </row>
    <row r="11663" spans="1:4" x14ac:dyDescent="0.3">
      <c r="A11663" t="s">
        <v>13971</v>
      </c>
      <c r="B11663" t="s">
        <v>2154</v>
      </c>
      <c r="C11663">
        <v>57334</v>
      </c>
      <c r="D11663">
        <v>6214787945</v>
      </c>
    </row>
    <row r="11664" spans="1:4" x14ac:dyDescent="0.3">
      <c r="A11664" t="s">
        <v>13972</v>
      </c>
      <c r="B11664" t="s">
        <v>4422</v>
      </c>
      <c r="C11664">
        <v>48159</v>
      </c>
      <c r="D11664">
        <v>2792636599</v>
      </c>
    </row>
    <row r="11665" spans="1:4" x14ac:dyDescent="0.3">
      <c r="A11665" t="s">
        <v>13973</v>
      </c>
      <c r="B11665" t="s">
        <v>2519</v>
      </c>
      <c r="C11665">
        <v>28238</v>
      </c>
      <c r="D11665">
        <v>2012142672</v>
      </c>
    </row>
    <row r="11666" spans="1:4" x14ac:dyDescent="0.3">
      <c r="A11666" t="s">
        <v>13974</v>
      </c>
      <c r="B11666" t="s">
        <v>3291</v>
      </c>
      <c r="C11666">
        <v>52396</v>
      </c>
      <c r="D11666">
        <v>8695742075</v>
      </c>
    </row>
    <row r="11667" spans="1:4" x14ac:dyDescent="0.3">
      <c r="A11667" t="s">
        <v>13975</v>
      </c>
      <c r="B11667" t="s">
        <v>2271</v>
      </c>
      <c r="C11667">
        <v>14922</v>
      </c>
      <c r="D11667">
        <v>9287480133</v>
      </c>
    </row>
    <row r="11668" spans="1:4" x14ac:dyDescent="0.3">
      <c r="A11668" t="s">
        <v>13976</v>
      </c>
      <c r="B11668" t="s">
        <v>2266</v>
      </c>
      <c r="C11668">
        <v>13415</v>
      </c>
      <c r="D11668">
        <v>2524572722</v>
      </c>
    </row>
    <row r="11669" spans="1:4" x14ac:dyDescent="0.3">
      <c r="A11669" t="s">
        <v>13977</v>
      </c>
      <c r="B11669" t="s">
        <v>2123</v>
      </c>
      <c r="C11669">
        <v>10820</v>
      </c>
      <c r="D11669">
        <v>1739513533</v>
      </c>
    </row>
    <row r="11670" spans="1:4" x14ac:dyDescent="0.3">
      <c r="A11670" t="s">
        <v>13978</v>
      </c>
      <c r="B11670" t="s">
        <v>1952</v>
      </c>
      <c r="C11670">
        <v>31945</v>
      </c>
      <c r="D11670">
        <v>9196221739</v>
      </c>
    </row>
    <row r="11671" spans="1:4" x14ac:dyDescent="0.3">
      <c r="A11671" t="s">
        <v>13979</v>
      </c>
      <c r="B11671" t="s">
        <v>2266</v>
      </c>
      <c r="C11671">
        <v>57254</v>
      </c>
      <c r="D11671">
        <v>6126779991</v>
      </c>
    </row>
    <row r="11672" spans="1:4" x14ac:dyDescent="0.3">
      <c r="A11672" t="s">
        <v>13980</v>
      </c>
      <c r="B11672" t="s">
        <v>2286</v>
      </c>
      <c r="C11672">
        <v>28632</v>
      </c>
      <c r="D11672">
        <v>2237103631</v>
      </c>
    </row>
    <row r="11673" spans="1:4" x14ac:dyDescent="0.3">
      <c r="A11673" t="s">
        <v>13981</v>
      </c>
      <c r="B11673" t="s">
        <v>1966</v>
      </c>
      <c r="C11673">
        <v>30175</v>
      </c>
      <c r="D11673">
        <v>7645724897</v>
      </c>
    </row>
    <row r="11674" spans="1:4" x14ac:dyDescent="0.3">
      <c r="A11674" t="s">
        <v>13982</v>
      </c>
      <c r="B11674" t="s">
        <v>2264</v>
      </c>
      <c r="C11674">
        <v>35668</v>
      </c>
      <c r="D11674">
        <v>4878156686</v>
      </c>
    </row>
    <row r="11675" spans="1:4" x14ac:dyDescent="0.3">
      <c r="A11675" t="s">
        <v>13983</v>
      </c>
      <c r="B11675" t="s">
        <v>1960</v>
      </c>
      <c r="C11675">
        <v>17449</v>
      </c>
      <c r="D11675">
        <v>2191930824</v>
      </c>
    </row>
    <row r="11676" spans="1:4" x14ac:dyDescent="0.3">
      <c r="A11676" t="s">
        <v>13984</v>
      </c>
      <c r="B11676" t="s">
        <v>3663</v>
      </c>
      <c r="C11676">
        <v>45753</v>
      </c>
      <c r="D11676">
        <v>6364724701</v>
      </c>
    </row>
    <row r="11677" spans="1:4" x14ac:dyDescent="0.3">
      <c r="A11677" t="s">
        <v>13985</v>
      </c>
      <c r="B11677" t="s">
        <v>2345</v>
      </c>
      <c r="C11677">
        <v>33798</v>
      </c>
      <c r="D11677">
        <v>3642452728</v>
      </c>
    </row>
    <row r="11678" spans="1:4" x14ac:dyDescent="0.3">
      <c r="A11678" t="s">
        <v>13986</v>
      </c>
      <c r="B11678" t="s">
        <v>2197</v>
      </c>
      <c r="C11678">
        <v>44668</v>
      </c>
      <c r="D11678">
        <v>3580617389</v>
      </c>
    </row>
    <row r="11679" spans="1:4" x14ac:dyDescent="0.3">
      <c r="A11679" t="s">
        <v>13987</v>
      </c>
      <c r="B11679" t="s">
        <v>2426</v>
      </c>
      <c r="C11679">
        <v>11460</v>
      </c>
      <c r="D11679">
        <v>4256220232</v>
      </c>
    </row>
    <row r="11680" spans="1:4" x14ac:dyDescent="0.3">
      <c r="A11680" t="s">
        <v>13988</v>
      </c>
      <c r="B11680" t="s">
        <v>3512</v>
      </c>
      <c r="C11680">
        <v>54001</v>
      </c>
      <c r="D11680">
        <v>2355104786</v>
      </c>
    </row>
    <row r="11681" spans="1:4" x14ac:dyDescent="0.3">
      <c r="A11681" t="s">
        <v>13989</v>
      </c>
      <c r="B11681" t="s">
        <v>1968</v>
      </c>
      <c r="C11681">
        <v>25304</v>
      </c>
      <c r="D11681">
        <v>2592292012</v>
      </c>
    </row>
    <row r="11682" spans="1:4" x14ac:dyDescent="0.3">
      <c r="A11682" t="s">
        <v>13990</v>
      </c>
      <c r="B11682" t="s">
        <v>2484</v>
      </c>
      <c r="C11682">
        <v>54166</v>
      </c>
      <c r="D11682">
        <v>9491257560</v>
      </c>
    </row>
    <row r="11683" spans="1:4" x14ac:dyDescent="0.3">
      <c r="A11683" t="s">
        <v>13991</v>
      </c>
      <c r="B11683" t="s">
        <v>1934</v>
      </c>
      <c r="C11683">
        <v>38819</v>
      </c>
      <c r="D11683">
        <v>1081492333</v>
      </c>
    </row>
    <row r="11684" spans="1:4" x14ac:dyDescent="0.3">
      <c r="A11684" t="s">
        <v>13992</v>
      </c>
      <c r="B11684" t="s">
        <v>3915</v>
      </c>
      <c r="C11684">
        <v>13016</v>
      </c>
      <c r="D11684">
        <v>8705788102</v>
      </c>
    </row>
    <row r="11685" spans="1:4" x14ac:dyDescent="0.3">
      <c r="A11685" t="s">
        <v>13993</v>
      </c>
      <c r="B11685" t="s">
        <v>2853</v>
      </c>
      <c r="C11685">
        <v>19173</v>
      </c>
      <c r="D11685">
        <v>4877108939</v>
      </c>
    </row>
    <row r="11686" spans="1:4" x14ac:dyDescent="0.3">
      <c r="A11686" t="s">
        <v>13994</v>
      </c>
      <c r="B11686" t="s">
        <v>2067</v>
      </c>
      <c r="C11686">
        <v>37207</v>
      </c>
      <c r="D11686">
        <v>222477806</v>
      </c>
    </row>
    <row r="11687" spans="1:4" x14ac:dyDescent="0.3">
      <c r="A11687" t="s">
        <v>13995</v>
      </c>
      <c r="B11687" t="s">
        <v>3508</v>
      </c>
      <c r="C11687">
        <v>44483</v>
      </c>
      <c r="D11687">
        <v>6531376252</v>
      </c>
    </row>
    <row r="11688" spans="1:4" x14ac:dyDescent="0.3">
      <c r="A11688" t="s">
        <v>13996</v>
      </c>
      <c r="B11688" t="s">
        <v>3376</v>
      </c>
      <c r="C11688">
        <v>45379</v>
      </c>
      <c r="D11688">
        <v>939715988</v>
      </c>
    </row>
    <row r="11689" spans="1:4" x14ac:dyDescent="0.3">
      <c r="A11689" t="s">
        <v>13997</v>
      </c>
      <c r="B11689" t="s">
        <v>2385</v>
      </c>
      <c r="C11689">
        <v>25142</v>
      </c>
      <c r="D11689">
        <v>8346855079</v>
      </c>
    </row>
    <row r="11690" spans="1:4" x14ac:dyDescent="0.3">
      <c r="A11690" t="s">
        <v>13998</v>
      </c>
      <c r="B11690" t="s">
        <v>2401</v>
      </c>
      <c r="C11690">
        <v>36993</v>
      </c>
      <c r="D11690">
        <v>2500807061</v>
      </c>
    </row>
    <row r="11691" spans="1:4" x14ac:dyDescent="0.3">
      <c r="A11691" t="s">
        <v>13999</v>
      </c>
      <c r="B11691" t="s">
        <v>2065</v>
      </c>
      <c r="C11691">
        <v>34011</v>
      </c>
      <c r="D11691">
        <v>9674189459</v>
      </c>
    </row>
    <row r="11692" spans="1:4" x14ac:dyDescent="0.3">
      <c r="A11692" t="s">
        <v>14000</v>
      </c>
      <c r="B11692" t="s">
        <v>2310</v>
      </c>
      <c r="C11692">
        <v>18402</v>
      </c>
      <c r="D11692">
        <v>5588978080</v>
      </c>
    </row>
    <row r="11693" spans="1:4" x14ac:dyDescent="0.3">
      <c r="A11693" t="s">
        <v>14001</v>
      </c>
      <c r="B11693" t="s">
        <v>1964</v>
      </c>
      <c r="C11693">
        <v>20604</v>
      </c>
      <c r="D11693">
        <v>8277918739</v>
      </c>
    </row>
    <row r="11694" spans="1:4" x14ac:dyDescent="0.3">
      <c r="A11694" t="s">
        <v>14002</v>
      </c>
      <c r="B11694" t="s">
        <v>3315</v>
      </c>
      <c r="C11694">
        <v>21359</v>
      </c>
      <c r="D11694">
        <v>6836716731</v>
      </c>
    </row>
    <row r="11695" spans="1:4" x14ac:dyDescent="0.3">
      <c r="A11695" t="s">
        <v>14003</v>
      </c>
      <c r="B11695" t="s">
        <v>2054</v>
      </c>
      <c r="C11695">
        <v>58070</v>
      </c>
      <c r="D11695">
        <v>9885165231</v>
      </c>
    </row>
    <row r="11696" spans="1:4" x14ac:dyDescent="0.3">
      <c r="A11696" t="s">
        <v>14004</v>
      </c>
      <c r="B11696" t="s">
        <v>2087</v>
      </c>
      <c r="C11696">
        <v>56599</v>
      </c>
      <c r="D11696">
        <v>9317454674</v>
      </c>
    </row>
    <row r="11697" spans="1:4" x14ac:dyDescent="0.3">
      <c r="A11697" t="s">
        <v>14005</v>
      </c>
      <c r="B11697" t="s">
        <v>2179</v>
      </c>
      <c r="C11697">
        <v>59958</v>
      </c>
      <c r="D11697">
        <v>1592980554</v>
      </c>
    </row>
    <row r="11698" spans="1:4" x14ac:dyDescent="0.3">
      <c r="A11698" t="s">
        <v>14006</v>
      </c>
      <c r="B11698" t="s">
        <v>4145</v>
      </c>
      <c r="C11698">
        <v>12363</v>
      </c>
      <c r="D11698">
        <v>4278470843</v>
      </c>
    </row>
    <row r="11699" spans="1:4" x14ac:dyDescent="0.3">
      <c r="A11699" t="s">
        <v>14007</v>
      </c>
      <c r="B11699" t="s">
        <v>2026</v>
      </c>
      <c r="C11699">
        <v>33353</v>
      </c>
      <c r="D11699">
        <v>999389173</v>
      </c>
    </row>
    <row r="11700" spans="1:4" x14ac:dyDescent="0.3">
      <c r="A11700" t="s">
        <v>14008</v>
      </c>
      <c r="B11700" t="s">
        <v>2800</v>
      </c>
      <c r="C11700">
        <v>38849</v>
      </c>
      <c r="D11700">
        <v>2841287114</v>
      </c>
    </row>
    <row r="11701" spans="1:4" x14ac:dyDescent="0.3">
      <c r="A11701" t="s">
        <v>14009</v>
      </c>
      <c r="B11701" t="s">
        <v>2026</v>
      </c>
      <c r="C11701">
        <v>21468</v>
      </c>
      <c r="D11701">
        <v>62571575</v>
      </c>
    </row>
    <row r="11702" spans="1:4" x14ac:dyDescent="0.3">
      <c r="A11702" t="s">
        <v>14010</v>
      </c>
      <c r="B11702" t="s">
        <v>2293</v>
      </c>
      <c r="C11702">
        <v>46727</v>
      </c>
      <c r="D11702">
        <v>6375014751</v>
      </c>
    </row>
    <row r="11703" spans="1:4" x14ac:dyDescent="0.3">
      <c r="A11703" t="s">
        <v>14011</v>
      </c>
      <c r="B11703" t="s">
        <v>2873</v>
      </c>
      <c r="C11703">
        <v>11422</v>
      </c>
      <c r="D11703">
        <v>6836716731</v>
      </c>
    </row>
    <row r="11704" spans="1:4" x14ac:dyDescent="0.3">
      <c r="A11704" t="s">
        <v>14012</v>
      </c>
      <c r="B11704" t="s">
        <v>2691</v>
      </c>
      <c r="C11704">
        <v>36493</v>
      </c>
      <c r="D11704">
        <v>1152386727</v>
      </c>
    </row>
    <row r="11705" spans="1:4" x14ac:dyDescent="0.3">
      <c r="A11705" t="s">
        <v>14013</v>
      </c>
      <c r="B11705" t="s">
        <v>2041</v>
      </c>
      <c r="C11705">
        <v>29741</v>
      </c>
      <c r="D11705">
        <v>7326611955</v>
      </c>
    </row>
    <row r="11706" spans="1:4" x14ac:dyDescent="0.3">
      <c r="A11706" t="s">
        <v>14014</v>
      </c>
      <c r="B11706" t="s">
        <v>2896</v>
      </c>
      <c r="C11706">
        <v>13532</v>
      </c>
      <c r="D11706">
        <v>9621571960</v>
      </c>
    </row>
    <row r="11707" spans="1:4" x14ac:dyDescent="0.3">
      <c r="A11707" t="s">
        <v>14015</v>
      </c>
      <c r="B11707" t="s">
        <v>2179</v>
      </c>
      <c r="C11707">
        <v>11559</v>
      </c>
      <c r="D11707">
        <v>3235176993</v>
      </c>
    </row>
    <row r="11708" spans="1:4" x14ac:dyDescent="0.3">
      <c r="A11708" t="s">
        <v>14016</v>
      </c>
      <c r="B11708" t="s">
        <v>2507</v>
      </c>
      <c r="C11708">
        <v>50643</v>
      </c>
      <c r="D11708">
        <v>1462119603</v>
      </c>
    </row>
    <row r="11709" spans="1:4" x14ac:dyDescent="0.3">
      <c r="A11709" t="s">
        <v>14017</v>
      </c>
      <c r="B11709" t="s">
        <v>2319</v>
      </c>
      <c r="C11709">
        <v>49451</v>
      </c>
      <c r="D11709">
        <v>3772653790</v>
      </c>
    </row>
    <row r="11710" spans="1:4" x14ac:dyDescent="0.3">
      <c r="A11710" t="s">
        <v>14018</v>
      </c>
      <c r="B11710" t="s">
        <v>2376</v>
      </c>
      <c r="C11710">
        <v>29642</v>
      </c>
      <c r="D11710">
        <v>304906506</v>
      </c>
    </row>
    <row r="11711" spans="1:4" x14ac:dyDescent="0.3">
      <c r="A11711" t="s">
        <v>14019</v>
      </c>
      <c r="B11711" t="s">
        <v>2731</v>
      </c>
      <c r="C11711">
        <v>46322</v>
      </c>
      <c r="D11711">
        <v>5347887761</v>
      </c>
    </row>
    <row r="11712" spans="1:4" x14ac:dyDescent="0.3">
      <c r="A11712" t="s">
        <v>14020</v>
      </c>
      <c r="B11712" t="s">
        <v>3237</v>
      </c>
      <c r="C11712">
        <v>47287</v>
      </c>
      <c r="D11712">
        <v>513904581</v>
      </c>
    </row>
    <row r="11713" spans="1:4" x14ac:dyDescent="0.3">
      <c r="A11713" t="s">
        <v>14021</v>
      </c>
      <c r="B11713" t="s">
        <v>2439</v>
      </c>
      <c r="C11713">
        <v>26594</v>
      </c>
      <c r="D11713">
        <v>8377113392</v>
      </c>
    </row>
    <row r="11714" spans="1:4" x14ac:dyDescent="0.3">
      <c r="A11714" t="s">
        <v>14022</v>
      </c>
      <c r="B11714" t="s">
        <v>2069</v>
      </c>
      <c r="C11714">
        <v>35578</v>
      </c>
      <c r="D11714">
        <v>2307209530</v>
      </c>
    </row>
    <row r="11715" spans="1:4" x14ac:dyDescent="0.3">
      <c r="A11715" t="s">
        <v>14023</v>
      </c>
      <c r="B11715" t="s">
        <v>2505</v>
      </c>
      <c r="C11715">
        <v>59790</v>
      </c>
      <c r="D11715">
        <v>9163060264</v>
      </c>
    </row>
    <row r="11716" spans="1:4" x14ac:dyDescent="0.3">
      <c r="A11716" t="s">
        <v>14024</v>
      </c>
      <c r="B11716" t="s">
        <v>2276</v>
      </c>
      <c r="C11716">
        <v>30625</v>
      </c>
      <c r="D11716">
        <v>6820956614</v>
      </c>
    </row>
    <row r="11717" spans="1:4" x14ac:dyDescent="0.3">
      <c r="A11717" t="s">
        <v>14025</v>
      </c>
      <c r="B11717" t="s">
        <v>2296</v>
      </c>
      <c r="C11717">
        <v>30791</v>
      </c>
      <c r="D11717">
        <v>3932861779</v>
      </c>
    </row>
    <row r="11718" spans="1:4" x14ac:dyDescent="0.3">
      <c r="A11718" t="s">
        <v>14026</v>
      </c>
      <c r="B11718" t="s">
        <v>1984</v>
      </c>
      <c r="C11718">
        <v>31654</v>
      </c>
      <c r="D11718">
        <v>3538909016</v>
      </c>
    </row>
    <row r="11719" spans="1:4" x14ac:dyDescent="0.3">
      <c r="A11719" t="s">
        <v>14027</v>
      </c>
      <c r="B11719" t="s">
        <v>1999</v>
      </c>
      <c r="C11719">
        <v>44884</v>
      </c>
      <c r="D11719">
        <v>4235594176</v>
      </c>
    </row>
    <row r="11720" spans="1:4" x14ac:dyDescent="0.3">
      <c r="A11720" t="s">
        <v>14028</v>
      </c>
      <c r="B11720" t="s">
        <v>2316</v>
      </c>
      <c r="C11720">
        <v>48513</v>
      </c>
      <c r="D11720">
        <v>1549399640</v>
      </c>
    </row>
    <row r="11721" spans="1:4" x14ac:dyDescent="0.3">
      <c r="A11721" t="s">
        <v>14029</v>
      </c>
      <c r="B11721" t="s">
        <v>2129</v>
      </c>
      <c r="C11721">
        <v>46790</v>
      </c>
      <c r="D11721">
        <v>6713405010</v>
      </c>
    </row>
    <row r="11722" spans="1:4" x14ac:dyDescent="0.3">
      <c r="A11722" t="s">
        <v>14030</v>
      </c>
      <c r="B11722" t="s">
        <v>2718</v>
      </c>
      <c r="C11722">
        <v>59513</v>
      </c>
      <c r="D11722">
        <v>549857826</v>
      </c>
    </row>
    <row r="11723" spans="1:4" x14ac:dyDescent="0.3">
      <c r="A11723" t="s">
        <v>14031</v>
      </c>
      <c r="B11723" t="s">
        <v>2365</v>
      </c>
      <c r="C11723">
        <v>32552</v>
      </c>
      <c r="D11723">
        <v>9627071331</v>
      </c>
    </row>
    <row r="11724" spans="1:4" x14ac:dyDescent="0.3">
      <c r="A11724" t="s">
        <v>14032</v>
      </c>
      <c r="B11724" t="s">
        <v>2067</v>
      </c>
      <c r="C11724">
        <v>57699</v>
      </c>
      <c r="D11724">
        <v>8705788102</v>
      </c>
    </row>
    <row r="11725" spans="1:4" x14ac:dyDescent="0.3">
      <c r="A11725" t="s">
        <v>14033</v>
      </c>
      <c r="B11725" t="s">
        <v>2223</v>
      </c>
      <c r="C11725">
        <v>40464</v>
      </c>
      <c r="D11725">
        <v>1990334539</v>
      </c>
    </row>
    <row r="11726" spans="1:4" x14ac:dyDescent="0.3">
      <c r="A11726" t="s">
        <v>14034</v>
      </c>
      <c r="B11726" t="s">
        <v>2004</v>
      </c>
      <c r="C11726">
        <v>36867</v>
      </c>
      <c r="D11726">
        <v>7670936274</v>
      </c>
    </row>
    <row r="11727" spans="1:4" x14ac:dyDescent="0.3">
      <c r="A11727" t="s">
        <v>14035</v>
      </c>
      <c r="B11727" t="s">
        <v>3044</v>
      </c>
      <c r="C11727">
        <v>37930</v>
      </c>
      <c r="D11727">
        <v>6383978705</v>
      </c>
    </row>
    <row r="11728" spans="1:4" x14ac:dyDescent="0.3">
      <c r="A11728" t="s">
        <v>14036</v>
      </c>
      <c r="B11728" t="s">
        <v>2314</v>
      </c>
      <c r="C11728">
        <v>33155</v>
      </c>
      <c r="D11728">
        <v>8302317314</v>
      </c>
    </row>
    <row r="11729" spans="1:4" x14ac:dyDescent="0.3">
      <c r="A11729" t="s">
        <v>14037</v>
      </c>
      <c r="B11729" t="s">
        <v>2546</v>
      </c>
      <c r="C11729">
        <v>21496</v>
      </c>
      <c r="D11729">
        <v>1062607929</v>
      </c>
    </row>
    <row r="11730" spans="1:4" x14ac:dyDescent="0.3">
      <c r="A11730" t="s">
        <v>14038</v>
      </c>
      <c r="B11730" t="s">
        <v>3720</v>
      </c>
      <c r="C11730">
        <v>15979</v>
      </c>
      <c r="D11730">
        <v>2480515559</v>
      </c>
    </row>
    <row r="11731" spans="1:4" x14ac:dyDescent="0.3">
      <c r="A11731" t="s">
        <v>14039</v>
      </c>
      <c r="B11731" t="s">
        <v>2491</v>
      </c>
      <c r="C11731">
        <v>45009</v>
      </c>
      <c r="D11731">
        <v>713650656</v>
      </c>
    </row>
    <row r="11732" spans="1:4" x14ac:dyDescent="0.3">
      <c r="A11732" t="s">
        <v>14040</v>
      </c>
      <c r="B11732" t="s">
        <v>2154</v>
      </c>
      <c r="C11732">
        <v>52947</v>
      </c>
      <c r="D11732">
        <v>7938954179</v>
      </c>
    </row>
    <row r="11733" spans="1:4" x14ac:dyDescent="0.3">
      <c r="A11733" t="s">
        <v>14041</v>
      </c>
      <c r="B11733" t="s">
        <v>2574</v>
      </c>
      <c r="C11733">
        <v>38461</v>
      </c>
      <c r="D11733">
        <v>6322781804</v>
      </c>
    </row>
    <row r="11734" spans="1:4" x14ac:dyDescent="0.3">
      <c r="A11734" t="s">
        <v>14042</v>
      </c>
      <c r="B11734" t="s">
        <v>2951</v>
      </c>
      <c r="C11734">
        <v>14391</v>
      </c>
      <c r="D11734">
        <v>3129526900</v>
      </c>
    </row>
    <row r="11735" spans="1:4" x14ac:dyDescent="0.3">
      <c r="A11735" t="s">
        <v>14043</v>
      </c>
      <c r="B11735" t="s">
        <v>2271</v>
      </c>
      <c r="C11735">
        <v>40611</v>
      </c>
      <c r="D11735">
        <v>4878156686</v>
      </c>
    </row>
    <row r="11736" spans="1:4" x14ac:dyDescent="0.3">
      <c r="A11736" t="s">
        <v>14044</v>
      </c>
      <c r="B11736" t="s">
        <v>2633</v>
      </c>
      <c r="C11736">
        <v>41214</v>
      </c>
      <c r="D11736">
        <v>5637692440</v>
      </c>
    </row>
    <row r="11737" spans="1:4" x14ac:dyDescent="0.3">
      <c r="A11737" t="s">
        <v>14045</v>
      </c>
      <c r="B11737" t="s">
        <v>3235</v>
      </c>
      <c r="C11737">
        <v>45791</v>
      </c>
      <c r="D11737">
        <v>8904404991</v>
      </c>
    </row>
    <row r="11738" spans="1:4" x14ac:dyDescent="0.3">
      <c r="A11738" t="s">
        <v>14046</v>
      </c>
      <c r="B11738" t="s">
        <v>2225</v>
      </c>
      <c r="C11738">
        <v>51271</v>
      </c>
      <c r="D11738">
        <v>4074728869</v>
      </c>
    </row>
    <row r="11739" spans="1:4" x14ac:dyDescent="0.3">
      <c r="A11739" t="s">
        <v>14047</v>
      </c>
      <c r="B11739" t="s">
        <v>1956</v>
      </c>
      <c r="C11739">
        <v>43480</v>
      </c>
      <c r="D11739">
        <v>6988089128</v>
      </c>
    </row>
    <row r="11740" spans="1:4" x14ac:dyDescent="0.3">
      <c r="A11740" t="s">
        <v>14048</v>
      </c>
      <c r="B11740" t="s">
        <v>2207</v>
      </c>
      <c r="C11740">
        <v>26422</v>
      </c>
      <c r="D11740">
        <v>1754740677</v>
      </c>
    </row>
    <row r="11741" spans="1:4" x14ac:dyDescent="0.3">
      <c r="A11741" t="s">
        <v>14049</v>
      </c>
      <c r="B11741" t="s">
        <v>2151</v>
      </c>
      <c r="C11741">
        <v>56036</v>
      </c>
      <c r="D11741">
        <v>8692509450</v>
      </c>
    </row>
    <row r="11742" spans="1:4" x14ac:dyDescent="0.3">
      <c r="A11742" t="s">
        <v>14050</v>
      </c>
      <c r="B11742" t="s">
        <v>3113</v>
      </c>
      <c r="C11742">
        <v>20860</v>
      </c>
      <c r="D11742">
        <v>7236563277</v>
      </c>
    </row>
    <row r="11743" spans="1:4" x14ac:dyDescent="0.3">
      <c r="A11743" t="s">
        <v>14051</v>
      </c>
      <c r="B11743" t="s">
        <v>2028</v>
      </c>
      <c r="C11743">
        <v>32800</v>
      </c>
      <c r="D11743">
        <v>5988565948</v>
      </c>
    </row>
    <row r="11744" spans="1:4" x14ac:dyDescent="0.3">
      <c r="A11744" t="s">
        <v>14052</v>
      </c>
      <c r="B11744" t="s">
        <v>2572</v>
      </c>
      <c r="C11744">
        <v>47459</v>
      </c>
      <c r="D11744">
        <v>6788593582</v>
      </c>
    </row>
    <row r="11745" spans="1:4" x14ac:dyDescent="0.3">
      <c r="A11745" t="s">
        <v>14053</v>
      </c>
      <c r="B11745" t="s">
        <v>2028</v>
      </c>
      <c r="C11745">
        <v>49587</v>
      </c>
      <c r="D11745">
        <v>769312748</v>
      </c>
    </row>
    <row r="11746" spans="1:4" x14ac:dyDescent="0.3">
      <c r="A11746" t="s">
        <v>14054</v>
      </c>
      <c r="B11746" t="s">
        <v>2501</v>
      </c>
      <c r="C11746">
        <v>44319</v>
      </c>
      <c r="D11746">
        <v>797655034</v>
      </c>
    </row>
    <row r="11747" spans="1:4" x14ac:dyDescent="0.3">
      <c r="A11747" t="s">
        <v>14055</v>
      </c>
      <c r="B11747" t="s">
        <v>2546</v>
      </c>
      <c r="C11747">
        <v>57428</v>
      </c>
      <c r="D11747">
        <v>8047841793</v>
      </c>
    </row>
    <row r="11748" spans="1:4" x14ac:dyDescent="0.3">
      <c r="A11748" t="s">
        <v>14056</v>
      </c>
      <c r="B11748" t="s">
        <v>2977</v>
      </c>
      <c r="C11748">
        <v>45108</v>
      </c>
      <c r="D11748">
        <v>4866916575</v>
      </c>
    </row>
    <row r="11749" spans="1:4" x14ac:dyDescent="0.3">
      <c r="A11749" t="s">
        <v>14057</v>
      </c>
      <c r="B11749" t="s">
        <v>3915</v>
      </c>
      <c r="C11749">
        <v>28394</v>
      </c>
      <c r="D11749">
        <v>2575500974</v>
      </c>
    </row>
    <row r="11750" spans="1:4" x14ac:dyDescent="0.3">
      <c r="A11750" t="s">
        <v>14058</v>
      </c>
      <c r="B11750" t="s">
        <v>2071</v>
      </c>
      <c r="C11750">
        <v>28199</v>
      </c>
      <c r="D11750">
        <v>2060025532</v>
      </c>
    </row>
    <row r="11751" spans="1:4" x14ac:dyDescent="0.3">
      <c r="A11751" t="s">
        <v>14059</v>
      </c>
      <c r="B11751" t="s">
        <v>2325</v>
      </c>
      <c r="C11751">
        <v>53013</v>
      </c>
      <c r="D11751">
        <v>5984294621</v>
      </c>
    </row>
    <row r="11752" spans="1:4" x14ac:dyDescent="0.3">
      <c r="A11752" t="s">
        <v>14060</v>
      </c>
      <c r="B11752" t="s">
        <v>2709</v>
      </c>
      <c r="C11752">
        <v>42789</v>
      </c>
      <c r="D11752">
        <v>3545427749</v>
      </c>
    </row>
    <row r="11753" spans="1:4" x14ac:dyDescent="0.3">
      <c r="A11753" t="s">
        <v>14061</v>
      </c>
      <c r="B11753" t="s">
        <v>2077</v>
      </c>
      <c r="C11753">
        <v>14347</v>
      </c>
      <c r="D11753">
        <v>8685064791</v>
      </c>
    </row>
    <row r="11754" spans="1:4" x14ac:dyDescent="0.3">
      <c r="A11754" t="s">
        <v>14062</v>
      </c>
      <c r="B11754" t="s">
        <v>2869</v>
      </c>
      <c r="C11754">
        <v>59747</v>
      </c>
      <c r="D11754">
        <v>8315800957</v>
      </c>
    </row>
    <row r="11755" spans="1:4" x14ac:dyDescent="0.3">
      <c r="A11755" t="s">
        <v>14063</v>
      </c>
      <c r="B11755" t="s">
        <v>2574</v>
      </c>
      <c r="C11755">
        <v>14407</v>
      </c>
      <c r="D11755">
        <v>6734537986</v>
      </c>
    </row>
    <row r="11756" spans="1:4" x14ac:dyDescent="0.3">
      <c r="A11756" t="s">
        <v>14064</v>
      </c>
      <c r="B11756" t="s">
        <v>1956</v>
      </c>
      <c r="C11756">
        <v>16762</v>
      </c>
      <c r="D11756">
        <v>9260254965</v>
      </c>
    </row>
    <row r="11757" spans="1:4" x14ac:dyDescent="0.3">
      <c r="A11757" t="s">
        <v>14065</v>
      </c>
      <c r="B11757" t="s">
        <v>2073</v>
      </c>
      <c r="C11757">
        <v>42781</v>
      </c>
      <c r="D11757">
        <v>5372344725</v>
      </c>
    </row>
    <row r="11758" spans="1:4" x14ac:dyDescent="0.3">
      <c r="A11758" t="s">
        <v>14066</v>
      </c>
      <c r="B11758" t="s">
        <v>3369</v>
      </c>
      <c r="C11758">
        <v>59742</v>
      </c>
      <c r="D11758">
        <v>2298319154</v>
      </c>
    </row>
    <row r="11759" spans="1:4" x14ac:dyDescent="0.3">
      <c r="A11759" t="s">
        <v>14067</v>
      </c>
      <c r="B11759" t="s">
        <v>2355</v>
      </c>
      <c r="C11759">
        <v>19932</v>
      </c>
      <c r="D11759">
        <v>1149008652</v>
      </c>
    </row>
    <row r="11760" spans="1:4" x14ac:dyDescent="0.3">
      <c r="A11760" t="s">
        <v>14068</v>
      </c>
      <c r="B11760" t="s">
        <v>2321</v>
      </c>
      <c r="C11760">
        <v>31982</v>
      </c>
      <c r="D11760">
        <v>4097160079</v>
      </c>
    </row>
    <row r="11761" spans="1:4" x14ac:dyDescent="0.3">
      <c r="A11761" t="s">
        <v>14069</v>
      </c>
      <c r="B11761" t="s">
        <v>2380</v>
      </c>
      <c r="C11761">
        <v>26389</v>
      </c>
      <c r="D11761">
        <v>7098438871</v>
      </c>
    </row>
    <row r="11762" spans="1:4" x14ac:dyDescent="0.3">
      <c r="A11762" t="s">
        <v>14070</v>
      </c>
      <c r="B11762" t="s">
        <v>2693</v>
      </c>
      <c r="C11762">
        <v>21148</v>
      </c>
      <c r="D11762">
        <v>4610039311</v>
      </c>
    </row>
    <row r="11763" spans="1:4" x14ac:dyDescent="0.3">
      <c r="A11763" t="s">
        <v>14071</v>
      </c>
      <c r="B11763" t="s">
        <v>1997</v>
      </c>
      <c r="C11763">
        <v>53338</v>
      </c>
      <c r="D11763">
        <v>4716524892</v>
      </c>
    </row>
    <row r="11764" spans="1:4" x14ac:dyDescent="0.3">
      <c r="A11764" t="s">
        <v>14072</v>
      </c>
      <c r="B11764" t="s">
        <v>2028</v>
      </c>
      <c r="C11764">
        <v>56115</v>
      </c>
      <c r="D11764">
        <v>630160104</v>
      </c>
    </row>
    <row r="11765" spans="1:4" x14ac:dyDescent="0.3">
      <c r="A11765" t="s">
        <v>14073</v>
      </c>
      <c r="B11765" t="s">
        <v>2507</v>
      </c>
      <c r="C11765">
        <v>43204</v>
      </c>
      <c r="D11765">
        <v>4074728869</v>
      </c>
    </row>
    <row r="11766" spans="1:4" x14ac:dyDescent="0.3">
      <c r="A11766" t="s">
        <v>14074</v>
      </c>
      <c r="B11766" t="s">
        <v>2552</v>
      </c>
      <c r="C11766">
        <v>32476</v>
      </c>
      <c r="D11766">
        <v>2083520173</v>
      </c>
    </row>
    <row r="11767" spans="1:4" x14ac:dyDescent="0.3">
      <c r="A11767" t="s">
        <v>14075</v>
      </c>
      <c r="B11767" t="s">
        <v>2650</v>
      </c>
      <c r="C11767">
        <v>42826</v>
      </c>
      <c r="D11767">
        <v>4119729087</v>
      </c>
    </row>
    <row r="11768" spans="1:4" x14ac:dyDescent="0.3">
      <c r="A11768" t="s">
        <v>14076</v>
      </c>
      <c r="B11768" t="s">
        <v>3393</v>
      </c>
      <c r="C11768">
        <v>37665</v>
      </c>
      <c r="D11768">
        <v>1475796307</v>
      </c>
    </row>
    <row r="11769" spans="1:4" x14ac:dyDescent="0.3">
      <c r="A11769" t="s">
        <v>14077</v>
      </c>
      <c r="B11769" t="s">
        <v>1956</v>
      </c>
      <c r="C11769">
        <v>16770</v>
      </c>
      <c r="D11769">
        <v>8249460030</v>
      </c>
    </row>
    <row r="11770" spans="1:4" x14ac:dyDescent="0.3">
      <c r="A11770" t="s">
        <v>14078</v>
      </c>
      <c r="B11770" t="s">
        <v>2075</v>
      </c>
      <c r="C11770">
        <v>31892</v>
      </c>
      <c r="D11770">
        <v>2352201101</v>
      </c>
    </row>
    <row r="11771" spans="1:4" x14ac:dyDescent="0.3">
      <c r="A11771" t="s">
        <v>14079</v>
      </c>
      <c r="B11771" t="s">
        <v>2484</v>
      </c>
      <c r="C11771">
        <v>19224</v>
      </c>
      <c r="D11771">
        <v>4839119791</v>
      </c>
    </row>
    <row r="11772" spans="1:4" x14ac:dyDescent="0.3">
      <c r="A11772" t="s">
        <v>14080</v>
      </c>
      <c r="B11772" t="s">
        <v>2540</v>
      </c>
      <c r="C11772">
        <v>29182</v>
      </c>
      <c r="D11772">
        <v>3996818513</v>
      </c>
    </row>
    <row r="11773" spans="1:4" x14ac:dyDescent="0.3">
      <c r="A11773" t="s">
        <v>14081</v>
      </c>
      <c r="B11773" t="s">
        <v>1966</v>
      </c>
      <c r="C11773">
        <v>43856</v>
      </c>
      <c r="D11773">
        <v>6734537986</v>
      </c>
    </row>
    <row r="11774" spans="1:4" x14ac:dyDescent="0.3">
      <c r="A11774" t="s">
        <v>14082</v>
      </c>
      <c r="B11774" t="s">
        <v>2199</v>
      </c>
      <c r="C11774">
        <v>35853</v>
      </c>
      <c r="D11774">
        <v>6375014751</v>
      </c>
    </row>
    <row r="11775" spans="1:4" x14ac:dyDescent="0.3">
      <c r="A11775" t="s">
        <v>14083</v>
      </c>
      <c r="B11775" t="s">
        <v>2965</v>
      </c>
      <c r="C11775">
        <v>10269</v>
      </c>
      <c r="D11775">
        <v>583595162</v>
      </c>
    </row>
    <row r="11776" spans="1:4" x14ac:dyDescent="0.3">
      <c r="A11776" t="s">
        <v>14084</v>
      </c>
      <c r="B11776" t="s">
        <v>2557</v>
      </c>
      <c r="C11776">
        <v>35145</v>
      </c>
      <c r="D11776">
        <v>6515844751</v>
      </c>
    </row>
    <row r="11777" spans="1:4" x14ac:dyDescent="0.3">
      <c r="A11777" t="s">
        <v>14085</v>
      </c>
      <c r="B11777" t="s">
        <v>2452</v>
      </c>
      <c r="C11777">
        <v>36530</v>
      </c>
      <c r="D11777">
        <v>4323727860</v>
      </c>
    </row>
    <row r="11778" spans="1:4" x14ac:dyDescent="0.3">
      <c r="A11778" t="s">
        <v>14086</v>
      </c>
      <c r="B11778" t="s">
        <v>3517</v>
      </c>
      <c r="C11778">
        <v>57091</v>
      </c>
      <c r="D11778">
        <v>1268934771</v>
      </c>
    </row>
    <row r="11779" spans="1:4" x14ac:dyDescent="0.3">
      <c r="A11779" t="s">
        <v>14087</v>
      </c>
      <c r="B11779" t="s">
        <v>2762</v>
      </c>
      <c r="C11779">
        <v>20053</v>
      </c>
      <c r="D11779">
        <v>9292607561</v>
      </c>
    </row>
    <row r="11780" spans="1:4" x14ac:dyDescent="0.3">
      <c r="A11780" t="s">
        <v>14088</v>
      </c>
      <c r="B11780" t="s">
        <v>3113</v>
      </c>
      <c r="C11780">
        <v>51416</v>
      </c>
      <c r="D11780">
        <v>3217797337</v>
      </c>
    </row>
    <row r="11781" spans="1:4" x14ac:dyDescent="0.3">
      <c r="A11781" t="s">
        <v>14089</v>
      </c>
      <c r="B11781" t="s">
        <v>2139</v>
      </c>
      <c r="C11781">
        <v>49822</v>
      </c>
      <c r="D11781">
        <v>9547713507</v>
      </c>
    </row>
    <row r="11782" spans="1:4" x14ac:dyDescent="0.3">
      <c r="A11782" t="s">
        <v>14090</v>
      </c>
      <c r="B11782" t="s">
        <v>2065</v>
      </c>
      <c r="C11782">
        <v>22065</v>
      </c>
      <c r="D11782">
        <v>3779559293</v>
      </c>
    </row>
    <row r="11783" spans="1:4" x14ac:dyDescent="0.3">
      <c r="A11783" t="s">
        <v>14091</v>
      </c>
      <c r="B11783" t="s">
        <v>2574</v>
      </c>
      <c r="C11783">
        <v>25602</v>
      </c>
      <c r="D11783">
        <v>7769010411</v>
      </c>
    </row>
    <row r="11784" spans="1:4" x14ac:dyDescent="0.3">
      <c r="A11784" t="s">
        <v>14092</v>
      </c>
      <c r="B11784" t="s">
        <v>2182</v>
      </c>
      <c r="C11784">
        <v>14757</v>
      </c>
      <c r="D11784">
        <v>6478891895</v>
      </c>
    </row>
    <row r="11785" spans="1:4" x14ac:dyDescent="0.3">
      <c r="A11785" t="s">
        <v>14093</v>
      </c>
      <c r="B11785" t="s">
        <v>2004</v>
      </c>
      <c r="C11785">
        <v>33611</v>
      </c>
      <c r="D11785">
        <v>4691333258</v>
      </c>
    </row>
    <row r="11786" spans="1:4" x14ac:dyDescent="0.3">
      <c r="A11786" t="s">
        <v>14094</v>
      </c>
      <c r="B11786" t="s">
        <v>2636</v>
      </c>
      <c r="C11786">
        <v>30887</v>
      </c>
      <c r="D11786">
        <v>6776868107</v>
      </c>
    </row>
    <row r="11787" spans="1:4" x14ac:dyDescent="0.3">
      <c r="A11787" t="s">
        <v>14095</v>
      </c>
      <c r="B11787" t="s">
        <v>2255</v>
      </c>
      <c r="C11787">
        <v>45662</v>
      </c>
      <c r="D11787">
        <v>4823073274</v>
      </c>
    </row>
    <row r="11788" spans="1:4" x14ac:dyDescent="0.3">
      <c r="A11788" t="s">
        <v>14096</v>
      </c>
      <c r="B11788" t="s">
        <v>2641</v>
      </c>
      <c r="C11788">
        <v>28831</v>
      </c>
      <c r="D11788">
        <v>6000780338</v>
      </c>
    </row>
    <row r="11789" spans="1:4" x14ac:dyDescent="0.3">
      <c r="A11789" t="s">
        <v>14097</v>
      </c>
      <c r="B11789" t="s">
        <v>5394</v>
      </c>
      <c r="C11789">
        <v>39991</v>
      </c>
      <c r="D11789">
        <v>9013891098</v>
      </c>
    </row>
    <row r="11790" spans="1:4" x14ac:dyDescent="0.3">
      <c r="A11790" t="s">
        <v>14098</v>
      </c>
      <c r="B11790" t="s">
        <v>2063</v>
      </c>
      <c r="C11790">
        <v>17463</v>
      </c>
      <c r="D11790">
        <v>5209112160</v>
      </c>
    </row>
    <row r="11791" spans="1:4" x14ac:dyDescent="0.3">
      <c r="A11791" t="s">
        <v>14099</v>
      </c>
      <c r="B11791" t="s">
        <v>2231</v>
      </c>
      <c r="C11791">
        <v>58149</v>
      </c>
      <c r="D11791">
        <v>5907724676</v>
      </c>
    </row>
    <row r="11792" spans="1:4" x14ac:dyDescent="0.3">
      <c r="A11792" t="s">
        <v>14100</v>
      </c>
      <c r="B11792" t="s">
        <v>2065</v>
      </c>
      <c r="C11792">
        <v>40163</v>
      </c>
      <c r="D11792">
        <v>3269054114</v>
      </c>
    </row>
    <row r="11793" spans="1:4" x14ac:dyDescent="0.3">
      <c r="A11793" t="s">
        <v>14101</v>
      </c>
      <c r="B11793" t="s">
        <v>2923</v>
      </c>
      <c r="C11793">
        <v>36129</v>
      </c>
      <c r="D11793">
        <v>2053848936</v>
      </c>
    </row>
    <row r="11794" spans="1:4" x14ac:dyDescent="0.3">
      <c r="A11794" t="s">
        <v>14102</v>
      </c>
      <c r="B11794" t="s">
        <v>1962</v>
      </c>
      <c r="C11794">
        <v>26603</v>
      </c>
      <c r="D11794">
        <v>4085082426</v>
      </c>
    </row>
    <row r="11795" spans="1:4" x14ac:dyDescent="0.3">
      <c r="A11795" t="s">
        <v>14103</v>
      </c>
      <c r="B11795" t="s">
        <v>2156</v>
      </c>
      <c r="C11795">
        <v>55701</v>
      </c>
      <c r="D11795">
        <v>9963057691</v>
      </c>
    </row>
    <row r="11796" spans="1:4" x14ac:dyDescent="0.3">
      <c r="A11796" t="s">
        <v>14104</v>
      </c>
      <c r="B11796" t="s">
        <v>2089</v>
      </c>
      <c r="C11796">
        <v>27766</v>
      </c>
      <c r="D11796">
        <v>6358114417</v>
      </c>
    </row>
    <row r="11797" spans="1:4" x14ac:dyDescent="0.3">
      <c r="A11797" t="s">
        <v>14105</v>
      </c>
      <c r="B11797" t="s">
        <v>2853</v>
      </c>
      <c r="C11797">
        <v>48192</v>
      </c>
      <c r="D11797">
        <v>3670950885</v>
      </c>
    </row>
    <row r="11798" spans="1:4" x14ac:dyDescent="0.3">
      <c r="A11798" t="s">
        <v>14106</v>
      </c>
      <c r="B11798" t="s">
        <v>1956</v>
      </c>
      <c r="C11798">
        <v>31215</v>
      </c>
      <c r="D11798">
        <v>3996818513</v>
      </c>
    </row>
    <row r="11799" spans="1:4" x14ac:dyDescent="0.3">
      <c r="A11799" t="s">
        <v>14107</v>
      </c>
      <c r="B11799" t="s">
        <v>2716</v>
      </c>
      <c r="C11799">
        <v>42446</v>
      </c>
      <c r="D11799">
        <v>9238967105</v>
      </c>
    </row>
    <row r="11800" spans="1:4" x14ac:dyDescent="0.3">
      <c r="A11800" t="s">
        <v>14108</v>
      </c>
      <c r="B11800" t="s">
        <v>2387</v>
      </c>
      <c r="C11800">
        <v>24869</v>
      </c>
      <c r="D11800">
        <v>1718344562</v>
      </c>
    </row>
    <row r="11801" spans="1:4" x14ac:dyDescent="0.3">
      <c r="A11801" t="s">
        <v>14109</v>
      </c>
      <c r="B11801" t="s">
        <v>2536</v>
      </c>
      <c r="C11801">
        <v>22203</v>
      </c>
      <c r="D11801">
        <v>5792300712</v>
      </c>
    </row>
    <row r="11802" spans="1:4" x14ac:dyDescent="0.3">
      <c r="A11802" t="s">
        <v>14110</v>
      </c>
      <c r="B11802" t="s">
        <v>2348</v>
      </c>
      <c r="C11802">
        <v>20497</v>
      </c>
      <c r="D11802">
        <v>9340547551</v>
      </c>
    </row>
    <row r="11803" spans="1:4" x14ac:dyDescent="0.3">
      <c r="A11803" t="s">
        <v>14111</v>
      </c>
      <c r="B11803" t="s">
        <v>2419</v>
      </c>
      <c r="C11803">
        <v>46241</v>
      </c>
      <c r="D11803">
        <v>9965847037</v>
      </c>
    </row>
    <row r="11804" spans="1:4" x14ac:dyDescent="0.3">
      <c r="A11804" t="s">
        <v>14112</v>
      </c>
      <c r="B11804" t="s">
        <v>2249</v>
      </c>
      <c r="C11804">
        <v>44316</v>
      </c>
      <c r="D11804">
        <v>2551917727</v>
      </c>
    </row>
    <row r="11805" spans="1:4" x14ac:dyDescent="0.3">
      <c r="A11805" t="s">
        <v>14113</v>
      </c>
      <c r="B11805" t="s">
        <v>2244</v>
      </c>
      <c r="C11805">
        <v>59700</v>
      </c>
      <c r="D11805">
        <v>7180110256</v>
      </c>
    </row>
    <row r="11806" spans="1:4" x14ac:dyDescent="0.3">
      <c r="A11806" t="s">
        <v>14114</v>
      </c>
      <c r="B11806" t="s">
        <v>2290</v>
      </c>
      <c r="C11806">
        <v>26109</v>
      </c>
      <c r="D11806">
        <v>2497321256</v>
      </c>
    </row>
    <row r="11807" spans="1:4" x14ac:dyDescent="0.3">
      <c r="A11807" t="s">
        <v>14115</v>
      </c>
      <c r="B11807" t="s">
        <v>2316</v>
      </c>
      <c r="C11807">
        <v>41966</v>
      </c>
      <c r="D11807">
        <v>8694120054</v>
      </c>
    </row>
    <row r="11808" spans="1:4" x14ac:dyDescent="0.3">
      <c r="A11808" t="s">
        <v>14116</v>
      </c>
      <c r="B11808" t="s">
        <v>2736</v>
      </c>
      <c r="C11808">
        <v>55501</v>
      </c>
      <c r="D11808">
        <v>1841759848</v>
      </c>
    </row>
    <row r="11809" spans="1:4" x14ac:dyDescent="0.3">
      <c r="A11809" t="s">
        <v>14117</v>
      </c>
      <c r="B11809" t="s">
        <v>2279</v>
      </c>
      <c r="C11809">
        <v>18363</v>
      </c>
      <c r="D11809">
        <v>1079691642</v>
      </c>
    </row>
    <row r="11810" spans="1:4" x14ac:dyDescent="0.3">
      <c r="A11810" t="s">
        <v>14118</v>
      </c>
      <c r="B11810" t="s">
        <v>2757</v>
      </c>
      <c r="C11810">
        <v>34018</v>
      </c>
      <c r="D11810">
        <v>713650656</v>
      </c>
    </row>
    <row r="11811" spans="1:4" x14ac:dyDescent="0.3">
      <c r="A11811" t="s">
        <v>14119</v>
      </c>
      <c r="B11811" t="s">
        <v>2725</v>
      </c>
      <c r="C11811">
        <v>43446</v>
      </c>
      <c r="D11811">
        <v>7760701055</v>
      </c>
    </row>
    <row r="11812" spans="1:4" x14ac:dyDescent="0.3">
      <c r="A11812" t="s">
        <v>14120</v>
      </c>
      <c r="B11812" t="s">
        <v>2378</v>
      </c>
      <c r="C11812">
        <v>51334</v>
      </c>
      <c r="D11812">
        <v>5347887761</v>
      </c>
    </row>
    <row r="11813" spans="1:4" x14ac:dyDescent="0.3">
      <c r="A11813" t="s">
        <v>14121</v>
      </c>
      <c r="B11813" t="s">
        <v>1944</v>
      </c>
      <c r="C11813">
        <v>32425</v>
      </c>
      <c r="D11813">
        <v>5974179625</v>
      </c>
    </row>
    <row r="11814" spans="1:4" x14ac:dyDescent="0.3">
      <c r="A11814" t="s">
        <v>14122</v>
      </c>
      <c r="B11814" t="s">
        <v>2387</v>
      </c>
      <c r="C11814">
        <v>26344</v>
      </c>
      <c r="D11814">
        <v>7688943361</v>
      </c>
    </row>
    <row r="11815" spans="1:4" x14ac:dyDescent="0.3">
      <c r="A11815" t="s">
        <v>14123</v>
      </c>
      <c r="B11815" t="s">
        <v>1968</v>
      </c>
      <c r="C11815">
        <v>51163</v>
      </c>
      <c r="D11815">
        <v>4398950745</v>
      </c>
    </row>
    <row r="11816" spans="1:4" x14ac:dyDescent="0.3">
      <c r="A11816" t="s">
        <v>14124</v>
      </c>
      <c r="B11816" t="s">
        <v>2790</v>
      </c>
      <c r="C11816">
        <v>14323</v>
      </c>
      <c r="D11816">
        <v>197180590</v>
      </c>
    </row>
    <row r="11817" spans="1:4" x14ac:dyDescent="0.3">
      <c r="A11817" t="s">
        <v>14125</v>
      </c>
      <c r="B11817" t="s">
        <v>2069</v>
      </c>
      <c r="C11817">
        <v>47266</v>
      </c>
      <c r="D11817">
        <v>2792499575</v>
      </c>
    </row>
    <row r="11818" spans="1:4" x14ac:dyDescent="0.3">
      <c r="A11818" t="s">
        <v>14126</v>
      </c>
      <c r="B11818" t="s">
        <v>2990</v>
      </c>
      <c r="C11818">
        <v>36045</v>
      </c>
      <c r="D11818">
        <v>7885796000</v>
      </c>
    </row>
    <row r="11819" spans="1:4" x14ac:dyDescent="0.3">
      <c r="A11819" t="s">
        <v>14127</v>
      </c>
      <c r="B11819" t="s">
        <v>3044</v>
      </c>
      <c r="C11819">
        <v>42440</v>
      </c>
      <c r="D11819">
        <v>9104569016</v>
      </c>
    </row>
    <row r="11820" spans="1:4" x14ac:dyDescent="0.3">
      <c r="A11820" t="s">
        <v>14128</v>
      </c>
      <c r="B11820" t="s">
        <v>2319</v>
      </c>
      <c r="C11820">
        <v>12004</v>
      </c>
      <c r="D11820">
        <v>101658508</v>
      </c>
    </row>
    <row r="11821" spans="1:4" x14ac:dyDescent="0.3">
      <c r="A11821" t="s">
        <v>14129</v>
      </c>
      <c r="B11821" t="s">
        <v>2431</v>
      </c>
      <c r="C11821">
        <v>26618</v>
      </c>
      <c r="D11821">
        <v>5149710571</v>
      </c>
    </row>
    <row r="11822" spans="1:4" x14ac:dyDescent="0.3">
      <c r="A11822" t="s">
        <v>14130</v>
      </c>
      <c r="B11822" t="s">
        <v>2977</v>
      </c>
      <c r="C11822">
        <v>27001</v>
      </c>
      <c r="D11822">
        <v>556704134</v>
      </c>
    </row>
    <row r="11823" spans="1:4" x14ac:dyDescent="0.3">
      <c r="A11823" t="s">
        <v>14131</v>
      </c>
      <c r="B11823" t="s">
        <v>2161</v>
      </c>
      <c r="C11823">
        <v>36809</v>
      </c>
      <c r="D11823">
        <v>8904404991</v>
      </c>
    </row>
    <row r="11824" spans="1:4" x14ac:dyDescent="0.3">
      <c r="A11824" t="s">
        <v>14132</v>
      </c>
      <c r="B11824" t="s">
        <v>2214</v>
      </c>
      <c r="C11824">
        <v>19921</v>
      </c>
      <c r="D11824">
        <v>784224471</v>
      </c>
    </row>
    <row r="11825" spans="1:4" x14ac:dyDescent="0.3">
      <c r="A11825" t="s">
        <v>14133</v>
      </c>
      <c r="B11825" t="s">
        <v>3279</v>
      </c>
      <c r="C11825">
        <v>27157</v>
      </c>
      <c r="D11825">
        <v>9153408497</v>
      </c>
    </row>
    <row r="11826" spans="1:4" x14ac:dyDescent="0.3">
      <c r="A11826" t="s">
        <v>14134</v>
      </c>
      <c r="B11826" t="s">
        <v>2977</v>
      </c>
      <c r="C11826">
        <v>38733</v>
      </c>
      <c r="D11826">
        <v>4525743115</v>
      </c>
    </row>
    <row r="11827" spans="1:4" x14ac:dyDescent="0.3">
      <c r="A11827" t="s">
        <v>14135</v>
      </c>
      <c r="B11827" t="s">
        <v>2059</v>
      </c>
      <c r="C11827">
        <v>24001</v>
      </c>
      <c r="D11827">
        <v>6109997811</v>
      </c>
    </row>
    <row r="11828" spans="1:4" x14ac:dyDescent="0.3">
      <c r="A11828" t="s">
        <v>14136</v>
      </c>
      <c r="B11828" t="s">
        <v>2154</v>
      </c>
      <c r="C11828">
        <v>23765</v>
      </c>
      <c r="D11828">
        <v>1990335721</v>
      </c>
    </row>
    <row r="11829" spans="1:4" x14ac:dyDescent="0.3">
      <c r="A11829" t="s">
        <v>14137</v>
      </c>
      <c r="B11829" t="s">
        <v>2552</v>
      </c>
      <c r="C11829">
        <v>16619</v>
      </c>
      <c r="D11829">
        <v>7479962290</v>
      </c>
    </row>
    <row r="11830" spans="1:4" x14ac:dyDescent="0.3">
      <c r="A11830" t="s">
        <v>14138</v>
      </c>
      <c r="B11830" t="s">
        <v>2219</v>
      </c>
      <c r="C11830">
        <v>44070</v>
      </c>
      <c r="D11830">
        <v>1489889981</v>
      </c>
    </row>
    <row r="11831" spans="1:4" x14ac:dyDescent="0.3">
      <c r="A11831" t="s">
        <v>14139</v>
      </c>
      <c r="B11831" t="s">
        <v>2536</v>
      </c>
      <c r="C11831">
        <v>54013</v>
      </c>
      <c r="D11831">
        <v>3554301841</v>
      </c>
    </row>
    <row r="11832" spans="1:4" x14ac:dyDescent="0.3">
      <c r="A11832" t="s">
        <v>14140</v>
      </c>
      <c r="B11832" t="s">
        <v>2302</v>
      </c>
      <c r="C11832">
        <v>41147</v>
      </c>
      <c r="D11832">
        <v>6408517315</v>
      </c>
    </row>
    <row r="11833" spans="1:4" x14ac:dyDescent="0.3">
      <c r="A11833" t="s">
        <v>14141</v>
      </c>
      <c r="B11833" t="s">
        <v>2041</v>
      </c>
      <c r="C11833">
        <v>18919</v>
      </c>
      <c r="D11833">
        <v>9916787441</v>
      </c>
    </row>
    <row r="11834" spans="1:4" x14ac:dyDescent="0.3">
      <c r="A11834" t="s">
        <v>14142</v>
      </c>
      <c r="B11834" t="s">
        <v>1970</v>
      </c>
      <c r="C11834">
        <v>30095</v>
      </c>
      <c r="D11834">
        <v>244523738</v>
      </c>
    </row>
    <row r="11835" spans="1:4" x14ac:dyDescent="0.3">
      <c r="A11835" t="s">
        <v>14143</v>
      </c>
      <c r="B11835" t="s">
        <v>2380</v>
      </c>
      <c r="C11835">
        <v>25299</v>
      </c>
      <c r="D11835">
        <v>8017115954</v>
      </c>
    </row>
    <row r="11836" spans="1:4" x14ac:dyDescent="0.3">
      <c r="A11836" t="s">
        <v>14144</v>
      </c>
      <c r="B11836" t="s">
        <v>2682</v>
      </c>
      <c r="C11836">
        <v>45676</v>
      </c>
      <c r="D11836">
        <v>3746690722</v>
      </c>
    </row>
    <row r="11837" spans="1:4" x14ac:dyDescent="0.3">
      <c r="A11837" t="s">
        <v>14145</v>
      </c>
      <c r="B11837" t="s">
        <v>3113</v>
      </c>
      <c r="C11837">
        <v>46258</v>
      </c>
      <c r="D11837">
        <v>819852252</v>
      </c>
    </row>
    <row r="11838" spans="1:4" x14ac:dyDescent="0.3">
      <c r="A11838" t="s">
        <v>14146</v>
      </c>
      <c r="B11838" t="s">
        <v>2188</v>
      </c>
      <c r="C11838">
        <v>25534</v>
      </c>
      <c r="D11838">
        <v>5928086253</v>
      </c>
    </row>
    <row r="11839" spans="1:4" x14ac:dyDescent="0.3">
      <c r="A11839" t="s">
        <v>14147</v>
      </c>
      <c r="B11839" t="s">
        <v>2179</v>
      </c>
      <c r="C11839">
        <v>29422</v>
      </c>
      <c r="D11839">
        <v>2259282237</v>
      </c>
    </row>
    <row r="11840" spans="1:4" x14ac:dyDescent="0.3">
      <c r="A11840" t="s">
        <v>14148</v>
      </c>
      <c r="B11840" t="s">
        <v>3558</v>
      </c>
      <c r="C11840">
        <v>56059</v>
      </c>
      <c r="D11840">
        <v>7411705322</v>
      </c>
    </row>
    <row r="11841" spans="1:4" x14ac:dyDescent="0.3">
      <c r="A11841" t="s">
        <v>14149</v>
      </c>
      <c r="B11841" t="s">
        <v>2524</v>
      </c>
      <c r="C11841">
        <v>59024</v>
      </c>
      <c r="D11841">
        <v>5984294621</v>
      </c>
    </row>
    <row r="11842" spans="1:4" x14ac:dyDescent="0.3">
      <c r="A11842" t="s">
        <v>14150</v>
      </c>
      <c r="B11842" t="s">
        <v>1946</v>
      </c>
      <c r="C11842">
        <v>30922</v>
      </c>
      <c r="D11842">
        <v>7492341709</v>
      </c>
    </row>
    <row r="11843" spans="1:4" x14ac:dyDescent="0.3">
      <c r="A11843" t="s">
        <v>14151</v>
      </c>
      <c r="B11843" t="s">
        <v>3356</v>
      </c>
      <c r="C11843">
        <v>34952</v>
      </c>
      <c r="D11843">
        <v>1472093461</v>
      </c>
    </row>
    <row r="11844" spans="1:4" x14ac:dyDescent="0.3">
      <c r="A11844" t="s">
        <v>14152</v>
      </c>
      <c r="B11844" t="s">
        <v>2439</v>
      </c>
      <c r="C11844">
        <v>53891</v>
      </c>
      <c r="D11844">
        <v>7233077789</v>
      </c>
    </row>
    <row r="11845" spans="1:4" x14ac:dyDescent="0.3">
      <c r="A11845" t="s">
        <v>14153</v>
      </c>
      <c r="B11845" t="s">
        <v>2101</v>
      </c>
      <c r="C11845">
        <v>44387</v>
      </c>
      <c r="D11845">
        <v>6183510505</v>
      </c>
    </row>
    <row r="11846" spans="1:4" x14ac:dyDescent="0.3">
      <c r="A11846" t="s">
        <v>14154</v>
      </c>
      <c r="B11846" t="s">
        <v>2670</v>
      </c>
      <c r="C11846">
        <v>27815</v>
      </c>
      <c r="D11846">
        <v>5460394635</v>
      </c>
    </row>
    <row r="11847" spans="1:4" x14ac:dyDescent="0.3">
      <c r="A11847" t="s">
        <v>14155</v>
      </c>
      <c r="B11847" t="s">
        <v>2617</v>
      </c>
      <c r="C11847">
        <v>17687</v>
      </c>
      <c r="D11847">
        <v>5511711233</v>
      </c>
    </row>
    <row r="11848" spans="1:4" x14ac:dyDescent="0.3">
      <c r="A11848" t="s">
        <v>14156</v>
      </c>
      <c r="B11848" t="s">
        <v>2316</v>
      </c>
      <c r="C11848">
        <v>42446</v>
      </c>
      <c r="D11848">
        <v>784224471</v>
      </c>
    </row>
    <row r="11849" spans="1:4" x14ac:dyDescent="0.3">
      <c r="A11849" t="s">
        <v>14157</v>
      </c>
      <c r="B11849" t="s">
        <v>2378</v>
      </c>
      <c r="C11849">
        <v>58472</v>
      </c>
      <c r="D11849">
        <v>4409014943</v>
      </c>
    </row>
    <row r="11850" spans="1:4" x14ac:dyDescent="0.3">
      <c r="A11850" t="s">
        <v>14158</v>
      </c>
      <c r="B11850" t="s">
        <v>2374</v>
      </c>
      <c r="C11850">
        <v>49944</v>
      </c>
      <c r="D11850">
        <v>6819596901</v>
      </c>
    </row>
    <row r="11851" spans="1:4" x14ac:dyDescent="0.3">
      <c r="A11851" t="s">
        <v>14159</v>
      </c>
      <c r="B11851" t="s">
        <v>2439</v>
      </c>
      <c r="C11851">
        <v>29356</v>
      </c>
      <c r="D11851">
        <v>3379645060</v>
      </c>
    </row>
    <row r="11852" spans="1:4" x14ac:dyDescent="0.3">
      <c r="A11852" t="s">
        <v>14160</v>
      </c>
      <c r="B11852" t="s">
        <v>2179</v>
      </c>
      <c r="C11852">
        <v>29881</v>
      </c>
      <c r="D11852">
        <v>8238030943</v>
      </c>
    </row>
    <row r="11853" spans="1:4" x14ac:dyDescent="0.3">
      <c r="A11853" t="s">
        <v>14161</v>
      </c>
      <c r="B11853" t="s">
        <v>2251</v>
      </c>
      <c r="C11853">
        <v>45346</v>
      </c>
      <c r="D11853">
        <v>1918356416</v>
      </c>
    </row>
    <row r="11854" spans="1:4" x14ac:dyDescent="0.3">
      <c r="A11854" t="s">
        <v>14162</v>
      </c>
      <c r="B11854" t="s">
        <v>3873</v>
      </c>
      <c r="C11854">
        <v>44156</v>
      </c>
      <c r="D11854">
        <v>2561690342</v>
      </c>
    </row>
    <row r="11855" spans="1:4" x14ac:dyDescent="0.3">
      <c r="A11855" t="s">
        <v>14163</v>
      </c>
      <c r="B11855" t="s">
        <v>2409</v>
      </c>
      <c r="C11855">
        <v>30107</v>
      </c>
      <c r="D11855">
        <v>6436551115</v>
      </c>
    </row>
    <row r="11856" spans="1:4" x14ac:dyDescent="0.3">
      <c r="A11856" t="s">
        <v>14164</v>
      </c>
      <c r="B11856" t="s">
        <v>2290</v>
      </c>
      <c r="C11856">
        <v>38063</v>
      </c>
      <c r="D11856">
        <v>303831626</v>
      </c>
    </row>
    <row r="11857" spans="1:4" x14ac:dyDescent="0.3">
      <c r="A11857" t="s">
        <v>14165</v>
      </c>
      <c r="B11857" t="s">
        <v>2316</v>
      </c>
      <c r="C11857">
        <v>56843</v>
      </c>
      <c r="D11857">
        <v>569240891</v>
      </c>
    </row>
    <row r="11858" spans="1:4" x14ac:dyDescent="0.3">
      <c r="A11858" t="s">
        <v>14166</v>
      </c>
      <c r="B11858" t="s">
        <v>2350</v>
      </c>
      <c r="C11858">
        <v>44303</v>
      </c>
      <c r="D11858">
        <v>2158895349</v>
      </c>
    </row>
    <row r="11859" spans="1:4" x14ac:dyDescent="0.3">
      <c r="A11859" t="s">
        <v>14167</v>
      </c>
      <c r="B11859" t="s">
        <v>3873</v>
      </c>
      <c r="C11859">
        <v>14010</v>
      </c>
      <c r="D11859">
        <v>8346855079</v>
      </c>
    </row>
    <row r="11860" spans="1:4" x14ac:dyDescent="0.3">
      <c r="A11860" t="s">
        <v>14168</v>
      </c>
      <c r="B11860" t="s">
        <v>2468</v>
      </c>
      <c r="C11860">
        <v>27455</v>
      </c>
      <c r="D11860">
        <v>5629875752</v>
      </c>
    </row>
    <row r="11861" spans="1:4" x14ac:dyDescent="0.3">
      <c r="A11861" t="s">
        <v>14169</v>
      </c>
      <c r="B11861" t="s">
        <v>2135</v>
      </c>
      <c r="C11861">
        <v>29891</v>
      </c>
      <c r="D11861">
        <v>7039995972</v>
      </c>
    </row>
    <row r="11862" spans="1:4" x14ac:dyDescent="0.3">
      <c r="A11862" t="s">
        <v>14170</v>
      </c>
      <c r="B11862" t="s">
        <v>1982</v>
      </c>
      <c r="C11862">
        <v>46424</v>
      </c>
      <c r="D11862">
        <v>8895721314</v>
      </c>
    </row>
    <row r="11863" spans="1:4" x14ac:dyDescent="0.3">
      <c r="A11863" t="s">
        <v>14171</v>
      </c>
      <c r="B11863" t="s">
        <v>2468</v>
      </c>
      <c r="C11863">
        <v>32156</v>
      </c>
      <c r="D11863">
        <v>784224471</v>
      </c>
    </row>
    <row r="11864" spans="1:4" x14ac:dyDescent="0.3">
      <c r="A11864" t="s">
        <v>14172</v>
      </c>
      <c r="B11864" t="s">
        <v>2300</v>
      </c>
      <c r="C11864">
        <v>42927</v>
      </c>
      <c r="D11864">
        <v>8692509450</v>
      </c>
    </row>
    <row r="11865" spans="1:4" x14ac:dyDescent="0.3">
      <c r="A11865" t="s">
        <v>14173</v>
      </c>
      <c r="B11865" t="s">
        <v>2383</v>
      </c>
      <c r="C11865">
        <v>49325</v>
      </c>
      <c r="D11865">
        <v>8162941088</v>
      </c>
    </row>
    <row r="11866" spans="1:4" x14ac:dyDescent="0.3">
      <c r="A11866" t="s">
        <v>14174</v>
      </c>
      <c r="B11866" t="s">
        <v>2665</v>
      </c>
      <c r="C11866">
        <v>34514</v>
      </c>
      <c r="D11866">
        <v>8858733592</v>
      </c>
    </row>
    <row r="11867" spans="1:4" x14ac:dyDescent="0.3">
      <c r="A11867" t="s">
        <v>14175</v>
      </c>
      <c r="B11867" t="s">
        <v>2345</v>
      </c>
      <c r="C11867">
        <v>26615</v>
      </c>
      <c r="D11867">
        <v>7961231404</v>
      </c>
    </row>
    <row r="11868" spans="1:4" x14ac:dyDescent="0.3">
      <c r="A11868" t="s">
        <v>14176</v>
      </c>
      <c r="B11868" t="s">
        <v>2583</v>
      </c>
      <c r="C11868">
        <v>21793</v>
      </c>
      <c r="D11868">
        <v>4269946768</v>
      </c>
    </row>
    <row r="11869" spans="1:4" x14ac:dyDescent="0.3">
      <c r="A11869" t="s">
        <v>14177</v>
      </c>
      <c r="B11869" t="s">
        <v>2920</v>
      </c>
      <c r="C11869">
        <v>54517</v>
      </c>
      <c r="D11869">
        <v>515647594</v>
      </c>
    </row>
    <row r="11870" spans="1:4" x14ac:dyDescent="0.3">
      <c r="A11870" t="s">
        <v>14178</v>
      </c>
      <c r="B11870" t="s">
        <v>4864</v>
      </c>
      <c r="C11870">
        <v>34133</v>
      </c>
      <c r="D11870">
        <v>1545110042</v>
      </c>
    </row>
    <row r="11871" spans="1:4" x14ac:dyDescent="0.3">
      <c r="A11871" t="s">
        <v>14179</v>
      </c>
      <c r="B11871" t="s">
        <v>2380</v>
      </c>
      <c r="C11871">
        <v>40508</v>
      </c>
      <c r="D11871">
        <v>7243767311</v>
      </c>
    </row>
    <row r="11872" spans="1:4" x14ac:dyDescent="0.3">
      <c r="A11872" t="s">
        <v>14180</v>
      </c>
      <c r="B11872" t="s">
        <v>2075</v>
      </c>
      <c r="C11872">
        <v>42404</v>
      </c>
      <c r="D11872">
        <v>4075444457</v>
      </c>
    </row>
    <row r="11873" spans="1:4" x14ac:dyDescent="0.3">
      <c r="A11873" t="s">
        <v>14181</v>
      </c>
      <c r="B11873" t="s">
        <v>2018</v>
      </c>
      <c r="C11873">
        <v>26741</v>
      </c>
      <c r="D11873">
        <v>8128449354</v>
      </c>
    </row>
    <row r="11874" spans="1:4" x14ac:dyDescent="0.3">
      <c r="A11874" t="s">
        <v>14182</v>
      </c>
      <c r="B11874" t="s">
        <v>2083</v>
      </c>
      <c r="C11874">
        <v>27671</v>
      </c>
      <c r="D11874">
        <v>509393462</v>
      </c>
    </row>
    <row r="11875" spans="1:4" x14ac:dyDescent="0.3">
      <c r="A11875" t="s">
        <v>14183</v>
      </c>
      <c r="B11875" t="s">
        <v>3487</v>
      </c>
      <c r="C11875">
        <v>52081</v>
      </c>
      <c r="D11875">
        <v>2408183758</v>
      </c>
    </row>
    <row r="11876" spans="1:4" x14ac:dyDescent="0.3">
      <c r="A11876" t="s">
        <v>14184</v>
      </c>
      <c r="B11876" t="s">
        <v>2008</v>
      </c>
      <c r="C11876">
        <v>33762</v>
      </c>
      <c r="D11876">
        <v>4453315724</v>
      </c>
    </row>
    <row r="11877" spans="1:4" x14ac:dyDescent="0.3">
      <c r="A11877" t="s">
        <v>14185</v>
      </c>
      <c r="B11877" t="s">
        <v>2004</v>
      </c>
      <c r="C11877">
        <v>35007</v>
      </c>
      <c r="D11877">
        <v>2074776004</v>
      </c>
    </row>
    <row r="11878" spans="1:4" x14ac:dyDescent="0.3">
      <c r="A11878" t="s">
        <v>14186</v>
      </c>
      <c r="B11878" t="s">
        <v>1993</v>
      </c>
      <c r="C11878">
        <v>35645</v>
      </c>
      <c r="D11878">
        <v>532074068</v>
      </c>
    </row>
    <row r="11879" spans="1:4" x14ac:dyDescent="0.3">
      <c r="A11879" t="s">
        <v>14187</v>
      </c>
      <c r="B11879" t="s">
        <v>2419</v>
      </c>
      <c r="C11879">
        <v>15935</v>
      </c>
      <c r="D11879">
        <v>893122882</v>
      </c>
    </row>
    <row r="11880" spans="1:4" x14ac:dyDescent="0.3">
      <c r="A11880" t="s">
        <v>14188</v>
      </c>
      <c r="B11880" t="s">
        <v>2691</v>
      </c>
      <c r="C11880">
        <v>59658</v>
      </c>
      <c r="D11880">
        <v>5623178685</v>
      </c>
    </row>
    <row r="11881" spans="1:4" x14ac:dyDescent="0.3">
      <c r="A11881" t="s">
        <v>14189</v>
      </c>
      <c r="B11881" t="s">
        <v>2797</v>
      </c>
      <c r="C11881">
        <v>55062</v>
      </c>
      <c r="D11881">
        <v>8971738782</v>
      </c>
    </row>
    <row r="11882" spans="1:4" x14ac:dyDescent="0.3">
      <c r="A11882" t="s">
        <v>14190</v>
      </c>
      <c r="B11882" t="s">
        <v>2203</v>
      </c>
      <c r="C11882">
        <v>43147</v>
      </c>
      <c r="D11882">
        <v>769312748</v>
      </c>
    </row>
    <row r="11883" spans="1:4" x14ac:dyDescent="0.3">
      <c r="A11883" t="s">
        <v>14191</v>
      </c>
      <c r="B11883" t="s">
        <v>2802</v>
      </c>
      <c r="C11883">
        <v>13035</v>
      </c>
      <c r="D11883">
        <v>6380488901</v>
      </c>
    </row>
    <row r="11884" spans="1:4" x14ac:dyDescent="0.3">
      <c r="A11884" t="s">
        <v>14192</v>
      </c>
      <c r="B11884" t="s">
        <v>3044</v>
      </c>
      <c r="C11884">
        <v>26736</v>
      </c>
      <c r="D11884">
        <v>4579641655</v>
      </c>
    </row>
    <row r="11885" spans="1:4" x14ac:dyDescent="0.3">
      <c r="A11885" t="s">
        <v>14193</v>
      </c>
      <c r="B11885" t="s">
        <v>2073</v>
      </c>
      <c r="C11885">
        <v>16125</v>
      </c>
      <c r="D11885">
        <v>17898579</v>
      </c>
    </row>
    <row r="11886" spans="1:4" x14ac:dyDescent="0.3">
      <c r="A11886" t="s">
        <v>14194</v>
      </c>
      <c r="B11886" t="s">
        <v>3369</v>
      </c>
      <c r="C11886">
        <v>30432</v>
      </c>
      <c r="D11886">
        <v>9267164694</v>
      </c>
    </row>
    <row r="11887" spans="1:4" x14ac:dyDescent="0.3">
      <c r="A11887" t="s">
        <v>14195</v>
      </c>
      <c r="B11887" t="s">
        <v>3126</v>
      </c>
      <c r="C11887">
        <v>22273</v>
      </c>
      <c r="D11887">
        <v>4223282808</v>
      </c>
    </row>
    <row r="11888" spans="1:4" x14ac:dyDescent="0.3">
      <c r="A11888" t="s">
        <v>14196</v>
      </c>
      <c r="B11888" t="s">
        <v>3915</v>
      </c>
      <c r="C11888">
        <v>14854</v>
      </c>
      <c r="D11888">
        <v>8127128031</v>
      </c>
    </row>
    <row r="11889" spans="1:4" x14ac:dyDescent="0.3">
      <c r="A11889" t="s">
        <v>14197</v>
      </c>
      <c r="B11889" t="s">
        <v>2519</v>
      </c>
      <c r="C11889">
        <v>50242</v>
      </c>
      <c r="D11889">
        <v>9229113786</v>
      </c>
    </row>
    <row r="11890" spans="1:4" x14ac:dyDescent="0.3">
      <c r="A11890" t="s">
        <v>14198</v>
      </c>
      <c r="B11890" t="s">
        <v>2264</v>
      </c>
      <c r="C11890">
        <v>47043</v>
      </c>
      <c r="D11890">
        <v>1263903657</v>
      </c>
    </row>
    <row r="11891" spans="1:4" x14ac:dyDescent="0.3">
      <c r="A11891" t="s">
        <v>14199</v>
      </c>
      <c r="B11891" t="s">
        <v>2016</v>
      </c>
      <c r="C11891">
        <v>47544</v>
      </c>
      <c r="D11891">
        <v>5519420165</v>
      </c>
    </row>
    <row r="11892" spans="1:4" x14ac:dyDescent="0.3">
      <c r="A11892" t="s">
        <v>14200</v>
      </c>
      <c r="B11892" t="s">
        <v>2219</v>
      </c>
      <c r="C11892">
        <v>12164</v>
      </c>
      <c r="D11892">
        <v>2066028762</v>
      </c>
    </row>
    <row r="11893" spans="1:4" x14ac:dyDescent="0.3">
      <c r="A11893" t="s">
        <v>14201</v>
      </c>
      <c r="B11893" t="s">
        <v>3785</v>
      </c>
      <c r="C11893">
        <v>17137</v>
      </c>
      <c r="D11893">
        <v>4967603564</v>
      </c>
    </row>
    <row r="11894" spans="1:4" x14ac:dyDescent="0.3">
      <c r="A11894" t="s">
        <v>14202</v>
      </c>
      <c r="B11894" t="s">
        <v>3886</v>
      </c>
      <c r="C11894">
        <v>17717</v>
      </c>
      <c r="D11894">
        <v>6109997811</v>
      </c>
    </row>
    <row r="11895" spans="1:4" x14ac:dyDescent="0.3">
      <c r="A11895" t="s">
        <v>14203</v>
      </c>
      <c r="B11895" t="s">
        <v>1934</v>
      </c>
      <c r="C11895">
        <v>13402</v>
      </c>
      <c r="D11895">
        <v>2607689635</v>
      </c>
    </row>
    <row r="11896" spans="1:4" x14ac:dyDescent="0.3">
      <c r="A11896" t="s">
        <v>14204</v>
      </c>
      <c r="B11896" t="s">
        <v>2401</v>
      </c>
      <c r="C11896">
        <v>16729</v>
      </c>
      <c r="D11896">
        <v>813832926</v>
      </c>
    </row>
    <row r="11897" spans="1:4" x14ac:dyDescent="0.3">
      <c r="A11897" t="s">
        <v>14205</v>
      </c>
      <c r="B11897" t="s">
        <v>2170</v>
      </c>
      <c r="C11897">
        <v>13659</v>
      </c>
      <c r="D11897">
        <v>8481632066</v>
      </c>
    </row>
    <row r="11898" spans="1:4" x14ac:dyDescent="0.3">
      <c r="A11898" t="s">
        <v>14206</v>
      </c>
      <c r="B11898" t="s">
        <v>2896</v>
      </c>
      <c r="C11898">
        <v>38866</v>
      </c>
      <c r="D11898">
        <v>1268934771</v>
      </c>
    </row>
    <row r="11899" spans="1:4" x14ac:dyDescent="0.3">
      <c r="A11899" t="s">
        <v>14207</v>
      </c>
      <c r="B11899" t="s">
        <v>3243</v>
      </c>
      <c r="C11899">
        <v>35864</v>
      </c>
      <c r="D11899">
        <v>8302317314</v>
      </c>
    </row>
    <row r="11900" spans="1:4" x14ac:dyDescent="0.3">
      <c r="A11900" t="s">
        <v>14208</v>
      </c>
      <c r="B11900" t="s">
        <v>2533</v>
      </c>
      <c r="C11900">
        <v>56745</v>
      </c>
      <c r="D11900">
        <v>4192443678</v>
      </c>
    </row>
    <row r="11901" spans="1:4" x14ac:dyDescent="0.3">
      <c r="A11901" t="s">
        <v>14209</v>
      </c>
      <c r="B11901" t="s">
        <v>2380</v>
      </c>
      <c r="C11901">
        <v>54526</v>
      </c>
      <c r="D11901">
        <v>1469328364</v>
      </c>
    </row>
    <row r="11902" spans="1:4" x14ac:dyDescent="0.3">
      <c r="A11902" t="s">
        <v>14210</v>
      </c>
      <c r="B11902" t="s">
        <v>2057</v>
      </c>
      <c r="C11902">
        <v>14226</v>
      </c>
      <c r="D11902">
        <v>7596173217</v>
      </c>
    </row>
    <row r="11903" spans="1:4" x14ac:dyDescent="0.3">
      <c r="A11903" t="s">
        <v>14211</v>
      </c>
      <c r="B11903" t="s">
        <v>2380</v>
      </c>
      <c r="C11903">
        <v>34751</v>
      </c>
      <c r="D11903">
        <v>9412192312</v>
      </c>
    </row>
    <row r="11904" spans="1:4" x14ac:dyDescent="0.3">
      <c r="A11904" t="s">
        <v>14212</v>
      </c>
      <c r="B11904" t="s">
        <v>2158</v>
      </c>
      <c r="C11904">
        <v>46702</v>
      </c>
      <c r="D11904">
        <v>6695538166</v>
      </c>
    </row>
    <row r="11905" spans="1:4" x14ac:dyDescent="0.3">
      <c r="A11905" t="s">
        <v>14213</v>
      </c>
      <c r="B11905" t="s">
        <v>2199</v>
      </c>
      <c r="C11905">
        <v>25913</v>
      </c>
      <c r="D11905">
        <v>4076701275</v>
      </c>
    </row>
    <row r="11906" spans="1:4" x14ac:dyDescent="0.3">
      <c r="A11906" t="s">
        <v>14214</v>
      </c>
      <c r="B11906" t="s">
        <v>3108</v>
      </c>
      <c r="C11906">
        <v>58090</v>
      </c>
      <c r="D11906">
        <v>3738218785</v>
      </c>
    </row>
    <row r="11907" spans="1:4" x14ac:dyDescent="0.3">
      <c r="A11907" t="s">
        <v>14215</v>
      </c>
      <c r="B11907" t="s">
        <v>2687</v>
      </c>
      <c r="C11907">
        <v>28119</v>
      </c>
      <c r="D11907">
        <v>4409014943</v>
      </c>
    </row>
    <row r="11908" spans="1:4" x14ac:dyDescent="0.3">
      <c r="A11908" t="s">
        <v>14216</v>
      </c>
      <c r="B11908" t="s">
        <v>2032</v>
      </c>
      <c r="C11908">
        <v>11754</v>
      </c>
      <c r="D11908">
        <v>3097425365</v>
      </c>
    </row>
    <row r="11909" spans="1:4" x14ac:dyDescent="0.3">
      <c r="A11909" t="s">
        <v>14217</v>
      </c>
      <c r="B11909" t="s">
        <v>1999</v>
      </c>
      <c r="C11909">
        <v>19118</v>
      </c>
      <c r="D11909">
        <v>4162153728</v>
      </c>
    </row>
    <row r="11910" spans="1:4" x14ac:dyDescent="0.3">
      <c r="A11910" t="s">
        <v>14218</v>
      </c>
      <c r="B11910" t="s">
        <v>3113</v>
      </c>
      <c r="C11910">
        <v>18007</v>
      </c>
      <c r="D11910">
        <v>9885165231</v>
      </c>
    </row>
    <row r="11911" spans="1:4" x14ac:dyDescent="0.3">
      <c r="A11911" t="s">
        <v>14219</v>
      </c>
      <c r="B11911" t="s">
        <v>2393</v>
      </c>
      <c r="C11911">
        <v>26402</v>
      </c>
      <c r="D11911">
        <v>6271204627</v>
      </c>
    </row>
    <row r="11912" spans="1:4" x14ac:dyDescent="0.3">
      <c r="A11912" t="s">
        <v>14220</v>
      </c>
      <c r="B11912" t="s">
        <v>2670</v>
      </c>
      <c r="C11912">
        <v>24949</v>
      </c>
      <c r="D11912">
        <v>6148303353</v>
      </c>
    </row>
    <row r="11913" spans="1:4" x14ac:dyDescent="0.3">
      <c r="A11913" t="s">
        <v>14221</v>
      </c>
      <c r="B11913" t="s">
        <v>2533</v>
      </c>
      <c r="C11913">
        <v>33213</v>
      </c>
      <c r="D11913">
        <v>6515844751</v>
      </c>
    </row>
    <row r="11914" spans="1:4" x14ac:dyDescent="0.3">
      <c r="A11914" t="s">
        <v>14222</v>
      </c>
      <c r="B11914" t="s">
        <v>3560</v>
      </c>
      <c r="C11914">
        <v>56590</v>
      </c>
      <c r="D11914">
        <v>8664054479</v>
      </c>
    </row>
    <row r="11915" spans="1:4" x14ac:dyDescent="0.3">
      <c r="A11915" t="s">
        <v>14223</v>
      </c>
      <c r="B11915" t="s">
        <v>2340</v>
      </c>
      <c r="C11915">
        <v>24402</v>
      </c>
      <c r="D11915">
        <v>4162153728</v>
      </c>
    </row>
    <row r="11916" spans="1:4" x14ac:dyDescent="0.3">
      <c r="A11916" t="s">
        <v>14224</v>
      </c>
      <c r="B11916" t="s">
        <v>3039</v>
      </c>
      <c r="C11916">
        <v>38175</v>
      </c>
      <c r="D11916">
        <v>5347887761</v>
      </c>
    </row>
    <row r="11917" spans="1:4" x14ac:dyDescent="0.3">
      <c r="A11917" t="s">
        <v>14225</v>
      </c>
      <c r="B11917" t="s">
        <v>3142</v>
      </c>
      <c r="C11917">
        <v>34312</v>
      </c>
      <c r="D11917">
        <v>6436551115</v>
      </c>
    </row>
    <row r="11918" spans="1:4" x14ac:dyDescent="0.3">
      <c r="A11918" t="s">
        <v>14226</v>
      </c>
      <c r="B11918" t="s">
        <v>2572</v>
      </c>
      <c r="C11918">
        <v>56193</v>
      </c>
      <c r="D11918">
        <v>2185059785</v>
      </c>
    </row>
    <row r="11919" spans="1:4" x14ac:dyDescent="0.3">
      <c r="A11919" t="s">
        <v>14227</v>
      </c>
      <c r="B11919" t="s">
        <v>2039</v>
      </c>
      <c r="C11919">
        <v>23394</v>
      </c>
      <c r="D11919">
        <v>8545135858</v>
      </c>
    </row>
    <row r="11920" spans="1:4" x14ac:dyDescent="0.3">
      <c r="A11920" t="s">
        <v>14228</v>
      </c>
      <c r="B11920" t="s">
        <v>2177</v>
      </c>
      <c r="C11920">
        <v>18407</v>
      </c>
      <c r="D11920">
        <v>9732655267</v>
      </c>
    </row>
    <row r="11921" spans="1:4" x14ac:dyDescent="0.3">
      <c r="A11921" t="s">
        <v>14229</v>
      </c>
      <c r="B11921" t="s">
        <v>2507</v>
      </c>
      <c r="C11921">
        <v>29662</v>
      </c>
      <c r="D11921">
        <v>7621218967</v>
      </c>
    </row>
    <row r="11922" spans="1:4" x14ac:dyDescent="0.3">
      <c r="A11922" t="s">
        <v>14230</v>
      </c>
      <c r="B11922" t="s">
        <v>2127</v>
      </c>
      <c r="C11922">
        <v>41014</v>
      </c>
      <c r="D11922">
        <v>2408183758</v>
      </c>
    </row>
    <row r="11923" spans="1:4" x14ac:dyDescent="0.3">
      <c r="A11923" t="s">
        <v>14231</v>
      </c>
      <c r="B11923" t="s">
        <v>2740</v>
      </c>
      <c r="C11923">
        <v>25998</v>
      </c>
      <c r="D11923">
        <v>7070564503</v>
      </c>
    </row>
    <row r="11924" spans="1:4" x14ac:dyDescent="0.3">
      <c r="A11924" t="s">
        <v>14232</v>
      </c>
      <c r="B11924" t="s">
        <v>2885</v>
      </c>
      <c r="C11924">
        <v>35490</v>
      </c>
      <c r="D11924">
        <v>5234982726</v>
      </c>
    </row>
    <row r="11925" spans="1:4" x14ac:dyDescent="0.3">
      <c r="A11925" t="s">
        <v>14233</v>
      </c>
      <c r="B11925" t="s">
        <v>2355</v>
      </c>
      <c r="C11925">
        <v>41759</v>
      </c>
      <c r="D11925">
        <v>7707009371</v>
      </c>
    </row>
    <row r="11926" spans="1:4" x14ac:dyDescent="0.3">
      <c r="A11926" t="s">
        <v>14234</v>
      </c>
      <c r="B11926" t="s">
        <v>2540</v>
      </c>
      <c r="C11926">
        <v>36095</v>
      </c>
      <c r="D11926">
        <v>8905919081</v>
      </c>
    </row>
    <row r="11927" spans="1:4" x14ac:dyDescent="0.3">
      <c r="A11927" t="s">
        <v>14235</v>
      </c>
      <c r="B11927" t="s">
        <v>2990</v>
      </c>
      <c r="C11927">
        <v>31233</v>
      </c>
      <c r="D11927">
        <v>2944219065</v>
      </c>
    </row>
    <row r="11928" spans="1:4" x14ac:dyDescent="0.3">
      <c r="A11928" t="s">
        <v>14236</v>
      </c>
      <c r="B11928" t="s">
        <v>2764</v>
      </c>
      <c r="C11928">
        <v>35036</v>
      </c>
      <c r="D11928">
        <v>8673837456</v>
      </c>
    </row>
    <row r="11929" spans="1:4" x14ac:dyDescent="0.3">
      <c r="A11929" t="s">
        <v>14237</v>
      </c>
      <c r="B11929" t="s">
        <v>2269</v>
      </c>
      <c r="C11929">
        <v>12720</v>
      </c>
      <c r="D11929">
        <v>8256403403</v>
      </c>
    </row>
    <row r="11930" spans="1:4" x14ac:dyDescent="0.3">
      <c r="A11930" t="s">
        <v>14238</v>
      </c>
      <c r="B11930" t="s">
        <v>2321</v>
      </c>
      <c r="C11930">
        <v>29883</v>
      </c>
      <c r="D11930">
        <v>8249460030</v>
      </c>
    </row>
    <row r="11931" spans="1:4" x14ac:dyDescent="0.3">
      <c r="A11931" t="s">
        <v>14239</v>
      </c>
      <c r="B11931" t="s">
        <v>3527</v>
      </c>
      <c r="C11931">
        <v>34163</v>
      </c>
      <c r="D11931">
        <v>8335120919</v>
      </c>
    </row>
    <row r="11932" spans="1:4" x14ac:dyDescent="0.3">
      <c r="A11932" t="s">
        <v>14240</v>
      </c>
      <c r="B11932" t="s">
        <v>2385</v>
      </c>
      <c r="C11932">
        <v>37241</v>
      </c>
      <c r="D11932">
        <v>4759627103</v>
      </c>
    </row>
    <row r="11933" spans="1:4" x14ac:dyDescent="0.3">
      <c r="A11933" t="s">
        <v>14241</v>
      </c>
      <c r="B11933" t="s">
        <v>2389</v>
      </c>
      <c r="C11933">
        <v>16625</v>
      </c>
      <c r="D11933">
        <v>6750554423</v>
      </c>
    </row>
    <row r="11934" spans="1:4" x14ac:dyDescent="0.3">
      <c r="A11934" t="s">
        <v>14242</v>
      </c>
      <c r="B11934" t="s">
        <v>1956</v>
      </c>
      <c r="C11934">
        <v>37310</v>
      </c>
      <c r="D11934">
        <v>7707009371</v>
      </c>
    </row>
    <row r="11935" spans="1:4" x14ac:dyDescent="0.3">
      <c r="A11935" t="s">
        <v>14243</v>
      </c>
      <c r="B11935" t="s">
        <v>2175</v>
      </c>
      <c r="C11935">
        <v>20901</v>
      </c>
      <c r="D11935">
        <v>6148303353</v>
      </c>
    </row>
    <row r="11936" spans="1:4" x14ac:dyDescent="0.3">
      <c r="A11936" t="s">
        <v>14244</v>
      </c>
      <c r="B11936" t="s">
        <v>2139</v>
      </c>
      <c r="C11936">
        <v>25450</v>
      </c>
      <c r="D11936">
        <v>6383978705</v>
      </c>
    </row>
    <row r="11937" spans="1:4" x14ac:dyDescent="0.3">
      <c r="A11937" t="s">
        <v>14245</v>
      </c>
      <c r="B11937" t="s">
        <v>1980</v>
      </c>
      <c r="C11937">
        <v>25298</v>
      </c>
      <c r="D11937">
        <v>1888252693</v>
      </c>
    </row>
    <row r="11938" spans="1:4" x14ac:dyDescent="0.3">
      <c r="A11938" t="s">
        <v>14246</v>
      </c>
      <c r="B11938" t="s">
        <v>2693</v>
      </c>
      <c r="C11938">
        <v>54202</v>
      </c>
      <c r="D11938">
        <v>2698184272</v>
      </c>
    </row>
    <row r="11939" spans="1:4" x14ac:dyDescent="0.3">
      <c r="A11939" t="s">
        <v>14247</v>
      </c>
      <c r="B11939" t="s">
        <v>2121</v>
      </c>
      <c r="C11939">
        <v>29310</v>
      </c>
      <c r="D11939">
        <v>3463222345</v>
      </c>
    </row>
    <row r="11940" spans="1:4" x14ac:dyDescent="0.3">
      <c r="A11940" t="s">
        <v>14248</v>
      </c>
      <c r="B11940" t="s">
        <v>2095</v>
      </c>
      <c r="C11940">
        <v>41851</v>
      </c>
      <c r="D11940">
        <v>6733929554</v>
      </c>
    </row>
    <row r="11941" spans="1:4" x14ac:dyDescent="0.3">
      <c r="A11941" t="s">
        <v>14249</v>
      </c>
      <c r="B11941" t="s">
        <v>1934</v>
      </c>
      <c r="C11941">
        <v>23997</v>
      </c>
      <c r="D11941">
        <v>5623896162</v>
      </c>
    </row>
    <row r="11942" spans="1:4" x14ac:dyDescent="0.3">
      <c r="A11942" t="s">
        <v>14250</v>
      </c>
      <c r="B11942" t="s">
        <v>2606</v>
      </c>
      <c r="C11942">
        <v>52205</v>
      </c>
      <c r="D11942">
        <v>2408183758</v>
      </c>
    </row>
    <row r="11943" spans="1:4" x14ac:dyDescent="0.3">
      <c r="A11943" t="s">
        <v>14251</v>
      </c>
      <c r="B11943" t="s">
        <v>4018</v>
      </c>
      <c r="C11943">
        <v>39342</v>
      </c>
      <c r="D11943">
        <v>1442784075</v>
      </c>
    </row>
    <row r="11944" spans="1:4" x14ac:dyDescent="0.3">
      <c r="A11944" t="s">
        <v>14252</v>
      </c>
      <c r="B11944" t="s">
        <v>1932</v>
      </c>
      <c r="C11944">
        <v>33355</v>
      </c>
      <c r="D11944">
        <v>6446166575</v>
      </c>
    </row>
    <row r="11945" spans="1:4" x14ac:dyDescent="0.3">
      <c r="A11945" t="s">
        <v>14253</v>
      </c>
      <c r="B11945" t="s">
        <v>2920</v>
      </c>
      <c r="C11945">
        <v>55500</v>
      </c>
      <c r="D11945">
        <v>7688943361</v>
      </c>
    </row>
    <row r="11946" spans="1:4" x14ac:dyDescent="0.3">
      <c r="A11946" t="s">
        <v>14254</v>
      </c>
      <c r="B11946" t="s">
        <v>3269</v>
      </c>
      <c r="C11946">
        <v>38461</v>
      </c>
      <c r="D11946">
        <v>2417008025</v>
      </c>
    </row>
    <row r="11947" spans="1:4" x14ac:dyDescent="0.3">
      <c r="A11947" t="s">
        <v>14255</v>
      </c>
      <c r="B11947" t="s">
        <v>2323</v>
      </c>
      <c r="C11947">
        <v>13071</v>
      </c>
      <c r="D11947">
        <v>3060876401</v>
      </c>
    </row>
    <row r="11948" spans="1:4" x14ac:dyDescent="0.3">
      <c r="A11948" t="s">
        <v>14256</v>
      </c>
      <c r="B11948" t="s">
        <v>3873</v>
      </c>
      <c r="C11948">
        <v>58327</v>
      </c>
      <c r="D11948">
        <v>4029727026</v>
      </c>
    </row>
    <row r="11949" spans="1:4" x14ac:dyDescent="0.3">
      <c r="A11949" t="s">
        <v>14257</v>
      </c>
      <c r="B11949" t="s">
        <v>1999</v>
      </c>
      <c r="C11949">
        <v>17726</v>
      </c>
      <c r="D11949">
        <v>3473885983</v>
      </c>
    </row>
    <row r="11950" spans="1:4" x14ac:dyDescent="0.3">
      <c r="A11950" t="s">
        <v>14258</v>
      </c>
      <c r="B11950" t="s">
        <v>2018</v>
      </c>
      <c r="C11950">
        <v>27983</v>
      </c>
      <c r="D11950">
        <v>9597202352</v>
      </c>
    </row>
    <row r="11951" spans="1:4" x14ac:dyDescent="0.3">
      <c r="A11951" t="s">
        <v>14259</v>
      </c>
      <c r="B11951" t="s">
        <v>3915</v>
      </c>
      <c r="C11951">
        <v>34832</v>
      </c>
      <c r="D11951">
        <v>6322781804</v>
      </c>
    </row>
    <row r="11952" spans="1:4" x14ac:dyDescent="0.3">
      <c r="A11952" t="s">
        <v>14260</v>
      </c>
      <c r="B11952" t="s">
        <v>2459</v>
      </c>
      <c r="C11952">
        <v>52671</v>
      </c>
      <c r="D11952">
        <v>966588630</v>
      </c>
    </row>
    <row r="11953" spans="1:4" x14ac:dyDescent="0.3">
      <c r="A11953" t="s">
        <v>14261</v>
      </c>
      <c r="B11953" t="s">
        <v>2682</v>
      </c>
      <c r="C11953">
        <v>52980</v>
      </c>
      <c r="D11953">
        <v>2352201101</v>
      </c>
    </row>
    <row r="11954" spans="1:4" x14ac:dyDescent="0.3">
      <c r="A11954" t="s">
        <v>14262</v>
      </c>
      <c r="B11954" t="s">
        <v>2393</v>
      </c>
      <c r="C11954">
        <v>17517</v>
      </c>
      <c r="D11954">
        <v>3463222345</v>
      </c>
    </row>
    <row r="11955" spans="1:4" x14ac:dyDescent="0.3">
      <c r="A11955" t="s">
        <v>14263</v>
      </c>
      <c r="B11955" t="s">
        <v>2507</v>
      </c>
      <c r="C11955">
        <v>28099</v>
      </c>
      <c r="D11955">
        <v>3418374697</v>
      </c>
    </row>
    <row r="11956" spans="1:4" x14ac:dyDescent="0.3">
      <c r="A11956" t="s">
        <v>14264</v>
      </c>
      <c r="B11956" t="s">
        <v>2129</v>
      </c>
      <c r="C11956">
        <v>48622</v>
      </c>
      <c r="D11956">
        <v>9516781780</v>
      </c>
    </row>
    <row r="11957" spans="1:4" x14ac:dyDescent="0.3">
      <c r="A11957" t="s">
        <v>14265</v>
      </c>
      <c r="B11957" t="s">
        <v>2965</v>
      </c>
      <c r="C11957">
        <v>30062</v>
      </c>
      <c r="D11957">
        <v>3145039288</v>
      </c>
    </row>
    <row r="11958" spans="1:4" x14ac:dyDescent="0.3">
      <c r="A11958" t="s">
        <v>14266</v>
      </c>
      <c r="B11958" t="s">
        <v>2168</v>
      </c>
      <c r="C11958">
        <v>57387</v>
      </c>
      <c r="D11958">
        <v>9939542542</v>
      </c>
    </row>
    <row r="11959" spans="1:4" x14ac:dyDescent="0.3">
      <c r="A11959" t="s">
        <v>14267</v>
      </c>
      <c r="B11959" t="s">
        <v>2192</v>
      </c>
      <c r="C11959">
        <v>51937</v>
      </c>
      <c r="D11959">
        <v>4768342426</v>
      </c>
    </row>
    <row r="11960" spans="1:4" x14ac:dyDescent="0.3">
      <c r="A11960" t="s">
        <v>14268</v>
      </c>
      <c r="B11960" t="s">
        <v>2409</v>
      </c>
      <c r="C11960">
        <v>21756</v>
      </c>
      <c r="D11960">
        <v>7775126329</v>
      </c>
    </row>
    <row r="11961" spans="1:4" x14ac:dyDescent="0.3">
      <c r="A11961" t="s">
        <v>14269</v>
      </c>
      <c r="B11961" t="s">
        <v>2496</v>
      </c>
      <c r="C11961">
        <v>44338</v>
      </c>
      <c r="D11961">
        <v>8887868026</v>
      </c>
    </row>
    <row r="11962" spans="1:4" x14ac:dyDescent="0.3">
      <c r="A11962" t="s">
        <v>14270</v>
      </c>
      <c r="B11962" t="s">
        <v>3286</v>
      </c>
      <c r="C11962">
        <v>19898</v>
      </c>
      <c r="D11962">
        <v>9726268931</v>
      </c>
    </row>
    <row r="11963" spans="1:4" x14ac:dyDescent="0.3">
      <c r="A11963" t="s">
        <v>14271</v>
      </c>
      <c r="B11963" t="s">
        <v>2778</v>
      </c>
      <c r="C11963">
        <v>16469</v>
      </c>
      <c r="D11963">
        <v>5000631609</v>
      </c>
    </row>
    <row r="11964" spans="1:4" x14ac:dyDescent="0.3">
      <c r="A11964" t="s">
        <v>14272</v>
      </c>
      <c r="B11964" t="s">
        <v>1980</v>
      </c>
      <c r="C11964">
        <v>13796</v>
      </c>
      <c r="D11964">
        <v>4342145855</v>
      </c>
    </row>
    <row r="11965" spans="1:4" x14ac:dyDescent="0.3">
      <c r="A11965" t="s">
        <v>14273</v>
      </c>
      <c r="B11965" t="s">
        <v>3663</v>
      </c>
      <c r="C11965">
        <v>27697</v>
      </c>
      <c r="D11965">
        <v>885693418</v>
      </c>
    </row>
    <row r="11966" spans="1:4" x14ac:dyDescent="0.3">
      <c r="A11966" t="s">
        <v>14274</v>
      </c>
      <c r="B11966" t="s">
        <v>2016</v>
      </c>
      <c r="C11966">
        <v>57103</v>
      </c>
      <c r="D11966">
        <v>9151658844</v>
      </c>
    </row>
    <row r="11967" spans="1:4" x14ac:dyDescent="0.3">
      <c r="A11967" t="s">
        <v>14275</v>
      </c>
      <c r="B11967" t="s">
        <v>2725</v>
      </c>
      <c r="C11967">
        <v>56048</v>
      </c>
      <c r="D11967">
        <v>6276010022</v>
      </c>
    </row>
    <row r="11968" spans="1:4" x14ac:dyDescent="0.3">
      <c r="A11968" t="s">
        <v>14276</v>
      </c>
      <c r="B11968" t="s">
        <v>3271</v>
      </c>
      <c r="C11968">
        <v>15837</v>
      </c>
      <c r="D11968">
        <v>7411705322</v>
      </c>
    </row>
    <row r="11969" spans="1:4" x14ac:dyDescent="0.3">
      <c r="A11969" t="s">
        <v>14277</v>
      </c>
      <c r="B11969" t="s">
        <v>2069</v>
      </c>
      <c r="C11969">
        <v>33640</v>
      </c>
      <c r="D11969">
        <v>7373156215</v>
      </c>
    </row>
    <row r="11970" spans="1:4" x14ac:dyDescent="0.3">
      <c r="A11970" t="s">
        <v>14278</v>
      </c>
      <c r="B11970" t="s">
        <v>2057</v>
      </c>
      <c r="C11970">
        <v>16431</v>
      </c>
      <c r="D11970">
        <v>8705788102</v>
      </c>
    </row>
    <row r="11971" spans="1:4" x14ac:dyDescent="0.3">
      <c r="A11971" t="s">
        <v>14279</v>
      </c>
      <c r="B11971" t="s">
        <v>1988</v>
      </c>
      <c r="C11971">
        <v>38972</v>
      </c>
      <c r="D11971">
        <v>9885165231</v>
      </c>
    </row>
    <row r="11972" spans="1:4" x14ac:dyDescent="0.3">
      <c r="A11972" t="s">
        <v>14280</v>
      </c>
      <c r="B11972" t="s">
        <v>2997</v>
      </c>
      <c r="C11972">
        <v>32412</v>
      </c>
      <c r="D11972">
        <v>9260254965</v>
      </c>
    </row>
    <row r="11973" spans="1:4" x14ac:dyDescent="0.3">
      <c r="A11973" t="s">
        <v>14281</v>
      </c>
      <c r="B11973" t="s">
        <v>3126</v>
      </c>
      <c r="C11973">
        <v>39825</v>
      </c>
      <c r="D11973">
        <v>3806430489</v>
      </c>
    </row>
    <row r="11974" spans="1:4" x14ac:dyDescent="0.3">
      <c r="A11974" t="s">
        <v>14282</v>
      </c>
      <c r="B11974" t="s">
        <v>2714</v>
      </c>
      <c r="C11974">
        <v>35107</v>
      </c>
      <c r="D11974">
        <v>8620758454</v>
      </c>
    </row>
    <row r="11975" spans="1:4" x14ac:dyDescent="0.3">
      <c r="A11975" t="s">
        <v>14283</v>
      </c>
      <c r="B11975" t="s">
        <v>2164</v>
      </c>
      <c r="C11975">
        <v>52287</v>
      </c>
      <c r="D11975">
        <v>5499856877</v>
      </c>
    </row>
    <row r="11976" spans="1:4" x14ac:dyDescent="0.3">
      <c r="A11976" t="s">
        <v>14284</v>
      </c>
      <c r="B11976" t="s">
        <v>2298</v>
      </c>
      <c r="C11976">
        <v>47023</v>
      </c>
      <c r="D11976">
        <v>3379645060</v>
      </c>
    </row>
    <row r="11977" spans="1:4" x14ac:dyDescent="0.3">
      <c r="A11977" t="s">
        <v>14285</v>
      </c>
      <c r="B11977" t="s">
        <v>2800</v>
      </c>
      <c r="C11977">
        <v>52269</v>
      </c>
      <c r="D11977">
        <v>9795921177</v>
      </c>
    </row>
    <row r="11978" spans="1:4" x14ac:dyDescent="0.3">
      <c r="A11978" t="s">
        <v>14286</v>
      </c>
      <c r="B11978" t="s">
        <v>2133</v>
      </c>
      <c r="C11978">
        <v>15220</v>
      </c>
      <c r="D11978">
        <v>966588630</v>
      </c>
    </row>
    <row r="11979" spans="1:4" x14ac:dyDescent="0.3">
      <c r="A11979" t="s">
        <v>14287</v>
      </c>
      <c r="B11979" t="s">
        <v>2409</v>
      </c>
      <c r="C11979">
        <v>11318</v>
      </c>
      <c r="D11979">
        <v>4219825649</v>
      </c>
    </row>
    <row r="11980" spans="1:4" x14ac:dyDescent="0.3">
      <c r="A11980" t="s">
        <v>14288</v>
      </c>
      <c r="B11980" t="s">
        <v>2725</v>
      </c>
      <c r="C11980">
        <v>46537</v>
      </c>
      <c r="D11980">
        <v>3597778305</v>
      </c>
    </row>
    <row r="11981" spans="1:4" x14ac:dyDescent="0.3">
      <c r="A11981" t="s">
        <v>14289</v>
      </c>
      <c r="B11981" t="s">
        <v>1972</v>
      </c>
      <c r="C11981">
        <v>48206</v>
      </c>
      <c r="D11981">
        <v>9229113786</v>
      </c>
    </row>
    <row r="11982" spans="1:4" x14ac:dyDescent="0.3">
      <c r="A11982" t="s">
        <v>14290</v>
      </c>
      <c r="B11982" t="s">
        <v>2608</v>
      </c>
      <c r="C11982">
        <v>17790</v>
      </c>
      <c r="D11982">
        <v>3935718624</v>
      </c>
    </row>
    <row r="11983" spans="1:4" x14ac:dyDescent="0.3">
      <c r="A11983" t="s">
        <v>14291</v>
      </c>
      <c r="B11983" t="s">
        <v>2896</v>
      </c>
      <c r="C11983">
        <v>31300</v>
      </c>
      <c r="D11983">
        <v>4656574848</v>
      </c>
    </row>
    <row r="11984" spans="1:4" x14ac:dyDescent="0.3">
      <c r="A11984" t="s">
        <v>14292</v>
      </c>
      <c r="B11984" t="s">
        <v>2137</v>
      </c>
      <c r="C11984">
        <v>34660</v>
      </c>
      <c r="D11984">
        <v>3513651333</v>
      </c>
    </row>
    <row r="11985" spans="1:4" x14ac:dyDescent="0.3">
      <c r="A11985" t="s">
        <v>14293</v>
      </c>
      <c r="B11985" t="s">
        <v>5394</v>
      </c>
      <c r="C11985">
        <v>12987</v>
      </c>
      <c r="D11985">
        <v>3642452728</v>
      </c>
    </row>
    <row r="11986" spans="1:4" x14ac:dyDescent="0.3">
      <c r="A11986" t="s">
        <v>14294</v>
      </c>
      <c r="B11986" t="s">
        <v>2385</v>
      </c>
      <c r="C11986">
        <v>57621</v>
      </c>
      <c r="D11986">
        <v>4969679754</v>
      </c>
    </row>
    <row r="11987" spans="1:4" x14ac:dyDescent="0.3">
      <c r="A11987" t="s">
        <v>14295</v>
      </c>
      <c r="B11987" t="s">
        <v>3142</v>
      </c>
      <c r="C11987">
        <v>25454</v>
      </c>
      <c r="D11987">
        <v>7783641539</v>
      </c>
    </row>
    <row r="11988" spans="1:4" x14ac:dyDescent="0.3">
      <c r="A11988" t="s">
        <v>14296</v>
      </c>
      <c r="B11988" t="s">
        <v>2001</v>
      </c>
      <c r="C11988">
        <v>13898</v>
      </c>
      <c r="D11988">
        <v>7118642576</v>
      </c>
    </row>
    <row r="11989" spans="1:4" x14ac:dyDescent="0.3">
      <c r="A11989" t="s">
        <v>14297</v>
      </c>
      <c r="B11989" t="s">
        <v>2797</v>
      </c>
      <c r="C11989">
        <v>16250</v>
      </c>
      <c r="D11989">
        <v>3219601650</v>
      </c>
    </row>
    <row r="11990" spans="1:4" x14ac:dyDescent="0.3">
      <c r="A11990" t="s">
        <v>14298</v>
      </c>
      <c r="B11990" t="s">
        <v>2650</v>
      </c>
      <c r="C11990">
        <v>15911</v>
      </c>
      <c r="D11990">
        <v>7824503232</v>
      </c>
    </row>
    <row r="11991" spans="1:4" x14ac:dyDescent="0.3">
      <c r="A11991" t="s">
        <v>14299</v>
      </c>
      <c r="B11991" t="s">
        <v>2116</v>
      </c>
      <c r="C11991">
        <v>32968</v>
      </c>
      <c r="D11991">
        <v>4439073344</v>
      </c>
    </row>
    <row r="11992" spans="1:4" x14ac:dyDescent="0.3">
      <c r="A11992" t="s">
        <v>14300</v>
      </c>
      <c r="B11992" t="s">
        <v>2920</v>
      </c>
      <c r="C11992">
        <v>24773</v>
      </c>
      <c r="D11992">
        <v>3213290963</v>
      </c>
    </row>
    <row r="11993" spans="1:4" x14ac:dyDescent="0.3">
      <c r="A11993" t="s">
        <v>14301</v>
      </c>
      <c r="B11993" t="s">
        <v>2016</v>
      </c>
      <c r="C11993">
        <v>49203</v>
      </c>
      <c r="D11993">
        <v>6383978705</v>
      </c>
    </row>
    <row r="11994" spans="1:4" x14ac:dyDescent="0.3">
      <c r="A11994" t="s">
        <v>14302</v>
      </c>
      <c r="B11994" t="s">
        <v>2059</v>
      </c>
      <c r="C11994">
        <v>35480</v>
      </c>
      <c r="D11994">
        <v>3409869514</v>
      </c>
    </row>
    <row r="11995" spans="1:4" x14ac:dyDescent="0.3">
      <c r="A11995" t="s">
        <v>14303</v>
      </c>
      <c r="B11995" t="s">
        <v>2260</v>
      </c>
      <c r="C11995">
        <v>12327</v>
      </c>
      <c r="D11995">
        <v>9674189459</v>
      </c>
    </row>
    <row r="11996" spans="1:4" x14ac:dyDescent="0.3">
      <c r="A11996" t="s">
        <v>14304</v>
      </c>
      <c r="B11996" t="s">
        <v>2468</v>
      </c>
      <c r="C11996">
        <v>42955</v>
      </c>
      <c r="D11996">
        <v>9829586073</v>
      </c>
    </row>
    <row r="11997" spans="1:4" x14ac:dyDescent="0.3">
      <c r="A11997" t="s">
        <v>14305</v>
      </c>
      <c r="B11997" t="s">
        <v>2073</v>
      </c>
      <c r="C11997">
        <v>10429</v>
      </c>
      <c r="D11997">
        <v>6789106936</v>
      </c>
    </row>
    <row r="11998" spans="1:4" x14ac:dyDescent="0.3">
      <c r="A11998" t="s">
        <v>14306</v>
      </c>
      <c r="B11998" t="s">
        <v>3039</v>
      </c>
      <c r="C11998">
        <v>39360</v>
      </c>
      <c r="D11998">
        <v>2314136845</v>
      </c>
    </row>
    <row r="11999" spans="1:4" x14ac:dyDescent="0.3">
      <c r="A11999" t="s">
        <v>14307</v>
      </c>
      <c r="B11999" t="s">
        <v>2177</v>
      </c>
      <c r="C11999">
        <v>52555</v>
      </c>
      <c r="D11999">
        <v>8519669638</v>
      </c>
    </row>
    <row r="12000" spans="1:4" x14ac:dyDescent="0.3">
      <c r="A12000" t="s">
        <v>14308</v>
      </c>
      <c r="B12000" t="s">
        <v>2923</v>
      </c>
      <c r="C12000">
        <v>32802</v>
      </c>
      <c r="D12000">
        <v>5353923685</v>
      </c>
    </row>
    <row r="12001" spans="1:4" x14ac:dyDescent="0.3">
      <c r="A12001" t="s">
        <v>14309</v>
      </c>
      <c r="B12001" t="s">
        <v>2113</v>
      </c>
      <c r="C12001">
        <v>35194</v>
      </c>
      <c r="D12001">
        <v>5574535556</v>
      </c>
    </row>
    <row r="12002" spans="1:4" x14ac:dyDescent="0.3">
      <c r="A12002" t="s">
        <v>14310</v>
      </c>
      <c r="B12002" t="s">
        <v>2246</v>
      </c>
      <c r="C12002">
        <v>31261</v>
      </c>
      <c r="D12002">
        <v>4698538416</v>
      </c>
    </row>
    <row r="12003" spans="1:4" x14ac:dyDescent="0.3">
      <c r="A12003" t="s">
        <v>14311</v>
      </c>
      <c r="B12003" t="s">
        <v>1948</v>
      </c>
      <c r="C12003">
        <v>57298</v>
      </c>
      <c r="D12003">
        <v>3772653790</v>
      </c>
    </row>
    <row r="12004" spans="1:4" x14ac:dyDescent="0.3">
      <c r="A12004" t="s">
        <v>14312</v>
      </c>
      <c r="B12004" t="s">
        <v>3271</v>
      </c>
      <c r="C12004">
        <v>34419</v>
      </c>
      <c r="D12004">
        <v>2524572722</v>
      </c>
    </row>
    <row r="12005" spans="1:4" x14ac:dyDescent="0.3">
      <c r="A12005" t="s">
        <v>14313</v>
      </c>
      <c r="B12005" t="s">
        <v>2419</v>
      </c>
      <c r="C12005">
        <v>26590</v>
      </c>
      <c r="D12005">
        <v>1918356416</v>
      </c>
    </row>
    <row r="12006" spans="1:4" x14ac:dyDescent="0.3">
      <c r="A12006" t="s">
        <v>14314</v>
      </c>
      <c r="B12006" t="s">
        <v>1978</v>
      </c>
      <c r="C12006">
        <v>58493</v>
      </c>
      <c r="D12006">
        <v>9624054975</v>
      </c>
    </row>
    <row r="12007" spans="1:4" x14ac:dyDescent="0.3">
      <c r="A12007" t="s">
        <v>14315</v>
      </c>
      <c r="B12007" t="s">
        <v>2546</v>
      </c>
      <c r="C12007">
        <v>38578</v>
      </c>
      <c r="D12007">
        <v>9726644925</v>
      </c>
    </row>
    <row r="12008" spans="1:4" x14ac:dyDescent="0.3">
      <c r="A12008" t="s">
        <v>14316</v>
      </c>
      <c r="B12008" t="s">
        <v>2173</v>
      </c>
      <c r="C12008">
        <v>15331</v>
      </c>
      <c r="D12008">
        <v>6819637888</v>
      </c>
    </row>
    <row r="12009" spans="1:4" x14ac:dyDescent="0.3">
      <c r="A12009" t="s">
        <v>14317</v>
      </c>
      <c r="B12009" t="s">
        <v>2158</v>
      </c>
      <c r="C12009">
        <v>14694</v>
      </c>
      <c r="D12009">
        <v>8788824691</v>
      </c>
    </row>
    <row r="12010" spans="1:4" x14ac:dyDescent="0.3">
      <c r="A12010" t="s">
        <v>14318</v>
      </c>
      <c r="B12010" t="s">
        <v>2109</v>
      </c>
      <c r="C12010">
        <v>38953</v>
      </c>
      <c r="D12010">
        <v>3933561566</v>
      </c>
    </row>
    <row r="12011" spans="1:4" x14ac:dyDescent="0.3">
      <c r="A12011" t="s">
        <v>14319</v>
      </c>
      <c r="B12011" t="s">
        <v>2797</v>
      </c>
      <c r="C12011">
        <v>17328</v>
      </c>
      <c r="D12011">
        <v>966588630</v>
      </c>
    </row>
    <row r="12012" spans="1:4" x14ac:dyDescent="0.3">
      <c r="A12012" t="s">
        <v>14320</v>
      </c>
      <c r="B12012" t="s">
        <v>2778</v>
      </c>
      <c r="C12012">
        <v>48506</v>
      </c>
      <c r="D12012">
        <v>2599557828</v>
      </c>
    </row>
    <row r="12013" spans="1:4" x14ac:dyDescent="0.3">
      <c r="A12013" t="s">
        <v>14321</v>
      </c>
      <c r="B12013" t="s">
        <v>1982</v>
      </c>
      <c r="C12013">
        <v>55533</v>
      </c>
      <c r="D12013">
        <v>5623896162</v>
      </c>
    </row>
    <row r="12014" spans="1:4" x14ac:dyDescent="0.3">
      <c r="A12014" t="s">
        <v>14322</v>
      </c>
      <c r="B12014" t="s">
        <v>1984</v>
      </c>
      <c r="C12014">
        <v>50816</v>
      </c>
      <c r="D12014">
        <v>5974179625</v>
      </c>
    </row>
    <row r="12015" spans="1:4" x14ac:dyDescent="0.3">
      <c r="A12015" t="s">
        <v>14323</v>
      </c>
      <c r="B12015" t="s">
        <v>2931</v>
      </c>
      <c r="C12015">
        <v>45322</v>
      </c>
      <c r="D12015">
        <v>8173067724</v>
      </c>
    </row>
    <row r="12016" spans="1:4" x14ac:dyDescent="0.3">
      <c r="A12016" t="s">
        <v>14324</v>
      </c>
      <c r="B12016" t="s">
        <v>1999</v>
      </c>
      <c r="C12016">
        <v>28378</v>
      </c>
      <c r="D12016">
        <v>1958063002</v>
      </c>
    </row>
    <row r="12017" spans="1:4" x14ac:dyDescent="0.3">
      <c r="A12017" t="s">
        <v>14325</v>
      </c>
      <c r="B12017" t="s">
        <v>2587</v>
      </c>
      <c r="C12017">
        <v>36481</v>
      </c>
      <c r="D12017">
        <v>6148235056</v>
      </c>
    </row>
    <row r="12018" spans="1:4" x14ac:dyDescent="0.3">
      <c r="A12018" t="s">
        <v>14326</v>
      </c>
      <c r="B12018" t="s">
        <v>2718</v>
      </c>
      <c r="C12018">
        <v>49859</v>
      </c>
      <c r="D12018">
        <v>9617190826</v>
      </c>
    </row>
    <row r="12019" spans="1:4" x14ac:dyDescent="0.3">
      <c r="A12019" t="s">
        <v>14327</v>
      </c>
      <c r="B12019" t="s">
        <v>2045</v>
      </c>
      <c r="C12019">
        <v>13667</v>
      </c>
      <c r="D12019">
        <v>8887868026</v>
      </c>
    </row>
    <row r="12020" spans="1:4" x14ac:dyDescent="0.3">
      <c r="A12020" t="s">
        <v>14328</v>
      </c>
      <c r="B12020" t="s">
        <v>2041</v>
      </c>
      <c r="C12020">
        <v>30684</v>
      </c>
      <c r="D12020">
        <v>9013891098</v>
      </c>
    </row>
    <row r="12021" spans="1:4" x14ac:dyDescent="0.3">
      <c r="A12021" t="s">
        <v>14329</v>
      </c>
      <c r="B12021" t="s">
        <v>2319</v>
      </c>
      <c r="C12021">
        <v>52484</v>
      </c>
      <c r="D12021">
        <v>9795921177</v>
      </c>
    </row>
    <row r="12022" spans="1:4" x14ac:dyDescent="0.3">
      <c r="A12022" t="s">
        <v>14330</v>
      </c>
      <c r="B12022" t="s">
        <v>2008</v>
      </c>
      <c r="C12022">
        <v>52159</v>
      </c>
      <c r="D12022">
        <v>8460683117</v>
      </c>
    </row>
    <row r="12023" spans="1:4" x14ac:dyDescent="0.3">
      <c r="A12023" t="s">
        <v>14331</v>
      </c>
      <c r="B12023" t="s">
        <v>2396</v>
      </c>
      <c r="C12023">
        <v>43700</v>
      </c>
      <c r="D12023">
        <v>1657097021</v>
      </c>
    </row>
    <row r="12024" spans="1:4" x14ac:dyDescent="0.3">
      <c r="A12024" t="s">
        <v>14332</v>
      </c>
      <c r="B12024" t="s">
        <v>2116</v>
      </c>
      <c r="C12024">
        <v>53492</v>
      </c>
      <c r="D12024">
        <v>3991175401</v>
      </c>
    </row>
    <row r="12025" spans="1:4" x14ac:dyDescent="0.3">
      <c r="A12025" t="s">
        <v>14333</v>
      </c>
      <c r="B12025" t="s">
        <v>2199</v>
      </c>
      <c r="C12025">
        <v>49551</v>
      </c>
      <c r="D12025">
        <v>4972162740</v>
      </c>
    </row>
    <row r="12026" spans="1:4" x14ac:dyDescent="0.3">
      <c r="A12026" t="s">
        <v>14334</v>
      </c>
      <c r="B12026" t="s">
        <v>2049</v>
      </c>
      <c r="C12026">
        <v>29403</v>
      </c>
      <c r="D12026">
        <v>3269054114</v>
      </c>
    </row>
    <row r="12027" spans="1:4" x14ac:dyDescent="0.3">
      <c r="A12027" t="s">
        <v>14335</v>
      </c>
      <c r="B12027" t="s">
        <v>2426</v>
      </c>
      <c r="C12027">
        <v>46657</v>
      </c>
      <c r="D12027">
        <v>4439073344</v>
      </c>
    </row>
    <row r="12028" spans="1:4" x14ac:dyDescent="0.3">
      <c r="A12028" t="s">
        <v>14336</v>
      </c>
      <c r="B12028" t="s">
        <v>3078</v>
      </c>
      <c r="C12028">
        <v>22308</v>
      </c>
      <c r="D12028">
        <v>4768342426</v>
      </c>
    </row>
    <row r="12029" spans="1:4" x14ac:dyDescent="0.3">
      <c r="A12029" t="s">
        <v>14337</v>
      </c>
      <c r="B12029" t="s">
        <v>4864</v>
      </c>
      <c r="C12029">
        <v>44536</v>
      </c>
      <c r="D12029">
        <v>9340388305</v>
      </c>
    </row>
    <row r="12030" spans="1:4" x14ac:dyDescent="0.3">
      <c r="A12030" t="s">
        <v>14338</v>
      </c>
      <c r="B12030" t="s">
        <v>3113</v>
      </c>
      <c r="C12030">
        <v>28369</v>
      </c>
      <c r="D12030">
        <v>7268478941</v>
      </c>
    </row>
    <row r="12031" spans="1:4" x14ac:dyDescent="0.3">
      <c r="A12031" t="s">
        <v>14339</v>
      </c>
      <c r="B12031" t="s">
        <v>3533</v>
      </c>
      <c r="C12031">
        <v>44433</v>
      </c>
      <c r="D12031">
        <v>3288836432</v>
      </c>
    </row>
    <row r="12032" spans="1:4" x14ac:dyDescent="0.3">
      <c r="A12032" t="s">
        <v>14340</v>
      </c>
      <c r="B12032" t="s">
        <v>2574</v>
      </c>
      <c r="C12032">
        <v>24476</v>
      </c>
      <c r="D12032">
        <v>793441269</v>
      </c>
    </row>
    <row r="12033" spans="1:4" x14ac:dyDescent="0.3">
      <c r="A12033" t="s">
        <v>14341</v>
      </c>
      <c r="B12033" t="s">
        <v>2129</v>
      </c>
      <c r="C12033">
        <v>19342</v>
      </c>
      <c r="D12033">
        <v>844376051</v>
      </c>
    </row>
    <row r="12034" spans="1:4" x14ac:dyDescent="0.3">
      <c r="A12034" t="s">
        <v>14342</v>
      </c>
      <c r="B12034" t="s">
        <v>1991</v>
      </c>
      <c r="C12034">
        <v>56042</v>
      </c>
      <c r="D12034">
        <v>5795848808</v>
      </c>
    </row>
    <row r="12035" spans="1:4" x14ac:dyDescent="0.3">
      <c r="A12035" t="s">
        <v>14343</v>
      </c>
      <c r="B12035" t="s">
        <v>2869</v>
      </c>
      <c r="C12035">
        <v>54199</v>
      </c>
      <c r="D12035">
        <v>5412518958</v>
      </c>
    </row>
    <row r="12036" spans="1:4" x14ac:dyDescent="0.3">
      <c r="A12036" t="s">
        <v>14344</v>
      </c>
      <c r="B12036" t="s">
        <v>2020</v>
      </c>
      <c r="C12036">
        <v>26253</v>
      </c>
      <c r="D12036">
        <v>5795848808</v>
      </c>
    </row>
    <row r="12037" spans="1:4" x14ac:dyDescent="0.3">
      <c r="A12037" t="s">
        <v>14345</v>
      </c>
      <c r="B12037" t="s">
        <v>2205</v>
      </c>
      <c r="C12037">
        <v>27817</v>
      </c>
      <c r="D12037">
        <v>4029727026</v>
      </c>
    </row>
    <row r="12038" spans="1:4" x14ac:dyDescent="0.3">
      <c r="A12038" t="s">
        <v>14346</v>
      </c>
      <c r="B12038" t="s">
        <v>1976</v>
      </c>
      <c r="C12038">
        <v>37117</v>
      </c>
      <c r="D12038">
        <v>8462409454</v>
      </c>
    </row>
    <row r="12039" spans="1:4" x14ac:dyDescent="0.3">
      <c r="A12039" t="s">
        <v>14347</v>
      </c>
      <c r="B12039" t="s">
        <v>2239</v>
      </c>
      <c r="C12039">
        <v>27105</v>
      </c>
      <c r="D12039">
        <v>7001733199</v>
      </c>
    </row>
    <row r="12040" spans="1:4" x14ac:dyDescent="0.3">
      <c r="A12040" t="s">
        <v>14348</v>
      </c>
      <c r="B12040" t="s">
        <v>3297</v>
      </c>
      <c r="C12040">
        <v>14287</v>
      </c>
      <c r="D12040">
        <v>1266227768</v>
      </c>
    </row>
    <row r="12041" spans="1:4" x14ac:dyDescent="0.3">
      <c r="A12041" t="s">
        <v>14349</v>
      </c>
      <c r="B12041" t="s">
        <v>2207</v>
      </c>
      <c r="C12041">
        <v>11077</v>
      </c>
      <c r="D12041">
        <v>3996818513</v>
      </c>
    </row>
    <row r="12042" spans="1:4" x14ac:dyDescent="0.3">
      <c r="A12042" t="s">
        <v>14350</v>
      </c>
      <c r="B12042" t="s">
        <v>3886</v>
      </c>
      <c r="C12042">
        <v>45343</v>
      </c>
      <c r="D12042">
        <v>1502791994</v>
      </c>
    </row>
    <row r="12043" spans="1:4" x14ac:dyDescent="0.3">
      <c r="A12043" t="s">
        <v>14351</v>
      </c>
      <c r="B12043" t="s">
        <v>2847</v>
      </c>
      <c r="C12043">
        <v>29197</v>
      </c>
      <c r="D12043">
        <v>8189289020</v>
      </c>
    </row>
    <row r="12044" spans="1:4" x14ac:dyDescent="0.3">
      <c r="A12044" t="s">
        <v>14352</v>
      </c>
      <c r="B12044" t="s">
        <v>2037</v>
      </c>
      <c r="C12044">
        <v>34531</v>
      </c>
      <c r="D12044">
        <v>7304628987</v>
      </c>
    </row>
    <row r="12045" spans="1:4" x14ac:dyDescent="0.3">
      <c r="A12045" t="s">
        <v>14353</v>
      </c>
      <c r="B12045" t="s">
        <v>2583</v>
      </c>
      <c r="C12045">
        <v>41007</v>
      </c>
      <c r="D12045">
        <v>1053331541</v>
      </c>
    </row>
    <row r="12046" spans="1:4" x14ac:dyDescent="0.3">
      <c r="A12046" t="s">
        <v>14354</v>
      </c>
      <c r="B12046" t="s">
        <v>2121</v>
      </c>
      <c r="C12046">
        <v>31158</v>
      </c>
      <c r="D12046">
        <v>76572129</v>
      </c>
    </row>
    <row r="12047" spans="1:4" x14ac:dyDescent="0.3">
      <c r="A12047" t="s">
        <v>14355</v>
      </c>
      <c r="B12047" t="s">
        <v>3720</v>
      </c>
      <c r="C12047">
        <v>56031</v>
      </c>
      <c r="D12047">
        <v>4499766028</v>
      </c>
    </row>
    <row r="12048" spans="1:4" x14ac:dyDescent="0.3">
      <c r="A12048" t="s">
        <v>14356</v>
      </c>
      <c r="B12048" t="s">
        <v>2008</v>
      </c>
      <c r="C12048">
        <v>40441</v>
      </c>
      <c r="D12048">
        <v>8099854152</v>
      </c>
    </row>
    <row r="12049" spans="1:4" x14ac:dyDescent="0.3">
      <c r="A12049" t="s">
        <v>14357</v>
      </c>
      <c r="B12049" t="s">
        <v>2197</v>
      </c>
      <c r="C12049">
        <v>34445</v>
      </c>
      <c r="D12049">
        <v>4815280800</v>
      </c>
    </row>
    <row r="12050" spans="1:4" x14ac:dyDescent="0.3">
      <c r="A12050" t="s">
        <v>14358</v>
      </c>
      <c r="B12050" t="s">
        <v>2024</v>
      </c>
      <c r="C12050">
        <v>45907</v>
      </c>
      <c r="D12050">
        <v>3524504531</v>
      </c>
    </row>
    <row r="12051" spans="1:4" x14ac:dyDescent="0.3">
      <c r="A12051" t="s">
        <v>14359</v>
      </c>
      <c r="B12051" t="s">
        <v>2312</v>
      </c>
      <c r="C12051">
        <v>34135</v>
      </c>
      <c r="D12051">
        <v>3473885983</v>
      </c>
    </row>
    <row r="12052" spans="1:4" x14ac:dyDescent="0.3">
      <c r="A12052" t="s">
        <v>14360</v>
      </c>
      <c r="B12052" t="s">
        <v>2323</v>
      </c>
      <c r="C12052">
        <v>58202</v>
      </c>
      <c r="D12052">
        <v>569240891</v>
      </c>
    </row>
    <row r="12053" spans="1:4" x14ac:dyDescent="0.3">
      <c r="A12053" t="s">
        <v>14361</v>
      </c>
      <c r="B12053" t="s">
        <v>3235</v>
      </c>
      <c r="C12053">
        <v>43782</v>
      </c>
      <c r="D12053">
        <v>5068508845</v>
      </c>
    </row>
    <row r="12054" spans="1:4" x14ac:dyDescent="0.3">
      <c r="A12054" t="s">
        <v>14362</v>
      </c>
      <c r="B12054" t="s">
        <v>2519</v>
      </c>
      <c r="C12054">
        <v>42016</v>
      </c>
      <c r="D12054">
        <v>9457151267</v>
      </c>
    </row>
    <row r="12055" spans="1:4" x14ac:dyDescent="0.3">
      <c r="A12055" t="s">
        <v>14363</v>
      </c>
      <c r="B12055" t="s">
        <v>2242</v>
      </c>
      <c r="C12055">
        <v>49911</v>
      </c>
      <c r="D12055">
        <v>8401146046</v>
      </c>
    </row>
    <row r="12056" spans="1:4" x14ac:dyDescent="0.3">
      <c r="A12056" t="s">
        <v>14364</v>
      </c>
      <c r="B12056" t="s">
        <v>2190</v>
      </c>
      <c r="C12056">
        <v>43724</v>
      </c>
      <c r="D12056">
        <v>4342145855</v>
      </c>
    </row>
    <row r="12057" spans="1:4" x14ac:dyDescent="0.3">
      <c r="A12057" t="s">
        <v>14365</v>
      </c>
      <c r="B12057" t="s">
        <v>2099</v>
      </c>
      <c r="C12057">
        <v>47161</v>
      </c>
      <c r="D12057">
        <v>9829586073</v>
      </c>
    </row>
    <row r="12058" spans="1:4" x14ac:dyDescent="0.3">
      <c r="A12058" t="s">
        <v>14366</v>
      </c>
      <c r="B12058" t="s">
        <v>2709</v>
      </c>
      <c r="C12058">
        <v>58092</v>
      </c>
      <c r="D12058">
        <v>5412518958</v>
      </c>
    </row>
    <row r="12059" spans="1:4" x14ac:dyDescent="0.3">
      <c r="A12059" t="s">
        <v>14367</v>
      </c>
      <c r="B12059" t="s">
        <v>2271</v>
      </c>
      <c r="C12059">
        <v>27451</v>
      </c>
      <c r="D12059">
        <v>7269614199</v>
      </c>
    </row>
    <row r="12060" spans="1:4" x14ac:dyDescent="0.3">
      <c r="A12060" t="s">
        <v>14368</v>
      </c>
      <c r="B12060" t="s">
        <v>3356</v>
      </c>
      <c r="C12060">
        <v>56852</v>
      </c>
      <c r="D12060">
        <v>7473861379</v>
      </c>
    </row>
    <row r="12061" spans="1:4" x14ac:dyDescent="0.3">
      <c r="A12061" t="s">
        <v>14369</v>
      </c>
      <c r="B12061" t="s">
        <v>2194</v>
      </c>
      <c r="C12061">
        <v>17459</v>
      </c>
      <c r="D12061">
        <v>9458563771</v>
      </c>
    </row>
    <row r="12062" spans="1:4" x14ac:dyDescent="0.3">
      <c r="A12062" t="s">
        <v>14370</v>
      </c>
      <c r="B12062" t="s">
        <v>2296</v>
      </c>
      <c r="C12062">
        <v>53613</v>
      </c>
      <c r="D12062">
        <v>4482855448</v>
      </c>
    </row>
    <row r="12063" spans="1:4" x14ac:dyDescent="0.3">
      <c r="A12063" t="s">
        <v>14371</v>
      </c>
      <c r="B12063" t="s">
        <v>2214</v>
      </c>
      <c r="C12063">
        <v>50401</v>
      </c>
      <c r="D12063">
        <v>3418374697</v>
      </c>
    </row>
    <row r="12064" spans="1:4" x14ac:dyDescent="0.3">
      <c r="A12064" t="s">
        <v>14372</v>
      </c>
      <c r="B12064" t="s">
        <v>1988</v>
      </c>
      <c r="C12064">
        <v>14398</v>
      </c>
      <c r="D12064">
        <v>2493113470</v>
      </c>
    </row>
    <row r="12065" spans="1:4" x14ac:dyDescent="0.3">
      <c r="A12065" t="s">
        <v>14373</v>
      </c>
      <c r="B12065" t="s">
        <v>2778</v>
      </c>
      <c r="C12065">
        <v>42605</v>
      </c>
      <c r="D12065">
        <v>7473861379</v>
      </c>
    </row>
    <row r="12066" spans="1:4" x14ac:dyDescent="0.3">
      <c r="A12066" t="s">
        <v>14374</v>
      </c>
      <c r="B12066" t="s">
        <v>2736</v>
      </c>
      <c r="C12066">
        <v>47789</v>
      </c>
      <c r="D12066">
        <v>9727426344</v>
      </c>
    </row>
    <row r="12067" spans="1:4" x14ac:dyDescent="0.3">
      <c r="A12067" t="s">
        <v>14375</v>
      </c>
      <c r="B12067" t="s">
        <v>2459</v>
      </c>
      <c r="C12067">
        <v>27265</v>
      </c>
      <c r="D12067">
        <v>5142790693</v>
      </c>
    </row>
    <row r="12068" spans="1:4" x14ac:dyDescent="0.3">
      <c r="A12068" t="s">
        <v>14376</v>
      </c>
      <c r="B12068" t="s">
        <v>2016</v>
      </c>
      <c r="C12068">
        <v>50508</v>
      </c>
      <c r="D12068">
        <v>263573389</v>
      </c>
    </row>
    <row r="12069" spans="1:4" x14ac:dyDescent="0.3">
      <c r="A12069" t="s">
        <v>14377</v>
      </c>
      <c r="B12069" t="s">
        <v>5394</v>
      </c>
      <c r="C12069">
        <v>19761</v>
      </c>
      <c r="D12069">
        <v>5211527984</v>
      </c>
    </row>
    <row r="12070" spans="1:4" x14ac:dyDescent="0.3">
      <c r="A12070" t="s">
        <v>14378</v>
      </c>
      <c r="B12070" t="s">
        <v>2574</v>
      </c>
      <c r="C12070">
        <v>14006</v>
      </c>
      <c r="D12070">
        <v>2480515559</v>
      </c>
    </row>
    <row r="12071" spans="1:4" x14ac:dyDescent="0.3">
      <c r="A12071" t="s">
        <v>14379</v>
      </c>
      <c r="B12071" t="s">
        <v>2824</v>
      </c>
      <c r="C12071">
        <v>50423</v>
      </c>
      <c r="D12071">
        <v>1754740677</v>
      </c>
    </row>
    <row r="12072" spans="1:4" x14ac:dyDescent="0.3">
      <c r="A12072" t="s">
        <v>14380</v>
      </c>
      <c r="B12072" t="s">
        <v>2197</v>
      </c>
      <c r="C12072">
        <v>42929</v>
      </c>
      <c r="D12072">
        <v>8501525324</v>
      </c>
    </row>
    <row r="12073" spans="1:4" x14ac:dyDescent="0.3">
      <c r="A12073" t="s">
        <v>14381</v>
      </c>
      <c r="B12073" t="s">
        <v>3487</v>
      </c>
      <c r="C12073">
        <v>51119</v>
      </c>
      <c r="D12073">
        <v>4958503722</v>
      </c>
    </row>
    <row r="12074" spans="1:4" x14ac:dyDescent="0.3">
      <c r="A12074" t="s">
        <v>14382</v>
      </c>
      <c r="B12074" t="s">
        <v>2608</v>
      </c>
      <c r="C12074">
        <v>28960</v>
      </c>
      <c r="D12074">
        <v>3463222345</v>
      </c>
    </row>
    <row r="12075" spans="1:4" x14ac:dyDescent="0.3">
      <c r="A12075" t="s">
        <v>14383</v>
      </c>
      <c r="B12075" t="s">
        <v>2606</v>
      </c>
      <c r="C12075">
        <v>44858</v>
      </c>
      <c r="D12075">
        <v>9939542542</v>
      </c>
    </row>
    <row r="12076" spans="1:4" x14ac:dyDescent="0.3">
      <c r="A12076" t="s">
        <v>14384</v>
      </c>
      <c r="B12076" t="s">
        <v>3044</v>
      </c>
      <c r="C12076">
        <v>27109</v>
      </c>
      <c r="D12076">
        <v>3217797337</v>
      </c>
    </row>
    <row r="12077" spans="1:4" x14ac:dyDescent="0.3">
      <c r="A12077" t="s">
        <v>14385</v>
      </c>
      <c r="B12077" t="s">
        <v>2636</v>
      </c>
      <c r="C12077">
        <v>58675</v>
      </c>
      <c r="D12077">
        <v>3967370569</v>
      </c>
    </row>
    <row r="12078" spans="1:4" x14ac:dyDescent="0.3">
      <c r="A12078" t="s">
        <v>14386</v>
      </c>
      <c r="B12078" t="s">
        <v>1980</v>
      </c>
      <c r="C12078">
        <v>37178</v>
      </c>
      <c r="D12078">
        <v>5675852751</v>
      </c>
    </row>
    <row r="12079" spans="1:4" x14ac:dyDescent="0.3">
      <c r="A12079" t="s">
        <v>14387</v>
      </c>
      <c r="B12079" t="s">
        <v>2075</v>
      </c>
      <c r="C12079">
        <v>18995</v>
      </c>
      <c r="D12079">
        <v>274599287</v>
      </c>
    </row>
    <row r="12080" spans="1:4" x14ac:dyDescent="0.3">
      <c r="A12080" t="s">
        <v>14388</v>
      </c>
      <c r="B12080" t="s">
        <v>2244</v>
      </c>
      <c r="C12080">
        <v>59350</v>
      </c>
      <c r="D12080">
        <v>5519420165</v>
      </c>
    </row>
    <row r="12081" spans="1:4" x14ac:dyDescent="0.3">
      <c r="A12081" t="s">
        <v>14389</v>
      </c>
      <c r="B12081" t="s">
        <v>2197</v>
      </c>
      <c r="C12081">
        <v>54642</v>
      </c>
      <c r="D12081">
        <v>9885165231</v>
      </c>
    </row>
    <row r="12082" spans="1:4" x14ac:dyDescent="0.3">
      <c r="A12082" t="s">
        <v>14390</v>
      </c>
      <c r="B12082" t="s">
        <v>2012</v>
      </c>
      <c r="C12082">
        <v>56682</v>
      </c>
      <c r="D12082">
        <v>594961432</v>
      </c>
    </row>
    <row r="12083" spans="1:4" x14ac:dyDescent="0.3">
      <c r="A12083" t="s">
        <v>14391</v>
      </c>
      <c r="B12083" t="s">
        <v>1948</v>
      </c>
      <c r="C12083">
        <v>59318</v>
      </c>
      <c r="D12083">
        <v>3488994694</v>
      </c>
    </row>
    <row r="12084" spans="1:4" x14ac:dyDescent="0.3">
      <c r="A12084" t="s">
        <v>14392</v>
      </c>
      <c r="B12084" t="s">
        <v>2207</v>
      </c>
      <c r="C12084">
        <v>37941</v>
      </c>
      <c r="D12084">
        <v>1475796307</v>
      </c>
    </row>
    <row r="12085" spans="1:4" x14ac:dyDescent="0.3">
      <c r="A12085" t="s">
        <v>14393</v>
      </c>
      <c r="B12085" t="s">
        <v>2260</v>
      </c>
      <c r="C12085">
        <v>28920</v>
      </c>
      <c r="D12085">
        <v>8501525324</v>
      </c>
    </row>
    <row r="12086" spans="1:4" x14ac:dyDescent="0.3">
      <c r="A12086" t="s">
        <v>14394</v>
      </c>
      <c r="B12086" t="s">
        <v>1970</v>
      </c>
      <c r="C12086">
        <v>21951</v>
      </c>
      <c r="D12086">
        <v>8832488175</v>
      </c>
    </row>
    <row r="12087" spans="1:4" x14ac:dyDescent="0.3">
      <c r="A12087" t="s">
        <v>14395</v>
      </c>
      <c r="B12087" t="s">
        <v>3390</v>
      </c>
      <c r="C12087">
        <v>54087</v>
      </c>
      <c r="D12087">
        <v>7192290785</v>
      </c>
    </row>
    <row r="12088" spans="1:4" x14ac:dyDescent="0.3">
      <c r="A12088" t="s">
        <v>14396</v>
      </c>
      <c r="B12088" t="s">
        <v>2494</v>
      </c>
      <c r="C12088">
        <v>18499</v>
      </c>
      <c r="D12088">
        <v>1990335721</v>
      </c>
    </row>
    <row r="12089" spans="1:4" x14ac:dyDescent="0.3">
      <c r="A12089" t="s">
        <v>14397</v>
      </c>
      <c r="B12089" t="s">
        <v>2457</v>
      </c>
      <c r="C12089">
        <v>49386</v>
      </c>
      <c r="D12089">
        <v>8047841793</v>
      </c>
    </row>
    <row r="12090" spans="1:4" x14ac:dyDescent="0.3">
      <c r="A12090" t="s">
        <v>14398</v>
      </c>
      <c r="B12090" t="s">
        <v>3078</v>
      </c>
      <c r="C12090">
        <v>57902</v>
      </c>
      <c r="D12090">
        <v>8694120054</v>
      </c>
    </row>
    <row r="12091" spans="1:4" x14ac:dyDescent="0.3">
      <c r="A12091" t="s">
        <v>14399</v>
      </c>
      <c r="B12091" t="s">
        <v>2951</v>
      </c>
      <c r="C12091">
        <v>57046</v>
      </c>
      <c r="D12091">
        <v>6172549286</v>
      </c>
    </row>
    <row r="12092" spans="1:4" x14ac:dyDescent="0.3">
      <c r="A12092" t="s">
        <v>14400</v>
      </c>
      <c r="B12092" t="s">
        <v>2283</v>
      </c>
      <c r="C12092">
        <v>43996</v>
      </c>
      <c r="D12092">
        <v>3932861779</v>
      </c>
    </row>
    <row r="12093" spans="1:4" x14ac:dyDescent="0.3">
      <c r="A12093" t="s">
        <v>14401</v>
      </c>
      <c r="B12093" t="s">
        <v>2137</v>
      </c>
      <c r="C12093">
        <v>27905</v>
      </c>
      <c r="D12093">
        <v>3545427749</v>
      </c>
    </row>
    <row r="12094" spans="1:4" x14ac:dyDescent="0.3">
      <c r="A12094" t="s">
        <v>14402</v>
      </c>
      <c r="B12094" t="s">
        <v>2207</v>
      </c>
      <c r="C12094">
        <v>24588</v>
      </c>
      <c r="D12094">
        <v>1456229036</v>
      </c>
    </row>
    <row r="12095" spans="1:4" x14ac:dyDescent="0.3">
      <c r="A12095" t="s">
        <v>14403</v>
      </c>
      <c r="B12095" t="s">
        <v>2032</v>
      </c>
      <c r="C12095">
        <v>43400</v>
      </c>
      <c r="D12095">
        <v>5928086253</v>
      </c>
    </row>
    <row r="12096" spans="1:4" x14ac:dyDescent="0.3">
      <c r="A12096" t="s">
        <v>14404</v>
      </c>
      <c r="B12096" t="s">
        <v>2276</v>
      </c>
      <c r="C12096">
        <v>23137</v>
      </c>
      <c r="D12096">
        <v>6718456802</v>
      </c>
    </row>
    <row r="12097" spans="1:4" x14ac:dyDescent="0.3">
      <c r="A12097" t="s">
        <v>14405</v>
      </c>
      <c r="B12097" t="s">
        <v>3533</v>
      </c>
      <c r="C12097">
        <v>58103</v>
      </c>
      <c r="D12097">
        <v>9483290694</v>
      </c>
    </row>
    <row r="12098" spans="1:4" x14ac:dyDescent="0.3">
      <c r="A12098" t="s">
        <v>14406</v>
      </c>
      <c r="B12098" t="s">
        <v>4422</v>
      </c>
      <c r="C12098">
        <v>39458</v>
      </c>
      <c r="D12098">
        <v>8302317314</v>
      </c>
    </row>
    <row r="12099" spans="1:4" x14ac:dyDescent="0.3">
      <c r="A12099" t="s">
        <v>14407</v>
      </c>
      <c r="B12099" t="s">
        <v>2951</v>
      </c>
      <c r="C12099">
        <v>16091</v>
      </c>
      <c r="D12099">
        <v>4972162740</v>
      </c>
    </row>
    <row r="12100" spans="1:4" x14ac:dyDescent="0.3">
      <c r="A12100" t="s">
        <v>14408</v>
      </c>
      <c r="B12100" t="s">
        <v>2111</v>
      </c>
      <c r="C12100">
        <v>38914</v>
      </c>
      <c r="D12100">
        <v>8145387981</v>
      </c>
    </row>
    <row r="12101" spans="1:4" x14ac:dyDescent="0.3">
      <c r="A12101" t="s">
        <v>14409</v>
      </c>
      <c r="B12101" t="s">
        <v>2628</v>
      </c>
      <c r="C12101">
        <v>51750</v>
      </c>
      <c r="D12101">
        <v>9264026959</v>
      </c>
    </row>
    <row r="12102" spans="1:4" x14ac:dyDescent="0.3">
      <c r="A12102" t="s">
        <v>14410</v>
      </c>
      <c r="B12102" t="s">
        <v>2916</v>
      </c>
      <c r="C12102">
        <v>13497</v>
      </c>
      <c r="D12102">
        <v>502909099</v>
      </c>
    </row>
    <row r="12103" spans="1:4" x14ac:dyDescent="0.3">
      <c r="A12103" t="s">
        <v>14411</v>
      </c>
      <c r="B12103" t="s">
        <v>2305</v>
      </c>
      <c r="C12103">
        <v>47101</v>
      </c>
      <c r="D12103">
        <v>7892446737</v>
      </c>
    </row>
    <row r="12104" spans="1:4" x14ac:dyDescent="0.3">
      <c r="A12104" t="s">
        <v>14412</v>
      </c>
      <c r="B12104" t="s">
        <v>2393</v>
      </c>
      <c r="C12104">
        <v>33998</v>
      </c>
      <c r="D12104">
        <v>7760701055</v>
      </c>
    </row>
    <row r="12105" spans="1:4" x14ac:dyDescent="0.3">
      <c r="A12105" t="s">
        <v>14413</v>
      </c>
      <c r="B12105" t="s">
        <v>2039</v>
      </c>
      <c r="C12105">
        <v>33020</v>
      </c>
      <c r="D12105">
        <v>9153408497</v>
      </c>
    </row>
    <row r="12106" spans="1:4" x14ac:dyDescent="0.3">
      <c r="A12106" t="s">
        <v>14414</v>
      </c>
      <c r="B12106" t="s">
        <v>2393</v>
      </c>
      <c r="C12106">
        <v>31346</v>
      </c>
      <c r="D12106">
        <v>2821741499</v>
      </c>
    </row>
    <row r="12107" spans="1:4" x14ac:dyDescent="0.3">
      <c r="A12107" t="s">
        <v>14415</v>
      </c>
      <c r="B12107" t="s">
        <v>2401</v>
      </c>
      <c r="C12107">
        <v>45509</v>
      </c>
      <c r="D12107">
        <v>8748349712</v>
      </c>
    </row>
    <row r="12108" spans="1:4" x14ac:dyDescent="0.3">
      <c r="A12108" t="s">
        <v>14416</v>
      </c>
      <c r="B12108" t="s">
        <v>3113</v>
      </c>
      <c r="C12108">
        <v>22344</v>
      </c>
      <c r="D12108">
        <v>6842911427</v>
      </c>
    </row>
    <row r="12109" spans="1:4" x14ac:dyDescent="0.3">
      <c r="A12109" t="s">
        <v>14417</v>
      </c>
      <c r="B12109" t="s">
        <v>4163</v>
      </c>
      <c r="C12109">
        <v>12438</v>
      </c>
      <c r="D12109">
        <v>250257920</v>
      </c>
    </row>
    <row r="12110" spans="1:4" x14ac:dyDescent="0.3">
      <c r="A12110" t="s">
        <v>14418</v>
      </c>
      <c r="B12110" t="s">
        <v>2600</v>
      </c>
      <c r="C12110">
        <v>46568</v>
      </c>
      <c r="D12110">
        <v>2421688019</v>
      </c>
    </row>
    <row r="12111" spans="1:4" x14ac:dyDescent="0.3">
      <c r="A12111" t="s">
        <v>14419</v>
      </c>
      <c r="B12111" t="s">
        <v>2847</v>
      </c>
      <c r="C12111">
        <v>36046</v>
      </c>
      <c r="D12111">
        <v>7673188813</v>
      </c>
    </row>
    <row r="12112" spans="1:4" x14ac:dyDescent="0.3">
      <c r="A12112" t="s">
        <v>14420</v>
      </c>
      <c r="B12112" t="s">
        <v>2466</v>
      </c>
      <c r="C12112">
        <v>13795</v>
      </c>
      <c r="D12112">
        <v>4428088442</v>
      </c>
    </row>
    <row r="12113" spans="1:4" x14ac:dyDescent="0.3">
      <c r="A12113" t="s">
        <v>14421</v>
      </c>
      <c r="B12113" t="s">
        <v>2300</v>
      </c>
      <c r="C12113">
        <v>48779</v>
      </c>
      <c r="D12113">
        <v>4085082426</v>
      </c>
    </row>
    <row r="12114" spans="1:4" x14ac:dyDescent="0.3">
      <c r="A12114" t="s">
        <v>14422</v>
      </c>
      <c r="B12114" t="s">
        <v>2137</v>
      </c>
      <c r="C12114">
        <v>38835</v>
      </c>
      <c r="D12114">
        <v>2257563263</v>
      </c>
    </row>
    <row r="12115" spans="1:4" x14ac:dyDescent="0.3">
      <c r="A12115" t="s">
        <v>14423</v>
      </c>
      <c r="B12115" t="s">
        <v>3583</v>
      </c>
      <c r="C12115">
        <v>37229</v>
      </c>
      <c r="D12115">
        <v>7373156215</v>
      </c>
    </row>
    <row r="12116" spans="1:4" x14ac:dyDescent="0.3">
      <c r="A12116" t="s">
        <v>14424</v>
      </c>
      <c r="B12116" t="s">
        <v>2491</v>
      </c>
      <c r="C12116">
        <v>37675</v>
      </c>
      <c r="D12116">
        <v>5422052862</v>
      </c>
    </row>
    <row r="12117" spans="1:4" x14ac:dyDescent="0.3">
      <c r="A12117" t="s">
        <v>14425</v>
      </c>
      <c r="B12117" t="s">
        <v>1942</v>
      </c>
      <c r="C12117">
        <v>22301</v>
      </c>
      <c r="D12117">
        <v>4768254810</v>
      </c>
    </row>
    <row r="12118" spans="1:4" x14ac:dyDescent="0.3">
      <c r="A12118" t="s">
        <v>14426</v>
      </c>
      <c r="B12118" t="s">
        <v>2127</v>
      </c>
      <c r="C12118">
        <v>41312</v>
      </c>
      <c r="D12118">
        <v>5861892008</v>
      </c>
    </row>
    <row r="12119" spans="1:4" x14ac:dyDescent="0.3">
      <c r="A12119" t="s">
        <v>14427</v>
      </c>
      <c r="B12119" t="s">
        <v>2355</v>
      </c>
      <c r="C12119">
        <v>56549</v>
      </c>
      <c r="D12119">
        <v>6380488901</v>
      </c>
    </row>
    <row r="12120" spans="1:4" x14ac:dyDescent="0.3">
      <c r="A12120" t="s">
        <v>14428</v>
      </c>
      <c r="B12120" t="s">
        <v>2037</v>
      </c>
      <c r="C12120">
        <v>46924</v>
      </c>
      <c r="D12120">
        <v>6858776575</v>
      </c>
    </row>
    <row r="12121" spans="1:4" x14ac:dyDescent="0.3">
      <c r="A12121" t="s">
        <v>14429</v>
      </c>
      <c r="B12121" t="s">
        <v>2065</v>
      </c>
      <c r="C12121">
        <v>37411</v>
      </c>
      <c r="D12121">
        <v>85304042</v>
      </c>
    </row>
    <row r="12122" spans="1:4" x14ac:dyDescent="0.3">
      <c r="A12122" t="s">
        <v>14430</v>
      </c>
      <c r="B12122" t="s">
        <v>2137</v>
      </c>
      <c r="C12122">
        <v>25862</v>
      </c>
      <c r="D12122">
        <v>9057758911</v>
      </c>
    </row>
    <row r="12123" spans="1:4" x14ac:dyDescent="0.3">
      <c r="A12123" t="s">
        <v>14431</v>
      </c>
      <c r="B12123" t="s">
        <v>2298</v>
      </c>
      <c r="C12123">
        <v>59462</v>
      </c>
      <c r="D12123">
        <v>1918356416</v>
      </c>
    </row>
    <row r="12124" spans="1:4" x14ac:dyDescent="0.3">
      <c r="A12124" t="s">
        <v>14432</v>
      </c>
      <c r="B12124" t="s">
        <v>2043</v>
      </c>
      <c r="C12124">
        <v>50847</v>
      </c>
      <c r="D12124">
        <v>2237103631</v>
      </c>
    </row>
    <row r="12125" spans="1:4" x14ac:dyDescent="0.3">
      <c r="A12125" t="s">
        <v>14433</v>
      </c>
      <c r="B12125" t="s">
        <v>2223</v>
      </c>
      <c r="C12125">
        <v>19186</v>
      </c>
      <c r="D12125">
        <v>4278470843</v>
      </c>
    </row>
    <row r="12126" spans="1:4" x14ac:dyDescent="0.3">
      <c r="A12126" t="s">
        <v>14434</v>
      </c>
      <c r="B12126" t="s">
        <v>1952</v>
      </c>
      <c r="C12126">
        <v>29893</v>
      </c>
      <c r="D12126">
        <v>8322342209</v>
      </c>
    </row>
    <row r="12127" spans="1:4" x14ac:dyDescent="0.3">
      <c r="A12127" t="s">
        <v>14435</v>
      </c>
      <c r="B12127" t="s">
        <v>2016</v>
      </c>
      <c r="C12127">
        <v>16393</v>
      </c>
      <c r="D12127">
        <v>1155371844</v>
      </c>
    </row>
    <row r="12128" spans="1:4" x14ac:dyDescent="0.3">
      <c r="A12128" t="s">
        <v>14436</v>
      </c>
      <c r="B12128" t="s">
        <v>2503</v>
      </c>
      <c r="C12128">
        <v>20280</v>
      </c>
      <c r="D12128">
        <v>6510701464</v>
      </c>
    </row>
    <row r="12129" spans="1:4" x14ac:dyDescent="0.3">
      <c r="A12129" t="s">
        <v>14437</v>
      </c>
      <c r="B12129" t="s">
        <v>2718</v>
      </c>
      <c r="C12129">
        <v>23327</v>
      </c>
      <c r="D12129">
        <v>4937054791</v>
      </c>
    </row>
    <row r="12130" spans="1:4" x14ac:dyDescent="0.3">
      <c r="A12130" t="s">
        <v>14438</v>
      </c>
      <c r="B12130" t="s">
        <v>2166</v>
      </c>
      <c r="C12130">
        <v>50129</v>
      </c>
      <c r="D12130">
        <v>4011453366</v>
      </c>
    </row>
    <row r="12131" spans="1:4" x14ac:dyDescent="0.3">
      <c r="A12131" t="s">
        <v>14439</v>
      </c>
      <c r="B12131" t="s">
        <v>2519</v>
      </c>
      <c r="C12131">
        <v>17559</v>
      </c>
      <c r="D12131">
        <v>3967370569</v>
      </c>
    </row>
    <row r="12132" spans="1:4" x14ac:dyDescent="0.3">
      <c r="A12132" t="s">
        <v>14440</v>
      </c>
      <c r="B12132" t="s">
        <v>2168</v>
      </c>
      <c r="C12132">
        <v>52314</v>
      </c>
      <c r="D12132">
        <v>4075444457</v>
      </c>
    </row>
    <row r="12133" spans="1:4" x14ac:dyDescent="0.3">
      <c r="A12133" t="s">
        <v>14441</v>
      </c>
      <c r="B12133" t="s">
        <v>2716</v>
      </c>
      <c r="C12133">
        <v>52831</v>
      </c>
      <c r="D12133">
        <v>650049144</v>
      </c>
    </row>
    <row r="12134" spans="1:4" x14ac:dyDescent="0.3">
      <c r="A12134" t="s">
        <v>14442</v>
      </c>
      <c r="B12134" t="s">
        <v>2039</v>
      </c>
      <c r="C12134">
        <v>46003</v>
      </c>
      <c r="D12134">
        <v>6837456032</v>
      </c>
    </row>
    <row r="12135" spans="1:4" x14ac:dyDescent="0.3">
      <c r="A12135" t="s">
        <v>14443</v>
      </c>
      <c r="B12135" t="s">
        <v>2018</v>
      </c>
      <c r="C12135">
        <v>55084</v>
      </c>
      <c r="D12135">
        <v>2500807061</v>
      </c>
    </row>
    <row r="12136" spans="1:4" x14ac:dyDescent="0.3">
      <c r="A12136" t="s">
        <v>14444</v>
      </c>
      <c r="B12136" t="s">
        <v>2207</v>
      </c>
      <c r="C12136">
        <v>17721</v>
      </c>
      <c r="D12136">
        <v>8705788102</v>
      </c>
    </row>
    <row r="12137" spans="1:4" x14ac:dyDescent="0.3">
      <c r="A12137" t="s">
        <v>14445</v>
      </c>
      <c r="B12137" t="s">
        <v>2511</v>
      </c>
      <c r="C12137">
        <v>50876</v>
      </c>
      <c r="D12137">
        <v>7596173217</v>
      </c>
    </row>
    <row r="12138" spans="1:4" x14ac:dyDescent="0.3">
      <c r="A12138" t="s">
        <v>14446</v>
      </c>
      <c r="B12138" t="s">
        <v>2283</v>
      </c>
      <c r="C12138">
        <v>42578</v>
      </c>
      <c r="D12138">
        <v>6227038881</v>
      </c>
    </row>
    <row r="12139" spans="1:4" x14ac:dyDescent="0.3">
      <c r="A12139" t="s">
        <v>14447</v>
      </c>
      <c r="B12139" t="s">
        <v>2452</v>
      </c>
      <c r="C12139">
        <v>31384</v>
      </c>
      <c r="D12139">
        <v>8516539148</v>
      </c>
    </row>
    <row r="12140" spans="1:4" x14ac:dyDescent="0.3">
      <c r="A12140" t="s">
        <v>14448</v>
      </c>
      <c r="B12140" t="s">
        <v>2914</v>
      </c>
      <c r="C12140">
        <v>52237</v>
      </c>
      <c r="D12140">
        <v>1628738227</v>
      </c>
    </row>
    <row r="12141" spans="1:4" x14ac:dyDescent="0.3">
      <c r="A12141" t="s">
        <v>14449</v>
      </c>
      <c r="B12141" t="s">
        <v>3785</v>
      </c>
      <c r="C12141">
        <v>36455</v>
      </c>
      <c r="D12141">
        <v>965285472</v>
      </c>
    </row>
    <row r="12142" spans="1:4" x14ac:dyDescent="0.3">
      <c r="A12142" t="s">
        <v>14450</v>
      </c>
      <c r="B12142" t="s">
        <v>1936</v>
      </c>
      <c r="C12142">
        <v>53567</v>
      </c>
      <c r="D12142">
        <v>5474718616</v>
      </c>
    </row>
    <row r="12143" spans="1:4" x14ac:dyDescent="0.3">
      <c r="A12143" t="s">
        <v>14451</v>
      </c>
      <c r="B12143" t="s">
        <v>1966</v>
      </c>
      <c r="C12143">
        <v>42650</v>
      </c>
      <c r="D12143">
        <v>6321654205</v>
      </c>
    </row>
    <row r="12144" spans="1:4" x14ac:dyDescent="0.3">
      <c r="A12144" t="s">
        <v>14452</v>
      </c>
      <c r="B12144" t="s">
        <v>3092</v>
      </c>
      <c r="C12144">
        <v>41312</v>
      </c>
      <c r="D12144">
        <v>9258570278</v>
      </c>
    </row>
    <row r="12145" spans="1:4" x14ac:dyDescent="0.3">
      <c r="A12145" t="s">
        <v>14453</v>
      </c>
      <c r="B12145" t="s">
        <v>2236</v>
      </c>
      <c r="C12145">
        <v>54144</v>
      </c>
      <c r="D12145">
        <v>9196221739</v>
      </c>
    </row>
    <row r="12146" spans="1:4" x14ac:dyDescent="0.3">
      <c r="A12146" t="s">
        <v>14454</v>
      </c>
      <c r="B12146" t="s">
        <v>2097</v>
      </c>
      <c r="C12146">
        <v>40674</v>
      </c>
      <c r="D12146">
        <v>3746690722</v>
      </c>
    </row>
    <row r="12147" spans="1:4" x14ac:dyDescent="0.3">
      <c r="A12147" t="s">
        <v>14455</v>
      </c>
      <c r="B12147" t="s">
        <v>3271</v>
      </c>
      <c r="C12147">
        <v>13391</v>
      </c>
      <c r="D12147">
        <v>1081492333</v>
      </c>
    </row>
    <row r="12148" spans="1:4" x14ac:dyDescent="0.3">
      <c r="A12148" t="s">
        <v>14456</v>
      </c>
      <c r="B12148" t="s">
        <v>2459</v>
      </c>
      <c r="C12148">
        <v>39780</v>
      </c>
      <c r="D12148">
        <v>9939542542</v>
      </c>
    </row>
    <row r="12149" spans="1:4" x14ac:dyDescent="0.3">
      <c r="A12149" t="s">
        <v>14457</v>
      </c>
      <c r="B12149" t="s">
        <v>2260</v>
      </c>
      <c r="C12149">
        <v>25647</v>
      </c>
      <c r="D12149">
        <v>6842911427</v>
      </c>
    </row>
    <row r="12150" spans="1:4" x14ac:dyDescent="0.3">
      <c r="A12150" t="s">
        <v>14458</v>
      </c>
      <c r="B12150" t="s">
        <v>2035</v>
      </c>
      <c r="C12150">
        <v>29486</v>
      </c>
      <c r="D12150">
        <v>3933561566</v>
      </c>
    </row>
    <row r="12151" spans="1:4" x14ac:dyDescent="0.3">
      <c r="A12151" t="s">
        <v>14459</v>
      </c>
      <c r="B12151" t="s">
        <v>2552</v>
      </c>
      <c r="C12151">
        <v>27845</v>
      </c>
      <c r="D12151">
        <v>5403399259</v>
      </c>
    </row>
    <row r="12152" spans="1:4" x14ac:dyDescent="0.3">
      <c r="A12152" t="s">
        <v>14460</v>
      </c>
      <c r="B12152" t="s">
        <v>1966</v>
      </c>
      <c r="C12152">
        <v>14815</v>
      </c>
      <c r="D12152">
        <v>4698538416</v>
      </c>
    </row>
    <row r="12153" spans="1:4" x14ac:dyDescent="0.3">
      <c r="A12153" t="s">
        <v>14461</v>
      </c>
      <c r="B12153" t="s">
        <v>4018</v>
      </c>
      <c r="C12153">
        <v>27079</v>
      </c>
      <c r="D12153">
        <v>6019132307</v>
      </c>
    </row>
    <row r="12154" spans="1:4" x14ac:dyDescent="0.3">
      <c r="A12154" t="s">
        <v>14462</v>
      </c>
      <c r="B12154" t="s">
        <v>2355</v>
      </c>
      <c r="C12154">
        <v>37265</v>
      </c>
      <c r="D12154">
        <v>3597778305</v>
      </c>
    </row>
    <row r="12155" spans="1:4" x14ac:dyDescent="0.3">
      <c r="A12155" t="s">
        <v>14463</v>
      </c>
      <c r="B12155" t="s">
        <v>3376</v>
      </c>
      <c r="C12155">
        <v>48775</v>
      </c>
      <c r="D12155">
        <v>2958727874</v>
      </c>
    </row>
    <row r="12156" spans="1:4" x14ac:dyDescent="0.3">
      <c r="A12156" t="s">
        <v>14464</v>
      </c>
      <c r="B12156" t="s">
        <v>2606</v>
      </c>
      <c r="C12156">
        <v>18756</v>
      </c>
      <c r="D12156">
        <v>6148235056</v>
      </c>
    </row>
    <row r="12157" spans="1:4" x14ac:dyDescent="0.3">
      <c r="A12157" t="s">
        <v>14465</v>
      </c>
      <c r="B12157" t="s">
        <v>2569</v>
      </c>
      <c r="C12157">
        <v>37395</v>
      </c>
      <c r="D12157">
        <v>6019132307</v>
      </c>
    </row>
    <row r="12158" spans="1:4" x14ac:dyDescent="0.3">
      <c r="A12158" t="s">
        <v>14466</v>
      </c>
      <c r="B12158" t="s">
        <v>2089</v>
      </c>
      <c r="C12158">
        <v>21907</v>
      </c>
      <c r="D12158">
        <v>5347887761</v>
      </c>
    </row>
    <row r="12159" spans="1:4" x14ac:dyDescent="0.3">
      <c r="A12159" t="s">
        <v>14467</v>
      </c>
      <c r="B12159" t="s">
        <v>3201</v>
      </c>
      <c r="C12159">
        <v>23973</v>
      </c>
      <c r="D12159">
        <v>4492546545</v>
      </c>
    </row>
    <row r="12160" spans="1:4" x14ac:dyDescent="0.3">
      <c r="A12160" t="s">
        <v>14468</v>
      </c>
      <c r="B12160" t="s">
        <v>2010</v>
      </c>
      <c r="C12160">
        <v>52464</v>
      </c>
      <c r="D12160">
        <v>999389173</v>
      </c>
    </row>
    <row r="12161" spans="1:4" x14ac:dyDescent="0.3">
      <c r="A12161" t="s">
        <v>14469</v>
      </c>
      <c r="B12161" t="s">
        <v>2164</v>
      </c>
      <c r="C12161">
        <v>11164</v>
      </c>
      <c r="D12161">
        <v>6938295417</v>
      </c>
    </row>
    <row r="12162" spans="1:4" x14ac:dyDescent="0.3">
      <c r="A12162" t="s">
        <v>14470</v>
      </c>
      <c r="B12162" t="s">
        <v>2403</v>
      </c>
      <c r="C12162">
        <v>37670</v>
      </c>
      <c r="D12162">
        <v>3932861779</v>
      </c>
    </row>
    <row r="12163" spans="1:4" x14ac:dyDescent="0.3">
      <c r="A12163" t="s">
        <v>14471</v>
      </c>
      <c r="B12163" t="s">
        <v>1944</v>
      </c>
      <c r="C12163">
        <v>13128</v>
      </c>
      <c r="D12163">
        <v>9795921177</v>
      </c>
    </row>
    <row r="12164" spans="1:4" x14ac:dyDescent="0.3">
      <c r="A12164" t="s">
        <v>14472</v>
      </c>
      <c r="B12164" t="s">
        <v>2736</v>
      </c>
      <c r="C12164">
        <v>59816</v>
      </c>
      <c r="D12164">
        <v>994826516</v>
      </c>
    </row>
    <row r="12165" spans="1:4" x14ac:dyDescent="0.3">
      <c r="A12165" t="s">
        <v>14473</v>
      </c>
      <c r="B12165" t="s">
        <v>2567</v>
      </c>
      <c r="C12165">
        <v>57438</v>
      </c>
      <c r="D12165">
        <v>2405876701</v>
      </c>
    </row>
    <row r="12166" spans="1:4" x14ac:dyDescent="0.3">
      <c r="A12166" t="s">
        <v>14474</v>
      </c>
      <c r="B12166" t="s">
        <v>2790</v>
      </c>
      <c r="C12166">
        <v>48218</v>
      </c>
      <c r="D12166">
        <v>1923178164</v>
      </c>
    </row>
    <row r="12167" spans="1:4" x14ac:dyDescent="0.3">
      <c r="A12167" t="s">
        <v>14475</v>
      </c>
      <c r="B12167" t="s">
        <v>2517</v>
      </c>
      <c r="C12167">
        <v>39444</v>
      </c>
      <c r="D12167">
        <v>8445779583</v>
      </c>
    </row>
    <row r="12168" spans="1:4" x14ac:dyDescent="0.3">
      <c r="A12168" t="s">
        <v>14476</v>
      </c>
      <c r="B12168" t="s">
        <v>2041</v>
      </c>
      <c r="C12168">
        <v>41543</v>
      </c>
      <c r="D12168">
        <v>3891707452</v>
      </c>
    </row>
    <row r="12169" spans="1:4" x14ac:dyDescent="0.3">
      <c r="A12169" t="s">
        <v>14477</v>
      </c>
      <c r="B12169" t="s">
        <v>2563</v>
      </c>
      <c r="C12169">
        <v>55081</v>
      </c>
      <c r="D12169">
        <v>4972162740</v>
      </c>
    </row>
    <row r="12170" spans="1:4" x14ac:dyDescent="0.3">
      <c r="A12170" t="s">
        <v>14478</v>
      </c>
      <c r="B12170" t="s">
        <v>2718</v>
      </c>
      <c r="C12170">
        <v>11699</v>
      </c>
      <c r="D12170">
        <v>9529277938</v>
      </c>
    </row>
    <row r="12171" spans="1:4" x14ac:dyDescent="0.3">
      <c r="A12171" t="s">
        <v>14479</v>
      </c>
      <c r="B12171" t="s">
        <v>2800</v>
      </c>
      <c r="C12171">
        <v>18867</v>
      </c>
      <c r="D12171">
        <v>7205256240</v>
      </c>
    </row>
    <row r="12172" spans="1:4" x14ac:dyDescent="0.3">
      <c r="A12172" t="s">
        <v>14480</v>
      </c>
      <c r="B12172" t="s">
        <v>2057</v>
      </c>
      <c r="C12172">
        <v>22136</v>
      </c>
      <c r="D12172">
        <v>2976436541</v>
      </c>
    </row>
    <row r="12173" spans="1:4" x14ac:dyDescent="0.3">
      <c r="A12173" t="s">
        <v>14481</v>
      </c>
      <c r="B12173" t="s">
        <v>2606</v>
      </c>
      <c r="C12173">
        <v>22628</v>
      </c>
      <c r="D12173">
        <v>2973558387</v>
      </c>
    </row>
    <row r="12174" spans="1:4" x14ac:dyDescent="0.3">
      <c r="A12174" t="s">
        <v>14482</v>
      </c>
      <c r="B12174" t="s">
        <v>2065</v>
      </c>
      <c r="C12174">
        <v>10153</v>
      </c>
      <c r="D12174">
        <v>9516781780</v>
      </c>
    </row>
    <row r="12175" spans="1:4" x14ac:dyDescent="0.3">
      <c r="A12175" t="s">
        <v>14483</v>
      </c>
      <c r="B12175" t="s">
        <v>3050</v>
      </c>
      <c r="C12175">
        <v>55955</v>
      </c>
      <c r="D12175">
        <v>4786629839</v>
      </c>
    </row>
    <row r="12176" spans="1:4" x14ac:dyDescent="0.3">
      <c r="A12176" t="s">
        <v>14484</v>
      </c>
      <c r="B12176" t="s">
        <v>2951</v>
      </c>
      <c r="C12176">
        <v>32011</v>
      </c>
      <c r="D12176">
        <v>5077974136</v>
      </c>
    </row>
    <row r="12177" spans="1:4" x14ac:dyDescent="0.3">
      <c r="A12177" t="s">
        <v>14485</v>
      </c>
      <c r="B12177" t="s">
        <v>3044</v>
      </c>
      <c r="C12177">
        <v>52132</v>
      </c>
      <c r="D12177">
        <v>6842801095</v>
      </c>
    </row>
    <row r="12178" spans="1:4" x14ac:dyDescent="0.3">
      <c r="A12178" t="s">
        <v>14486</v>
      </c>
      <c r="B12178" t="s">
        <v>2608</v>
      </c>
      <c r="C12178">
        <v>19631</v>
      </c>
      <c r="D12178">
        <v>2177097355</v>
      </c>
    </row>
    <row r="12179" spans="1:4" x14ac:dyDescent="0.3">
      <c r="A12179" t="s">
        <v>14487</v>
      </c>
      <c r="B12179" t="s">
        <v>2505</v>
      </c>
      <c r="C12179">
        <v>17823</v>
      </c>
      <c r="D12179">
        <v>4900475084</v>
      </c>
    </row>
    <row r="12180" spans="1:4" x14ac:dyDescent="0.3">
      <c r="A12180" t="s">
        <v>14488</v>
      </c>
      <c r="B12180" t="s">
        <v>2405</v>
      </c>
      <c r="C12180">
        <v>36836</v>
      </c>
      <c r="D12180">
        <v>3227873028</v>
      </c>
    </row>
    <row r="12181" spans="1:4" x14ac:dyDescent="0.3">
      <c r="A12181" t="s">
        <v>14489</v>
      </c>
      <c r="B12181" t="s">
        <v>2419</v>
      </c>
      <c r="C12181">
        <v>26453</v>
      </c>
      <c r="D12181">
        <v>8333777430</v>
      </c>
    </row>
    <row r="12182" spans="1:4" x14ac:dyDescent="0.3">
      <c r="A12182" t="s">
        <v>14490</v>
      </c>
      <c r="B12182" t="s">
        <v>2764</v>
      </c>
      <c r="C12182">
        <v>37669</v>
      </c>
      <c r="D12182">
        <v>6313424239</v>
      </c>
    </row>
    <row r="12183" spans="1:4" x14ac:dyDescent="0.3">
      <c r="A12183" t="s">
        <v>14491</v>
      </c>
      <c r="B12183" t="s">
        <v>5394</v>
      </c>
      <c r="C12183">
        <v>58208</v>
      </c>
      <c r="D12183">
        <v>7273123196</v>
      </c>
    </row>
    <row r="12184" spans="1:4" x14ac:dyDescent="0.3">
      <c r="A12184" t="s">
        <v>14492</v>
      </c>
      <c r="B12184" t="s">
        <v>2725</v>
      </c>
      <c r="C12184">
        <v>44706</v>
      </c>
      <c r="D12184">
        <v>6788593582</v>
      </c>
    </row>
    <row r="12185" spans="1:4" x14ac:dyDescent="0.3">
      <c r="A12185" t="s">
        <v>14493</v>
      </c>
      <c r="B12185" t="s">
        <v>2670</v>
      </c>
      <c r="C12185">
        <v>47020</v>
      </c>
      <c r="D12185">
        <v>5603330430</v>
      </c>
    </row>
    <row r="12186" spans="1:4" x14ac:dyDescent="0.3">
      <c r="A12186" t="s">
        <v>14494</v>
      </c>
      <c r="B12186" t="s">
        <v>2716</v>
      </c>
      <c r="C12186">
        <v>31743</v>
      </c>
      <c r="D12186">
        <v>3933021111</v>
      </c>
    </row>
    <row r="12187" spans="1:4" x14ac:dyDescent="0.3">
      <c r="A12187" t="s">
        <v>14495</v>
      </c>
      <c r="B12187" t="s">
        <v>2164</v>
      </c>
      <c r="C12187">
        <v>24324</v>
      </c>
      <c r="D12187">
        <v>7892446737</v>
      </c>
    </row>
    <row r="12188" spans="1:4" x14ac:dyDescent="0.3">
      <c r="A12188" t="s">
        <v>14496</v>
      </c>
      <c r="B12188" t="s">
        <v>2166</v>
      </c>
      <c r="C12188">
        <v>40910</v>
      </c>
      <c r="D12188">
        <v>7427985850</v>
      </c>
    </row>
    <row r="12189" spans="1:4" x14ac:dyDescent="0.3">
      <c r="A12189" t="s">
        <v>14497</v>
      </c>
      <c r="B12189" t="s">
        <v>2470</v>
      </c>
      <c r="C12189">
        <v>41508</v>
      </c>
      <c r="D12189">
        <v>8054305400</v>
      </c>
    </row>
    <row r="12190" spans="1:4" x14ac:dyDescent="0.3">
      <c r="A12190" t="s">
        <v>14498</v>
      </c>
      <c r="B12190" t="s">
        <v>2468</v>
      </c>
      <c r="C12190">
        <v>39278</v>
      </c>
      <c r="D12190">
        <v>3996818513</v>
      </c>
    </row>
    <row r="12191" spans="1:4" x14ac:dyDescent="0.3">
      <c r="A12191" t="s">
        <v>14499</v>
      </c>
      <c r="B12191" t="s">
        <v>1978</v>
      </c>
      <c r="C12191">
        <v>43865</v>
      </c>
      <c r="D12191">
        <v>7688943361</v>
      </c>
    </row>
    <row r="12192" spans="1:4" x14ac:dyDescent="0.3">
      <c r="A12192" t="s">
        <v>14500</v>
      </c>
      <c r="B12192" t="s">
        <v>1978</v>
      </c>
      <c r="C12192">
        <v>37070</v>
      </c>
      <c r="D12192">
        <v>7286297414</v>
      </c>
    </row>
    <row r="12193" spans="1:4" x14ac:dyDescent="0.3">
      <c r="A12193" t="s">
        <v>14501</v>
      </c>
      <c r="B12193" t="s">
        <v>1962</v>
      </c>
      <c r="C12193">
        <v>29580</v>
      </c>
      <c r="D12193">
        <v>898924138</v>
      </c>
    </row>
    <row r="12194" spans="1:4" x14ac:dyDescent="0.3">
      <c r="A12194" t="s">
        <v>14502</v>
      </c>
      <c r="B12194" t="s">
        <v>2749</v>
      </c>
      <c r="C12194">
        <v>31674</v>
      </c>
      <c r="D12194">
        <v>6284045549</v>
      </c>
    </row>
    <row r="12195" spans="1:4" x14ac:dyDescent="0.3">
      <c r="A12195" t="s">
        <v>14503</v>
      </c>
      <c r="B12195" t="s">
        <v>2008</v>
      </c>
      <c r="C12195">
        <v>43445</v>
      </c>
      <c r="D12195">
        <v>8254304106</v>
      </c>
    </row>
    <row r="12196" spans="1:4" x14ac:dyDescent="0.3">
      <c r="A12196" t="s">
        <v>14504</v>
      </c>
      <c r="B12196" t="s">
        <v>3560</v>
      </c>
      <c r="C12196">
        <v>27206</v>
      </c>
      <c r="D12196">
        <v>6380488901</v>
      </c>
    </row>
    <row r="12197" spans="1:4" x14ac:dyDescent="0.3">
      <c r="A12197" t="s">
        <v>14505</v>
      </c>
      <c r="B12197" t="s">
        <v>3050</v>
      </c>
      <c r="C12197">
        <v>27801</v>
      </c>
      <c r="D12197">
        <v>3858163570</v>
      </c>
    </row>
    <row r="12198" spans="1:4" x14ac:dyDescent="0.3">
      <c r="A12198" t="s">
        <v>14506</v>
      </c>
      <c r="B12198" t="s">
        <v>2207</v>
      </c>
      <c r="C12198">
        <v>16692</v>
      </c>
      <c r="D12198">
        <v>6271204627</v>
      </c>
    </row>
    <row r="12199" spans="1:4" x14ac:dyDescent="0.3">
      <c r="A12199" t="s">
        <v>14507</v>
      </c>
      <c r="B12199" t="s">
        <v>2372</v>
      </c>
      <c r="C12199">
        <v>10473</v>
      </c>
      <c r="D12199">
        <v>9155356869</v>
      </c>
    </row>
    <row r="12200" spans="1:4" x14ac:dyDescent="0.3">
      <c r="A12200" t="s">
        <v>14508</v>
      </c>
      <c r="B12200" t="s">
        <v>2335</v>
      </c>
      <c r="C12200">
        <v>56800</v>
      </c>
      <c r="D12200">
        <v>6815475379</v>
      </c>
    </row>
    <row r="12201" spans="1:4" x14ac:dyDescent="0.3">
      <c r="A12201" t="s">
        <v>14509</v>
      </c>
      <c r="B12201" t="s">
        <v>2600</v>
      </c>
      <c r="C12201">
        <v>39568</v>
      </c>
      <c r="D12201">
        <v>1096335336</v>
      </c>
    </row>
    <row r="12202" spans="1:4" x14ac:dyDescent="0.3">
      <c r="A12202" t="s">
        <v>14510</v>
      </c>
      <c r="B12202" t="s">
        <v>2141</v>
      </c>
      <c r="C12202">
        <v>21993</v>
      </c>
      <c r="D12202">
        <v>713650656</v>
      </c>
    </row>
    <row r="12203" spans="1:4" x14ac:dyDescent="0.3">
      <c r="A12203" t="s">
        <v>14511</v>
      </c>
      <c r="B12203" t="s">
        <v>2244</v>
      </c>
      <c r="C12203">
        <v>19499</v>
      </c>
      <c r="D12203">
        <v>1923178164</v>
      </c>
    </row>
    <row r="12204" spans="1:4" x14ac:dyDescent="0.3">
      <c r="A12204" t="s">
        <v>14512</v>
      </c>
      <c r="B12204" t="s">
        <v>2419</v>
      </c>
      <c r="C12204">
        <v>15261</v>
      </c>
      <c r="D12204">
        <v>3867281491</v>
      </c>
    </row>
    <row r="12205" spans="1:4" x14ac:dyDescent="0.3">
      <c r="A12205" t="s">
        <v>14513</v>
      </c>
      <c r="B12205" t="s">
        <v>3269</v>
      </c>
      <c r="C12205">
        <v>40343</v>
      </c>
      <c r="D12205">
        <v>7402856011</v>
      </c>
    </row>
    <row r="12206" spans="1:4" x14ac:dyDescent="0.3">
      <c r="A12206" t="s">
        <v>14514</v>
      </c>
      <c r="B12206" t="s">
        <v>2809</v>
      </c>
      <c r="C12206">
        <v>49514</v>
      </c>
      <c r="D12206">
        <v>4795089876</v>
      </c>
    </row>
    <row r="12207" spans="1:4" x14ac:dyDescent="0.3">
      <c r="A12207" t="s">
        <v>14515</v>
      </c>
      <c r="B12207" t="s">
        <v>2687</v>
      </c>
      <c r="C12207">
        <v>55641</v>
      </c>
      <c r="D12207">
        <v>1081492333</v>
      </c>
    </row>
    <row r="12208" spans="1:4" x14ac:dyDescent="0.3">
      <c r="A12208" t="s">
        <v>14516</v>
      </c>
      <c r="B12208" t="s">
        <v>2249</v>
      </c>
      <c r="C12208">
        <v>56537</v>
      </c>
      <c r="D12208">
        <v>601779371</v>
      </c>
    </row>
    <row r="12209" spans="1:4" x14ac:dyDescent="0.3">
      <c r="A12209" t="s">
        <v>14517</v>
      </c>
      <c r="B12209" t="s">
        <v>2663</v>
      </c>
      <c r="C12209">
        <v>14889</v>
      </c>
      <c r="D12209">
        <v>324399618</v>
      </c>
    </row>
    <row r="12210" spans="1:4" x14ac:dyDescent="0.3">
      <c r="A12210" t="s">
        <v>14518</v>
      </c>
      <c r="B12210" t="s">
        <v>2054</v>
      </c>
      <c r="C12210">
        <v>15913</v>
      </c>
      <c r="D12210">
        <v>8895721314</v>
      </c>
    </row>
    <row r="12211" spans="1:4" x14ac:dyDescent="0.3">
      <c r="A12211" t="s">
        <v>14519</v>
      </c>
      <c r="B12211" t="s">
        <v>2536</v>
      </c>
      <c r="C12211">
        <v>21034</v>
      </c>
      <c r="D12211">
        <v>8482007106</v>
      </c>
    </row>
    <row r="12212" spans="1:4" x14ac:dyDescent="0.3">
      <c r="A12212" t="s">
        <v>14520</v>
      </c>
      <c r="B12212" t="s">
        <v>1932</v>
      </c>
      <c r="C12212">
        <v>33247</v>
      </c>
      <c r="D12212">
        <v>7621218967</v>
      </c>
    </row>
    <row r="12213" spans="1:4" x14ac:dyDescent="0.3">
      <c r="A12213" t="s">
        <v>14521</v>
      </c>
      <c r="B12213" t="s">
        <v>2022</v>
      </c>
      <c r="C12213">
        <v>13602</v>
      </c>
      <c r="D12213">
        <v>209942509</v>
      </c>
    </row>
    <row r="12214" spans="1:4" x14ac:dyDescent="0.3">
      <c r="A12214" t="s">
        <v>14522</v>
      </c>
      <c r="B12214" t="s">
        <v>2965</v>
      </c>
      <c r="C12214">
        <v>29625</v>
      </c>
      <c r="D12214">
        <v>5975948169</v>
      </c>
    </row>
    <row r="12215" spans="1:4" x14ac:dyDescent="0.3">
      <c r="A12215" t="s">
        <v>14523</v>
      </c>
      <c r="B12215" t="s">
        <v>2083</v>
      </c>
      <c r="C12215">
        <v>11470</v>
      </c>
      <c r="D12215">
        <v>9766606919</v>
      </c>
    </row>
    <row r="12216" spans="1:4" x14ac:dyDescent="0.3">
      <c r="A12216" t="s">
        <v>14524</v>
      </c>
      <c r="B12216" t="s">
        <v>2343</v>
      </c>
      <c r="C12216">
        <v>52849</v>
      </c>
      <c r="D12216">
        <v>8875320292</v>
      </c>
    </row>
    <row r="12217" spans="1:4" x14ac:dyDescent="0.3">
      <c r="A12217" t="s">
        <v>14525</v>
      </c>
      <c r="B12217" t="s">
        <v>2024</v>
      </c>
      <c r="C12217">
        <v>49302</v>
      </c>
      <c r="D12217">
        <v>4306425231</v>
      </c>
    </row>
    <row r="12218" spans="1:4" x14ac:dyDescent="0.3">
      <c r="A12218" t="s">
        <v>14526</v>
      </c>
      <c r="B12218" t="s">
        <v>2065</v>
      </c>
      <c r="C12218">
        <v>15049</v>
      </c>
      <c r="D12218">
        <v>1313434965</v>
      </c>
    </row>
    <row r="12219" spans="1:4" x14ac:dyDescent="0.3">
      <c r="A12219" t="s">
        <v>14527</v>
      </c>
      <c r="B12219" t="s">
        <v>2841</v>
      </c>
      <c r="C12219">
        <v>24369</v>
      </c>
      <c r="D12219">
        <v>5358183647</v>
      </c>
    </row>
    <row r="12220" spans="1:4" x14ac:dyDescent="0.3">
      <c r="A12220" t="s">
        <v>14528</v>
      </c>
      <c r="B12220" t="s">
        <v>2298</v>
      </c>
      <c r="C12220">
        <v>13339</v>
      </c>
      <c r="D12220">
        <v>8568859739</v>
      </c>
    </row>
    <row r="12221" spans="1:4" x14ac:dyDescent="0.3">
      <c r="A12221" t="s">
        <v>14529</v>
      </c>
      <c r="B12221" t="s">
        <v>2089</v>
      </c>
      <c r="C12221">
        <v>42950</v>
      </c>
      <c r="D12221">
        <v>6378969205</v>
      </c>
    </row>
    <row r="12222" spans="1:4" x14ac:dyDescent="0.3">
      <c r="A12222" t="s">
        <v>14530</v>
      </c>
      <c r="B12222" t="s">
        <v>2507</v>
      </c>
      <c r="C12222">
        <v>13821</v>
      </c>
      <c r="D12222">
        <v>2117567142</v>
      </c>
    </row>
    <row r="12223" spans="1:4" x14ac:dyDescent="0.3">
      <c r="A12223" t="s">
        <v>14531</v>
      </c>
      <c r="B12223" t="s">
        <v>2190</v>
      </c>
      <c r="C12223">
        <v>56546</v>
      </c>
      <c r="D12223">
        <v>6854809452</v>
      </c>
    </row>
    <row r="12224" spans="1:4" x14ac:dyDescent="0.3">
      <c r="A12224" t="s">
        <v>14532</v>
      </c>
      <c r="B12224" t="s">
        <v>2039</v>
      </c>
      <c r="C12224">
        <v>58905</v>
      </c>
      <c r="D12224">
        <v>8099854152</v>
      </c>
    </row>
    <row r="12225" spans="1:4" x14ac:dyDescent="0.3">
      <c r="A12225" t="s">
        <v>14533</v>
      </c>
      <c r="B12225" t="s">
        <v>1970</v>
      </c>
      <c r="C12225">
        <v>47747</v>
      </c>
      <c r="D12225">
        <v>9597202352</v>
      </c>
    </row>
    <row r="12226" spans="1:4" x14ac:dyDescent="0.3">
      <c r="A12226" t="s">
        <v>14534</v>
      </c>
      <c r="B12226" t="s">
        <v>2116</v>
      </c>
      <c r="C12226">
        <v>57480</v>
      </c>
      <c r="D12226">
        <v>2873915978</v>
      </c>
    </row>
    <row r="12227" spans="1:4" x14ac:dyDescent="0.3">
      <c r="A12227" t="s">
        <v>14535</v>
      </c>
      <c r="B12227" t="s">
        <v>2201</v>
      </c>
      <c r="C12227">
        <v>13027</v>
      </c>
      <c r="D12227">
        <v>4691333258</v>
      </c>
    </row>
    <row r="12228" spans="1:4" x14ac:dyDescent="0.3">
      <c r="A12228" t="s">
        <v>14536</v>
      </c>
      <c r="B12228" t="s">
        <v>2257</v>
      </c>
      <c r="C12228">
        <v>27152</v>
      </c>
      <c r="D12228">
        <v>4773306254</v>
      </c>
    </row>
    <row r="12229" spans="1:4" x14ac:dyDescent="0.3">
      <c r="A12229" t="s">
        <v>14537</v>
      </c>
      <c r="B12229" t="s">
        <v>3785</v>
      </c>
      <c r="C12229">
        <v>43727</v>
      </c>
      <c r="D12229">
        <v>6819637888</v>
      </c>
    </row>
    <row r="12230" spans="1:4" x14ac:dyDescent="0.3">
      <c r="A12230" t="s">
        <v>14538</v>
      </c>
      <c r="B12230" t="s">
        <v>2051</v>
      </c>
      <c r="C12230">
        <v>53613</v>
      </c>
      <c r="D12230">
        <v>9727426344</v>
      </c>
    </row>
    <row r="12231" spans="1:4" x14ac:dyDescent="0.3">
      <c r="A12231" t="s">
        <v>14539</v>
      </c>
      <c r="B12231" t="s">
        <v>2026</v>
      </c>
      <c r="C12231">
        <v>20248</v>
      </c>
      <c r="D12231">
        <v>3932861779</v>
      </c>
    </row>
    <row r="12232" spans="1:4" x14ac:dyDescent="0.3">
      <c r="A12232" t="s">
        <v>14540</v>
      </c>
      <c r="B12232" t="s">
        <v>2239</v>
      </c>
      <c r="C12232">
        <v>28368</v>
      </c>
      <c r="D12232">
        <v>2185059785</v>
      </c>
    </row>
    <row r="12233" spans="1:4" x14ac:dyDescent="0.3">
      <c r="A12233" t="s">
        <v>14541</v>
      </c>
      <c r="B12233" t="s">
        <v>3291</v>
      </c>
      <c r="C12233">
        <v>54019</v>
      </c>
      <c r="D12233">
        <v>6313424239</v>
      </c>
    </row>
    <row r="12234" spans="1:4" x14ac:dyDescent="0.3">
      <c r="A12234" t="s">
        <v>14542</v>
      </c>
      <c r="B12234" t="s">
        <v>2290</v>
      </c>
      <c r="C12234">
        <v>40957</v>
      </c>
      <c r="D12234">
        <v>2893065872</v>
      </c>
    </row>
    <row r="12235" spans="1:4" x14ac:dyDescent="0.3">
      <c r="A12235" t="s">
        <v>14543</v>
      </c>
      <c r="B12235" t="s">
        <v>2714</v>
      </c>
      <c r="C12235">
        <v>26945</v>
      </c>
      <c r="D12235">
        <v>7373156215</v>
      </c>
    </row>
    <row r="12236" spans="1:4" x14ac:dyDescent="0.3">
      <c r="A12236" t="s">
        <v>14544</v>
      </c>
      <c r="B12236" t="s">
        <v>2164</v>
      </c>
      <c r="C12236">
        <v>14163</v>
      </c>
      <c r="D12236">
        <v>6084639828</v>
      </c>
    </row>
    <row r="12237" spans="1:4" x14ac:dyDescent="0.3">
      <c r="A12237" t="s">
        <v>14545</v>
      </c>
      <c r="B12237" t="s">
        <v>2951</v>
      </c>
      <c r="C12237">
        <v>17921</v>
      </c>
      <c r="D12237">
        <v>3569619966</v>
      </c>
    </row>
    <row r="12238" spans="1:4" x14ac:dyDescent="0.3">
      <c r="A12238" t="s">
        <v>14546</v>
      </c>
      <c r="B12238" t="s">
        <v>2095</v>
      </c>
      <c r="C12238">
        <v>42618</v>
      </c>
      <c r="D12238">
        <v>4342145855</v>
      </c>
    </row>
    <row r="12239" spans="1:4" x14ac:dyDescent="0.3">
      <c r="A12239" t="s">
        <v>14547</v>
      </c>
      <c r="B12239" t="s">
        <v>2269</v>
      </c>
      <c r="C12239">
        <v>57469</v>
      </c>
      <c r="D12239">
        <v>5588978080</v>
      </c>
    </row>
    <row r="12240" spans="1:4" x14ac:dyDescent="0.3">
      <c r="A12240" t="s">
        <v>14548</v>
      </c>
      <c r="B12240" t="s">
        <v>2519</v>
      </c>
      <c r="C12240">
        <v>38539</v>
      </c>
      <c r="D12240">
        <v>228985188</v>
      </c>
    </row>
    <row r="12241" spans="1:4" x14ac:dyDescent="0.3">
      <c r="A12241" t="s">
        <v>14549</v>
      </c>
      <c r="B12241" t="s">
        <v>2121</v>
      </c>
      <c r="C12241">
        <v>35284</v>
      </c>
      <c r="D12241">
        <v>797655034</v>
      </c>
    </row>
    <row r="12242" spans="1:4" x14ac:dyDescent="0.3">
      <c r="A12242" t="s">
        <v>14550</v>
      </c>
      <c r="B12242" t="s">
        <v>2041</v>
      </c>
      <c r="C12242">
        <v>20131</v>
      </c>
      <c r="D12242">
        <v>7054972058</v>
      </c>
    </row>
    <row r="12243" spans="1:4" x14ac:dyDescent="0.3">
      <c r="A12243" t="s">
        <v>14551</v>
      </c>
      <c r="B12243" t="s">
        <v>2194</v>
      </c>
      <c r="C12243">
        <v>47344</v>
      </c>
      <c r="D12243">
        <v>9684187432</v>
      </c>
    </row>
    <row r="12244" spans="1:4" x14ac:dyDescent="0.3">
      <c r="A12244" t="s">
        <v>14552</v>
      </c>
      <c r="B12244" t="s">
        <v>2484</v>
      </c>
      <c r="C12244">
        <v>35890</v>
      </c>
      <c r="D12244">
        <v>2763158331</v>
      </c>
    </row>
    <row r="12245" spans="1:4" x14ac:dyDescent="0.3">
      <c r="A12245" t="s">
        <v>14553</v>
      </c>
      <c r="B12245" t="s">
        <v>2271</v>
      </c>
      <c r="C12245">
        <v>41412</v>
      </c>
      <c r="D12245">
        <v>8501525324</v>
      </c>
    </row>
    <row r="12246" spans="1:4" x14ac:dyDescent="0.3">
      <c r="A12246" t="s">
        <v>14554</v>
      </c>
      <c r="B12246" t="s">
        <v>3269</v>
      </c>
      <c r="C12246">
        <v>39665</v>
      </c>
      <c r="D12246">
        <v>5779075530</v>
      </c>
    </row>
    <row r="12247" spans="1:4" x14ac:dyDescent="0.3">
      <c r="A12247" t="s">
        <v>14555</v>
      </c>
      <c r="B12247" t="s">
        <v>3508</v>
      </c>
      <c r="C12247">
        <v>32351</v>
      </c>
      <c r="D12247">
        <v>4235594176</v>
      </c>
    </row>
    <row r="12248" spans="1:4" x14ac:dyDescent="0.3">
      <c r="A12248" t="s">
        <v>14556</v>
      </c>
      <c r="B12248" t="s">
        <v>2802</v>
      </c>
      <c r="C12248">
        <v>45209</v>
      </c>
      <c r="D12248">
        <v>6776868107</v>
      </c>
    </row>
    <row r="12249" spans="1:4" x14ac:dyDescent="0.3">
      <c r="A12249" t="s">
        <v>14557</v>
      </c>
      <c r="B12249" t="s">
        <v>2491</v>
      </c>
      <c r="C12249">
        <v>54351</v>
      </c>
      <c r="D12249">
        <v>7625163059</v>
      </c>
    </row>
    <row r="12250" spans="1:4" x14ac:dyDescent="0.3">
      <c r="A12250" t="s">
        <v>14558</v>
      </c>
      <c r="B12250" t="s">
        <v>2536</v>
      </c>
      <c r="C12250">
        <v>41588</v>
      </c>
      <c r="D12250">
        <v>8349606134</v>
      </c>
    </row>
    <row r="12251" spans="1:4" x14ac:dyDescent="0.3">
      <c r="A12251" t="s">
        <v>14559</v>
      </c>
      <c r="B12251" t="s">
        <v>3558</v>
      </c>
      <c r="C12251">
        <v>45787</v>
      </c>
      <c r="D12251">
        <v>6915102108</v>
      </c>
    </row>
    <row r="12252" spans="1:4" x14ac:dyDescent="0.3">
      <c r="A12252" t="s">
        <v>14560</v>
      </c>
      <c r="B12252" t="s">
        <v>2340</v>
      </c>
      <c r="C12252">
        <v>28641</v>
      </c>
      <c r="D12252">
        <v>7191906499</v>
      </c>
    </row>
    <row r="12253" spans="1:4" x14ac:dyDescent="0.3">
      <c r="A12253" t="s">
        <v>14561</v>
      </c>
      <c r="B12253" t="s">
        <v>3271</v>
      </c>
      <c r="C12253">
        <v>15962</v>
      </c>
      <c r="D12253">
        <v>2294342399</v>
      </c>
    </row>
    <row r="12254" spans="1:4" x14ac:dyDescent="0.3">
      <c r="A12254" t="s">
        <v>14562</v>
      </c>
      <c r="B12254" t="s">
        <v>2279</v>
      </c>
      <c r="C12254">
        <v>26037</v>
      </c>
      <c r="D12254">
        <v>3935718624</v>
      </c>
    </row>
    <row r="12255" spans="1:4" x14ac:dyDescent="0.3">
      <c r="A12255" t="s">
        <v>14563</v>
      </c>
      <c r="B12255" t="s">
        <v>2079</v>
      </c>
      <c r="C12255">
        <v>54911</v>
      </c>
      <c r="D12255">
        <v>7794042674</v>
      </c>
    </row>
    <row r="12256" spans="1:4" x14ac:dyDescent="0.3">
      <c r="A12256" t="s">
        <v>14564</v>
      </c>
      <c r="B12256" t="s">
        <v>2778</v>
      </c>
      <c r="C12256">
        <v>15357</v>
      </c>
      <c r="D12256">
        <v>7011563598</v>
      </c>
    </row>
    <row r="12257" spans="1:4" x14ac:dyDescent="0.3">
      <c r="A12257" t="s">
        <v>14565</v>
      </c>
      <c r="B12257" t="s">
        <v>2302</v>
      </c>
      <c r="C12257">
        <v>45622</v>
      </c>
      <c r="D12257">
        <v>2908560011</v>
      </c>
    </row>
    <row r="12258" spans="1:4" x14ac:dyDescent="0.3">
      <c r="A12258" t="s">
        <v>14566</v>
      </c>
      <c r="B12258" t="s">
        <v>2035</v>
      </c>
      <c r="C12258">
        <v>10036</v>
      </c>
      <c r="D12258">
        <v>1953937357</v>
      </c>
    </row>
    <row r="12259" spans="1:4" x14ac:dyDescent="0.3">
      <c r="A12259" t="s">
        <v>14567</v>
      </c>
      <c r="B12259" t="s">
        <v>3126</v>
      </c>
      <c r="C12259">
        <v>27442</v>
      </c>
      <c r="D12259">
        <v>1502791994</v>
      </c>
    </row>
    <row r="12260" spans="1:4" x14ac:dyDescent="0.3">
      <c r="A12260" t="s">
        <v>14568</v>
      </c>
      <c r="B12260" t="s">
        <v>2143</v>
      </c>
      <c r="C12260">
        <v>11326</v>
      </c>
      <c r="D12260">
        <v>7453397081</v>
      </c>
    </row>
    <row r="12261" spans="1:4" x14ac:dyDescent="0.3">
      <c r="A12261" t="s">
        <v>14569</v>
      </c>
      <c r="B12261" t="s">
        <v>2266</v>
      </c>
      <c r="C12261">
        <v>47574</v>
      </c>
      <c r="D12261">
        <v>4773306254</v>
      </c>
    </row>
    <row r="12262" spans="1:4" x14ac:dyDescent="0.3">
      <c r="A12262" t="s">
        <v>14570</v>
      </c>
      <c r="B12262" t="s">
        <v>2674</v>
      </c>
      <c r="C12262">
        <v>13187</v>
      </c>
      <c r="D12262">
        <v>6733929554</v>
      </c>
    </row>
    <row r="12263" spans="1:4" x14ac:dyDescent="0.3">
      <c r="A12263" t="s">
        <v>14571</v>
      </c>
      <c r="B12263" t="s">
        <v>2800</v>
      </c>
      <c r="C12263">
        <v>13942</v>
      </c>
      <c r="D12263">
        <v>8034345962</v>
      </c>
    </row>
    <row r="12264" spans="1:4" x14ac:dyDescent="0.3">
      <c r="A12264" t="s">
        <v>14572</v>
      </c>
      <c r="B12264" t="s">
        <v>2296</v>
      </c>
      <c r="C12264">
        <v>50138</v>
      </c>
      <c r="D12264">
        <v>4236713853</v>
      </c>
    </row>
    <row r="12265" spans="1:4" x14ac:dyDescent="0.3">
      <c r="A12265" t="s">
        <v>14573</v>
      </c>
      <c r="B12265" t="s">
        <v>2790</v>
      </c>
      <c r="C12265">
        <v>58996</v>
      </c>
      <c r="D12265">
        <v>5511711233</v>
      </c>
    </row>
    <row r="12266" spans="1:4" x14ac:dyDescent="0.3">
      <c r="A12266" t="s">
        <v>14574</v>
      </c>
      <c r="B12266" t="s">
        <v>2923</v>
      </c>
      <c r="C12266">
        <v>25987</v>
      </c>
      <c r="D12266">
        <v>2138131904</v>
      </c>
    </row>
    <row r="12267" spans="1:4" x14ac:dyDescent="0.3">
      <c r="A12267" t="s">
        <v>14575</v>
      </c>
      <c r="B12267" t="s">
        <v>2279</v>
      </c>
      <c r="C12267">
        <v>57118</v>
      </c>
      <c r="D12267">
        <v>8644362151</v>
      </c>
    </row>
    <row r="12268" spans="1:4" x14ac:dyDescent="0.3">
      <c r="A12268" t="s">
        <v>14576</v>
      </c>
      <c r="B12268" t="s">
        <v>2614</v>
      </c>
      <c r="C12268">
        <v>43105</v>
      </c>
      <c r="D12268">
        <v>7304628987</v>
      </c>
    </row>
    <row r="12269" spans="1:4" x14ac:dyDescent="0.3">
      <c r="A12269" t="s">
        <v>14577</v>
      </c>
      <c r="B12269" t="s">
        <v>5394</v>
      </c>
      <c r="C12269">
        <v>58391</v>
      </c>
      <c r="D12269">
        <v>8850022085</v>
      </c>
    </row>
    <row r="12270" spans="1:4" x14ac:dyDescent="0.3">
      <c r="A12270" t="s">
        <v>14578</v>
      </c>
      <c r="B12270" t="s">
        <v>2593</v>
      </c>
      <c r="C12270">
        <v>29825</v>
      </c>
      <c r="D12270">
        <v>1155371844</v>
      </c>
    </row>
    <row r="12271" spans="1:4" x14ac:dyDescent="0.3">
      <c r="A12271" t="s">
        <v>14579</v>
      </c>
      <c r="B12271" t="s">
        <v>1942</v>
      </c>
      <c r="C12271">
        <v>49461</v>
      </c>
      <c r="D12271">
        <v>2353272215</v>
      </c>
    </row>
    <row r="12272" spans="1:4" x14ac:dyDescent="0.3">
      <c r="A12272" t="s">
        <v>14580</v>
      </c>
      <c r="B12272" t="s">
        <v>2431</v>
      </c>
      <c r="C12272">
        <v>11967</v>
      </c>
      <c r="D12272">
        <v>4306425231</v>
      </c>
    </row>
    <row r="12273" spans="1:4" x14ac:dyDescent="0.3">
      <c r="A12273" t="s">
        <v>14581</v>
      </c>
      <c r="B12273" t="s">
        <v>2507</v>
      </c>
      <c r="C12273">
        <v>23478</v>
      </c>
      <c r="D12273">
        <v>9726873223</v>
      </c>
    </row>
    <row r="12274" spans="1:4" x14ac:dyDescent="0.3">
      <c r="A12274" t="s">
        <v>14582</v>
      </c>
      <c r="B12274" t="s">
        <v>1950</v>
      </c>
      <c r="C12274">
        <v>44531</v>
      </c>
      <c r="D12274">
        <v>4502817627</v>
      </c>
    </row>
    <row r="12275" spans="1:4" x14ac:dyDescent="0.3">
      <c r="A12275" t="s">
        <v>14583</v>
      </c>
      <c r="B12275" t="s">
        <v>3041</v>
      </c>
      <c r="C12275">
        <v>46011</v>
      </c>
      <c r="D12275">
        <v>1419116835</v>
      </c>
    </row>
    <row r="12276" spans="1:4" x14ac:dyDescent="0.3">
      <c r="A12276" t="s">
        <v>14584</v>
      </c>
      <c r="B12276" t="s">
        <v>2106</v>
      </c>
      <c r="C12276">
        <v>33572</v>
      </c>
      <c r="D12276">
        <v>1743464649</v>
      </c>
    </row>
    <row r="12277" spans="1:4" x14ac:dyDescent="0.3">
      <c r="A12277" t="s">
        <v>14585</v>
      </c>
      <c r="B12277" t="s">
        <v>2207</v>
      </c>
      <c r="C12277">
        <v>17170</v>
      </c>
      <c r="D12277">
        <v>9057758911</v>
      </c>
    </row>
    <row r="12278" spans="1:4" x14ac:dyDescent="0.3">
      <c r="A12278" t="s">
        <v>14586</v>
      </c>
      <c r="B12278" t="s">
        <v>2244</v>
      </c>
      <c r="C12278">
        <v>38178</v>
      </c>
      <c r="D12278">
        <v>7338728615</v>
      </c>
    </row>
    <row r="12279" spans="1:4" x14ac:dyDescent="0.3">
      <c r="A12279" t="s">
        <v>14587</v>
      </c>
      <c r="B12279" t="s">
        <v>2166</v>
      </c>
      <c r="C12279">
        <v>13076</v>
      </c>
      <c r="D12279">
        <v>8044612831</v>
      </c>
    </row>
    <row r="12280" spans="1:4" x14ac:dyDescent="0.3">
      <c r="A12280" t="s">
        <v>14588</v>
      </c>
      <c r="B12280" t="s">
        <v>3235</v>
      </c>
      <c r="C12280">
        <v>59124</v>
      </c>
      <c r="D12280">
        <v>1009146149</v>
      </c>
    </row>
    <row r="12281" spans="1:4" x14ac:dyDescent="0.3">
      <c r="A12281" t="s">
        <v>14589</v>
      </c>
      <c r="B12281" t="s">
        <v>2847</v>
      </c>
      <c r="C12281">
        <v>38831</v>
      </c>
      <c r="D12281">
        <v>8115985503</v>
      </c>
    </row>
    <row r="12282" spans="1:4" x14ac:dyDescent="0.3">
      <c r="A12282" t="s">
        <v>14590</v>
      </c>
      <c r="B12282" t="s">
        <v>2593</v>
      </c>
      <c r="C12282">
        <v>50822</v>
      </c>
      <c r="D12282">
        <v>9621331862</v>
      </c>
    </row>
    <row r="12283" spans="1:4" x14ac:dyDescent="0.3">
      <c r="A12283" t="s">
        <v>14591</v>
      </c>
      <c r="B12283" t="s">
        <v>1988</v>
      </c>
      <c r="C12283">
        <v>46142</v>
      </c>
      <c r="D12283">
        <v>7402856011</v>
      </c>
    </row>
    <row r="12284" spans="1:4" x14ac:dyDescent="0.3">
      <c r="A12284" t="s">
        <v>14592</v>
      </c>
      <c r="B12284" t="s">
        <v>2028</v>
      </c>
      <c r="C12284">
        <v>49156</v>
      </c>
      <c r="D12284">
        <v>4795089876</v>
      </c>
    </row>
    <row r="12285" spans="1:4" x14ac:dyDescent="0.3">
      <c r="A12285" t="s">
        <v>14593</v>
      </c>
      <c r="B12285" t="s">
        <v>2441</v>
      </c>
      <c r="C12285">
        <v>43540</v>
      </c>
      <c r="D12285">
        <v>2209340063</v>
      </c>
    </row>
    <row r="12286" spans="1:4" x14ac:dyDescent="0.3">
      <c r="A12286" t="s">
        <v>14594</v>
      </c>
      <c r="B12286" t="s">
        <v>2089</v>
      </c>
      <c r="C12286">
        <v>49044</v>
      </c>
      <c r="D12286">
        <v>1839046880</v>
      </c>
    </row>
    <row r="12287" spans="1:4" x14ac:dyDescent="0.3">
      <c r="A12287" t="s">
        <v>14595</v>
      </c>
      <c r="B12287" t="s">
        <v>2470</v>
      </c>
      <c r="C12287">
        <v>54991</v>
      </c>
      <c r="D12287">
        <v>7440017404</v>
      </c>
    </row>
    <row r="12288" spans="1:4" x14ac:dyDescent="0.3">
      <c r="A12288" t="s">
        <v>14596</v>
      </c>
      <c r="B12288" t="s">
        <v>2047</v>
      </c>
      <c r="C12288">
        <v>54684</v>
      </c>
      <c r="D12288">
        <v>7778092905</v>
      </c>
    </row>
    <row r="12289" spans="1:4" x14ac:dyDescent="0.3">
      <c r="A12289" t="s">
        <v>14597</v>
      </c>
      <c r="B12289" t="s">
        <v>2166</v>
      </c>
      <c r="C12289">
        <v>40648</v>
      </c>
      <c r="D12289">
        <v>1739513533</v>
      </c>
    </row>
    <row r="12290" spans="1:4" x14ac:dyDescent="0.3">
      <c r="A12290" t="s">
        <v>14598</v>
      </c>
      <c r="B12290" t="s">
        <v>4163</v>
      </c>
      <c r="C12290">
        <v>38184</v>
      </c>
      <c r="D12290">
        <v>4670832530</v>
      </c>
    </row>
    <row r="12291" spans="1:4" x14ac:dyDescent="0.3">
      <c r="A12291" t="s">
        <v>14599</v>
      </c>
      <c r="B12291" t="s">
        <v>2008</v>
      </c>
      <c r="C12291">
        <v>41699</v>
      </c>
      <c r="D12291">
        <v>1657097021</v>
      </c>
    </row>
    <row r="12292" spans="1:4" x14ac:dyDescent="0.3">
      <c r="A12292" t="s">
        <v>14600</v>
      </c>
      <c r="B12292" t="s">
        <v>3078</v>
      </c>
      <c r="C12292">
        <v>33010</v>
      </c>
      <c r="D12292">
        <v>1990334539</v>
      </c>
    </row>
    <row r="12293" spans="1:4" x14ac:dyDescent="0.3">
      <c r="A12293" t="s">
        <v>14601</v>
      </c>
      <c r="B12293" t="s">
        <v>2647</v>
      </c>
      <c r="C12293">
        <v>40040</v>
      </c>
      <c r="D12293">
        <v>7039995972</v>
      </c>
    </row>
    <row r="12294" spans="1:4" x14ac:dyDescent="0.3">
      <c r="A12294" t="s">
        <v>14602</v>
      </c>
      <c r="B12294" t="s">
        <v>2095</v>
      </c>
      <c r="C12294">
        <v>45016</v>
      </c>
      <c r="D12294">
        <v>7160109333</v>
      </c>
    </row>
    <row r="12295" spans="1:4" x14ac:dyDescent="0.3">
      <c r="A12295" t="s">
        <v>14603</v>
      </c>
      <c r="B12295" t="s">
        <v>2457</v>
      </c>
      <c r="C12295">
        <v>32186</v>
      </c>
      <c r="D12295">
        <v>3915983489</v>
      </c>
    </row>
    <row r="12296" spans="1:4" x14ac:dyDescent="0.3">
      <c r="A12296" t="s">
        <v>14604</v>
      </c>
      <c r="B12296" t="s">
        <v>2077</v>
      </c>
      <c r="C12296">
        <v>11136</v>
      </c>
      <c r="D12296">
        <v>5792300712</v>
      </c>
    </row>
    <row r="12297" spans="1:4" x14ac:dyDescent="0.3">
      <c r="A12297" t="s">
        <v>14605</v>
      </c>
      <c r="B12297" t="s">
        <v>1991</v>
      </c>
      <c r="C12297">
        <v>50599</v>
      </c>
      <c r="D12297">
        <v>2083520173</v>
      </c>
    </row>
    <row r="12298" spans="1:4" x14ac:dyDescent="0.3">
      <c r="A12298" t="s">
        <v>14606</v>
      </c>
      <c r="B12298" t="s">
        <v>2587</v>
      </c>
      <c r="C12298">
        <v>24676</v>
      </c>
      <c r="D12298">
        <v>6487054410</v>
      </c>
    </row>
    <row r="12299" spans="1:4" x14ac:dyDescent="0.3">
      <c r="A12299" t="s">
        <v>14607</v>
      </c>
      <c r="B12299" t="s">
        <v>3126</v>
      </c>
      <c r="C12299">
        <v>52835</v>
      </c>
      <c r="D12299">
        <v>3040116061</v>
      </c>
    </row>
    <row r="12300" spans="1:4" x14ac:dyDescent="0.3">
      <c r="A12300" t="s">
        <v>14608</v>
      </c>
      <c r="B12300" t="s">
        <v>2478</v>
      </c>
      <c r="C12300">
        <v>47039</v>
      </c>
      <c r="D12300">
        <v>8998375370</v>
      </c>
    </row>
    <row r="12301" spans="1:4" x14ac:dyDescent="0.3">
      <c r="A12301" t="s">
        <v>14609</v>
      </c>
      <c r="B12301" t="s">
        <v>2020</v>
      </c>
      <c r="C12301">
        <v>24183</v>
      </c>
      <c r="D12301">
        <v>9561367408</v>
      </c>
    </row>
    <row r="12302" spans="1:4" x14ac:dyDescent="0.3">
      <c r="A12302" t="s">
        <v>14610</v>
      </c>
      <c r="B12302" t="s">
        <v>2650</v>
      </c>
      <c r="C12302">
        <v>25580</v>
      </c>
      <c r="D12302">
        <v>3428040538</v>
      </c>
    </row>
    <row r="12303" spans="1:4" x14ac:dyDescent="0.3">
      <c r="A12303" t="s">
        <v>14611</v>
      </c>
      <c r="B12303" t="s">
        <v>2264</v>
      </c>
      <c r="C12303">
        <v>53763</v>
      </c>
      <c r="D12303">
        <v>9491257560</v>
      </c>
    </row>
    <row r="12304" spans="1:4" x14ac:dyDescent="0.3">
      <c r="A12304" t="s">
        <v>14612</v>
      </c>
      <c r="B12304" t="s">
        <v>2158</v>
      </c>
      <c r="C12304">
        <v>51249</v>
      </c>
      <c r="D12304">
        <v>5134745579</v>
      </c>
    </row>
    <row r="12305" spans="1:4" x14ac:dyDescent="0.3">
      <c r="A12305" t="s">
        <v>14613</v>
      </c>
      <c r="B12305" t="s">
        <v>2393</v>
      </c>
      <c r="C12305">
        <v>25499</v>
      </c>
      <c r="D12305">
        <v>3021692982</v>
      </c>
    </row>
    <row r="12306" spans="1:4" x14ac:dyDescent="0.3">
      <c r="A12306" t="s">
        <v>14614</v>
      </c>
      <c r="B12306" t="s">
        <v>2727</v>
      </c>
      <c r="C12306">
        <v>16221</v>
      </c>
      <c r="D12306">
        <v>8750494546</v>
      </c>
    </row>
    <row r="12307" spans="1:4" x14ac:dyDescent="0.3">
      <c r="A12307" t="s">
        <v>14615</v>
      </c>
      <c r="B12307" t="s">
        <v>2459</v>
      </c>
      <c r="C12307">
        <v>20199</v>
      </c>
      <c r="D12307">
        <v>7240169995</v>
      </c>
    </row>
    <row r="12308" spans="1:4" x14ac:dyDescent="0.3">
      <c r="A12308" t="s">
        <v>14616</v>
      </c>
      <c r="B12308" t="s">
        <v>2129</v>
      </c>
      <c r="C12308">
        <v>17940</v>
      </c>
      <c r="D12308">
        <v>2792636599</v>
      </c>
    </row>
    <row r="12309" spans="1:4" x14ac:dyDescent="0.3">
      <c r="A12309" t="s">
        <v>14617</v>
      </c>
      <c r="B12309" t="s">
        <v>2824</v>
      </c>
      <c r="C12309">
        <v>40843</v>
      </c>
      <c r="D12309">
        <v>9803956825</v>
      </c>
    </row>
    <row r="12310" spans="1:4" x14ac:dyDescent="0.3">
      <c r="A12310" t="s">
        <v>14618</v>
      </c>
      <c r="B12310" t="s">
        <v>3269</v>
      </c>
      <c r="C12310">
        <v>56018</v>
      </c>
      <c r="D12310">
        <v>5984294621</v>
      </c>
    </row>
    <row r="12311" spans="1:4" x14ac:dyDescent="0.3">
      <c r="A12311" t="s">
        <v>14619</v>
      </c>
      <c r="B12311" t="s">
        <v>2389</v>
      </c>
      <c r="C12311">
        <v>30988</v>
      </c>
      <c r="D12311">
        <v>5552170407</v>
      </c>
    </row>
    <row r="12312" spans="1:4" x14ac:dyDescent="0.3">
      <c r="A12312" t="s">
        <v>14620</v>
      </c>
      <c r="B12312" t="s">
        <v>2468</v>
      </c>
      <c r="C12312">
        <v>10429</v>
      </c>
      <c r="D12312">
        <v>7233077789</v>
      </c>
    </row>
    <row r="12313" spans="1:4" x14ac:dyDescent="0.3">
      <c r="A12313" t="s">
        <v>14621</v>
      </c>
      <c r="B12313" t="s">
        <v>3356</v>
      </c>
      <c r="C12313">
        <v>27023</v>
      </c>
      <c r="D12313">
        <v>8808097757</v>
      </c>
    </row>
    <row r="12314" spans="1:4" x14ac:dyDescent="0.3">
      <c r="A12314" t="s">
        <v>14622</v>
      </c>
      <c r="B12314" t="s">
        <v>2709</v>
      </c>
      <c r="C12314">
        <v>41220</v>
      </c>
      <c r="D12314">
        <v>6109997811</v>
      </c>
    </row>
    <row r="12315" spans="1:4" x14ac:dyDescent="0.3">
      <c r="A12315" t="s">
        <v>14623</v>
      </c>
      <c r="B12315" t="s">
        <v>1995</v>
      </c>
      <c r="C12315">
        <v>28804</v>
      </c>
      <c r="D12315">
        <v>1192770250</v>
      </c>
    </row>
    <row r="12316" spans="1:4" x14ac:dyDescent="0.3">
      <c r="A12316" t="s">
        <v>14624</v>
      </c>
      <c r="B12316" t="s">
        <v>3201</v>
      </c>
      <c r="C12316">
        <v>54730</v>
      </c>
      <c r="D12316">
        <v>7140803102</v>
      </c>
    </row>
    <row r="12317" spans="1:4" x14ac:dyDescent="0.3">
      <c r="A12317" t="s">
        <v>14625</v>
      </c>
      <c r="B12317" t="s">
        <v>2244</v>
      </c>
      <c r="C12317">
        <v>36176</v>
      </c>
      <c r="D12317">
        <v>2702941109</v>
      </c>
    </row>
    <row r="12318" spans="1:4" x14ac:dyDescent="0.3">
      <c r="A12318" t="s">
        <v>14626</v>
      </c>
      <c r="B12318" t="s">
        <v>2131</v>
      </c>
      <c r="C12318">
        <v>20464</v>
      </c>
      <c r="D12318">
        <v>6618120233</v>
      </c>
    </row>
    <row r="12319" spans="1:4" x14ac:dyDescent="0.3">
      <c r="A12319" t="s">
        <v>14627</v>
      </c>
      <c r="B12319" t="s">
        <v>2431</v>
      </c>
      <c r="C12319">
        <v>16861</v>
      </c>
      <c r="D12319">
        <v>8346855079</v>
      </c>
    </row>
    <row r="12320" spans="1:4" x14ac:dyDescent="0.3">
      <c r="A12320" t="s">
        <v>14628</v>
      </c>
      <c r="B12320" t="s">
        <v>2552</v>
      </c>
      <c r="C12320">
        <v>23778</v>
      </c>
      <c r="D12320">
        <v>6109997811</v>
      </c>
    </row>
    <row r="12321" spans="1:4" x14ac:dyDescent="0.3">
      <c r="A12321" t="s">
        <v>14629</v>
      </c>
      <c r="B12321" t="s">
        <v>2372</v>
      </c>
      <c r="C12321">
        <v>10366</v>
      </c>
      <c r="D12321">
        <v>6531376252</v>
      </c>
    </row>
    <row r="12322" spans="1:4" x14ac:dyDescent="0.3">
      <c r="A12322" t="s">
        <v>14630</v>
      </c>
      <c r="B12322" t="s">
        <v>2396</v>
      </c>
      <c r="C12322">
        <v>29211</v>
      </c>
      <c r="D12322">
        <v>3524504531</v>
      </c>
    </row>
    <row r="12323" spans="1:4" x14ac:dyDescent="0.3">
      <c r="A12323" t="s">
        <v>14631</v>
      </c>
      <c r="B12323" t="s">
        <v>2426</v>
      </c>
      <c r="C12323">
        <v>36272</v>
      </c>
      <c r="D12323">
        <v>5726465660</v>
      </c>
    </row>
    <row r="12324" spans="1:4" x14ac:dyDescent="0.3">
      <c r="A12324" t="s">
        <v>14632</v>
      </c>
      <c r="B12324" t="s">
        <v>2501</v>
      </c>
      <c r="C12324">
        <v>43041</v>
      </c>
      <c r="D12324">
        <v>5988565948</v>
      </c>
    </row>
    <row r="12325" spans="1:4" x14ac:dyDescent="0.3">
      <c r="A12325" t="s">
        <v>14633</v>
      </c>
      <c r="B12325" t="s">
        <v>2452</v>
      </c>
      <c r="C12325">
        <v>12150</v>
      </c>
      <c r="D12325">
        <v>6531376252</v>
      </c>
    </row>
    <row r="12326" spans="1:4" x14ac:dyDescent="0.3">
      <c r="A12326" t="s">
        <v>14634</v>
      </c>
      <c r="B12326" t="s">
        <v>2111</v>
      </c>
      <c r="C12326">
        <v>33345</v>
      </c>
      <c r="D12326">
        <v>1892125439</v>
      </c>
    </row>
    <row r="12327" spans="1:4" x14ac:dyDescent="0.3">
      <c r="A12327" t="s">
        <v>14635</v>
      </c>
      <c r="B12327" t="s">
        <v>1964</v>
      </c>
      <c r="C12327">
        <v>45005</v>
      </c>
      <c r="D12327">
        <v>8501525324</v>
      </c>
    </row>
    <row r="12328" spans="1:4" x14ac:dyDescent="0.3">
      <c r="A12328" t="s">
        <v>14636</v>
      </c>
      <c r="B12328" t="s">
        <v>2335</v>
      </c>
      <c r="C12328">
        <v>47257</v>
      </c>
      <c r="D12328">
        <v>9267164694</v>
      </c>
    </row>
    <row r="12329" spans="1:4" x14ac:dyDescent="0.3">
      <c r="A12329" t="s">
        <v>14637</v>
      </c>
      <c r="B12329" t="s">
        <v>2205</v>
      </c>
      <c r="C12329">
        <v>47048</v>
      </c>
      <c r="D12329">
        <v>2973481236</v>
      </c>
    </row>
    <row r="12330" spans="1:4" x14ac:dyDescent="0.3">
      <c r="A12330" t="s">
        <v>14638</v>
      </c>
      <c r="B12330" t="s">
        <v>2355</v>
      </c>
      <c r="C12330">
        <v>52781</v>
      </c>
      <c r="D12330">
        <v>7304628987</v>
      </c>
    </row>
    <row r="12331" spans="1:4" x14ac:dyDescent="0.3">
      <c r="A12331" t="s">
        <v>14639</v>
      </c>
      <c r="B12331" t="s">
        <v>2054</v>
      </c>
      <c r="C12331">
        <v>45871</v>
      </c>
      <c r="D12331">
        <v>5197585250</v>
      </c>
    </row>
    <row r="12332" spans="1:4" x14ac:dyDescent="0.3">
      <c r="A12332" t="s">
        <v>14640</v>
      </c>
      <c r="B12332" t="s">
        <v>2166</v>
      </c>
      <c r="C12332">
        <v>40374</v>
      </c>
      <c r="D12332">
        <v>844376051</v>
      </c>
    </row>
    <row r="12333" spans="1:4" x14ac:dyDescent="0.3">
      <c r="A12333" t="s">
        <v>14641</v>
      </c>
      <c r="B12333" t="s">
        <v>2188</v>
      </c>
      <c r="C12333">
        <v>47766</v>
      </c>
      <c r="D12333">
        <v>6695538166</v>
      </c>
    </row>
    <row r="12334" spans="1:4" x14ac:dyDescent="0.3">
      <c r="A12334" t="s">
        <v>14642</v>
      </c>
      <c r="B12334" t="s">
        <v>3108</v>
      </c>
      <c r="C12334">
        <v>25787</v>
      </c>
      <c r="D12334">
        <v>9228842121</v>
      </c>
    </row>
    <row r="12335" spans="1:4" x14ac:dyDescent="0.3">
      <c r="A12335" t="s">
        <v>14643</v>
      </c>
      <c r="B12335" t="s">
        <v>2734</v>
      </c>
      <c r="C12335">
        <v>36388</v>
      </c>
      <c r="D12335">
        <v>7892446737</v>
      </c>
    </row>
    <row r="12336" spans="1:4" x14ac:dyDescent="0.3">
      <c r="A12336" t="s">
        <v>14644</v>
      </c>
      <c r="B12336" t="s">
        <v>2312</v>
      </c>
      <c r="C12336">
        <v>32876</v>
      </c>
      <c r="D12336">
        <v>62571575</v>
      </c>
    </row>
    <row r="12337" spans="1:4" x14ac:dyDescent="0.3">
      <c r="A12337" t="s">
        <v>14645</v>
      </c>
      <c r="B12337" t="s">
        <v>2207</v>
      </c>
      <c r="C12337">
        <v>48224</v>
      </c>
      <c r="D12337">
        <v>5005774041</v>
      </c>
    </row>
    <row r="12338" spans="1:4" x14ac:dyDescent="0.3">
      <c r="A12338" t="s">
        <v>14646</v>
      </c>
      <c r="B12338" t="s">
        <v>2077</v>
      </c>
      <c r="C12338">
        <v>14412</v>
      </c>
      <c r="D12338">
        <v>7286297414</v>
      </c>
    </row>
    <row r="12339" spans="1:4" x14ac:dyDescent="0.3">
      <c r="A12339" t="s">
        <v>14647</v>
      </c>
      <c r="B12339" t="s">
        <v>2043</v>
      </c>
      <c r="C12339">
        <v>37571</v>
      </c>
      <c r="D12339">
        <v>8238030943</v>
      </c>
    </row>
    <row r="12340" spans="1:4" x14ac:dyDescent="0.3">
      <c r="A12340" t="s">
        <v>14648</v>
      </c>
      <c r="B12340" t="s">
        <v>1932</v>
      </c>
      <c r="C12340">
        <v>32248</v>
      </c>
      <c r="D12340">
        <v>6235447353</v>
      </c>
    </row>
    <row r="12341" spans="1:4" x14ac:dyDescent="0.3">
      <c r="A12341" t="s">
        <v>14649</v>
      </c>
      <c r="B12341" t="s">
        <v>3076</v>
      </c>
      <c r="C12341">
        <v>20339</v>
      </c>
      <c r="D12341">
        <v>2670196322</v>
      </c>
    </row>
    <row r="12342" spans="1:4" x14ac:dyDescent="0.3">
      <c r="A12342" t="s">
        <v>14650</v>
      </c>
      <c r="B12342" t="s">
        <v>2841</v>
      </c>
      <c r="C12342">
        <v>10352</v>
      </c>
      <c r="D12342">
        <v>5383734902</v>
      </c>
    </row>
    <row r="12343" spans="1:4" x14ac:dyDescent="0.3">
      <c r="A12343" t="s">
        <v>14651</v>
      </c>
      <c r="B12343" t="s">
        <v>3356</v>
      </c>
      <c r="C12343">
        <v>39341</v>
      </c>
      <c r="D12343">
        <v>2279888742</v>
      </c>
    </row>
    <row r="12344" spans="1:4" x14ac:dyDescent="0.3">
      <c r="A12344" t="s">
        <v>14652</v>
      </c>
      <c r="B12344" t="s">
        <v>2244</v>
      </c>
      <c r="C12344">
        <v>41411</v>
      </c>
      <c r="D12344">
        <v>9963057691</v>
      </c>
    </row>
    <row r="12345" spans="1:4" x14ac:dyDescent="0.3">
      <c r="A12345" t="s">
        <v>14653</v>
      </c>
      <c r="B12345" t="s">
        <v>2283</v>
      </c>
      <c r="C12345">
        <v>31203</v>
      </c>
      <c r="D12345">
        <v>4009257075</v>
      </c>
    </row>
    <row r="12346" spans="1:4" x14ac:dyDescent="0.3">
      <c r="A12346" t="s">
        <v>14654</v>
      </c>
      <c r="B12346" t="s">
        <v>2340</v>
      </c>
      <c r="C12346">
        <v>47113</v>
      </c>
      <c r="D12346">
        <v>994826516</v>
      </c>
    </row>
    <row r="12347" spans="1:4" x14ac:dyDescent="0.3">
      <c r="A12347" t="s">
        <v>14655</v>
      </c>
      <c r="B12347" t="s">
        <v>3512</v>
      </c>
      <c r="C12347">
        <v>35083</v>
      </c>
      <c r="D12347">
        <v>6300411419</v>
      </c>
    </row>
    <row r="12348" spans="1:4" x14ac:dyDescent="0.3">
      <c r="A12348" t="s">
        <v>14656</v>
      </c>
      <c r="B12348" t="s">
        <v>2557</v>
      </c>
      <c r="C12348">
        <v>21697</v>
      </c>
      <c r="D12348">
        <v>4029727026</v>
      </c>
    </row>
    <row r="12349" spans="1:4" x14ac:dyDescent="0.3">
      <c r="A12349" t="s">
        <v>14657</v>
      </c>
      <c r="B12349" t="s">
        <v>2210</v>
      </c>
      <c r="C12349">
        <v>30532</v>
      </c>
      <c r="D12349">
        <v>9491257560</v>
      </c>
    </row>
    <row r="12350" spans="1:4" x14ac:dyDescent="0.3">
      <c r="A12350" t="s">
        <v>14658</v>
      </c>
      <c r="B12350" t="s">
        <v>2290</v>
      </c>
      <c r="C12350">
        <v>16907</v>
      </c>
      <c r="D12350">
        <v>6378969205</v>
      </c>
    </row>
    <row r="12351" spans="1:4" x14ac:dyDescent="0.3">
      <c r="A12351" t="s">
        <v>14659</v>
      </c>
      <c r="B12351" t="s">
        <v>2931</v>
      </c>
      <c r="C12351">
        <v>22487</v>
      </c>
      <c r="D12351">
        <v>3129526900</v>
      </c>
    </row>
    <row r="12352" spans="1:4" x14ac:dyDescent="0.3">
      <c r="A12352" t="s">
        <v>14660</v>
      </c>
      <c r="B12352" t="s">
        <v>2415</v>
      </c>
      <c r="C12352">
        <v>16781</v>
      </c>
      <c r="D12352">
        <v>3021692982</v>
      </c>
    </row>
    <row r="12353" spans="1:4" x14ac:dyDescent="0.3">
      <c r="A12353" t="s">
        <v>14661</v>
      </c>
      <c r="B12353" t="s">
        <v>2494</v>
      </c>
      <c r="C12353">
        <v>42976</v>
      </c>
      <c r="D12353">
        <v>9267164694</v>
      </c>
    </row>
    <row r="12354" spans="1:4" x14ac:dyDescent="0.3">
      <c r="A12354" t="s">
        <v>14662</v>
      </c>
      <c r="B12354" t="s">
        <v>2660</v>
      </c>
      <c r="C12354">
        <v>39751</v>
      </c>
      <c r="D12354">
        <v>9627071331</v>
      </c>
    </row>
    <row r="12355" spans="1:4" x14ac:dyDescent="0.3">
      <c r="A12355" t="s">
        <v>14663</v>
      </c>
      <c r="B12355" t="s">
        <v>2079</v>
      </c>
      <c r="C12355">
        <v>56793</v>
      </c>
      <c r="D12355">
        <v>1990334539</v>
      </c>
    </row>
    <row r="12356" spans="1:4" x14ac:dyDescent="0.3">
      <c r="A12356" t="s">
        <v>14664</v>
      </c>
      <c r="B12356" t="s">
        <v>2095</v>
      </c>
      <c r="C12356">
        <v>51456</v>
      </c>
      <c r="D12356">
        <v>3642452728</v>
      </c>
    </row>
    <row r="12357" spans="1:4" x14ac:dyDescent="0.3">
      <c r="A12357" t="s">
        <v>14665</v>
      </c>
      <c r="B12357" t="s">
        <v>2266</v>
      </c>
      <c r="C12357">
        <v>10814</v>
      </c>
      <c r="D12357">
        <v>4878156686</v>
      </c>
    </row>
    <row r="12358" spans="1:4" x14ac:dyDescent="0.3">
      <c r="A12358" t="s">
        <v>14666</v>
      </c>
      <c r="B12358" t="s">
        <v>2018</v>
      </c>
      <c r="C12358">
        <v>44281</v>
      </c>
      <c r="D12358">
        <v>3967370569</v>
      </c>
    </row>
    <row r="12359" spans="1:4" x14ac:dyDescent="0.3">
      <c r="A12359" t="s">
        <v>14667</v>
      </c>
      <c r="B12359" t="s">
        <v>2016</v>
      </c>
      <c r="C12359">
        <v>22184</v>
      </c>
      <c r="D12359">
        <v>6148303353</v>
      </c>
    </row>
    <row r="12360" spans="1:4" x14ac:dyDescent="0.3">
      <c r="A12360" t="s">
        <v>14668</v>
      </c>
      <c r="B12360" t="s">
        <v>2470</v>
      </c>
      <c r="C12360">
        <v>30953</v>
      </c>
      <c r="D12360">
        <v>965285472</v>
      </c>
    </row>
    <row r="12361" spans="1:4" x14ac:dyDescent="0.3">
      <c r="A12361" t="s">
        <v>14669</v>
      </c>
      <c r="B12361" t="s">
        <v>2244</v>
      </c>
      <c r="C12361">
        <v>20814</v>
      </c>
      <c r="D12361">
        <v>8377113392</v>
      </c>
    </row>
    <row r="12362" spans="1:4" x14ac:dyDescent="0.3">
      <c r="A12362" t="s">
        <v>14670</v>
      </c>
      <c r="B12362" t="s">
        <v>2802</v>
      </c>
      <c r="C12362">
        <v>29671</v>
      </c>
      <c r="D12362">
        <v>2352201101</v>
      </c>
    </row>
    <row r="12363" spans="1:4" x14ac:dyDescent="0.3">
      <c r="A12363" t="s">
        <v>14671</v>
      </c>
      <c r="B12363" t="s">
        <v>2484</v>
      </c>
      <c r="C12363">
        <v>35013</v>
      </c>
      <c r="D12363">
        <v>6510701464</v>
      </c>
    </row>
    <row r="12364" spans="1:4" x14ac:dyDescent="0.3">
      <c r="A12364" t="s">
        <v>14672</v>
      </c>
      <c r="B12364" t="s">
        <v>1978</v>
      </c>
      <c r="C12364">
        <v>56583</v>
      </c>
      <c r="D12364">
        <v>1462119603</v>
      </c>
    </row>
    <row r="12365" spans="1:4" x14ac:dyDescent="0.3">
      <c r="A12365" t="s">
        <v>14673</v>
      </c>
      <c r="B12365" t="s">
        <v>2239</v>
      </c>
      <c r="C12365">
        <v>37845</v>
      </c>
      <c r="D12365">
        <v>9163060264</v>
      </c>
    </row>
    <row r="12366" spans="1:4" x14ac:dyDescent="0.3">
      <c r="A12366" t="s">
        <v>14674</v>
      </c>
      <c r="B12366" t="s">
        <v>2264</v>
      </c>
      <c r="C12366">
        <v>19461</v>
      </c>
      <c r="D12366">
        <v>5203144281</v>
      </c>
    </row>
    <row r="12367" spans="1:4" x14ac:dyDescent="0.3">
      <c r="A12367" t="s">
        <v>14675</v>
      </c>
      <c r="B12367" t="s">
        <v>2931</v>
      </c>
      <c r="C12367">
        <v>15690</v>
      </c>
      <c r="D12367">
        <v>9620547551</v>
      </c>
    </row>
    <row r="12368" spans="1:4" x14ac:dyDescent="0.3">
      <c r="A12368" t="s">
        <v>14676</v>
      </c>
      <c r="B12368" t="s">
        <v>3886</v>
      </c>
      <c r="C12368">
        <v>16421</v>
      </c>
      <c r="D12368">
        <v>7160109333</v>
      </c>
    </row>
    <row r="12369" spans="1:4" x14ac:dyDescent="0.3">
      <c r="A12369" t="s">
        <v>14677</v>
      </c>
      <c r="B12369" t="s">
        <v>2244</v>
      </c>
      <c r="C12369">
        <v>30562</v>
      </c>
      <c r="D12369">
        <v>9305168396</v>
      </c>
    </row>
    <row r="12370" spans="1:4" x14ac:dyDescent="0.3">
      <c r="A12370" t="s">
        <v>14678</v>
      </c>
      <c r="B12370" t="s">
        <v>2151</v>
      </c>
      <c r="C12370">
        <v>52927</v>
      </c>
      <c r="D12370">
        <v>3738218785</v>
      </c>
    </row>
    <row r="12371" spans="1:4" x14ac:dyDescent="0.3">
      <c r="A12371" t="s">
        <v>14679</v>
      </c>
      <c r="B12371" t="s">
        <v>2554</v>
      </c>
      <c r="C12371">
        <v>12484</v>
      </c>
      <c r="D12371">
        <v>3569414450</v>
      </c>
    </row>
    <row r="12372" spans="1:4" x14ac:dyDescent="0.3">
      <c r="A12372" t="s">
        <v>14680</v>
      </c>
      <c r="B12372" t="s">
        <v>1938</v>
      </c>
      <c r="C12372">
        <v>51143</v>
      </c>
      <c r="D12372">
        <v>4689682046</v>
      </c>
    </row>
    <row r="12373" spans="1:4" x14ac:dyDescent="0.3">
      <c r="A12373" t="s">
        <v>14681</v>
      </c>
      <c r="B12373" t="s">
        <v>1993</v>
      </c>
      <c r="C12373">
        <v>10470</v>
      </c>
      <c r="D12373">
        <v>977779009</v>
      </c>
    </row>
    <row r="12374" spans="1:4" x14ac:dyDescent="0.3">
      <c r="A12374" t="s">
        <v>14682</v>
      </c>
      <c r="B12374" t="s">
        <v>3512</v>
      </c>
      <c r="C12374">
        <v>28161</v>
      </c>
      <c r="D12374">
        <v>6478891895</v>
      </c>
    </row>
    <row r="12375" spans="1:4" x14ac:dyDescent="0.3">
      <c r="A12375" t="s">
        <v>14683</v>
      </c>
      <c r="B12375" t="s">
        <v>2323</v>
      </c>
      <c r="C12375">
        <v>56930</v>
      </c>
      <c r="D12375">
        <v>5412518958</v>
      </c>
    </row>
    <row r="12376" spans="1:4" x14ac:dyDescent="0.3">
      <c r="A12376" t="s">
        <v>14684</v>
      </c>
      <c r="B12376" t="s">
        <v>2734</v>
      </c>
      <c r="C12376">
        <v>50799</v>
      </c>
      <c r="D12376">
        <v>4689682046</v>
      </c>
    </row>
    <row r="12377" spans="1:4" x14ac:dyDescent="0.3">
      <c r="A12377" t="s">
        <v>14685</v>
      </c>
      <c r="B12377" t="s">
        <v>3126</v>
      </c>
      <c r="C12377">
        <v>15614</v>
      </c>
      <c r="D12377">
        <v>4428088442</v>
      </c>
    </row>
    <row r="12378" spans="1:4" x14ac:dyDescent="0.3">
      <c r="A12378" t="s">
        <v>14686</v>
      </c>
      <c r="B12378" t="s">
        <v>2378</v>
      </c>
      <c r="C12378">
        <v>50047</v>
      </c>
      <c r="D12378">
        <v>87033755</v>
      </c>
    </row>
    <row r="12379" spans="1:4" x14ac:dyDescent="0.3">
      <c r="A12379" t="s">
        <v>14687</v>
      </c>
      <c r="B12379" t="s">
        <v>2302</v>
      </c>
      <c r="C12379">
        <v>37490</v>
      </c>
      <c r="D12379">
        <v>8322342209</v>
      </c>
    </row>
    <row r="12380" spans="1:4" x14ac:dyDescent="0.3">
      <c r="A12380" t="s">
        <v>14688</v>
      </c>
      <c r="B12380" t="s">
        <v>1932</v>
      </c>
      <c r="C12380">
        <v>34708</v>
      </c>
      <c r="D12380">
        <v>6801140183</v>
      </c>
    </row>
    <row r="12381" spans="1:4" x14ac:dyDescent="0.3">
      <c r="A12381" t="s">
        <v>14689</v>
      </c>
      <c r="B12381" t="s">
        <v>2405</v>
      </c>
      <c r="C12381">
        <v>35743</v>
      </c>
      <c r="D12381">
        <v>2657442315</v>
      </c>
    </row>
    <row r="12382" spans="1:4" x14ac:dyDescent="0.3">
      <c r="A12382" t="s">
        <v>14690</v>
      </c>
      <c r="B12382" t="s">
        <v>2190</v>
      </c>
      <c r="C12382">
        <v>53664</v>
      </c>
      <c r="D12382">
        <v>3956653289</v>
      </c>
    </row>
    <row r="12383" spans="1:4" x14ac:dyDescent="0.3">
      <c r="A12383" t="s">
        <v>14691</v>
      </c>
      <c r="B12383" t="s">
        <v>2409</v>
      </c>
      <c r="C12383">
        <v>35816</v>
      </c>
      <c r="D12383">
        <v>9153408497</v>
      </c>
    </row>
    <row r="12384" spans="1:4" x14ac:dyDescent="0.3">
      <c r="A12384" t="s">
        <v>14692</v>
      </c>
      <c r="B12384" t="s">
        <v>2210</v>
      </c>
      <c r="C12384">
        <v>37741</v>
      </c>
      <c r="D12384">
        <v>7286297414</v>
      </c>
    </row>
    <row r="12385" spans="1:4" x14ac:dyDescent="0.3">
      <c r="A12385" t="s">
        <v>14693</v>
      </c>
      <c r="B12385" t="s">
        <v>2511</v>
      </c>
      <c r="C12385">
        <v>31812</v>
      </c>
      <c r="D12385">
        <v>6720857681</v>
      </c>
    </row>
    <row r="12386" spans="1:4" x14ac:dyDescent="0.3">
      <c r="A12386" t="s">
        <v>14694</v>
      </c>
      <c r="B12386" t="s">
        <v>2663</v>
      </c>
      <c r="C12386">
        <v>43207</v>
      </c>
      <c r="D12386">
        <v>5395528121</v>
      </c>
    </row>
    <row r="12387" spans="1:4" x14ac:dyDescent="0.3">
      <c r="A12387" t="s">
        <v>14695</v>
      </c>
      <c r="B12387" t="s">
        <v>2321</v>
      </c>
      <c r="C12387">
        <v>53324</v>
      </c>
      <c r="D12387">
        <v>3779559293</v>
      </c>
    </row>
    <row r="12388" spans="1:4" x14ac:dyDescent="0.3">
      <c r="A12388" t="s">
        <v>14696</v>
      </c>
      <c r="B12388" t="s">
        <v>2293</v>
      </c>
      <c r="C12388">
        <v>56159</v>
      </c>
      <c r="D12388">
        <v>2500807061</v>
      </c>
    </row>
    <row r="12389" spans="1:4" x14ac:dyDescent="0.3">
      <c r="A12389" t="s">
        <v>14697</v>
      </c>
      <c r="B12389" t="s">
        <v>2869</v>
      </c>
      <c r="C12389">
        <v>32588</v>
      </c>
      <c r="D12389">
        <v>2763158331</v>
      </c>
    </row>
    <row r="12390" spans="1:4" x14ac:dyDescent="0.3">
      <c r="A12390" t="s">
        <v>14698</v>
      </c>
      <c r="B12390" t="s">
        <v>2316</v>
      </c>
      <c r="C12390">
        <v>46034</v>
      </c>
      <c r="D12390">
        <v>4159390110</v>
      </c>
    </row>
    <row r="12391" spans="1:4" x14ac:dyDescent="0.3">
      <c r="A12391" t="s">
        <v>14699</v>
      </c>
      <c r="B12391" t="s">
        <v>2691</v>
      </c>
      <c r="C12391">
        <v>21359</v>
      </c>
      <c r="D12391">
        <v>27852261</v>
      </c>
    </row>
    <row r="12392" spans="1:4" x14ac:dyDescent="0.3">
      <c r="A12392" t="s">
        <v>14700</v>
      </c>
      <c r="B12392" t="s">
        <v>2606</v>
      </c>
      <c r="C12392">
        <v>16078</v>
      </c>
      <c r="D12392">
        <v>710473923</v>
      </c>
    </row>
    <row r="12393" spans="1:4" x14ac:dyDescent="0.3">
      <c r="A12393" t="s">
        <v>14701</v>
      </c>
      <c r="B12393" t="s">
        <v>2521</v>
      </c>
      <c r="C12393">
        <v>49524</v>
      </c>
      <c r="D12393">
        <v>8462409454</v>
      </c>
    </row>
    <row r="12394" spans="1:4" x14ac:dyDescent="0.3">
      <c r="A12394" t="s">
        <v>14702</v>
      </c>
      <c r="B12394" t="s">
        <v>3279</v>
      </c>
      <c r="C12394">
        <v>12230</v>
      </c>
      <c r="D12394">
        <v>784224471</v>
      </c>
    </row>
    <row r="12395" spans="1:4" x14ac:dyDescent="0.3">
      <c r="A12395" t="s">
        <v>14703</v>
      </c>
      <c r="B12395" t="s">
        <v>2014</v>
      </c>
      <c r="C12395">
        <v>58217</v>
      </c>
      <c r="D12395">
        <v>6842911427</v>
      </c>
    </row>
    <row r="12396" spans="1:4" x14ac:dyDescent="0.3">
      <c r="A12396" t="s">
        <v>14704</v>
      </c>
      <c r="B12396" t="s">
        <v>3886</v>
      </c>
      <c r="C12396">
        <v>21513</v>
      </c>
      <c r="D12396">
        <v>7670936274</v>
      </c>
    </row>
    <row r="12397" spans="1:4" x14ac:dyDescent="0.3">
      <c r="A12397" t="s">
        <v>14705</v>
      </c>
      <c r="B12397" t="s">
        <v>2546</v>
      </c>
      <c r="C12397">
        <v>59974</v>
      </c>
      <c r="D12397">
        <v>6732216945</v>
      </c>
    </row>
    <row r="12398" spans="1:4" x14ac:dyDescent="0.3">
      <c r="A12398" t="s">
        <v>14706</v>
      </c>
      <c r="B12398" t="s">
        <v>2016</v>
      </c>
      <c r="C12398">
        <v>43279</v>
      </c>
      <c r="D12398">
        <v>5005774041</v>
      </c>
    </row>
    <row r="12399" spans="1:4" x14ac:dyDescent="0.3">
      <c r="A12399" t="s">
        <v>14707</v>
      </c>
      <c r="B12399" t="s">
        <v>2636</v>
      </c>
      <c r="C12399">
        <v>28086</v>
      </c>
      <c r="D12399">
        <v>895027720</v>
      </c>
    </row>
    <row r="12400" spans="1:4" x14ac:dyDescent="0.3">
      <c r="A12400" t="s">
        <v>14708</v>
      </c>
      <c r="B12400" t="s">
        <v>1960</v>
      </c>
      <c r="C12400">
        <v>30404</v>
      </c>
      <c r="D12400">
        <v>966588630</v>
      </c>
    </row>
    <row r="12401" spans="1:4" x14ac:dyDescent="0.3">
      <c r="A12401" t="s">
        <v>14709</v>
      </c>
      <c r="B12401" t="s">
        <v>1982</v>
      </c>
      <c r="C12401">
        <v>35066</v>
      </c>
      <c r="D12401">
        <v>3271497702</v>
      </c>
    </row>
    <row r="12402" spans="1:4" x14ac:dyDescent="0.3">
      <c r="A12402" t="s">
        <v>14710</v>
      </c>
      <c r="B12402" t="s">
        <v>2567</v>
      </c>
      <c r="C12402">
        <v>54366</v>
      </c>
      <c r="D12402">
        <v>9057758911</v>
      </c>
    </row>
    <row r="12403" spans="1:4" x14ac:dyDescent="0.3">
      <c r="A12403" t="s">
        <v>14711</v>
      </c>
      <c r="B12403" t="s">
        <v>2018</v>
      </c>
      <c r="C12403">
        <v>59694</v>
      </c>
      <c r="D12403">
        <v>8054305400</v>
      </c>
    </row>
    <row r="12404" spans="1:4" x14ac:dyDescent="0.3">
      <c r="A12404" t="s">
        <v>14712</v>
      </c>
      <c r="B12404" t="s">
        <v>2188</v>
      </c>
      <c r="C12404">
        <v>12027</v>
      </c>
      <c r="D12404">
        <v>8034345962</v>
      </c>
    </row>
    <row r="12405" spans="1:4" x14ac:dyDescent="0.3">
      <c r="A12405" t="s">
        <v>14713</v>
      </c>
      <c r="B12405" t="s">
        <v>1936</v>
      </c>
      <c r="C12405">
        <v>15423</v>
      </c>
      <c r="D12405">
        <v>8552526727</v>
      </c>
    </row>
    <row r="12406" spans="1:4" x14ac:dyDescent="0.3">
      <c r="A12406" t="s">
        <v>14714</v>
      </c>
      <c r="B12406" t="s">
        <v>2853</v>
      </c>
      <c r="C12406">
        <v>25473</v>
      </c>
      <c r="D12406">
        <v>3156820482</v>
      </c>
    </row>
    <row r="12407" spans="1:4" x14ac:dyDescent="0.3">
      <c r="A12407" t="s">
        <v>14715</v>
      </c>
      <c r="B12407" t="s">
        <v>3041</v>
      </c>
      <c r="C12407">
        <v>54048</v>
      </c>
      <c r="D12407">
        <v>5603330430</v>
      </c>
    </row>
    <row r="12408" spans="1:4" x14ac:dyDescent="0.3">
      <c r="A12408" t="s">
        <v>14716</v>
      </c>
      <c r="B12408" t="s">
        <v>2415</v>
      </c>
      <c r="C12408">
        <v>46956</v>
      </c>
      <c r="D12408">
        <v>453763030</v>
      </c>
    </row>
    <row r="12409" spans="1:4" x14ac:dyDescent="0.3">
      <c r="A12409" t="s">
        <v>14717</v>
      </c>
      <c r="B12409" t="s">
        <v>2376</v>
      </c>
      <c r="C12409">
        <v>36618</v>
      </c>
      <c r="D12409">
        <v>9597202352</v>
      </c>
    </row>
    <row r="12410" spans="1:4" x14ac:dyDescent="0.3">
      <c r="A12410" t="s">
        <v>14718</v>
      </c>
      <c r="B12410" t="s">
        <v>2358</v>
      </c>
      <c r="C12410">
        <v>45382</v>
      </c>
      <c r="D12410">
        <v>5280433926</v>
      </c>
    </row>
    <row r="12411" spans="1:4" x14ac:dyDescent="0.3">
      <c r="A12411" t="s">
        <v>14719</v>
      </c>
      <c r="B12411" t="s">
        <v>2387</v>
      </c>
      <c r="C12411">
        <v>11547</v>
      </c>
      <c r="D12411">
        <v>1829869566</v>
      </c>
    </row>
    <row r="12412" spans="1:4" x14ac:dyDescent="0.3">
      <c r="A12412" t="s">
        <v>14720</v>
      </c>
      <c r="B12412" t="s">
        <v>1991</v>
      </c>
      <c r="C12412">
        <v>32855</v>
      </c>
      <c r="D12412">
        <v>9238967105</v>
      </c>
    </row>
    <row r="12413" spans="1:4" x14ac:dyDescent="0.3">
      <c r="A12413" t="s">
        <v>14721</v>
      </c>
      <c r="B12413" t="s">
        <v>3271</v>
      </c>
      <c r="C12413">
        <v>40259</v>
      </c>
      <c r="D12413">
        <v>8545135858</v>
      </c>
    </row>
    <row r="12414" spans="1:4" x14ac:dyDescent="0.3">
      <c r="A12414" t="s">
        <v>14722</v>
      </c>
      <c r="B12414" t="s">
        <v>4422</v>
      </c>
      <c r="C12414">
        <v>20951</v>
      </c>
      <c r="D12414">
        <v>25254650</v>
      </c>
    </row>
    <row r="12415" spans="1:4" x14ac:dyDescent="0.3">
      <c r="A12415" t="s">
        <v>14723</v>
      </c>
      <c r="B12415" t="s">
        <v>2188</v>
      </c>
      <c r="C12415">
        <v>10962</v>
      </c>
      <c r="D12415">
        <v>532074068</v>
      </c>
    </row>
    <row r="12416" spans="1:4" x14ac:dyDescent="0.3">
      <c r="A12416" t="s">
        <v>14724</v>
      </c>
      <c r="B12416" t="s">
        <v>2725</v>
      </c>
      <c r="C12416">
        <v>27196</v>
      </c>
      <c r="D12416">
        <v>8002426673</v>
      </c>
    </row>
    <row r="12417" spans="1:4" x14ac:dyDescent="0.3">
      <c r="A12417" t="s">
        <v>14725</v>
      </c>
      <c r="B12417" t="s">
        <v>2164</v>
      </c>
      <c r="C12417">
        <v>35077</v>
      </c>
      <c r="D12417">
        <v>8568859739</v>
      </c>
    </row>
    <row r="12418" spans="1:4" x14ac:dyDescent="0.3">
      <c r="A12418" t="s">
        <v>14726</v>
      </c>
      <c r="B12418" t="s">
        <v>2548</v>
      </c>
      <c r="C12418">
        <v>28724</v>
      </c>
      <c r="D12418">
        <v>9245659313</v>
      </c>
    </row>
    <row r="12419" spans="1:4" x14ac:dyDescent="0.3">
      <c r="A12419" t="s">
        <v>14727</v>
      </c>
      <c r="B12419" t="s">
        <v>2997</v>
      </c>
      <c r="C12419">
        <v>49149</v>
      </c>
      <c r="D12419">
        <v>7473861379</v>
      </c>
    </row>
    <row r="12420" spans="1:4" x14ac:dyDescent="0.3">
      <c r="A12420" t="s">
        <v>14728</v>
      </c>
      <c r="B12420" t="s">
        <v>2246</v>
      </c>
      <c r="C12420">
        <v>45052</v>
      </c>
      <c r="D12420">
        <v>5837066497</v>
      </c>
    </row>
    <row r="12421" spans="1:4" x14ac:dyDescent="0.3">
      <c r="A12421" t="s">
        <v>14729</v>
      </c>
      <c r="B12421" t="s">
        <v>2012</v>
      </c>
      <c r="C12421">
        <v>10294</v>
      </c>
      <c r="D12421">
        <v>2565093969</v>
      </c>
    </row>
    <row r="12422" spans="1:4" x14ac:dyDescent="0.3">
      <c r="A12422" t="s">
        <v>14730</v>
      </c>
      <c r="B12422" t="s">
        <v>2154</v>
      </c>
      <c r="C12422">
        <v>14152</v>
      </c>
      <c r="D12422">
        <v>2924550912</v>
      </c>
    </row>
    <row r="12423" spans="1:4" x14ac:dyDescent="0.3">
      <c r="A12423" t="s">
        <v>14731</v>
      </c>
      <c r="B12423" t="s">
        <v>2374</v>
      </c>
      <c r="C12423">
        <v>15900</v>
      </c>
      <c r="D12423">
        <v>6227038881</v>
      </c>
    </row>
    <row r="12424" spans="1:4" x14ac:dyDescent="0.3">
      <c r="A12424" t="s">
        <v>14732</v>
      </c>
      <c r="B12424" t="s">
        <v>1997</v>
      </c>
      <c r="C12424">
        <v>21014</v>
      </c>
      <c r="D12424">
        <v>8047841793</v>
      </c>
    </row>
    <row r="12425" spans="1:4" x14ac:dyDescent="0.3">
      <c r="A12425" t="s">
        <v>14733</v>
      </c>
      <c r="B12425" t="s">
        <v>1974</v>
      </c>
      <c r="C12425">
        <v>16751</v>
      </c>
      <c r="D12425">
        <v>7440017404</v>
      </c>
    </row>
    <row r="12426" spans="1:4" x14ac:dyDescent="0.3">
      <c r="A12426" t="s">
        <v>14734</v>
      </c>
      <c r="B12426" t="s">
        <v>3291</v>
      </c>
      <c r="C12426">
        <v>57992</v>
      </c>
      <c r="D12426">
        <v>4162153728</v>
      </c>
    </row>
    <row r="12427" spans="1:4" x14ac:dyDescent="0.3">
      <c r="A12427" t="s">
        <v>14735</v>
      </c>
      <c r="B12427" t="s">
        <v>1968</v>
      </c>
      <c r="C12427">
        <v>53460</v>
      </c>
      <c r="D12427">
        <v>966588630</v>
      </c>
    </row>
    <row r="12428" spans="1:4" x14ac:dyDescent="0.3">
      <c r="A12428" t="s">
        <v>14736</v>
      </c>
      <c r="B12428" t="s">
        <v>1940</v>
      </c>
      <c r="C12428">
        <v>58420</v>
      </c>
      <c r="D12428">
        <v>7000350199</v>
      </c>
    </row>
    <row r="12429" spans="1:4" x14ac:dyDescent="0.3">
      <c r="A12429" t="s">
        <v>14737</v>
      </c>
      <c r="B12429" t="s">
        <v>2746</v>
      </c>
      <c r="C12429">
        <v>16327</v>
      </c>
      <c r="D12429">
        <v>9434604370</v>
      </c>
    </row>
    <row r="12430" spans="1:4" x14ac:dyDescent="0.3">
      <c r="A12430" t="s">
        <v>14738</v>
      </c>
      <c r="B12430" t="s">
        <v>2214</v>
      </c>
      <c r="C12430">
        <v>42941</v>
      </c>
      <c r="D12430">
        <v>85304042</v>
      </c>
    </row>
    <row r="12431" spans="1:4" x14ac:dyDescent="0.3">
      <c r="A12431" t="s">
        <v>14739</v>
      </c>
      <c r="B12431" t="s">
        <v>1938</v>
      </c>
      <c r="C12431">
        <v>14222</v>
      </c>
      <c r="D12431">
        <v>8264394108</v>
      </c>
    </row>
    <row r="12432" spans="1:4" x14ac:dyDescent="0.3">
      <c r="A12432" t="s">
        <v>14740</v>
      </c>
      <c r="B12432" t="s">
        <v>2071</v>
      </c>
      <c r="C12432">
        <v>13034</v>
      </c>
      <c r="D12432">
        <v>9114174103</v>
      </c>
    </row>
    <row r="12433" spans="1:4" x14ac:dyDescent="0.3">
      <c r="A12433" t="s">
        <v>14741</v>
      </c>
      <c r="B12433" t="s">
        <v>2083</v>
      </c>
      <c r="C12433">
        <v>21563</v>
      </c>
      <c r="D12433">
        <v>6531376252</v>
      </c>
    </row>
    <row r="12434" spans="1:4" x14ac:dyDescent="0.3">
      <c r="A12434" t="s">
        <v>14742</v>
      </c>
      <c r="B12434" t="s">
        <v>3517</v>
      </c>
      <c r="C12434">
        <v>49943</v>
      </c>
      <c r="D12434">
        <v>6358114417</v>
      </c>
    </row>
    <row r="12435" spans="1:4" x14ac:dyDescent="0.3">
      <c r="A12435" t="s">
        <v>14743</v>
      </c>
      <c r="B12435" t="s">
        <v>2709</v>
      </c>
      <c r="C12435">
        <v>32175</v>
      </c>
      <c r="D12435">
        <v>3843300291</v>
      </c>
    </row>
    <row r="12436" spans="1:4" x14ac:dyDescent="0.3">
      <c r="A12436" t="s">
        <v>14744</v>
      </c>
      <c r="B12436" t="s">
        <v>2279</v>
      </c>
      <c r="C12436">
        <v>59766</v>
      </c>
      <c r="D12436">
        <v>1192770250</v>
      </c>
    </row>
    <row r="12437" spans="1:4" x14ac:dyDescent="0.3">
      <c r="A12437" t="s">
        <v>14745</v>
      </c>
      <c r="B12437" t="s">
        <v>2290</v>
      </c>
      <c r="C12437">
        <v>45230</v>
      </c>
      <c r="D12437">
        <v>6850203894</v>
      </c>
    </row>
    <row r="12438" spans="1:4" x14ac:dyDescent="0.3">
      <c r="A12438" t="s">
        <v>14746</v>
      </c>
      <c r="B12438" t="s">
        <v>2736</v>
      </c>
      <c r="C12438">
        <v>19296</v>
      </c>
      <c r="D12438">
        <v>6209983448</v>
      </c>
    </row>
    <row r="12439" spans="1:4" x14ac:dyDescent="0.3">
      <c r="A12439" t="s">
        <v>14747</v>
      </c>
      <c r="B12439" t="s">
        <v>2687</v>
      </c>
      <c r="C12439">
        <v>36047</v>
      </c>
      <c r="D12439">
        <v>4838770758</v>
      </c>
    </row>
    <row r="12440" spans="1:4" x14ac:dyDescent="0.3">
      <c r="A12440" t="s">
        <v>14748</v>
      </c>
      <c r="B12440" t="s">
        <v>2405</v>
      </c>
      <c r="C12440">
        <v>38046</v>
      </c>
      <c r="D12440">
        <v>8703756602</v>
      </c>
    </row>
    <row r="12441" spans="1:4" x14ac:dyDescent="0.3">
      <c r="A12441" t="s">
        <v>14749</v>
      </c>
      <c r="B12441" t="s">
        <v>1948</v>
      </c>
      <c r="C12441">
        <v>14681</v>
      </c>
      <c r="D12441">
        <v>4691333258</v>
      </c>
    </row>
    <row r="12442" spans="1:4" x14ac:dyDescent="0.3">
      <c r="A12442" t="s">
        <v>14750</v>
      </c>
      <c r="B12442" t="s">
        <v>2161</v>
      </c>
      <c r="C12442">
        <v>27673</v>
      </c>
      <c r="D12442">
        <v>4037854406</v>
      </c>
    </row>
    <row r="12443" spans="1:4" x14ac:dyDescent="0.3">
      <c r="A12443" t="s">
        <v>14751</v>
      </c>
      <c r="B12443" t="s">
        <v>3201</v>
      </c>
      <c r="C12443">
        <v>44465</v>
      </c>
      <c r="D12443">
        <v>3227873028</v>
      </c>
    </row>
    <row r="12444" spans="1:4" x14ac:dyDescent="0.3">
      <c r="A12444" t="s">
        <v>14752</v>
      </c>
      <c r="B12444" t="s">
        <v>1930</v>
      </c>
      <c r="C12444">
        <v>58947</v>
      </c>
      <c r="D12444">
        <v>9292607561</v>
      </c>
    </row>
    <row r="12445" spans="1:4" x14ac:dyDescent="0.3">
      <c r="A12445" t="s">
        <v>14753</v>
      </c>
      <c r="B12445" t="s">
        <v>1980</v>
      </c>
      <c r="C12445">
        <v>56853</v>
      </c>
      <c r="D12445">
        <v>6009848660</v>
      </c>
    </row>
    <row r="12446" spans="1:4" x14ac:dyDescent="0.3">
      <c r="A12446" t="s">
        <v>14754</v>
      </c>
      <c r="B12446" t="s">
        <v>2223</v>
      </c>
      <c r="C12446">
        <v>24710</v>
      </c>
      <c r="D12446">
        <v>4359854056</v>
      </c>
    </row>
    <row r="12447" spans="1:4" x14ac:dyDescent="0.3">
      <c r="A12447" t="s">
        <v>14755</v>
      </c>
      <c r="B12447" t="s">
        <v>2260</v>
      </c>
      <c r="C12447">
        <v>47308</v>
      </c>
      <c r="D12447">
        <v>8565880958</v>
      </c>
    </row>
    <row r="12448" spans="1:4" x14ac:dyDescent="0.3">
      <c r="A12448" t="s">
        <v>14756</v>
      </c>
      <c r="B12448" t="s">
        <v>1932</v>
      </c>
      <c r="C12448">
        <v>36268</v>
      </c>
      <c r="D12448">
        <v>5903124704</v>
      </c>
    </row>
    <row r="12449" spans="1:4" x14ac:dyDescent="0.3">
      <c r="A12449" t="s">
        <v>14757</v>
      </c>
      <c r="B12449" t="s">
        <v>2709</v>
      </c>
      <c r="C12449">
        <v>17744</v>
      </c>
      <c r="D12449">
        <v>594961432</v>
      </c>
    </row>
    <row r="12450" spans="1:4" x14ac:dyDescent="0.3">
      <c r="A12450" t="s">
        <v>14758</v>
      </c>
      <c r="B12450" t="s">
        <v>3183</v>
      </c>
      <c r="C12450">
        <v>39416</v>
      </c>
      <c r="D12450">
        <v>806065796</v>
      </c>
    </row>
    <row r="12451" spans="1:4" x14ac:dyDescent="0.3">
      <c r="A12451" t="s">
        <v>14759</v>
      </c>
      <c r="B12451" t="s">
        <v>2032</v>
      </c>
      <c r="C12451">
        <v>22541</v>
      </c>
      <c r="D12451">
        <v>1787288307</v>
      </c>
    </row>
    <row r="12452" spans="1:4" x14ac:dyDescent="0.3">
      <c r="A12452" t="s">
        <v>14760</v>
      </c>
      <c r="B12452" t="s">
        <v>2276</v>
      </c>
      <c r="C12452">
        <v>43119</v>
      </c>
      <c r="D12452">
        <v>8002426673</v>
      </c>
    </row>
    <row r="12453" spans="1:4" x14ac:dyDescent="0.3">
      <c r="A12453" t="s">
        <v>14761</v>
      </c>
      <c r="B12453" t="s">
        <v>3508</v>
      </c>
      <c r="C12453">
        <v>50402</v>
      </c>
      <c r="D12453">
        <v>6183510505</v>
      </c>
    </row>
    <row r="12454" spans="1:4" x14ac:dyDescent="0.3">
      <c r="A12454" t="s">
        <v>14762</v>
      </c>
      <c r="B12454" t="s">
        <v>2026</v>
      </c>
      <c r="C12454">
        <v>33331</v>
      </c>
      <c r="D12454">
        <v>4085082426</v>
      </c>
    </row>
    <row r="12455" spans="1:4" x14ac:dyDescent="0.3">
      <c r="A12455" t="s">
        <v>14763</v>
      </c>
      <c r="B12455" t="s">
        <v>2316</v>
      </c>
      <c r="C12455">
        <v>27022</v>
      </c>
      <c r="D12455">
        <v>6820956614</v>
      </c>
    </row>
    <row r="12456" spans="1:4" x14ac:dyDescent="0.3">
      <c r="A12456" t="s">
        <v>14764</v>
      </c>
      <c r="B12456" t="s">
        <v>2990</v>
      </c>
      <c r="C12456">
        <v>17889</v>
      </c>
      <c r="D12456">
        <v>9223618401</v>
      </c>
    </row>
    <row r="12457" spans="1:4" x14ac:dyDescent="0.3">
      <c r="A12457" t="s">
        <v>14765</v>
      </c>
      <c r="B12457" t="s">
        <v>2722</v>
      </c>
      <c r="C12457">
        <v>28886</v>
      </c>
      <c r="D12457">
        <v>2859931651</v>
      </c>
    </row>
    <row r="12458" spans="1:4" x14ac:dyDescent="0.3">
      <c r="A12458" t="s">
        <v>14766</v>
      </c>
      <c r="B12458" t="s">
        <v>3533</v>
      </c>
      <c r="C12458">
        <v>52701</v>
      </c>
      <c r="D12458">
        <v>679204083</v>
      </c>
    </row>
    <row r="12459" spans="1:4" x14ac:dyDescent="0.3">
      <c r="A12459" t="s">
        <v>14767</v>
      </c>
      <c r="B12459" t="s">
        <v>3291</v>
      </c>
      <c r="C12459">
        <v>15215</v>
      </c>
      <c r="D12459">
        <v>4290015026</v>
      </c>
    </row>
    <row r="12460" spans="1:4" x14ac:dyDescent="0.3">
      <c r="A12460" t="s">
        <v>14768</v>
      </c>
      <c r="B12460" t="s">
        <v>2014</v>
      </c>
      <c r="C12460">
        <v>47984</v>
      </c>
      <c r="D12460">
        <v>6819596901</v>
      </c>
    </row>
    <row r="12461" spans="1:4" x14ac:dyDescent="0.3">
      <c r="A12461" t="s">
        <v>14769</v>
      </c>
      <c r="B12461" t="s">
        <v>2365</v>
      </c>
      <c r="C12461">
        <v>38901</v>
      </c>
      <c r="D12461">
        <v>7268478941</v>
      </c>
    </row>
    <row r="12462" spans="1:4" x14ac:dyDescent="0.3">
      <c r="A12462" t="s">
        <v>14770</v>
      </c>
      <c r="B12462" t="s">
        <v>2319</v>
      </c>
      <c r="C12462">
        <v>30122</v>
      </c>
      <c r="D12462">
        <v>2547511673</v>
      </c>
    </row>
    <row r="12463" spans="1:4" x14ac:dyDescent="0.3">
      <c r="A12463" t="s">
        <v>14771</v>
      </c>
      <c r="B12463" t="s">
        <v>2012</v>
      </c>
      <c r="C12463">
        <v>46512</v>
      </c>
      <c r="D12463">
        <v>3435517239</v>
      </c>
    </row>
    <row r="12464" spans="1:4" x14ac:dyDescent="0.3">
      <c r="A12464" t="s">
        <v>14772</v>
      </c>
      <c r="B12464" t="s">
        <v>1995</v>
      </c>
      <c r="C12464">
        <v>42480</v>
      </c>
      <c r="D12464">
        <v>8127128031</v>
      </c>
    </row>
    <row r="12465" spans="1:4" x14ac:dyDescent="0.3">
      <c r="A12465" t="s">
        <v>14773</v>
      </c>
      <c r="B12465" t="s">
        <v>2321</v>
      </c>
      <c r="C12465">
        <v>45459</v>
      </c>
      <c r="D12465">
        <v>689661541</v>
      </c>
    </row>
    <row r="12466" spans="1:4" x14ac:dyDescent="0.3">
      <c r="A12466" t="s">
        <v>14774</v>
      </c>
      <c r="B12466" t="s">
        <v>2004</v>
      </c>
      <c r="C12466">
        <v>21455</v>
      </c>
      <c r="D12466">
        <v>250257920</v>
      </c>
    </row>
    <row r="12467" spans="1:4" x14ac:dyDescent="0.3">
      <c r="A12467" t="s">
        <v>14775</v>
      </c>
      <c r="B12467" t="s">
        <v>2329</v>
      </c>
      <c r="C12467">
        <v>53513</v>
      </c>
      <c r="D12467">
        <v>4967603564</v>
      </c>
    </row>
    <row r="12468" spans="1:4" x14ac:dyDescent="0.3">
      <c r="A12468" t="s">
        <v>14776</v>
      </c>
      <c r="B12468" t="s">
        <v>3583</v>
      </c>
      <c r="C12468">
        <v>37364</v>
      </c>
      <c r="D12468">
        <v>2237103631</v>
      </c>
    </row>
    <row r="12469" spans="1:4" x14ac:dyDescent="0.3">
      <c r="A12469" t="s">
        <v>14777</v>
      </c>
      <c r="B12469" t="s">
        <v>2047</v>
      </c>
      <c r="C12469">
        <v>17960</v>
      </c>
      <c r="D12469">
        <v>7000350199</v>
      </c>
    </row>
    <row r="12470" spans="1:4" x14ac:dyDescent="0.3">
      <c r="A12470" t="s">
        <v>14778</v>
      </c>
      <c r="B12470" t="s">
        <v>3512</v>
      </c>
      <c r="C12470">
        <v>50947</v>
      </c>
      <c r="D12470">
        <v>3303111790</v>
      </c>
    </row>
    <row r="12471" spans="1:4" x14ac:dyDescent="0.3">
      <c r="A12471" t="s">
        <v>14779</v>
      </c>
      <c r="B12471" t="s">
        <v>1936</v>
      </c>
      <c r="C12471">
        <v>36014</v>
      </c>
      <c r="D12471">
        <v>3538909016</v>
      </c>
    </row>
    <row r="12472" spans="1:4" x14ac:dyDescent="0.3">
      <c r="A12472" t="s">
        <v>14780</v>
      </c>
      <c r="B12472" t="s">
        <v>2484</v>
      </c>
      <c r="C12472">
        <v>31263</v>
      </c>
      <c r="D12472">
        <v>9963057691</v>
      </c>
    </row>
    <row r="12473" spans="1:4" x14ac:dyDescent="0.3">
      <c r="A12473" t="s">
        <v>14781</v>
      </c>
      <c r="B12473" t="s">
        <v>3297</v>
      </c>
      <c r="C12473">
        <v>34543</v>
      </c>
      <c r="D12473">
        <v>1990334539</v>
      </c>
    </row>
    <row r="12474" spans="1:4" x14ac:dyDescent="0.3">
      <c r="A12474" t="s">
        <v>14782</v>
      </c>
      <c r="B12474" t="s">
        <v>2214</v>
      </c>
      <c r="C12474">
        <v>36750</v>
      </c>
      <c r="D12474">
        <v>140020098</v>
      </c>
    </row>
    <row r="12475" spans="1:4" x14ac:dyDescent="0.3">
      <c r="A12475" t="s">
        <v>14783</v>
      </c>
      <c r="B12475" t="s">
        <v>3050</v>
      </c>
      <c r="C12475">
        <v>35870</v>
      </c>
      <c r="D12475">
        <v>6260817967</v>
      </c>
    </row>
    <row r="12476" spans="1:4" x14ac:dyDescent="0.3">
      <c r="A12476" t="s">
        <v>14784</v>
      </c>
      <c r="B12476" t="s">
        <v>2190</v>
      </c>
      <c r="C12476">
        <v>39701</v>
      </c>
      <c r="D12476">
        <v>893122882</v>
      </c>
    </row>
    <row r="12477" spans="1:4" x14ac:dyDescent="0.3">
      <c r="A12477" t="s">
        <v>14785</v>
      </c>
      <c r="B12477" t="s">
        <v>1966</v>
      </c>
      <c r="C12477">
        <v>49936</v>
      </c>
      <c r="D12477">
        <v>6596440737</v>
      </c>
    </row>
    <row r="12478" spans="1:4" x14ac:dyDescent="0.3">
      <c r="A12478" t="s">
        <v>14786</v>
      </c>
      <c r="B12478" t="s">
        <v>3126</v>
      </c>
      <c r="C12478">
        <v>38452</v>
      </c>
      <c r="D12478">
        <v>3670950885</v>
      </c>
    </row>
    <row r="12479" spans="1:4" x14ac:dyDescent="0.3">
      <c r="A12479" t="s">
        <v>14787</v>
      </c>
      <c r="B12479" t="s">
        <v>2488</v>
      </c>
      <c r="C12479">
        <v>35773</v>
      </c>
      <c r="D12479">
        <v>3956653289</v>
      </c>
    </row>
    <row r="12480" spans="1:4" x14ac:dyDescent="0.3">
      <c r="A12480" t="s">
        <v>14788</v>
      </c>
      <c r="B12480" t="s">
        <v>2725</v>
      </c>
      <c r="C12480">
        <v>48587</v>
      </c>
      <c r="D12480">
        <v>9800744517</v>
      </c>
    </row>
    <row r="12481" spans="1:4" x14ac:dyDescent="0.3">
      <c r="A12481" t="s">
        <v>14789</v>
      </c>
      <c r="B12481" t="s">
        <v>3237</v>
      </c>
      <c r="C12481">
        <v>22596</v>
      </c>
      <c r="D12481">
        <v>2417008025</v>
      </c>
    </row>
    <row r="12482" spans="1:4" x14ac:dyDescent="0.3">
      <c r="A12482" t="s">
        <v>14790</v>
      </c>
      <c r="B12482" t="s">
        <v>2374</v>
      </c>
      <c r="C12482">
        <v>59345</v>
      </c>
      <c r="D12482">
        <v>3569414450</v>
      </c>
    </row>
    <row r="12483" spans="1:4" x14ac:dyDescent="0.3">
      <c r="A12483" t="s">
        <v>14791</v>
      </c>
      <c r="B12483" t="s">
        <v>2376</v>
      </c>
      <c r="C12483">
        <v>53688</v>
      </c>
      <c r="D12483">
        <v>3409869514</v>
      </c>
    </row>
    <row r="12484" spans="1:4" x14ac:dyDescent="0.3">
      <c r="A12484" t="s">
        <v>14792</v>
      </c>
      <c r="B12484" t="s">
        <v>3315</v>
      </c>
      <c r="C12484">
        <v>36955</v>
      </c>
      <c r="D12484">
        <v>5153694038</v>
      </c>
    </row>
    <row r="12485" spans="1:4" x14ac:dyDescent="0.3">
      <c r="A12485" t="s">
        <v>14793</v>
      </c>
      <c r="B12485" t="s">
        <v>2260</v>
      </c>
      <c r="C12485">
        <v>47415</v>
      </c>
      <c r="D12485">
        <v>9292607561</v>
      </c>
    </row>
    <row r="12486" spans="1:4" x14ac:dyDescent="0.3">
      <c r="A12486" t="s">
        <v>14794</v>
      </c>
      <c r="B12486" t="s">
        <v>2037</v>
      </c>
      <c r="C12486">
        <v>29826</v>
      </c>
      <c r="D12486">
        <v>9023313240</v>
      </c>
    </row>
    <row r="12487" spans="1:4" x14ac:dyDescent="0.3">
      <c r="A12487" t="s">
        <v>14795</v>
      </c>
      <c r="B12487" t="s">
        <v>3517</v>
      </c>
      <c r="C12487">
        <v>17863</v>
      </c>
      <c r="D12487">
        <v>7411705322</v>
      </c>
    </row>
    <row r="12488" spans="1:4" x14ac:dyDescent="0.3">
      <c r="A12488" t="s">
        <v>14796</v>
      </c>
      <c r="B12488" t="s">
        <v>2687</v>
      </c>
      <c r="C12488">
        <v>58208</v>
      </c>
      <c r="D12488">
        <v>278558984</v>
      </c>
    </row>
    <row r="12489" spans="1:4" x14ac:dyDescent="0.3">
      <c r="A12489" t="s">
        <v>14797</v>
      </c>
      <c r="B12489" t="s">
        <v>1991</v>
      </c>
      <c r="C12489">
        <v>54327</v>
      </c>
      <c r="D12489">
        <v>25254650</v>
      </c>
    </row>
    <row r="12490" spans="1:4" x14ac:dyDescent="0.3">
      <c r="A12490" t="s">
        <v>14798</v>
      </c>
      <c r="B12490" t="s">
        <v>1993</v>
      </c>
      <c r="C12490">
        <v>27658</v>
      </c>
      <c r="D12490">
        <v>9331851693</v>
      </c>
    </row>
    <row r="12491" spans="1:4" x14ac:dyDescent="0.3">
      <c r="A12491" t="s">
        <v>14799</v>
      </c>
      <c r="B12491" t="s">
        <v>2576</v>
      </c>
      <c r="C12491">
        <v>40588</v>
      </c>
      <c r="D12491">
        <v>2739934548</v>
      </c>
    </row>
    <row r="12492" spans="1:4" x14ac:dyDescent="0.3">
      <c r="A12492" t="s">
        <v>14800</v>
      </c>
      <c r="B12492" t="s">
        <v>2415</v>
      </c>
      <c r="C12492">
        <v>51722</v>
      </c>
      <c r="D12492">
        <v>3867281491</v>
      </c>
    </row>
    <row r="12493" spans="1:4" x14ac:dyDescent="0.3">
      <c r="A12493" t="s">
        <v>14801</v>
      </c>
      <c r="B12493" t="s">
        <v>2405</v>
      </c>
      <c r="C12493">
        <v>28018</v>
      </c>
      <c r="D12493">
        <v>5117202538</v>
      </c>
    </row>
    <row r="12494" spans="1:4" x14ac:dyDescent="0.3">
      <c r="A12494" t="s">
        <v>14802</v>
      </c>
      <c r="B12494" t="s">
        <v>2043</v>
      </c>
      <c r="C12494">
        <v>18278</v>
      </c>
      <c r="D12494">
        <v>544760832</v>
      </c>
    </row>
    <row r="12495" spans="1:4" x14ac:dyDescent="0.3">
      <c r="A12495" t="s">
        <v>14803</v>
      </c>
      <c r="B12495" t="s">
        <v>2778</v>
      </c>
      <c r="C12495">
        <v>51262</v>
      </c>
      <c r="D12495">
        <v>544760832</v>
      </c>
    </row>
    <row r="12496" spans="1:4" x14ac:dyDescent="0.3">
      <c r="A12496" t="s">
        <v>14804</v>
      </c>
      <c r="B12496" t="s">
        <v>2158</v>
      </c>
      <c r="C12496">
        <v>35811</v>
      </c>
      <c r="D12496">
        <v>6126779991</v>
      </c>
    </row>
    <row r="12497" spans="1:4" x14ac:dyDescent="0.3">
      <c r="A12497" t="s">
        <v>14805</v>
      </c>
      <c r="B12497" t="s">
        <v>3291</v>
      </c>
      <c r="C12497">
        <v>17295</v>
      </c>
      <c r="D12497">
        <v>966588630</v>
      </c>
    </row>
    <row r="12498" spans="1:4" x14ac:dyDescent="0.3">
      <c r="A12498" t="s">
        <v>14806</v>
      </c>
      <c r="B12498" t="s">
        <v>3269</v>
      </c>
      <c r="C12498">
        <v>15882</v>
      </c>
      <c r="D12498">
        <v>304906506</v>
      </c>
    </row>
    <row r="12499" spans="1:4" x14ac:dyDescent="0.3">
      <c r="A12499" t="s">
        <v>14807</v>
      </c>
      <c r="B12499" t="s">
        <v>1997</v>
      </c>
      <c r="C12499">
        <v>55609</v>
      </c>
      <c r="D12499">
        <v>101658508</v>
      </c>
    </row>
    <row r="12500" spans="1:4" x14ac:dyDescent="0.3">
      <c r="A12500" t="s">
        <v>14808</v>
      </c>
      <c r="B12500" t="s">
        <v>1972</v>
      </c>
      <c r="C12500">
        <v>48100</v>
      </c>
      <c r="D12500">
        <v>5603330430</v>
      </c>
    </row>
    <row r="12501" spans="1:4" x14ac:dyDescent="0.3">
      <c r="A12501" t="s">
        <v>14809</v>
      </c>
      <c r="B12501" t="s">
        <v>2047</v>
      </c>
      <c r="C12501">
        <v>44610</v>
      </c>
      <c r="D12501">
        <v>5984294621</v>
      </c>
    </row>
    <row r="12502" spans="1:4" x14ac:dyDescent="0.3">
      <c r="A12502" t="s">
        <v>14810</v>
      </c>
      <c r="B12502" t="s">
        <v>2135</v>
      </c>
      <c r="C12502">
        <v>48964</v>
      </c>
      <c r="D12502">
        <v>1754740677</v>
      </c>
    </row>
    <row r="12503" spans="1:4" x14ac:dyDescent="0.3">
      <c r="A12503" t="s">
        <v>14811</v>
      </c>
      <c r="B12503" t="s">
        <v>3142</v>
      </c>
      <c r="C12503">
        <v>58754</v>
      </c>
      <c r="D12503">
        <v>8157157730</v>
      </c>
    </row>
    <row r="12504" spans="1:4" x14ac:dyDescent="0.3">
      <c r="A12504" t="s">
        <v>14812</v>
      </c>
      <c r="B12504" t="s">
        <v>2075</v>
      </c>
      <c r="C12504">
        <v>13995</v>
      </c>
      <c r="D12504">
        <v>1898839557</v>
      </c>
    </row>
    <row r="12505" spans="1:4" x14ac:dyDescent="0.3">
      <c r="A12505" t="s">
        <v>14813</v>
      </c>
      <c r="B12505" t="s">
        <v>2214</v>
      </c>
      <c r="C12505">
        <v>37482</v>
      </c>
      <c r="D12505">
        <v>4409014943</v>
      </c>
    </row>
    <row r="12506" spans="1:4" x14ac:dyDescent="0.3">
      <c r="A12506" t="s">
        <v>14814</v>
      </c>
      <c r="B12506" t="s">
        <v>2378</v>
      </c>
      <c r="C12506">
        <v>41366</v>
      </c>
      <c r="D12506">
        <v>8238030943</v>
      </c>
    </row>
    <row r="12507" spans="1:4" x14ac:dyDescent="0.3">
      <c r="A12507" t="s">
        <v>14815</v>
      </c>
      <c r="B12507" t="s">
        <v>3487</v>
      </c>
      <c r="C12507">
        <v>54719</v>
      </c>
      <c r="D12507">
        <v>2426144645</v>
      </c>
    </row>
    <row r="12508" spans="1:4" x14ac:dyDescent="0.3">
      <c r="A12508" t="s">
        <v>14816</v>
      </c>
      <c r="B12508" t="s">
        <v>2554</v>
      </c>
      <c r="C12508">
        <v>15318</v>
      </c>
      <c r="D12508">
        <v>2411473303</v>
      </c>
    </row>
    <row r="12509" spans="1:4" x14ac:dyDescent="0.3">
      <c r="A12509" t="s">
        <v>14817</v>
      </c>
      <c r="B12509" t="s">
        <v>2071</v>
      </c>
      <c r="C12509">
        <v>47344</v>
      </c>
      <c r="D12509">
        <v>9621331862</v>
      </c>
    </row>
    <row r="12510" spans="1:4" x14ac:dyDescent="0.3">
      <c r="A12510" t="s">
        <v>14818</v>
      </c>
      <c r="B12510" t="s">
        <v>2536</v>
      </c>
      <c r="C12510">
        <v>48164</v>
      </c>
      <c r="D12510">
        <v>2079803735</v>
      </c>
    </row>
    <row r="12511" spans="1:4" x14ac:dyDescent="0.3">
      <c r="A12511" t="s">
        <v>14819</v>
      </c>
      <c r="B12511" t="s">
        <v>3915</v>
      </c>
      <c r="C12511">
        <v>31668</v>
      </c>
      <c r="D12511">
        <v>4328154427</v>
      </c>
    </row>
    <row r="12512" spans="1:4" x14ac:dyDescent="0.3">
      <c r="A12512" t="s">
        <v>14820</v>
      </c>
      <c r="B12512" t="s">
        <v>1950</v>
      </c>
      <c r="C12512">
        <v>56258</v>
      </c>
      <c r="D12512">
        <v>2117567142</v>
      </c>
    </row>
    <row r="12513" spans="1:4" x14ac:dyDescent="0.3">
      <c r="A12513" t="s">
        <v>14821</v>
      </c>
      <c r="B12513" t="s">
        <v>2253</v>
      </c>
      <c r="C12513">
        <v>15117</v>
      </c>
      <c r="D12513">
        <v>3129526900</v>
      </c>
    </row>
    <row r="12514" spans="1:4" x14ac:dyDescent="0.3">
      <c r="A12514" t="s">
        <v>14822</v>
      </c>
      <c r="B12514" t="s">
        <v>2246</v>
      </c>
      <c r="C12514">
        <v>19269</v>
      </c>
      <c r="D12514">
        <v>6478891895</v>
      </c>
    </row>
    <row r="12515" spans="1:4" x14ac:dyDescent="0.3">
      <c r="A12515" t="s">
        <v>14823</v>
      </c>
      <c r="B12515" t="s">
        <v>2133</v>
      </c>
      <c r="C12515">
        <v>31562</v>
      </c>
      <c r="D12515">
        <v>1062607929</v>
      </c>
    </row>
    <row r="12516" spans="1:4" x14ac:dyDescent="0.3">
      <c r="A12516" t="s">
        <v>14824</v>
      </c>
      <c r="B12516" t="s">
        <v>2314</v>
      </c>
      <c r="C12516">
        <v>54540</v>
      </c>
      <c r="D12516">
        <v>3642452728</v>
      </c>
    </row>
    <row r="12517" spans="1:4" x14ac:dyDescent="0.3">
      <c r="A12517" t="s">
        <v>14825</v>
      </c>
      <c r="B12517" t="s">
        <v>3720</v>
      </c>
      <c r="C12517">
        <v>35099</v>
      </c>
      <c r="D12517">
        <v>4342145855</v>
      </c>
    </row>
    <row r="12518" spans="1:4" x14ac:dyDescent="0.3">
      <c r="A12518" t="s">
        <v>14826</v>
      </c>
      <c r="B12518" t="s">
        <v>1942</v>
      </c>
      <c r="C12518">
        <v>57066</v>
      </c>
      <c r="D12518">
        <v>8445779583</v>
      </c>
    </row>
    <row r="12519" spans="1:4" x14ac:dyDescent="0.3">
      <c r="A12519" t="s">
        <v>14827</v>
      </c>
      <c r="B12519" t="s">
        <v>2574</v>
      </c>
      <c r="C12519">
        <v>20202</v>
      </c>
      <c r="D12519">
        <v>5623930522</v>
      </c>
    </row>
    <row r="12520" spans="1:4" x14ac:dyDescent="0.3">
      <c r="A12520" t="s">
        <v>14828</v>
      </c>
      <c r="B12520" t="s">
        <v>4163</v>
      </c>
      <c r="C12520">
        <v>23973</v>
      </c>
      <c r="D12520">
        <v>9624054975</v>
      </c>
    </row>
    <row r="12521" spans="1:4" x14ac:dyDescent="0.3">
      <c r="A12521" t="s">
        <v>14829</v>
      </c>
      <c r="B12521" t="s">
        <v>2731</v>
      </c>
      <c r="C12521">
        <v>14349</v>
      </c>
      <c r="D12521">
        <v>3164004753</v>
      </c>
    </row>
    <row r="12522" spans="1:4" x14ac:dyDescent="0.3">
      <c r="A12522" t="s">
        <v>14830</v>
      </c>
      <c r="B12522" t="s">
        <v>3369</v>
      </c>
      <c r="C12522">
        <v>14219</v>
      </c>
      <c r="D12522">
        <v>3129526900</v>
      </c>
    </row>
    <row r="12523" spans="1:4" x14ac:dyDescent="0.3">
      <c r="A12523" t="s">
        <v>14831</v>
      </c>
      <c r="B12523" t="s">
        <v>2847</v>
      </c>
      <c r="C12523">
        <v>35349</v>
      </c>
      <c r="D12523">
        <v>7098438871</v>
      </c>
    </row>
    <row r="12524" spans="1:4" x14ac:dyDescent="0.3">
      <c r="A12524" t="s">
        <v>14832</v>
      </c>
      <c r="B12524" t="s">
        <v>2166</v>
      </c>
      <c r="C12524">
        <v>24970</v>
      </c>
      <c r="D12524">
        <v>1062607929</v>
      </c>
    </row>
    <row r="12525" spans="1:4" x14ac:dyDescent="0.3">
      <c r="A12525" t="s">
        <v>14833</v>
      </c>
      <c r="B12525" t="s">
        <v>2166</v>
      </c>
      <c r="C12525">
        <v>12897</v>
      </c>
      <c r="D12525">
        <v>6235447353</v>
      </c>
    </row>
    <row r="12526" spans="1:4" x14ac:dyDescent="0.3">
      <c r="A12526" t="s">
        <v>14834</v>
      </c>
      <c r="B12526" t="s">
        <v>2188</v>
      </c>
      <c r="C12526">
        <v>52818</v>
      </c>
      <c r="D12526">
        <v>7966879720</v>
      </c>
    </row>
    <row r="12527" spans="1:4" x14ac:dyDescent="0.3">
      <c r="A12527" t="s">
        <v>14835</v>
      </c>
      <c r="B12527" t="s">
        <v>2736</v>
      </c>
      <c r="C12527">
        <v>17124</v>
      </c>
      <c r="D12527">
        <v>8289594380</v>
      </c>
    </row>
    <row r="12528" spans="1:4" x14ac:dyDescent="0.3">
      <c r="A12528" t="s">
        <v>14836</v>
      </c>
      <c r="B12528" t="s">
        <v>3753</v>
      </c>
      <c r="C12528">
        <v>36013</v>
      </c>
      <c r="D12528">
        <v>5079859830</v>
      </c>
    </row>
    <row r="12529" spans="1:4" x14ac:dyDescent="0.3">
      <c r="A12529" t="s">
        <v>14837</v>
      </c>
      <c r="B12529" t="s">
        <v>2054</v>
      </c>
      <c r="C12529">
        <v>56737</v>
      </c>
      <c r="D12529">
        <v>4219825649</v>
      </c>
    </row>
    <row r="12530" spans="1:4" x14ac:dyDescent="0.3">
      <c r="A12530" t="s">
        <v>14838</v>
      </c>
      <c r="B12530" t="s">
        <v>3108</v>
      </c>
      <c r="C12530">
        <v>30874</v>
      </c>
      <c r="D12530">
        <v>4453315724</v>
      </c>
    </row>
    <row r="12531" spans="1:4" x14ac:dyDescent="0.3">
      <c r="A12531" t="s">
        <v>14839</v>
      </c>
      <c r="B12531" t="s">
        <v>1958</v>
      </c>
      <c r="C12531">
        <v>59333</v>
      </c>
      <c r="D12531">
        <v>9293760045</v>
      </c>
    </row>
    <row r="12532" spans="1:4" x14ac:dyDescent="0.3">
      <c r="A12532" t="s">
        <v>14840</v>
      </c>
      <c r="B12532" t="s">
        <v>2063</v>
      </c>
      <c r="C12532">
        <v>26926</v>
      </c>
      <c r="D12532">
        <v>7962906979</v>
      </c>
    </row>
    <row r="12533" spans="1:4" x14ac:dyDescent="0.3">
      <c r="A12533" t="s">
        <v>14841</v>
      </c>
      <c r="B12533" t="s">
        <v>2608</v>
      </c>
      <c r="C12533">
        <v>50272</v>
      </c>
      <c r="D12533">
        <v>7741079360</v>
      </c>
    </row>
    <row r="12534" spans="1:4" x14ac:dyDescent="0.3">
      <c r="A12534" t="s">
        <v>14842</v>
      </c>
      <c r="B12534" t="s">
        <v>2505</v>
      </c>
      <c r="C12534">
        <v>38157</v>
      </c>
      <c r="D12534">
        <v>1456229036</v>
      </c>
    </row>
    <row r="12535" spans="1:4" x14ac:dyDescent="0.3">
      <c r="A12535" t="s">
        <v>14843</v>
      </c>
      <c r="B12535" t="s">
        <v>2530</v>
      </c>
      <c r="C12535">
        <v>40851</v>
      </c>
      <c r="D12535">
        <v>3259018638</v>
      </c>
    </row>
    <row r="12536" spans="1:4" x14ac:dyDescent="0.3">
      <c r="A12536" t="s">
        <v>14844</v>
      </c>
      <c r="B12536" t="s">
        <v>2310</v>
      </c>
      <c r="C12536">
        <v>56445</v>
      </c>
      <c r="D12536">
        <v>5687748091</v>
      </c>
    </row>
    <row r="12537" spans="1:4" x14ac:dyDescent="0.3">
      <c r="A12537" t="s">
        <v>14845</v>
      </c>
      <c r="B12537" t="s">
        <v>1980</v>
      </c>
      <c r="C12537">
        <v>57935</v>
      </c>
      <c r="D12537">
        <v>8858733592</v>
      </c>
    </row>
    <row r="12538" spans="1:4" x14ac:dyDescent="0.3">
      <c r="A12538" t="s">
        <v>14846</v>
      </c>
      <c r="B12538" t="s">
        <v>2800</v>
      </c>
      <c r="C12538">
        <v>49649</v>
      </c>
      <c r="D12538">
        <v>1518783783</v>
      </c>
    </row>
    <row r="12539" spans="1:4" x14ac:dyDescent="0.3">
      <c r="A12539" t="s">
        <v>14847</v>
      </c>
      <c r="B12539" t="s">
        <v>3376</v>
      </c>
      <c r="C12539">
        <v>25827</v>
      </c>
      <c r="D12539">
        <v>8069192305</v>
      </c>
    </row>
    <row r="12540" spans="1:4" x14ac:dyDescent="0.3">
      <c r="A12540" t="s">
        <v>14848</v>
      </c>
      <c r="B12540" t="s">
        <v>3078</v>
      </c>
      <c r="C12540">
        <v>32376</v>
      </c>
      <c r="D12540">
        <v>4029727026</v>
      </c>
    </row>
    <row r="12541" spans="1:4" x14ac:dyDescent="0.3">
      <c r="A12541" t="s">
        <v>14849</v>
      </c>
      <c r="B12541" t="s">
        <v>2121</v>
      </c>
      <c r="C12541">
        <v>22768</v>
      </c>
      <c r="D12541">
        <v>1829869566</v>
      </c>
    </row>
    <row r="12542" spans="1:4" x14ac:dyDescent="0.3">
      <c r="A12542" t="s">
        <v>14850</v>
      </c>
      <c r="B12542" t="s">
        <v>2623</v>
      </c>
      <c r="C12542">
        <v>46460</v>
      </c>
      <c r="D12542">
        <v>4094820760</v>
      </c>
    </row>
    <row r="12543" spans="1:4" x14ac:dyDescent="0.3">
      <c r="A12543" t="s">
        <v>14851</v>
      </c>
      <c r="B12543" t="s">
        <v>3393</v>
      </c>
      <c r="C12543">
        <v>42593</v>
      </c>
      <c r="D12543">
        <v>1992195951</v>
      </c>
    </row>
    <row r="12544" spans="1:4" x14ac:dyDescent="0.3">
      <c r="A12544" t="s">
        <v>14852</v>
      </c>
      <c r="B12544" t="s">
        <v>2308</v>
      </c>
      <c r="C12544">
        <v>10938</v>
      </c>
      <c r="D12544">
        <v>9686840923</v>
      </c>
    </row>
    <row r="12545" spans="1:4" x14ac:dyDescent="0.3">
      <c r="A12545" t="s">
        <v>14853</v>
      </c>
      <c r="B12545" t="s">
        <v>2800</v>
      </c>
      <c r="C12545">
        <v>50202</v>
      </c>
      <c r="D12545">
        <v>6253520369</v>
      </c>
    </row>
    <row r="12546" spans="1:4" x14ac:dyDescent="0.3">
      <c r="A12546" t="s">
        <v>14854</v>
      </c>
      <c r="B12546" t="s">
        <v>2501</v>
      </c>
      <c r="C12546">
        <v>11081</v>
      </c>
      <c r="D12546">
        <v>29906814</v>
      </c>
    </row>
    <row r="12547" spans="1:4" x14ac:dyDescent="0.3">
      <c r="A12547" t="s">
        <v>14855</v>
      </c>
      <c r="B12547" t="s">
        <v>3243</v>
      </c>
      <c r="C12547">
        <v>29483</v>
      </c>
      <c r="D12547">
        <v>1918356416</v>
      </c>
    </row>
    <row r="12548" spans="1:4" x14ac:dyDescent="0.3">
      <c r="A12548" t="s">
        <v>14856</v>
      </c>
      <c r="B12548" t="s">
        <v>2752</v>
      </c>
      <c r="C12548">
        <v>23559</v>
      </c>
      <c r="D12548">
        <v>4031884281</v>
      </c>
    </row>
    <row r="12549" spans="1:4" x14ac:dyDescent="0.3">
      <c r="A12549" t="s">
        <v>14857</v>
      </c>
      <c r="B12549" t="s">
        <v>2391</v>
      </c>
      <c r="C12549">
        <v>14380</v>
      </c>
      <c r="D12549">
        <v>3235176993</v>
      </c>
    </row>
    <row r="12550" spans="1:4" x14ac:dyDescent="0.3">
      <c r="A12550" t="s">
        <v>14858</v>
      </c>
      <c r="B12550" t="s">
        <v>2184</v>
      </c>
      <c r="C12550">
        <v>39784</v>
      </c>
      <c r="D12550">
        <v>2748937082</v>
      </c>
    </row>
    <row r="12551" spans="1:4" x14ac:dyDescent="0.3">
      <c r="A12551" t="s">
        <v>14859</v>
      </c>
      <c r="B12551" t="s">
        <v>2501</v>
      </c>
      <c r="C12551">
        <v>19693</v>
      </c>
      <c r="D12551">
        <v>7979647432</v>
      </c>
    </row>
    <row r="12552" spans="1:4" x14ac:dyDescent="0.3">
      <c r="A12552" t="s">
        <v>14860</v>
      </c>
      <c r="B12552" t="s">
        <v>2396</v>
      </c>
      <c r="C12552">
        <v>21375</v>
      </c>
      <c r="D12552">
        <v>8034345962</v>
      </c>
    </row>
    <row r="12553" spans="1:4" x14ac:dyDescent="0.3">
      <c r="A12553" t="s">
        <v>14861</v>
      </c>
      <c r="B12553" t="s">
        <v>2345</v>
      </c>
      <c r="C12553">
        <v>22118</v>
      </c>
      <c r="D12553">
        <v>2748937082</v>
      </c>
    </row>
    <row r="12554" spans="1:4" x14ac:dyDescent="0.3">
      <c r="A12554" t="s">
        <v>14862</v>
      </c>
      <c r="B12554" t="s">
        <v>2129</v>
      </c>
      <c r="C12554">
        <v>59053</v>
      </c>
      <c r="D12554">
        <v>2821741499</v>
      </c>
    </row>
    <row r="12555" spans="1:4" x14ac:dyDescent="0.3">
      <c r="A12555" t="s">
        <v>14863</v>
      </c>
      <c r="B12555" t="s">
        <v>3078</v>
      </c>
      <c r="C12555">
        <v>47848</v>
      </c>
      <c r="D12555">
        <v>2973481236</v>
      </c>
    </row>
    <row r="12556" spans="1:4" x14ac:dyDescent="0.3">
      <c r="A12556" t="s">
        <v>14864</v>
      </c>
      <c r="B12556" t="s">
        <v>2133</v>
      </c>
      <c r="C12556">
        <v>11252</v>
      </c>
      <c r="D12556">
        <v>6358114417</v>
      </c>
    </row>
    <row r="12557" spans="1:4" x14ac:dyDescent="0.3">
      <c r="A12557" t="s">
        <v>14865</v>
      </c>
      <c r="B12557" t="s">
        <v>2670</v>
      </c>
      <c r="C12557">
        <v>38692</v>
      </c>
      <c r="D12557">
        <v>710473923</v>
      </c>
    </row>
    <row r="12558" spans="1:4" x14ac:dyDescent="0.3">
      <c r="A12558" t="s">
        <v>14866</v>
      </c>
      <c r="B12558" t="s">
        <v>2606</v>
      </c>
      <c r="C12558">
        <v>18395</v>
      </c>
      <c r="D12558">
        <v>325547246</v>
      </c>
    </row>
    <row r="12559" spans="1:4" x14ac:dyDescent="0.3">
      <c r="A12559" t="s">
        <v>14867</v>
      </c>
      <c r="B12559" t="s">
        <v>2401</v>
      </c>
      <c r="C12559">
        <v>15983</v>
      </c>
      <c r="D12559">
        <v>9597202352</v>
      </c>
    </row>
    <row r="12560" spans="1:4" x14ac:dyDescent="0.3">
      <c r="A12560" t="s">
        <v>14868</v>
      </c>
      <c r="B12560" t="s">
        <v>3253</v>
      </c>
      <c r="C12560">
        <v>47920</v>
      </c>
      <c r="D12560">
        <v>1096335336</v>
      </c>
    </row>
    <row r="12561" spans="1:4" x14ac:dyDescent="0.3">
      <c r="A12561" t="s">
        <v>14869</v>
      </c>
      <c r="B12561" t="s">
        <v>3297</v>
      </c>
      <c r="C12561">
        <v>40479</v>
      </c>
      <c r="D12561">
        <v>1829869566</v>
      </c>
    </row>
    <row r="12562" spans="1:4" x14ac:dyDescent="0.3">
      <c r="A12562" t="s">
        <v>14870</v>
      </c>
      <c r="B12562" t="s">
        <v>2170</v>
      </c>
      <c r="C12562">
        <v>15428</v>
      </c>
      <c r="D12562">
        <v>5603330430</v>
      </c>
    </row>
    <row r="12563" spans="1:4" x14ac:dyDescent="0.3">
      <c r="A12563" t="s">
        <v>14871</v>
      </c>
      <c r="B12563" t="s">
        <v>1988</v>
      </c>
      <c r="C12563">
        <v>11891</v>
      </c>
      <c r="D12563">
        <v>797787712</v>
      </c>
    </row>
    <row r="12564" spans="1:4" x14ac:dyDescent="0.3">
      <c r="A12564" t="s">
        <v>14872</v>
      </c>
      <c r="B12564" t="s">
        <v>2804</v>
      </c>
      <c r="C12564">
        <v>15337</v>
      </c>
      <c r="D12564">
        <v>4499766028</v>
      </c>
    </row>
    <row r="12565" spans="1:4" x14ac:dyDescent="0.3">
      <c r="A12565" t="s">
        <v>14873</v>
      </c>
      <c r="B12565" t="s">
        <v>2069</v>
      </c>
      <c r="C12565">
        <v>54176</v>
      </c>
      <c r="D12565">
        <v>4739588234</v>
      </c>
    </row>
    <row r="12566" spans="1:4" x14ac:dyDescent="0.3">
      <c r="A12566" t="s">
        <v>14874</v>
      </c>
      <c r="B12566" t="s">
        <v>3315</v>
      </c>
      <c r="C12566">
        <v>16025</v>
      </c>
      <c r="D12566">
        <v>2492824950</v>
      </c>
    </row>
    <row r="12567" spans="1:4" x14ac:dyDescent="0.3">
      <c r="A12567" t="s">
        <v>14875</v>
      </c>
      <c r="B12567" t="s">
        <v>2533</v>
      </c>
      <c r="C12567">
        <v>45737</v>
      </c>
      <c r="D12567">
        <v>923191143</v>
      </c>
    </row>
    <row r="12568" spans="1:4" x14ac:dyDescent="0.3">
      <c r="A12568" t="s">
        <v>14876</v>
      </c>
      <c r="B12568" t="s">
        <v>2731</v>
      </c>
      <c r="C12568">
        <v>35715</v>
      </c>
      <c r="D12568">
        <v>274599287</v>
      </c>
    </row>
    <row r="12569" spans="1:4" x14ac:dyDescent="0.3">
      <c r="A12569" t="s">
        <v>14877</v>
      </c>
      <c r="B12569" t="s">
        <v>3753</v>
      </c>
      <c r="C12569">
        <v>34708</v>
      </c>
      <c r="D12569">
        <v>4688336071</v>
      </c>
    </row>
    <row r="12570" spans="1:4" x14ac:dyDescent="0.3">
      <c r="A12570" t="s">
        <v>14878</v>
      </c>
      <c r="B12570" t="s">
        <v>2016</v>
      </c>
      <c r="C12570">
        <v>24444</v>
      </c>
      <c r="D12570">
        <v>2421688019</v>
      </c>
    </row>
    <row r="12571" spans="1:4" x14ac:dyDescent="0.3">
      <c r="A12571" t="s">
        <v>14879</v>
      </c>
      <c r="B12571" t="s">
        <v>2790</v>
      </c>
      <c r="C12571">
        <v>35985</v>
      </c>
      <c r="D12571">
        <v>5903124704</v>
      </c>
    </row>
    <row r="12572" spans="1:4" x14ac:dyDescent="0.3">
      <c r="A12572" t="s">
        <v>14880</v>
      </c>
      <c r="B12572" t="s">
        <v>2800</v>
      </c>
      <c r="C12572">
        <v>48385</v>
      </c>
      <c r="D12572">
        <v>3041948354</v>
      </c>
    </row>
    <row r="12573" spans="1:4" x14ac:dyDescent="0.3">
      <c r="A12573" t="s">
        <v>14881</v>
      </c>
      <c r="B12573" t="s">
        <v>3376</v>
      </c>
      <c r="C12573">
        <v>31269</v>
      </c>
      <c r="D12573">
        <v>9151658844</v>
      </c>
    </row>
    <row r="12574" spans="1:4" x14ac:dyDescent="0.3">
      <c r="A12574" t="s">
        <v>14882</v>
      </c>
      <c r="B12574" t="s">
        <v>3243</v>
      </c>
      <c r="C12574">
        <v>13576</v>
      </c>
      <c r="D12574">
        <v>6724903874</v>
      </c>
    </row>
    <row r="12575" spans="1:4" x14ac:dyDescent="0.3">
      <c r="A12575" t="s">
        <v>14883</v>
      </c>
      <c r="B12575" t="s">
        <v>3291</v>
      </c>
      <c r="C12575">
        <v>24563</v>
      </c>
      <c r="D12575">
        <v>19662963</v>
      </c>
    </row>
    <row r="12576" spans="1:4" x14ac:dyDescent="0.3">
      <c r="A12576" t="s">
        <v>14884</v>
      </c>
      <c r="B12576" t="s">
        <v>2401</v>
      </c>
      <c r="C12576">
        <v>25249</v>
      </c>
      <c r="D12576">
        <v>4396213212</v>
      </c>
    </row>
    <row r="12577" spans="1:4" x14ac:dyDescent="0.3">
      <c r="A12577" t="s">
        <v>14885</v>
      </c>
      <c r="B12577" t="s">
        <v>1991</v>
      </c>
      <c r="C12577">
        <v>10000</v>
      </c>
      <c r="D12577">
        <v>9854387496</v>
      </c>
    </row>
    <row r="12578" spans="1:4" x14ac:dyDescent="0.3">
      <c r="A12578" t="s">
        <v>14886</v>
      </c>
      <c r="B12578" t="s">
        <v>5394</v>
      </c>
      <c r="C12578">
        <v>53875</v>
      </c>
      <c r="D12578">
        <v>2565093969</v>
      </c>
    </row>
    <row r="12579" spans="1:4" x14ac:dyDescent="0.3">
      <c r="A12579" t="s">
        <v>14887</v>
      </c>
      <c r="B12579" t="s">
        <v>2687</v>
      </c>
      <c r="C12579">
        <v>18720</v>
      </c>
      <c r="D12579">
        <v>5561472151</v>
      </c>
    </row>
    <row r="12580" spans="1:4" x14ac:dyDescent="0.3">
      <c r="A12580" t="s">
        <v>14888</v>
      </c>
      <c r="B12580" t="s">
        <v>1960</v>
      </c>
      <c r="C12580">
        <v>23288</v>
      </c>
      <c r="D12580">
        <v>5407735911</v>
      </c>
    </row>
    <row r="12581" spans="1:4" x14ac:dyDescent="0.3">
      <c r="A12581" t="s">
        <v>14889</v>
      </c>
      <c r="B12581" t="s">
        <v>2494</v>
      </c>
      <c r="C12581">
        <v>14012</v>
      </c>
      <c r="D12581">
        <v>797655034</v>
      </c>
    </row>
    <row r="12582" spans="1:4" x14ac:dyDescent="0.3">
      <c r="A12582" t="s">
        <v>14890</v>
      </c>
      <c r="B12582" t="s">
        <v>3041</v>
      </c>
      <c r="C12582">
        <v>19632</v>
      </c>
      <c r="D12582">
        <v>6988089128</v>
      </c>
    </row>
    <row r="12583" spans="1:4" x14ac:dyDescent="0.3">
      <c r="A12583" t="s">
        <v>14891</v>
      </c>
      <c r="B12583" t="s">
        <v>2355</v>
      </c>
      <c r="C12583">
        <v>51929</v>
      </c>
      <c r="D12583">
        <v>7286297414</v>
      </c>
    </row>
    <row r="12584" spans="1:4" x14ac:dyDescent="0.3">
      <c r="A12584" t="s">
        <v>14892</v>
      </c>
      <c r="B12584" t="s">
        <v>3356</v>
      </c>
      <c r="C12584">
        <v>46573</v>
      </c>
      <c r="D12584">
        <v>4398950745</v>
      </c>
    </row>
    <row r="12585" spans="1:4" x14ac:dyDescent="0.3">
      <c r="A12585" t="s">
        <v>14893</v>
      </c>
      <c r="B12585" t="s">
        <v>2369</v>
      </c>
      <c r="C12585">
        <v>16744</v>
      </c>
      <c r="D12585">
        <v>4074728869</v>
      </c>
    </row>
    <row r="12586" spans="1:4" x14ac:dyDescent="0.3">
      <c r="A12586" t="s">
        <v>14894</v>
      </c>
      <c r="B12586" t="s">
        <v>2073</v>
      </c>
      <c r="C12586">
        <v>53256</v>
      </c>
      <c r="D12586">
        <v>7473861379</v>
      </c>
    </row>
    <row r="12587" spans="1:4" x14ac:dyDescent="0.3">
      <c r="A12587" t="s">
        <v>14895</v>
      </c>
      <c r="B12587" t="s">
        <v>2137</v>
      </c>
      <c r="C12587">
        <v>54307</v>
      </c>
      <c r="D12587">
        <v>3213290963</v>
      </c>
    </row>
    <row r="12588" spans="1:4" x14ac:dyDescent="0.3">
      <c r="A12588" t="s">
        <v>14896</v>
      </c>
      <c r="B12588" t="s">
        <v>3144</v>
      </c>
      <c r="C12588">
        <v>48110</v>
      </c>
      <c r="D12588">
        <v>8620758454</v>
      </c>
    </row>
    <row r="12589" spans="1:4" x14ac:dyDescent="0.3">
      <c r="A12589" t="s">
        <v>14897</v>
      </c>
      <c r="B12589" t="s">
        <v>2709</v>
      </c>
      <c r="C12589">
        <v>25202</v>
      </c>
      <c r="D12589">
        <v>2497321256</v>
      </c>
    </row>
    <row r="12590" spans="1:4" x14ac:dyDescent="0.3">
      <c r="A12590" t="s">
        <v>14898</v>
      </c>
      <c r="B12590" t="s">
        <v>3237</v>
      </c>
      <c r="C12590">
        <v>56705</v>
      </c>
      <c r="D12590">
        <v>6271204627</v>
      </c>
    </row>
    <row r="12591" spans="1:4" x14ac:dyDescent="0.3">
      <c r="A12591" t="s">
        <v>14899</v>
      </c>
      <c r="B12591" t="s">
        <v>2026</v>
      </c>
      <c r="C12591">
        <v>10593</v>
      </c>
      <c r="D12591">
        <v>7700368295</v>
      </c>
    </row>
    <row r="12592" spans="1:4" x14ac:dyDescent="0.3">
      <c r="A12592" t="s">
        <v>14900</v>
      </c>
      <c r="B12592" t="s">
        <v>2997</v>
      </c>
      <c r="C12592">
        <v>12258</v>
      </c>
      <c r="D12592">
        <v>6260817967</v>
      </c>
    </row>
    <row r="12593" spans="1:4" x14ac:dyDescent="0.3">
      <c r="A12593" t="s">
        <v>14901</v>
      </c>
      <c r="B12593" t="s">
        <v>1934</v>
      </c>
      <c r="C12593">
        <v>20592</v>
      </c>
      <c r="D12593">
        <v>3213290963</v>
      </c>
    </row>
    <row r="12594" spans="1:4" x14ac:dyDescent="0.3">
      <c r="A12594" t="s">
        <v>14902</v>
      </c>
      <c r="B12594" t="s">
        <v>2567</v>
      </c>
      <c r="C12594">
        <v>40331</v>
      </c>
      <c r="D12594">
        <v>6894004730</v>
      </c>
    </row>
    <row r="12595" spans="1:4" x14ac:dyDescent="0.3">
      <c r="A12595" t="s">
        <v>14903</v>
      </c>
      <c r="B12595" t="s">
        <v>2139</v>
      </c>
      <c r="C12595">
        <v>45426</v>
      </c>
      <c r="D12595">
        <v>4185019157</v>
      </c>
    </row>
    <row r="12596" spans="1:4" x14ac:dyDescent="0.3">
      <c r="A12596" t="s">
        <v>14904</v>
      </c>
      <c r="B12596" t="s">
        <v>2149</v>
      </c>
      <c r="C12596">
        <v>24173</v>
      </c>
      <c r="D12596">
        <v>7427985850</v>
      </c>
    </row>
    <row r="12597" spans="1:4" x14ac:dyDescent="0.3">
      <c r="A12597" t="s">
        <v>14905</v>
      </c>
      <c r="B12597" t="s">
        <v>2012</v>
      </c>
      <c r="C12597">
        <v>22522</v>
      </c>
      <c r="D12597">
        <v>784224471</v>
      </c>
    </row>
    <row r="12598" spans="1:4" x14ac:dyDescent="0.3">
      <c r="A12598" t="s">
        <v>14906</v>
      </c>
      <c r="B12598" t="s">
        <v>2129</v>
      </c>
      <c r="C12598">
        <v>34942</v>
      </c>
      <c r="D12598">
        <v>2128813026</v>
      </c>
    </row>
    <row r="12599" spans="1:4" x14ac:dyDescent="0.3">
      <c r="A12599" t="s">
        <v>14907</v>
      </c>
      <c r="B12599" t="s">
        <v>3369</v>
      </c>
      <c r="C12599">
        <v>20992</v>
      </c>
      <c r="D12599">
        <v>630160104</v>
      </c>
    </row>
    <row r="12600" spans="1:4" x14ac:dyDescent="0.3">
      <c r="A12600" t="s">
        <v>14908</v>
      </c>
      <c r="B12600" t="s">
        <v>1968</v>
      </c>
      <c r="C12600">
        <v>55429</v>
      </c>
      <c r="D12600">
        <v>7979647432</v>
      </c>
    </row>
    <row r="12601" spans="1:4" x14ac:dyDescent="0.3">
      <c r="A12601" t="s">
        <v>14909</v>
      </c>
      <c r="B12601" t="s">
        <v>2109</v>
      </c>
      <c r="C12601">
        <v>41705</v>
      </c>
      <c r="D12601">
        <v>2405876701</v>
      </c>
    </row>
    <row r="12602" spans="1:4" x14ac:dyDescent="0.3">
      <c r="A12602" t="s">
        <v>14910</v>
      </c>
      <c r="B12602" t="s">
        <v>3269</v>
      </c>
      <c r="C12602">
        <v>29131</v>
      </c>
      <c r="D12602">
        <v>3273288531</v>
      </c>
    </row>
    <row r="12603" spans="1:4" x14ac:dyDescent="0.3">
      <c r="A12603" t="s">
        <v>14911</v>
      </c>
      <c r="B12603" t="s">
        <v>2026</v>
      </c>
      <c r="C12603">
        <v>53417</v>
      </c>
      <c r="D12603">
        <v>5209112160</v>
      </c>
    </row>
    <row r="12604" spans="1:4" x14ac:dyDescent="0.3">
      <c r="A12604" t="s">
        <v>14912</v>
      </c>
      <c r="B12604" t="s">
        <v>2931</v>
      </c>
      <c r="C12604">
        <v>56490</v>
      </c>
      <c r="D12604">
        <v>481875921</v>
      </c>
    </row>
    <row r="12605" spans="1:4" x14ac:dyDescent="0.3">
      <c r="A12605" t="s">
        <v>14913</v>
      </c>
      <c r="B12605" t="s">
        <v>3315</v>
      </c>
      <c r="C12605">
        <v>52675</v>
      </c>
      <c r="D12605">
        <v>5684780105</v>
      </c>
    </row>
    <row r="12606" spans="1:4" x14ac:dyDescent="0.3">
      <c r="A12606" t="s">
        <v>14914</v>
      </c>
      <c r="B12606" t="s">
        <v>3356</v>
      </c>
      <c r="C12606">
        <v>52512</v>
      </c>
      <c r="D12606">
        <v>9292607561</v>
      </c>
    </row>
    <row r="12607" spans="1:4" x14ac:dyDescent="0.3">
      <c r="A12607" t="s">
        <v>14915</v>
      </c>
      <c r="B12607" t="s">
        <v>1972</v>
      </c>
      <c r="C12607">
        <v>30255</v>
      </c>
      <c r="D12607">
        <v>9052475601</v>
      </c>
    </row>
    <row r="12608" spans="1:4" x14ac:dyDescent="0.3">
      <c r="A12608" t="s">
        <v>14916</v>
      </c>
      <c r="B12608" t="s">
        <v>1950</v>
      </c>
      <c r="C12608">
        <v>59884</v>
      </c>
      <c r="D12608">
        <v>6718456802</v>
      </c>
    </row>
    <row r="12609" spans="1:4" x14ac:dyDescent="0.3">
      <c r="A12609" t="s">
        <v>14917</v>
      </c>
      <c r="B12609" t="s">
        <v>3169</v>
      </c>
      <c r="C12609">
        <v>34430</v>
      </c>
      <c r="D12609">
        <v>3101620996</v>
      </c>
    </row>
    <row r="12610" spans="1:4" x14ac:dyDescent="0.3">
      <c r="A12610" t="s">
        <v>14918</v>
      </c>
      <c r="B12610" t="s">
        <v>2212</v>
      </c>
      <c r="C12610">
        <v>59423</v>
      </c>
      <c r="D12610">
        <v>3266408608</v>
      </c>
    </row>
    <row r="12611" spans="1:4" x14ac:dyDescent="0.3">
      <c r="A12611" t="s">
        <v>14919</v>
      </c>
      <c r="B12611" t="s">
        <v>3558</v>
      </c>
      <c r="C12611">
        <v>36385</v>
      </c>
      <c r="D12611">
        <v>140020098</v>
      </c>
    </row>
    <row r="12612" spans="1:4" x14ac:dyDescent="0.3">
      <c r="A12612" t="s">
        <v>14920</v>
      </c>
      <c r="B12612" t="s">
        <v>3247</v>
      </c>
      <c r="C12612">
        <v>55358</v>
      </c>
      <c r="D12612">
        <v>844376051</v>
      </c>
    </row>
    <row r="12613" spans="1:4" x14ac:dyDescent="0.3">
      <c r="A12613" t="s">
        <v>14921</v>
      </c>
      <c r="B12613" t="s">
        <v>2139</v>
      </c>
      <c r="C12613">
        <v>10571</v>
      </c>
      <c r="D12613">
        <v>7906441400</v>
      </c>
    </row>
    <row r="12614" spans="1:4" x14ac:dyDescent="0.3">
      <c r="A12614" t="s">
        <v>14922</v>
      </c>
      <c r="B12614" t="s">
        <v>2725</v>
      </c>
      <c r="C12614">
        <v>22868</v>
      </c>
      <c r="D12614">
        <v>324399618</v>
      </c>
    </row>
    <row r="12615" spans="1:4" x14ac:dyDescent="0.3">
      <c r="A12615" t="s">
        <v>14923</v>
      </c>
      <c r="B12615" t="s">
        <v>2305</v>
      </c>
      <c r="C12615">
        <v>53423</v>
      </c>
      <c r="D12615">
        <v>8501525324</v>
      </c>
    </row>
    <row r="12616" spans="1:4" x14ac:dyDescent="0.3">
      <c r="A12616" t="s">
        <v>14924</v>
      </c>
      <c r="B12616" t="s">
        <v>3243</v>
      </c>
      <c r="C12616">
        <v>17434</v>
      </c>
      <c r="D12616">
        <v>5623178685</v>
      </c>
    </row>
    <row r="12617" spans="1:4" x14ac:dyDescent="0.3">
      <c r="A12617" t="s">
        <v>14925</v>
      </c>
      <c r="B12617" t="s">
        <v>3092</v>
      </c>
      <c r="C12617">
        <v>47166</v>
      </c>
      <c r="D12617">
        <v>4768254810</v>
      </c>
    </row>
    <row r="12618" spans="1:4" x14ac:dyDescent="0.3">
      <c r="A12618" t="s">
        <v>14926</v>
      </c>
      <c r="B12618" t="s">
        <v>2383</v>
      </c>
      <c r="C12618">
        <v>30009</v>
      </c>
      <c r="D12618">
        <v>3016446324</v>
      </c>
    </row>
    <row r="12619" spans="1:4" x14ac:dyDescent="0.3">
      <c r="A12619" t="s">
        <v>14927</v>
      </c>
      <c r="B12619" t="s">
        <v>1960</v>
      </c>
      <c r="C12619">
        <v>31425</v>
      </c>
      <c r="D12619">
        <v>4453705328</v>
      </c>
    </row>
    <row r="12620" spans="1:4" x14ac:dyDescent="0.3">
      <c r="A12620" t="s">
        <v>14928</v>
      </c>
      <c r="B12620" t="s">
        <v>1988</v>
      </c>
      <c r="C12620">
        <v>22938</v>
      </c>
      <c r="D12620">
        <v>1541082834</v>
      </c>
    </row>
    <row r="12621" spans="1:4" x14ac:dyDescent="0.3">
      <c r="A12621" t="s">
        <v>14929</v>
      </c>
      <c r="B12621" t="s">
        <v>2008</v>
      </c>
      <c r="C12621">
        <v>36802</v>
      </c>
      <c r="D12621">
        <v>7769010411</v>
      </c>
    </row>
    <row r="12622" spans="1:4" x14ac:dyDescent="0.3">
      <c r="A12622" t="s">
        <v>14930</v>
      </c>
      <c r="B12622" t="s">
        <v>1954</v>
      </c>
      <c r="C12622">
        <v>16542</v>
      </c>
      <c r="D12622">
        <v>2060025532</v>
      </c>
    </row>
    <row r="12623" spans="1:4" x14ac:dyDescent="0.3">
      <c r="A12623" t="s">
        <v>14931</v>
      </c>
      <c r="B12623" t="s">
        <v>3487</v>
      </c>
      <c r="C12623">
        <v>41306</v>
      </c>
      <c r="D12623">
        <v>8032296239</v>
      </c>
    </row>
    <row r="12624" spans="1:4" x14ac:dyDescent="0.3">
      <c r="A12624" t="s">
        <v>14932</v>
      </c>
      <c r="B12624" t="s">
        <v>2014</v>
      </c>
      <c r="C12624">
        <v>47609</v>
      </c>
      <c r="D12624">
        <v>1990335721</v>
      </c>
    </row>
    <row r="12625" spans="1:4" x14ac:dyDescent="0.3">
      <c r="A12625" t="s">
        <v>14933</v>
      </c>
      <c r="B12625" t="s">
        <v>2847</v>
      </c>
      <c r="C12625">
        <v>36768</v>
      </c>
      <c r="D12625">
        <v>2492824950</v>
      </c>
    </row>
    <row r="12626" spans="1:4" x14ac:dyDescent="0.3">
      <c r="A12626" t="s">
        <v>14934</v>
      </c>
      <c r="B12626" t="s">
        <v>2478</v>
      </c>
      <c r="C12626">
        <v>14955</v>
      </c>
      <c r="D12626">
        <v>1489889981</v>
      </c>
    </row>
    <row r="12627" spans="1:4" x14ac:dyDescent="0.3">
      <c r="A12627" t="s">
        <v>14935</v>
      </c>
      <c r="B12627" t="s">
        <v>2484</v>
      </c>
      <c r="C12627">
        <v>55273</v>
      </c>
      <c r="D12627">
        <v>8315800957</v>
      </c>
    </row>
    <row r="12628" spans="1:4" x14ac:dyDescent="0.3">
      <c r="A12628" t="s">
        <v>14936</v>
      </c>
      <c r="B12628" t="s">
        <v>2089</v>
      </c>
      <c r="C12628">
        <v>12476</v>
      </c>
      <c r="D12628">
        <v>7966879720</v>
      </c>
    </row>
    <row r="12629" spans="1:4" x14ac:dyDescent="0.3">
      <c r="A12629" t="s">
        <v>14937</v>
      </c>
      <c r="B12629" t="s">
        <v>2179</v>
      </c>
      <c r="C12629">
        <v>42450</v>
      </c>
      <c r="D12629">
        <v>9458563771</v>
      </c>
    </row>
    <row r="12630" spans="1:4" x14ac:dyDescent="0.3">
      <c r="A12630" t="s">
        <v>14938</v>
      </c>
      <c r="B12630" t="s">
        <v>2536</v>
      </c>
      <c r="C12630">
        <v>35148</v>
      </c>
      <c r="D12630">
        <v>6788593582</v>
      </c>
    </row>
    <row r="12631" spans="1:4" x14ac:dyDescent="0.3">
      <c r="A12631" t="s">
        <v>14939</v>
      </c>
      <c r="B12631" t="s">
        <v>2350</v>
      </c>
      <c r="C12631">
        <v>38207</v>
      </c>
      <c r="D12631">
        <v>5002048994</v>
      </c>
    </row>
    <row r="12632" spans="1:4" x14ac:dyDescent="0.3">
      <c r="A12632" t="s">
        <v>14940</v>
      </c>
      <c r="B12632" t="s">
        <v>2212</v>
      </c>
      <c r="C12632">
        <v>39153</v>
      </c>
      <c r="D12632">
        <v>3271497702</v>
      </c>
    </row>
    <row r="12633" spans="1:4" x14ac:dyDescent="0.3">
      <c r="A12633" t="s">
        <v>14941</v>
      </c>
      <c r="B12633" t="s">
        <v>2572</v>
      </c>
      <c r="C12633">
        <v>13363</v>
      </c>
      <c r="D12633">
        <v>4011453366</v>
      </c>
    </row>
    <row r="12634" spans="1:4" x14ac:dyDescent="0.3">
      <c r="A12634" t="s">
        <v>14942</v>
      </c>
      <c r="B12634" t="s">
        <v>2365</v>
      </c>
      <c r="C12634">
        <v>41083</v>
      </c>
      <c r="D12634">
        <v>1718344562</v>
      </c>
    </row>
    <row r="12635" spans="1:4" x14ac:dyDescent="0.3">
      <c r="A12635" t="s">
        <v>14943</v>
      </c>
      <c r="B12635" t="s">
        <v>2022</v>
      </c>
      <c r="C12635">
        <v>54274</v>
      </c>
      <c r="D12635">
        <v>8733080267</v>
      </c>
    </row>
    <row r="12636" spans="1:4" x14ac:dyDescent="0.3">
      <c r="A12636" t="s">
        <v>14944</v>
      </c>
      <c r="B12636" t="s">
        <v>2006</v>
      </c>
      <c r="C12636">
        <v>27432</v>
      </c>
      <c r="D12636">
        <v>7567063646</v>
      </c>
    </row>
    <row r="12637" spans="1:4" x14ac:dyDescent="0.3">
      <c r="A12637" t="s">
        <v>14945</v>
      </c>
      <c r="B12637" t="s">
        <v>2264</v>
      </c>
      <c r="C12637">
        <v>45324</v>
      </c>
      <c r="D12637">
        <v>1895483948</v>
      </c>
    </row>
    <row r="12638" spans="1:4" x14ac:dyDescent="0.3">
      <c r="A12638" t="s">
        <v>14946</v>
      </c>
      <c r="B12638" t="s">
        <v>2290</v>
      </c>
      <c r="C12638">
        <v>28706</v>
      </c>
      <c r="D12638">
        <v>6183510505</v>
      </c>
    </row>
    <row r="12639" spans="1:4" x14ac:dyDescent="0.3">
      <c r="A12639" t="s">
        <v>14947</v>
      </c>
      <c r="B12639" t="s">
        <v>2378</v>
      </c>
      <c r="C12639">
        <v>13095</v>
      </c>
      <c r="D12639">
        <v>1659448174</v>
      </c>
    </row>
    <row r="12640" spans="1:4" x14ac:dyDescent="0.3">
      <c r="A12640" t="s">
        <v>14948</v>
      </c>
      <c r="B12640" t="s">
        <v>2345</v>
      </c>
      <c r="C12640">
        <v>49479</v>
      </c>
      <c r="D12640">
        <v>8032296239</v>
      </c>
    </row>
    <row r="12641" spans="1:4" x14ac:dyDescent="0.3">
      <c r="A12641" t="s">
        <v>14949</v>
      </c>
      <c r="B12641" t="s">
        <v>2329</v>
      </c>
      <c r="C12641">
        <v>40636</v>
      </c>
      <c r="D12641">
        <v>6300411419</v>
      </c>
    </row>
    <row r="12642" spans="1:4" x14ac:dyDescent="0.3">
      <c r="A12642" t="s">
        <v>14950</v>
      </c>
      <c r="B12642" t="s">
        <v>2201</v>
      </c>
      <c r="C12642">
        <v>50164</v>
      </c>
      <c r="D12642">
        <v>3843300291</v>
      </c>
    </row>
    <row r="12643" spans="1:4" x14ac:dyDescent="0.3">
      <c r="A12643" t="s">
        <v>14951</v>
      </c>
      <c r="B12643" t="s">
        <v>2533</v>
      </c>
      <c r="C12643">
        <v>57574</v>
      </c>
      <c r="D12643">
        <v>4162153728</v>
      </c>
    </row>
    <row r="12644" spans="1:4" x14ac:dyDescent="0.3">
      <c r="A12644" t="s">
        <v>14952</v>
      </c>
      <c r="B12644" t="s">
        <v>2517</v>
      </c>
      <c r="C12644">
        <v>54389</v>
      </c>
      <c r="D12644">
        <v>6938295417</v>
      </c>
    </row>
    <row r="12645" spans="1:4" x14ac:dyDescent="0.3">
      <c r="A12645" t="s">
        <v>14953</v>
      </c>
      <c r="B12645" t="s">
        <v>1936</v>
      </c>
      <c r="C12645">
        <v>45749</v>
      </c>
      <c r="D12645">
        <v>1958063002</v>
      </c>
    </row>
    <row r="12646" spans="1:4" x14ac:dyDescent="0.3">
      <c r="A12646" t="s">
        <v>14954</v>
      </c>
      <c r="B12646" t="s">
        <v>2158</v>
      </c>
      <c r="C12646">
        <v>57423</v>
      </c>
      <c r="D12646">
        <v>85304042</v>
      </c>
    </row>
    <row r="12647" spans="1:4" x14ac:dyDescent="0.3">
      <c r="A12647" t="s">
        <v>14955</v>
      </c>
      <c r="B12647" t="s">
        <v>2757</v>
      </c>
      <c r="C12647">
        <v>17124</v>
      </c>
      <c r="D12647">
        <v>2456061896</v>
      </c>
    </row>
    <row r="12648" spans="1:4" x14ac:dyDescent="0.3">
      <c r="A12648" t="s">
        <v>14956</v>
      </c>
      <c r="B12648" t="s">
        <v>3286</v>
      </c>
      <c r="C12648">
        <v>42350</v>
      </c>
      <c r="D12648">
        <v>2873915978</v>
      </c>
    </row>
    <row r="12649" spans="1:4" x14ac:dyDescent="0.3">
      <c r="A12649" t="s">
        <v>14957</v>
      </c>
      <c r="B12649" t="s">
        <v>1997</v>
      </c>
      <c r="C12649">
        <v>32726</v>
      </c>
      <c r="D12649">
        <v>5974179625</v>
      </c>
    </row>
    <row r="12650" spans="1:4" x14ac:dyDescent="0.3">
      <c r="A12650" t="s">
        <v>14958</v>
      </c>
      <c r="B12650" t="s">
        <v>2809</v>
      </c>
      <c r="C12650">
        <v>25636</v>
      </c>
      <c r="D12650">
        <v>3227873028</v>
      </c>
    </row>
    <row r="12651" spans="1:4" x14ac:dyDescent="0.3">
      <c r="A12651" t="s">
        <v>14959</v>
      </c>
      <c r="B12651" t="s">
        <v>3113</v>
      </c>
      <c r="C12651">
        <v>18431</v>
      </c>
      <c r="D12651">
        <v>896700143</v>
      </c>
    </row>
    <row r="12652" spans="1:4" x14ac:dyDescent="0.3">
      <c r="A12652" t="s">
        <v>14960</v>
      </c>
      <c r="B12652" t="s">
        <v>2387</v>
      </c>
      <c r="C12652">
        <v>26731</v>
      </c>
      <c r="D12652">
        <v>5828678620</v>
      </c>
    </row>
    <row r="12653" spans="1:4" x14ac:dyDescent="0.3">
      <c r="A12653" t="s">
        <v>14961</v>
      </c>
      <c r="B12653" t="s">
        <v>2035</v>
      </c>
      <c r="C12653">
        <v>55911</v>
      </c>
      <c r="D12653">
        <v>2292892200</v>
      </c>
    </row>
    <row r="12654" spans="1:4" x14ac:dyDescent="0.3">
      <c r="A12654" t="s">
        <v>14962</v>
      </c>
      <c r="B12654" t="s">
        <v>2288</v>
      </c>
      <c r="C12654">
        <v>40839</v>
      </c>
      <c r="D12654">
        <v>4639895275</v>
      </c>
    </row>
    <row r="12655" spans="1:4" x14ac:dyDescent="0.3">
      <c r="A12655" t="s">
        <v>14963</v>
      </c>
      <c r="B12655" t="s">
        <v>2951</v>
      </c>
      <c r="C12655">
        <v>44781</v>
      </c>
      <c r="D12655">
        <v>1502791994</v>
      </c>
    </row>
    <row r="12656" spans="1:4" x14ac:dyDescent="0.3">
      <c r="A12656" t="s">
        <v>14964</v>
      </c>
      <c r="B12656" t="s">
        <v>2323</v>
      </c>
      <c r="C12656">
        <v>49543</v>
      </c>
      <c r="D12656">
        <v>3642988458</v>
      </c>
    </row>
    <row r="12657" spans="1:4" x14ac:dyDescent="0.3">
      <c r="A12657" t="s">
        <v>14965</v>
      </c>
      <c r="B12657" t="s">
        <v>3533</v>
      </c>
      <c r="C12657">
        <v>57985</v>
      </c>
      <c r="D12657">
        <v>9963057691</v>
      </c>
    </row>
    <row r="12658" spans="1:4" x14ac:dyDescent="0.3">
      <c r="A12658" t="s">
        <v>14966</v>
      </c>
      <c r="B12658" t="s">
        <v>2249</v>
      </c>
      <c r="C12658">
        <v>48264</v>
      </c>
      <c r="D12658">
        <v>1958063002</v>
      </c>
    </row>
    <row r="12659" spans="1:4" x14ac:dyDescent="0.3">
      <c r="A12659" t="s">
        <v>14967</v>
      </c>
      <c r="B12659" t="s">
        <v>2587</v>
      </c>
      <c r="C12659">
        <v>48029</v>
      </c>
      <c r="D12659">
        <v>2314136845</v>
      </c>
    </row>
    <row r="12660" spans="1:4" x14ac:dyDescent="0.3">
      <c r="A12660" t="s">
        <v>14968</v>
      </c>
      <c r="B12660" t="s">
        <v>2146</v>
      </c>
      <c r="C12660">
        <v>42836</v>
      </c>
      <c r="D12660">
        <v>3129526900</v>
      </c>
    </row>
    <row r="12661" spans="1:4" x14ac:dyDescent="0.3">
      <c r="A12661" t="s">
        <v>14969</v>
      </c>
      <c r="B12661" t="s">
        <v>2457</v>
      </c>
      <c r="C12661">
        <v>49660</v>
      </c>
      <c r="D12661">
        <v>9008589443</v>
      </c>
    </row>
    <row r="12662" spans="1:4" x14ac:dyDescent="0.3">
      <c r="A12662" t="s">
        <v>14970</v>
      </c>
      <c r="B12662" t="s">
        <v>2012</v>
      </c>
      <c r="C12662">
        <v>46436</v>
      </c>
      <c r="D12662">
        <v>6973806759</v>
      </c>
    </row>
    <row r="12663" spans="1:4" x14ac:dyDescent="0.3">
      <c r="A12663" t="s">
        <v>14971</v>
      </c>
      <c r="B12663" t="s">
        <v>3078</v>
      </c>
      <c r="C12663">
        <v>45824</v>
      </c>
      <c r="D12663">
        <v>879297433</v>
      </c>
    </row>
    <row r="12664" spans="1:4" x14ac:dyDescent="0.3">
      <c r="A12664" t="s">
        <v>14972</v>
      </c>
      <c r="B12664" t="s">
        <v>2587</v>
      </c>
      <c r="C12664">
        <v>54569</v>
      </c>
      <c r="D12664">
        <v>9624054975</v>
      </c>
    </row>
    <row r="12665" spans="1:4" x14ac:dyDescent="0.3">
      <c r="A12665" t="s">
        <v>14973</v>
      </c>
      <c r="B12665" t="s">
        <v>1932</v>
      </c>
      <c r="C12665">
        <v>31490</v>
      </c>
      <c r="D12665">
        <v>4085082426</v>
      </c>
    </row>
    <row r="12666" spans="1:4" x14ac:dyDescent="0.3">
      <c r="A12666" t="s">
        <v>14974</v>
      </c>
      <c r="B12666" t="s">
        <v>2103</v>
      </c>
      <c r="C12666">
        <v>58452</v>
      </c>
      <c r="D12666">
        <v>5603002824</v>
      </c>
    </row>
    <row r="12667" spans="1:4" x14ac:dyDescent="0.3">
      <c r="A12667" t="s">
        <v>14975</v>
      </c>
      <c r="B12667" t="s">
        <v>3533</v>
      </c>
      <c r="C12667">
        <v>38958</v>
      </c>
      <c r="D12667">
        <v>273083503</v>
      </c>
    </row>
    <row r="12668" spans="1:4" x14ac:dyDescent="0.3">
      <c r="A12668" t="s">
        <v>14976</v>
      </c>
      <c r="B12668" t="s">
        <v>2718</v>
      </c>
      <c r="C12668">
        <v>58434</v>
      </c>
      <c r="D12668">
        <v>2237103631</v>
      </c>
    </row>
    <row r="12669" spans="1:4" x14ac:dyDescent="0.3">
      <c r="A12669" t="s">
        <v>14977</v>
      </c>
      <c r="B12669" t="s">
        <v>2452</v>
      </c>
      <c r="C12669">
        <v>44668</v>
      </c>
      <c r="D12669">
        <v>9312128221</v>
      </c>
    </row>
    <row r="12670" spans="1:4" x14ac:dyDescent="0.3">
      <c r="A12670" t="s">
        <v>14978</v>
      </c>
      <c r="B12670" t="s">
        <v>2614</v>
      </c>
      <c r="C12670">
        <v>43712</v>
      </c>
      <c r="D12670">
        <v>6148235056</v>
      </c>
    </row>
    <row r="12671" spans="1:4" x14ac:dyDescent="0.3">
      <c r="A12671" t="s">
        <v>14979</v>
      </c>
      <c r="B12671" t="s">
        <v>2246</v>
      </c>
      <c r="C12671">
        <v>35343</v>
      </c>
      <c r="D12671">
        <v>7573774818</v>
      </c>
    </row>
    <row r="12672" spans="1:4" x14ac:dyDescent="0.3">
      <c r="A12672" t="s">
        <v>14980</v>
      </c>
      <c r="B12672" t="s">
        <v>2459</v>
      </c>
      <c r="C12672">
        <v>49040</v>
      </c>
      <c r="D12672">
        <v>6713405010</v>
      </c>
    </row>
    <row r="12673" spans="1:4" x14ac:dyDescent="0.3">
      <c r="A12673" t="s">
        <v>14981</v>
      </c>
      <c r="B12673" t="s">
        <v>2260</v>
      </c>
      <c r="C12673">
        <v>34211</v>
      </c>
      <c r="D12673">
        <v>1664426442</v>
      </c>
    </row>
    <row r="12674" spans="1:4" x14ac:dyDescent="0.3">
      <c r="A12674" t="s">
        <v>14982</v>
      </c>
      <c r="B12674" t="s">
        <v>2428</v>
      </c>
      <c r="C12674">
        <v>55974</v>
      </c>
      <c r="D12674">
        <v>8065075959</v>
      </c>
    </row>
    <row r="12675" spans="1:4" x14ac:dyDescent="0.3">
      <c r="A12675" t="s">
        <v>14983</v>
      </c>
      <c r="B12675" t="s">
        <v>2682</v>
      </c>
      <c r="C12675">
        <v>11542</v>
      </c>
      <c r="D12675">
        <v>3661649302</v>
      </c>
    </row>
    <row r="12676" spans="1:4" x14ac:dyDescent="0.3">
      <c r="A12676" t="s">
        <v>14984</v>
      </c>
      <c r="B12676" t="s">
        <v>2345</v>
      </c>
      <c r="C12676">
        <v>31219</v>
      </c>
      <c r="D12676">
        <v>5903124704</v>
      </c>
    </row>
    <row r="12677" spans="1:4" x14ac:dyDescent="0.3">
      <c r="A12677" t="s">
        <v>14985</v>
      </c>
      <c r="B12677" t="s">
        <v>3508</v>
      </c>
      <c r="C12677">
        <v>58566</v>
      </c>
      <c r="D12677">
        <v>6253520369</v>
      </c>
    </row>
    <row r="12678" spans="1:4" x14ac:dyDescent="0.3">
      <c r="A12678" t="s">
        <v>14986</v>
      </c>
      <c r="B12678" t="s">
        <v>2596</v>
      </c>
      <c r="C12678">
        <v>42214</v>
      </c>
      <c r="D12678">
        <v>5358183647</v>
      </c>
    </row>
    <row r="12679" spans="1:4" x14ac:dyDescent="0.3">
      <c r="A12679" t="s">
        <v>14987</v>
      </c>
      <c r="B12679" t="s">
        <v>2633</v>
      </c>
      <c r="C12679">
        <v>19009</v>
      </c>
      <c r="D12679">
        <v>6380488901</v>
      </c>
    </row>
    <row r="12680" spans="1:4" x14ac:dyDescent="0.3">
      <c r="A12680" t="s">
        <v>14988</v>
      </c>
      <c r="B12680" t="s">
        <v>3279</v>
      </c>
      <c r="C12680">
        <v>43804</v>
      </c>
      <c r="D12680">
        <v>3303111790</v>
      </c>
    </row>
    <row r="12681" spans="1:4" x14ac:dyDescent="0.3">
      <c r="A12681" t="s">
        <v>14989</v>
      </c>
      <c r="B12681" t="s">
        <v>1999</v>
      </c>
      <c r="C12681">
        <v>49004</v>
      </c>
      <c r="D12681">
        <v>3227873028</v>
      </c>
    </row>
    <row r="12682" spans="1:4" x14ac:dyDescent="0.3">
      <c r="A12682" t="s">
        <v>14990</v>
      </c>
      <c r="B12682" t="s">
        <v>2073</v>
      </c>
      <c r="C12682">
        <v>48547</v>
      </c>
      <c r="D12682">
        <v>9958099322</v>
      </c>
    </row>
    <row r="12683" spans="1:4" x14ac:dyDescent="0.3">
      <c r="A12683" t="s">
        <v>14991</v>
      </c>
      <c r="B12683" t="s">
        <v>4145</v>
      </c>
      <c r="C12683">
        <v>35810</v>
      </c>
      <c r="D12683">
        <v>3569619966</v>
      </c>
    </row>
    <row r="12684" spans="1:4" x14ac:dyDescent="0.3">
      <c r="A12684" t="s">
        <v>14992</v>
      </c>
      <c r="B12684" t="s">
        <v>2146</v>
      </c>
      <c r="C12684">
        <v>42779</v>
      </c>
      <c r="D12684">
        <v>3554200719</v>
      </c>
    </row>
    <row r="12685" spans="1:4" x14ac:dyDescent="0.3">
      <c r="A12685" t="s">
        <v>14993</v>
      </c>
      <c r="B12685" t="s">
        <v>2207</v>
      </c>
      <c r="C12685">
        <v>57372</v>
      </c>
      <c r="D12685">
        <v>6836716731</v>
      </c>
    </row>
    <row r="12686" spans="1:4" x14ac:dyDescent="0.3">
      <c r="A12686" t="s">
        <v>14994</v>
      </c>
      <c r="B12686" t="s">
        <v>2314</v>
      </c>
      <c r="C12686">
        <v>10031</v>
      </c>
      <c r="D12686">
        <v>8533410514</v>
      </c>
    </row>
    <row r="12687" spans="1:4" x14ac:dyDescent="0.3">
      <c r="A12687" t="s">
        <v>14995</v>
      </c>
      <c r="B12687" t="s">
        <v>2131</v>
      </c>
      <c r="C12687">
        <v>50440</v>
      </c>
      <c r="D12687">
        <v>819852252</v>
      </c>
    </row>
    <row r="12688" spans="1:4" x14ac:dyDescent="0.3">
      <c r="A12688" t="s">
        <v>14996</v>
      </c>
      <c r="B12688" t="s">
        <v>3390</v>
      </c>
      <c r="C12688">
        <v>28026</v>
      </c>
      <c r="D12688">
        <v>3843300291</v>
      </c>
    </row>
    <row r="12689" spans="1:4" x14ac:dyDescent="0.3">
      <c r="A12689" t="s">
        <v>14997</v>
      </c>
      <c r="B12689" t="s">
        <v>2533</v>
      </c>
      <c r="C12689">
        <v>39526</v>
      </c>
      <c r="D12689">
        <v>6801140183</v>
      </c>
    </row>
    <row r="12690" spans="1:4" x14ac:dyDescent="0.3">
      <c r="A12690" t="s">
        <v>14998</v>
      </c>
      <c r="B12690" t="s">
        <v>2459</v>
      </c>
      <c r="C12690">
        <v>29785</v>
      </c>
      <c r="D12690">
        <v>3086393343</v>
      </c>
    </row>
    <row r="12691" spans="1:4" x14ac:dyDescent="0.3">
      <c r="A12691" t="s">
        <v>14999</v>
      </c>
      <c r="B12691" t="s">
        <v>2587</v>
      </c>
      <c r="C12691">
        <v>39965</v>
      </c>
      <c r="D12691">
        <v>6789106936</v>
      </c>
    </row>
    <row r="12692" spans="1:4" x14ac:dyDescent="0.3">
      <c r="A12692" t="s">
        <v>15000</v>
      </c>
      <c r="B12692" t="s">
        <v>2623</v>
      </c>
      <c r="C12692">
        <v>41409</v>
      </c>
      <c r="D12692">
        <v>325547246</v>
      </c>
    </row>
    <row r="12693" spans="1:4" x14ac:dyDescent="0.3">
      <c r="A12693" t="s">
        <v>15001</v>
      </c>
      <c r="B12693" t="s">
        <v>3076</v>
      </c>
      <c r="C12693">
        <v>15166</v>
      </c>
      <c r="D12693">
        <v>3041948354</v>
      </c>
    </row>
    <row r="12694" spans="1:4" x14ac:dyDescent="0.3">
      <c r="A12694" t="s">
        <v>15002</v>
      </c>
      <c r="B12694" t="s">
        <v>2731</v>
      </c>
      <c r="C12694">
        <v>56174</v>
      </c>
      <c r="D12694">
        <v>17898579</v>
      </c>
    </row>
    <row r="12695" spans="1:4" x14ac:dyDescent="0.3">
      <c r="A12695" t="s">
        <v>15003</v>
      </c>
      <c r="B12695" t="s">
        <v>2505</v>
      </c>
      <c r="C12695">
        <v>31821</v>
      </c>
      <c r="D12695">
        <v>4499766028</v>
      </c>
    </row>
    <row r="12696" spans="1:4" x14ac:dyDescent="0.3">
      <c r="A12696" t="s">
        <v>15004</v>
      </c>
      <c r="B12696" t="s">
        <v>2302</v>
      </c>
      <c r="C12696">
        <v>48036</v>
      </c>
      <c r="D12696">
        <v>513904581</v>
      </c>
    </row>
    <row r="12697" spans="1:4" x14ac:dyDescent="0.3">
      <c r="A12697" t="s">
        <v>15005</v>
      </c>
      <c r="B12697" t="s">
        <v>3393</v>
      </c>
      <c r="C12697">
        <v>51131</v>
      </c>
      <c r="D12697">
        <v>7462528568</v>
      </c>
    </row>
    <row r="12698" spans="1:4" x14ac:dyDescent="0.3">
      <c r="A12698" t="s">
        <v>15006</v>
      </c>
      <c r="B12698" t="s">
        <v>2207</v>
      </c>
      <c r="C12698">
        <v>32201</v>
      </c>
      <c r="D12698">
        <v>2599557828</v>
      </c>
    </row>
    <row r="12699" spans="1:4" x14ac:dyDescent="0.3">
      <c r="A12699" t="s">
        <v>15007</v>
      </c>
      <c r="B12699" t="s">
        <v>2415</v>
      </c>
      <c r="C12699">
        <v>29831</v>
      </c>
      <c r="D12699">
        <v>689661541</v>
      </c>
    </row>
    <row r="12700" spans="1:4" x14ac:dyDescent="0.3">
      <c r="A12700" t="s">
        <v>15008</v>
      </c>
      <c r="B12700" t="s">
        <v>1942</v>
      </c>
      <c r="C12700">
        <v>21325</v>
      </c>
      <c r="D12700">
        <v>509393462</v>
      </c>
    </row>
    <row r="12701" spans="1:4" x14ac:dyDescent="0.3">
      <c r="A12701" t="s">
        <v>15009</v>
      </c>
      <c r="B12701" t="s">
        <v>2606</v>
      </c>
      <c r="C12701">
        <v>52446</v>
      </c>
      <c r="D12701">
        <v>960994726</v>
      </c>
    </row>
    <row r="12702" spans="1:4" x14ac:dyDescent="0.3">
      <c r="A12702" t="s">
        <v>15010</v>
      </c>
      <c r="B12702" t="s">
        <v>3039</v>
      </c>
      <c r="C12702">
        <v>44606</v>
      </c>
      <c r="D12702">
        <v>549857826</v>
      </c>
    </row>
    <row r="12703" spans="1:4" x14ac:dyDescent="0.3">
      <c r="A12703" t="s">
        <v>15011</v>
      </c>
      <c r="B12703" t="s">
        <v>3269</v>
      </c>
      <c r="C12703">
        <v>41838</v>
      </c>
      <c r="D12703">
        <v>1062607929</v>
      </c>
    </row>
    <row r="12704" spans="1:4" x14ac:dyDescent="0.3">
      <c r="A12704" t="s">
        <v>15012</v>
      </c>
      <c r="B12704" t="s">
        <v>1982</v>
      </c>
      <c r="C12704">
        <v>13533</v>
      </c>
      <c r="D12704">
        <v>4192443678</v>
      </c>
    </row>
    <row r="12705" spans="1:4" x14ac:dyDescent="0.3">
      <c r="A12705" t="s">
        <v>15013</v>
      </c>
      <c r="B12705" t="s">
        <v>2459</v>
      </c>
      <c r="C12705">
        <v>22897</v>
      </c>
      <c r="D12705">
        <v>161397387</v>
      </c>
    </row>
    <row r="12706" spans="1:4" x14ac:dyDescent="0.3">
      <c r="A12706" t="s">
        <v>15014</v>
      </c>
      <c r="B12706" t="s">
        <v>2030</v>
      </c>
      <c r="C12706">
        <v>26264</v>
      </c>
      <c r="D12706">
        <v>2561690342</v>
      </c>
    </row>
    <row r="12707" spans="1:4" x14ac:dyDescent="0.3">
      <c r="A12707" t="s">
        <v>15015</v>
      </c>
      <c r="B12707" t="s">
        <v>3517</v>
      </c>
      <c r="C12707">
        <v>42638</v>
      </c>
      <c r="D12707">
        <v>2307209530</v>
      </c>
    </row>
    <row r="12708" spans="1:4" x14ac:dyDescent="0.3">
      <c r="A12708" t="s">
        <v>15016</v>
      </c>
      <c r="B12708" t="s">
        <v>2039</v>
      </c>
      <c r="C12708">
        <v>52573</v>
      </c>
      <c r="D12708">
        <v>2922893758</v>
      </c>
    </row>
    <row r="12709" spans="1:4" x14ac:dyDescent="0.3">
      <c r="A12709" t="s">
        <v>15017</v>
      </c>
      <c r="B12709" t="s">
        <v>1968</v>
      </c>
      <c r="C12709">
        <v>37771</v>
      </c>
      <c r="D12709">
        <v>5234982726</v>
      </c>
    </row>
    <row r="12710" spans="1:4" x14ac:dyDescent="0.3">
      <c r="A12710" t="s">
        <v>15018</v>
      </c>
      <c r="B12710" t="s">
        <v>2809</v>
      </c>
      <c r="C12710">
        <v>48938</v>
      </c>
      <c r="D12710">
        <v>357531329</v>
      </c>
    </row>
    <row r="12711" spans="1:4" x14ac:dyDescent="0.3">
      <c r="A12711" t="s">
        <v>15019</v>
      </c>
      <c r="B12711" t="s">
        <v>2154</v>
      </c>
      <c r="C12711">
        <v>25128</v>
      </c>
      <c r="D12711">
        <v>7440017404</v>
      </c>
    </row>
    <row r="12712" spans="1:4" x14ac:dyDescent="0.3">
      <c r="A12712" t="s">
        <v>15020</v>
      </c>
      <c r="B12712" t="s">
        <v>2929</v>
      </c>
      <c r="C12712">
        <v>49402</v>
      </c>
      <c r="D12712">
        <v>1606657585</v>
      </c>
    </row>
    <row r="12713" spans="1:4" x14ac:dyDescent="0.3">
      <c r="A12713" t="s">
        <v>15021</v>
      </c>
      <c r="B12713" t="s">
        <v>1954</v>
      </c>
      <c r="C12713">
        <v>28310</v>
      </c>
      <c r="D12713">
        <v>893122882</v>
      </c>
    </row>
    <row r="12714" spans="1:4" x14ac:dyDescent="0.3">
      <c r="A12714" t="s">
        <v>15022</v>
      </c>
      <c r="B12714" t="s">
        <v>2419</v>
      </c>
      <c r="C12714">
        <v>42896</v>
      </c>
      <c r="D12714">
        <v>7001733199</v>
      </c>
    </row>
    <row r="12715" spans="1:4" x14ac:dyDescent="0.3">
      <c r="A12715" t="s">
        <v>15023</v>
      </c>
      <c r="B12715" t="s">
        <v>2716</v>
      </c>
      <c r="C12715">
        <v>43831</v>
      </c>
      <c r="D12715">
        <v>2973481236</v>
      </c>
    </row>
    <row r="12716" spans="1:4" x14ac:dyDescent="0.3">
      <c r="A12716" t="s">
        <v>15024</v>
      </c>
      <c r="B12716" t="s">
        <v>2797</v>
      </c>
      <c r="C12716">
        <v>18748</v>
      </c>
      <c r="D12716">
        <v>2306669465</v>
      </c>
    </row>
    <row r="12717" spans="1:4" x14ac:dyDescent="0.3">
      <c r="A12717" t="s">
        <v>15025</v>
      </c>
      <c r="B12717" t="s">
        <v>2255</v>
      </c>
      <c r="C12717">
        <v>32621</v>
      </c>
      <c r="D12717">
        <v>7205256240</v>
      </c>
    </row>
    <row r="12718" spans="1:4" x14ac:dyDescent="0.3">
      <c r="A12718" t="s">
        <v>15026</v>
      </c>
      <c r="B12718" t="s">
        <v>1974</v>
      </c>
      <c r="C12718">
        <v>38431</v>
      </c>
      <c r="D12718">
        <v>8460683117</v>
      </c>
    </row>
    <row r="12719" spans="1:4" x14ac:dyDescent="0.3">
      <c r="A12719" t="s">
        <v>15027</v>
      </c>
      <c r="B12719" t="s">
        <v>2348</v>
      </c>
      <c r="C12719">
        <v>44196</v>
      </c>
      <c r="D12719">
        <v>2859566597</v>
      </c>
    </row>
    <row r="12720" spans="1:4" x14ac:dyDescent="0.3">
      <c r="A12720" t="s">
        <v>15028</v>
      </c>
      <c r="B12720" t="s">
        <v>1982</v>
      </c>
      <c r="C12720">
        <v>54680</v>
      </c>
      <c r="D12720">
        <v>1953937357</v>
      </c>
    </row>
    <row r="12721" spans="1:4" x14ac:dyDescent="0.3">
      <c r="A12721" t="s">
        <v>15029</v>
      </c>
      <c r="B12721" t="s">
        <v>2419</v>
      </c>
      <c r="C12721">
        <v>38761</v>
      </c>
      <c r="D12721">
        <v>1898839557</v>
      </c>
    </row>
    <row r="12722" spans="1:4" x14ac:dyDescent="0.3">
      <c r="A12722" t="s">
        <v>15030</v>
      </c>
      <c r="B12722" t="s">
        <v>2022</v>
      </c>
      <c r="C12722">
        <v>59026</v>
      </c>
      <c r="D12722">
        <v>6724903874</v>
      </c>
    </row>
    <row r="12723" spans="1:4" x14ac:dyDescent="0.3">
      <c r="A12723" t="s">
        <v>15031</v>
      </c>
      <c r="B12723" t="s">
        <v>2693</v>
      </c>
      <c r="C12723">
        <v>52838</v>
      </c>
      <c r="D12723">
        <v>2779378506</v>
      </c>
    </row>
    <row r="12724" spans="1:4" x14ac:dyDescent="0.3">
      <c r="A12724" t="s">
        <v>15032</v>
      </c>
      <c r="B12724" t="s">
        <v>2073</v>
      </c>
      <c r="C12724">
        <v>57056</v>
      </c>
      <c r="D12724">
        <v>4475496373</v>
      </c>
    </row>
    <row r="12725" spans="1:4" x14ac:dyDescent="0.3">
      <c r="A12725" t="s">
        <v>15033</v>
      </c>
      <c r="B12725" t="s">
        <v>2020</v>
      </c>
      <c r="C12725">
        <v>46877</v>
      </c>
      <c r="D12725">
        <v>2234966051</v>
      </c>
    </row>
    <row r="12726" spans="1:4" x14ac:dyDescent="0.3">
      <c r="A12726" t="s">
        <v>15034</v>
      </c>
      <c r="B12726" t="s">
        <v>2319</v>
      </c>
      <c r="C12726">
        <v>22030</v>
      </c>
      <c r="D12726">
        <v>8333777430</v>
      </c>
    </row>
    <row r="12727" spans="1:4" x14ac:dyDescent="0.3">
      <c r="A12727" t="s">
        <v>15035</v>
      </c>
      <c r="B12727" t="s">
        <v>2636</v>
      </c>
      <c r="C12727">
        <v>39898</v>
      </c>
      <c r="D12727">
        <v>1829869566</v>
      </c>
    </row>
    <row r="12728" spans="1:4" x14ac:dyDescent="0.3">
      <c r="A12728" t="s">
        <v>15036</v>
      </c>
      <c r="B12728" t="s">
        <v>3297</v>
      </c>
      <c r="C12728">
        <v>54695</v>
      </c>
      <c r="D12728">
        <v>4037854406</v>
      </c>
    </row>
    <row r="12729" spans="1:4" x14ac:dyDescent="0.3">
      <c r="A12729" t="s">
        <v>15037</v>
      </c>
      <c r="B12729" t="s">
        <v>2802</v>
      </c>
      <c r="C12729">
        <v>33519</v>
      </c>
      <c r="D12729">
        <v>2763158331</v>
      </c>
    </row>
    <row r="12730" spans="1:4" x14ac:dyDescent="0.3">
      <c r="A12730" t="s">
        <v>15038</v>
      </c>
      <c r="B12730" t="s">
        <v>2583</v>
      </c>
      <c r="C12730">
        <v>28432</v>
      </c>
      <c r="D12730">
        <v>5588978080</v>
      </c>
    </row>
    <row r="12731" spans="1:4" x14ac:dyDescent="0.3">
      <c r="A12731" t="s">
        <v>15039</v>
      </c>
      <c r="B12731" t="s">
        <v>2885</v>
      </c>
      <c r="C12731">
        <v>56473</v>
      </c>
      <c r="D12731">
        <v>9800744517</v>
      </c>
    </row>
    <row r="12732" spans="1:4" x14ac:dyDescent="0.3">
      <c r="A12732" t="s">
        <v>15040</v>
      </c>
      <c r="B12732" t="s">
        <v>2141</v>
      </c>
      <c r="C12732">
        <v>48869</v>
      </c>
      <c r="D12732">
        <v>7007279686</v>
      </c>
    </row>
    <row r="12733" spans="1:4" x14ac:dyDescent="0.3">
      <c r="A12733" t="s">
        <v>15041</v>
      </c>
      <c r="B12733" t="s">
        <v>2387</v>
      </c>
      <c r="C12733">
        <v>12924</v>
      </c>
      <c r="D12733">
        <v>4184483038</v>
      </c>
    </row>
    <row r="12734" spans="1:4" x14ac:dyDescent="0.3">
      <c r="A12734" t="s">
        <v>15042</v>
      </c>
      <c r="B12734" t="s">
        <v>2032</v>
      </c>
      <c r="C12734">
        <v>25773</v>
      </c>
      <c r="D12734">
        <v>4194897803</v>
      </c>
    </row>
    <row r="12735" spans="1:4" x14ac:dyDescent="0.3">
      <c r="A12735" t="s">
        <v>15043</v>
      </c>
      <c r="B12735" t="s">
        <v>2166</v>
      </c>
      <c r="C12735">
        <v>13833</v>
      </c>
      <c r="D12735">
        <v>5837501576</v>
      </c>
    </row>
    <row r="12736" spans="1:4" x14ac:dyDescent="0.3">
      <c r="A12736" t="s">
        <v>15044</v>
      </c>
      <c r="B12736" t="s">
        <v>2223</v>
      </c>
      <c r="C12736">
        <v>55546</v>
      </c>
      <c r="D12736">
        <v>544760832</v>
      </c>
    </row>
    <row r="12737" spans="1:4" x14ac:dyDescent="0.3">
      <c r="A12737" t="s">
        <v>15045</v>
      </c>
      <c r="B12737" t="s">
        <v>2431</v>
      </c>
      <c r="C12737">
        <v>56728</v>
      </c>
      <c r="D12737">
        <v>2053848936</v>
      </c>
    </row>
    <row r="12738" spans="1:4" x14ac:dyDescent="0.3">
      <c r="A12738" t="s">
        <v>15046</v>
      </c>
      <c r="B12738" t="s">
        <v>2350</v>
      </c>
      <c r="C12738">
        <v>37593</v>
      </c>
      <c r="D12738">
        <v>3507341514</v>
      </c>
    </row>
    <row r="12739" spans="1:4" x14ac:dyDescent="0.3">
      <c r="A12739" t="s">
        <v>15047</v>
      </c>
      <c r="B12739" t="s">
        <v>2283</v>
      </c>
      <c r="C12739">
        <v>52312</v>
      </c>
      <c r="D12739">
        <v>513904581</v>
      </c>
    </row>
    <row r="12740" spans="1:4" x14ac:dyDescent="0.3">
      <c r="A12740" t="s">
        <v>15048</v>
      </c>
      <c r="B12740" t="s">
        <v>3583</v>
      </c>
      <c r="C12740">
        <v>46743</v>
      </c>
      <c r="D12740">
        <v>4372257910</v>
      </c>
    </row>
    <row r="12741" spans="1:4" x14ac:dyDescent="0.3">
      <c r="A12741" t="s">
        <v>15049</v>
      </c>
      <c r="B12741" t="s">
        <v>3517</v>
      </c>
      <c r="C12741">
        <v>52060</v>
      </c>
      <c r="D12741">
        <v>2117567142</v>
      </c>
    </row>
    <row r="12742" spans="1:4" x14ac:dyDescent="0.3">
      <c r="A12742" t="s">
        <v>15050</v>
      </c>
      <c r="B12742" t="s">
        <v>2113</v>
      </c>
      <c r="C12742">
        <v>25958</v>
      </c>
      <c r="D12742">
        <v>1231429186</v>
      </c>
    </row>
    <row r="12743" spans="1:4" x14ac:dyDescent="0.3">
      <c r="A12743" t="s">
        <v>15051</v>
      </c>
      <c r="B12743" t="s">
        <v>2156</v>
      </c>
      <c r="C12743">
        <v>21766</v>
      </c>
      <c r="D12743">
        <v>5764917026</v>
      </c>
    </row>
    <row r="12744" spans="1:4" x14ac:dyDescent="0.3">
      <c r="A12744" t="s">
        <v>15052</v>
      </c>
      <c r="B12744" t="s">
        <v>2920</v>
      </c>
      <c r="C12744">
        <v>43462</v>
      </c>
      <c r="D12744">
        <v>4185019157</v>
      </c>
    </row>
    <row r="12745" spans="1:4" x14ac:dyDescent="0.3">
      <c r="A12745" t="s">
        <v>15053</v>
      </c>
      <c r="B12745" t="s">
        <v>2639</v>
      </c>
      <c r="C12745">
        <v>26579</v>
      </c>
      <c r="D12745">
        <v>6293335589</v>
      </c>
    </row>
    <row r="12746" spans="1:4" x14ac:dyDescent="0.3">
      <c r="A12746" t="s">
        <v>15054</v>
      </c>
      <c r="B12746" t="s">
        <v>2665</v>
      </c>
      <c r="C12746">
        <v>15501</v>
      </c>
      <c r="D12746">
        <v>5675852751</v>
      </c>
    </row>
    <row r="12747" spans="1:4" x14ac:dyDescent="0.3">
      <c r="A12747" t="s">
        <v>15055</v>
      </c>
      <c r="B12747" t="s">
        <v>2116</v>
      </c>
      <c r="C12747">
        <v>53187</v>
      </c>
      <c r="D12747">
        <v>2763158331</v>
      </c>
    </row>
    <row r="12748" spans="1:4" x14ac:dyDescent="0.3">
      <c r="A12748" t="s">
        <v>15056</v>
      </c>
      <c r="B12748" t="s">
        <v>2109</v>
      </c>
      <c r="C12748">
        <v>58042</v>
      </c>
      <c r="D12748">
        <v>8032296239</v>
      </c>
    </row>
    <row r="12749" spans="1:4" x14ac:dyDescent="0.3">
      <c r="A12749" t="s">
        <v>15057</v>
      </c>
      <c r="B12749" t="s">
        <v>1948</v>
      </c>
      <c r="C12749">
        <v>57104</v>
      </c>
      <c r="D12749">
        <v>3560320844</v>
      </c>
    </row>
    <row r="12750" spans="1:4" x14ac:dyDescent="0.3">
      <c r="A12750" t="s">
        <v>15058</v>
      </c>
      <c r="B12750" t="s">
        <v>1952</v>
      </c>
      <c r="C12750">
        <v>17084</v>
      </c>
      <c r="D12750">
        <v>509393462</v>
      </c>
    </row>
    <row r="12751" spans="1:4" x14ac:dyDescent="0.3">
      <c r="A12751" t="s">
        <v>15059</v>
      </c>
      <c r="B12751" t="s">
        <v>2736</v>
      </c>
      <c r="C12751">
        <v>54860</v>
      </c>
      <c r="D12751">
        <v>6041314951</v>
      </c>
    </row>
    <row r="12752" spans="1:4" x14ac:dyDescent="0.3">
      <c r="A12752" t="s">
        <v>15060</v>
      </c>
      <c r="B12752" t="s">
        <v>2680</v>
      </c>
      <c r="C12752">
        <v>54836</v>
      </c>
      <c r="D12752">
        <v>9916787441</v>
      </c>
    </row>
    <row r="12753" spans="1:4" x14ac:dyDescent="0.3">
      <c r="A12753" t="s">
        <v>15061</v>
      </c>
      <c r="B12753" t="s">
        <v>2473</v>
      </c>
      <c r="C12753">
        <v>34777</v>
      </c>
      <c r="D12753">
        <v>2841287114</v>
      </c>
    </row>
    <row r="12754" spans="1:4" x14ac:dyDescent="0.3">
      <c r="A12754" t="s">
        <v>15062</v>
      </c>
      <c r="B12754" t="s">
        <v>1952</v>
      </c>
      <c r="C12754">
        <v>51856</v>
      </c>
      <c r="D12754">
        <v>3986480021</v>
      </c>
    </row>
    <row r="12755" spans="1:4" x14ac:dyDescent="0.3">
      <c r="A12755" t="s">
        <v>15063</v>
      </c>
      <c r="B12755" t="s">
        <v>2099</v>
      </c>
      <c r="C12755">
        <v>45381</v>
      </c>
      <c r="D12755">
        <v>7088886472</v>
      </c>
    </row>
    <row r="12756" spans="1:4" x14ac:dyDescent="0.3">
      <c r="A12756" t="s">
        <v>15064</v>
      </c>
      <c r="B12756" t="s">
        <v>2660</v>
      </c>
      <c r="C12756">
        <v>29874</v>
      </c>
      <c r="D12756">
        <v>5383734902</v>
      </c>
    </row>
    <row r="12757" spans="1:4" x14ac:dyDescent="0.3">
      <c r="A12757" t="s">
        <v>15065</v>
      </c>
      <c r="B12757" t="s">
        <v>2032</v>
      </c>
      <c r="C12757">
        <v>45593</v>
      </c>
      <c r="D12757">
        <v>3996818513</v>
      </c>
    </row>
    <row r="12758" spans="1:4" x14ac:dyDescent="0.3">
      <c r="A12758" t="s">
        <v>15066</v>
      </c>
      <c r="B12758" t="s">
        <v>2041</v>
      </c>
      <c r="C12758">
        <v>15058</v>
      </c>
      <c r="D12758">
        <v>933051662</v>
      </c>
    </row>
    <row r="12759" spans="1:4" x14ac:dyDescent="0.3">
      <c r="A12759" t="s">
        <v>15067</v>
      </c>
      <c r="B12759" t="s">
        <v>2257</v>
      </c>
      <c r="C12759">
        <v>30919</v>
      </c>
      <c r="D12759">
        <v>8998375370</v>
      </c>
    </row>
    <row r="12760" spans="1:4" x14ac:dyDescent="0.3">
      <c r="A12760" t="s">
        <v>15068</v>
      </c>
      <c r="B12760" t="s">
        <v>3243</v>
      </c>
      <c r="C12760">
        <v>53384</v>
      </c>
      <c r="D12760">
        <v>2191014690</v>
      </c>
    </row>
    <row r="12761" spans="1:4" x14ac:dyDescent="0.3">
      <c r="A12761" t="s">
        <v>15069</v>
      </c>
      <c r="B12761" t="s">
        <v>3113</v>
      </c>
      <c r="C12761">
        <v>45815</v>
      </c>
      <c r="D12761">
        <v>5460394635</v>
      </c>
    </row>
    <row r="12762" spans="1:4" x14ac:dyDescent="0.3">
      <c r="A12762" t="s">
        <v>15070</v>
      </c>
      <c r="B12762" t="s">
        <v>2569</v>
      </c>
      <c r="C12762">
        <v>36450</v>
      </c>
      <c r="D12762">
        <v>222477806</v>
      </c>
    </row>
    <row r="12763" spans="1:4" x14ac:dyDescent="0.3">
      <c r="A12763" t="s">
        <v>15071</v>
      </c>
      <c r="B12763" t="s">
        <v>2951</v>
      </c>
      <c r="C12763">
        <v>14170</v>
      </c>
      <c r="D12763">
        <v>8333777430</v>
      </c>
    </row>
    <row r="12764" spans="1:4" x14ac:dyDescent="0.3">
      <c r="A12764" t="s">
        <v>15072</v>
      </c>
      <c r="B12764" t="s">
        <v>2997</v>
      </c>
      <c r="C12764">
        <v>51051</v>
      </c>
      <c r="D12764">
        <v>8550875457</v>
      </c>
    </row>
    <row r="12765" spans="1:4" x14ac:dyDescent="0.3">
      <c r="A12765" t="s">
        <v>15073</v>
      </c>
      <c r="B12765" t="s">
        <v>2687</v>
      </c>
      <c r="C12765">
        <v>30058</v>
      </c>
      <c r="D12765">
        <v>7585281072</v>
      </c>
    </row>
    <row r="12766" spans="1:4" x14ac:dyDescent="0.3">
      <c r="A12766" t="s">
        <v>15074</v>
      </c>
      <c r="B12766" t="s">
        <v>1974</v>
      </c>
      <c r="C12766">
        <v>20909</v>
      </c>
      <c r="D12766">
        <v>2944219065</v>
      </c>
    </row>
    <row r="12767" spans="1:4" x14ac:dyDescent="0.3">
      <c r="A12767" t="s">
        <v>15075</v>
      </c>
      <c r="B12767" t="s">
        <v>2576</v>
      </c>
      <c r="C12767">
        <v>47998</v>
      </c>
      <c r="D12767">
        <v>899126162</v>
      </c>
    </row>
    <row r="12768" spans="1:4" x14ac:dyDescent="0.3">
      <c r="A12768" t="s">
        <v>15076</v>
      </c>
      <c r="B12768" t="s">
        <v>4864</v>
      </c>
      <c r="C12768">
        <v>14122</v>
      </c>
      <c r="D12768">
        <v>6618120233</v>
      </c>
    </row>
    <row r="12769" spans="1:4" x14ac:dyDescent="0.3">
      <c r="A12769" t="s">
        <v>15077</v>
      </c>
      <c r="B12769" t="s">
        <v>1988</v>
      </c>
      <c r="C12769">
        <v>49472</v>
      </c>
      <c r="D12769">
        <v>146065492</v>
      </c>
    </row>
    <row r="12770" spans="1:4" x14ac:dyDescent="0.3">
      <c r="A12770" t="s">
        <v>15078</v>
      </c>
      <c r="B12770" t="s">
        <v>3169</v>
      </c>
      <c r="C12770">
        <v>41282</v>
      </c>
      <c r="D12770">
        <v>8361813608</v>
      </c>
    </row>
    <row r="12771" spans="1:4" x14ac:dyDescent="0.3">
      <c r="A12771" t="s">
        <v>15079</v>
      </c>
      <c r="B12771" t="s">
        <v>2004</v>
      </c>
      <c r="C12771">
        <v>35925</v>
      </c>
      <c r="D12771">
        <v>7885796000</v>
      </c>
    </row>
    <row r="12772" spans="1:4" x14ac:dyDescent="0.3">
      <c r="A12772" t="s">
        <v>15080</v>
      </c>
      <c r="B12772" t="s">
        <v>2065</v>
      </c>
      <c r="C12772">
        <v>49064</v>
      </c>
      <c r="D12772">
        <v>556704134</v>
      </c>
    </row>
    <row r="12773" spans="1:4" x14ac:dyDescent="0.3">
      <c r="A12773" t="s">
        <v>15081</v>
      </c>
      <c r="B12773" t="s">
        <v>2234</v>
      </c>
      <c r="C12773">
        <v>47936</v>
      </c>
      <c r="D12773">
        <v>4997183822</v>
      </c>
    </row>
    <row r="12774" spans="1:4" x14ac:dyDescent="0.3">
      <c r="A12774" t="s">
        <v>15082</v>
      </c>
      <c r="B12774" t="s">
        <v>2308</v>
      </c>
      <c r="C12774">
        <v>14564</v>
      </c>
      <c r="D12774">
        <v>6106380341</v>
      </c>
    </row>
    <row r="12775" spans="1:4" x14ac:dyDescent="0.3">
      <c r="A12775" t="s">
        <v>15083</v>
      </c>
      <c r="B12775" t="s">
        <v>2321</v>
      </c>
      <c r="C12775">
        <v>15632</v>
      </c>
      <c r="D12775">
        <v>4862005330</v>
      </c>
    </row>
    <row r="12776" spans="1:4" x14ac:dyDescent="0.3">
      <c r="A12776" t="s">
        <v>15084</v>
      </c>
      <c r="B12776" t="s">
        <v>2348</v>
      </c>
      <c r="C12776">
        <v>31396</v>
      </c>
      <c r="D12776">
        <v>5588978080</v>
      </c>
    </row>
    <row r="12777" spans="1:4" x14ac:dyDescent="0.3">
      <c r="A12777" t="s">
        <v>15085</v>
      </c>
      <c r="B12777" t="s">
        <v>3720</v>
      </c>
      <c r="C12777">
        <v>13109</v>
      </c>
      <c r="D12777">
        <v>5913755731</v>
      </c>
    </row>
    <row r="12778" spans="1:4" x14ac:dyDescent="0.3">
      <c r="A12778" t="s">
        <v>15086</v>
      </c>
      <c r="B12778" t="s">
        <v>2800</v>
      </c>
      <c r="C12778">
        <v>39639</v>
      </c>
      <c r="D12778">
        <v>6820956614</v>
      </c>
    </row>
    <row r="12779" spans="1:4" x14ac:dyDescent="0.3">
      <c r="A12779" t="s">
        <v>15087</v>
      </c>
      <c r="B12779" t="s">
        <v>2365</v>
      </c>
      <c r="C12779">
        <v>46329</v>
      </c>
      <c r="D12779">
        <v>1249074622</v>
      </c>
    </row>
    <row r="12780" spans="1:4" x14ac:dyDescent="0.3">
      <c r="A12780" t="s">
        <v>15088</v>
      </c>
      <c r="B12780" t="s">
        <v>2061</v>
      </c>
      <c r="C12780">
        <v>11329</v>
      </c>
      <c r="D12780">
        <v>8516539148</v>
      </c>
    </row>
    <row r="12781" spans="1:4" x14ac:dyDescent="0.3">
      <c r="A12781" t="s">
        <v>15089</v>
      </c>
      <c r="B12781" t="s">
        <v>2372</v>
      </c>
      <c r="C12781">
        <v>27712</v>
      </c>
      <c r="D12781">
        <v>324399618</v>
      </c>
    </row>
    <row r="12782" spans="1:4" x14ac:dyDescent="0.3">
      <c r="A12782" t="s">
        <v>15090</v>
      </c>
      <c r="B12782" t="s">
        <v>2079</v>
      </c>
      <c r="C12782">
        <v>19902</v>
      </c>
      <c r="D12782">
        <v>3933561566</v>
      </c>
    </row>
    <row r="12783" spans="1:4" x14ac:dyDescent="0.3">
      <c r="A12783" t="s">
        <v>15091</v>
      </c>
      <c r="B12783" t="s">
        <v>2931</v>
      </c>
      <c r="C12783">
        <v>24405</v>
      </c>
      <c r="D12783">
        <v>7966083349</v>
      </c>
    </row>
    <row r="12784" spans="1:4" x14ac:dyDescent="0.3">
      <c r="A12784" t="s">
        <v>15092</v>
      </c>
      <c r="B12784" t="s">
        <v>2587</v>
      </c>
      <c r="C12784">
        <v>58006</v>
      </c>
      <c r="D12784">
        <v>4900475084</v>
      </c>
    </row>
    <row r="12785" spans="1:4" x14ac:dyDescent="0.3">
      <c r="A12785" t="s">
        <v>15093</v>
      </c>
      <c r="B12785" t="s">
        <v>2540</v>
      </c>
      <c r="C12785">
        <v>31059</v>
      </c>
      <c r="D12785">
        <v>3129526900</v>
      </c>
    </row>
    <row r="12786" spans="1:4" x14ac:dyDescent="0.3">
      <c r="A12786" t="s">
        <v>15094</v>
      </c>
      <c r="B12786" t="s">
        <v>2298</v>
      </c>
      <c r="C12786">
        <v>48382</v>
      </c>
      <c r="D12786">
        <v>4808886316</v>
      </c>
    </row>
    <row r="12787" spans="1:4" x14ac:dyDescent="0.3">
      <c r="A12787" t="s">
        <v>15095</v>
      </c>
      <c r="B12787" t="s">
        <v>2628</v>
      </c>
      <c r="C12787">
        <v>51847</v>
      </c>
      <c r="D12787">
        <v>3041948354</v>
      </c>
    </row>
    <row r="12788" spans="1:4" x14ac:dyDescent="0.3">
      <c r="A12788" t="s">
        <v>15096</v>
      </c>
      <c r="B12788" t="s">
        <v>2010</v>
      </c>
      <c r="C12788">
        <v>22431</v>
      </c>
      <c r="D12788">
        <v>7778092905</v>
      </c>
    </row>
    <row r="12789" spans="1:4" x14ac:dyDescent="0.3">
      <c r="A12789" t="s">
        <v>15097</v>
      </c>
      <c r="B12789" t="s">
        <v>3142</v>
      </c>
      <c r="C12789">
        <v>26181</v>
      </c>
      <c r="D12789">
        <v>9331851693</v>
      </c>
    </row>
    <row r="12790" spans="1:4" x14ac:dyDescent="0.3">
      <c r="A12790" t="s">
        <v>15098</v>
      </c>
      <c r="B12790" t="s">
        <v>2335</v>
      </c>
      <c r="C12790">
        <v>56325</v>
      </c>
      <c r="D12790">
        <v>7273123196</v>
      </c>
    </row>
    <row r="12791" spans="1:4" x14ac:dyDescent="0.3">
      <c r="A12791" t="s">
        <v>15099</v>
      </c>
      <c r="B12791" t="s">
        <v>2797</v>
      </c>
      <c r="C12791">
        <v>36116</v>
      </c>
      <c r="D12791">
        <v>3932861779</v>
      </c>
    </row>
    <row r="12792" spans="1:4" x14ac:dyDescent="0.3">
      <c r="A12792" t="s">
        <v>15100</v>
      </c>
      <c r="B12792" t="s">
        <v>2137</v>
      </c>
      <c r="C12792">
        <v>30851</v>
      </c>
      <c r="D12792">
        <v>2298319154</v>
      </c>
    </row>
    <row r="12793" spans="1:4" x14ac:dyDescent="0.3">
      <c r="A12793" t="s">
        <v>15101</v>
      </c>
      <c r="B12793" t="s">
        <v>1948</v>
      </c>
      <c r="C12793">
        <v>53720</v>
      </c>
      <c r="D12793">
        <v>5795848808</v>
      </c>
    </row>
    <row r="12794" spans="1:4" x14ac:dyDescent="0.3">
      <c r="A12794" t="s">
        <v>15102</v>
      </c>
      <c r="B12794" t="s">
        <v>2802</v>
      </c>
      <c r="C12794">
        <v>54421</v>
      </c>
      <c r="D12794">
        <v>8644362151</v>
      </c>
    </row>
    <row r="12795" spans="1:4" x14ac:dyDescent="0.3">
      <c r="A12795" t="s">
        <v>15103</v>
      </c>
      <c r="B12795" t="s">
        <v>2075</v>
      </c>
      <c r="C12795">
        <v>28726</v>
      </c>
      <c r="D12795">
        <v>4401069773</v>
      </c>
    </row>
    <row r="12796" spans="1:4" x14ac:dyDescent="0.3">
      <c r="A12796" t="s">
        <v>15104</v>
      </c>
      <c r="B12796" t="s">
        <v>2059</v>
      </c>
      <c r="C12796">
        <v>46321</v>
      </c>
      <c r="D12796">
        <v>1475796307</v>
      </c>
    </row>
    <row r="12797" spans="1:4" x14ac:dyDescent="0.3">
      <c r="A12797" t="s">
        <v>15105</v>
      </c>
      <c r="B12797" t="s">
        <v>2521</v>
      </c>
      <c r="C12797">
        <v>35854</v>
      </c>
      <c r="D12797">
        <v>7152427402</v>
      </c>
    </row>
    <row r="12798" spans="1:4" x14ac:dyDescent="0.3">
      <c r="A12798" t="s">
        <v>15106</v>
      </c>
      <c r="B12798" t="s">
        <v>2714</v>
      </c>
      <c r="C12798">
        <v>59951</v>
      </c>
      <c r="D12798">
        <v>1892125439</v>
      </c>
    </row>
    <row r="12799" spans="1:4" x14ac:dyDescent="0.3">
      <c r="A12799" t="s">
        <v>15107</v>
      </c>
      <c r="B12799" t="s">
        <v>1934</v>
      </c>
      <c r="C12799">
        <v>23675</v>
      </c>
      <c r="D12799">
        <v>5241020535</v>
      </c>
    </row>
    <row r="12800" spans="1:4" x14ac:dyDescent="0.3">
      <c r="A12800" t="s">
        <v>15108</v>
      </c>
      <c r="B12800" t="s">
        <v>2321</v>
      </c>
      <c r="C12800">
        <v>55992</v>
      </c>
      <c r="D12800">
        <v>9939542542</v>
      </c>
    </row>
    <row r="12801" spans="1:4" x14ac:dyDescent="0.3">
      <c r="A12801" t="s">
        <v>15109</v>
      </c>
      <c r="B12801" t="s">
        <v>2116</v>
      </c>
      <c r="C12801">
        <v>43759</v>
      </c>
      <c r="D12801">
        <v>1664426442</v>
      </c>
    </row>
    <row r="12802" spans="1:4" x14ac:dyDescent="0.3">
      <c r="A12802" t="s">
        <v>15110</v>
      </c>
      <c r="B12802" t="s">
        <v>2992</v>
      </c>
      <c r="C12802">
        <v>32126</v>
      </c>
      <c r="D12802">
        <v>8998375370</v>
      </c>
    </row>
    <row r="12803" spans="1:4" x14ac:dyDescent="0.3">
      <c r="A12803" t="s">
        <v>15111</v>
      </c>
      <c r="B12803" t="s">
        <v>2236</v>
      </c>
      <c r="C12803">
        <v>12494</v>
      </c>
      <c r="D12803">
        <v>992720575</v>
      </c>
    </row>
    <row r="12804" spans="1:4" x14ac:dyDescent="0.3">
      <c r="A12804" t="s">
        <v>15112</v>
      </c>
      <c r="B12804" t="s">
        <v>2389</v>
      </c>
      <c r="C12804">
        <v>23526</v>
      </c>
      <c r="D12804">
        <v>8322342209</v>
      </c>
    </row>
    <row r="12805" spans="1:4" x14ac:dyDescent="0.3">
      <c r="A12805" t="s">
        <v>15113</v>
      </c>
      <c r="B12805" t="s">
        <v>2106</v>
      </c>
      <c r="C12805">
        <v>18629</v>
      </c>
      <c r="D12805">
        <v>6819596901</v>
      </c>
    </row>
    <row r="12806" spans="1:4" x14ac:dyDescent="0.3">
      <c r="A12806" t="s">
        <v>15114</v>
      </c>
      <c r="B12806" t="s">
        <v>2583</v>
      </c>
      <c r="C12806">
        <v>20386</v>
      </c>
      <c r="D12806">
        <v>2859931651</v>
      </c>
    </row>
    <row r="12807" spans="1:4" x14ac:dyDescent="0.3">
      <c r="A12807" t="s">
        <v>15115</v>
      </c>
      <c r="B12807" t="s">
        <v>2065</v>
      </c>
      <c r="C12807">
        <v>55963</v>
      </c>
      <c r="D12807">
        <v>650049144</v>
      </c>
    </row>
    <row r="12808" spans="1:4" x14ac:dyDescent="0.3">
      <c r="A12808" t="s">
        <v>15116</v>
      </c>
      <c r="B12808" t="s">
        <v>2740</v>
      </c>
      <c r="C12808">
        <v>20362</v>
      </c>
      <c r="D12808">
        <v>1565607864</v>
      </c>
    </row>
    <row r="12809" spans="1:4" x14ac:dyDescent="0.3">
      <c r="A12809" t="s">
        <v>15117</v>
      </c>
      <c r="B12809" t="s">
        <v>3113</v>
      </c>
      <c r="C12809">
        <v>52903</v>
      </c>
      <c r="D12809">
        <v>3560320844</v>
      </c>
    </row>
    <row r="12810" spans="1:4" x14ac:dyDescent="0.3">
      <c r="A12810" t="s">
        <v>15118</v>
      </c>
      <c r="B12810" t="s">
        <v>2639</v>
      </c>
      <c r="C12810">
        <v>58006</v>
      </c>
      <c r="D12810">
        <v>715518151</v>
      </c>
    </row>
    <row r="12811" spans="1:4" x14ac:dyDescent="0.3">
      <c r="A12811" t="s">
        <v>15119</v>
      </c>
      <c r="B12811" t="s">
        <v>1999</v>
      </c>
      <c r="C12811">
        <v>42778</v>
      </c>
      <c r="D12811">
        <v>9491257560</v>
      </c>
    </row>
    <row r="12812" spans="1:4" x14ac:dyDescent="0.3">
      <c r="A12812" t="s">
        <v>15120</v>
      </c>
      <c r="B12812" t="s">
        <v>2022</v>
      </c>
      <c r="C12812">
        <v>33788</v>
      </c>
      <c r="D12812">
        <v>278558984</v>
      </c>
    </row>
    <row r="12813" spans="1:4" x14ac:dyDescent="0.3">
      <c r="A12813" t="s">
        <v>15121</v>
      </c>
      <c r="B12813" t="s">
        <v>2916</v>
      </c>
      <c r="C12813">
        <v>43425</v>
      </c>
      <c r="D12813">
        <v>4235594176</v>
      </c>
    </row>
    <row r="12814" spans="1:4" x14ac:dyDescent="0.3">
      <c r="A12814" t="s">
        <v>15122</v>
      </c>
      <c r="B12814" t="s">
        <v>2014</v>
      </c>
      <c r="C12814">
        <v>24691</v>
      </c>
      <c r="D12814">
        <v>8445779583</v>
      </c>
    </row>
    <row r="12815" spans="1:4" x14ac:dyDescent="0.3">
      <c r="A12815" t="s">
        <v>15123</v>
      </c>
      <c r="B12815" t="s">
        <v>2316</v>
      </c>
      <c r="C12815">
        <v>53366</v>
      </c>
      <c r="D12815">
        <v>8971738782</v>
      </c>
    </row>
    <row r="12816" spans="1:4" x14ac:dyDescent="0.3">
      <c r="A12816" t="s">
        <v>15124</v>
      </c>
      <c r="B12816" t="s">
        <v>2405</v>
      </c>
      <c r="C12816">
        <v>13213</v>
      </c>
      <c r="D12816">
        <v>6724903874</v>
      </c>
    </row>
    <row r="12817" spans="1:4" x14ac:dyDescent="0.3">
      <c r="A12817" t="s">
        <v>15125</v>
      </c>
      <c r="B12817" t="s">
        <v>2660</v>
      </c>
      <c r="C12817">
        <v>22192</v>
      </c>
      <c r="D12817">
        <v>6938295417</v>
      </c>
    </row>
    <row r="12818" spans="1:4" x14ac:dyDescent="0.3">
      <c r="A12818" t="s">
        <v>15126</v>
      </c>
      <c r="B12818" t="s">
        <v>2853</v>
      </c>
      <c r="C12818">
        <v>37766</v>
      </c>
      <c r="D12818">
        <v>8445779583</v>
      </c>
    </row>
    <row r="12819" spans="1:4" x14ac:dyDescent="0.3">
      <c r="A12819" t="s">
        <v>15127</v>
      </c>
      <c r="B12819" t="s">
        <v>2016</v>
      </c>
      <c r="C12819">
        <v>54508</v>
      </c>
      <c r="D12819">
        <v>2255261316</v>
      </c>
    </row>
    <row r="12820" spans="1:4" x14ac:dyDescent="0.3">
      <c r="A12820" t="s">
        <v>15128</v>
      </c>
      <c r="B12820" t="s">
        <v>2335</v>
      </c>
      <c r="C12820">
        <v>57984</v>
      </c>
      <c r="D12820">
        <v>1657097021</v>
      </c>
    </row>
    <row r="12821" spans="1:4" x14ac:dyDescent="0.3">
      <c r="A12821" t="s">
        <v>15129</v>
      </c>
      <c r="B12821" t="s">
        <v>1944</v>
      </c>
      <c r="C12821">
        <v>46699</v>
      </c>
      <c r="D12821">
        <v>9963057691</v>
      </c>
    </row>
    <row r="12822" spans="1:4" x14ac:dyDescent="0.3">
      <c r="A12822" t="s">
        <v>15130</v>
      </c>
      <c r="B12822" t="s">
        <v>2173</v>
      </c>
      <c r="C12822">
        <v>10709</v>
      </c>
      <c r="D12822">
        <v>76572129</v>
      </c>
    </row>
    <row r="12823" spans="1:4" x14ac:dyDescent="0.3">
      <c r="A12823" t="s">
        <v>15131</v>
      </c>
      <c r="B12823" t="s">
        <v>2951</v>
      </c>
      <c r="C12823">
        <v>20559</v>
      </c>
      <c r="D12823">
        <v>6106380341</v>
      </c>
    </row>
    <row r="12824" spans="1:4" x14ac:dyDescent="0.3">
      <c r="A12824" t="s">
        <v>15132</v>
      </c>
      <c r="B12824" t="s">
        <v>2931</v>
      </c>
      <c r="C12824">
        <v>43298</v>
      </c>
      <c r="D12824">
        <v>1592980554</v>
      </c>
    </row>
    <row r="12825" spans="1:4" x14ac:dyDescent="0.3">
      <c r="A12825" t="s">
        <v>15133</v>
      </c>
      <c r="B12825" t="s">
        <v>2063</v>
      </c>
      <c r="C12825">
        <v>45173</v>
      </c>
      <c r="D12825">
        <v>263573389</v>
      </c>
    </row>
    <row r="12826" spans="1:4" x14ac:dyDescent="0.3">
      <c r="A12826" t="s">
        <v>15134</v>
      </c>
      <c r="B12826" t="s">
        <v>2680</v>
      </c>
      <c r="C12826">
        <v>32077</v>
      </c>
      <c r="D12826">
        <v>5077974136</v>
      </c>
    </row>
    <row r="12827" spans="1:4" x14ac:dyDescent="0.3">
      <c r="A12827" t="s">
        <v>15135</v>
      </c>
      <c r="B12827" t="s">
        <v>2680</v>
      </c>
      <c r="C12827">
        <v>40537</v>
      </c>
      <c r="D12827">
        <v>8346855079</v>
      </c>
    </row>
    <row r="12828" spans="1:4" x14ac:dyDescent="0.3">
      <c r="A12828" t="s">
        <v>15136</v>
      </c>
      <c r="B12828" t="s">
        <v>2376</v>
      </c>
      <c r="C12828">
        <v>45028</v>
      </c>
      <c r="D12828">
        <v>1573192775</v>
      </c>
    </row>
    <row r="12829" spans="1:4" x14ac:dyDescent="0.3">
      <c r="A12829" t="s">
        <v>15137</v>
      </c>
      <c r="B12829" t="s">
        <v>2305</v>
      </c>
      <c r="C12829">
        <v>16907</v>
      </c>
      <c r="D12829">
        <v>1469328364</v>
      </c>
    </row>
    <row r="12830" spans="1:4" x14ac:dyDescent="0.3">
      <c r="A12830" t="s">
        <v>15138</v>
      </c>
      <c r="B12830" t="s">
        <v>4422</v>
      </c>
      <c r="C12830">
        <v>35843</v>
      </c>
      <c r="D12830">
        <v>3932861779</v>
      </c>
    </row>
    <row r="12831" spans="1:4" x14ac:dyDescent="0.3">
      <c r="A12831" t="s">
        <v>15139</v>
      </c>
      <c r="B12831" t="s">
        <v>2075</v>
      </c>
      <c r="C12831">
        <v>17163</v>
      </c>
      <c r="D12831">
        <v>4967603564</v>
      </c>
    </row>
    <row r="12832" spans="1:4" x14ac:dyDescent="0.3">
      <c r="A12832" t="s">
        <v>15140</v>
      </c>
      <c r="B12832" t="s">
        <v>2641</v>
      </c>
      <c r="C12832">
        <v>37250</v>
      </c>
      <c r="D12832">
        <v>3661649302</v>
      </c>
    </row>
    <row r="12833" spans="1:4" x14ac:dyDescent="0.3">
      <c r="A12833" t="s">
        <v>15141</v>
      </c>
      <c r="B12833" t="s">
        <v>2593</v>
      </c>
      <c r="C12833">
        <v>27013</v>
      </c>
      <c r="D12833">
        <v>9516781780</v>
      </c>
    </row>
    <row r="12834" spans="1:4" x14ac:dyDescent="0.3">
      <c r="A12834" t="s">
        <v>15142</v>
      </c>
      <c r="B12834" t="s">
        <v>2113</v>
      </c>
      <c r="C12834">
        <v>28098</v>
      </c>
      <c r="D12834">
        <v>9155356869</v>
      </c>
    </row>
    <row r="12835" spans="1:4" x14ac:dyDescent="0.3">
      <c r="A12835" t="s">
        <v>15143</v>
      </c>
      <c r="B12835" t="s">
        <v>2283</v>
      </c>
      <c r="C12835">
        <v>49369</v>
      </c>
      <c r="D12835">
        <v>9617190826</v>
      </c>
    </row>
    <row r="12836" spans="1:4" x14ac:dyDescent="0.3">
      <c r="A12836" t="s">
        <v>15144</v>
      </c>
      <c r="B12836" t="s">
        <v>2149</v>
      </c>
      <c r="C12836">
        <v>51048</v>
      </c>
      <c r="D12836">
        <v>5064247826</v>
      </c>
    </row>
    <row r="12837" spans="1:4" x14ac:dyDescent="0.3">
      <c r="A12837" t="s">
        <v>15145</v>
      </c>
      <c r="B12837" t="s">
        <v>2097</v>
      </c>
      <c r="C12837">
        <v>39530</v>
      </c>
      <c r="D12837">
        <v>3935718624</v>
      </c>
    </row>
    <row r="12838" spans="1:4" x14ac:dyDescent="0.3">
      <c r="A12838" t="s">
        <v>15146</v>
      </c>
      <c r="B12838" t="s">
        <v>2360</v>
      </c>
      <c r="C12838">
        <v>49948</v>
      </c>
      <c r="D12838">
        <v>101658508</v>
      </c>
    </row>
    <row r="12839" spans="1:4" x14ac:dyDescent="0.3">
      <c r="A12839" t="s">
        <v>15147</v>
      </c>
      <c r="B12839" t="s">
        <v>2360</v>
      </c>
      <c r="C12839">
        <v>38235</v>
      </c>
      <c r="D12839">
        <v>3609467622</v>
      </c>
    </row>
    <row r="12840" spans="1:4" x14ac:dyDescent="0.3">
      <c r="A12840" t="s">
        <v>15148</v>
      </c>
      <c r="B12840" t="s">
        <v>2797</v>
      </c>
      <c r="C12840">
        <v>44542</v>
      </c>
      <c r="D12840">
        <v>8002426673</v>
      </c>
    </row>
    <row r="12841" spans="1:4" x14ac:dyDescent="0.3">
      <c r="A12841" t="s">
        <v>15149</v>
      </c>
      <c r="B12841" t="s">
        <v>3023</v>
      </c>
      <c r="C12841">
        <v>24762</v>
      </c>
      <c r="D12841">
        <v>1266227768</v>
      </c>
    </row>
    <row r="12842" spans="1:4" x14ac:dyDescent="0.3">
      <c r="A12842" t="s">
        <v>15150</v>
      </c>
      <c r="B12842" t="s">
        <v>3237</v>
      </c>
      <c r="C12842">
        <v>35931</v>
      </c>
      <c r="D12842">
        <v>8017115954</v>
      </c>
    </row>
    <row r="12843" spans="1:4" x14ac:dyDescent="0.3">
      <c r="A12843" t="s">
        <v>15151</v>
      </c>
      <c r="B12843" t="s">
        <v>1932</v>
      </c>
      <c r="C12843">
        <v>43526</v>
      </c>
      <c r="D12843">
        <v>715518151</v>
      </c>
    </row>
    <row r="12844" spans="1:4" x14ac:dyDescent="0.3">
      <c r="A12844" t="s">
        <v>15152</v>
      </c>
      <c r="B12844" t="s">
        <v>3915</v>
      </c>
      <c r="C12844">
        <v>56381</v>
      </c>
      <c r="D12844">
        <v>5353923685</v>
      </c>
    </row>
    <row r="12845" spans="1:4" x14ac:dyDescent="0.3">
      <c r="A12845" t="s">
        <v>15153</v>
      </c>
      <c r="B12845" t="s">
        <v>2488</v>
      </c>
      <c r="C12845">
        <v>37194</v>
      </c>
      <c r="D12845">
        <v>4525743115</v>
      </c>
    </row>
    <row r="12846" spans="1:4" x14ac:dyDescent="0.3">
      <c r="A12846" t="s">
        <v>15154</v>
      </c>
      <c r="B12846" t="s">
        <v>2059</v>
      </c>
      <c r="C12846">
        <v>59615</v>
      </c>
      <c r="D12846">
        <v>1096335336</v>
      </c>
    </row>
    <row r="12847" spans="1:4" x14ac:dyDescent="0.3">
      <c r="A12847" t="s">
        <v>15155</v>
      </c>
      <c r="B12847" t="s">
        <v>2824</v>
      </c>
      <c r="C12847">
        <v>32778</v>
      </c>
      <c r="D12847">
        <v>7192290785</v>
      </c>
    </row>
    <row r="12848" spans="1:4" x14ac:dyDescent="0.3">
      <c r="A12848" t="s">
        <v>15156</v>
      </c>
      <c r="B12848" t="s">
        <v>2099</v>
      </c>
      <c r="C12848">
        <v>40703</v>
      </c>
      <c r="D12848">
        <v>397599129</v>
      </c>
    </row>
    <row r="12849" spans="1:4" x14ac:dyDescent="0.3">
      <c r="A12849" t="s">
        <v>15157</v>
      </c>
      <c r="B12849" t="s">
        <v>1930</v>
      </c>
      <c r="C12849">
        <v>35136</v>
      </c>
      <c r="D12849">
        <v>8945564357</v>
      </c>
    </row>
    <row r="12850" spans="1:4" x14ac:dyDescent="0.3">
      <c r="A12850" t="s">
        <v>15158</v>
      </c>
      <c r="B12850" t="s">
        <v>2693</v>
      </c>
      <c r="C12850">
        <v>19065</v>
      </c>
      <c r="D12850">
        <v>6815475379</v>
      </c>
    </row>
    <row r="12851" spans="1:4" x14ac:dyDescent="0.3">
      <c r="A12851" t="s">
        <v>15159</v>
      </c>
      <c r="B12851" t="s">
        <v>2236</v>
      </c>
      <c r="C12851">
        <v>31244</v>
      </c>
      <c r="D12851">
        <v>8322342209</v>
      </c>
    </row>
    <row r="12852" spans="1:4" x14ac:dyDescent="0.3">
      <c r="A12852" t="s">
        <v>15160</v>
      </c>
      <c r="B12852" t="s">
        <v>1976</v>
      </c>
      <c r="C12852">
        <v>42853</v>
      </c>
      <c r="D12852">
        <v>4969679754</v>
      </c>
    </row>
    <row r="12853" spans="1:4" x14ac:dyDescent="0.3">
      <c r="A12853" t="s">
        <v>15161</v>
      </c>
      <c r="B12853" t="s">
        <v>2329</v>
      </c>
      <c r="C12853">
        <v>56553</v>
      </c>
      <c r="D12853">
        <v>4094820760</v>
      </c>
    </row>
    <row r="12854" spans="1:4" x14ac:dyDescent="0.3">
      <c r="A12854" t="s">
        <v>15162</v>
      </c>
      <c r="B12854" t="s">
        <v>2764</v>
      </c>
      <c r="C12854">
        <v>17572</v>
      </c>
      <c r="D12854">
        <v>8189289020</v>
      </c>
    </row>
    <row r="12855" spans="1:4" x14ac:dyDescent="0.3">
      <c r="A12855" t="s">
        <v>15163</v>
      </c>
      <c r="B12855" t="s">
        <v>1970</v>
      </c>
      <c r="C12855">
        <v>16803</v>
      </c>
      <c r="D12855">
        <v>4578004252</v>
      </c>
    </row>
    <row r="12856" spans="1:4" x14ac:dyDescent="0.3">
      <c r="A12856" t="s">
        <v>15164</v>
      </c>
      <c r="B12856" t="s">
        <v>2024</v>
      </c>
      <c r="C12856">
        <v>14867</v>
      </c>
      <c r="D12856">
        <v>899126162</v>
      </c>
    </row>
    <row r="12857" spans="1:4" x14ac:dyDescent="0.3">
      <c r="A12857" t="s">
        <v>15165</v>
      </c>
      <c r="B12857" t="s">
        <v>3078</v>
      </c>
      <c r="C12857">
        <v>56015</v>
      </c>
      <c r="D12857">
        <v>2740930763</v>
      </c>
    </row>
    <row r="12858" spans="1:4" x14ac:dyDescent="0.3">
      <c r="A12858" t="s">
        <v>15166</v>
      </c>
      <c r="B12858" t="s">
        <v>2426</v>
      </c>
      <c r="C12858">
        <v>49597</v>
      </c>
      <c r="D12858">
        <v>9287480133</v>
      </c>
    </row>
    <row r="12859" spans="1:4" x14ac:dyDescent="0.3">
      <c r="A12859" t="s">
        <v>15167</v>
      </c>
      <c r="B12859" t="s">
        <v>2606</v>
      </c>
      <c r="C12859">
        <v>27839</v>
      </c>
      <c r="D12859">
        <v>939715988</v>
      </c>
    </row>
    <row r="12860" spans="1:4" x14ac:dyDescent="0.3">
      <c r="A12860" t="s">
        <v>15168</v>
      </c>
      <c r="B12860" t="s">
        <v>2343</v>
      </c>
      <c r="C12860">
        <v>45488</v>
      </c>
      <c r="D12860">
        <v>2547511673</v>
      </c>
    </row>
    <row r="12861" spans="1:4" x14ac:dyDescent="0.3">
      <c r="A12861" t="s">
        <v>15169</v>
      </c>
      <c r="B12861" t="s">
        <v>1968</v>
      </c>
      <c r="C12861">
        <v>41465</v>
      </c>
      <c r="D12861">
        <v>5552170407</v>
      </c>
    </row>
    <row r="12862" spans="1:4" x14ac:dyDescent="0.3">
      <c r="A12862" t="s">
        <v>15170</v>
      </c>
      <c r="B12862" t="s">
        <v>3356</v>
      </c>
      <c r="C12862">
        <v>42914</v>
      </c>
      <c r="D12862">
        <v>8646243699</v>
      </c>
    </row>
    <row r="12863" spans="1:4" x14ac:dyDescent="0.3">
      <c r="A12863" t="s">
        <v>15171</v>
      </c>
      <c r="B12863" t="s">
        <v>2223</v>
      </c>
      <c r="C12863">
        <v>39739</v>
      </c>
      <c r="D12863">
        <v>357531329</v>
      </c>
    </row>
    <row r="12864" spans="1:4" x14ac:dyDescent="0.3">
      <c r="A12864" t="s">
        <v>15172</v>
      </c>
      <c r="B12864" t="s">
        <v>2496</v>
      </c>
      <c r="C12864">
        <v>31230</v>
      </c>
      <c r="D12864">
        <v>7192290785</v>
      </c>
    </row>
    <row r="12865" spans="1:4" x14ac:dyDescent="0.3">
      <c r="A12865" t="s">
        <v>15173</v>
      </c>
      <c r="B12865" t="s">
        <v>2087</v>
      </c>
      <c r="C12865">
        <v>57212</v>
      </c>
      <c r="D12865">
        <v>6894004730</v>
      </c>
    </row>
    <row r="12866" spans="1:4" x14ac:dyDescent="0.3">
      <c r="A12866" t="s">
        <v>15174</v>
      </c>
      <c r="B12866" t="s">
        <v>2718</v>
      </c>
      <c r="C12866">
        <v>20189</v>
      </c>
      <c r="D12866">
        <v>7192290785</v>
      </c>
    </row>
    <row r="12867" spans="1:4" x14ac:dyDescent="0.3">
      <c r="A12867" t="s">
        <v>15175</v>
      </c>
      <c r="B12867" t="s">
        <v>3487</v>
      </c>
      <c r="C12867">
        <v>25943</v>
      </c>
      <c r="D12867">
        <v>5293354957</v>
      </c>
    </row>
    <row r="12868" spans="1:4" x14ac:dyDescent="0.3">
      <c r="A12868" t="s">
        <v>15176</v>
      </c>
      <c r="B12868" t="s">
        <v>2608</v>
      </c>
      <c r="C12868">
        <v>49039</v>
      </c>
      <c r="D12868">
        <v>509393462</v>
      </c>
    </row>
    <row r="12869" spans="1:4" x14ac:dyDescent="0.3">
      <c r="A12869" t="s">
        <v>15177</v>
      </c>
      <c r="B12869" t="s">
        <v>2574</v>
      </c>
      <c r="C12869">
        <v>13740</v>
      </c>
      <c r="D12869">
        <v>1364767856</v>
      </c>
    </row>
    <row r="12870" spans="1:4" x14ac:dyDescent="0.3">
      <c r="A12870" t="s">
        <v>15178</v>
      </c>
      <c r="B12870" t="s">
        <v>2639</v>
      </c>
      <c r="C12870">
        <v>30663</v>
      </c>
      <c r="D12870">
        <v>6126779991</v>
      </c>
    </row>
    <row r="12871" spans="1:4" x14ac:dyDescent="0.3">
      <c r="A12871" t="s">
        <v>15179</v>
      </c>
      <c r="B12871" t="s">
        <v>4145</v>
      </c>
      <c r="C12871">
        <v>14814</v>
      </c>
      <c r="D12871">
        <v>7596173217</v>
      </c>
    </row>
    <row r="12872" spans="1:4" x14ac:dyDescent="0.3">
      <c r="A12872" t="s">
        <v>15180</v>
      </c>
      <c r="B12872" t="s">
        <v>3390</v>
      </c>
      <c r="C12872">
        <v>22992</v>
      </c>
      <c r="D12872">
        <v>7573774818</v>
      </c>
    </row>
    <row r="12873" spans="1:4" x14ac:dyDescent="0.3">
      <c r="A12873" t="s">
        <v>15181</v>
      </c>
      <c r="B12873" t="s">
        <v>2923</v>
      </c>
      <c r="C12873">
        <v>11898</v>
      </c>
      <c r="D12873">
        <v>2185059785</v>
      </c>
    </row>
    <row r="12874" spans="1:4" x14ac:dyDescent="0.3">
      <c r="A12874" t="s">
        <v>15182</v>
      </c>
      <c r="B12874" t="s">
        <v>2079</v>
      </c>
      <c r="C12874">
        <v>35813</v>
      </c>
      <c r="D12874">
        <v>8239612253</v>
      </c>
    </row>
    <row r="12875" spans="1:4" x14ac:dyDescent="0.3">
      <c r="A12875" t="s">
        <v>15183</v>
      </c>
      <c r="B12875" t="s">
        <v>2279</v>
      </c>
      <c r="C12875">
        <v>37723</v>
      </c>
      <c r="D12875">
        <v>3379645060</v>
      </c>
    </row>
    <row r="12876" spans="1:4" x14ac:dyDescent="0.3">
      <c r="A12876" t="s">
        <v>15184</v>
      </c>
      <c r="B12876" t="s">
        <v>2441</v>
      </c>
      <c r="C12876">
        <v>31040</v>
      </c>
      <c r="D12876">
        <v>4920920075</v>
      </c>
    </row>
    <row r="12877" spans="1:4" x14ac:dyDescent="0.3">
      <c r="A12877" t="s">
        <v>15185</v>
      </c>
      <c r="B12877" t="s">
        <v>2006</v>
      </c>
      <c r="C12877">
        <v>20947</v>
      </c>
      <c r="D12877">
        <v>9885165231</v>
      </c>
    </row>
    <row r="12878" spans="1:4" x14ac:dyDescent="0.3">
      <c r="A12878" t="s">
        <v>15186</v>
      </c>
      <c r="B12878" t="s">
        <v>2355</v>
      </c>
      <c r="C12878">
        <v>18037</v>
      </c>
      <c r="D12878">
        <v>3991175401</v>
      </c>
    </row>
    <row r="12879" spans="1:4" x14ac:dyDescent="0.3">
      <c r="A12879" t="s">
        <v>15187</v>
      </c>
      <c r="B12879" t="s">
        <v>2043</v>
      </c>
      <c r="C12879">
        <v>44621</v>
      </c>
      <c r="D12879">
        <v>9002722281</v>
      </c>
    </row>
    <row r="12880" spans="1:4" x14ac:dyDescent="0.3">
      <c r="A12880" t="s">
        <v>15188</v>
      </c>
      <c r="B12880" t="s">
        <v>1993</v>
      </c>
      <c r="C12880">
        <v>25848</v>
      </c>
      <c r="D12880">
        <v>7688943361</v>
      </c>
    </row>
    <row r="12881" spans="1:4" x14ac:dyDescent="0.3">
      <c r="A12881" t="s">
        <v>15189</v>
      </c>
      <c r="B12881" t="s">
        <v>2249</v>
      </c>
      <c r="C12881">
        <v>52461</v>
      </c>
      <c r="D12881">
        <v>7479962290</v>
      </c>
    </row>
    <row r="12882" spans="1:4" x14ac:dyDescent="0.3">
      <c r="A12882" t="s">
        <v>15190</v>
      </c>
      <c r="B12882" t="s">
        <v>3508</v>
      </c>
      <c r="C12882">
        <v>24066</v>
      </c>
      <c r="D12882">
        <v>1990335721</v>
      </c>
    </row>
    <row r="12883" spans="1:4" x14ac:dyDescent="0.3">
      <c r="A12883" t="s">
        <v>15191</v>
      </c>
      <c r="B12883" t="s">
        <v>3269</v>
      </c>
      <c r="C12883">
        <v>25182</v>
      </c>
      <c r="D12883">
        <v>7966879720</v>
      </c>
    </row>
    <row r="12884" spans="1:4" x14ac:dyDescent="0.3">
      <c r="A12884" t="s">
        <v>15192</v>
      </c>
      <c r="B12884" t="s">
        <v>2014</v>
      </c>
      <c r="C12884">
        <v>38888</v>
      </c>
      <c r="D12884">
        <v>6279928705</v>
      </c>
    </row>
    <row r="12885" spans="1:4" x14ac:dyDescent="0.3">
      <c r="A12885" t="s">
        <v>15193</v>
      </c>
      <c r="B12885" t="s">
        <v>2411</v>
      </c>
      <c r="C12885">
        <v>41648</v>
      </c>
      <c r="D12885">
        <v>9207464802</v>
      </c>
    </row>
    <row r="12886" spans="1:4" x14ac:dyDescent="0.3">
      <c r="A12886" t="s">
        <v>15194</v>
      </c>
      <c r="B12886" t="s">
        <v>2045</v>
      </c>
      <c r="C12886">
        <v>41226</v>
      </c>
      <c r="D12886">
        <v>813832926</v>
      </c>
    </row>
    <row r="12887" spans="1:4" x14ac:dyDescent="0.3">
      <c r="A12887" t="s">
        <v>15195</v>
      </c>
      <c r="B12887" t="s">
        <v>2059</v>
      </c>
      <c r="C12887">
        <v>52885</v>
      </c>
      <c r="D12887">
        <v>17898579</v>
      </c>
    </row>
    <row r="12888" spans="1:4" x14ac:dyDescent="0.3">
      <c r="A12888" t="s">
        <v>15196</v>
      </c>
      <c r="B12888" t="s">
        <v>2045</v>
      </c>
      <c r="C12888">
        <v>50831</v>
      </c>
      <c r="D12888">
        <v>966588630</v>
      </c>
    </row>
    <row r="12889" spans="1:4" x14ac:dyDescent="0.3">
      <c r="A12889" t="s">
        <v>15197</v>
      </c>
      <c r="B12889" t="s">
        <v>2639</v>
      </c>
      <c r="C12889">
        <v>20939</v>
      </c>
      <c r="D12889">
        <v>8971738782</v>
      </c>
    </row>
    <row r="12890" spans="1:4" x14ac:dyDescent="0.3">
      <c r="A12890" t="s">
        <v>15198</v>
      </c>
      <c r="B12890" t="s">
        <v>2037</v>
      </c>
      <c r="C12890">
        <v>26026</v>
      </c>
      <c r="D12890">
        <v>8841637323</v>
      </c>
    </row>
    <row r="12891" spans="1:4" x14ac:dyDescent="0.3">
      <c r="A12891" t="s">
        <v>15199</v>
      </c>
      <c r="B12891" t="s">
        <v>2217</v>
      </c>
      <c r="C12891">
        <v>25465</v>
      </c>
      <c r="D12891">
        <v>992720575</v>
      </c>
    </row>
    <row r="12892" spans="1:4" x14ac:dyDescent="0.3">
      <c r="A12892" t="s">
        <v>15200</v>
      </c>
      <c r="B12892" t="s">
        <v>3113</v>
      </c>
      <c r="C12892">
        <v>17724</v>
      </c>
      <c r="D12892">
        <v>5153694038</v>
      </c>
    </row>
    <row r="12893" spans="1:4" x14ac:dyDescent="0.3">
      <c r="A12893" t="s">
        <v>15201</v>
      </c>
      <c r="B12893" t="s">
        <v>2488</v>
      </c>
      <c r="C12893">
        <v>26129</v>
      </c>
      <c r="D12893">
        <v>2908560011</v>
      </c>
    </row>
    <row r="12894" spans="1:4" x14ac:dyDescent="0.3">
      <c r="A12894" t="s">
        <v>15202</v>
      </c>
      <c r="B12894" t="s">
        <v>2496</v>
      </c>
      <c r="C12894">
        <v>11005</v>
      </c>
      <c r="D12894">
        <v>5837066497</v>
      </c>
    </row>
    <row r="12895" spans="1:4" x14ac:dyDescent="0.3">
      <c r="A12895" t="s">
        <v>15203</v>
      </c>
      <c r="B12895" t="s">
        <v>2131</v>
      </c>
      <c r="C12895">
        <v>46164</v>
      </c>
      <c r="D12895">
        <v>3021692982</v>
      </c>
    </row>
    <row r="12896" spans="1:4" x14ac:dyDescent="0.3">
      <c r="A12896" t="s">
        <v>15204</v>
      </c>
      <c r="B12896" t="s">
        <v>1932</v>
      </c>
      <c r="C12896">
        <v>42404</v>
      </c>
      <c r="D12896">
        <v>8533410514</v>
      </c>
    </row>
    <row r="12897" spans="1:4" x14ac:dyDescent="0.3">
      <c r="A12897" t="s">
        <v>15205</v>
      </c>
      <c r="B12897" t="s">
        <v>3023</v>
      </c>
      <c r="C12897">
        <v>58729</v>
      </c>
      <c r="D12897">
        <v>7707009371</v>
      </c>
    </row>
    <row r="12898" spans="1:4" x14ac:dyDescent="0.3">
      <c r="A12898" t="s">
        <v>15206</v>
      </c>
      <c r="B12898" t="s">
        <v>2343</v>
      </c>
      <c r="C12898">
        <v>50800</v>
      </c>
      <c r="D12898">
        <v>222477806</v>
      </c>
    </row>
    <row r="12899" spans="1:4" x14ac:dyDescent="0.3">
      <c r="A12899" t="s">
        <v>15207</v>
      </c>
      <c r="B12899" t="s">
        <v>4461</v>
      </c>
      <c r="C12899">
        <v>45154</v>
      </c>
      <c r="D12899">
        <v>6383978705</v>
      </c>
    </row>
    <row r="12900" spans="1:4" x14ac:dyDescent="0.3">
      <c r="A12900" t="s">
        <v>15208</v>
      </c>
      <c r="B12900" t="s">
        <v>3785</v>
      </c>
      <c r="C12900">
        <v>55432</v>
      </c>
      <c r="D12900">
        <v>2450711406</v>
      </c>
    </row>
    <row r="12901" spans="1:4" x14ac:dyDescent="0.3">
      <c r="A12901" t="s">
        <v>15209</v>
      </c>
      <c r="B12901" t="s">
        <v>2065</v>
      </c>
      <c r="C12901">
        <v>44246</v>
      </c>
      <c r="D12901">
        <v>4739588234</v>
      </c>
    </row>
    <row r="12902" spans="1:4" x14ac:dyDescent="0.3">
      <c r="A12902" t="s">
        <v>15210</v>
      </c>
      <c r="B12902" t="s">
        <v>4163</v>
      </c>
      <c r="C12902">
        <v>25060</v>
      </c>
      <c r="D12902">
        <v>5948190226</v>
      </c>
    </row>
    <row r="12903" spans="1:4" x14ac:dyDescent="0.3">
      <c r="A12903" t="s">
        <v>15211</v>
      </c>
      <c r="B12903" t="s">
        <v>2431</v>
      </c>
      <c r="C12903">
        <v>17300</v>
      </c>
      <c r="D12903">
        <v>1439916314</v>
      </c>
    </row>
    <row r="12904" spans="1:4" x14ac:dyDescent="0.3">
      <c r="A12904" t="s">
        <v>15212</v>
      </c>
      <c r="B12904" t="s">
        <v>2393</v>
      </c>
      <c r="C12904">
        <v>54069</v>
      </c>
      <c r="D12904">
        <v>9548500949</v>
      </c>
    </row>
    <row r="12905" spans="1:4" x14ac:dyDescent="0.3">
      <c r="A12905" t="s">
        <v>15213</v>
      </c>
      <c r="B12905" t="s">
        <v>2111</v>
      </c>
      <c r="C12905">
        <v>46607</v>
      </c>
      <c r="D12905">
        <v>1592980554</v>
      </c>
    </row>
    <row r="12906" spans="1:4" x14ac:dyDescent="0.3">
      <c r="A12906" t="s">
        <v>15214</v>
      </c>
      <c r="B12906" t="s">
        <v>2166</v>
      </c>
      <c r="C12906">
        <v>44813</v>
      </c>
      <c r="D12906">
        <v>132027631</v>
      </c>
    </row>
    <row r="12907" spans="1:4" x14ac:dyDescent="0.3">
      <c r="A12907" t="s">
        <v>15215</v>
      </c>
      <c r="B12907" t="s">
        <v>1988</v>
      </c>
      <c r="C12907">
        <v>59802</v>
      </c>
      <c r="D12907">
        <v>4009257075</v>
      </c>
    </row>
    <row r="12908" spans="1:4" x14ac:dyDescent="0.3">
      <c r="A12908" t="s">
        <v>15216</v>
      </c>
      <c r="B12908" t="s">
        <v>2441</v>
      </c>
      <c r="C12908">
        <v>21995</v>
      </c>
      <c r="D12908">
        <v>2551917727</v>
      </c>
    </row>
    <row r="12909" spans="1:4" x14ac:dyDescent="0.3">
      <c r="A12909" t="s">
        <v>15217</v>
      </c>
      <c r="B12909" t="s">
        <v>2376</v>
      </c>
      <c r="C12909">
        <v>34503</v>
      </c>
      <c r="D12909">
        <v>3164004753</v>
      </c>
    </row>
    <row r="12910" spans="1:4" x14ac:dyDescent="0.3">
      <c r="A12910" t="s">
        <v>15218</v>
      </c>
      <c r="B12910" t="s">
        <v>2054</v>
      </c>
      <c r="C12910">
        <v>15274</v>
      </c>
      <c r="D12910">
        <v>8864419241</v>
      </c>
    </row>
    <row r="12911" spans="1:4" x14ac:dyDescent="0.3">
      <c r="A12911" t="s">
        <v>15219</v>
      </c>
      <c r="B12911" t="s">
        <v>2109</v>
      </c>
      <c r="C12911">
        <v>16697</v>
      </c>
      <c r="D12911">
        <v>3488994694</v>
      </c>
    </row>
    <row r="12912" spans="1:4" x14ac:dyDescent="0.3">
      <c r="A12912" t="s">
        <v>15220</v>
      </c>
      <c r="B12912" t="s">
        <v>2459</v>
      </c>
      <c r="C12912">
        <v>39551</v>
      </c>
      <c r="D12912">
        <v>3560320844</v>
      </c>
    </row>
    <row r="12913" spans="1:4" x14ac:dyDescent="0.3">
      <c r="A12913" t="s">
        <v>15221</v>
      </c>
      <c r="B12913" t="s">
        <v>2596</v>
      </c>
      <c r="C12913">
        <v>15401</v>
      </c>
      <c r="D12913">
        <v>7180536660</v>
      </c>
    </row>
    <row r="12914" spans="1:4" x14ac:dyDescent="0.3">
      <c r="A12914" t="s">
        <v>15222</v>
      </c>
      <c r="B12914" t="s">
        <v>2419</v>
      </c>
      <c r="C12914">
        <v>52433</v>
      </c>
      <c r="D12914">
        <v>2551917727</v>
      </c>
    </row>
    <row r="12915" spans="1:4" x14ac:dyDescent="0.3">
      <c r="A12915" t="s">
        <v>15223</v>
      </c>
      <c r="B12915" t="s">
        <v>2203</v>
      </c>
      <c r="C12915">
        <v>20033</v>
      </c>
      <c r="D12915">
        <v>5353923685</v>
      </c>
    </row>
    <row r="12916" spans="1:4" x14ac:dyDescent="0.3">
      <c r="A12916" t="s">
        <v>15224</v>
      </c>
      <c r="B12916" t="s">
        <v>2041</v>
      </c>
      <c r="C12916">
        <v>41088</v>
      </c>
      <c r="D12916">
        <v>85304042</v>
      </c>
    </row>
    <row r="12917" spans="1:4" x14ac:dyDescent="0.3">
      <c r="A12917" t="s">
        <v>15225</v>
      </c>
      <c r="B12917" t="s">
        <v>2283</v>
      </c>
      <c r="C12917">
        <v>57210</v>
      </c>
      <c r="D12917">
        <v>5903124704</v>
      </c>
    </row>
    <row r="12918" spans="1:4" x14ac:dyDescent="0.3">
      <c r="A12918" t="s">
        <v>15226</v>
      </c>
      <c r="B12918" t="s">
        <v>3356</v>
      </c>
      <c r="C12918">
        <v>38149</v>
      </c>
      <c r="D12918">
        <v>9854387496</v>
      </c>
    </row>
    <row r="12919" spans="1:4" x14ac:dyDescent="0.3">
      <c r="A12919" t="s">
        <v>15227</v>
      </c>
      <c r="B12919" t="s">
        <v>2505</v>
      </c>
      <c r="C12919">
        <v>40900</v>
      </c>
      <c r="D12919">
        <v>6109997811</v>
      </c>
    </row>
    <row r="12920" spans="1:4" x14ac:dyDescent="0.3">
      <c r="A12920" t="s">
        <v>15228</v>
      </c>
      <c r="B12920" t="s">
        <v>2329</v>
      </c>
      <c r="C12920">
        <v>47276</v>
      </c>
      <c r="D12920">
        <v>2936088178</v>
      </c>
    </row>
    <row r="12921" spans="1:4" x14ac:dyDescent="0.3">
      <c r="A12921" t="s">
        <v>15229</v>
      </c>
      <c r="B12921" t="s">
        <v>2121</v>
      </c>
      <c r="C12921">
        <v>16905</v>
      </c>
      <c r="D12921">
        <v>9621571960</v>
      </c>
    </row>
    <row r="12922" spans="1:4" x14ac:dyDescent="0.3">
      <c r="A12922" t="s">
        <v>15230</v>
      </c>
      <c r="B12922" t="s">
        <v>2507</v>
      </c>
      <c r="C12922">
        <v>30182</v>
      </c>
      <c r="D12922">
        <v>5068508845</v>
      </c>
    </row>
    <row r="12923" spans="1:4" x14ac:dyDescent="0.3">
      <c r="A12923" t="s">
        <v>15231</v>
      </c>
      <c r="B12923" t="s">
        <v>2501</v>
      </c>
      <c r="C12923">
        <v>32374</v>
      </c>
      <c r="D12923">
        <v>5241020535</v>
      </c>
    </row>
    <row r="12924" spans="1:4" x14ac:dyDescent="0.3">
      <c r="A12924" t="s">
        <v>15232</v>
      </c>
      <c r="B12924" t="s">
        <v>1970</v>
      </c>
      <c r="C12924">
        <v>46569</v>
      </c>
      <c r="D12924">
        <v>2237103631</v>
      </c>
    </row>
    <row r="12925" spans="1:4" x14ac:dyDescent="0.3">
      <c r="A12925" t="s">
        <v>15233</v>
      </c>
      <c r="B12925" t="s">
        <v>2809</v>
      </c>
      <c r="C12925">
        <v>21041</v>
      </c>
      <c r="D12925">
        <v>1898839557</v>
      </c>
    </row>
    <row r="12926" spans="1:4" x14ac:dyDescent="0.3">
      <c r="A12926" t="s">
        <v>15234</v>
      </c>
      <c r="B12926" t="s">
        <v>2797</v>
      </c>
      <c r="C12926">
        <v>22415</v>
      </c>
      <c r="D12926">
        <v>8519669638</v>
      </c>
    </row>
    <row r="12927" spans="1:4" x14ac:dyDescent="0.3">
      <c r="A12927" t="s">
        <v>15235</v>
      </c>
      <c r="B12927" t="s">
        <v>2047</v>
      </c>
      <c r="C12927">
        <v>32441</v>
      </c>
      <c r="D12927">
        <v>3991963221</v>
      </c>
    </row>
    <row r="12928" spans="1:4" x14ac:dyDescent="0.3">
      <c r="A12928" t="s">
        <v>15236</v>
      </c>
      <c r="B12928" t="s">
        <v>2491</v>
      </c>
      <c r="C12928">
        <v>10802</v>
      </c>
      <c r="D12928">
        <v>7007279686</v>
      </c>
    </row>
    <row r="12929" spans="1:4" x14ac:dyDescent="0.3">
      <c r="A12929" t="s">
        <v>15237</v>
      </c>
      <c r="B12929" t="s">
        <v>2041</v>
      </c>
      <c r="C12929">
        <v>35076</v>
      </c>
      <c r="D12929">
        <v>5764917026</v>
      </c>
    </row>
    <row r="12930" spans="1:4" x14ac:dyDescent="0.3">
      <c r="A12930" t="s">
        <v>15238</v>
      </c>
      <c r="B12930" t="s">
        <v>2077</v>
      </c>
      <c r="C12930">
        <v>52602</v>
      </c>
      <c r="D12930">
        <v>228985188</v>
      </c>
    </row>
    <row r="12931" spans="1:4" x14ac:dyDescent="0.3">
      <c r="A12931" t="s">
        <v>15239</v>
      </c>
      <c r="B12931" t="s">
        <v>5394</v>
      </c>
      <c r="C12931">
        <v>27079</v>
      </c>
      <c r="D12931">
        <v>8239612253</v>
      </c>
    </row>
    <row r="12932" spans="1:4" x14ac:dyDescent="0.3">
      <c r="A12932" t="s">
        <v>15240</v>
      </c>
      <c r="B12932" t="s">
        <v>2350</v>
      </c>
      <c r="C12932">
        <v>28911</v>
      </c>
      <c r="D12932">
        <v>9958099322</v>
      </c>
    </row>
    <row r="12933" spans="1:4" x14ac:dyDescent="0.3">
      <c r="A12933" t="s">
        <v>15241</v>
      </c>
      <c r="B12933" t="s">
        <v>1932</v>
      </c>
      <c r="C12933">
        <v>25666</v>
      </c>
      <c r="D12933">
        <v>2779378506</v>
      </c>
    </row>
    <row r="12934" spans="1:4" x14ac:dyDescent="0.3">
      <c r="A12934" t="s">
        <v>15242</v>
      </c>
      <c r="B12934" t="s">
        <v>3113</v>
      </c>
      <c r="C12934">
        <v>17294</v>
      </c>
      <c r="D12934">
        <v>826490107</v>
      </c>
    </row>
    <row r="12935" spans="1:4" x14ac:dyDescent="0.3">
      <c r="A12935" t="s">
        <v>15243</v>
      </c>
      <c r="B12935" t="s">
        <v>3753</v>
      </c>
      <c r="C12935">
        <v>35993</v>
      </c>
      <c r="D12935">
        <v>4689682046</v>
      </c>
    </row>
    <row r="12936" spans="1:4" x14ac:dyDescent="0.3">
      <c r="A12936" t="s">
        <v>15244</v>
      </c>
      <c r="B12936" t="s">
        <v>2164</v>
      </c>
      <c r="C12936">
        <v>26561</v>
      </c>
      <c r="D12936">
        <v>2975315244</v>
      </c>
    </row>
    <row r="12937" spans="1:4" x14ac:dyDescent="0.3">
      <c r="A12937" t="s">
        <v>15245</v>
      </c>
      <c r="B12937" t="s">
        <v>2393</v>
      </c>
      <c r="C12937">
        <v>57729</v>
      </c>
      <c r="D12937">
        <v>8173067724</v>
      </c>
    </row>
    <row r="12938" spans="1:4" x14ac:dyDescent="0.3">
      <c r="A12938" t="s">
        <v>15246</v>
      </c>
      <c r="B12938" t="s">
        <v>2896</v>
      </c>
      <c r="C12938">
        <v>17694</v>
      </c>
      <c r="D12938">
        <v>6286877770</v>
      </c>
    </row>
    <row r="12939" spans="1:4" x14ac:dyDescent="0.3">
      <c r="A12939" t="s">
        <v>15247</v>
      </c>
      <c r="B12939" t="s">
        <v>2727</v>
      </c>
      <c r="C12939">
        <v>12142</v>
      </c>
      <c r="D12939">
        <v>3000763902</v>
      </c>
    </row>
    <row r="12940" spans="1:4" x14ac:dyDescent="0.3">
      <c r="A12940" t="s">
        <v>15248</v>
      </c>
      <c r="B12940" t="s">
        <v>2916</v>
      </c>
      <c r="C12940">
        <v>20311</v>
      </c>
      <c r="D12940">
        <v>7269614199</v>
      </c>
    </row>
    <row r="12941" spans="1:4" x14ac:dyDescent="0.3">
      <c r="A12941" t="s">
        <v>15249</v>
      </c>
      <c r="B12941" t="s">
        <v>2179</v>
      </c>
      <c r="C12941">
        <v>36924</v>
      </c>
      <c r="D12941">
        <v>959209328</v>
      </c>
    </row>
    <row r="12942" spans="1:4" x14ac:dyDescent="0.3">
      <c r="A12942" t="s">
        <v>15250</v>
      </c>
      <c r="B12942" t="s">
        <v>1944</v>
      </c>
      <c r="C12942">
        <v>22056</v>
      </c>
      <c r="D12942">
        <v>7160109333</v>
      </c>
    </row>
    <row r="12943" spans="1:4" x14ac:dyDescent="0.3">
      <c r="A12943" t="s">
        <v>15251</v>
      </c>
      <c r="B12943" t="s">
        <v>2158</v>
      </c>
      <c r="C12943">
        <v>36216</v>
      </c>
      <c r="D12943">
        <v>8370379001</v>
      </c>
    </row>
    <row r="12944" spans="1:4" x14ac:dyDescent="0.3">
      <c r="A12944" t="s">
        <v>15252</v>
      </c>
      <c r="B12944" t="s">
        <v>2824</v>
      </c>
      <c r="C12944">
        <v>52363</v>
      </c>
      <c r="D12944">
        <v>1855604000</v>
      </c>
    </row>
    <row r="12945" spans="1:4" x14ac:dyDescent="0.3">
      <c r="A12945" t="s">
        <v>15253</v>
      </c>
      <c r="B12945" t="s">
        <v>2337</v>
      </c>
      <c r="C12945">
        <v>58814</v>
      </c>
      <c r="D12945">
        <v>6520635286</v>
      </c>
    </row>
    <row r="12946" spans="1:4" x14ac:dyDescent="0.3">
      <c r="A12946" t="s">
        <v>15254</v>
      </c>
      <c r="B12946" t="s">
        <v>2236</v>
      </c>
      <c r="C12946">
        <v>41331</v>
      </c>
      <c r="D12946">
        <v>1351073265</v>
      </c>
    </row>
    <row r="12947" spans="1:4" x14ac:dyDescent="0.3">
      <c r="A12947" t="s">
        <v>15255</v>
      </c>
      <c r="B12947" t="s">
        <v>2251</v>
      </c>
      <c r="C12947">
        <v>22256</v>
      </c>
      <c r="D12947">
        <v>4997183822</v>
      </c>
    </row>
    <row r="12948" spans="1:4" x14ac:dyDescent="0.3">
      <c r="A12948" t="s">
        <v>15256</v>
      </c>
      <c r="B12948" t="s">
        <v>2192</v>
      </c>
      <c r="C12948">
        <v>58367</v>
      </c>
      <c r="D12948">
        <v>8703756602</v>
      </c>
    </row>
    <row r="12949" spans="1:4" x14ac:dyDescent="0.3">
      <c r="A12949" t="s">
        <v>15257</v>
      </c>
      <c r="B12949" t="s">
        <v>2234</v>
      </c>
      <c r="C12949">
        <v>11197</v>
      </c>
      <c r="D12949">
        <v>7205288142</v>
      </c>
    </row>
    <row r="12950" spans="1:4" x14ac:dyDescent="0.3">
      <c r="A12950" t="s">
        <v>15258</v>
      </c>
      <c r="B12950" t="s">
        <v>2164</v>
      </c>
      <c r="C12950">
        <v>42974</v>
      </c>
      <c r="D12950">
        <v>4768254810</v>
      </c>
    </row>
    <row r="12951" spans="1:4" x14ac:dyDescent="0.3">
      <c r="A12951" t="s">
        <v>15259</v>
      </c>
      <c r="B12951" t="s">
        <v>2199</v>
      </c>
      <c r="C12951">
        <v>18450</v>
      </c>
      <c r="D12951">
        <v>27852261</v>
      </c>
    </row>
    <row r="12952" spans="1:4" x14ac:dyDescent="0.3">
      <c r="A12952" t="s">
        <v>15260</v>
      </c>
      <c r="B12952" t="s">
        <v>2246</v>
      </c>
      <c r="C12952">
        <v>54832</v>
      </c>
      <c r="D12952">
        <v>7233077789</v>
      </c>
    </row>
    <row r="12953" spans="1:4" x14ac:dyDescent="0.3">
      <c r="A12953" t="s">
        <v>15261</v>
      </c>
      <c r="B12953" t="s">
        <v>2345</v>
      </c>
      <c r="C12953">
        <v>14907</v>
      </c>
      <c r="D12953">
        <v>9815158015</v>
      </c>
    </row>
    <row r="12954" spans="1:4" x14ac:dyDescent="0.3">
      <c r="A12954" t="s">
        <v>15262</v>
      </c>
      <c r="B12954" t="s">
        <v>2557</v>
      </c>
      <c r="C12954">
        <v>44554</v>
      </c>
      <c r="D12954">
        <v>5814713100</v>
      </c>
    </row>
    <row r="12955" spans="1:4" x14ac:dyDescent="0.3">
      <c r="A12955" t="s">
        <v>15263</v>
      </c>
      <c r="B12955" t="s">
        <v>2111</v>
      </c>
      <c r="C12955">
        <v>28310</v>
      </c>
      <c r="D12955">
        <v>5687748091</v>
      </c>
    </row>
    <row r="12956" spans="1:4" x14ac:dyDescent="0.3">
      <c r="A12956" t="s">
        <v>15264</v>
      </c>
      <c r="B12956" t="s">
        <v>2459</v>
      </c>
      <c r="C12956">
        <v>38786</v>
      </c>
      <c r="D12956">
        <v>2480515559</v>
      </c>
    </row>
    <row r="12957" spans="1:4" x14ac:dyDescent="0.3">
      <c r="A12957" t="s">
        <v>15265</v>
      </c>
      <c r="B12957" t="s">
        <v>3356</v>
      </c>
      <c r="C12957">
        <v>22007</v>
      </c>
      <c r="D12957">
        <v>2821741499</v>
      </c>
    </row>
    <row r="12958" spans="1:4" x14ac:dyDescent="0.3">
      <c r="A12958" t="s">
        <v>15266</v>
      </c>
      <c r="B12958" t="s">
        <v>3279</v>
      </c>
      <c r="C12958">
        <v>36064</v>
      </c>
      <c r="D12958">
        <v>6734537986</v>
      </c>
    </row>
    <row r="12959" spans="1:4" x14ac:dyDescent="0.3">
      <c r="A12959" t="s">
        <v>15267</v>
      </c>
      <c r="B12959" t="s">
        <v>2035</v>
      </c>
      <c r="C12959">
        <v>20909</v>
      </c>
      <c r="D12959">
        <v>5907724676</v>
      </c>
    </row>
    <row r="12960" spans="1:4" x14ac:dyDescent="0.3">
      <c r="A12960" t="s">
        <v>15268</v>
      </c>
      <c r="B12960" t="s">
        <v>3144</v>
      </c>
      <c r="C12960">
        <v>55542</v>
      </c>
      <c r="D12960">
        <v>2117567142</v>
      </c>
    </row>
    <row r="12961" spans="1:4" x14ac:dyDescent="0.3">
      <c r="A12961" t="s">
        <v>15269</v>
      </c>
      <c r="B12961" t="s">
        <v>2271</v>
      </c>
      <c r="C12961">
        <v>14121</v>
      </c>
      <c r="D12961">
        <v>1659448174</v>
      </c>
    </row>
    <row r="12962" spans="1:4" x14ac:dyDescent="0.3">
      <c r="A12962" t="s">
        <v>15270</v>
      </c>
      <c r="B12962" t="s">
        <v>3169</v>
      </c>
      <c r="C12962">
        <v>32735</v>
      </c>
      <c r="D12962">
        <v>6713405010</v>
      </c>
    </row>
    <row r="12963" spans="1:4" x14ac:dyDescent="0.3">
      <c r="A12963" t="s">
        <v>15271</v>
      </c>
      <c r="B12963" t="s">
        <v>3886</v>
      </c>
      <c r="C12963">
        <v>37476</v>
      </c>
      <c r="D12963">
        <v>6009848660</v>
      </c>
    </row>
    <row r="12964" spans="1:4" x14ac:dyDescent="0.3">
      <c r="A12964" t="s">
        <v>15272</v>
      </c>
      <c r="B12964" t="s">
        <v>1995</v>
      </c>
      <c r="C12964">
        <v>59982</v>
      </c>
      <c r="D12964">
        <v>2191930824</v>
      </c>
    </row>
    <row r="12965" spans="1:4" x14ac:dyDescent="0.3">
      <c r="A12965" t="s">
        <v>15273</v>
      </c>
      <c r="B12965" t="s">
        <v>2182</v>
      </c>
      <c r="C12965">
        <v>54970</v>
      </c>
      <c r="D12965">
        <v>492630925</v>
      </c>
    </row>
    <row r="12966" spans="1:4" x14ac:dyDescent="0.3">
      <c r="A12966" t="s">
        <v>15274</v>
      </c>
      <c r="B12966" t="s">
        <v>2073</v>
      </c>
      <c r="C12966">
        <v>33147</v>
      </c>
      <c r="D12966">
        <v>1296185559</v>
      </c>
    </row>
    <row r="12967" spans="1:4" x14ac:dyDescent="0.3">
      <c r="A12967" t="s">
        <v>15275</v>
      </c>
      <c r="B12967" t="s">
        <v>2896</v>
      </c>
      <c r="C12967">
        <v>54711</v>
      </c>
      <c r="D12967">
        <v>9434604370</v>
      </c>
    </row>
    <row r="12968" spans="1:4" x14ac:dyDescent="0.3">
      <c r="A12968" t="s">
        <v>15276</v>
      </c>
      <c r="B12968" t="s">
        <v>2385</v>
      </c>
      <c r="C12968">
        <v>37761</v>
      </c>
      <c r="D12968">
        <v>7914395587</v>
      </c>
    </row>
    <row r="12969" spans="1:4" x14ac:dyDescent="0.3">
      <c r="A12969" t="s">
        <v>15277</v>
      </c>
      <c r="B12969" t="s">
        <v>2916</v>
      </c>
      <c r="C12969">
        <v>25469</v>
      </c>
      <c r="D12969">
        <v>3269054114</v>
      </c>
    </row>
    <row r="12970" spans="1:4" x14ac:dyDescent="0.3">
      <c r="A12970" t="s">
        <v>15278</v>
      </c>
      <c r="B12970" t="s">
        <v>2419</v>
      </c>
      <c r="C12970">
        <v>49609</v>
      </c>
      <c r="D12970">
        <v>1502791994</v>
      </c>
    </row>
    <row r="12971" spans="1:4" x14ac:dyDescent="0.3">
      <c r="A12971" t="s">
        <v>15279</v>
      </c>
      <c r="B12971" t="s">
        <v>2109</v>
      </c>
      <c r="C12971">
        <v>49899</v>
      </c>
      <c r="D12971">
        <v>3016446324</v>
      </c>
    </row>
    <row r="12972" spans="1:4" x14ac:dyDescent="0.3">
      <c r="A12972" t="s">
        <v>15280</v>
      </c>
      <c r="B12972" t="s">
        <v>2109</v>
      </c>
      <c r="C12972">
        <v>32755</v>
      </c>
      <c r="D12972">
        <v>232367817</v>
      </c>
    </row>
    <row r="12973" spans="1:4" x14ac:dyDescent="0.3">
      <c r="A12973" t="s">
        <v>15281</v>
      </c>
      <c r="B12973" t="s">
        <v>2043</v>
      </c>
      <c r="C12973">
        <v>13074</v>
      </c>
      <c r="D12973">
        <v>630160104</v>
      </c>
    </row>
    <row r="12974" spans="1:4" x14ac:dyDescent="0.3">
      <c r="A12974" t="s">
        <v>15282</v>
      </c>
      <c r="B12974" t="s">
        <v>2488</v>
      </c>
      <c r="C12974">
        <v>45763</v>
      </c>
      <c r="D12974">
        <v>8333777430</v>
      </c>
    </row>
    <row r="12975" spans="1:4" x14ac:dyDescent="0.3">
      <c r="A12975" t="s">
        <v>15283</v>
      </c>
      <c r="B12975" t="s">
        <v>2257</v>
      </c>
      <c r="C12975">
        <v>28001</v>
      </c>
      <c r="D12975">
        <v>9196221739</v>
      </c>
    </row>
    <row r="12976" spans="1:4" x14ac:dyDescent="0.3">
      <c r="A12976" t="s">
        <v>15284</v>
      </c>
      <c r="B12976" t="s">
        <v>2111</v>
      </c>
      <c r="C12976">
        <v>21382</v>
      </c>
      <c r="D12976">
        <v>5998486889</v>
      </c>
    </row>
    <row r="12977" spans="1:4" x14ac:dyDescent="0.3">
      <c r="A12977" t="s">
        <v>15285</v>
      </c>
      <c r="B12977" t="s">
        <v>2345</v>
      </c>
      <c r="C12977">
        <v>55602</v>
      </c>
      <c r="D12977">
        <v>8692509450</v>
      </c>
    </row>
    <row r="12978" spans="1:4" x14ac:dyDescent="0.3">
      <c r="A12978" t="s">
        <v>15286</v>
      </c>
      <c r="B12978" t="s">
        <v>2576</v>
      </c>
      <c r="C12978">
        <v>48253</v>
      </c>
      <c r="D12978">
        <v>7373156215</v>
      </c>
    </row>
    <row r="12979" spans="1:4" x14ac:dyDescent="0.3">
      <c r="A12979" t="s">
        <v>15287</v>
      </c>
      <c r="B12979" t="s">
        <v>2951</v>
      </c>
      <c r="C12979">
        <v>47703</v>
      </c>
      <c r="D12979">
        <v>3266408608</v>
      </c>
    </row>
    <row r="12980" spans="1:4" x14ac:dyDescent="0.3">
      <c r="A12980" t="s">
        <v>15288</v>
      </c>
      <c r="B12980" t="s">
        <v>2470</v>
      </c>
      <c r="C12980">
        <v>31319</v>
      </c>
      <c r="D12980">
        <v>6007705854</v>
      </c>
    </row>
    <row r="12981" spans="1:4" x14ac:dyDescent="0.3">
      <c r="A12981" t="s">
        <v>15289</v>
      </c>
      <c r="B12981" t="s">
        <v>2219</v>
      </c>
      <c r="C12981">
        <v>55970</v>
      </c>
      <c r="D12981">
        <v>9096285417</v>
      </c>
    </row>
    <row r="12982" spans="1:4" x14ac:dyDescent="0.3">
      <c r="A12982" t="s">
        <v>15290</v>
      </c>
      <c r="B12982" t="s">
        <v>2378</v>
      </c>
      <c r="C12982">
        <v>16886</v>
      </c>
      <c r="D12982">
        <v>8945564357</v>
      </c>
    </row>
    <row r="12983" spans="1:4" x14ac:dyDescent="0.3">
      <c r="A12983" t="s">
        <v>15291</v>
      </c>
      <c r="B12983" t="s">
        <v>2008</v>
      </c>
      <c r="C12983">
        <v>48581</v>
      </c>
      <c r="D12983">
        <v>6000780338</v>
      </c>
    </row>
    <row r="12984" spans="1:4" x14ac:dyDescent="0.3">
      <c r="A12984" t="s">
        <v>15292</v>
      </c>
      <c r="B12984" t="s">
        <v>2396</v>
      </c>
      <c r="C12984">
        <v>24033</v>
      </c>
      <c r="D12984">
        <v>6961242316</v>
      </c>
    </row>
    <row r="12985" spans="1:4" x14ac:dyDescent="0.3">
      <c r="A12985" t="s">
        <v>15293</v>
      </c>
      <c r="B12985" t="s">
        <v>2035</v>
      </c>
      <c r="C12985">
        <v>34058</v>
      </c>
      <c r="D12985">
        <v>5412518958</v>
      </c>
    </row>
    <row r="12986" spans="1:4" x14ac:dyDescent="0.3">
      <c r="A12986" t="s">
        <v>15294</v>
      </c>
      <c r="B12986" t="s">
        <v>2393</v>
      </c>
      <c r="C12986">
        <v>54688</v>
      </c>
      <c r="D12986">
        <v>2279888742</v>
      </c>
    </row>
    <row r="12987" spans="1:4" x14ac:dyDescent="0.3">
      <c r="A12987" t="s">
        <v>15295</v>
      </c>
      <c r="B12987" t="s">
        <v>2010</v>
      </c>
      <c r="C12987">
        <v>30261</v>
      </c>
      <c r="D12987">
        <v>7489370671</v>
      </c>
    </row>
    <row r="12988" spans="1:4" x14ac:dyDescent="0.3">
      <c r="A12988" t="s">
        <v>15296</v>
      </c>
      <c r="B12988" t="s">
        <v>2012</v>
      </c>
      <c r="C12988">
        <v>55727</v>
      </c>
      <c r="D12988">
        <v>7188904251</v>
      </c>
    </row>
    <row r="12989" spans="1:4" x14ac:dyDescent="0.3">
      <c r="A12989" t="s">
        <v>15297</v>
      </c>
      <c r="B12989" t="s">
        <v>2563</v>
      </c>
      <c r="C12989">
        <v>43688</v>
      </c>
      <c r="D12989">
        <v>3560320844</v>
      </c>
    </row>
    <row r="12990" spans="1:4" x14ac:dyDescent="0.3">
      <c r="A12990" t="s">
        <v>15298</v>
      </c>
      <c r="B12990" t="s">
        <v>2298</v>
      </c>
      <c r="C12990">
        <v>33749</v>
      </c>
      <c r="D12990">
        <v>3996818513</v>
      </c>
    </row>
    <row r="12991" spans="1:4" x14ac:dyDescent="0.3">
      <c r="A12991" t="s">
        <v>15299</v>
      </c>
      <c r="B12991" t="s">
        <v>2574</v>
      </c>
      <c r="C12991">
        <v>22201</v>
      </c>
      <c r="D12991">
        <v>2698184272</v>
      </c>
    </row>
    <row r="12992" spans="1:4" x14ac:dyDescent="0.3">
      <c r="A12992" t="s">
        <v>15300</v>
      </c>
      <c r="B12992" t="s">
        <v>2374</v>
      </c>
      <c r="C12992">
        <v>51525</v>
      </c>
      <c r="D12992">
        <v>9151658844</v>
      </c>
    </row>
    <row r="12993" spans="1:4" x14ac:dyDescent="0.3">
      <c r="A12993" t="s">
        <v>15301</v>
      </c>
      <c r="B12993" t="s">
        <v>2428</v>
      </c>
      <c r="C12993">
        <v>38125</v>
      </c>
      <c r="D12993">
        <v>6402318035</v>
      </c>
    </row>
    <row r="12994" spans="1:4" x14ac:dyDescent="0.3">
      <c r="A12994" t="s">
        <v>15302</v>
      </c>
      <c r="B12994" t="s">
        <v>1997</v>
      </c>
      <c r="C12994">
        <v>56246</v>
      </c>
      <c r="D12994">
        <v>8157157730</v>
      </c>
    </row>
    <row r="12995" spans="1:4" x14ac:dyDescent="0.3">
      <c r="A12995" t="s">
        <v>15303</v>
      </c>
      <c r="B12995" t="s">
        <v>2103</v>
      </c>
      <c r="C12995">
        <v>10065</v>
      </c>
      <c r="D12995">
        <v>6271204627</v>
      </c>
    </row>
    <row r="12996" spans="1:4" x14ac:dyDescent="0.3">
      <c r="A12996" t="s">
        <v>15304</v>
      </c>
      <c r="B12996" t="s">
        <v>2569</v>
      </c>
      <c r="C12996">
        <v>41509</v>
      </c>
      <c r="D12996">
        <v>1268934771</v>
      </c>
    </row>
    <row r="12997" spans="1:4" x14ac:dyDescent="0.3">
      <c r="A12997" t="s">
        <v>15305</v>
      </c>
      <c r="B12997" t="s">
        <v>1948</v>
      </c>
      <c r="C12997">
        <v>30942</v>
      </c>
      <c r="D12997">
        <v>6718456802</v>
      </c>
    </row>
    <row r="12998" spans="1:4" x14ac:dyDescent="0.3">
      <c r="A12998" t="s">
        <v>15306</v>
      </c>
      <c r="B12998" t="s">
        <v>2853</v>
      </c>
      <c r="C12998">
        <v>46826</v>
      </c>
      <c r="D12998">
        <v>2792636599</v>
      </c>
    </row>
    <row r="12999" spans="1:4" x14ac:dyDescent="0.3">
      <c r="A12999" t="s">
        <v>15307</v>
      </c>
      <c r="B12999" t="s">
        <v>2255</v>
      </c>
      <c r="C12999">
        <v>39415</v>
      </c>
      <c r="D12999">
        <v>7338728615</v>
      </c>
    </row>
    <row r="13000" spans="1:4" x14ac:dyDescent="0.3">
      <c r="A13000" t="s">
        <v>15308</v>
      </c>
      <c r="B13000" t="s">
        <v>1964</v>
      </c>
      <c r="C13000">
        <v>28414</v>
      </c>
      <c r="D13000">
        <v>5552170407</v>
      </c>
    </row>
    <row r="13001" spans="1:4" x14ac:dyDescent="0.3">
      <c r="A13001" t="s">
        <v>15309</v>
      </c>
      <c r="B13001" t="s">
        <v>1997</v>
      </c>
      <c r="C13001">
        <v>40027</v>
      </c>
      <c r="D13001">
        <v>197180590</v>
      </c>
    </row>
    <row r="13002" spans="1:4" x14ac:dyDescent="0.3">
      <c r="A13002" t="s">
        <v>15310</v>
      </c>
      <c r="B13002" t="s">
        <v>2576</v>
      </c>
      <c r="C13002">
        <v>58467</v>
      </c>
      <c r="D13002">
        <v>8908432159</v>
      </c>
    </row>
    <row r="13003" spans="1:4" x14ac:dyDescent="0.3">
      <c r="A13003" t="s">
        <v>15311</v>
      </c>
      <c r="B13003" t="s">
        <v>2614</v>
      </c>
      <c r="C13003">
        <v>43672</v>
      </c>
      <c r="D13003">
        <v>5234982726</v>
      </c>
    </row>
    <row r="13004" spans="1:4" x14ac:dyDescent="0.3">
      <c r="A13004" t="s">
        <v>15312</v>
      </c>
      <c r="B13004" t="s">
        <v>5394</v>
      </c>
      <c r="C13004">
        <v>47736</v>
      </c>
      <c r="D13004">
        <v>3473885983</v>
      </c>
    </row>
    <row r="13005" spans="1:4" x14ac:dyDescent="0.3">
      <c r="A13005" t="s">
        <v>15313</v>
      </c>
      <c r="B13005" t="s">
        <v>2885</v>
      </c>
      <c r="C13005">
        <v>35860</v>
      </c>
      <c r="D13005">
        <v>4192443678</v>
      </c>
    </row>
    <row r="13006" spans="1:4" x14ac:dyDescent="0.3">
      <c r="A13006" t="s">
        <v>15314</v>
      </c>
      <c r="B13006" t="s">
        <v>3041</v>
      </c>
      <c r="C13006">
        <v>46672</v>
      </c>
      <c r="D13006">
        <v>8335120919</v>
      </c>
    </row>
    <row r="13007" spans="1:4" x14ac:dyDescent="0.3">
      <c r="A13007" t="s">
        <v>15315</v>
      </c>
      <c r="B13007" t="s">
        <v>2087</v>
      </c>
      <c r="C13007">
        <v>38530</v>
      </c>
      <c r="D13007">
        <v>3219601650</v>
      </c>
    </row>
    <row r="13008" spans="1:4" x14ac:dyDescent="0.3">
      <c r="A13008" t="s">
        <v>15316</v>
      </c>
      <c r="B13008" t="s">
        <v>2106</v>
      </c>
      <c r="C13008">
        <v>27487</v>
      </c>
      <c r="D13008">
        <v>1754740677</v>
      </c>
    </row>
    <row r="13009" spans="1:4" x14ac:dyDescent="0.3">
      <c r="A13009" t="s">
        <v>15317</v>
      </c>
      <c r="B13009" t="s">
        <v>2061</v>
      </c>
      <c r="C13009">
        <v>59217</v>
      </c>
      <c r="D13009">
        <v>2045928187</v>
      </c>
    </row>
    <row r="13010" spans="1:4" x14ac:dyDescent="0.3">
      <c r="A13010" t="s">
        <v>15318</v>
      </c>
      <c r="B13010" t="s">
        <v>2343</v>
      </c>
      <c r="C13010">
        <v>24145</v>
      </c>
      <c r="D13010">
        <v>8620758454</v>
      </c>
    </row>
    <row r="13011" spans="1:4" x14ac:dyDescent="0.3">
      <c r="A13011" t="s">
        <v>15319</v>
      </c>
      <c r="B13011" t="s">
        <v>2051</v>
      </c>
      <c r="C13011">
        <v>43982</v>
      </c>
      <c r="D13011">
        <v>4445486779</v>
      </c>
    </row>
    <row r="13012" spans="1:4" x14ac:dyDescent="0.3">
      <c r="A13012" t="s">
        <v>15320</v>
      </c>
      <c r="B13012" t="s">
        <v>1976</v>
      </c>
      <c r="C13012">
        <v>33914</v>
      </c>
      <c r="D13012">
        <v>1081492333</v>
      </c>
    </row>
    <row r="13013" spans="1:4" x14ac:dyDescent="0.3">
      <c r="A13013" t="s">
        <v>15321</v>
      </c>
      <c r="B13013" t="s">
        <v>1978</v>
      </c>
      <c r="C13013">
        <v>27171</v>
      </c>
      <c r="D13013">
        <v>7160109333</v>
      </c>
    </row>
    <row r="13014" spans="1:4" x14ac:dyDescent="0.3">
      <c r="A13014" t="s">
        <v>15322</v>
      </c>
      <c r="B13014" t="s">
        <v>2099</v>
      </c>
      <c r="C13014">
        <v>21329</v>
      </c>
      <c r="D13014">
        <v>6695538166</v>
      </c>
    </row>
    <row r="13015" spans="1:4" x14ac:dyDescent="0.3">
      <c r="A13015" t="s">
        <v>15323</v>
      </c>
      <c r="B13015" t="s">
        <v>2691</v>
      </c>
      <c r="C13015">
        <v>46005</v>
      </c>
      <c r="D13015">
        <v>5903124704</v>
      </c>
    </row>
    <row r="13016" spans="1:4" x14ac:dyDescent="0.3">
      <c r="A13016" t="s">
        <v>15324</v>
      </c>
      <c r="B13016" t="s">
        <v>2197</v>
      </c>
      <c r="C13016">
        <v>23582</v>
      </c>
      <c r="D13016">
        <v>7007279686</v>
      </c>
    </row>
    <row r="13017" spans="1:4" x14ac:dyDescent="0.3">
      <c r="A13017" t="s">
        <v>15325</v>
      </c>
      <c r="B13017" t="s">
        <v>2415</v>
      </c>
      <c r="C13017">
        <v>10182</v>
      </c>
      <c r="D13017">
        <v>3779559293</v>
      </c>
    </row>
    <row r="13018" spans="1:4" x14ac:dyDescent="0.3">
      <c r="A13018" t="s">
        <v>15326</v>
      </c>
      <c r="B13018" t="s">
        <v>2587</v>
      </c>
      <c r="C13018">
        <v>21146</v>
      </c>
      <c r="D13018">
        <v>8850022085</v>
      </c>
    </row>
    <row r="13019" spans="1:4" x14ac:dyDescent="0.3">
      <c r="A13019" t="s">
        <v>15327</v>
      </c>
      <c r="B13019" t="s">
        <v>2039</v>
      </c>
      <c r="C13019">
        <v>24766</v>
      </c>
      <c r="D13019">
        <v>898924138</v>
      </c>
    </row>
    <row r="13020" spans="1:4" x14ac:dyDescent="0.3">
      <c r="A13020" t="s">
        <v>15328</v>
      </c>
      <c r="B13020" t="s">
        <v>3720</v>
      </c>
      <c r="C13020">
        <v>40005</v>
      </c>
      <c r="D13020">
        <v>1442784075</v>
      </c>
    </row>
    <row r="13021" spans="1:4" x14ac:dyDescent="0.3">
      <c r="A13021" t="s">
        <v>15329</v>
      </c>
      <c r="B13021" t="s">
        <v>2149</v>
      </c>
      <c r="C13021">
        <v>57064</v>
      </c>
      <c r="D13021">
        <v>274599287</v>
      </c>
    </row>
    <row r="13022" spans="1:4" x14ac:dyDescent="0.3">
      <c r="A13022" t="s">
        <v>15330</v>
      </c>
      <c r="B13022" t="s">
        <v>2614</v>
      </c>
      <c r="C13022">
        <v>31326</v>
      </c>
      <c r="D13022">
        <v>9107581297</v>
      </c>
    </row>
    <row r="13023" spans="1:4" x14ac:dyDescent="0.3">
      <c r="A13023" t="s">
        <v>15331</v>
      </c>
      <c r="B13023" t="s">
        <v>2061</v>
      </c>
      <c r="C13023">
        <v>31167</v>
      </c>
      <c r="D13023">
        <v>5861892008</v>
      </c>
    </row>
    <row r="13024" spans="1:4" x14ac:dyDescent="0.3">
      <c r="A13024" t="s">
        <v>15332</v>
      </c>
      <c r="B13024" t="s">
        <v>2149</v>
      </c>
      <c r="C13024">
        <v>30026</v>
      </c>
      <c r="D13024">
        <v>7637608875</v>
      </c>
    </row>
    <row r="13025" spans="1:4" x14ac:dyDescent="0.3">
      <c r="A13025" t="s">
        <v>15333</v>
      </c>
      <c r="B13025" t="s">
        <v>2093</v>
      </c>
      <c r="C13025">
        <v>49346</v>
      </c>
      <c r="D13025">
        <v>7473861379</v>
      </c>
    </row>
    <row r="13026" spans="1:4" x14ac:dyDescent="0.3">
      <c r="A13026" t="s">
        <v>15334</v>
      </c>
      <c r="B13026" t="s">
        <v>2345</v>
      </c>
      <c r="C13026">
        <v>32411</v>
      </c>
      <c r="D13026">
        <v>2259282237</v>
      </c>
    </row>
    <row r="13027" spans="1:4" x14ac:dyDescent="0.3">
      <c r="A13027" t="s">
        <v>15335</v>
      </c>
      <c r="B13027" t="s">
        <v>3023</v>
      </c>
      <c r="C13027">
        <v>17157</v>
      </c>
      <c r="D13027">
        <v>9597202352</v>
      </c>
    </row>
    <row r="13028" spans="1:4" x14ac:dyDescent="0.3">
      <c r="A13028" t="s">
        <v>15336</v>
      </c>
      <c r="B13028" t="s">
        <v>3271</v>
      </c>
      <c r="C13028">
        <v>27760</v>
      </c>
      <c r="D13028">
        <v>7493076952</v>
      </c>
    </row>
    <row r="13029" spans="1:4" x14ac:dyDescent="0.3">
      <c r="A13029" t="s">
        <v>15337</v>
      </c>
      <c r="B13029" t="s">
        <v>2923</v>
      </c>
      <c r="C13029">
        <v>14644</v>
      </c>
      <c r="D13029">
        <v>2763158331</v>
      </c>
    </row>
    <row r="13030" spans="1:4" x14ac:dyDescent="0.3">
      <c r="A13030" t="s">
        <v>15338</v>
      </c>
      <c r="B13030" t="s">
        <v>2175</v>
      </c>
      <c r="C13030">
        <v>48434</v>
      </c>
      <c r="D13030">
        <v>247438790</v>
      </c>
    </row>
    <row r="13031" spans="1:4" x14ac:dyDescent="0.3">
      <c r="A13031" t="s">
        <v>15339</v>
      </c>
      <c r="B13031" t="s">
        <v>2411</v>
      </c>
      <c r="C13031">
        <v>44559</v>
      </c>
      <c r="D13031">
        <v>6009848660</v>
      </c>
    </row>
    <row r="13032" spans="1:4" x14ac:dyDescent="0.3">
      <c r="A13032" t="s">
        <v>15340</v>
      </c>
      <c r="B13032" t="s">
        <v>2841</v>
      </c>
      <c r="C13032">
        <v>57998</v>
      </c>
      <c r="D13032">
        <v>4475496373</v>
      </c>
    </row>
    <row r="13033" spans="1:4" x14ac:dyDescent="0.3">
      <c r="A13033" t="s">
        <v>15341</v>
      </c>
      <c r="B13033" t="s">
        <v>2687</v>
      </c>
      <c r="C13033">
        <v>58072</v>
      </c>
      <c r="D13033">
        <v>7938954179</v>
      </c>
    </row>
    <row r="13034" spans="1:4" x14ac:dyDescent="0.3">
      <c r="A13034" t="s">
        <v>15342</v>
      </c>
      <c r="B13034" t="s">
        <v>3144</v>
      </c>
      <c r="C13034">
        <v>17811</v>
      </c>
      <c r="D13034">
        <v>8034345962</v>
      </c>
    </row>
    <row r="13035" spans="1:4" x14ac:dyDescent="0.3">
      <c r="A13035" t="s">
        <v>15343</v>
      </c>
      <c r="B13035" t="s">
        <v>2236</v>
      </c>
      <c r="C13035">
        <v>12654</v>
      </c>
      <c r="D13035">
        <v>8658719154</v>
      </c>
    </row>
    <row r="13036" spans="1:4" x14ac:dyDescent="0.3">
      <c r="A13036" t="s">
        <v>15344</v>
      </c>
      <c r="B13036" t="s">
        <v>4145</v>
      </c>
      <c r="C13036">
        <v>24371</v>
      </c>
      <c r="D13036">
        <v>901154172</v>
      </c>
    </row>
    <row r="13037" spans="1:4" x14ac:dyDescent="0.3">
      <c r="A13037" t="s">
        <v>15345</v>
      </c>
      <c r="B13037" t="s">
        <v>2266</v>
      </c>
      <c r="C13037">
        <v>52062</v>
      </c>
      <c r="D13037">
        <v>4786629839</v>
      </c>
    </row>
    <row r="13038" spans="1:4" x14ac:dyDescent="0.3">
      <c r="A13038" t="s">
        <v>15346</v>
      </c>
      <c r="B13038" t="s">
        <v>2039</v>
      </c>
      <c r="C13038">
        <v>24353</v>
      </c>
      <c r="D13038">
        <v>7966083349</v>
      </c>
    </row>
    <row r="13039" spans="1:4" x14ac:dyDescent="0.3">
      <c r="A13039" t="s">
        <v>15347</v>
      </c>
      <c r="B13039" t="s">
        <v>2190</v>
      </c>
      <c r="C13039">
        <v>17858</v>
      </c>
      <c r="D13039">
        <v>5134745579</v>
      </c>
    </row>
    <row r="13040" spans="1:4" x14ac:dyDescent="0.3">
      <c r="A13040" t="s">
        <v>15348</v>
      </c>
      <c r="B13040" t="s">
        <v>2041</v>
      </c>
      <c r="C13040">
        <v>46938</v>
      </c>
      <c r="D13040">
        <v>6378969205</v>
      </c>
    </row>
    <row r="13041" spans="1:4" x14ac:dyDescent="0.3">
      <c r="A13041" t="s">
        <v>15349</v>
      </c>
      <c r="B13041" t="s">
        <v>2350</v>
      </c>
      <c r="C13041">
        <v>33898</v>
      </c>
      <c r="D13041">
        <v>7236563277</v>
      </c>
    </row>
    <row r="13042" spans="1:4" x14ac:dyDescent="0.3">
      <c r="A13042" t="s">
        <v>15350</v>
      </c>
      <c r="B13042" t="s">
        <v>2026</v>
      </c>
      <c r="C13042">
        <v>13930</v>
      </c>
      <c r="D13042">
        <v>6789690301</v>
      </c>
    </row>
    <row r="13043" spans="1:4" x14ac:dyDescent="0.3">
      <c r="A13043" t="s">
        <v>15351</v>
      </c>
      <c r="B13043" t="s">
        <v>2665</v>
      </c>
      <c r="C13043">
        <v>23231</v>
      </c>
      <c r="D13043">
        <v>2702941109</v>
      </c>
    </row>
    <row r="13044" spans="1:4" x14ac:dyDescent="0.3">
      <c r="A13044" t="s">
        <v>15352</v>
      </c>
      <c r="B13044" t="s">
        <v>2335</v>
      </c>
      <c r="C13044">
        <v>39682</v>
      </c>
      <c r="D13044">
        <v>4359854056</v>
      </c>
    </row>
    <row r="13045" spans="1:4" x14ac:dyDescent="0.3">
      <c r="A13045" t="s">
        <v>15353</v>
      </c>
      <c r="B13045" t="s">
        <v>2608</v>
      </c>
      <c r="C13045">
        <v>32875</v>
      </c>
      <c r="D13045">
        <v>8065075959</v>
      </c>
    </row>
    <row r="13046" spans="1:4" x14ac:dyDescent="0.3">
      <c r="A13046" t="s">
        <v>15354</v>
      </c>
      <c r="B13046" t="s">
        <v>2129</v>
      </c>
      <c r="C13046">
        <v>10848</v>
      </c>
      <c r="D13046">
        <v>3145039288</v>
      </c>
    </row>
    <row r="13047" spans="1:4" x14ac:dyDescent="0.3">
      <c r="A13047" t="s">
        <v>15355</v>
      </c>
      <c r="B13047" t="s">
        <v>2099</v>
      </c>
      <c r="C13047">
        <v>39466</v>
      </c>
      <c r="D13047">
        <v>5726465660</v>
      </c>
    </row>
    <row r="13048" spans="1:4" x14ac:dyDescent="0.3">
      <c r="A13048" t="s">
        <v>15356</v>
      </c>
      <c r="B13048" t="s">
        <v>2156</v>
      </c>
      <c r="C13048">
        <v>15728</v>
      </c>
      <c r="D13048">
        <v>6126779991</v>
      </c>
    </row>
    <row r="13049" spans="1:4" x14ac:dyDescent="0.3">
      <c r="A13049" t="s">
        <v>15357</v>
      </c>
      <c r="B13049" t="s">
        <v>2797</v>
      </c>
      <c r="C13049">
        <v>30728</v>
      </c>
      <c r="D13049">
        <v>1606657585</v>
      </c>
    </row>
    <row r="13050" spans="1:4" x14ac:dyDescent="0.3">
      <c r="A13050" t="s">
        <v>15358</v>
      </c>
      <c r="B13050" t="s">
        <v>3886</v>
      </c>
      <c r="C13050">
        <v>36883</v>
      </c>
      <c r="D13050">
        <v>515647594</v>
      </c>
    </row>
    <row r="13051" spans="1:4" x14ac:dyDescent="0.3">
      <c r="A13051" t="s">
        <v>15359</v>
      </c>
      <c r="B13051" t="s">
        <v>2139</v>
      </c>
      <c r="C13051">
        <v>13843</v>
      </c>
      <c r="D13051">
        <v>3746690722</v>
      </c>
    </row>
    <row r="13052" spans="1:4" x14ac:dyDescent="0.3">
      <c r="A13052" t="s">
        <v>15360</v>
      </c>
      <c r="B13052" t="s">
        <v>2069</v>
      </c>
      <c r="C13052">
        <v>10426</v>
      </c>
      <c r="D13052">
        <v>3219601650</v>
      </c>
    </row>
    <row r="13053" spans="1:4" x14ac:dyDescent="0.3">
      <c r="A13053" t="s">
        <v>15361</v>
      </c>
      <c r="B13053" t="s">
        <v>2636</v>
      </c>
      <c r="C13053">
        <v>21041</v>
      </c>
      <c r="D13053">
        <v>7533163729</v>
      </c>
    </row>
    <row r="13054" spans="1:4" x14ac:dyDescent="0.3">
      <c r="A13054" t="s">
        <v>15362</v>
      </c>
      <c r="B13054" t="s">
        <v>2405</v>
      </c>
      <c r="C13054">
        <v>40393</v>
      </c>
      <c r="D13054">
        <v>959209328</v>
      </c>
    </row>
    <row r="13055" spans="1:4" x14ac:dyDescent="0.3">
      <c r="A13055" t="s">
        <v>15363</v>
      </c>
      <c r="B13055" t="s">
        <v>2802</v>
      </c>
      <c r="C13055">
        <v>54825</v>
      </c>
      <c r="D13055">
        <v>2936088178</v>
      </c>
    </row>
    <row r="13056" spans="1:4" x14ac:dyDescent="0.3">
      <c r="A13056" t="s">
        <v>15364</v>
      </c>
      <c r="B13056" t="s">
        <v>1958</v>
      </c>
      <c r="C13056">
        <v>29035</v>
      </c>
      <c r="D13056">
        <v>1149008652</v>
      </c>
    </row>
    <row r="13057" spans="1:4" x14ac:dyDescent="0.3">
      <c r="A13057" t="s">
        <v>15365</v>
      </c>
      <c r="B13057" t="s">
        <v>2600</v>
      </c>
      <c r="C13057">
        <v>28310</v>
      </c>
      <c r="D13057">
        <v>3418374697</v>
      </c>
    </row>
    <row r="13058" spans="1:4" x14ac:dyDescent="0.3">
      <c r="A13058" t="s">
        <v>15366</v>
      </c>
      <c r="B13058" t="s">
        <v>2308</v>
      </c>
      <c r="C13058">
        <v>30306</v>
      </c>
      <c r="D13058">
        <v>5117202538</v>
      </c>
    </row>
    <row r="13059" spans="1:4" x14ac:dyDescent="0.3">
      <c r="A13059" t="s">
        <v>15367</v>
      </c>
      <c r="B13059" t="s">
        <v>3297</v>
      </c>
      <c r="C13059">
        <v>24273</v>
      </c>
      <c r="D13059">
        <v>1444572199</v>
      </c>
    </row>
    <row r="13060" spans="1:4" x14ac:dyDescent="0.3">
      <c r="A13060" t="s">
        <v>15368</v>
      </c>
      <c r="B13060" t="s">
        <v>2614</v>
      </c>
      <c r="C13060">
        <v>49439</v>
      </c>
      <c r="D13060">
        <v>3507341514</v>
      </c>
    </row>
    <row r="13061" spans="1:4" x14ac:dyDescent="0.3">
      <c r="A13061" t="s">
        <v>15369</v>
      </c>
      <c r="B13061" t="s">
        <v>2143</v>
      </c>
      <c r="C13061">
        <v>40102</v>
      </c>
      <c r="D13061">
        <v>6718456802</v>
      </c>
    </row>
    <row r="13062" spans="1:4" x14ac:dyDescent="0.3">
      <c r="A13062" t="s">
        <v>15370</v>
      </c>
      <c r="B13062" t="s">
        <v>2255</v>
      </c>
      <c r="C13062">
        <v>57083</v>
      </c>
      <c r="D13062">
        <v>6084639828</v>
      </c>
    </row>
    <row r="13063" spans="1:4" x14ac:dyDescent="0.3">
      <c r="A13063" t="s">
        <v>15371</v>
      </c>
      <c r="B13063" t="s">
        <v>2378</v>
      </c>
      <c r="C13063">
        <v>58352</v>
      </c>
      <c r="D13063">
        <v>4175195971</v>
      </c>
    </row>
    <row r="13064" spans="1:4" x14ac:dyDescent="0.3">
      <c r="A13064" t="s">
        <v>15372</v>
      </c>
      <c r="B13064" t="s">
        <v>3376</v>
      </c>
      <c r="C13064">
        <v>55024</v>
      </c>
      <c r="D13064">
        <v>6852060985</v>
      </c>
    </row>
    <row r="13065" spans="1:4" x14ac:dyDescent="0.3">
      <c r="A13065" t="s">
        <v>15373</v>
      </c>
      <c r="B13065" t="s">
        <v>2288</v>
      </c>
      <c r="C13065">
        <v>56481</v>
      </c>
      <c r="D13065">
        <v>7152427402</v>
      </c>
    </row>
    <row r="13066" spans="1:4" x14ac:dyDescent="0.3">
      <c r="A13066" t="s">
        <v>15374</v>
      </c>
      <c r="B13066" t="s">
        <v>2161</v>
      </c>
      <c r="C13066">
        <v>16478</v>
      </c>
      <c r="D13066">
        <v>5075915108</v>
      </c>
    </row>
    <row r="13067" spans="1:4" x14ac:dyDescent="0.3">
      <c r="A13067" t="s">
        <v>15375</v>
      </c>
      <c r="B13067" t="s">
        <v>2393</v>
      </c>
      <c r="C13067">
        <v>25854</v>
      </c>
      <c r="D13067">
        <v>132027631</v>
      </c>
    </row>
    <row r="13068" spans="1:4" x14ac:dyDescent="0.3">
      <c r="A13068" t="s">
        <v>15376</v>
      </c>
      <c r="B13068" t="s">
        <v>2505</v>
      </c>
      <c r="C13068">
        <v>18389</v>
      </c>
      <c r="D13068">
        <v>3129526900</v>
      </c>
    </row>
    <row r="13069" spans="1:4" x14ac:dyDescent="0.3">
      <c r="A13069" t="s">
        <v>15377</v>
      </c>
      <c r="B13069" t="s">
        <v>2977</v>
      </c>
      <c r="C13069">
        <v>10570</v>
      </c>
      <c r="D13069">
        <v>9815158015</v>
      </c>
    </row>
    <row r="13070" spans="1:4" x14ac:dyDescent="0.3">
      <c r="A13070" t="s">
        <v>15378</v>
      </c>
      <c r="B13070" t="s">
        <v>2321</v>
      </c>
      <c r="C13070">
        <v>25979</v>
      </c>
      <c r="D13070">
        <v>2128813026</v>
      </c>
    </row>
    <row r="13071" spans="1:4" x14ac:dyDescent="0.3">
      <c r="A13071" t="s">
        <v>15379</v>
      </c>
      <c r="B13071" t="s">
        <v>2283</v>
      </c>
      <c r="C13071">
        <v>42568</v>
      </c>
      <c r="D13071">
        <v>5293354957</v>
      </c>
    </row>
    <row r="13072" spans="1:4" x14ac:dyDescent="0.3">
      <c r="A13072" t="s">
        <v>15380</v>
      </c>
      <c r="B13072" t="s">
        <v>2391</v>
      </c>
      <c r="C13072">
        <v>51670</v>
      </c>
      <c r="D13072">
        <v>6820956614</v>
      </c>
    </row>
    <row r="13073" spans="1:4" x14ac:dyDescent="0.3">
      <c r="A13073" t="s">
        <v>15381</v>
      </c>
      <c r="B13073" t="s">
        <v>2032</v>
      </c>
      <c r="C13073">
        <v>13919</v>
      </c>
      <c r="D13073">
        <v>9381484503</v>
      </c>
    </row>
    <row r="13074" spans="1:4" x14ac:dyDescent="0.3">
      <c r="A13074" t="s">
        <v>15382</v>
      </c>
      <c r="B13074" t="s">
        <v>2234</v>
      </c>
      <c r="C13074">
        <v>10655</v>
      </c>
      <c r="D13074">
        <v>3473885983</v>
      </c>
    </row>
    <row r="13075" spans="1:4" x14ac:dyDescent="0.3">
      <c r="A13075" t="s">
        <v>15383</v>
      </c>
      <c r="B13075" t="s">
        <v>2593</v>
      </c>
      <c r="C13075">
        <v>59315</v>
      </c>
      <c r="D13075">
        <v>6173504774</v>
      </c>
    </row>
    <row r="13076" spans="1:4" x14ac:dyDescent="0.3">
      <c r="A13076" t="s">
        <v>15384</v>
      </c>
      <c r="B13076" t="s">
        <v>2596</v>
      </c>
      <c r="C13076">
        <v>16345</v>
      </c>
      <c r="D13076">
        <v>1573192775</v>
      </c>
    </row>
    <row r="13077" spans="1:4" x14ac:dyDescent="0.3">
      <c r="A13077" t="s">
        <v>15385</v>
      </c>
      <c r="B13077" t="s">
        <v>3291</v>
      </c>
      <c r="C13077">
        <v>34064</v>
      </c>
      <c r="D13077">
        <v>3428040538</v>
      </c>
    </row>
    <row r="13078" spans="1:4" x14ac:dyDescent="0.3">
      <c r="A13078" t="s">
        <v>15386</v>
      </c>
      <c r="B13078" t="s">
        <v>3113</v>
      </c>
      <c r="C13078">
        <v>36737</v>
      </c>
      <c r="D13078">
        <v>303831626</v>
      </c>
    </row>
    <row r="13079" spans="1:4" x14ac:dyDescent="0.3">
      <c r="A13079" t="s">
        <v>15387</v>
      </c>
      <c r="B13079" t="s">
        <v>2337</v>
      </c>
      <c r="C13079">
        <v>56857</v>
      </c>
      <c r="D13079">
        <v>9258570278</v>
      </c>
    </row>
    <row r="13080" spans="1:4" x14ac:dyDescent="0.3">
      <c r="A13080" t="s">
        <v>15388</v>
      </c>
      <c r="B13080" t="s">
        <v>2283</v>
      </c>
      <c r="C13080">
        <v>19511</v>
      </c>
      <c r="D13080">
        <v>2944219065</v>
      </c>
    </row>
    <row r="13081" spans="1:4" x14ac:dyDescent="0.3">
      <c r="A13081" t="s">
        <v>15389</v>
      </c>
      <c r="B13081" t="s">
        <v>2135</v>
      </c>
      <c r="C13081">
        <v>28859</v>
      </c>
      <c r="D13081">
        <v>9820632102</v>
      </c>
    </row>
    <row r="13082" spans="1:4" x14ac:dyDescent="0.3">
      <c r="A13082" t="s">
        <v>15390</v>
      </c>
      <c r="B13082" t="s">
        <v>2674</v>
      </c>
      <c r="C13082">
        <v>30359</v>
      </c>
      <c r="D13082">
        <v>1313434965</v>
      </c>
    </row>
    <row r="13083" spans="1:4" x14ac:dyDescent="0.3">
      <c r="A13083" t="s">
        <v>15391</v>
      </c>
      <c r="B13083" t="s">
        <v>3487</v>
      </c>
      <c r="C13083">
        <v>53558</v>
      </c>
      <c r="D13083">
        <v>6313424239</v>
      </c>
    </row>
    <row r="13084" spans="1:4" x14ac:dyDescent="0.3">
      <c r="A13084" t="s">
        <v>15392</v>
      </c>
      <c r="B13084" t="s">
        <v>2790</v>
      </c>
      <c r="C13084">
        <v>11567</v>
      </c>
      <c r="D13084">
        <v>4323727860</v>
      </c>
    </row>
    <row r="13085" spans="1:4" x14ac:dyDescent="0.3">
      <c r="A13085" t="s">
        <v>15393</v>
      </c>
      <c r="B13085" t="s">
        <v>2022</v>
      </c>
      <c r="C13085">
        <v>22069</v>
      </c>
      <c r="D13085">
        <v>3507341514</v>
      </c>
    </row>
    <row r="13086" spans="1:4" x14ac:dyDescent="0.3">
      <c r="A13086" t="s">
        <v>15394</v>
      </c>
      <c r="B13086" t="s">
        <v>2530</v>
      </c>
      <c r="C13086">
        <v>18127</v>
      </c>
      <c r="D13086">
        <v>899126162</v>
      </c>
    </row>
    <row r="13087" spans="1:4" x14ac:dyDescent="0.3">
      <c r="A13087" t="s">
        <v>15395</v>
      </c>
      <c r="B13087" t="s">
        <v>3271</v>
      </c>
      <c r="C13087">
        <v>11929</v>
      </c>
      <c r="D13087">
        <v>209942509</v>
      </c>
    </row>
    <row r="13088" spans="1:4" x14ac:dyDescent="0.3">
      <c r="A13088" t="s">
        <v>15396</v>
      </c>
      <c r="B13088" t="s">
        <v>5394</v>
      </c>
      <c r="C13088">
        <v>36285</v>
      </c>
      <c r="D13088">
        <v>4937054791</v>
      </c>
    </row>
    <row r="13089" spans="1:4" x14ac:dyDescent="0.3">
      <c r="A13089" t="s">
        <v>15397</v>
      </c>
      <c r="B13089" t="s">
        <v>2212</v>
      </c>
      <c r="C13089">
        <v>30226</v>
      </c>
      <c r="D13089">
        <v>4235594176</v>
      </c>
    </row>
    <row r="13090" spans="1:4" x14ac:dyDescent="0.3">
      <c r="A13090" t="s">
        <v>15398</v>
      </c>
      <c r="B13090" t="s">
        <v>1968</v>
      </c>
      <c r="C13090">
        <v>27987</v>
      </c>
      <c r="D13090">
        <v>1351073265</v>
      </c>
    </row>
    <row r="13091" spans="1:4" x14ac:dyDescent="0.3">
      <c r="A13091" t="s">
        <v>15399</v>
      </c>
      <c r="B13091" t="s">
        <v>2246</v>
      </c>
      <c r="C13091">
        <v>10216</v>
      </c>
      <c r="D13091">
        <v>1992195951</v>
      </c>
    </row>
    <row r="13092" spans="1:4" x14ac:dyDescent="0.3">
      <c r="A13092" t="s">
        <v>15400</v>
      </c>
      <c r="B13092" t="s">
        <v>2210</v>
      </c>
      <c r="C13092">
        <v>25598</v>
      </c>
      <c r="D13092">
        <v>601779371</v>
      </c>
    </row>
    <row r="13093" spans="1:4" x14ac:dyDescent="0.3">
      <c r="A13093" t="s">
        <v>15401</v>
      </c>
      <c r="B13093" t="s">
        <v>2310</v>
      </c>
      <c r="C13093">
        <v>45267</v>
      </c>
      <c r="D13093">
        <v>2575500974</v>
      </c>
    </row>
    <row r="13094" spans="1:4" x14ac:dyDescent="0.3">
      <c r="A13094" t="s">
        <v>15402</v>
      </c>
      <c r="B13094" t="s">
        <v>2109</v>
      </c>
      <c r="C13094">
        <v>18377</v>
      </c>
      <c r="D13094">
        <v>3867281491</v>
      </c>
    </row>
    <row r="13095" spans="1:4" x14ac:dyDescent="0.3">
      <c r="A13095" t="s">
        <v>15403</v>
      </c>
      <c r="B13095" t="s">
        <v>2457</v>
      </c>
      <c r="C13095">
        <v>28564</v>
      </c>
      <c r="D13095">
        <v>6915102108</v>
      </c>
    </row>
    <row r="13096" spans="1:4" x14ac:dyDescent="0.3">
      <c r="A13096" t="s">
        <v>15404</v>
      </c>
      <c r="B13096" t="s">
        <v>1946</v>
      </c>
      <c r="C13096">
        <v>51065</v>
      </c>
      <c r="D13096">
        <v>7637608875</v>
      </c>
    </row>
    <row r="13097" spans="1:4" x14ac:dyDescent="0.3">
      <c r="A13097" t="s">
        <v>15405</v>
      </c>
      <c r="B13097" t="s">
        <v>2762</v>
      </c>
      <c r="C13097">
        <v>27848</v>
      </c>
      <c r="D13097">
        <v>7273123196</v>
      </c>
    </row>
    <row r="13098" spans="1:4" x14ac:dyDescent="0.3">
      <c r="A13098" t="s">
        <v>15406</v>
      </c>
      <c r="B13098" t="s">
        <v>2337</v>
      </c>
      <c r="C13098">
        <v>55903</v>
      </c>
      <c r="D13098">
        <v>303831626</v>
      </c>
    </row>
    <row r="13099" spans="1:4" x14ac:dyDescent="0.3">
      <c r="A13099" t="s">
        <v>15407</v>
      </c>
      <c r="B13099" t="s">
        <v>2004</v>
      </c>
      <c r="C13099">
        <v>30256</v>
      </c>
      <c r="D13099">
        <v>7966879720</v>
      </c>
    </row>
    <row r="13100" spans="1:4" x14ac:dyDescent="0.3">
      <c r="A13100" t="s">
        <v>15408</v>
      </c>
      <c r="B13100" t="s">
        <v>2047</v>
      </c>
      <c r="C13100">
        <v>36394</v>
      </c>
      <c r="D13100">
        <v>5347887761</v>
      </c>
    </row>
    <row r="13101" spans="1:4" x14ac:dyDescent="0.3">
      <c r="A13101" t="s">
        <v>15409</v>
      </c>
      <c r="B13101" t="s">
        <v>2466</v>
      </c>
      <c r="C13101">
        <v>23697</v>
      </c>
      <c r="D13101">
        <v>8002426673</v>
      </c>
    </row>
    <row r="13102" spans="1:4" x14ac:dyDescent="0.3">
      <c r="A13102" t="s">
        <v>15410</v>
      </c>
      <c r="B13102" t="s">
        <v>2365</v>
      </c>
      <c r="C13102">
        <v>21399</v>
      </c>
      <c r="D13102">
        <v>4453705328</v>
      </c>
    </row>
    <row r="13103" spans="1:4" x14ac:dyDescent="0.3">
      <c r="A13103" t="s">
        <v>15411</v>
      </c>
      <c r="B13103" t="s">
        <v>2623</v>
      </c>
      <c r="C13103">
        <v>48304</v>
      </c>
      <c r="D13103">
        <v>3935718624</v>
      </c>
    </row>
    <row r="13104" spans="1:4" x14ac:dyDescent="0.3">
      <c r="A13104" t="s">
        <v>15412</v>
      </c>
      <c r="B13104" t="s">
        <v>2484</v>
      </c>
      <c r="C13104">
        <v>19660</v>
      </c>
      <c r="D13104">
        <v>3086393343</v>
      </c>
    </row>
    <row r="13105" spans="1:4" x14ac:dyDescent="0.3">
      <c r="A13105" t="s">
        <v>15413</v>
      </c>
      <c r="B13105" t="s">
        <v>2207</v>
      </c>
      <c r="C13105">
        <v>28218</v>
      </c>
      <c r="D13105">
        <v>3271497702</v>
      </c>
    </row>
    <row r="13106" spans="1:4" x14ac:dyDescent="0.3">
      <c r="A13106" t="s">
        <v>15414</v>
      </c>
      <c r="B13106" t="s">
        <v>2369</v>
      </c>
      <c r="C13106">
        <v>26559</v>
      </c>
      <c r="D13106">
        <v>7240169995</v>
      </c>
    </row>
    <row r="13107" spans="1:4" x14ac:dyDescent="0.3">
      <c r="A13107" t="s">
        <v>15415</v>
      </c>
      <c r="B13107" t="s">
        <v>2212</v>
      </c>
      <c r="C13107">
        <v>33488</v>
      </c>
      <c r="D13107">
        <v>8676088039</v>
      </c>
    </row>
    <row r="13108" spans="1:4" x14ac:dyDescent="0.3">
      <c r="A13108" t="s">
        <v>15416</v>
      </c>
      <c r="B13108" t="s">
        <v>1968</v>
      </c>
      <c r="C13108">
        <v>56106</v>
      </c>
      <c r="D13108">
        <v>4795089876</v>
      </c>
    </row>
    <row r="13109" spans="1:4" x14ac:dyDescent="0.3">
      <c r="A13109" t="s">
        <v>15417</v>
      </c>
      <c r="B13109" t="s">
        <v>2752</v>
      </c>
      <c r="C13109">
        <v>56503</v>
      </c>
      <c r="D13109">
        <v>2493113470</v>
      </c>
    </row>
    <row r="13110" spans="1:4" x14ac:dyDescent="0.3">
      <c r="A13110" t="s">
        <v>15418</v>
      </c>
      <c r="B13110" t="s">
        <v>3508</v>
      </c>
      <c r="C13110">
        <v>28224</v>
      </c>
      <c r="D13110">
        <v>7242677408</v>
      </c>
    </row>
    <row r="13111" spans="1:4" x14ac:dyDescent="0.3">
      <c r="A13111" t="s">
        <v>15419</v>
      </c>
      <c r="B13111" t="s">
        <v>2231</v>
      </c>
      <c r="C13111">
        <v>48946</v>
      </c>
      <c r="D13111">
        <v>1606657585</v>
      </c>
    </row>
    <row r="13112" spans="1:4" x14ac:dyDescent="0.3">
      <c r="A13112" t="s">
        <v>15420</v>
      </c>
      <c r="B13112" t="s">
        <v>3785</v>
      </c>
      <c r="C13112">
        <v>46980</v>
      </c>
      <c r="D13112">
        <v>1754740677</v>
      </c>
    </row>
    <row r="13113" spans="1:4" x14ac:dyDescent="0.3">
      <c r="A13113" t="s">
        <v>15421</v>
      </c>
      <c r="B13113" t="s">
        <v>2205</v>
      </c>
      <c r="C13113">
        <v>41195</v>
      </c>
      <c r="D13113">
        <v>3547596165</v>
      </c>
    </row>
    <row r="13114" spans="1:4" x14ac:dyDescent="0.3">
      <c r="A13114" t="s">
        <v>15422</v>
      </c>
      <c r="B13114" t="s">
        <v>2639</v>
      </c>
      <c r="C13114">
        <v>10467</v>
      </c>
      <c r="D13114">
        <v>3156820482</v>
      </c>
    </row>
    <row r="13115" spans="1:4" x14ac:dyDescent="0.3">
      <c r="A13115" t="s">
        <v>15423</v>
      </c>
      <c r="B13115" t="s">
        <v>2210</v>
      </c>
      <c r="C13115">
        <v>19115</v>
      </c>
      <c r="D13115">
        <v>5623896162</v>
      </c>
    </row>
    <row r="13116" spans="1:4" x14ac:dyDescent="0.3">
      <c r="A13116" t="s">
        <v>15424</v>
      </c>
      <c r="B13116" t="s">
        <v>2533</v>
      </c>
      <c r="C13116">
        <v>14797</v>
      </c>
      <c r="D13116">
        <v>1962975932</v>
      </c>
    </row>
    <row r="13117" spans="1:4" x14ac:dyDescent="0.3">
      <c r="A13117" t="s">
        <v>15425</v>
      </c>
      <c r="B13117" t="s">
        <v>1968</v>
      </c>
      <c r="C13117">
        <v>35944</v>
      </c>
      <c r="D13117">
        <v>8904404991</v>
      </c>
    </row>
    <row r="13118" spans="1:4" x14ac:dyDescent="0.3">
      <c r="A13118" t="s">
        <v>15426</v>
      </c>
      <c r="B13118" t="s">
        <v>2853</v>
      </c>
      <c r="C13118">
        <v>55923</v>
      </c>
      <c r="D13118">
        <v>2136806068</v>
      </c>
    </row>
    <row r="13119" spans="1:4" x14ac:dyDescent="0.3">
      <c r="A13119" t="s">
        <v>15427</v>
      </c>
      <c r="B13119" t="s">
        <v>2718</v>
      </c>
      <c r="C13119">
        <v>45594</v>
      </c>
      <c r="D13119">
        <v>5814713100</v>
      </c>
    </row>
    <row r="13120" spans="1:4" x14ac:dyDescent="0.3">
      <c r="A13120" t="s">
        <v>15428</v>
      </c>
      <c r="B13120" t="s">
        <v>4362</v>
      </c>
      <c r="C13120">
        <v>36774</v>
      </c>
      <c r="D13120">
        <v>8335120919</v>
      </c>
    </row>
    <row r="13121" spans="1:4" x14ac:dyDescent="0.3">
      <c r="A13121" t="s">
        <v>15429</v>
      </c>
      <c r="B13121" t="s">
        <v>1948</v>
      </c>
      <c r="C13121">
        <v>40759</v>
      </c>
      <c r="D13121">
        <v>9403474378</v>
      </c>
    </row>
    <row r="13122" spans="1:4" x14ac:dyDescent="0.3">
      <c r="A13122" t="s">
        <v>15430</v>
      </c>
      <c r="B13122" t="s">
        <v>2473</v>
      </c>
      <c r="C13122">
        <v>33784</v>
      </c>
      <c r="D13122">
        <v>4716524892</v>
      </c>
    </row>
    <row r="13123" spans="1:4" x14ac:dyDescent="0.3">
      <c r="A13123" t="s">
        <v>15431</v>
      </c>
      <c r="B13123" t="s">
        <v>2660</v>
      </c>
      <c r="C13123">
        <v>13152</v>
      </c>
      <c r="D13123">
        <v>4610039311</v>
      </c>
    </row>
    <row r="13124" spans="1:4" x14ac:dyDescent="0.3">
      <c r="A13124" t="s">
        <v>15432</v>
      </c>
      <c r="B13124" t="s">
        <v>2051</v>
      </c>
      <c r="C13124">
        <v>32183</v>
      </c>
      <c r="D13124">
        <v>1053331541</v>
      </c>
    </row>
    <row r="13125" spans="1:4" x14ac:dyDescent="0.3">
      <c r="A13125" t="s">
        <v>15433</v>
      </c>
      <c r="B13125" t="s">
        <v>1950</v>
      </c>
      <c r="C13125">
        <v>13990</v>
      </c>
      <c r="D13125">
        <v>8788824691</v>
      </c>
    </row>
    <row r="13126" spans="1:4" x14ac:dyDescent="0.3">
      <c r="A13126" t="s">
        <v>15434</v>
      </c>
      <c r="B13126" t="s">
        <v>2335</v>
      </c>
      <c r="C13126">
        <v>37150</v>
      </c>
      <c r="D13126">
        <v>2944219065</v>
      </c>
    </row>
    <row r="13127" spans="1:4" x14ac:dyDescent="0.3">
      <c r="A13127" t="s">
        <v>15435</v>
      </c>
      <c r="B13127" t="s">
        <v>2997</v>
      </c>
      <c r="C13127">
        <v>28231</v>
      </c>
      <c r="D13127">
        <v>2292892200</v>
      </c>
    </row>
    <row r="13128" spans="1:4" x14ac:dyDescent="0.3">
      <c r="A13128" t="s">
        <v>15436</v>
      </c>
      <c r="B13128" t="s">
        <v>2106</v>
      </c>
      <c r="C13128">
        <v>51970</v>
      </c>
      <c r="D13128">
        <v>6988089128</v>
      </c>
    </row>
    <row r="13129" spans="1:4" x14ac:dyDescent="0.3">
      <c r="A13129" t="s">
        <v>15437</v>
      </c>
      <c r="B13129" t="s">
        <v>2841</v>
      </c>
      <c r="C13129">
        <v>13119</v>
      </c>
      <c r="D13129">
        <v>2185059785</v>
      </c>
    </row>
    <row r="13130" spans="1:4" x14ac:dyDescent="0.3">
      <c r="A13130" t="s">
        <v>15438</v>
      </c>
      <c r="B13130" t="s">
        <v>2135</v>
      </c>
      <c r="C13130">
        <v>14852</v>
      </c>
      <c r="D13130">
        <v>2859931651</v>
      </c>
    </row>
    <row r="13131" spans="1:4" x14ac:dyDescent="0.3">
      <c r="A13131" t="s">
        <v>15439</v>
      </c>
      <c r="B13131" t="s">
        <v>2164</v>
      </c>
      <c r="C13131">
        <v>47243</v>
      </c>
      <c r="D13131">
        <v>8676088039</v>
      </c>
    </row>
    <row r="13132" spans="1:4" x14ac:dyDescent="0.3">
      <c r="A13132" t="s">
        <v>15440</v>
      </c>
      <c r="B13132" t="s">
        <v>2219</v>
      </c>
      <c r="C13132">
        <v>55132</v>
      </c>
      <c r="D13132">
        <v>7794042674</v>
      </c>
    </row>
    <row r="13133" spans="1:4" x14ac:dyDescent="0.3">
      <c r="A13133" t="s">
        <v>15441</v>
      </c>
      <c r="B13133" t="s">
        <v>2337</v>
      </c>
      <c r="C13133">
        <v>53747</v>
      </c>
      <c r="D13133">
        <v>5861892008</v>
      </c>
    </row>
    <row r="13134" spans="1:4" x14ac:dyDescent="0.3">
      <c r="A13134" t="s">
        <v>15442</v>
      </c>
      <c r="B13134" t="s">
        <v>2389</v>
      </c>
      <c r="C13134">
        <v>21572</v>
      </c>
      <c r="D13134">
        <v>3458178171</v>
      </c>
    </row>
    <row r="13135" spans="1:4" x14ac:dyDescent="0.3">
      <c r="A13135" t="s">
        <v>15443</v>
      </c>
      <c r="B13135" t="s">
        <v>2264</v>
      </c>
      <c r="C13135">
        <v>45648</v>
      </c>
      <c r="D13135">
        <v>1888605537</v>
      </c>
    </row>
    <row r="13136" spans="1:4" x14ac:dyDescent="0.3">
      <c r="A13136" t="s">
        <v>15444</v>
      </c>
      <c r="B13136" t="s">
        <v>1930</v>
      </c>
      <c r="C13136">
        <v>12136</v>
      </c>
      <c r="D13136">
        <v>5372344725</v>
      </c>
    </row>
    <row r="13137" spans="1:4" x14ac:dyDescent="0.3">
      <c r="A13137" t="s">
        <v>15445</v>
      </c>
      <c r="B13137" t="s">
        <v>3512</v>
      </c>
      <c r="C13137">
        <v>38490</v>
      </c>
      <c r="D13137">
        <v>8069192305</v>
      </c>
    </row>
    <row r="13138" spans="1:4" x14ac:dyDescent="0.3">
      <c r="A13138" t="s">
        <v>15446</v>
      </c>
      <c r="B13138" t="s">
        <v>1991</v>
      </c>
      <c r="C13138">
        <v>58298</v>
      </c>
      <c r="D13138">
        <v>5603002824</v>
      </c>
    </row>
    <row r="13139" spans="1:4" x14ac:dyDescent="0.3">
      <c r="A13139" t="s">
        <v>15447</v>
      </c>
      <c r="B13139" t="s">
        <v>3243</v>
      </c>
      <c r="C13139">
        <v>49476</v>
      </c>
      <c r="D13139">
        <v>357531329</v>
      </c>
    </row>
    <row r="13140" spans="1:4" x14ac:dyDescent="0.3">
      <c r="A13140" t="s">
        <v>15448</v>
      </c>
      <c r="B13140" t="s">
        <v>2170</v>
      </c>
      <c r="C13140">
        <v>39364</v>
      </c>
      <c r="D13140">
        <v>3213290963</v>
      </c>
    </row>
    <row r="13141" spans="1:4" x14ac:dyDescent="0.3">
      <c r="A13141" t="s">
        <v>15449</v>
      </c>
      <c r="B13141" t="s">
        <v>1954</v>
      </c>
      <c r="C13141">
        <v>54723</v>
      </c>
      <c r="D13141">
        <v>8002426673</v>
      </c>
    </row>
    <row r="13142" spans="1:4" x14ac:dyDescent="0.3">
      <c r="A13142" t="s">
        <v>15450</v>
      </c>
      <c r="B13142" t="s">
        <v>2231</v>
      </c>
      <c r="C13142">
        <v>55231</v>
      </c>
      <c r="D13142">
        <v>7866715386</v>
      </c>
    </row>
    <row r="13143" spans="1:4" x14ac:dyDescent="0.3">
      <c r="A13143" t="s">
        <v>15451</v>
      </c>
      <c r="B13143" t="s">
        <v>2507</v>
      </c>
      <c r="C13143">
        <v>37397</v>
      </c>
      <c r="D13143">
        <v>8187246642</v>
      </c>
    </row>
    <row r="13144" spans="1:4" x14ac:dyDescent="0.3">
      <c r="A13144" t="s">
        <v>15452</v>
      </c>
      <c r="B13144" t="s">
        <v>3376</v>
      </c>
      <c r="C13144">
        <v>20143</v>
      </c>
      <c r="D13144">
        <v>7402856011</v>
      </c>
    </row>
    <row r="13145" spans="1:4" x14ac:dyDescent="0.3">
      <c r="A13145" t="s">
        <v>15453</v>
      </c>
      <c r="B13145" t="s">
        <v>2687</v>
      </c>
      <c r="C13145">
        <v>42625</v>
      </c>
      <c r="D13145">
        <v>4323727860</v>
      </c>
    </row>
    <row r="13146" spans="1:4" x14ac:dyDescent="0.3">
      <c r="A13146" t="s">
        <v>15454</v>
      </c>
      <c r="B13146" t="s">
        <v>2298</v>
      </c>
      <c r="C13146">
        <v>30810</v>
      </c>
      <c r="D13146">
        <v>2924550912</v>
      </c>
    </row>
    <row r="13147" spans="1:4" x14ac:dyDescent="0.3">
      <c r="A13147" t="s">
        <v>15455</v>
      </c>
      <c r="B13147" t="s">
        <v>2426</v>
      </c>
      <c r="C13147">
        <v>55621</v>
      </c>
      <c r="D13147">
        <v>2592292012</v>
      </c>
    </row>
    <row r="13148" spans="1:4" x14ac:dyDescent="0.3">
      <c r="A13148" t="s">
        <v>15456</v>
      </c>
      <c r="B13148" t="s">
        <v>4362</v>
      </c>
      <c r="C13148">
        <v>47028</v>
      </c>
      <c r="D13148">
        <v>7338728615</v>
      </c>
    </row>
    <row r="13149" spans="1:4" x14ac:dyDescent="0.3">
      <c r="A13149" t="s">
        <v>15457</v>
      </c>
      <c r="B13149" t="s">
        <v>2075</v>
      </c>
      <c r="C13149">
        <v>36406</v>
      </c>
      <c r="D13149">
        <v>3877279783</v>
      </c>
    </row>
    <row r="13150" spans="1:4" x14ac:dyDescent="0.3">
      <c r="A13150" t="s">
        <v>15458</v>
      </c>
      <c r="B13150" t="s">
        <v>2093</v>
      </c>
      <c r="C13150">
        <v>49173</v>
      </c>
      <c r="D13150">
        <v>2149326663</v>
      </c>
    </row>
    <row r="13151" spans="1:4" x14ac:dyDescent="0.3">
      <c r="A13151" t="s">
        <v>15459</v>
      </c>
      <c r="B13151" t="s">
        <v>2113</v>
      </c>
      <c r="C13151">
        <v>36909</v>
      </c>
      <c r="D13151">
        <v>7866715386</v>
      </c>
    </row>
    <row r="13152" spans="1:4" x14ac:dyDescent="0.3">
      <c r="A13152" t="s">
        <v>15460</v>
      </c>
      <c r="B13152" t="s">
        <v>3720</v>
      </c>
      <c r="C13152">
        <v>33550</v>
      </c>
      <c r="D13152">
        <v>5075915108</v>
      </c>
    </row>
    <row r="13153" spans="1:4" x14ac:dyDescent="0.3">
      <c r="A13153" t="s">
        <v>15461</v>
      </c>
      <c r="B13153" t="s">
        <v>2470</v>
      </c>
      <c r="C13153">
        <v>13211</v>
      </c>
      <c r="D13153">
        <v>2183763965</v>
      </c>
    </row>
    <row r="13154" spans="1:4" x14ac:dyDescent="0.3">
      <c r="A13154" t="s">
        <v>15462</v>
      </c>
      <c r="B13154" t="s">
        <v>2149</v>
      </c>
      <c r="C13154">
        <v>56237</v>
      </c>
      <c r="D13154">
        <v>8718856853</v>
      </c>
    </row>
    <row r="13155" spans="1:4" x14ac:dyDescent="0.3">
      <c r="A13155" t="s">
        <v>15463</v>
      </c>
      <c r="B13155" t="s">
        <v>2308</v>
      </c>
      <c r="C13155">
        <v>31816</v>
      </c>
      <c r="D13155">
        <v>1152386727</v>
      </c>
    </row>
    <row r="13156" spans="1:4" x14ac:dyDescent="0.3">
      <c r="A13156" t="s">
        <v>15464</v>
      </c>
      <c r="B13156" t="s">
        <v>2593</v>
      </c>
      <c r="C13156">
        <v>56187</v>
      </c>
      <c r="D13156">
        <v>7892446737</v>
      </c>
    </row>
    <row r="13157" spans="1:4" x14ac:dyDescent="0.3">
      <c r="A13157" t="s">
        <v>15465</v>
      </c>
      <c r="B13157" t="s">
        <v>2847</v>
      </c>
      <c r="C13157">
        <v>55015</v>
      </c>
      <c r="D13157">
        <v>8249460030</v>
      </c>
    </row>
    <row r="13158" spans="1:4" x14ac:dyDescent="0.3">
      <c r="A13158" t="s">
        <v>15466</v>
      </c>
      <c r="B13158" t="s">
        <v>2778</v>
      </c>
      <c r="C13158">
        <v>40963</v>
      </c>
      <c r="D13158">
        <v>4194897803</v>
      </c>
    </row>
    <row r="13159" spans="1:4" x14ac:dyDescent="0.3">
      <c r="A13159" t="s">
        <v>15467</v>
      </c>
      <c r="B13159" t="s">
        <v>2614</v>
      </c>
      <c r="C13159">
        <v>15619</v>
      </c>
      <c r="D13159">
        <v>9795921177</v>
      </c>
    </row>
    <row r="13160" spans="1:4" x14ac:dyDescent="0.3">
      <c r="A13160" t="s">
        <v>15468</v>
      </c>
      <c r="B13160" t="s">
        <v>3315</v>
      </c>
      <c r="C13160">
        <v>53874</v>
      </c>
      <c r="D13160">
        <v>4492546545</v>
      </c>
    </row>
    <row r="13161" spans="1:4" x14ac:dyDescent="0.3">
      <c r="A13161" t="s">
        <v>15469</v>
      </c>
      <c r="B13161" t="s">
        <v>1936</v>
      </c>
      <c r="C13161">
        <v>16107</v>
      </c>
      <c r="D13161">
        <v>4323171323</v>
      </c>
    </row>
    <row r="13162" spans="1:4" x14ac:dyDescent="0.3">
      <c r="A13162" t="s">
        <v>15470</v>
      </c>
      <c r="B13162" t="s">
        <v>2345</v>
      </c>
      <c r="C13162">
        <v>15893</v>
      </c>
      <c r="D13162">
        <v>7837437543</v>
      </c>
    </row>
    <row r="13163" spans="1:4" x14ac:dyDescent="0.3">
      <c r="A13163" t="s">
        <v>15471</v>
      </c>
      <c r="B13163" t="s">
        <v>2319</v>
      </c>
      <c r="C13163">
        <v>41109</v>
      </c>
      <c r="D13163">
        <v>4937054791</v>
      </c>
    </row>
    <row r="13164" spans="1:4" x14ac:dyDescent="0.3">
      <c r="A13164" t="s">
        <v>15472</v>
      </c>
      <c r="B13164" t="s">
        <v>2674</v>
      </c>
      <c r="C13164">
        <v>27260</v>
      </c>
      <c r="D13164">
        <v>6313424239</v>
      </c>
    </row>
    <row r="13165" spans="1:4" x14ac:dyDescent="0.3">
      <c r="A13165" t="s">
        <v>15473</v>
      </c>
      <c r="B13165" t="s">
        <v>2004</v>
      </c>
      <c r="C13165">
        <v>16873</v>
      </c>
      <c r="D13165">
        <v>7906441400</v>
      </c>
    </row>
    <row r="13166" spans="1:4" x14ac:dyDescent="0.3">
      <c r="A13166" t="s">
        <v>15474</v>
      </c>
      <c r="B13166" t="s">
        <v>2168</v>
      </c>
      <c r="C13166">
        <v>17735</v>
      </c>
      <c r="D13166">
        <v>8620758454</v>
      </c>
    </row>
    <row r="13167" spans="1:4" x14ac:dyDescent="0.3">
      <c r="A13167" t="s">
        <v>15475</v>
      </c>
      <c r="B13167" t="s">
        <v>1944</v>
      </c>
      <c r="C13167">
        <v>33064</v>
      </c>
      <c r="D13167">
        <v>9013891098</v>
      </c>
    </row>
    <row r="13168" spans="1:4" x14ac:dyDescent="0.3">
      <c r="A13168" t="s">
        <v>15476</v>
      </c>
      <c r="B13168" t="s">
        <v>1999</v>
      </c>
      <c r="C13168">
        <v>47607</v>
      </c>
      <c r="D13168">
        <v>4235594176</v>
      </c>
    </row>
    <row r="13169" spans="1:4" x14ac:dyDescent="0.3">
      <c r="A13169" t="s">
        <v>15477</v>
      </c>
      <c r="B13169" t="s">
        <v>2663</v>
      </c>
      <c r="C13169">
        <v>26072</v>
      </c>
      <c r="D13169">
        <v>8998375370</v>
      </c>
    </row>
    <row r="13170" spans="1:4" x14ac:dyDescent="0.3">
      <c r="A13170" t="s">
        <v>15478</v>
      </c>
      <c r="B13170" t="s">
        <v>2802</v>
      </c>
      <c r="C13170">
        <v>20623</v>
      </c>
      <c r="D13170">
        <v>3935718624</v>
      </c>
    </row>
    <row r="13171" spans="1:4" x14ac:dyDescent="0.3">
      <c r="A13171" t="s">
        <v>15479</v>
      </c>
      <c r="B13171" t="s">
        <v>2305</v>
      </c>
      <c r="C13171">
        <v>23317</v>
      </c>
      <c r="D13171">
        <v>6255831884</v>
      </c>
    </row>
    <row r="13172" spans="1:4" x14ac:dyDescent="0.3">
      <c r="A13172" t="s">
        <v>15480</v>
      </c>
      <c r="B13172" t="s">
        <v>1980</v>
      </c>
      <c r="C13172">
        <v>38711</v>
      </c>
      <c r="D13172">
        <v>5000631609</v>
      </c>
    </row>
    <row r="13173" spans="1:4" x14ac:dyDescent="0.3">
      <c r="A13173" t="s">
        <v>15481</v>
      </c>
      <c r="B13173" t="s">
        <v>2022</v>
      </c>
      <c r="C13173">
        <v>54850</v>
      </c>
      <c r="D13173">
        <v>8032296239</v>
      </c>
    </row>
    <row r="13174" spans="1:4" x14ac:dyDescent="0.3">
      <c r="A13174" t="s">
        <v>15482</v>
      </c>
      <c r="B13174" t="s">
        <v>3023</v>
      </c>
      <c r="C13174">
        <v>42756</v>
      </c>
      <c r="D13174">
        <v>9674189459</v>
      </c>
    </row>
    <row r="13175" spans="1:4" x14ac:dyDescent="0.3">
      <c r="A13175" t="s">
        <v>15483</v>
      </c>
      <c r="B13175" t="s">
        <v>2533</v>
      </c>
      <c r="C13175">
        <v>29978</v>
      </c>
      <c r="D13175">
        <v>1549399640</v>
      </c>
    </row>
    <row r="13176" spans="1:4" x14ac:dyDescent="0.3">
      <c r="A13176" t="s">
        <v>15484</v>
      </c>
      <c r="B13176" t="s">
        <v>2049</v>
      </c>
      <c r="C13176">
        <v>29264</v>
      </c>
      <c r="D13176">
        <v>4838770758</v>
      </c>
    </row>
    <row r="13177" spans="1:4" x14ac:dyDescent="0.3">
      <c r="A13177" t="s">
        <v>15485</v>
      </c>
      <c r="B13177" t="s">
        <v>2065</v>
      </c>
      <c r="C13177">
        <v>30834</v>
      </c>
      <c r="D13177">
        <v>6724903874</v>
      </c>
    </row>
    <row r="13178" spans="1:4" x14ac:dyDescent="0.3">
      <c r="A13178" t="s">
        <v>15486</v>
      </c>
      <c r="B13178" t="s">
        <v>2231</v>
      </c>
      <c r="C13178">
        <v>48066</v>
      </c>
      <c r="D13178">
        <v>6380488901</v>
      </c>
    </row>
    <row r="13179" spans="1:4" x14ac:dyDescent="0.3">
      <c r="A13179" t="s">
        <v>15487</v>
      </c>
      <c r="B13179" t="s">
        <v>2111</v>
      </c>
      <c r="C13179">
        <v>59648</v>
      </c>
      <c r="D13179">
        <v>5984294621</v>
      </c>
    </row>
    <row r="13180" spans="1:4" x14ac:dyDescent="0.3">
      <c r="A13180" t="s">
        <v>15488</v>
      </c>
      <c r="B13180" t="s">
        <v>2321</v>
      </c>
      <c r="C13180">
        <v>25635</v>
      </c>
      <c r="D13180">
        <v>9223618401</v>
      </c>
    </row>
    <row r="13181" spans="1:4" x14ac:dyDescent="0.3">
      <c r="A13181" t="s">
        <v>15489</v>
      </c>
      <c r="B13181" t="s">
        <v>2691</v>
      </c>
      <c r="C13181">
        <v>42454</v>
      </c>
      <c r="D13181">
        <v>6126779991</v>
      </c>
    </row>
    <row r="13182" spans="1:4" x14ac:dyDescent="0.3">
      <c r="A13182" t="s">
        <v>15490</v>
      </c>
      <c r="B13182" t="s">
        <v>2131</v>
      </c>
      <c r="C13182">
        <v>49140</v>
      </c>
      <c r="D13182">
        <v>5142790693</v>
      </c>
    </row>
    <row r="13183" spans="1:4" x14ac:dyDescent="0.3">
      <c r="A13183" t="s">
        <v>15491</v>
      </c>
      <c r="B13183" t="s">
        <v>4461</v>
      </c>
      <c r="C13183">
        <v>21368</v>
      </c>
      <c r="D13183">
        <v>6364724701</v>
      </c>
    </row>
    <row r="13184" spans="1:4" x14ac:dyDescent="0.3">
      <c r="A13184" t="s">
        <v>15492</v>
      </c>
      <c r="B13184" t="s">
        <v>2335</v>
      </c>
      <c r="C13184">
        <v>33196</v>
      </c>
      <c r="D13184">
        <v>6227038881</v>
      </c>
    </row>
    <row r="13185" spans="1:4" x14ac:dyDescent="0.3">
      <c r="A13185" t="s">
        <v>15493</v>
      </c>
      <c r="B13185" t="s">
        <v>2024</v>
      </c>
      <c r="C13185">
        <v>51450</v>
      </c>
      <c r="D13185">
        <v>4525743115</v>
      </c>
    </row>
    <row r="13186" spans="1:4" x14ac:dyDescent="0.3">
      <c r="A13186" t="s">
        <v>15494</v>
      </c>
      <c r="B13186" t="s">
        <v>2383</v>
      </c>
      <c r="C13186">
        <v>40185</v>
      </c>
      <c r="D13186">
        <v>977779009</v>
      </c>
    </row>
    <row r="13187" spans="1:4" x14ac:dyDescent="0.3">
      <c r="A13187" t="s">
        <v>15495</v>
      </c>
      <c r="B13187" t="s">
        <v>2606</v>
      </c>
      <c r="C13187">
        <v>13779</v>
      </c>
      <c r="D13187">
        <v>8034345962</v>
      </c>
    </row>
    <row r="13188" spans="1:4" x14ac:dyDescent="0.3">
      <c r="A13188" t="s">
        <v>15496</v>
      </c>
      <c r="B13188" t="s">
        <v>1972</v>
      </c>
      <c r="C13188">
        <v>31747</v>
      </c>
      <c r="D13188">
        <v>9726873223</v>
      </c>
    </row>
    <row r="13189" spans="1:4" x14ac:dyDescent="0.3">
      <c r="A13189" t="s">
        <v>15497</v>
      </c>
      <c r="B13189" t="s">
        <v>3390</v>
      </c>
      <c r="C13189">
        <v>39635</v>
      </c>
      <c r="D13189">
        <v>502909099</v>
      </c>
    </row>
    <row r="13190" spans="1:4" x14ac:dyDescent="0.3">
      <c r="A13190" t="s">
        <v>15498</v>
      </c>
      <c r="B13190" t="s">
        <v>2348</v>
      </c>
      <c r="C13190">
        <v>15295</v>
      </c>
      <c r="D13190">
        <v>5684780105</v>
      </c>
    </row>
    <row r="13191" spans="1:4" x14ac:dyDescent="0.3">
      <c r="A13191" t="s">
        <v>15499</v>
      </c>
      <c r="B13191" t="s">
        <v>2614</v>
      </c>
      <c r="C13191">
        <v>27062</v>
      </c>
      <c r="D13191">
        <v>5005774041</v>
      </c>
    </row>
    <row r="13192" spans="1:4" x14ac:dyDescent="0.3">
      <c r="A13192" t="s">
        <v>15500</v>
      </c>
      <c r="B13192" t="s">
        <v>2314</v>
      </c>
      <c r="C13192">
        <v>15887</v>
      </c>
      <c r="D13192">
        <v>858481901</v>
      </c>
    </row>
    <row r="13193" spans="1:4" x14ac:dyDescent="0.3">
      <c r="A13193" t="s">
        <v>15501</v>
      </c>
      <c r="B13193" t="s">
        <v>2873</v>
      </c>
      <c r="C13193">
        <v>52407</v>
      </c>
      <c r="D13193">
        <v>7233077789</v>
      </c>
    </row>
    <row r="13194" spans="1:4" x14ac:dyDescent="0.3">
      <c r="A13194" t="s">
        <v>15502</v>
      </c>
      <c r="B13194" t="s">
        <v>2149</v>
      </c>
      <c r="C13194">
        <v>37717</v>
      </c>
      <c r="D13194">
        <v>4876404933</v>
      </c>
    </row>
    <row r="13195" spans="1:4" x14ac:dyDescent="0.3">
      <c r="A13195" t="s">
        <v>15503</v>
      </c>
      <c r="B13195" t="s">
        <v>2177</v>
      </c>
      <c r="C13195">
        <v>16747</v>
      </c>
      <c r="D13195">
        <v>6000780338</v>
      </c>
    </row>
    <row r="13196" spans="1:4" x14ac:dyDescent="0.3">
      <c r="A13196" t="s">
        <v>15504</v>
      </c>
      <c r="B13196" t="s">
        <v>2239</v>
      </c>
      <c r="C13196">
        <v>16936</v>
      </c>
      <c r="D13196">
        <v>6973806759</v>
      </c>
    </row>
    <row r="13197" spans="1:4" x14ac:dyDescent="0.3">
      <c r="A13197" t="s">
        <v>15505</v>
      </c>
      <c r="B13197" t="s">
        <v>2014</v>
      </c>
      <c r="C13197">
        <v>52386</v>
      </c>
      <c r="D13197">
        <v>1598957961</v>
      </c>
    </row>
    <row r="13198" spans="1:4" x14ac:dyDescent="0.3">
      <c r="A13198" t="s">
        <v>15506</v>
      </c>
      <c r="B13198" t="s">
        <v>2093</v>
      </c>
      <c r="C13198">
        <v>52406</v>
      </c>
      <c r="D13198">
        <v>9829586073</v>
      </c>
    </row>
    <row r="13199" spans="1:4" x14ac:dyDescent="0.3">
      <c r="A13199" t="s">
        <v>15507</v>
      </c>
      <c r="B13199" t="s">
        <v>2217</v>
      </c>
      <c r="C13199">
        <v>31856</v>
      </c>
      <c r="D13199">
        <v>6235447353</v>
      </c>
    </row>
    <row r="13200" spans="1:4" x14ac:dyDescent="0.3">
      <c r="A13200" t="s">
        <v>15508</v>
      </c>
      <c r="B13200" t="s">
        <v>2246</v>
      </c>
      <c r="C13200">
        <v>49526</v>
      </c>
      <c r="D13200">
        <v>5629875752</v>
      </c>
    </row>
    <row r="13201" spans="1:4" x14ac:dyDescent="0.3">
      <c r="A13201" t="s">
        <v>15509</v>
      </c>
      <c r="B13201" t="s">
        <v>2179</v>
      </c>
      <c r="C13201">
        <v>55262</v>
      </c>
      <c r="D13201">
        <v>7462528568</v>
      </c>
    </row>
    <row r="13202" spans="1:4" x14ac:dyDescent="0.3">
      <c r="A13202" t="s">
        <v>15510</v>
      </c>
      <c r="B13202" t="s">
        <v>2403</v>
      </c>
      <c r="C13202">
        <v>19851</v>
      </c>
      <c r="D13202">
        <v>2944219065</v>
      </c>
    </row>
    <row r="13203" spans="1:4" x14ac:dyDescent="0.3">
      <c r="A13203" t="s">
        <v>15511</v>
      </c>
      <c r="B13203" t="s">
        <v>2797</v>
      </c>
      <c r="C13203">
        <v>41456</v>
      </c>
      <c r="D13203">
        <v>9381484503</v>
      </c>
    </row>
    <row r="13204" spans="1:4" x14ac:dyDescent="0.3">
      <c r="A13204" t="s">
        <v>15512</v>
      </c>
      <c r="B13204" t="s">
        <v>2457</v>
      </c>
      <c r="C13204">
        <v>26013</v>
      </c>
      <c r="D13204">
        <v>532074068</v>
      </c>
    </row>
    <row r="13205" spans="1:4" x14ac:dyDescent="0.3">
      <c r="A13205" t="s">
        <v>15513</v>
      </c>
      <c r="B13205" t="s">
        <v>1982</v>
      </c>
      <c r="C13205">
        <v>20889</v>
      </c>
      <c r="D13205">
        <v>5863557389</v>
      </c>
    </row>
    <row r="13206" spans="1:4" x14ac:dyDescent="0.3">
      <c r="A13206" t="s">
        <v>15514</v>
      </c>
      <c r="B13206" t="s">
        <v>2188</v>
      </c>
      <c r="C13206">
        <v>46462</v>
      </c>
      <c r="D13206">
        <v>2128813026</v>
      </c>
    </row>
    <row r="13207" spans="1:4" x14ac:dyDescent="0.3">
      <c r="A13207" t="s">
        <v>15515</v>
      </c>
      <c r="B13207" t="s">
        <v>2505</v>
      </c>
      <c r="C13207">
        <v>48689</v>
      </c>
      <c r="D13207">
        <v>3991175401</v>
      </c>
    </row>
    <row r="13208" spans="1:4" x14ac:dyDescent="0.3">
      <c r="A13208" t="s">
        <v>15516</v>
      </c>
      <c r="B13208" t="s">
        <v>2156</v>
      </c>
      <c r="C13208">
        <v>10898</v>
      </c>
      <c r="D13208">
        <v>2510440322</v>
      </c>
    </row>
    <row r="13209" spans="1:4" x14ac:dyDescent="0.3">
      <c r="A13209" t="s">
        <v>15517</v>
      </c>
      <c r="B13209" t="s">
        <v>2762</v>
      </c>
      <c r="C13209">
        <v>15633</v>
      </c>
      <c r="D13209">
        <v>7885796000</v>
      </c>
    </row>
    <row r="13210" spans="1:4" x14ac:dyDescent="0.3">
      <c r="A13210" t="s">
        <v>15518</v>
      </c>
      <c r="B13210" t="s">
        <v>1940</v>
      </c>
      <c r="C13210">
        <v>12094</v>
      </c>
      <c r="D13210">
        <v>3933561566</v>
      </c>
    </row>
    <row r="13211" spans="1:4" x14ac:dyDescent="0.3">
      <c r="A13211" t="s">
        <v>15519</v>
      </c>
      <c r="B13211" t="s">
        <v>2873</v>
      </c>
      <c r="C13211">
        <v>55124</v>
      </c>
      <c r="D13211">
        <v>9331851693</v>
      </c>
    </row>
    <row r="13212" spans="1:4" x14ac:dyDescent="0.3">
      <c r="A13212" t="s">
        <v>15520</v>
      </c>
      <c r="B13212" t="s">
        <v>2016</v>
      </c>
      <c r="C13212">
        <v>21434</v>
      </c>
      <c r="D13212">
        <v>8565880958</v>
      </c>
    </row>
    <row r="13213" spans="1:4" x14ac:dyDescent="0.3">
      <c r="A13213" t="s">
        <v>15521</v>
      </c>
      <c r="B13213" t="s">
        <v>2507</v>
      </c>
      <c r="C13213">
        <v>52573</v>
      </c>
      <c r="D13213">
        <v>4328154427</v>
      </c>
    </row>
    <row r="13214" spans="1:4" x14ac:dyDescent="0.3">
      <c r="A13214" t="s">
        <v>15522</v>
      </c>
      <c r="B13214" t="s">
        <v>2001</v>
      </c>
      <c r="C13214">
        <v>45361</v>
      </c>
      <c r="D13214">
        <v>8971738782</v>
      </c>
    </row>
    <row r="13215" spans="1:4" x14ac:dyDescent="0.3">
      <c r="A13215" t="s">
        <v>15523</v>
      </c>
      <c r="B13215" t="s">
        <v>2279</v>
      </c>
      <c r="C13215">
        <v>55054</v>
      </c>
      <c r="D13215">
        <v>2975315244</v>
      </c>
    </row>
    <row r="13216" spans="1:4" x14ac:dyDescent="0.3">
      <c r="A13216" t="s">
        <v>15524</v>
      </c>
      <c r="B13216" t="s">
        <v>2409</v>
      </c>
      <c r="C13216">
        <v>54386</v>
      </c>
      <c r="D13216">
        <v>8445779583</v>
      </c>
    </row>
    <row r="13217" spans="1:4" x14ac:dyDescent="0.3">
      <c r="A13217" t="s">
        <v>15525</v>
      </c>
      <c r="B13217" t="s">
        <v>2239</v>
      </c>
      <c r="C13217">
        <v>49820</v>
      </c>
      <c r="D13217">
        <v>895027720</v>
      </c>
    </row>
    <row r="13218" spans="1:4" x14ac:dyDescent="0.3">
      <c r="A13218" t="s">
        <v>15526</v>
      </c>
      <c r="B13218" t="s">
        <v>3113</v>
      </c>
      <c r="C13218">
        <v>58165</v>
      </c>
      <c r="D13218">
        <v>4009257075</v>
      </c>
    </row>
    <row r="13219" spans="1:4" x14ac:dyDescent="0.3">
      <c r="A13219" t="s">
        <v>15527</v>
      </c>
      <c r="B13219" t="s">
        <v>2345</v>
      </c>
      <c r="C13219">
        <v>51467</v>
      </c>
      <c r="D13219">
        <v>9885165231</v>
      </c>
    </row>
    <row r="13220" spans="1:4" x14ac:dyDescent="0.3">
      <c r="A13220" t="s">
        <v>15528</v>
      </c>
      <c r="B13220" t="s">
        <v>2184</v>
      </c>
      <c r="C13220">
        <v>21841</v>
      </c>
      <c r="D13220">
        <v>495702854</v>
      </c>
    </row>
    <row r="13221" spans="1:4" x14ac:dyDescent="0.3">
      <c r="A13221" t="s">
        <v>15529</v>
      </c>
      <c r="B13221" t="s">
        <v>1962</v>
      </c>
      <c r="C13221">
        <v>37854</v>
      </c>
      <c r="D13221">
        <v>3101620996</v>
      </c>
    </row>
    <row r="13222" spans="1:4" x14ac:dyDescent="0.3">
      <c r="A13222" t="s">
        <v>15530</v>
      </c>
      <c r="B13222" t="s">
        <v>2608</v>
      </c>
      <c r="C13222">
        <v>24987</v>
      </c>
      <c r="D13222">
        <v>4730395069</v>
      </c>
    </row>
    <row r="13223" spans="1:4" x14ac:dyDescent="0.3">
      <c r="A13223" t="s">
        <v>15531</v>
      </c>
      <c r="B13223" t="s">
        <v>2225</v>
      </c>
      <c r="C13223">
        <v>50680</v>
      </c>
      <c r="D13223">
        <v>9966428720</v>
      </c>
    </row>
    <row r="13224" spans="1:4" x14ac:dyDescent="0.3">
      <c r="A13224" t="s">
        <v>15532</v>
      </c>
      <c r="B13224" t="s">
        <v>2135</v>
      </c>
      <c r="C13224">
        <v>53720</v>
      </c>
      <c r="D13224">
        <v>2294342399</v>
      </c>
    </row>
    <row r="13225" spans="1:4" x14ac:dyDescent="0.3">
      <c r="A13225" t="s">
        <v>15533</v>
      </c>
      <c r="B13225" t="s">
        <v>2197</v>
      </c>
      <c r="C13225">
        <v>29632</v>
      </c>
      <c r="D13225">
        <v>9260254965</v>
      </c>
    </row>
    <row r="13226" spans="1:4" x14ac:dyDescent="0.3">
      <c r="A13226" t="s">
        <v>15534</v>
      </c>
      <c r="B13226" t="s">
        <v>1968</v>
      </c>
      <c r="C13226">
        <v>57799</v>
      </c>
      <c r="D13226">
        <v>7440017404</v>
      </c>
    </row>
    <row r="13227" spans="1:4" x14ac:dyDescent="0.3">
      <c r="A13227" t="s">
        <v>15535</v>
      </c>
      <c r="B13227" t="s">
        <v>2403</v>
      </c>
      <c r="C13227">
        <v>41930</v>
      </c>
      <c r="D13227">
        <v>6961242316</v>
      </c>
    </row>
    <row r="13228" spans="1:4" x14ac:dyDescent="0.3">
      <c r="A13228" t="s">
        <v>15536</v>
      </c>
      <c r="B13228" t="s">
        <v>2296</v>
      </c>
      <c r="C13228">
        <v>45163</v>
      </c>
      <c r="D13228">
        <v>7469392467</v>
      </c>
    </row>
    <row r="13229" spans="1:4" x14ac:dyDescent="0.3">
      <c r="A13229" t="s">
        <v>15537</v>
      </c>
      <c r="B13229" t="s">
        <v>2028</v>
      </c>
      <c r="C13229">
        <v>22705</v>
      </c>
      <c r="D13229">
        <v>7906441400</v>
      </c>
    </row>
    <row r="13230" spans="1:4" x14ac:dyDescent="0.3">
      <c r="A13230" t="s">
        <v>15538</v>
      </c>
      <c r="B13230" t="s">
        <v>2641</v>
      </c>
      <c r="C13230">
        <v>28529</v>
      </c>
      <c r="D13230">
        <v>101658508</v>
      </c>
    </row>
    <row r="13231" spans="1:4" x14ac:dyDescent="0.3">
      <c r="A13231" t="s">
        <v>15539</v>
      </c>
      <c r="B13231" t="s">
        <v>2164</v>
      </c>
      <c r="C13231">
        <v>56190</v>
      </c>
      <c r="D13231">
        <v>9023313240</v>
      </c>
    </row>
    <row r="13232" spans="1:4" x14ac:dyDescent="0.3">
      <c r="A13232" t="s">
        <v>15540</v>
      </c>
      <c r="B13232" t="s">
        <v>3560</v>
      </c>
      <c r="C13232">
        <v>12309</v>
      </c>
      <c r="D13232">
        <v>6515844751</v>
      </c>
    </row>
    <row r="13233" spans="1:4" x14ac:dyDescent="0.3">
      <c r="A13233" t="s">
        <v>15541</v>
      </c>
      <c r="B13233" t="s">
        <v>2856</v>
      </c>
      <c r="C13233">
        <v>11059</v>
      </c>
      <c r="D13233">
        <v>7794042674</v>
      </c>
    </row>
    <row r="13234" spans="1:4" x14ac:dyDescent="0.3">
      <c r="A13234" t="s">
        <v>15542</v>
      </c>
      <c r="B13234" t="s">
        <v>2190</v>
      </c>
      <c r="C13234">
        <v>38740</v>
      </c>
      <c r="D13234">
        <v>4639895275</v>
      </c>
    </row>
    <row r="13235" spans="1:4" x14ac:dyDescent="0.3">
      <c r="A13235" t="s">
        <v>15543</v>
      </c>
      <c r="B13235" t="s">
        <v>3315</v>
      </c>
      <c r="C13235">
        <v>39874</v>
      </c>
      <c r="D13235">
        <v>5637692440</v>
      </c>
    </row>
    <row r="13236" spans="1:4" x14ac:dyDescent="0.3">
      <c r="A13236" t="s">
        <v>15544</v>
      </c>
      <c r="B13236" t="s">
        <v>2376</v>
      </c>
      <c r="C13236">
        <v>46817</v>
      </c>
      <c r="D13236">
        <v>6789690301</v>
      </c>
    </row>
    <row r="13237" spans="1:4" x14ac:dyDescent="0.3">
      <c r="A13237" t="s">
        <v>15545</v>
      </c>
      <c r="B13237" t="s">
        <v>2175</v>
      </c>
      <c r="C13237">
        <v>34220</v>
      </c>
      <c r="D13237">
        <v>1962975932</v>
      </c>
    </row>
    <row r="13238" spans="1:4" x14ac:dyDescent="0.3">
      <c r="A13238" t="s">
        <v>15546</v>
      </c>
      <c r="B13238" t="s">
        <v>2424</v>
      </c>
      <c r="C13238">
        <v>44610</v>
      </c>
      <c r="D13238">
        <v>7098438871</v>
      </c>
    </row>
    <row r="13239" spans="1:4" x14ac:dyDescent="0.3">
      <c r="A13239" t="s">
        <v>15547</v>
      </c>
      <c r="B13239" t="s">
        <v>2290</v>
      </c>
      <c r="C13239">
        <v>11727</v>
      </c>
      <c r="D13239">
        <v>8673837456</v>
      </c>
    </row>
    <row r="13240" spans="1:4" x14ac:dyDescent="0.3">
      <c r="A13240" t="s">
        <v>15548</v>
      </c>
      <c r="B13240" t="s">
        <v>2665</v>
      </c>
      <c r="C13240">
        <v>54806</v>
      </c>
      <c r="D13240">
        <v>244523738</v>
      </c>
    </row>
    <row r="13241" spans="1:4" x14ac:dyDescent="0.3">
      <c r="A13241" t="s">
        <v>15549</v>
      </c>
      <c r="B13241" t="s">
        <v>2896</v>
      </c>
      <c r="C13241">
        <v>54234</v>
      </c>
      <c r="D13241">
        <v>4188124377</v>
      </c>
    </row>
    <row r="13242" spans="1:4" x14ac:dyDescent="0.3">
      <c r="A13242" t="s">
        <v>15550</v>
      </c>
      <c r="B13242" t="s">
        <v>2077</v>
      </c>
      <c r="C13242">
        <v>13021</v>
      </c>
      <c r="D13242">
        <v>3101620996</v>
      </c>
    </row>
    <row r="13243" spans="1:4" x14ac:dyDescent="0.3">
      <c r="A13243" t="s">
        <v>15551</v>
      </c>
      <c r="B13243" t="s">
        <v>2736</v>
      </c>
      <c r="C13243">
        <v>41239</v>
      </c>
      <c r="D13243">
        <v>3967370569</v>
      </c>
    </row>
    <row r="13244" spans="1:4" x14ac:dyDescent="0.3">
      <c r="A13244" t="s">
        <v>15552</v>
      </c>
      <c r="B13244" t="s">
        <v>2951</v>
      </c>
      <c r="C13244">
        <v>53930</v>
      </c>
      <c r="D13244">
        <v>2237103631</v>
      </c>
    </row>
    <row r="13245" spans="1:4" x14ac:dyDescent="0.3">
      <c r="A13245" t="s">
        <v>15553</v>
      </c>
      <c r="B13245" t="s">
        <v>2533</v>
      </c>
      <c r="C13245">
        <v>38565</v>
      </c>
      <c r="D13245">
        <v>5779075530</v>
      </c>
    </row>
    <row r="13246" spans="1:4" x14ac:dyDescent="0.3">
      <c r="A13246" t="s">
        <v>15554</v>
      </c>
      <c r="B13246" t="s">
        <v>1980</v>
      </c>
      <c r="C13246">
        <v>17602</v>
      </c>
      <c r="D13246">
        <v>2908560011</v>
      </c>
    </row>
    <row r="13247" spans="1:4" x14ac:dyDescent="0.3">
      <c r="A13247" t="s">
        <v>15555</v>
      </c>
      <c r="B13247" t="s">
        <v>2519</v>
      </c>
      <c r="C13247">
        <v>17751</v>
      </c>
      <c r="D13247">
        <v>7160109333</v>
      </c>
    </row>
    <row r="13248" spans="1:4" x14ac:dyDescent="0.3">
      <c r="A13248" t="s">
        <v>15556</v>
      </c>
      <c r="B13248" t="s">
        <v>2965</v>
      </c>
      <c r="C13248">
        <v>55731</v>
      </c>
      <c r="D13248">
        <v>4967603564</v>
      </c>
    </row>
    <row r="13249" spans="1:4" x14ac:dyDescent="0.3">
      <c r="A13249" t="s">
        <v>15557</v>
      </c>
      <c r="B13249" t="s">
        <v>2298</v>
      </c>
      <c r="C13249">
        <v>26024</v>
      </c>
      <c r="D13249">
        <v>502909099</v>
      </c>
    </row>
    <row r="13250" spans="1:4" x14ac:dyDescent="0.3">
      <c r="A13250" t="s">
        <v>15558</v>
      </c>
      <c r="B13250" t="s">
        <v>2123</v>
      </c>
      <c r="C13250">
        <v>33253</v>
      </c>
      <c r="D13250">
        <v>1442784075</v>
      </c>
    </row>
    <row r="13251" spans="1:4" x14ac:dyDescent="0.3">
      <c r="A13251" t="s">
        <v>15559</v>
      </c>
      <c r="B13251" t="s">
        <v>2403</v>
      </c>
      <c r="C13251">
        <v>46288</v>
      </c>
      <c r="D13251">
        <v>8034345962</v>
      </c>
    </row>
    <row r="13252" spans="1:4" x14ac:dyDescent="0.3">
      <c r="A13252" t="s">
        <v>15560</v>
      </c>
      <c r="B13252" t="s">
        <v>2680</v>
      </c>
      <c r="C13252">
        <v>33681</v>
      </c>
      <c r="D13252">
        <v>449160092</v>
      </c>
    </row>
    <row r="13253" spans="1:4" x14ac:dyDescent="0.3">
      <c r="A13253" t="s">
        <v>15561</v>
      </c>
      <c r="B13253" t="s">
        <v>2103</v>
      </c>
      <c r="C13253">
        <v>40293</v>
      </c>
      <c r="D13253">
        <v>8692509450</v>
      </c>
    </row>
    <row r="13254" spans="1:4" x14ac:dyDescent="0.3">
      <c r="A13254" t="s">
        <v>15562</v>
      </c>
      <c r="B13254" t="s">
        <v>2073</v>
      </c>
      <c r="C13254">
        <v>23183</v>
      </c>
      <c r="D13254">
        <v>3819859829</v>
      </c>
    </row>
    <row r="13255" spans="1:4" x14ac:dyDescent="0.3">
      <c r="A13255" t="s">
        <v>15563</v>
      </c>
      <c r="B13255" t="s">
        <v>2521</v>
      </c>
      <c r="C13255">
        <v>55513</v>
      </c>
      <c r="D13255">
        <v>5407735911</v>
      </c>
    </row>
    <row r="13256" spans="1:4" x14ac:dyDescent="0.3">
      <c r="A13256" t="s">
        <v>15564</v>
      </c>
      <c r="B13256" t="s">
        <v>1958</v>
      </c>
      <c r="C13256">
        <v>42821</v>
      </c>
      <c r="D13256">
        <v>1014658829</v>
      </c>
    </row>
    <row r="13257" spans="1:4" x14ac:dyDescent="0.3">
      <c r="A13257" t="s">
        <v>15565</v>
      </c>
      <c r="B13257" t="s">
        <v>2293</v>
      </c>
      <c r="C13257">
        <v>18624</v>
      </c>
      <c r="D13257">
        <v>6380488901</v>
      </c>
    </row>
    <row r="13258" spans="1:4" x14ac:dyDescent="0.3">
      <c r="A13258" t="s">
        <v>15566</v>
      </c>
      <c r="B13258" t="s">
        <v>2674</v>
      </c>
      <c r="C13258">
        <v>18009</v>
      </c>
      <c r="D13258">
        <v>5764488419</v>
      </c>
    </row>
    <row r="13259" spans="1:4" x14ac:dyDescent="0.3">
      <c r="A13259" t="s">
        <v>15567</v>
      </c>
      <c r="B13259" t="s">
        <v>2340</v>
      </c>
      <c r="C13259">
        <v>35067</v>
      </c>
      <c r="D13259">
        <v>9264026959</v>
      </c>
    </row>
    <row r="13260" spans="1:4" x14ac:dyDescent="0.3">
      <c r="A13260" t="s">
        <v>15568</v>
      </c>
      <c r="B13260" t="s">
        <v>2037</v>
      </c>
      <c r="C13260">
        <v>40067</v>
      </c>
      <c r="D13260">
        <v>9603610356</v>
      </c>
    </row>
    <row r="13261" spans="1:4" x14ac:dyDescent="0.3">
      <c r="A13261" t="s">
        <v>15569</v>
      </c>
      <c r="B13261" t="s">
        <v>2168</v>
      </c>
      <c r="C13261">
        <v>34830</v>
      </c>
      <c r="D13261">
        <v>4185019157</v>
      </c>
    </row>
    <row r="13262" spans="1:4" x14ac:dyDescent="0.3">
      <c r="A13262" t="s">
        <v>15570</v>
      </c>
      <c r="B13262" t="s">
        <v>2201</v>
      </c>
      <c r="C13262">
        <v>52927</v>
      </c>
      <c r="D13262">
        <v>5837501576</v>
      </c>
    </row>
    <row r="13263" spans="1:4" x14ac:dyDescent="0.3">
      <c r="A13263" t="s">
        <v>15571</v>
      </c>
      <c r="B13263" t="s">
        <v>2296</v>
      </c>
      <c r="C13263">
        <v>19307</v>
      </c>
      <c r="D13263">
        <v>6321654205</v>
      </c>
    </row>
    <row r="13264" spans="1:4" x14ac:dyDescent="0.3">
      <c r="A13264" t="s">
        <v>15572</v>
      </c>
      <c r="B13264" t="s">
        <v>2089</v>
      </c>
      <c r="C13264">
        <v>58140</v>
      </c>
      <c r="D13264">
        <v>2070860833</v>
      </c>
    </row>
    <row r="13265" spans="1:4" x14ac:dyDescent="0.3">
      <c r="A13265" t="s">
        <v>15573</v>
      </c>
      <c r="B13265" t="s">
        <v>3558</v>
      </c>
      <c r="C13265">
        <v>31868</v>
      </c>
      <c r="D13265">
        <v>710473923</v>
      </c>
    </row>
    <row r="13266" spans="1:4" x14ac:dyDescent="0.3">
      <c r="A13266" t="s">
        <v>15574</v>
      </c>
      <c r="B13266" t="s">
        <v>1936</v>
      </c>
      <c r="C13266">
        <v>29864</v>
      </c>
      <c r="D13266">
        <v>6313424239</v>
      </c>
    </row>
    <row r="13267" spans="1:4" x14ac:dyDescent="0.3">
      <c r="A13267" t="s">
        <v>15575</v>
      </c>
      <c r="B13267" t="s">
        <v>2246</v>
      </c>
      <c r="C13267">
        <v>11884</v>
      </c>
      <c r="D13267">
        <v>959209328</v>
      </c>
    </row>
    <row r="13268" spans="1:4" x14ac:dyDescent="0.3">
      <c r="A13268" t="s">
        <v>15576</v>
      </c>
      <c r="B13268" t="s">
        <v>2340</v>
      </c>
      <c r="C13268">
        <v>35961</v>
      </c>
      <c r="D13268">
        <v>4958503722</v>
      </c>
    </row>
    <row r="13269" spans="1:4" x14ac:dyDescent="0.3">
      <c r="A13269" t="s">
        <v>15577</v>
      </c>
      <c r="B13269" t="s">
        <v>2951</v>
      </c>
      <c r="C13269">
        <v>14907</v>
      </c>
      <c r="D13269">
        <v>8467388188</v>
      </c>
    </row>
    <row r="13270" spans="1:4" x14ac:dyDescent="0.3">
      <c r="A13270" t="s">
        <v>15578</v>
      </c>
      <c r="B13270" t="s">
        <v>1942</v>
      </c>
      <c r="C13270">
        <v>25209</v>
      </c>
      <c r="D13270">
        <v>4075444457</v>
      </c>
    </row>
    <row r="13271" spans="1:4" x14ac:dyDescent="0.3">
      <c r="A13271" t="s">
        <v>15579</v>
      </c>
      <c r="B13271" t="s">
        <v>2623</v>
      </c>
      <c r="C13271">
        <v>23294</v>
      </c>
      <c r="D13271">
        <v>1898839557</v>
      </c>
    </row>
    <row r="13272" spans="1:4" x14ac:dyDescent="0.3">
      <c r="A13272" t="s">
        <v>15580</v>
      </c>
      <c r="B13272" t="s">
        <v>2409</v>
      </c>
      <c r="C13272">
        <v>37686</v>
      </c>
      <c r="D13272">
        <v>1592980554</v>
      </c>
    </row>
    <row r="13273" spans="1:4" x14ac:dyDescent="0.3">
      <c r="A13273" t="s">
        <v>15581</v>
      </c>
      <c r="B13273" t="s">
        <v>3243</v>
      </c>
      <c r="C13273">
        <v>33817</v>
      </c>
      <c r="D13273">
        <v>9965847037</v>
      </c>
    </row>
    <row r="13274" spans="1:4" x14ac:dyDescent="0.3">
      <c r="A13274" t="s">
        <v>15582</v>
      </c>
      <c r="B13274" t="s">
        <v>2977</v>
      </c>
      <c r="C13274">
        <v>51395</v>
      </c>
      <c r="D13274">
        <v>1598957961</v>
      </c>
    </row>
    <row r="13275" spans="1:4" x14ac:dyDescent="0.3">
      <c r="A13275" t="s">
        <v>15583</v>
      </c>
      <c r="B13275" t="s">
        <v>2424</v>
      </c>
      <c r="C13275">
        <v>17511</v>
      </c>
      <c r="D13275">
        <v>2408183758</v>
      </c>
    </row>
    <row r="13276" spans="1:4" x14ac:dyDescent="0.3">
      <c r="A13276" t="s">
        <v>15584</v>
      </c>
      <c r="B13276" t="s">
        <v>2389</v>
      </c>
      <c r="C13276">
        <v>19840</v>
      </c>
      <c r="D13276">
        <v>9264026959</v>
      </c>
    </row>
    <row r="13277" spans="1:4" x14ac:dyDescent="0.3">
      <c r="A13277" t="s">
        <v>15585</v>
      </c>
      <c r="B13277" t="s">
        <v>2923</v>
      </c>
      <c r="C13277">
        <v>47921</v>
      </c>
      <c r="D13277">
        <v>7039995972</v>
      </c>
    </row>
    <row r="13278" spans="1:4" x14ac:dyDescent="0.3">
      <c r="A13278" t="s">
        <v>15586</v>
      </c>
      <c r="B13278" t="s">
        <v>2503</v>
      </c>
      <c r="C13278">
        <v>24014</v>
      </c>
      <c r="D13278">
        <v>5234982726</v>
      </c>
    </row>
    <row r="13279" spans="1:4" x14ac:dyDescent="0.3">
      <c r="A13279" t="s">
        <v>15587</v>
      </c>
      <c r="B13279" t="s">
        <v>2853</v>
      </c>
      <c r="C13279">
        <v>25037</v>
      </c>
      <c r="D13279">
        <v>1888252693</v>
      </c>
    </row>
    <row r="13280" spans="1:4" x14ac:dyDescent="0.3">
      <c r="A13280" t="s">
        <v>15588</v>
      </c>
      <c r="B13280" t="s">
        <v>2123</v>
      </c>
      <c r="C13280">
        <v>20561</v>
      </c>
      <c r="D13280">
        <v>6837456032</v>
      </c>
    </row>
    <row r="13281" spans="1:4" x14ac:dyDescent="0.3">
      <c r="A13281" t="s">
        <v>15589</v>
      </c>
      <c r="B13281" t="s">
        <v>2847</v>
      </c>
      <c r="C13281">
        <v>19476</v>
      </c>
      <c r="D13281">
        <v>1545110042</v>
      </c>
    </row>
    <row r="13282" spans="1:4" x14ac:dyDescent="0.3">
      <c r="A13282" t="s">
        <v>15590</v>
      </c>
      <c r="B13282" t="s">
        <v>2740</v>
      </c>
      <c r="C13282">
        <v>25516</v>
      </c>
      <c r="D13282">
        <v>2936088178</v>
      </c>
    </row>
    <row r="13283" spans="1:4" x14ac:dyDescent="0.3">
      <c r="A13283" t="s">
        <v>15591</v>
      </c>
      <c r="B13283" t="s">
        <v>1991</v>
      </c>
      <c r="C13283">
        <v>14269</v>
      </c>
      <c r="D13283">
        <v>4359854056</v>
      </c>
    </row>
    <row r="13284" spans="1:4" x14ac:dyDescent="0.3">
      <c r="A13284" t="s">
        <v>15592</v>
      </c>
      <c r="B13284" t="s">
        <v>2059</v>
      </c>
      <c r="C13284">
        <v>37475</v>
      </c>
      <c r="D13284">
        <v>1502791994</v>
      </c>
    </row>
    <row r="13285" spans="1:4" x14ac:dyDescent="0.3">
      <c r="A13285" t="s">
        <v>15593</v>
      </c>
      <c r="B13285" t="s">
        <v>2001</v>
      </c>
      <c r="C13285">
        <v>35833</v>
      </c>
      <c r="D13285">
        <v>8757371024</v>
      </c>
    </row>
    <row r="13286" spans="1:4" x14ac:dyDescent="0.3">
      <c r="A13286" t="s">
        <v>15594</v>
      </c>
      <c r="B13286" t="s">
        <v>2466</v>
      </c>
      <c r="C13286">
        <v>38246</v>
      </c>
      <c r="D13286">
        <v>6009848660</v>
      </c>
    </row>
    <row r="13287" spans="1:4" x14ac:dyDescent="0.3">
      <c r="A13287" t="s">
        <v>15595</v>
      </c>
      <c r="B13287" t="s">
        <v>2139</v>
      </c>
      <c r="C13287">
        <v>33946</v>
      </c>
      <c r="D13287">
        <v>9223618401</v>
      </c>
    </row>
    <row r="13288" spans="1:4" x14ac:dyDescent="0.3">
      <c r="A13288" t="s">
        <v>15596</v>
      </c>
      <c r="B13288" t="s">
        <v>3512</v>
      </c>
      <c r="C13288">
        <v>33502</v>
      </c>
      <c r="D13288">
        <v>3133221701</v>
      </c>
    </row>
    <row r="13289" spans="1:4" x14ac:dyDescent="0.3">
      <c r="A13289" t="s">
        <v>15597</v>
      </c>
      <c r="B13289" t="s">
        <v>2411</v>
      </c>
      <c r="C13289">
        <v>46393</v>
      </c>
      <c r="D13289">
        <v>9305168396</v>
      </c>
    </row>
    <row r="13290" spans="1:4" x14ac:dyDescent="0.3">
      <c r="A13290" t="s">
        <v>15598</v>
      </c>
      <c r="B13290" t="s">
        <v>2035</v>
      </c>
      <c r="C13290">
        <v>48313</v>
      </c>
      <c r="D13290">
        <v>1888605537</v>
      </c>
    </row>
    <row r="13291" spans="1:4" x14ac:dyDescent="0.3">
      <c r="A13291" t="s">
        <v>15599</v>
      </c>
      <c r="B13291" t="s">
        <v>2097</v>
      </c>
      <c r="C13291">
        <v>13424</v>
      </c>
      <c r="D13291">
        <v>4029727026</v>
      </c>
    </row>
    <row r="13292" spans="1:4" x14ac:dyDescent="0.3">
      <c r="A13292" t="s">
        <v>15600</v>
      </c>
      <c r="B13292" t="s">
        <v>2797</v>
      </c>
      <c r="C13292">
        <v>40499</v>
      </c>
      <c r="D13292">
        <v>4011453366</v>
      </c>
    </row>
    <row r="13293" spans="1:4" x14ac:dyDescent="0.3">
      <c r="A13293" t="s">
        <v>15601</v>
      </c>
      <c r="B13293" t="s">
        <v>2731</v>
      </c>
      <c r="C13293">
        <v>11104</v>
      </c>
      <c r="D13293">
        <v>1313434965</v>
      </c>
    </row>
    <row r="13294" spans="1:4" x14ac:dyDescent="0.3">
      <c r="A13294" t="s">
        <v>15602</v>
      </c>
      <c r="B13294" t="s">
        <v>2804</v>
      </c>
      <c r="C13294">
        <v>59337</v>
      </c>
      <c r="D13294">
        <v>5675852751</v>
      </c>
    </row>
    <row r="13295" spans="1:4" x14ac:dyDescent="0.3">
      <c r="A13295" t="s">
        <v>15603</v>
      </c>
      <c r="B13295" t="s">
        <v>2101</v>
      </c>
      <c r="C13295">
        <v>58882</v>
      </c>
      <c r="D13295">
        <v>1152386727</v>
      </c>
    </row>
    <row r="13296" spans="1:4" x14ac:dyDescent="0.3">
      <c r="A13296" t="s">
        <v>15604</v>
      </c>
      <c r="B13296" t="s">
        <v>2797</v>
      </c>
      <c r="C13296">
        <v>32332</v>
      </c>
      <c r="D13296">
        <v>250257920</v>
      </c>
    </row>
    <row r="13297" spans="1:4" x14ac:dyDescent="0.3">
      <c r="A13297" t="s">
        <v>15605</v>
      </c>
      <c r="B13297" t="s">
        <v>2135</v>
      </c>
      <c r="C13297">
        <v>56782</v>
      </c>
      <c r="D13297">
        <v>2280674246</v>
      </c>
    </row>
    <row r="13298" spans="1:4" x14ac:dyDescent="0.3">
      <c r="A13298" t="s">
        <v>15606</v>
      </c>
      <c r="B13298" t="s">
        <v>2378</v>
      </c>
      <c r="C13298">
        <v>43951</v>
      </c>
      <c r="D13298">
        <v>806065796</v>
      </c>
    </row>
    <row r="13299" spans="1:4" x14ac:dyDescent="0.3">
      <c r="A13299" t="s">
        <v>15607</v>
      </c>
      <c r="B13299" t="s">
        <v>2310</v>
      </c>
      <c r="C13299">
        <v>18454</v>
      </c>
      <c r="D13299">
        <v>6769297310</v>
      </c>
    </row>
    <row r="13300" spans="1:4" x14ac:dyDescent="0.3">
      <c r="A13300" t="s">
        <v>15608</v>
      </c>
      <c r="B13300" t="s">
        <v>2439</v>
      </c>
      <c r="C13300">
        <v>20674</v>
      </c>
      <c r="D13300">
        <v>8302317314</v>
      </c>
    </row>
    <row r="13301" spans="1:4" x14ac:dyDescent="0.3">
      <c r="A13301" t="s">
        <v>15609</v>
      </c>
      <c r="B13301" t="s">
        <v>2231</v>
      </c>
      <c r="C13301">
        <v>34355</v>
      </c>
      <c r="D13301">
        <v>3858163570</v>
      </c>
    </row>
    <row r="13302" spans="1:4" x14ac:dyDescent="0.3">
      <c r="A13302" t="s">
        <v>15610</v>
      </c>
      <c r="B13302" t="s">
        <v>1982</v>
      </c>
      <c r="C13302">
        <v>58977</v>
      </c>
      <c r="D13302">
        <v>8256403403</v>
      </c>
    </row>
    <row r="13303" spans="1:4" x14ac:dyDescent="0.3">
      <c r="A13303" t="s">
        <v>15611</v>
      </c>
      <c r="B13303" t="s">
        <v>2478</v>
      </c>
      <c r="C13303">
        <v>18715</v>
      </c>
      <c r="D13303">
        <v>4691333258</v>
      </c>
    </row>
    <row r="13304" spans="1:4" x14ac:dyDescent="0.3">
      <c r="A13304" t="s">
        <v>15612</v>
      </c>
      <c r="B13304" t="s">
        <v>2405</v>
      </c>
      <c r="C13304">
        <v>41688</v>
      </c>
      <c r="D13304">
        <v>5795848808</v>
      </c>
    </row>
    <row r="13305" spans="1:4" x14ac:dyDescent="0.3">
      <c r="A13305" t="s">
        <v>15613</v>
      </c>
      <c r="B13305" t="s">
        <v>2596</v>
      </c>
      <c r="C13305">
        <v>59797</v>
      </c>
      <c r="D13305">
        <v>9328457335</v>
      </c>
    </row>
    <row r="13306" spans="1:4" x14ac:dyDescent="0.3">
      <c r="A13306" t="s">
        <v>15614</v>
      </c>
      <c r="B13306" t="s">
        <v>2797</v>
      </c>
      <c r="C13306">
        <v>51580</v>
      </c>
      <c r="D13306">
        <v>4969679754</v>
      </c>
    </row>
    <row r="13307" spans="1:4" x14ac:dyDescent="0.3">
      <c r="A13307" t="s">
        <v>15615</v>
      </c>
      <c r="B13307" t="s">
        <v>2606</v>
      </c>
      <c r="C13307">
        <v>22950</v>
      </c>
      <c r="D13307">
        <v>7659816853</v>
      </c>
    </row>
    <row r="13308" spans="1:4" x14ac:dyDescent="0.3">
      <c r="A13308" t="s">
        <v>15616</v>
      </c>
      <c r="B13308" t="s">
        <v>2335</v>
      </c>
      <c r="C13308">
        <v>23528</v>
      </c>
      <c r="D13308">
        <v>601779371</v>
      </c>
    </row>
    <row r="13309" spans="1:4" x14ac:dyDescent="0.3">
      <c r="A13309" t="s">
        <v>15617</v>
      </c>
      <c r="B13309" t="s">
        <v>2424</v>
      </c>
      <c r="C13309">
        <v>49652</v>
      </c>
      <c r="D13309">
        <v>6734537986</v>
      </c>
    </row>
    <row r="13310" spans="1:4" x14ac:dyDescent="0.3">
      <c r="A13310" t="s">
        <v>15618</v>
      </c>
      <c r="B13310" t="s">
        <v>2073</v>
      </c>
      <c r="C13310">
        <v>40638</v>
      </c>
      <c r="D13310">
        <v>4525743115</v>
      </c>
    </row>
    <row r="13311" spans="1:4" x14ac:dyDescent="0.3">
      <c r="A13311" t="s">
        <v>15619</v>
      </c>
      <c r="B13311" t="s">
        <v>1954</v>
      </c>
      <c r="C13311">
        <v>54808</v>
      </c>
      <c r="D13311">
        <v>895027720</v>
      </c>
    </row>
    <row r="13312" spans="1:4" x14ac:dyDescent="0.3">
      <c r="A13312" t="s">
        <v>15620</v>
      </c>
      <c r="B13312" t="s">
        <v>2097</v>
      </c>
      <c r="C13312">
        <v>25815</v>
      </c>
      <c r="D13312">
        <v>2066028762</v>
      </c>
    </row>
    <row r="13313" spans="1:4" x14ac:dyDescent="0.3">
      <c r="A13313" t="s">
        <v>15621</v>
      </c>
      <c r="B13313" t="s">
        <v>3886</v>
      </c>
      <c r="C13313">
        <v>32631</v>
      </c>
      <c r="D13313">
        <v>6596440737</v>
      </c>
    </row>
    <row r="13314" spans="1:4" x14ac:dyDescent="0.3">
      <c r="A13314" t="s">
        <v>15622</v>
      </c>
      <c r="B13314" t="s">
        <v>3886</v>
      </c>
      <c r="C13314">
        <v>10040</v>
      </c>
      <c r="D13314">
        <v>1739513533</v>
      </c>
    </row>
    <row r="13315" spans="1:4" x14ac:dyDescent="0.3">
      <c r="A13315" t="s">
        <v>15623</v>
      </c>
      <c r="B13315" t="s">
        <v>2873</v>
      </c>
      <c r="C13315">
        <v>47734</v>
      </c>
      <c r="D13315">
        <v>8175279842</v>
      </c>
    </row>
    <row r="13316" spans="1:4" x14ac:dyDescent="0.3">
      <c r="A13316" t="s">
        <v>15624</v>
      </c>
      <c r="B13316" t="s">
        <v>2546</v>
      </c>
      <c r="C13316">
        <v>53303</v>
      </c>
      <c r="D13316">
        <v>1469328364</v>
      </c>
    </row>
    <row r="13317" spans="1:4" x14ac:dyDescent="0.3">
      <c r="A13317" t="s">
        <v>15625</v>
      </c>
      <c r="B13317" t="s">
        <v>3237</v>
      </c>
      <c r="C13317">
        <v>18331</v>
      </c>
      <c r="D13317">
        <v>2565093969</v>
      </c>
    </row>
    <row r="13318" spans="1:4" x14ac:dyDescent="0.3">
      <c r="A13318" t="s">
        <v>15626</v>
      </c>
      <c r="B13318" t="s">
        <v>3271</v>
      </c>
      <c r="C13318">
        <v>19156</v>
      </c>
      <c r="D13318">
        <v>9381484503</v>
      </c>
    </row>
    <row r="13319" spans="1:4" x14ac:dyDescent="0.3">
      <c r="A13319" t="s">
        <v>15627</v>
      </c>
      <c r="B13319" t="s">
        <v>2166</v>
      </c>
      <c r="C13319">
        <v>21163</v>
      </c>
      <c r="D13319">
        <v>9782845590</v>
      </c>
    </row>
    <row r="13320" spans="1:4" x14ac:dyDescent="0.3">
      <c r="A13320" t="s">
        <v>15628</v>
      </c>
      <c r="B13320" t="s">
        <v>2203</v>
      </c>
      <c r="C13320">
        <v>53320</v>
      </c>
      <c r="D13320">
        <v>2497321256</v>
      </c>
    </row>
    <row r="13321" spans="1:4" x14ac:dyDescent="0.3">
      <c r="A13321" t="s">
        <v>15629</v>
      </c>
      <c r="B13321" t="s">
        <v>2246</v>
      </c>
      <c r="C13321">
        <v>45594</v>
      </c>
      <c r="D13321">
        <v>7453397081</v>
      </c>
    </row>
    <row r="13322" spans="1:4" x14ac:dyDescent="0.3">
      <c r="A13322" t="s">
        <v>15630</v>
      </c>
      <c r="B13322" t="s">
        <v>2409</v>
      </c>
      <c r="C13322">
        <v>30444</v>
      </c>
      <c r="D13322">
        <v>8373529241</v>
      </c>
    </row>
    <row r="13323" spans="1:4" x14ac:dyDescent="0.3">
      <c r="A13323" t="s">
        <v>15631</v>
      </c>
      <c r="B13323" t="s">
        <v>3108</v>
      </c>
      <c r="C13323">
        <v>45747</v>
      </c>
      <c r="D13323">
        <v>9223618401</v>
      </c>
    </row>
    <row r="13324" spans="1:4" x14ac:dyDescent="0.3">
      <c r="A13324" t="s">
        <v>15632</v>
      </c>
      <c r="B13324" t="s">
        <v>2032</v>
      </c>
      <c r="C13324">
        <v>30991</v>
      </c>
      <c r="D13324">
        <v>1754740677</v>
      </c>
    </row>
    <row r="13325" spans="1:4" x14ac:dyDescent="0.3">
      <c r="A13325" t="s">
        <v>15633</v>
      </c>
      <c r="B13325" t="s">
        <v>2217</v>
      </c>
      <c r="C13325">
        <v>53230</v>
      </c>
      <c r="D13325">
        <v>9651729414</v>
      </c>
    </row>
    <row r="13326" spans="1:4" x14ac:dyDescent="0.3">
      <c r="A13326" t="s">
        <v>15634</v>
      </c>
      <c r="B13326" t="s">
        <v>1976</v>
      </c>
      <c r="C13326">
        <v>26303</v>
      </c>
      <c r="D13326">
        <v>4739588234</v>
      </c>
    </row>
    <row r="13327" spans="1:4" x14ac:dyDescent="0.3">
      <c r="A13327" t="s">
        <v>15635</v>
      </c>
      <c r="B13327" t="s">
        <v>3269</v>
      </c>
      <c r="C13327">
        <v>29210</v>
      </c>
      <c r="D13327">
        <v>5395528121</v>
      </c>
    </row>
    <row r="13328" spans="1:4" x14ac:dyDescent="0.3">
      <c r="A13328" t="s">
        <v>15636</v>
      </c>
      <c r="B13328" t="s">
        <v>2223</v>
      </c>
      <c r="C13328">
        <v>13161</v>
      </c>
      <c r="D13328">
        <v>7436398989</v>
      </c>
    </row>
    <row r="13329" spans="1:4" x14ac:dyDescent="0.3">
      <c r="A13329" t="s">
        <v>15637</v>
      </c>
      <c r="B13329" t="s">
        <v>3183</v>
      </c>
      <c r="C13329">
        <v>54688</v>
      </c>
      <c r="D13329">
        <v>161397387</v>
      </c>
    </row>
    <row r="13330" spans="1:4" x14ac:dyDescent="0.3">
      <c r="A13330" t="s">
        <v>15638</v>
      </c>
      <c r="B13330" t="s">
        <v>2797</v>
      </c>
      <c r="C13330">
        <v>23161</v>
      </c>
      <c r="D13330">
        <v>4862005330</v>
      </c>
    </row>
    <row r="13331" spans="1:4" x14ac:dyDescent="0.3">
      <c r="A13331" t="s">
        <v>15639</v>
      </c>
      <c r="B13331" t="s">
        <v>2484</v>
      </c>
      <c r="C13331">
        <v>32542</v>
      </c>
      <c r="D13331">
        <v>4978659442</v>
      </c>
    </row>
    <row r="13332" spans="1:4" x14ac:dyDescent="0.3">
      <c r="A13332" t="s">
        <v>15640</v>
      </c>
      <c r="B13332" t="s">
        <v>2308</v>
      </c>
      <c r="C13332">
        <v>45541</v>
      </c>
      <c r="D13332">
        <v>5395528121</v>
      </c>
    </row>
    <row r="13333" spans="1:4" x14ac:dyDescent="0.3">
      <c r="A13333" t="s">
        <v>15641</v>
      </c>
      <c r="B13333" t="s">
        <v>2173</v>
      </c>
      <c r="C13333">
        <v>42614</v>
      </c>
      <c r="D13333">
        <v>3292353998</v>
      </c>
    </row>
    <row r="13334" spans="1:4" x14ac:dyDescent="0.3">
      <c r="A13334" t="s">
        <v>15642</v>
      </c>
      <c r="B13334" t="s">
        <v>1932</v>
      </c>
      <c r="C13334">
        <v>17734</v>
      </c>
      <c r="D13334">
        <v>5191866150</v>
      </c>
    </row>
    <row r="13335" spans="1:4" x14ac:dyDescent="0.3">
      <c r="A13335" t="s">
        <v>15643</v>
      </c>
      <c r="B13335" t="s">
        <v>2113</v>
      </c>
      <c r="C13335">
        <v>46485</v>
      </c>
      <c r="D13335">
        <v>8748349712</v>
      </c>
    </row>
    <row r="13336" spans="1:4" x14ac:dyDescent="0.3">
      <c r="A13336" t="s">
        <v>15644</v>
      </c>
      <c r="B13336" t="s">
        <v>2103</v>
      </c>
      <c r="C13336">
        <v>59546</v>
      </c>
      <c r="D13336">
        <v>9803956825</v>
      </c>
    </row>
    <row r="13337" spans="1:4" x14ac:dyDescent="0.3">
      <c r="A13337" t="s">
        <v>15645</v>
      </c>
      <c r="B13337" t="s">
        <v>2709</v>
      </c>
      <c r="C13337">
        <v>29938</v>
      </c>
      <c r="D13337">
        <v>4773306254</v>
      </c>
    </row>
    <row r="13338" spans="1:4" x14ac:dyDescent="0.3">
      <c r="A13338" t="s">
        <v>15646</v>
      </c>
      <c r="B13338" t="s">
        <v>3915</v>
      </c>
      <c r="C13338">
        <v>31752</v>
      </c>
      <c r="D13338">
        <v>4984363320</v>
      </c>
    </row>
    <row r="13339" spans="1:4" x14ac:dyDescent="0.3">
      <c r="A13339" t="s">
        <v>15647</v>
      </c>
      <c r="B13339" t="s">
        <v>2385</v>
      </c>
      <c r="C13339">
        <v>47114</v>
      </c>
      <c r="D13339">
        <v>6286877770</v>
      </c>
    </row>
    <row r="13340" spans="1:4" x14ac:dyDescent="0.3">
      <c r="A13340" t="s">
        <v>15648</v>
      </c>
      <c r="B13340" t="s">
        <v>2727</v>
      </c>
      <c r="C13340">
        <v>34973</v>
      </c>
      <c r="D13340">
        <v>2792499575</v>
      </c>
    </row>
    <row r="13341" spans="1:4" x14ac:dyDescent="0.3">
      <c r="A13341" t="s">
        <v>15649</v>
      </c>
      <c r="B13341" t="s">
        <v>1991</v>
      </c>
      <c r="C13341">
        <v>53759</v>
      </c>
      <c r="D13341">
        <v>2355104786</v>
      </c>
    </row>
    <row r="13342" spans="1:4" x14ac:dyDescent="0.3">
      <c r="A13342" t="s">
        <v>15650</v>
      </c>
      <c r="B13342" t="s">
        <v>3297</v>
      </c>
      <c r="C13342">
        <v>11961</v>
      </c>
      <c r="D13342">
        <v>1268934771</v>
      </c>
    </row>
    <row r="13343" spans="1:4" x14ac:dyDescent="0.3">
      <c r="A13343" t="s">
        <v>15651</v>
      </c>
      <c r="B13343" t="s">
        <v>2279</v>
      </c>
      <c r="C13343">
        <v>24692</v>
      </c>
      <c r="D13343">
        <v>994826516</v>
      </c>
    </row>
    <row r="13344" spans="1:4" x14ac:dyDescent="0.3">
      <c r="A13344" t="s">
        <v>15652</v>
      </c>
      <c r="B13344" t="s">
        <v>2856</v>
      </c>
      <c r="C13344">
        <v>25509</v>
      </c>
      <c r="D13344">
        <v>8109358470</v>
      </c>
    </row>
    <row r="13345" spans="1:4" x14ac:dyDescent="0.3">
      <c r="A13345" t="s">
        <v>15653</v>
      </c>
      <c r="B13345" t="s">
        <v>2217</v>
      </c>
      <c r="C13345">
        <v>13104</v>
      </c>
      <c r="D13345">
        <v>885693418</v>
      </c>
    </row>
    <row r="13346" spans="1:4" x14ac:dyDescent="0.3">
      <c r="A13346" t="s">
        <v>15654</v>
      </c>
      <c r="B13346" t="s">
        <v>2393</v>
      </c>
      <c r="C13346">
        <v>21599</v>
      </c>
      <c r="D13346">
        <v>4097160079</v>
      </c>
    </row>
    <row r="13347" spans="1:4" x14ac:dyDescent="0.3">
      <c r="A13347" t="s">
        <v>15655</v>
      </c>
      <c r="B13347" t="s">
        <v>2997</v>
      </c>
      <c r="C13347">
        <v>34344</v>
      </c>
      <c r="D13347">
        <v>6695538166</v>
      </c>
    </row>
    <row r="13348" spans="1:4" x14ac:dyDescent="0.3">
      <c r="A13348" t="s">
        <v>15656</v>
      </c>
      <c r="B13348" t="s">
        <v>2127</v>
      </c>
      <c r="C13348">
        <v>43471</v>
      </c>
      <c r="D13348">
        <v>7741079360</v>
      </c>
    </row>
    <row r="13349" spans="1:4" x14ac:dyDescent="0.3">
      <c r="A13349" t="s">
        <v>15657</v>
      </c>
      <c r="B13349" t="s">
        <v>1958</v>
      </c>
      <c r="C13349">
        <v>37892</v>
      </c>
      <c r="D13349">
        <v>4039266773</v>
      </c>
    </row>
    <row r="13350" spans="1:4" x14ac:dyDescent="0.3">
      <c r="A13350" t="s">
        <v>15658</v>
      </c>
      <c r="B13350" t="s">
        <v>2517</v>
      </c>
      <c r="C13350">
        <v>14969</v>
      </c>
      <c r="D13350">
        <v>1664426442</v>
      </c>
    </row>
    <row r="13351" spans="1:4" x14ac:dyDescent="0.3">
      <c r="A13351" t="s">
        <v>15659</v>
      </c>
      <c r="B13351" t="s">
        <v>2283</v>
      </c>
      <c r="C13351">
        <v>37495</v>
      </c>
      <c r="D13351">
        <v>9620547551</v>
      </c>
    </row>
    <row r="13352" spans="1:4" x14ac:dyDescent="0.3">
      <c r="A13352" t="s">
        <v>15660</v>
      </c>
      <c r="B13352" t="s">
        <v>3076</v>
      </c>
      <c r="C13352">
        <v>46094</v>
      </c>
      <c r="D13352">
        <v>9196221739</v>
      </c>
    </row>
    <row r="13353" spans="1:4" x14ac:dyDescent="0.3">
      <c r="A13353" t="s">
        <v>15661</v>
      </c>
      <c r="B13353" t="s">
        <v>1984</v>
      </c>
      <c r="C13353">
        <v>35309</v>
      </c>
      <c r="D13353">
        <v>7188904251</v>
      </c>
    </row>
    <row r="13354" spans="1:4" x14ac:dyDescent="0.3">
      <c r="A13354" t="s">
        <v>15662</v>
      </c>
      <c r="B13354" t="s">
        <v>1954</v>
      </c>
      <c r="C13354">
        <v>18906</v>
      </c>
      <c r="D13354">
        <v>7367438190</v>
      </c>
    </row>
    <row r="13355" spans="1:4" x14ac:dyDescent="0.3">
      <c r="A13355" t="s">
        <v>15663</v>
      </c>
      <c r="B13355" t="s">
        <v>2244</v>
      </c>
      <c r="C13355">
        <v>38798</v>
      </c>
      <c r="D13355">
        <v>1042822263</v>
      </c>
    </row>
    <row r="13356" spans="1:4" x14ac:dyDescent="0.3">
      <c r="A13356" t="s">
        <v>15664</v>
      </c>
      <c r="B13356" t="s">
        <v>1986</v>
      </c>
      <c r="C13356">
        <v>31997</v>
      </c>
      <c r="D13356">
        <v>1918356416</v>
      </c>
    </row>
    <row r="13357" spans="1:4" x14ac:dyDescent="0.3">
      <c r="A13357" t="s">
        <v>15665</v>
      </c>
      <c r="B13357" t="s">
        <v>2369</v>
      </c>
      <c r="C13357">
        <v>57573</v>
      </c>
      <c r="D13357">
        <v>5460394635</v>
      </c>
    </row>
    <row r="13358" spans="1:4" x14ac:dyDescent="0.3">
      <c r="A13358" t="s">
        <v>15666</v>
      </c>
      <c r="B13358" t="s">
        <v>2014</v>
      </c>
      <c r="C13358">
        <v>43450</v>
      </c>
      <c r="D13358">
        <v>132027631</v>
      </c>
    </row>
    <row r="13359" spans="1:4" x14ac:dyDescent="0.3">
      <c r="A13359" t="s">
        <v>15667</v>
      </c>
      <c r="B13359" t="s">
        <v>2507</v>
      </c>
      <c r="C13359">
        <v>10206</v>
      </c>
      <c r="D13359">
        <v>6769297310</v>
      </c>
    </row>
    <row r="13360" spans="1:4" x14ac:dyDescent="0.3">
      <c r="A13360" t="s">
        <v>15668</v>
      </c>
      <c r="B13360" t="s">
        <v>2004</v>
      </c>
      <c r="C13360">
        <v>49612</v>
      </c>
      <c r="D13360">
        <v>1456229036</v>
      </c>
    </row>
    <row r="13361" spans="1:4" x14ac:dyDescent="0.3">
      <c r="A13361" t="s">
        <v>15669</v>
      </c>
      <c r="B13361" t="s">
        <v>2201</v>
      </c>
      <c r="C13361">
        <v>19047</v>
      </c>
      <c r="D13361">
        <v>8971738782</v>
      </c>
    </row>
    <row r="13362" spans="1:4" x14ac:dyDescent="0.3">
      <c r="A13362" t="s">
        <v>15670</v>
      </c>
      <c r="B13362" t="s">
        <v>2239</v>
      </c>
      <c r="C13362">
        <v>18420</v>
      </c>
      <c r="D13362">
        <v>8718856853</v>
      </c>
    </row>
    <row r="13363" spans="1:4" x14ac:dyDescent="0.3">
      <c r="A13363" t="s">
        <v>15671</v>
      </c>
      <c r="B13363" t="s">
        <v>2403</v>
      </c>
      <c r="C13363">
        <v>43330</v>
      </c>
      <c r="D13363">
        <v>6815475379</v>
      </c>
    </row>
    <row r="13364" spans="1:4" x14ac:dyDescent="0.3">
      <c r="A13364" t="s">
        <v>15672</v>
      </c>
      <c r="B13364" t="s">
        <v>2014</v>
      </c>
      <c r="C13364">
        <v>51122</v>
      </c>
      <c r="D13364">
        <v>4453705328</v>
      </c>
    </row>
    <row r="13365" spans="1:4" x14ac:dyDescent="0.3">
      <c r="A13365" t="s">
        <v>15673</v>
      </c>
      <c r="B13365" t="s">
        <v>2452</v>
      </c>
      <c r="C13365">
        <v>46202</v>
      </c>
      <c r="D13365">
        <v>8998375370</v>
      </c>
    </row>
    <row r="13366" spans="1:4" x14ac:dyDescent="0.3">
      <c r="A13366" t="s">
        <v>15674</v>
      </c>
      <c r="B13366" t="s">
        <v>2731</v>
      </c>
      <c r="C13366">
        <v>16121</v>
      </c>
      <c r="D13366">
        <v>4849214614</v>
      </c>
    </row>
    <row r="13367" spans="1:4" x14ac:dyDescent="0.3">
      <c r="A13367" t="s">
        <v>15675</v>
      </c>
      <c r="B13367" t="s">
        <v>2847</v>
      </c>
      <c r="C13367">
        <v>38412</v>
      </c>
      <c r="D13367">
        <v>7191906499</v>
      </c>
    </row>
    <row r="13368" spans="1:4" x14ac:dyDescent="0.3">
      <c r="A13368" t="s">
        <v>15676</v>
      </c>
      <c r="B13368" t="s">
        <v>2190</v>
      </c>
      <c r="C13368">
        <v>57854</v>
      </c>
      <c r="D13368">
        <v>8895721314</v>
      </c>
    </row>
    <row r="13369" spans="1:4" x14ac:dyDescent="0.3">
      <c r="A13369" t="s">
        <v>15677</v>
      </c>
      <c r="B13369" t="s">
        <v>2674</v>
      </c>
      <c r="C13369">
        <v>13108</v>
      </c>
      <c r="D13369">
        <v>4037854406</v>
      </c>
    </row>
    <row r="13370" spans="1:4" x14ac:dyDescent="0.3">
      <c r="A13370" t="s">
        <v>15678</v>
      </c>
      <c r="B13370" t="s">
        <v>2069</v>
      </c>
      <c r="C13370">
        <v>53033</v>
      </c>
      <c r="D13370">
        <v>9561367408</v>
      </c>
    </row>
    <row r="13371" spans="1:4" x14ac:dyDescent="0.3">
      <c r="A13371" t="s">
        <v>15679</v>
      </c>
      <c r="B13371" t="s">
        <v>2312</v>
      </c>
      <c r="C13371">
        <v>44676</v>
      </c>
      <c r="D13371">
        <v>5792300712</v>
      </c>
    </row>
    <row r="13372" spans="1:4" x14ac:dyDescent="0.3">
      <c r="A13372" t="s">
        <v>15680</v>
      </c>
      <c r="B13372" t="s">
        <v>2039</v>
      </c>
      <c r="C13372">
        <v>28265</v>
      </c>
      <c r="D13372">
        <v>7374898193</v>
      </c>
    </row>
    <row r="13373" spans="1:4" x14ac:dyDescent="0.3">
      <c r="A13373" t="s">
        <v>15681</v>
      </c>
      <c r="B13373" t="s">
        <v>2164</v>
      </c>
      <c r="C13373">
        <v>57247</v>
      </c>
      <c r="D13373">
        <v>8173067724</v>
      </c>
    </row>
    <row r="13374" spans="1:4" x14ac:dyDescent="0.3">
      <c r="A13374" t="s">
        <v>15682</v>
      </c>
      <c r="B13374" t="s">
        <v>2411</v>
      </c>
      <c r="C13374">
        <v>59941</v>
      </c>
      <c r="D13374">
        <v>4698538416</v>
      </c>
    </row>
    <row r="13375" spans="1:4" x14ac:dyDescent="0.3">
      <c r="A13375" t="s">
        <v>15683</v>
      </c>
      <c r="B13375" t="s">
        <v>2466</v>
      </c>
      <c r="C13375">
        <v>52412</v>
      </c>
      <c r="D13375">
        <v>7966083349</v>
      </c>
    </row>
    <row r="13376" spans="1:4" x14ac:dyDescent="0.3">
      <c r="A13376" t="s">
        <v>15684</v>
      </c>
      <c r="B13376" t="s">
        <v>2731</v>
      </c>
      <c r="C13376">
        <v>31892</v>
      </c>
      <c r="D13376">
        <v>7011563598</v>
      </c>
    </row>
    <row r="13377" spans="1:4" x14ac:dyDescent="0.3">
      <c r="A13377" t="s">
        <v>15685</v>
      </c>
      <c r="B13377" t="s">
        <v>2916</v>
      </c>
      <c r="C13377">
        <v>37579</v>
      </c>
      <c r="D13377">
        <v>5138969978</v>
      </c>
    </row>
    <row r="13378" spans="1:4" x14ac:dyDescent="0.3">
      <c r="A13378" t="s">
        <v>15686</v>
      </c>
      <c r="B13378" t="s">
        <v>4362</v>
      </c>
      <c r="C13378">
        <v>59895</v>
      </c>
      <c r="D13378">
        <v>9458901820</v>
      </c>
    </row>
    <row r="13379" spans="1:4" x14ac:dyDescent="0.3">
      <c r="A13379" t="s">
        <v>15687</v>
      </c>
      <c r="B13379" t="s">
        <v>2004</v>
      </c>
      <c r="C13379">
        <v>27491</v>
      </c>
      <c r="D13379">
        <v>2792636599</v>
      </c>
    </row>
    <row r="13380" spans="1:4" x14ac:dyDescent="0.3">
      <c r="A13380" t="s">
        <v>15688</v>
      </c>
      <c r="B13380" t="s">
        <v>2300</v>
      </c>
      <c r="C13380">
        <v>44598</v>
      </c>
      <c r="D13380">
        <v>7912639675</v>
      </c>
    </row>
    <row r="13381" spans="1:4" x14ac:dyDescent="0.3">
      <c r="A13381" t="s">
        <v>15689</v>
      </c>
      <c r="B13381" t="s">
        <v>2075</v>
      </c>
      <c r="C13381">
        <v>45386</v>
      </c>
      <c r="D13381">
        <v>8748349712</v>
      </c>
    </row>
    <row r="13382" spans="1:4" x14ac:dyDescent="0.3">
      <c r="A13382" t="s">
        <v>15690</v>
      </c>
      <c r="B13382" t="s">
        <v>2764</v>
      </c>
      <c r="C13382">
        <v>59248</v>
      </c>
      <c r="D13382">
        <v>5075915108</v>
      </c>
    </row>
    <row r="13383" spans="1:4" x14ac:dyDescent="0.3">
      <c r="A13383" t="s">
        <v>15691</v>
      </c>
      <c r="B13383" t="s">
        <v>3169</v>
      </c>
      <c r="C13383">
        <v>35848</v>
      </c>
      <c r="D13383">
        <v>9627071331</v>
      </c>
    </row>
    <row r="13384" spans="1:4" x14ac:dyDescent="0.3">
      <c r="A13384" t="s">
        <v>15692</v>
      </c>
      <c r="B13384" t="s">
        <v>2824</v>
      </c>
      <c r="C13384">
        <v>16403</v>
      </c>
      <c r="D13384">
        <v>9597202352</v>
      </c>
    </row>
    <row r="13385" spans="1:4" x14ac:dyDescent="0.3">
      <c r="A13385" t="s">
        <v>15693</v>
      </c>
      <c r="B13385" t="s">
        <v>2914</v>
      </c>
      <c r="C13385">
        <v>13966</v>
      </c>
      <c r="D13385">
        <v>8377113392</v>
      </c>
    </row>
    <row r="13386" spans="1:4" x14ac:dyDescent="0.3">
      <c r="A13386" t="s">
        <v>15694</v>
      </c>
      <c r="B13386" t="s">
        <v>2376</v>
      </c>
      <c r="C13386">
        <v>30096</v>
      </c>
      <c r="D13386">
        <v>2083520173</v>
      </c>
    </row>
    <row r="13387" spans="1:4" x14ac:dyDescent="0.3">
      <c r="A13387" t="s">
        <v>15695</v>
      </c>
      <c r="B13387" t="s">
        <v>2047</v>
      </c>
      <c r="C13387">
        <v>15995</v>
      </c>
      <c r="D13387">
        <v>4039266773</v>
      </c>
    </row>
    <row r="13388" spans="1:4" x14ac:dyDescent="0.3">
      <c r="A13388" t="s">
        <v>15696</v>
      </c>
      <c r="B13388" t="s">
        <v>2173</v>
      </c>
      <c r="C13388">
        <v>50993</v>
      </c>
      <c r="D13388">
        <v>2292892200</v>
      </c>
    </row>
    <row r="13389" spans="1:4" x14ac:dyDescent="0.3">
      <c r="A13389" t="s">
        <v>15697</v>
      </c>
      <c r="B13389" t="s">
        <v>2997</v>
      </c>
      <c r="C13389">
        <v>24542</v>
      </c>
      <c r="D13389">
        <v>2191014690</v>
      </c>
    </row>
    <row r="13390" spans="1:4" x14ac:dyDescent="0.3">
      <c r="A13390" t="s">
        <v>15698</v>
      </c>
      <c r="B13390" t="s">
        <v>2348</v>
      </c>
      <c r="C13390">
        <v>27597</v>
      </c>
      <c r="D13390">
        <v>4323171323</v>
      </c>
    </row>
    <row r="13391" spans="1:4" x14ac:dyDescent="0.3">
      <c r="A13391" t="s">
        <v>15699</v>
      </c>
      <c r="B13391" t="s">
        <v>2246</v>
      </c>
      <c r="C13391">
        <v>54613</v>
      </c>
      <c r="D13391">
        <v>4260324861</v>
      </c>
    </row>
    <row r="13392" spans="1:4" x14ac:dyDescent="0.3">
      <c r="A13392" t="s">
        <v>15700</v>
      </c>
      <c r="B13392" t="s">
        <v>2396</v>
      </c>
      <c r="C13392">
        <v>46813</v>
      </c>
      <c r="D13392">
        <v>9260254965</v>
      </c>
    </row>
    <row r="13393" spans="1:4" x14ac:dyDescent="0.3">
      <c r="A13393" t="s">
        <v>15701</v>
      </c>
      <c r="B13393" t="s">
        <v>4422</v>
      </c>
      <c r="C13393">
        <v>46293</v>
      </c>
      <c r="D13393">
        <v>3772653790</v>
      </c>
    </row>
    <row r="13394" spans="1:4" x14ac:dyDescent="0.3">
      <c r="A13394" t="s">
        <v>15702</v>
      </c>
      <c r="B13394" t="s">
        <v>2109</v>
      </c>
      <c r="C13394">
        <v>56597</v>
      </c>
      <c r="D13394">
        <v>1062607929</v>
      </c>
    </row>
    <row r="13395" spans="1:4" x14ac:dyDescent="0.3">
      <c r="A13395" t="s">
        <v>15703</v>
      </c>
      <c r="B13395" t="s">
        <v>2727</v>
      </c>
      <c r="C13395">
        <v>23097</v>
      </c>
      <c r="D13395">
        <v>3524504531</v>
      </c>
    </row>
    <row r="13396" spans="1:4" x14ac:dyDescent="0.3">
      <c r="A13396" t="s">
        <v>15704</v>
      </c>
      <c r="B13396" t="s">
        <v>2063</v>
      </c>
      <c r="C13396">
        <v>46031</v>
      </c>
      <c r="D13396">
        <v>1958063002</v>
      </c>
    </row>
    <row r="13397" spans="1:4" x14ac:dyDescent="0.3">
      <c r="A13397" t="s">
        <v>15705</v>
      </c>
      <c r="B13397" t="s">
        <v>2439</v>
      </c>
      <c r="C13397">
        <v>38224</v>
      </c>
      <c r="D13397">
        <v>966588630</v>
      </c>
    </row>
    <row r="13398" spans="1:4" x14ac:dyDescent="0.3">
      <c r="A13398" t="s">
        <v>15706</v>
      </c>
      <c r="B13398" t="s">
        <v>2552</v>
      </c>
      <c r="C13398">
        <v>37357</v>
      </c>
      <c r="D13398">
        <v>8568859739</v>
      </c>
    </row>
    <row r="13399" spans="1:4" x14ac:dyDescent="0.3">
      <c r="A13399" t="s">
        <v>15707</v>
      </c>
      <c r="B13399" t="s">
        <v>2141</v>
      </c>
      <c r="C13399">
        <v>38871</v>
      </c>
      <c r="D13399">
        <v>6235447353</v>
      </c>
    </row>
    <row r="13400" spans="1:4" x14ac:dyDescent="0.3">
      <c r="A13400" t="s">
        <v>15708</v>
      </c>
      <c r="B13400" t="s">
        <v>2030</v>
      </c>
      <c r="C13400">
        <v>36901</v>
      </c>
      <c r="D13400">
        <v>4688336071</v>
      </c>
    </row>
    <row r="13401" spans="1:4" x14ac:dyDescent="0.3">
      <c r="A13401" t="s">
        <v>15709</v>
      </c>
      <c r="B13401" t="s">
        <v>2567</v>
      </c>
      <c r="C13401">
        <v>21151</v>
      </c>
      <c r="D13401">
        <v>8646243699</v>
      </c>
    </row>
    <row r="13402" spans="1:4" x14ac:dyDescent="0.3">
      <c r="A13402" t="s">
        <v>15710</v>
      </c>
      <c r="B13402" t="s">
        <v>2524</v>
      </c>
      <c r="C13402">
        <v>37871</v>
      </c>
      <c r="D13402">
        <v>7783641539</v>
      </c>
    </row>
    <row r="13403" spans="1:4" x14ac:dyDescent="0.3">
      <c r="A13403" t="s">
        <v>15711</v>
      </c>
      <c r="B13403" t="s">
        <v>2151</v>
      </c>
      <c r="C13403">
        <v>53727</v>
      </c>
      <c r="D13403">
        <v>797655034</v>
      </c>
    </row>
    <row r="13404" spans="1:4" x14ac:dyDescent="0.3">
      <c r="A13404" t="s">
        <v>15712</v>
      </c>
      <c r="B13404" t="s">
        <v>1946</v>
      </c>
      <c r="C13404">
        <v>30020</v>
      </c>
      <c r="D13404">
        <v>9089601147</v>
      </c>
    </row>
    <row r="13405" spans="1:4" x14ac:dyDescent="0.3">
      <c r="A13405" t="s">
        <v>15713</v>
      </c>
      <c r="B13405" t="s">
        <v>2343</v>
      </c>
      <c r="C13405">
        <v>33338</v>
      </c>
      <c r="D13405">
        <v>9238967105</v>
      </c>
    </row>
    <row r="13406" spans="1:4" x14ac:dyDescent="0.3">
      <c r="A13406" t="s">
        <v>15714</v>
      </c>
      <c r="B13406" t="s">
        <v>3237</v>
      </c>
      <c r="C13406">
        <v>14750</v>
      </c>
      <c r="D13406">
        <v>27852261</v>
      </c>
    </row>
    <row r="13407" spans="1:4" x14ac:dyDescent="0.3">
      <c r="A13407" t="s">
        <v>15715</v>
      </c>
      <c r="B13407" t="s">
        <v>2441</v>
      </c>
      <c r="C13407">
        <v>49241</v>
      </c>
      <c r="D13407">
        <v>1958063002</v>
      </c>
    </row>
    <row r="13408" spans="1:4" x14ac:dyDescent="0.3">
      <c r="A13408" t="s">
        <v>15716</v>
      </c>
      <c r="B13408" t="s">
        <v>2441</v>
      </c>
      <c r="C13408">
        <v>35734</v>
      </c>
      <c r="D13408">
        <v>1573192775</v>
      </c>
    </row>
    <row r="13409" spans="1:4" x14ac:dyDescent="0.3">
      <c r="A13409" t="s">
        <v>15717</v>
      </c>
      <c r="B13409" t="s">
        <v>3376</v>
      </c>
      <c r="C13409">
        <v>32386</v>
      </c>
      <c r="D13409">
        <v>6819637888</v>
      </c>
    </row>
    <row r="13410" spans="1:4" x14ac:dyDescent="0.3">
      <c r="A13410" t="s">
        <v>15718</v>
      </c>
      <c r="B13410" t="s">
        <v>2920</v>
      </c>
      <c r="C13410">
        <v>29266</v>
      </c>
      <c r="D13410">
        <v>4649590612</v>
      </c>
    </row>
    <row r="13411" spans="1:4" x14ac:dyDescent="0.3">
      <c r="A13411" t="s">
        <v>15719</v>
      </c>
      <c r="B13411" t="s">
        <v>2387</v>
      </c>
      <c r="C13411">
        <v>16560</v>
      </c>
      <c r="D13411">
        <v>8346855079</v>
      </c>
    </row>
    <row r="13412" spans="1:4" x14ac:dyDescent="0.3">
      <c r="A13412" t="s">
        <v>15720</v>
      </c>
      <c r="B13412" t="s">
        <v>3315</v>
      </c>
      <c r="C13412">
        <v>48323</v>
      </c>
      <c r="D13412">
        <v>8858733592</v>
      </c>
    </row>
    <row r="13413" spans="1:4" x14ac:dyDescent="0.3">
      <c r="A13413" t="s">
        <v>15721</v>
      </c>
      <c r="B13413" t="s">
        <v>2059</v>
      </c>
      <c r="C13413">
        <v>53355</v>
      </c>
      <c r="D13413">
        <v>7493076952</v>
      </c>
    </row>
    <row r="13414" spans="1:4" x14ac:dyDescent="0.3">
      <c r="A13414" t="s">
        <v>15722</v>
      </c>
      <c r="B13414" t="s">
        <v>3734</v>
      </c>
      <c r="C13414">
        <v>27070</v>
      </c>
      <c r="D13414">
        <v>7521557441</v>
      </c>
    </row>
    <row r="13415" spans="1:4" x14ac:dyDescent="0.3">
      <c r="A13415" t="s">
        <v>15723</v>
      </c>
      <c r="B13415" t="s">
        <v>2059</v>
      </c>
      <c r="C13415">
        <v>59557</v>
      </c>
      <c r="D13415">
        <v>6321654205</v>
      </c>
    </row>
    <row r="13416" spans="1:4" x14ac:dyDescent="0.3">
      <c r="A13416" t="s">
        <v>15724</v>
      </c>
      <c r="B13416" t="s">
        <v>2075</v>
      </c>
      <c r="C13416">
        <v>54231</v>
      </c>
      <c r="D13416">
        <v>2547511673</v>
      </c>
    </row>
    <row r="13417" spans="1:4" x14ac:dyDescent="0.3">
      <c r="A13417" t="s">
        <v>15725</v>
      </c>
      <c r="B13417" t="s">
        <v>2505</v>
      </c>
      <c r="C13417">
        <v>36387</v>
      </c>
      <c r="D13417">
        <v>2524572722</v>
      </c>
    </row>
    <row r="13418" spans="1:4" x14ac:dyDescent="0.3">
      <c r="A13418" t="s">
        <v>15726</v>
      </c>
      <c r="B13418" t="s">
        <v>3247</v>
      </c>
      <c r="C13418">
        <v>17334</v>
      </c>
      <c r="D13418">
        <v>7492341709</v>
      </c>
    </row>
    <row r="13419" spans="1:4" x14ac:dyDescent="0.3">
      <c r="A13419" t="s">
        <v>15727</v>
      </c>
      <c r="B13419" t="s">
        <v>2365</v>
      </c>
      <c r="C13419">
        <v>13015</v>
      </c>
      <c r="D13419">
        <v>1606657585</v>
      </c>
    </row>
    <row r="13420" spans="1:4" x14ac:dyDescent="0.3">
      <c r="A13420" t="s">
        <v>15728</v>
      </c>
      <c r="B13420" t="s">
        <v>2300</v>
      </c>
      <c r="C13420">
        <v>25560</v>
      </c>
      <c r="D13420">
        <v>1549399640</v>
      </c>
    </row>
    <row r="13421" spans="1:4" x14ac:dyDescent="0.3">
      <c r="A13421" t="s">
        <v>15729</v>
      </c>
      <c r="B13421" t="s">
        <v>2197</v>
      </c>
      <c r="C13421">
        <v>34498</v>
      </c>
      <c r="D13421">
        <v>2421688019</v>
      </c>
    </row>
    <row r="13422" spans="1:4" x14ac:dyDescent="0.3">
      <c r="A13422" t="s">
        <v>15730</v>
      </c>
      <c r="B13422" t="s">
        <v>3076</v>
      </c>
      <c r="C13422">
        <v>44332</v>
      </c>
      <c r="D13422">
        <v>6260817967</v>
      </c>
    </row>
    <row r="13423" spans="1:4" x14ac:dyDescent="0.3">
      <c r="A13423" t="s">
        <v>15731</v>
      </c>
      <c r="B13423" t="s">
        <v>2288</v>
      </c>
      <c r="C13423">
        <v>20764</v>
      </c>
      <c r="D13423">
        <v>1439916314</v>
      </c>
    </row>
    <row r="13424" spans="1:4" x14ac:dyDescent="0.3">
      <c r="A13424" t="s">
        <v>15732</v>
      </c>
      <c r="B13424" t="s">
        <v>2824</v>
      </c>
      <c r="C13424">
        <v>42970</v>
      </c>
      <c r="D13424">
        <v>6322781804</v>
      </c>
    </row>
    <row r="13425" spans="1:4" x14ac:dyDescent="0.3">
      <c r="A13425" t="s">
        <v>15733</v>
      </c>
      <c r="B13425" t="s">
        <v>2682</v>
      </c>
      <c r="C13425">
        <v>33414</v>
      </c>
      <c r="D13425">
        <v>2083520173</v>
      </c>
    </row>
    <row r="13426" spans="1:4" x14ac:dyDescent="0.3">
      <c r="A13426" t="s">
        <v>15734</v>
      </c>
      <c r="B13426" t="s">
        <v>2004</v>
      </c>
      <c r="C13426">
        <v>58135</v>
      </c>
      <c r="D13426">
        <v>7979647432</v>
      </c>
    </row>
    <row r="13427" spans="1:4" x14ac:dyDescent="0.3">
      <c r="A13427" t="s">
        <v>15735</v>
      </c>
      <c r="B13427" t="s">
        <v>1954</v>
      </c>
      <c r="C13427">
        <v>42265</v>
      </c>
      <c r="D13427">
        <v>2405876701</v>
      </c>
    </row>
    <row r="13428" spans="1:4" x14ac:dyDescent="0.3">
      <c r="A13428" t="s">
        <v>15736</v>
      </c>
      <c r="B13428" t="s">
        <v>2113</v>
      </c>
      <c r="C13428">
        <v>57027</v>
      </c>
      <c r="D13428">
        <v>885693418</v>
      </c>
    </row>
    <row r="13429" spans="1:4" x14ac:dyDescent="0.3">
      <c r="A13429" t="s">
        <v>15737</v>
      </c>
      <c r="B13429" t="s">
        <v>2387</v>
      </c>
      <c r="C13429">
        <v>43880</v>
      </c>
      <c r="D13429">
        <v>6284045549</v>
      </c>
    </row>
    <row r="13430" spans="1:4" x14ac:dyDescent="0.3">
      <c r="A13430" t="s">
        <v>15738</v>
      </c>
      <c r="B13430" t="s">
        <v>3041</v>
      </c>
      <c r="C13430">
        <v>10088</v>
      </c>
      <c r="D13430">
        <v>6436551115</v>
      </c>
    </row>
    <row r="13431" spans="1:4" x14ac:dyDescent="0.3">
      <c r="A13431" t="s">
        <v>15739</v>
      </c>
      <c r="B13431" t="s">
        <v>2049</v>
      </c>
      <c r="C13431">
        <v>55139</v>
      </c>
      <c r="D13431">
        <v>2259282237</v>
      </c>
    </row>
    <row r="13432" spans="1:4" x14ac:dyDescent="0.3">
      <c r="A13432" t="s">
        <v>15740</v>
      </c>
      <c r="B13432" t="s">
        <v>2411</v>
      </c>
      <c r="C13432">
        <v>52019</v>
      </c>
      <c r="D13432">
        <v>5998486889</v>
      </c>
    </row>
    <row r="13433" spans="1:4" x14ac:dyDescent="0.3">
      <c r="A13433" t="s">
        <v>15741</v>
      </c>
      <c r="B13433" t="s">
        <v>2519</v>
      </c>
      <c r="C13433">
        <v>17350</v>
      </c>
      <c r="D13433">
        <v>7242677408</v>
      </c>
    </row>
    <row r="13434" spans="1:4" x14ac:dyDescent="0.3">
      <c r="A13434" t="s">
        <v>15742</v>
      </c>
      <c r="B13434" t="s">
        <v>2223</v>
      </c>
      <c r="C13434">
        <v>53271</v>
      </c>
      <c r="D13434">
        <v>3538909016</v>
      </c>
    </row>
    <row r="13435" spans="1:4" x14ac:dyDescent="0.3">
      <c r="A13435" t="s">
        <v>15743</v>
      </c>
      <c r="B13435" t="s">
        <v>1988</v>
      </c>
      <c r="C13435">
        <v>57016</v>
      </c>
      <c r="D13435">
        <v>8333777430</v>
      </c>
    </row>
    <row r="13436" spans="1:4" x14ac:dyDescent="0.3">
      <c r="A13436" t="s">
        <v>15744</v>
      </c>
      <c r="B13436" t="s">
        <v>2283</v>
      </c>
      <c r="C13436">
        <v>16326</v>
      </c>
      <c r="D13436">
        <v>1573192775</v>
      </c>
    </row>
    <row r="13437" spans="1:4" x14ac:dyDescent="0.3">
      <c r="A13437" t="s">
        <v>15745</v>
      </c>
      <c r="B13437" t="s">
        <v>1952</v>
      </c>
      <c r="C13437">
        <v>57407</v>
      </c>
      <c r="D13437">
        <v>9260254965</v>
      </c>
    </row>
    <row r="13438" spans="1:4" x14ac:dyDescent="0.3">
      <c r="A13438" t="s">
        <v>15746</v>
      </c>
      <c r="B13438" t="s">
        <v>2790</v>
      </c>
      <c r="C13438">
        <v>43608</v>
      </c>
      <c r="D13438">
        <v>7670936274</v>
      </c>
    </row>
    <row r="13439" spans="1:4" x14ac:dyDescent="0.3">
      <c r="A13439" t="s">
        <v>15747</v>
      </c>
      <c r="B13439" t="s">
        <v>2572</v>
      </c>
      <c r="C13439">
        <v>43999</v>
      </c>
      <c r="D13439">
        <v>4278470843</v>
      </c>
    </row>
    <row r="13440" spans="1:4" x14ac:dyDescent="0.3">
      <c r="A13440" t="s">
        <v>15748</v>
      </c>
      <c r="B13440" t="s">
        <v>2457</v>
      </c>
      <c r="C13440">
        <v>49600</v>
      </c>
      <c r="D13440">
        <v>6978367184</v>
      </c>
    </row>
    <row r="13441" spans="1:4" x14ac:dyDescent="0.3">
      <c r="A13441" t="s">
        <v>15749</v>
      </c>
      <c r="B13441" t="s">
        <v>2337</v>
      </c>
      <c r="C13441">
        <v>55636</v>
      </c>
      <c r="D13441">
        <v>4649590612</v>
      </c>
    </row>
    <row r="13442" spans="1:4" x14ac:dyDescent="0.3">
      <c r="A13442" t="s">
        <v>15750</v>
      </c>
      <c r="B13442" t="s">
        <v>2762</v>
      </c>
      <c r="C13442">
        <v>26147</v>
      </c>
      <c r="D13442">
        <v>3488994694</v>
      </c>
    </row>
    <row r="13443" spans="1:4" x14ac:dyDescent="0.3">
      <c r="A13443" t="s">
        <v>15751</v>
      </c>
      <c r="B13443" t="s">
        <v>3376</v>
      </c>
      <c r="C13443">
        <v>17179</v>
      </c>
      <c r="D13443">
        <v>3554200719</v>
      </c>
    </row>
    <row r="13444" spans="1:4" x14ac:dyDescent="0.3">
      <c r="A13444" t="s">
        <v>15752</v>
      </c>
      <c r="B13444" t="s">
        <v>3527</v>
      </c>
      <c r="C13444">
        <v>24586</v>
      </c>
      <c r="D13444">
        <v>5984294621</v>
      </c>
    </row>
    <row r="13445" spans="1:4" x14ac:dyDescent="0.3">
      <c r="A13445" t="s">
        <v>15753</v>
      </c>
      <c r="B13445" t="s">
        <v>2405</v>
      </c>
      <c r="C13445">
        <v>28997</v>
      </c>
      <c r="D13445">
        <v>2973558387</v>
      </c>
    </row>
    <row r="13446" spans="1:4" x14ac:dyDescent="0.3">
      <c r="A13446" t="s">
        <v>15754</v>
      </c>
      <c r="B13446" t="s">
        <v>2154</v>
      </c>
      <c r="C13446">
        <v>32778</v>
      </c>
      <c r="D13446">
        <v>3554301841</v>
      </c>
    </row>
    <row r="13447" spans="1:4" x14ac:dyDescent="0.3">
      <c r="A13447" t="s">
        <v>15755</v>
      </c>
      <c r="B13447" t="s">
        <v>3376</v>
      </c>
      <c r="C13447">
        <v>54478</v>
      </c>
      <c r="D13447">
        <v>9228842121</v>
      </c>
    </row>
    <row r="13448" spans="1:4" x14ac:dyDescent="0.3">
      <c r="A13448" t="s">
        <v>15756</v>
      </c>
      <c r="B13448" t="s">
        <v>2069</v>
      </c>
      <c r="C13448">
        <v>23291</v>
      </c>
      <c r="D13448">
        <v>2821741499</v>
      </c>
    </row>
    <row r="13449" spans="1:4" x14ac:dyDescent="0.3">
      <c r="A13449" t="s">
        <v>15757</v>
      </c>
      <c r="B13449" t="s">
        <v>2016</v>
      </c>
      <c r="C13449">
        <v>47569</v>
      </c>
      <c r="D13449">
        <v>9684187432</v>
      </c>
    </row>
    <row r="13450" spans="1:4" x14ac:dyDescent="0.3">
      <c r="A13450" t="s">
        <v>15758</v>
      </c>
      <c r="B13450" t="s">
        <v>2221</v>
      </c>
      <c r="C13450">
        <v>20151</v>
      </c>
      <c r="D13450">
        <v>7188904251</v>
      </c>
    </row>
    <row r="13451" spans="1:4" x14ac:dyDescent="0.3">
      <c r="A13451" t="s">
        <v>15759</v>
      </c>
      <c r="B13451" t="s">
        <v>2063</v>
      </c>
      <c r="C13451">
        <v>51006</v>
      </c>
      <c r="D13451">
        <v>4691333258</v>
      </c>
    </row>
    <row r="13452" spans="1:4" x14ac:dyDescent="0.3">
      <c r="A13452" t="s">
        <v>15760</v>
      </c>
      <c r="B13452" t="s">
        <v>1964</v>
      </c>
      <c r="C13452">
        <v>28254</v>
      </c>
      <c r="D13452">
        <v>5975948169</v>
      </c>
    </row>
    <row r="13453" spans="1:4" x14ac:dyDescent="0.3">
      <c r="A13453" t="s">
        <v>15761</v>
      </c>
      <c r="B13453" t="s">
        <v>2731</v>
      </c>
      <c r="C13453">
        <v>22050</v>
      </c>
      <c r="D13453">
        <v>471886378</v>
      </c>
    </row>
    <row r="13454" spans="1:4" x14ac:dyDescent="0.3">
      <c r="A13454" t="s">
        <v>15762</v>
      </c>
      <c r="B13454" t="s">
        <v>2288</v>
      </c>
      <c r="C13454">
        <v>58317</v>
      </c>
      <c r="D13454">
        <v>3217797337</v>
      </c>
    </row>
    <row r="13455" spans="1:4" x14ac:dyDescent="0.3">
      <c r="A13455" t="s">
        <v>15763</v>
      </c>
      <c r="B13455" t="s">
        <v>1958</v>
      </c>
      <c r="C13455">
        <v>56471</v>
      </c>
      <c r="D13455">
        <v>1522190236</v>
      </c>
    </row>
    <row r="13456" spans="1:4" x14ac:dyDescent="0.3">
      <c r="A13456" t="s">
        <v>15764</v>
      </c>
      <c r="B13456" t="s">
        <v>2369</v>
      </c>
      <c r="C13456">
        <v>32798</v>
      </c>
      <c r="D13456">
        <v>2739934548</v>
      </c>
    </row>
    <row r="13457" spans="1:4" x14ac:dyDescent="0.3">
      <c r="A13457" t="s">
        <v>15765</v>
      </c>
      <c r="B13457" t="s">
        <v>3108</v>
      </c>
      <c r="C13457">
        <v>54422</v>
      </c>
      <c r="D13457">
        <v>8065075959</v>
      </c>
    </row>
    <row r="13458" spans="1:4" x14ac:dyDescent="0.3">
      <c r="A13458" t="s">
        <v>15766</v>
      </c>
      <c r="B13458" t="s">
        <v>2302</v>
      </c>
      <c r="C13458">
        <v>44685</v>
      </c>
      <c r="D13458">
        <v>9153408497</v>
      </c>
    </row>
    <row r="13459" spans="1:4" x14ac:dyDescent="0.3">
      <c r="A13459" t="s">
        <v>15767</v>
      </c>
      <c r="B13459" t="s">
        <v>2325</v>
      </c>
      <c r="C13459">
        <v>14598</v>
      </c>
      <c r="D13459">
        <v>4306425231</v>
      </c>
    </row>
    <row r="13460" spans="1:4" x14ac:dyDescent="0.3">
      <c r="A13460" t="s">
        <v>15768</v>
      </c>
      <c r="B13460" t="s">
        <v>2491</v>
      </c>
      <c r="C13460">
        <v>27064</v>
      </c>
      <c r="D13460">
        <v>7837437543</v>
      </c>
    </row>
    <row r="13461" spans="1:4" x14ac:dyDescent="0.3">
      <c r="A13461" t="s">
        <v>15769</v>
      </c>
      <c r="B13461" t="s">
        <v>2047</v>
      </c>
      <c r="C13461">
        <v>51738</v>
      </c>
      <c r="D13461">
        <v>4839119791</v>
      </c>
    </row>
    <row r="13462" spans="1:4" x14ac:dyDescent="0.3">
      <c r="A13462" t="s">
        <v>15770</v>
      </c>
      <c r="B13462" t="s">
        <v>2026</v>
      </c>
      <c r="C13462">
        <v>34867</v>
      </c>
      <c r="D13462">
        <v>895027720</v>
      </c>
    </row>
    <row r="13463" spans="1:4" x14ac:dyDescent="0.3">
      <c r="A13463" t="s">
        <v>15771</v>
      </c>
      <c r="B13463" t="s">
        <v>2049</v>
      </c>
      <c r="C13463">
        <v>24033</v>
      </c>
      <c r="D13463">
        <v>797655034</v>
      </c>
    </row>
    <row r="13464" spans="1:4" x14ac:dyDescent="0.3">
      <c r="A13464" t="s">
        <v>15772</v>
      </c>
      <c r="B13464" t="s">
        <v>2841</v>
      </c>
      <c r="C13464">
        <v>44219</v>
      </c>
      <c r="D13464">
        <v>7931128354</v>
      </c>
    </row>
    <row r="13465" spans="1:4" x14ac:dyDescent="0.3">
      <c r="A13465" t="s">
        <v>15773</v>
      </c>
      <c r="B13465" t="s">
        <v>2431</v>
      </c>
      <c r="C13465">
        <v>13175</v>
      </c>
      <c r="D13465">
        <v>4085082426</v>
      </c>
    </row>
    <row r="13466" spans="1:4" x14ac:dyDescent="0.3">
      <c r="A13466" t="s">
        <v>15774</v>
      </c>
      <c r="B13466" t="s">
        <v>1988</v>
      </c>
      <c r="C13466">
        <v>48524</v>
      </c>
      <c r="D13466">
        <v>4194897803</v>
      </c>
    </row>
    <row r="13467" spans="1:4" x14ac:dyDescent="0.3">
      <c r="A13467" t="s">
        <v>15775</v>
      </c>
      <c r="B13467" t="s">
        <v>4018</v>
      </c>
      <c r="C13467">
        <v>41460</v>
      </c>
      <c r="D13467">
        <v>3996818513</v>
      </c>
    </row>
    <row r="13468" spans="1:4" x14ac:dyDescent="0.3">
      <c r="A13468" t="s">
        <v>15776</v>
      </c>
      <c r="B13468" t="s">
        <v>2714</v>
      </c>
      <c r="C13468">
        <v>14278</v>
      </c>
      <c r="D13468">
        <v>3806430489</v>
      </c>
    </row>
    <row r="13469" spans="1:4" x14ac:dyDescent="0.3">
      <c r="A13469" t="s">
        <v>15777</v>
      </c>
      <c r="B13469" t="s">
        <v>2264</v>
      </c>
      <c r="C13469">
        <v>53155</v>
      </c>
      <c r="D13469">
        <v>7374898193</v>
      </c>
    </row>
    <row r="13470" spans="1:4" x14ac:dyDescent="0.3">
      <c r="A13470" t="s">
        <v>15778</v>
      </c>
      <c r="B13470" t="s">
        <v>2431</v>
      </c>
      <c r="C13470">
        <v>25741</v>
      </c>
      <c r="D13470">
        <v>4475496373</v>
      </c>
    </row>
    <row r="13471" spans="1:4" x14ac:dyDescent="0.3">
      <c r="A13471" t="s">
        <v>15779</v>
      </c>
      <c r="B13471" t="s">
        <v>2251</v>
      </c>
      <c r="C13471">
        <v>46614</v>
      </c>
      <c r="D13471">
        <v>879297433</v>
      </c>
    </row>
    <row r="13472" spans="1:4" x14ac:dyDescent="0.3">
      <c r="A13472" t="s">
        <v>15780</v>
      </c>
      <c r="B13472" t="s">
        <v>2650</v>
      </c>
      <c r="C13472">
        <v>48973</v>
      </c>
      <c r="D13472">
        <v>6894004730</v>
      </c>
    </row>
    <row r="13473" spans="1:4" x14ac:dyDescent="0.3">
      <c r="A13473" t="s">
        <v>15781</v>
      </c>
      <c r="B13473" t="s">
        <v>2129</v>
      </c>
      <c r="C13473">
        <v>37108</v>
      </c>
      <c r="D13473">
        <v>4978659442</v>
      </c>
    </row>
    <row r="13474" spans="1:4" x14ac:dyDescent="0.3">
      <c r="A13474" t="s">
        <v>15782</v>
      </c>
      <c r="B13474" t="s">
        <v>2006</v>
      </c>
      <c r="C13474">
        <v>29470</v>
      </c>
      <c r="D13474">
        <v>9312128221</v>
      </c>
    </row>
    <row r="13475" spans="1:4" x14ac:dyDescent="0.3">
      <c r="A13475" t="s">
        <v>15783</v>
      </c>
      <c r="B13475" t="s">
        <v>2977</v>
      </c>
      <c r="C13475">
        <v>58956</v>
      </c>
      <c r="D13475">
        <v>7011563598</v>
      </c>
    </row>
    <row r="13476" spans="1:4" x14ac:dyDescent="0.3">
      <c r="A13476" t="s">
        <v>15784</v>
      </c>
      <c r="B13476" t="s">
        <v>3527</v>
      </c>
      <c r="C13476">
        <v>30595</v>
      </c>
      <c r="D13476">
        <v>8223052873</v>
      </c>
    </row>
    <row r="13477" spans="1:4" x14ac:dyDescent="0.3">
      <c r="A13477" t="s">
        <v>15785</v>
      </c>
      <c r="B13477" t="s">
        <v>2734</v>
      </c>
      <c r="C13477">
        <v>52766</v>
      </c>
      <c r="D13477">
        <v>2083520173</v>
      </c>
    </row>
    <row r="13478" spans="1:4" x14ac:dyDescent="0.3">
      <c r="A13478" t="s">
        <v>15786</v>
      </c>
      <c r="B13478" t="s">
        <v>2004</v>
      </c>
      <c r="C13478">
        <v>54877</v>
      </c>
      <c r="D13478">
        <v>5988565948</v>
      </c>
    </row>
    <row r="13479" spans="1:4" x14ac:dyDescent="0.3">
      <c r="A13479" t="s">
        <v>15787</v>
      </c>
      <c r="B13479" t="s">
        <v>2533</v>
      </c>
      <c r="C13479">
        <v>45984</v>
      </c>
      <c r="D13479">
        <v>6446166575</v>
      </c>
    </row>
    <row r="13480" spans="1:4" x14ac:dyDescent="0.3">
      <c r="A13480" t="s">
        <v>15788</v>
      </c>
      <c r="B13480" t="s">
        <v>2255</v>
      </c>
      <c r="C13480">
        <v>44107</v>
      </c>
      <c r="D13480">
        <v>7427985850</v>
      </c>
    </row>
    <row r="13481" spans="1:4" x14ac:dyDescent="0.3">
      <c r="A13481" t="s">
        <v>15789</v>
      </c>
      <c r="B13481" t="s">
        <v>2383</v>
      </c>
      <c r="C13481">
        <v>24818</v>
      </c>
      <c r="D13481">
        <v>3269054114</v>
      </c>
    </row>
    <row r="13482" spans="1:4" x14ac:dyDescent="0.3">
      <c r="A13482" t="s">
        <v>15790</v>
      </c>
      <c r="B13482" t="s">
        <v>2470</v>
      </c>
      <c r="C13482">
        <v>13562</v>
      </c>
      <c r="D13482">
        <v>62571575</v>
      </c>
    </row>
    <row r="13483" spans="1:4" x14ac:dyDescent="0.3">
      <c r="A13483" t="s">
        <v>15791</v>
      </c>
      <c r="B13483" t="s">
        <v>2127</v>
      </c>
      <c r="C13483">
        <v>35717</v>
      </c>
      <c r="D13483">
        <v>6978367184</v>
      </c>
    </row>
    <row r="13484" spans="1:4" x14ac:dyDescent="0.3">
      <c r="A13484" t="s">
        <v>15792</v>
      </c>
      <c r="B13484" t="s">
        <v>3315</v>
      </c>
      <c r="C13484">
        <v>33161</v>
      </c>
      <c r="D13484">
        <v>5405945366</v>
      </c>
    </row>
    <row r="13485" spans="1:4" x14ac:dyDescent="0.3">
      <c r="A13485" t="s">
        <v>15793</v>
      </c>
      <c r="B13485" t="s">
        <v>2641</v>
      </c>
      <c r="C13485">
        <v>54574</v>
      </c>
      <c r="D13485">
        <v>1096335336</v>
      </c>
    </row>
    <row r="13486" spans="1:4" x14ac:dyDescent="0.3">
      <c r="A13486" t="s">
        <v>15794</v>
      </c>
      <c r="B13486" t="s">
        <v>2190</v>
      </c>
      <c r="C13486">
        <v>28433</v>
      </c>
      <c r="D13486">
        <v>5077974136</v>
      </c>
    </row>
    <row r="13487" spans="1:4" x14ac:dyDescent="0.3">
      <c r="A13487" t="s">
        <v>15795</v>
      </c>
      <c r="B13487" t="s">
        <v>2246</v>
      </c>
      <c r="C13487">
        <v>29866</v>
      </c>
      <c r="D13487">
        <v>4610039311</v>
      </c>
    </row>
    <row r="13488" spans="1:4" x14ac:dyDescent="0.3">
      <c r="A13488" t="s">
        <v>15796</v>
      </c>
      <c r="B13488" t="s">
        <v>2501</v>
      </c>
      <c r="C13488">
        <v>43846</v>
      </c>
      <c r="D13488">
        <v>1081492333</v>
      </c>
    </row>
    <row r="13489" spans="1:4" x14ac:dyDescent="0.3">
      <c r="A13489" t="s">
        <v>15797</v>
      </c>
      <c r="B13489" t="s">
        <v>2073</v>
      </c>
      <c r="C13489">
        <v>11719</v>
      </c>
      <c r="D13489">
        <v>3597778305</v>
      </c>
    </row>
    <row r="13490" spans="1:4" x14ac:dyDescent="0.3">
      <c r="A13490" t="s">
        <v>15798</v>
      </c>
      <c r="B13490" t="s">
        <v>2663</v>
      </c>
      <c r="C13490">
        <v>58663</v>
      </c>
      <c r="D13490">
        <v>2070860833</v>
      </c>
    </row>
    <row r="13491" spans="1:4" x14ac:dyDescent="0.3">
      <c r="A13491" t="s">
        <v>15799</v>
      </c>
      <c r="B13491" t="s">
        <v>2006</v>
      </c>
      <c r="C13491">
        <v>10792</v>
      </c>
      <c r="D13491">
        <v>8832488175</v>
      </c>
    </row>
    <row r="13492" spans="1:4" x14ac:dyDescent="0.3">
      <c r="A13492" t="s">
        <v>15800</v>
      </c>
      <c r="B13492" t="s">
        <v>2236</v>
      </c>
      <c r="C13492">
        <v>53397</v>
      </c>
      <c r="D13492">
        <v>6408517315</v>
      </c>
    </row>
    <row r="13493" spans="1:4" x14ac:dyDescent="0.3">
      <c r="A13493" t="s">
        <v>15801</v>
      </c>
      <c r="B13493" t="s">
        <v>2569</v>
      </c>
      <c r="C13493">
        <v>10500</v>
      </c>
      <c r="D13493">
        <v>5503746279</v>
      </c>
    </row>
    <row r="13494" spans="1:4" x14ac:dyDescent="0.3">
      <c r="A13494" t="s">
        <v>15802</v>
      </c>
      <c r="B13494" t="s">
        <v>3297</v>
      </c>
      <c r="C13494">
        <v>25246</v>
      </c>
      <c r="D13494">
        <v>2456061896</v>
      </c>
    </row>
    <row r="13495" spans="1:4" x14ac:dyDescent="0.3">
      <c r="A13495" t="s">
        <v>15803</v>
      </c>
      <c r="B13495" t="s">
        <v>2736</v>
      </c>
      <c r="C13495">
        <v>26104</v>
      </c>
      <c r="D13495">
        <v>1231429186</v>
      </c>
    </row>
    <row r="13496" spans="1:4" x14ac:dyDescent="0.3">
      <c r="A13496" t="s">
        <v>15804</v>
      </c>
      <c r="B13496" t="s">
        <v>2439</v>
      </c>
      <c r="C13496">
        <v>44915</v>
      </c>
      <c r="D13496">
        <v>6007705854</v>
      </c>
    </row>
    <row r="13497" spans="1:4" x14ac:dyDescent="0.3">
      <c r="A13497" t="s">
        <v>15805</v>
      </c>
      <c r="B13497" t="s">
        <v>2419</v>
      </c>
      <c r="C13497">
        <v>24277</v>
      </c>
      <c r="D13497">
        <v>8748349712</v>
      </c>
    </row>
    <row r="13498" spans="1:4" x14ac:dyDescent="0.3">
      <c r="A13498" t="s">
        <v>15806</v>
      </c>
      <c r="B13498" t="s">
        <v>2885</v>
      </c>
      <c r="C13498">
        <v>43344</v>
      </c>
      <c r="D13498">
        <v>6842801095</v>
      </c>
    </row>
    <row r="13499" spans="1:4" x14ac:dyDescent="0.3">
      <c r="A13499" t="s">
        <v>15807</v>
      </c>
      <c r="B13499" t="s">
        <v>2901</v>
      </c>
      <c r="C13499">
        <v>26066</v>
      </c>
      <c r="D13499">
        <v>3164004753</v>
      </c>
    </row>
    <row r="13500" spans="1:4" x14ac:dyDescent="0.3">
      <c r="A13500" t="s">
        <v>15808</v>
      </c>
      <c r="B13500" t="s">
        <v>1980</v>
      </c>
      <c r="C13500">
        <v>29119</v>
      </c>
      <c r="D13500">
        <v>4453705328</v>
      </c>
    </row>
    <row r="13501" spans="1:4" x14ac:dyDescent="0.3">
      <c r="A13501" t="s">
        <v>15809</v>
      </c>
      <c r="B13501" t="s">
        <v>2409</v>
      </c>
      <c r="C13501">
        <v>56342</v>
      </c>
      <c r="D13501">
        <v>3473885983</v>
      </c>
    </row>
    <row r="13502" spans="1:4" x14ac:dyDescent="0.3">
      <c r="A13502" t="s">
        <v>15810</v>
      </c>
      <c r="B13502" t="s">
        <v>2069</v>
      </c>
      <c r="C13502">
        <v>12607</v>
      </c>
      <c r="D13502">
        <v>6084639828</v>
      </c>
    </row>
    <row r="13503" spans="1:4" x14ac:dyDescent="0.3">
      <c r="A13503" t="s">
        <v>15811</v>
      </c>
      <c r="B13503" t="s">
        <v>2242</v>
      </c>
      <c r="C13503">
        <v>45051</v>
      </c>
      <c r="D13503">
        <v>513904581</v>
      </c>
    </row>
    <row r="13504" spans="1:4" x14ac:dyDescent="0.3">
      <c r="A13504" t="s">
        <v>15812</v>
      </c>
      <c r="B13504" t="s">
        <v>3269</v>
      </c>
      <c r="C13504">
        <v>40947</v>
      </c>
      <c r="D13504">
        <v>1599457717</v>
      </c>
    </row>
    <row r="13505" spans="1:4" x14ac:dyDescent="0.3">
      <c r="A13505" t="s">
        <v>15813</v>
      </c>
      <c r="B13505" t="s">
        <v>2207</v>
      </c>
      <c r="C13505">
        <v>37629</v>
      </c>
      <c r="D13505">
        <v>101658508</v>
      </c>
    </row>
    <row r="13506" spans="1:4" x14ac:dyDescent="0.3">
      <c r="A13506" t="s">
        <v>15814</v>
      </c>
      <c r="B13506" t="s">
        <v>2574</v>
      </c>
      <c r="C13506">
        <v>46862</v>
      </c>
      <c r="D13506">
        <v>9163060264</v>
      </c>
    </row>
    <row r="13507" spans="1:4" x14ac:dyDescent="0.3">
      <c r="A13507" t="s">
        <v>15815</v>
      </c>
      <c r="B13507" t="s">
        <v>2790</v>
      </c>
      <c r="C13507">
        <v>59490</v>
      </c>
      <c r="D13507">
        <v>7957976743</v>
      </c>
    </row>
    <row r="13508" spans="1:4" x14ac:dyDescent="0.3">
      <c r="A13508" t="s">
        <v>15816</v>
      </c>
      <c r="B13508" t="s">
        <v>2164</v>
      </c>
      <c r="C13508">
        <v>58552</v>
      </c>
      <c r="D13508">
        <v>9651729414</v>
      </c>
    </row>
    <row r="13509" spans="1:4" x14ac:dyDescent="0.3">
      <c r="A13509" t="s">
        <v>15817</v>
      </c>
      <c r="B13509" t="s">
        <v>3078</v>
      </c>
      <c r="C13509">
        <v>38895</v>
      </c>
      <c r="D13509">
        <v>6276010022</v>
      </c>
    </row>
    <row r="13510" spans="1:4" x14ac:dyDescent="0.3">
      <c r="A13510" t="s">
        <v>15818</v>
      </c>
      <c r="B13510" t="s">
        <v>2246</v>
      </c>
      <c r="C13510">
        <v>54892</v>
      </c>
      <c r="D13510">
        <v>2183763965</v>
      </c>
    </row>
    <row r="13511" spans="1:4" x14ac:dyDescent="0.3">
      <c r="A13511" t="s">
        <v>15819</v>
      </c>
      <c r="B13511" t="s">
        <v>3508</v>
      </c>
      <c r="C13511">
        <v>22666</v>
      </c>
      <c r="D13511">
        <v>7427985850</v>
      </c>
    </row>
    <row r="13512" spans="1:4" x14ac:dyDescent="0.3">
      <c r="A13512" t="s">
        <v>15820</v>
      </c>
      <c r="B13512" t="s">
        <v>2012</v>
      </c>
      <c r="C13512">
        <v>40105</v>
      </c>
      <c r="D13512">
        <v>6890491998</v>
      </c>
    </row>
    <row r="13513" spans="1:4" x14ac:dyDescent="0.3">
      <c r="A13513" t="s">
        <v>15821</v>
      </c>
      <c r="B13513" t="s">
        <v>1988</v>
      </c>
      <c r="C13513">
        <v>12175</v>
      </c>
      <c r="D13513">
        <v>2524849899</v>
      </c>
    </row>
    <row r="13514" spans="1:4" x14ac:dyDescent="0.3">
      <c r="A13514" t="s">
        <v>15822</v>
      </c>
      <c r="B13514" t="s">
        <v>2517</v>
      </c>
      <c r="C13514">
        <v>34140</v>
      </c>
      <c r="D13514">
        <v>2314136845</v>
      </c>
    </row>
    <row r="13515" spans="1:4" x14ac:dyDescent="0.3">
      <c r="A13515" t="s">
        <v>15823</v>
      </c>
      <c r="B13515" t="s">
        <v>3092</v>
      </c>
      <c r="C13515">
        <v>33536</v>
      </c>
      <c r="D13515">
        <v>7367438190</v>
      </c>
    </row>
    <row r="13516" spans="1:4" x14ac:dyDescent="0.3">
      <c r="A13516" t="s">
        <v>15824</v>
      </c>
      <c r="B13516" t="s">
        <v>2083</v>
      </c>
      <c r="C13516">
        <v>17151</v>
      </c>
      <c r="D13516">
        <v>1420239228</v>
      </c>
    </row>
    <row r="13517" spans="1:4" x14ac:dyDescent="0.3">
      <c r="A13517" t="s">
        <v>15825</v>
      </c>
      <c r="B13517" t="s">
        <v>2727</v>
      </c>
      <c r="C13517">
        <v>55367</v>
      </c>
      <c r="D13517">
        <v>1280521902</v>
      </c>
    </row>
    <row r="13518" spans="1:4" x14ac:dyDescent="0.3">
      <c r="A13518" t="s">
        <v>15826</v>
      </c>
      <c r="B13518" t="s">
        <v>2752</v>
      </c>
      <c r="C13518">
        <v>13039</v>
      </c>
      <c r="D13518">
        <v>966588630</v>
      </c>
    </row>
    <row r="13519" spans="1:4" x14ac:dyDescent="0.3">
      <c r="A13519" t="s">
        <v>15827</v>
      </c>
      <c r="B13519" t="s">
        <v>3041</v>
      </c>
      <c r="C13519">
        <v>22432</v>
      </c>
      <c r="D13519">
        <v>37593587</v>
      </c>
    </row>
    <row r="13520" spans="1:4" x14ac:dyDescent="0.3">
      <c r="A13520" t="s">
        <v>15828</v>
      </c>
      <c r="B13520" t="s">
        <v>2372</v>
      </c>
      <c r="C13520">
        <v>26582</v>
      </c>
      <c r="D13520">
        <v>3991963221</v>
      </c>
    </row>
    <row r="13521" spans="1:4" x14ac:dyDescent="0.3">
      <c r="A13521" t="s">
        <v>15829</v>
      </c>
      <c r="B13521" t="s">
        <v>2283</v>
      </c>
      <c r="C13521">
        <v>43789</v>
      </c>
      <c r="D13521">
        <v>3016446324</v>
      </c>
    </row>
    <row r="13522" spans="1:4" x14ac:dyDescent="0.3">
      <c r="A13522" t="s">
        <v>15830</v>
      </c>
      <c r="B13522" t="s">
        <v>3915</v>
      </c>
      <c r="C13522">
        <v>42812</v>
      </c>
      <c r="D13522">
        <v>5117202538</v>
      </c>
    </row>
    <row r="13523" spans="1:4" x14ac:dyDescent="0.3">
      <c r="A13523" t="s">
        <v>15831</v>
      </c>
      <c r="B13523" t="s">
        <v>2546</v>
      </c>
      <c r="C13523">
        <v>11935</v>
      </c>
      <c r="D13523">
        <v>992720575</v>
      </c>
    </row>
    <row r="13524" spans="1:4" x14ac:dyDescent="0.3">
      <c r="A13524" t="s">
        <v>15832</v>
      </c>
      <c r="B13524" t="s">
        <v>2225</v>
      </c>
      <c r="C13524">
        <v>36889</v>
      </c>
      <c r="D13524">
        <v>2074776004</v>
      </c>
    </row>
    <row r="13525" spans="1:4" x14ac:dyDescent="0.3">
      <c r="A13525" t="s">
        <v>15833</v>
      </c>
      <c r="B13525" t="s">
        <v>2298</v>
      </c>
      <c r="C13525">
        <v>21659</v>
      </c>
      <c r="D13525">
        <v>2294342399</v>
      </c>
    </row>
    <row r="13526" spans="1:4" x14ac:dyDescent="0.3">
      <c r="A13526" t="s">
        <v>15834</v>
      </c>
      <c r="B13526" t="s">
        <v>2727</v>
      </c>
      <c r="C13526">
        <v>42915</v>
      </c>
      <c r="D13526">
        <v>8238030943</v>
      </c>
    </row>
    <row r="13527" spans="1:4" x14ac:dyDescent="0.3">
      <c r="A13527" t="s">
        <v>15835</v>
      </c>
      <c r="B13527" t="s">
        <v>2264</v>
      </c>
      <c r="C13527">
        <v>56496</v>
      </c>
      <c r="D13527">
        <v>7596173217</v>
      </c>
    </row>
    <row r="13528" spans="1:4" x14ac:dyDescent="0.3">
      <c r="A13528" t="s">
        <v>15836</v>
      </c>
      <c r="B13528" t="s">
        <v>2385</v>
      </c>
      <c r="C13528">
        <v>19914</v>
      </c>
      <c r="D13528">
        <v>2185059785</v>
      </c>
    </row>
    <row r="13529" spans="1:4" x14ac:dyDescent="0.3">
      <c r="A13529" t="s">
        <v>15837</v>
      </c>
      <c r="B13529" t="s">
        <v>2054</v>
      </c>
      <c r="C13529">
        <v>55850</v>
      </c>
      <c r="D13529">
        <v>5929508313</v>
      </c>
    </row>
    <row r="13530" spans="1:4" x14ac:dyDescent="0.3">
      <c r="A13530" t="s">
        <v>15838</v>
      </c>
      <c r="B13530" t="s">
        <v>2242</v>
      </c>
      <c r="C13530">
        <v>25648</v>
      </c>
      <c r="D13530">
        <v>1462166245</v>
      </c>
    </row>
    <row r="13531" spans="1:4" x14ac:dyDescent="0.3">
      <c r="A13531" t="s">
        <v>15839</v>
      </c>
      <c r="B13531" t="s">
        <v>2175</v>
      </c>
      <c r="C13531">
        <v>22762</v>
      </c>
      <c r="D13531">
        <v>8731494560</v>
      </c>
    </row>
    <row r="13532" spans="1:4" x14ac:dyDescent="0.3">
      <c r="A13532" t="s">
        <v>15840</v>
      </c>
      <c r="B13532" t="s">
        <v>2511</v>
      </c>
      <c r="C13532">
        <v>50876</v>
      </c>
      <c r="D13532">
        <v>5792300712</v>
      </c>
    </row>
    <row r="13533" spans="1:4" x14ac:dyDescent="0.3">
      <c r="A13533" t="s">
        <v>15841</v>
      </c>
      <c r="B13533" t="s">
        <v>2340</v>
      </c>
      <c r="C13533">
        <v>51236</v>
      </c>
      <c r="D13533">
        <v>7462961601</v>
      </c>
    </row>
    <row r="13534" spans="1:4" x14ac:dyDescent="0.3">
      <c r="A13534" t="s">
        <v>15842</v>
      </c>
      <c r="B13534" t="s">
        <v>2923</v>
      </c>
      <c r="C13534">
        <v>49741</v>
      </c>
      <c r="D13534">
        <v>5511711233</v>
      </c>
    </row>
    <row r="13535" spans="1:4" x14ac:dyDescent="0.3">
      <c r="A13535" t="s">
        <v>15843</v>
      </c>
      <c r="B13535" t="s">
        <v>2137</v>
      </c>
      <c r="C13535">
        <v>23076</v>
      </c>
      <c r="D13535">
        <v>7966879720</v>
      </c>
    </row>
    <row r="13536" spans="1:4" x14ac:dyDescent="0.3">
      <c r="A13536" t="s">
        <v>15844</v>
      </c>
      <c r="B13536" t="s">
        <v>2266</v>
      </c>
      <c r="C13536">
        <v>27197</v>
      </c>
      <c r="D13536">
        <v>6358114417</v>
      </c>
    </row>
    <row r="13537" spans="1:4" x14ac:dyDescent="0.3">
      <c r="A13537" t="s">
        <v>15845</v>
      </c>
      <c r="B13537" t="s">
        <v>1944</v>
      </c>
      <c r="C13537">
        <v>49475</v>
      </c>
      <c r="D13537">
        <v>5383734902</v>
      </c>
    </row>
    <row r="13538" spans="1:4" x14ac:dyDescent="0.3">
      <c r="A13538" t="s">
        <v>15846</v>
      </c>
      <c r="B13538" t="s">
        <v>2674</v>
      </c>
      <c r="C13538">
        <v>45608</v>
      </c>
      <c r="D13538">
        <v>1659418720</v>
      </c>
    </row>
    <row r="13539" spans="1:4" x14ac:dyDescent="0.3">
      <c r="A13539" t="s">
        <v>15847</v>
      </c>
      <c r="B13539" t="s">
        <v>2916</v>
      </c>
      <c r="C13539">
        <v>22516</v>
      </c>
      <c r="D13539">
        <v>9457151267</v>
      </c>
    </row>
    <row r="13540" spans="1:4" x14ac:dyDescent="0.3">
      <c r="A13540" t="s">
        <v>15848</v>
      </c>
      <c r="B13540" t="s">
        <v>2503</v>
      </c>
      <c r="C13540">
        <v>34720</v>
      </c>
      <c r="D13540">
        <v>4306425231</v>
      </c>
    </row>
    <row r="13541" spans="1:4" x14ac:dyDescent="0.3">
      <c r="A13541" t="s">
        <v>15849</v>
      </c>
      <c r="B13541" t="s">
        <v>2210</v>
      </c>
      <c r="C13541">
        <v>25320</v>
      </c>
      <c r="D13541">
        <v>8519669638</v>
      </c>
    </row>
    <row r="13542" spans="1:4" x14ac:dyDescent="0.3">
      <c r="A13542" t="s">
        <v>15850</v>
      </c>
      <c r="B13542" t="s">
        <v>2133</v>
      </c>
      <c r="C13542">
        <v>55214</v>
      </c>
      <c r="D13542">
        <v>4401069773</v>
      </c>
    </row>
    <row r="13543" spans="1:4" x14ac:dyDescent="0.3">
      <c r="A13543" t="s">
        <v>15851</v>
      </c>
      <c r="B13543" t="s">
        <v>1952</v>
      </c>
      <c r="C13543">
        <v>37073</v>
      </c>
      <c r="D13543">
        <v>4838770758</v>
      </c>
    </row>
    <row r="13544" spans="1:4" x14ac:dyDescent="0.3">
      <c r="A13544" t="s">
        <v>15852</v>
      </c>
      <c r="B13544" t="s">
        <v>3315</v>
      </c>
      <c r="C13544">
        <v>30668</v>
      </c>
      <c r="D13544">
        <v>9305168396</v>
      </c>
    </row>
    <row r="13545" spans="1:4" x14ac:dyDescent="0.3">
      <c r="A13545" t="s">
        <v>15853</v>
      </c>
      <c r="B13545" t="s">
        <v>1950</v>
      </c>
      <c r="C13545">
        <v>27608</v>
      </c>
      <c r="D13545">
        <v>2565093969</v>
      </c>
    </row>
    <row r="13546" spans="1:4" x14ac:dyDescent="0.3">
      <c r="A13546" t="s">
        <v>15854</v>
      </c>
      <c r="B13546" t="s">
        <v>2177</v>
      </c>
      <c r="C13546">
        <v>22612</v>
      </c>
      <c r="D13546">
        <v>8728207157</v>
      </c>
    </row>
    <row r="13547" spans="1:4" x14ac:dyDescent="0.3">
      <c r="A13547" t="s">
        <v>15855</v>
      </c>
      <c r="B13547" t="s">
        <v>2491</v>
      </c>
      <c r="C13547">
        <v>29101</v>
      </c>
      <c r="D13547">
        <v>4029727026</v>
      </c>
    </row>
    <row r="13548" spans="1:4" x14ac:dyDescent="0.3">
      <c r="A13548" t="s">
        <v>15856</v>
      </c>
      <c r="B13548" t="s">
        <v>2194</v>
      </c>
      <c r="C13548">
        <v>12644</v>
      </c>
      <c r="D13548">
        <v>7516977292</v>
      </c>
    </row>
    <row r="13549" spans="1:4" x14ac:dyDescent="0.3">
      <c r="A13549" t="s">
        <v>15857</v>
      </c>
      <c r="B13549" t="s">
        <v>2691</v>
      </c>
      <c r="C13549">
        <v>39474</v>
      </c>
      <c r="D13549">
        <v>630160104</v>
      </c>
    </row>
    <row r="13550" spans="1:4" x14ac:dyDescent="0.3">
      <c r="A13550" t="s">
        <v>15858</v>
      </c>
      <c r="B13550" t="s">
        <v>1980</v>
      </c>
      <c r="C13550">
        <v>18919</v>
      </c>
      <c r="D13550">
        <v>2561690342</v>
      </c>
    </row>
    <row r="13551" spans="1:4" x14ac:dyDescent="0.3">
      <c r="A13551" t="s">
        <v>15859</v>
      </c>
      <c r="B13551" t="s">
        <v>2041</v>
      </c>
      <c r="C13551">
        <v>48108</v>
      </c>
      <c r="D13551">
        <v>7625163059</v>
      </c>
    </row>
    <row r="13552" spans="1:4" x14ac:dyDescent="0.3">
      <c r="A13552" t="s">
        <v>15860</v>
      </c>
      <c r="B13552" t="s">
        <v>3050</v>
      </c>
      <c r="C13552">
        <v>43409</v>
      </c>
      <c r="D13552">
        <v>8850022085</v>
      </c>
    </row>
    <row r="13553" spans="1:4" x14ac:dyDescent="0.3">
      <c r="A13553" t="s">
        <v>15861</v>
      </c>
      <c r="B13553" t="s">
        <v>3169</v>
      </c>
      <c r="C13553">
        <v>10856</v>
      </c>
      <c r="D13553">
        <v>4085082426</v>
      </c>
    </row>
    <row r="13554" spans="1:4" x14ac:dyDescent="0.3">
      <c r="A13554" t="s">
        <v>15862</v>
      </c>
      <c r="B13554" t="s">
        <v>2329</v>
      </c>
      <c r="C13554">
        <v>24990</v>
      </c>
      <c r="D13554">
        <v>6695538166</v>
      </c>
    </row>
    <row r="13555" spans="1:4" x14ac:dyDescent="0.3">
      <c r="A13555" t="s">
        <v>15863</v>
      </c>
      <c r="B13555" t="s">
        <v>2540</v>
      </c>
      <c r="C13555">
        <v>41228</v>
      </c>
      <c r="D13555">
        <v>9023313240</v>
      </c>
    </row>
    <row r="13556" spans="1:4" x14ac:dyDescent="0.3">
      <c r="A13556" t="s">
        <v>15864</v>
      </c>
      <c r="B13556" t="s">
        <v>2385</v>
      </c>
      <c r="C13556">
        <v>56573</v>
      </c>
      <c r="D13556">
        <v>1754740677</v>
      </c>
    </row>
    <row r="13557" spans="1:4" x14ac:dyDescent="0.3">
      <c r="A13557" t="s">
        <v>15865</v>
      </c>
      <c r="B13557" t="s">
        <v>2054</v>
      </c>
      <c r="C13557">
        <v>27398</v>
      </c>
      <c r="D13557">
        <v>4670832530</v>
      </c>
    </row>
    <row r="13558" spans="1:4" x14ac:dyDescent="0.3">
      <c r="A13558" t="s">
        <v>15866</v>
      </c>
      <c r="B13558" t="s">
        <v>2736</v>
      </c>
      <c r="C13558">
        <v>29570</v>
      </c>
      <c r="D13558">
        <v>8694120054</v>
      </c>
    </row>
    <row r="13559" spans="1:4" x14ac:dyDescent="0.3">
      <c r="A13559" t="s">
        <v>15867</v>
      </c>
      <c r="B13559" t="s">
        <v>2087</v>
      </c>
      <c r="C13559">
        <v>35200</v>
      </c>
      <c r="D13559">
        <v>701563818</v>
      </c>
    </row>
    <row r="13560" spans="1:4" x14ac:dyDescent="0.3">
      <c r="A13560" t="s">
        <v>15868</v>
      </c>
      <c r="B13560" t="s">
        <v>2116</v>
      </c>
      <c r="C13560">
        <v>46500</v>
      </c>
      <c r="D13560">
        <v>8911781207</v>
      </c>
    </row>
    <row r="13561" spans="1:4" x14ac:dyDescent="0.3">
      <c r="A13561" t="s">
        <v>15869</v>
      </c>
      <c r="B13561" t="s">
        <v>2466</v>
      </c>
      <c r="C13561">
        <v>58602</v>
      </c>
      <c r="D13561">
        <v>1892125439</v>
      </c>
    </row>
    <row r="13562" spans="1:4" x14ac:dyDescent="0.3">
      <c r="A13562" t="s">
        <v>15870</v>
      </c>
      <c r="B13562" t="s">
        <v>1956</v>
      </c>
      <c r="C13562">
        <v>22812</v>
      </c>
      <c r="D13562">
        <v>5203144281</v>
      </c>
    </row>
    <row r="13563" spans="1:4" x14ac:dyDescent="0.3">
      <c r="A13563" t="s">
        <v>15871</v>
      </c>
      <c r="B13563" t="s">
        <v>2223</v>
      </c>
      <c r="C13563">
        <v>34658</v>
      </c>
      <c r="D13563">
        <v>8550875457</v>
      </c>
    </row>
    <row r="13564" spans="1:4" x14ac:dyDescent="0.3">
      <c r="A13564" t="s">
        <v>15872</v>
      </c>
      <c r="B13564" t="s">
        <v>2012</v>
      </c>
      <c r="C13564">
        <v>47227</v>
      </c>
      <c r="D13564">
        <v>5913755731</v>
      </c>
    </row>
    <row r="13565" spans="1:4" x14ac:dyDescent="0.3">
      <c r="A13565" t="s">
        <v>15873</v>
      </c>
      <c r="B13565" t="s">
        <v>2431</v>
      </c>
      <c r="C13565">
        <v>34039</v>
      </c>
      <c r="D13565">
        <v>813832926</v>
      </c>
    </row>
    <row r="13566" spans="1:4" x14ac:dyDescent="0.3">
      <c r="A13566" t="s">
        <v>15874</v>
      </c>
      <c r="B13566" t="s">
        <v>2431</v>
      </c>
      <c r="C13566">
        <v>10793</v>
      </c>
      <c r="D13566">
        <v>2698184272</v>
      </c>
    </row>
    <row r="13567" spans="1:4" x14ac:dyDescent="0.3">
      <c r="A13567" t="s">
        <v>15875</v>
      </c>
      <c r="B13567" t="s">
        <v>1964</v>
      </c>
      <c r="C13567">
        <v>59292</v>
      </c>
      <c r="D13567">
        <v>3554301841</v>
      </c>
    </row>
    <row r="13568" spans="1:4" x14ac:dyDescent="0.3">
      <c r="A13568" t="s">
        <v>15876</v>
      </c>
      <c r="B13568" t="s">
        <v>2663</v>
      </c>
      <c r="C13568">
        <v>15831</v>
      </c>
      <c r="D13568">
        <v>5623178685</v>
      </c>
    </row>
    <row r="13569" spans="1:4" x14ac:dyDescent="0.3">
      <c r="A13569" t="s">
        <v>15877</v>
      </c>
      <c r="B13569" t="s">
        <v>1964</v>
      </c>
      <c r="C13569">
        <v>32415</v>
      </c>
      <c r="D13569">
        <v>6750554423</v>
      </c>
    </row>
    <row r="13570" spans="1:4" x14ac:dyDescent="0.3">
      <c r="A13570" t="s">
        <v>15878</v>
      </c>
      <c r="B13570" t="s">
        <v>2253</v>
      </c>
      <c r="C13570">
        <v>14476</v>
      </c>
      <c r="D13570">
        <v>397599129</v>
      </c>
    </row>
    <row r="13571" spans="1:4" x14ac:dyDescent="0.3">
      <c r="A13571" t="s">
        <v>15879</v>
      </c>
      <c r="B13571" t="s">
        <v>3734</v>
      </c>
      <c r="C13571">
        <v>13546</v>
      </c>
      <c r="D13571">
        <v>8705788102</v>
      </c>
    </row>
    <row r="13572" spans="1:4" x14ac:dyDescent="0.3">
      <c r="A13572" t="s">
        <v>15880</v>
      </c>
      <c r="B13572" t="s">
        <v>2101</v>
      </c>
      <c r="C13572">
        <v>13713</v>
      </c>
      <c r="D13572">
        <v>4428088442</v>
      </c>
    </row>
    <row r="13573" spans="1:4" x14ac:dyDescent="0.3">
      <c r="A13573" t="s">
        <v>15881</v>
      </c>
      <c r="B13573" t="s">
        <v>2396</v>
      </c>
      <c r="C13573">
        <v>30953</v>
      </c>
      <c r="D13573">
        <v>6106380341</v>
      </c>
    </row>
    <row r="13574" spans="1:4" x14ac:dyDescent="0.3">
      <c r="A13574" t="s">
        <v>15882</v>
      </c>
      <c r="B13574" t="s">
        <v>2276</v>
      </c>
      <c r="C13574">
        <v>33679</v>
      </c>
      <c r="D13574">
        <v>2975315244</v>
      </c>
    </row>
    <row r="13575" spans="1:4" x14ac:dyDescent="0.3">
      <c r="A13575" t="s">
        <v>15883</v>
      </c>
      <c r="B13575" t="s">
        <v>2372</v>
      </c>
      <c r="C13575">
        <v>47219</v>
      </c>
      <c r="D13575">
        <v>4967603564</v>
      </c>
    </row>
    <row r="13576" spans="1:4" x14ac:dyDescent="0.3">
      <c r="A13576" t="s">
        <v>15884</v>
      </c>
      <c r="B13576" t="s">
        <v>2457</v>
      </c>
      <c r="C13576">
        <v>18869</v>
      </c>
      <c r="D13576">
        <v>7374898193</v>
      </c>
    </row>
    <row r="13577" spans="1:4" x14ac:dyDescent="0.3">
      <c r="A13577" t="s">
        <v>15885</v>
      </c>
      <c r="B13577" t="s">
        <v>2519</v>
      </c>
      <c r="C13577">
        <v>18490</v>
      </c>
      <c r="D13577">
        <v>8127128031</v>
      </c>
    </row>
    <row r="13578" spans="1:4" x14ac:dyDescent="0.3">
      <c r="A13578" t="s">
        <v>15886</v>
      </c>
      <c r="B13578" t="s">
        <v>3734</v>
      </c>
      <c r="C13578">
        <v>52341</v>
      </c>
      <c r="D13578">
        <v>5075915108</v>
      </c>
    </row>
    <row r="13579" spans="1:4" x14ac:dyDescent="0.3">
      <c r="A13579" t="s">
        <v>15887</v>
      </c>
      <c r="B13579" t="s">
        <v>1986</v>
      </c>
      <c r="C13579">
        <v>57923</v>
      </c>
      <c r="D13579">
        <v>6255831884</v>
      </c>
    </row>
    <row r="13580" spans="1:4" x14ac:dyDescent="0.3">
      <c r="A13580" t="s">
        <v>15888</v>
      </c>
      <c r="B13580" t="s">
        <v>2355</v>
      </c>
      <c r="C13580">
        <v>51389</v>
      </c>
      <c r="D13580">
        <v>4256220232</v>
      </c>
    </row>
    <row r="13581" spans="1:4" x14ac:dyDescent="0.3">
      <c r="A13581" t="s">
        <v>15889</v>
      </c>
      <c r="B13581" t="s">
        <v>2343</v>
      </c>
      <c r="C13581">
        <v>30332</v>
      </c>
      <c r="D13581">
        <v>2873915978</v>
      </c>
    </row>
    <row r="13582" spans="1:4" x14ac:dyDescent="0.3">
      <c r="A13582" t="s">
        <v>15890</v>
      </c>
      <c r="B13582" t="s">
        <v>2841</v>
      </c>
      <c r="C13582">
        <v>58868</v>
      </c>
      <c r="D13582">
        <v>2279888742</v>
      </c>
    </row>
    <row r="13583" spans="1:4" x14ac:dyDescent="0.3">
      <c r="A13583" t="s">
        <v>15891</v>
      </c>
      <c r="B13583" t="s">
        <v>2709</v>
      </c>
      <c r="C13583">
        <v>55763</v>
      </c>
      <c r="D13583">
        <v>1887308636</v>
      </c>
    </row>
    <row r="13584" spans="1:4" x14ac:dyDescent="0.3">
      <c r="A13584" t="s">
        <v>15892</v>
      </c>
      <c r="B13584" t="s">
        <v>2345</v>
      </c>
      <c r="C13584">
        <v>16695</v>
      </c>
      <c r="D13584">
        <v>2070860833</v>
      </c>
    </row>
    <row r="13585" spans="1:4" x14ac:dyDescent="0.3">
      <c r="A13585" t="s">
        <v>15893</v>
      </c>
      <c r="B13585" t="s">
        <v>2020</v>
      </c>
      <c r="C13585">
        <v>41462</v>
      </c>
      <c r="D13585">
        <v>9153408497</v>
      </c>
    </row>
    <row r="13586" spans="1:4" x14ac:dyDescent="0.3">
      <c r="A13586" t="s">
        <v>15894</v>
      </c>
      <c r="B13586" t="s">
        <v>2436</v>
      </c>
      <c r="C13586">
        <v>33714</v>
      </c>
      <c r="D13586">
        <v>6938295417</v>
      </c>
    </row>
    <row r="13587" spans="1:4" x14ac:dyDescent="0.3">
      <c r="A13587" t="s">
        <v>15895</v>
      </c>
      <c r="B13587" t="s">
        <v>2716</v>
      </c>
      <c r="C13587">
        <v>19730</v>
      </c>
      <c r="D13587">
        <v>3580617389</v>
      </c>
    </row>
    <row r="13588" spans="1:4" x14ac:dyDescent="0.3">
      <c r="A13588" t="s">
        <v>15896</v>
      </c>
      <c r="B13588" t="s">
        <v>2335</v>
      </c>
      <c r="C13588">
        <v>53639</v>
      </c>
      <c r="D13588">
        <v>4192879565</v>
      </c>
    </row>
    <row r="13589" spans="1:4" x14ac:dyDescent="0.3">
      <c r="A13589" t="s">
        <v>15897</v>
      </c>
      <c r="B13589" t="s">
        <v>2441</v>
      </c>
      <c r="C13589">
        <v>32344</v>
      </c>
      <c r="D13589">
        <v>6789690301</v>
      </c>
    </row>
    <row r="13590" spans="1:4" x14ac:dyDescent="0.3">
      <c r="A13590" t="s">
        <v>15898</v>
      </c>
      <c r="B13590" t="s">
        <v>2032</v>
      </c>
      <c r="C13590">
        <v>19746</v>
      </c>
      <c r="D13590">
        <v>9491257560</v>
      </c>
    </row>
    <row r="13591" spans="1:4" x14ac:dyDescent="0.3">
      <c r="A13591" t="s">
        <v>15899</v>
      </c>
      <c r="B13591" t="s">
        <v>2494</v>
      </c>
      <c r="C13591">
        <v>31826</v>
      </c>
      <c r="D13591">
        <v>8682006391</v>
      </c>
    </row>
    <row r="13592" spans="1:4" x14ac:dyDescent="0.3">
      <c r="A13592" t="s">
        <v>15900</v>
      </c>
      <c r="B13592" t="s">
        <v>2118</v>
      </c>
      <c r="C13592">
        <v>19750</v>
      </c>
      <c r="D13592">
        <v>6801140183</v>
      </c>
    </row>
    <row r="13593" spans="1:4" x14ac:dyDescent="0.3">
      <c r="A13593" t="s">
        <v>15901</v>
      </c>
      <c r="B13593" t="s">
        <v>3201</v>
      </c>
      <c r="C13593">
        <v>13539</v>
      </c>
      <c r="D13593">
        <v>9966428720</v>
      </c>
    </row>
    <row r="13594" spans="1:4" x14ac:dyDescent="0.3">
      <c r="A13594" t="s">
        <v>15902</v>
      </c>
      <c r="B13594" t="s">
        <v>2045</v>
      </c>
      <c r="C13594">
        <v>23130</v>
      </c>
      <c r="D13594">
        <v>9619649427</v>
      </c>
    </row>
    <row r="13595" spans="1:4" x14ac:dyDescent="0.3">
      <c r="A13595" t="s">
        <v>15903</v>
      </c>
      <c r="B13595" t="s">
        <v>3393</v>
      </c>
      <c r="C13595">
        <v>29499</v>
      </c>
      <c r="D13595">
        <v>2885061928</v>
      </c>
    </row>
    <row r="13596" spans="1:4" x14ac:dyDescent="0.3">
      <c r="A13596" t="s">
        <v>15904</v>
      </c>
      <c r="B13596" t="s">
        <v>1946</v>
      </c>
      <c r="C13596">
        <v>31251</v>
      </c>
      <c r="D13596">
        <v>7118642576</v>
      </c>
    </row>
    <row r="13597" spans="1:4" x14ac:dyDescent="0.3">
      <c r="A13597" t="s">
        <v>15905</v>
      </c>
      <c r="B13597" t="s">
        <v>2350</v>
      </c>
      <c r="C13597">
        <v>20954</v>
      </c>
      <c r="D13597">
        <v>4039266773</v>
      </c>
    </row>
    <row r="13598" spans="1:4" x14ac:dyDescent="0.3">
      <c r="A13598" t="s">
        <v>15906</v>
      </c>
      <c r="B13598" t="s">
        <v>3393</v>
      </c>
      <c r="C13598">
        <v>21087</v>
      </c>
      <c r="D13598">
        <v>2493113470</v>
      </c>
    </row>
    <row r="13599" spans="1:4" x14ac:dyDescent="0.3">
      <c r="A13599" t="s">
        <v>15907</v>
      </c>
      <c r="B13599" t="s">
        <v>2405</v>
      </c>
      <c r="C13599">
        <v>20546</v>
      </c>
      <c r="D13599">
        <v>2209340063</v>
      </c>
    </row>
    <row r="13600" spans="1:4" x14ac:dyDescent="0.3">
      <c r="A13600" t="s">
        <v>15908</v>
      </c>
      <c r="B13600" t="s">
        <v>3050</v>
      </c>
      <c r="C13600">
        <v>44091</v>
      </c>
      <c r="D13600">
        <v>1469328364</v>
      </c>
    </row>
    <row r="13601" spans="1:4" x14ac:dyDescent="0.3">
      <c r="A13601" t="s">
        <v>15909</v>
      </c>
      <c r="B13601" t="s">
        <v>2674</v>
      </c>
      <c r="C13601">
        <v>34933</v>
      </c>
      <c r="D13601">
        <v>8864419241</v>
      </c>
    </row>
    <row r="13602" spans="1:4" x14ac:dyDescent="0.3">
      <c r="A13602" t="s">
        <v>15910</v>
      </c>
      <c r="B13602" t="s">
        <v>2164</v>
      </c>
      <c r="C13602">
        <v>36066</v>
      </c>
      <c r="D13602">
        <v>8467388188</v>
      </c>
    </row>
    <row r="13603" spans="1:4" x14ac:dyDescent="0.3">
      <c r="A13603" t="s">
        <v>15911</v>
      </c>
      <c r="B13603" t="s">
        <v>2614</v>
      </c>
      <c r="C13603">
        <v>37618</v>
      </c>
      <c r="D13603">
        <v>4487905370</v>
      </c>
    </row>
    <row r="13604" spans="1:4" x14ac:dyDescent="0.3">
      <c r="A13604" t="s">
        <v>15912</v>
      </c>
      <c r="B13604" t="s">
        <v>2008</v>
      </c>
      <c r="C13604">
        <v>24660</v>
      </c>
      <c r="D13604">
        <v>9258570278</v>
      </c>
    </row>
    <row r="13605" spans="1:4" x14ac:dyDescent="0.3">
      <c r="A13605" t="s">
        <v>15913</v>
      </c>
      <c r="B13605" t="s">
        <v>2466</v>
      </c>
      <c r="C13605">
        <v>43460</v>
      </c>
      <c r="D13605">
        <v>161397387</v>
      </c>
    </row>
    <row r="13606" spans="1:4" x14ac:dyDescent="0.3">
      <c r="A13606" t="s">
        <v>15914</v>
      </c>
      <c r="B13606" t="s">
        <v>2020</v>
      </c>
      <c r="C13606">
        <v>18198</v>
      </c>
      <c r="D13606">
        <v>6173504774</v>
      </c>
    </row>
    <row r="13607" spans="1:4" x14ac:dyDescent="0.3">
      <c r="A13607" t="s">
        <v>15915</v>
      </c>
      <c r="B13607" t="s">
        <v>2179</v>
      </c>
      <c r="C13607">
        <v>14404</v>
      </c>
      <c r="D13607">
        <v>5117202538</v>
      </c>
    </row>
    <row r="13608" spans="1:4" x14ac:dyDescent="0.3">
      <c r="A13608" t="s">
        <v>15916</v>
      </c>
      <c r="B13608" t="s">
        <v>2524</v>
      </c>
      <c r="C13608">
        <v>27094</v>
      </c>
      <c r="D13608">
        <v>532074068</v>
      </c>
    </row>
    <row r="13609" spans="1:4" x14ac:dyDescent="0.3">
      <c r="A13609" t="s">
        <v>15917</v>
      </c>
      <c r="B13609" t="s">
        <v>2166</v>
      </c>
      <c r="C13609">
        <v>21280</v>
      </c>
      <c r="D13609">
        <v>6724903874</v>
      </c>
    </row>
    <row r="13610" spans="1:4" x14ac:dyDescent="0.3">
      <c r="A13610" t="s">
        <v>15918</v>
      </c>
      <c r="B13610" t="s">
        <v>2203</v>
      </c>
      <c r="C13610">
        <v>57988</v>
      </c>
      <c r="D13610">
        <v>2234966051</v>
      </c>
    </row>
    <row r="13611" spans="1:4" x14ac:dyDescent="0.3">
      <c r="A13611" t="s">
        <v>15919</v>
      </c>
      <c r="B13611" t="s">
        <v>2369</v>
      </c>
      <c r="C13611">
        <v>13572</v>
      </c>
      <c r="D13611">
        <v>2279888742</v>
      </c>
    </row>
    <row r="13612" spans="1:4" x14ac:dyDescent="0.3">
      <c r="A13612" t="s">
        <v>15920</v>
      </c>
      <c r="B13612" t="s">
        <v>2804</v>
      </c>
      <c r="C13612">
        <v>11688</v>
      </c>
      <c r="D13612">
        <v>1898839557</v>
      </c>
    </row>
    <row r="13613" spans="1:4" x14ac:dyDescent="0.3">
      <c r="A13613" t="s">
        <v>15921</v>
      </c>
      <c r="B13613" t="s">
        <v>3113</v>
      </c>
      <c r="C13613">
        <v>46003</v>
      </c>
      <c r="D13613">
        <v>4768254810</v>
      </c>
    </row>
    <row r="13614" spans="1:4" x14ac:dyDescent="0.3">
      <c r="A13614" t="s">
        <v>15922</v>
      </c>
      <c r="B13614" t="s">
        <v>4018</v>
      </c>
      <c r="C13614">
        <v>49745</v>
      </c>
      <c r="D13614">
        <v>797787712</v>
      </c>
    </row>
    <row r="13615" spans="1:4" x14ac:dyDescent="0.3">
      <c r="A13615" t="s">
        <v>15923</v>
      </c>
      <c r="B13615" t="s">
        <v>2428</v>
      </c>
      <c r="C13615">
        <v>39886</v>
      </c>
      <c r="D13615">
        <v>8189289020</v>
      </c>
    </row>
    <row r="13616" spans="1:4" x14ac:dyDescent="0.3">
      <c r="A13616" t="s">
        <v>15924</v>
      </c>
      <c r="B13616" t="s">
        <v>2636</v>
      </c>
      <c r="C13616">
        <v>50377</v>
      </c>
      <c r="D13616">
        <v>6842911427</v>
      </c>
    </row>
    <row r="13617" spans="1:4" x14ac:dyDescent="0.3">
      <c r="A13617" t="s">
        <v>15925</v>
      </c>
      <c r="B13617" t="s">
        <v>1962</v>
      </c>
      <c r="C13617">
        <v>53899</v>
      </c>
      <c r="D13617">
        <v>9287480133</v>
      </c>
    </row>
    <row r="13618" spans="1:4" x14ac:dyDescent="0.3">
      <c r="A13618" t="s">
        <v>15926</v>
      </c>
      <c r="B13618" t="s">
        <v>2073</v>
      </c>
      <c r="C13618">
        <v>21453</v>
      </c>
      <c r="D13618">
        <v>1787288307</v>
      </c>
    </row>
    <row r="13619" spans="1:4" x14ac:dyDescent="0.3">
      <c r="A13619" t="s">
        <v>15927</v>
      </c>
      <c r="B13619" t="s">
        <v>3583</v>
      </c>
      <c r="C13619">
        <v>50670</v>
      </c>
      <c r="D13619">
        <v>8731494560</v>
      </c>
    </row>
    <row r="13620" spans="1:4" x14ac:dyDescent="0.3">
      <c r="A13620" t="s">
        <v>15928</v>
      </c>
      <c r="B13620" t="s">
        <v>2323</v>
      </c>
      <c r="C13620">
        <v>17231</v>
      </c>
      <c r="D13620">
        <v>3217797337</v>
      </c>
    </row>
    <row r="13621" spans="1:4" x14ac:dyDescent="0.3">
      <c r="A13621" t="s">
        <v>15929</v>
      </c>
      <c r="B13621" t="s">
        <v>2253</v>
      </c>
      <c r="C13621">
        <v>21648</v>
      </c>
      <c r="D13621">
        <v>8069192305</v>
      </c>
    </row>
    <row r="13622" spans="1:4" x14ac:dyDescent="0.3">
      <c r="A13622" t="s">
        <v>15930</v>
      </c>
      <c r="B13622" t="s">
        <v>2391</v>
      </c>
      <c r="C13622">
        <v>36626</v>
      </c>
      <c r="D13622">
        <v>1425230725</v>
      </c>
    </row>
    <row r="13623" spans="1:4" x14ac:dyDescent="0.3">
      <c r="A13623" t="s">
        <v>15931</v>
      </c>
      <c r="B13623" t="s">
        <v>2212</v>
      </c>
      <c r="C13623">
        <v>57866</v>
      </c>
      <c r="D13623">
        <v>9624054975</v>
      </c>
    </row>
    <row r="13624" spans="1:4" x14ac:dyDescent="0.3">
      <c r="A13624" t="s">
        <v>15932</v>
      </c>
      <c r="B13624" t="s">
        <v>2809</v>
      </c>
      <c r="C13624">
        <v>39175</v>
      </c>
      <c r="D13624">
        <v>2524572722</v>
      </c>
    </row>
    <row r="13625" spans="1:4" x14ac:dyDescent="0.3">
      <c r="A13625" t="s">
        <v>15933</v>
      </c>
      <c r="B13625" t="s">
        <v>1986</v>
      </c>
      <c r="C13625">
        <v>22487</v>
      </c>
      <c r="D13625">
        <v>6402318035</v>
      </c>
    </row>
    <row r="13626" spans="1:4" x14ac:dyDescent="0.3">
      <c r="A13626" t="s">
        <v>15934</v>
      </c>
      <c r="B13626" t="s">
        <v>3583</v>
      </c>
      <c r="C13626">
        <v>40390</v>
      </c>
      <c r="D13626">
        <v>7966083349</v>
      </c>
    </row>
    <row r="13627" spans="1:4" x14ac:dyDescent="0.3">
      <c r="A13627" t="s">
        <v>15935</v>
      </c>
      <c r="B13627" t="s">
        <v>3279</v>
      </c>
      <c r="C13627">
        <v>53544</v>
      </c>
      <c r="D13627">
        <v>9238967105</v>
      </c>
    </row>
    <row r="13628" spans="1:4" x14ac:dyDescent="0.3">
      <c r="A13628" t="s">
        <v>15936</v>
      </c>
      <c r="B13628" t="s">
        <v>2312</v>
      </c>
      <c r="C13628">
        <v>54391</v>
      </c>
      <c r="D13628">
        <v>1079691642</v>
      </c>
    </row>
    <row r="13629" spans="1:4" x14ac:dyDescent="0.3">
      <c r="A13629" t="s">
        <v>15937</v>
      </c>
      <c r="B13629" t="s">
        <v>3315</v>
      </c>
      <c r="C13629">
        <v>23401</v>
      </c>
      <c r="D13629">
        <v>7436398989</v>
      </c>
    </row>
    <row r="13630" spans="1:4" x14ac:dyDescent="0.3">
      <c r="A13630" t="s">
        <v>15938</v>
      </c>
      <c r="B13630" t="s">
        <v>1942</v>
      </c>
      <c r="C13630">
        <v>40564</v>
      </c>
      <c r="D13630">
        <v>4372257910</v>
      </c>
    </row>
    <row r="13631" spans="1:4" x14ac:dyDescent="0.3">
      <c r="A13631" t="s">
        <v>15939</v>
      </c>
      <c r="B13631" t="s">
        <v>2305</v>
      </c>
      <c r="C13631">
        <v>16172</v>
      </c>
      <c r="D13631">
        <v>2659144249</v>
      </c>
    </row>
    <row r="13632" spans="1:4" x14ac:dyDescent="0.3">
      <c r="A13632" t="s">
        <v>15940</v>
      </c>
      <c r="B13632" t="s">
        <v>1997</v>
      </c>
      <c r="C13632">
        <v>32369</v>
      </c>
      <c r="D13632">
        <v>2083520173</v>
      </c>
    </row>
    <row r="13633" spans="1:4" x14ac:dyDescent="0.3">
      <c r="A13633" t="s">
        <v>15941</v>
      </c>
      <c r="B13633" t="s">
        <v>1964</v>
      </c>
      <c r="C13633">
        <v>22908</v>
      </c>
      <c r="D13633">
        <v>9153408497</v>
      </c>
    </row>
    <row r="13634" spans="1:4" x14ac:dyDescent="0.3">
      <c r="A13634" t="s">
        <v>15942</v>
      </c>
      <c r="B13634" t="s">
        <v>2687</v>
      </c>
      <c r="C13634">
        <v>26181</v>
      </c>
      <c r="D13634">
        <v>4219825649</v>
      </c>
    </row>
    <row r="13635" spans="1:4" x14ac:dyDescent="0.3">
      <c r="A13635" t="s">
        <v>15943</v>
      </c>
      <c r="B13635" t="s">
        <v>2175</v>
      </c>
      <c r="C13635">
        <v>15540</v>
      </c>
      <c r="D13635">
        <v>3545427749</v>
      </c>
    </row>
    <row r="13636" spans="1:4" x14ac:dyDescent="0.3">
      <c r="A13636" t="s">
        <v>15944</v>
      </c>
      <c r="B13636" t="s">
        <v>2714</v>
      </c>
      <c r="C13636">
        <v>12289</v>
      </c>
      <c r="D13636">
        <v>9885165231</v>
      </c>
    </row>
    <row r="13637" spans="1:4" x14ac:dyDescent="0.3">
      <c r="A13637" t="s">
        <v>15945</v>
      </c>
      <c r="B13637" t="s">
        <v>2244</v>
      </c>
      <c r="C13637">
        <v>47343</v>
      </c>
      <c r="D13637">
        <v>2130919499</v>
      </c>
    </row>
    <row r="13638" spans="1:4" x14ac:dyDescent="0.3">
      <c r="A13638" t="s">
        <v>15946</v>
      </c>
      <c r="B13638" t="s">
        <v>2424</v>
      </c>
      <c r="C13638">
        <v>46218</v>
      </c>
      <c r="D13638">
        <v>9518260397</v>
      </c>
    </row>
    <row r="13639" spans="1:4" x14ac:dyDescent="0.3">
      <c r="A13639" t="s">
        <v>15947</v>
      </c>
      <c r="B13639" t="s">
        <v>2018</v>
      </c>
      <c r="C13639">
        <v>11424</v>
      </c>
      <c r="D13639">
        <v>5186660353</v>
      </c>
    </row>
    <row r="13640" spans="1:4" x14ac:dyDescent="0.3">
      <c r="A13640" t="s">
        <v>15948</v>
      </c>
      <c r="B13640" t="s">
        <v>2885</v>
      </c>
      <c r="C13640">
        <v>32219</v>
      </c>
      <c r="D13640">
        <v>5861892008</v>
      </c>
    </row>
    <row r="13641" spans="1:4" x14ac:dyDescent="0.3">
      <c r="A13641" t="s">
        <v>15949</v>
      </c>
      <c r="B13641" t="s">
        <v>1934</v>
      </c>
      <c r="C13641">
        <v>59562</v>
      </c>
      <c r="D13641">
        <v>37593587</v>
      </c>
    </row>
    <row r="13642" spans="1:4" x14ac:dyDescent="0.3">
      <c r="A13642" t="s">
        <v>15950</v>
      </c>
      <c r="B13642" t="s">
        <v>2459</v>
      </c>
      <c r="C13642">
        <v>47471</v>
      </c>
      <c r="D13642">
        <v>1152386727</v>
      </c>
    </row>
    <row r="13643" spans="1:4" x14ac:dyDescent="0.3">
      <c r="A13643" t="s">
        <v>15951</v>
      </c>
      <c r="B13643" t="s">
        <v>1970</v>
      </c>
      <c r="C13643">
        <v>25321</v>
      </c>
      <c r="D13643">
        <v>3418374697</v>
      </c>
    </row>
    <row r="13644" spans="1:4" x14ac:dyDescent="0.3">
      <c r="A13644" t="s">
        <v>15952</v>
      </c>
      <c r="B13644" t="s">
        <v>2161</v>
      </c>
      <c r="C13644">
        <v>40936</v>
      </c>
      <c r="D13644">
        <v>7914395587</v>
      </c>
    </row>
    <row r="13645" spans="1:4" x14ac:dyDescent="0.3">
      <c r="A13645" t="s">
        <v>15953</v>
      </c>
      <c r="B13645" t="s">
        <v>2260</v>
      </c>
      <c r="C13645">
        <v>12047</v>
      </c>
      <c r="D13645">
        <v>2859931651</v>
      </c>
    </row>
    <row r="13646" spans="1:4" x14ac:dyDescent="0.3">
      <c r="A13646" t="s">
        <v>15954</v>
      </c>
      <c r="B13646" t="s">
        <v>3243</v>
      </c>
      <c r="C13646">
        <v>47011</v>
      </c>
      <c r="D13646">
        <v>7411705322</v>
      </c>
    </row>
    <row r="13647" spans="1:4" x14ac:dyDescent="0.3">
      <c r="A13647" t="s">
        <v>15955</v>
      </c>
      <c r="B13647" t="s">
        <v>2639</v>
      </c>
      <c r="C13647">
        <v>42761</v>
      </c>
      <c r="D13647">
        <v>8223052873</v>
      </c>
    </row>
    <row r="13648" spans="1:4" x14ac:dyDescent="0.3">
      <c r="A13648" t="s">
        <v>15956</v>
      </c>
      <c r="B13648" t="s">
        <v>2049</v>
      </c>
      <c r="C13648">
        <v>38774</v>
      </c>
      <c r="D13648">
        <v>8748349712</v>
      </c>
    </row>
    <row r="13649" spans="1:4" x14ac:dyDescent="0.3">
      <c r="A13649" t="s">
        <v>15957</v>
      </c>
      <c r="B13649" t="s">
        <v>2725</v>
      </c>
      <c r="C13649">
        <v>26508</v>
      </c>
      <c r="D13649">
        <v>3000763902</v>
      </c>
    </row>
    <row r="13650" spans="1:4" x14ac:dyDescent="0.3">
      <c r="A13650" t="s">
        <v>15958</v>
      </c>
      <c r="B13650" t="s">
        <v>2137</v>
      </c>
      <c r="C13650">
        <v>11668</v>
      </c>
      <c r="D13650">
        <v>9966428720</v>
      </c>
    </row>
    <row r="13651" spans="1:4" x14ac:dyDescent="0.3">
      <c r="A13651" t="s">
        <v>15959</v>
      </c>
      <c r="B13651" t="s">
        <v>2606</v>
      </c>
      <c r="C13651">
        <v>20671</v>
      </c>
      <c r="D13651">
        <v>197180590</v>
      </c>
    </row>
    <row r="13652" spans="1:4" x14ac:dyDescent="0.3">
      <c r="A13652" t="s">
        <v>15960</v>
      </c>
      <c r="B13652" t="s">
        <v>2360</v>
      </c>
      <c r="C13652">
        <v>47072</v>
      </c>
      <c r="D13652">
        <v>8054305400</v>
      </c>
    </row>
    <row r="13653" spans="1:4" x14ac:dyDescent="0.3">
      <c r="A13653" t="s">
        <v>15961</v>
      </c>
      <c r="B13653" t="s">
        <v>2133</v>
      </c>
      <c r="C13653">
        <v>42802</v>
      </c>
      <c r="D13653">
        <v>5244119095</v>
      </c>
    </row>
    <row r="13654" spans="1:4" x14ac:dyDescent="0.3">
      <c r="A13654" t="s">
        <v>15962</v>
      </c>
      <c r="B13654" t="s">
        <v>2734</v>
      </c>
      <c r="C13654">
        <v>23179</v>
      </c>
      <c r="D13654">
        <v>4009257075</v>
      </c>
    </row>
    <row r="13655" spans="1:4" x14ac:dyDescent="0.3">
      <c r="A13655" t="s">
        <v>15963</v>
      </c>
      <c r="B13655" t="s">
        <v>2302</v>
      </c>
      <c r="C13655">
        <v>32997</v>
      </c>
      <c r="D13655">
        <v>2376099331</v>
      </c>
    </row>
    <row r="13656" spans="1:4" x14ac:dyDescent="0.3">
      <c r="A13656" t="s">
        <v>15964</v>
      </c>
      <c r="B13656" t="s">
        <v>4362</v>
      </c>
      <c r="C13656">
        <v>13726</v>
      </c>
      <c r="D13656">
        <v>6515844751</v>
      </c>
    </row>
    <row r="13657" spans="1:4" x14ac:dyDescent="0.3">
      <c r="A13657" t="s">
        <v>15965</v>
      </c>
      <c r="B13657" t="s">
        <v>2576</v>
      </c>
      <c r="C13657">
        <v>25115</v>
      </c>
      <c r="D13657">
        <v>7707009371</v>
      </c>
    </row>
    <row r="13658" spans="1:4" x14ac:dyDescent="0.3">
      <c r="A13658" t="s">
        <v>15966</v>
      </c>
      <c r="B13658" t="s">
        <v>2519</v>
      </c>
      <c r="C13658">
        <v>14154</v>
      </c>
      <c r="D13658">
        <v>9228842121</v>
      </c>
    </row>
    <row r="13659" spans="1:4" x14ac:dyDescent="0.3">
      <c r="A13659" t="s">
        <v>15967</v>
      </c>
      <c r="B13659" t="s">
        <v>2001</v>
      </c>
      <c r="C13659">
        <v>57304</v>
      </c>
      <c r="D13659">
        <v>8256403403</v>
      </c>
    </row>
    <row r="13660" spans="1:4" x14ac:dyDescent="0.3">
      <c r="A13660" t="s">
        <v>15968</v>
      </c>
      <c r="B13660" t="s">
        <v>2018</v>
      </c>
      <c r="C13660">
        <v>46410</v>
      </c>
      <c r="D13660">
        <v>7263964236</v>
      </c>
    </row>
    <row r="13661" spans="1:4" x14ac:dyDescent="0.3">
      <c r="A13661" t="s">
        <v>15969</v>
      </c>
      <c r="B13661" t="s">
        <v>2223</v>
      </c>
      <c r="C13661">
        <v>47701</v>
      </c>
      <c r="D13661">
        <v>8189289020</v>
      </c>
    </row>
    <row r="13662" spans="1:4" x14ac:dyDescent="0.3">
      <c r="A13662" t="s">
        <v>15970</v>
      </c>
      <c r="B13662" t="s">
        <v>2718</v>
      </c>
      <c r="C13662">
        <v>20665</v>
      </c>
      <c r="D13662">
        <v>9072843924</v>
      </c>
    </row>
    <row r="13663" spans="1:4" x14ac:dyDescent="0.3">
      <c r="A13663" t="s">
        <v>15971</v>
      </c>
      <c r="B13663" t="s">
        <v>2459</v>
      </c>
      <c r="C13663">
        <v>26928</v>
      </c>
      <c r="D13663">
        <v>2060025532</v>
      </c>
    </row>
    <row r="13664" spans="1:4" x14ac:dyDescent="0.3">
      <c r="A13664" t="s">
        <v>15972</v>
      </c>
      <c r="B13664" t="s">
        <v>1964</v>
      </c>
      <c r="C13664">
        <v>44560</v>
      </c>
      <c r="D13664">
        <v>5519420165</v>
      </c>
    </row>
    <row r="13665" spans="1:4" x14ac:dyDescent="0.3">
      <c r="A13665" t="s">
        <v>15973</v>
      </c>
      <c r="B13665" t="s">
        <v>2039</v>
      </c>
      <c r="C13665">
        <v>40928</v>
      </c>
      <c r="D13665">
        <v>1958063002</v>
      </c>
    </row>
    <row r="13666" spans="1:4" x14ac:dyDescent="0.3">
      <c r="A13666" t="s">
        <v>15974</v>
      </c>
      <c r="B13666" t="s">
        <v>1974</v>
      </c>
      <c r="C13666">
        <v>15808</v>
      </c>
      <c r="D13666">
        <v>8445779583</v>
      </c>
    </row>
    <row r="13667" spans="1:4" x14ac:dyDescent="0.3">
      <c r="A13667" t="s">
        <v>15975</v>
      </c>
      <c r="B13667" t="s">
        <v>2360</v>
      </c>
      <c r="C13667">
        <v>25072</v>
      </c>
      <c r="D13667">
        <v>9458901820</v>
      </c>
    </row>
    <row r="13668" spans="1:4" x14ac:dyDescent="0.3">
      <c r="A13668" t="s">
        <v>15976</v>
      </c>
      <c r="B13668" t="s">
        <v>1954</v>
      </c>
      <c r="C13668">
        <v>48888</v>
      </c>
      <c r="D13668">
        <v>8277918739</v>
      </c>
    </row>
    <row r="13669" spans="1:4" x14ac:dyDescent="0.3">
      <c r="A13669" t="s">
        <v>15977</v>
      </c>
      <c r="B13669" t="s">
        <v>2665</v>
      </c>
      <c r="C13669">
        <v>34116</v>
      </c>
      <c r="D13669">
        <v>1992195951</v>
      </c>
    </row>
    <row r="13670" spans="1:4" x14ac:dyDescent="0.3">
      <c r="A13670" t="s">
        <v>15978</v>
      </c>
      <c r="B13670" t="s">
        <v>2718</v>
      </c>
      <c r="C13670">
        <v>10680</v>
      </c>
      <c r="D13670">
        <v>5299481160</v>
      </c>
    </row>
    <row r="13671" spans="1:4" x14ac:dyDescent="0.3">
      <c r="A13671" t="s">
        <v>15979</v>
      </c>
      <c r="B13671" t="s">
        <v>2244</v>
      </c>
      <c r="C13671">
        <v>35223</v>
      </c>
      <c r="D13671">
        <v>2565290632</v>
      </c>
    </row>
    <row r="13672" spans="1:4" x14ac:dyDescent="0.3">
      <c r="A13672" t="s">
        <v>15980</v>
      </c>
      <c r="B13672" t="s">
        <v>2718</v>
      </c>
      <c r="C13672">
        <v>56558</v>
      </c>
      <c r="D13672">
        <v>9155356869</v>
      </c>
    </row>
    <row r="13673" spans="1:4" x14ac:dyDescent="0.3">
      <c r="A13673" t="s">
        <v>15981</v>
      </c>
      <c r="B13673" t="s">
        <v>2778</v>
      </c>
      <c r="C13673">
        <v>53037</v>
      </c>
      <c r="D13673">
        <v>1953937357</v>
      </c>
    </row>
    <row r="13674" spans="1:4" x14ac:dyDescent="0.3">
      <c r="A13674" t="s">
        <v>15982</v>
      </c>
      <c r="B13674" t="s">
        <v>2687</v>
      </c>
      <c r="C13674">
        <v>27091</v>
      </c>
      <c r="D13674">
        <v>4997183822</v>
      </c>
    </row>
    <row r="13675" spans="1:4" x14ac:dyDescent="0.3">
      <c r="A13675" t="s">
        <v>15983</v>
      </c>
      <c r="B13675" t="s">
        <v>2028</v>
      </c>
      <c r="C13675">
        <v>54334</v>
      </c>
      <c r="D13675">
        <v>320120716</v>
      </c>
    </row>
    <row r="13676" spans="1:4" x14ac:dyDescent="0.3">
      <c r="A13676" t="s">
        <v>15984</v>
      </c>
      <c r="B13676" t="s">
        <v>2321</v>
      </c>
      <c r="C13676">
        <v>57592</v>
      </c>
      <c r="D13676">
        <v>9483290694</v>
      </c>
    </row>
    <row r="13677" spans="1:4" x14ac:dyDescent="0.3">
      <c r="A13677" t="s">
        <v>15985</v>
      </c>
      <c r="B13677" t="s">
        <v>2436</v>
      </c>
      <c r="C13677">
        <v>42248</v>
      </c>
      <c r="D13677">
        <v>7281103514</v>
      </c>
    </row>
    <row r="13678" spans="1:4" x14ac:dyDescent="0.3">
      <c r="A13678" t="s">
        <v>15986</v>
      </c>
      <c r="B13678" t="s">
        <v>2608</v>
      </c>
      <c r="C13678">
        <v>50271</v>
      </c>
      <c r="D13678">
        <v>8971738782</v>
      </c>
    </row>
    <row r="13679" spans="1:4" x14ac:dyDescent="0.3">
      <c r="A13679" t="s">
        <v>15987</v>
      </c>
      <c r="B13679" t="s">
        <v>2089</v>
      </c>
      <c r="C13679">
        <v>17530</v>
      </c>
      <c r="D13679">
        <v>933051662</v>
      </c>
    </row>
    <row r="13680" spans="1:4" x14ac:dyDescent="0.3">
      <c r="A13680" t="s">
        <v>15988</v>
      </c>
      <c r="B13680" t="s">
        <v>2097</v>
      </c>
      <c r="C13680">
        <v>21136</v>
      </c>
      <c r="D13680">
        <v>7688943361</v>
      </c>
    </row>
    <row r="13681" spans="1:4" x14ac:dyDescent="0.3">
      <c r="A13681" t="s">
        <v>15989</v>
      </c>
      <c r="B13681" t="s">
        <v>2260</v>
      </c>
      <c r="C13681">
        <v>16331</v>
      </c>
      <c r="D13681">
        <v>896700143</v>
      </c>
    </row>
    <row r="13682" spans="1:4" x14ac:dyDescent="0.3">
      <c r="A13682" t="s">
        <v>15990</v>
      </c>
      <c r="B13682" t="s">
        <v>2641</v>
      </c>
      <c r="C13682">
        <v>52936</v>
      </c>
      <c r="D13682">
        <v>6321654205</v>
      </c>
    </row>
    <row r="13683" spans="1:4" x14ac:dyDescent="0.3">
      <c r="A13683" t="s">
        <v>15991</v>
      </c>
      <c r="B13683" t="s">
        <v>1946</v>
      </c>
      <c r="C13683">
        <v>16604</v>
      </c>
      <c r="D13683">
        <v>132027631</v>
      </c>
    </row>
    <row r="13684" spans="1:4" x14ac:dyDescent="0.3">
      <c r="A13684" t="s">
        <v>15992</v>
      </c>
      <c r="B13684" t="s">
        <v>2111</v>
      </c>
      <c r="C13684">
        <v>16671</v>
      </c>
      <c r="D13684">
        <v>1475796307</v>
      </c>
    </row>
    <row r="13685" spans="1:4" x14ac:dyDescent="0.3">
      <c r="A13685" t="s">
        <v>15993</v>
      </c>
      <c r="B13685" t="s">
        <v>2323</v>
      </c>
      <c r="C13685">
        <v>45610</v>
      </c>
      <c r="D13685">
        <v>9892583027</v>
      </c>
    </row>
    <row r="13686" spans="1:4" x14ac:dyDescent="0.3">
      <c r="A13686" t="s">
        <v>15994</v>
      </c>
      <c r="B13686" t="s">
        <v>2572</v>
      </c>
      <c r="C13686">
        <v>17836</v>
      </c>
      <c r="D13686">
        <v>4009257075</v>
      </c>
    </row>
    <row r="13687" spans="1:4" x14ac:dyDescent="0.3">
      <c r="A13687" t="s">
        <v>15995</v>
      </c>
      <c r="B13687" t="s">
        <v>2734</v>
      </c>
      <c r="C13687">
        <v>55788</v>
      </c>
      <c r="D13687">
        <v>1462119603</v>
      </c>
    </row>
    <row r="13688" spans="1:4" x14ac:dyDescent="0.3">
      <c r="A13688" t="s">
        <v>15996</v>
      </c>
      <c r="B13688" t="s">
        <v>2614</v>
      </c>
      <c r="C13688">
        <v>28146</v>
      </c>
      <c r="D13688">
        <v>2958727874</v>
      </c>
    </row>
    <row r="13689" spans="1:4" x14ac:dyDescent="0.3">
      <c r="A13689" t="s">
        <v>15997</v>
      </c>
      <c r="B13689" t="s">
        <v>2116</v>
      </c>
      <c r="C13689">
        <v>26274</v>
      </c>
      <c r="D13689">
        <v>9458901820</v>
      </c>
    </row>
    <row r="13690" spans="1:4" x14ac:dyDescent="0.3">
      <c r="A13690" t="s">
        <v>15998</v>
      </c>
      <c r="B13690" t="s">
        <v>2931</v>
      </c>
      <c r="C13690">
        <v>49523</v>
      </c>
      <c r="D13690">
        <v>8908432159</v>
      </c>
    </row>
    <row r="13691" spans="1:4" x14ac:dyDescent="0.3">
      <c r="A13691" t="s">
        <v>15999</v>
      </c>
      <c r="B13691" t="s">
        <v>2691</v>
      </c>
      <c r="C13691">
        <v>23858</v>
      </c>
      <c r="D13691">
        <v>1855604000</v>
      </c>
    </row>
    <row r="13692" spans="1:4" x14ac:dyDescent="0.3">
      <c r="A13692" t="s">
        <v>16000</v>
      </c>
      <c r="B13692" t="s">
        <v>2073</v>
      </c>
      <c r="C13692">
        <v>36400</v>
      </c>
      <c r="D13692">
        <v>5064247826</v>
      </c>
    </row>
    <row r="13693" spans="1:4" x14ac:dyDescent="0.3">
      <c r="A13693" t="s">
        <v>16001</v>
      </c>
      <c r="B13693" t="s">
        <v>3356</v>
      </c>
      <c r="C13693">
        <v>42888</v>
      </c>
      <c r="D13693">
        <v>4752702681</v>
      </c>
    </row>
    <row r="13694" spans="1:4" x14ac:dyDescent="0.3">
      <c r="A13694" t="s">
        <v>16002</v>
      </c>
      <c r="B13694" t="s">
        <v>1950</v>
      </c>
      <c r="C13694">
        <v>18886</v>
      </c>
      <c r="D13694">
        <v>6313424239</v>
      </c>
    </row>
    <row r="13695" spans="1:4" x14ac:dyDescent="0.3">
      <c r="A13695" t="s">
        <v>16003</v>
      </c>
      <c r="B13695" t="s">
        <v>2380</v>
      </c>
      <c r="C13695">
        <v>10645</v>
      </c>
      <c r="D13695">
        <v>5998486889</v>
      </c>
    </row>
    <row r="13696" spans="1:4" x14ac:dyDescent="0.3">
      <c r="A13696" t="s">
        <v>16004</v>
      </c>
      <c r="B13696" t="s">
        <v>2004</v>
      </c>
      <c r="C13696">
        <v>31474</v>
      </c>
      <c r="D13696">
        <v>4852897158</v>
      </c>
    </row>
    <row r="13697" spans="1:4" x14ac:dyDescent="0.3">
      <c r="A13697" t="s">
        <v>16005</v>
      </c>
      <c r="B13697" t="s">
        <v>2441</v>
      </c>
      <c r="C13697">
        <v>22947</v>
      </c>
      <c r="D13697">
        <v>8162941088</v>
      </c>
    </row>
    <row r="13698" spans="1:4" x14ac:dyDescent="0.3">
      <c r="A13698" t="s">
        <v>16006</v>
      </c>
      <c r="B13698" t="s">
        <v>1954</v>
      </c>
      <c r="C13698">
        <v>31400</v>
      </c>
      <c r="D13698">
        <v>6436551115</v>
      </c>
    </row>
    <row r="13699" spans="1:4" x14ac:dyDescent="0.3">
      <c r="A13699" t="s">
        <v>16007</v>
      </c>
      <c r="B13699" t="s">
        <v>3271</v>
      </c>
      <c r="C13699">
        <v>22185</v>
      </c>
      <c r="D13699">
        <v>3463222345</v>
      </c>
    </row>
    <row r="13700" spans="1:4" x14ac:dyDescent="0.3">
      <c r="A13700" t="s">
        <v>16008</v>
      </c>
      <c r="B13700" t="s">
        <v>2790</v>
      </c>
      <c r="C13700">
        <v>46710</v>
      </c>
      <c r="D13700">
        <v>1958063002</v>
      </c>
    </row>
    <row r="13701" spans="1:4" x14ac:dyDescent="0.3">
      <c r="A13701" t="s">
        <v>16009</v>
      </c>
      <c r="B13701" t="s">
        <v>2554</v>
      </c>
      <c r="C13701">
        <v>37501</v>
      </c>
      <c r="D13701">
        <v>2402470968</v>
      </c>
    </row>
    <row r="13702" spans="1:4" x14ac:dyDescent="0.3">
      <c r="A13702" t="s">
        <v>16010</v>
      </c>
      <c r="B13702" t="s">
        <v>1956</v>
      </c>
      <c r="C13702">
        <v>54691</v>
      </c>
      <c r="D13702">
        <v>274599287</v>
      </c>
    </row>
    <row r="13703" spans="1:4" x14ac:dyDescent="0.3">
      <c r="A13703" t="s">
        <v>16011</v>
      </c>
      <c r="B13703" t="s">
        <v>2929</v>
      </c>
      <c r="C13703">
        <v>59195</v>
      </c>
      <c r="D13703">
        <v>4075444457</v>
      </c>
    </row>
    <row r="13704" spans="1:4" x14ac:dyDescent="0.3">
      <c r="A13704" t="s">
        <v>16012</v>
      </c>
      <c r="B13704" t="s">
        <v>2079</v>
      </c>
      <c r="C13704">
        <v>58395</v>
      </c>
      <c r="D13704">
        <v>2191014690</v>
      </c>
    </row>
    <row r="13705" spans="1:4" x14ac:dyDescent="0.3">
      <c r="A13705" t="s">
        <v>16013</v>
      </c>
      <c r="B13705" t="s">
        <v>1966</v>
      </c>
      <c r="C13705">
        <v>51775</v>
      </c>
      <c r="D13705">
        <v>2524849899</v>
      </c>
    </row>
    <row r="13706" spans="1:4" x14ac:dyDescent="0.3">
      <c r="A13706" t="s">
        <v>16014</v>
      </c>
      <c r="B13706" t="s">
        <v>2376</v>
      </c>
      <c r="C13706">
        <v>54584</v>
      </c>
      <c r="D13706">
        <v>6235447353</v>
      </c>
    </row>
    <row r="13707" spans="1:4" x14ac:dyDescent="0.3">
      <c r="A13707" t="s">
        <v>16015</v>
      </c>
      <c r="B13707" t="s">
        <v>2001</v>
      </c>
      <c r="C13707">
        <v>35068</v>
      </c>
      <c r="D13707">
        <v>3956653289</v>
      </c>
    </row>
    <row r="13708" spans="1:4" x14ac:dyDescent="0.3">
      <c r="A13708" t="s">
        <v>16016</v>
      </c>
      <c r="B13708" t="s">
        <v>2403</v>
      </c>
      <c r="C13708">
        <v>53766</v>
      </c>
      <c r="D13708">
        <v>6364724701</v>
      </c>
    </row>
    <row r="13709" spans="1:4" x14ac:dyDescent="0.3">
      <c r="A13709" t="s">
        <v>16017</v>
      </c>
      <c r="B13709" t="s">
        <v>2608</v>
      </c>
      <c r="C13709">
        <v>14809</v>
      </c>
      <c r="D13709">
        <v>2792636599</v>
      </c>
    </row>
    <row r="13710" spans="1:4" x14ac:dyDescent="0.3">
      <c r="A13710" t="s">
        <v>16018</v>
      </c>
      <c r="B13710" t="s">
        <v>2484</v>
      </c>
      <c r="C13710">
        <v>51573</v>
      </c>
      <c r="D13710">
        <v>3642988458</v>
      </c>
    </row>
    <row r="13711" spans="1:4" x14ac:dyDescent="0.3">
      <c r="A13711" t="s">
        <v>16019</v>
      </c>
      <c r="B13711" t="s">
        <v>2073</v>
      </c>
      <c r="C13711">
        <v>49825</v>
      </c>
      <c r="D13711">
        <v>357531329</v>
      </c>
    </row>
    <row r="13712" spans="1:4" x14ac:dyDescent="0.3">
      <c r="A13712" t="s">
        <v>16020</v>
      </c>
      <c r="B13712" t="s">
        <v>2923</v>
      </c>
      <c r="C13712">
        <v>55229</v>
      </c>
      <c r="D13712">
        <v>2670196322</v>
      </c>
    </row>
    <row r="13713" spans="1:4" x14ac:dyDescent="0.3">
      <c r="A13713" t="s">
        <v>16021</v>
      </c>
      <c r="B13713" t="s">
        <v>2466</v>
      </c>
      <c r="C13713">
        <v>51557</v>
      </c>
      <c r="D13713">
        <v>6718456802</v>
      </c>
    </row>
    <row r="13714" spans="1:4" x14ac:dyDescent="0.3">
      <c r="A13714" t="s">
        <v>16022</v>
      </c>
      <c r="B13714" t="s">
        <v>1958</v>
      </c>
      <c r="C13714">
        <v>55168</v>
      </c>
      <c r="D13714">
        <v>2353272215</v>
      </c>
    </row>
    <row r="13715" spans="1:4" x14ac:dyDescent="0.3">
      <c r="A13715" t="s">
        <v>16023</v>
      </c>
      <c r="B13715" t="s">
        <v>2190</v>
      </c>
      <c r="C13715">
        <v>17124</v>
      </c>
      <c r="D13715">
        <v>6148235056</v>
      </c>
    </row>
    <row r="13716" spans="1:4" x14ac:dyDescent="0.3">
      <c r="A13716" t="s">
        <v>16024</v>
      </c>
      <c r="B13716" t="s">
        <v>2045</v>
      </c>
      <c r="C13716">
        <v>19879</v>
      </c>
      <c r="D13716">
        <v>1419116835</v>
      </c>
    </row>
    <row r="13717" spans="1:4" x14ac:dyDescent="0.3">
      <c r="A13717" t="s">
        <v>16025</v>
      </c>
      <c r="B13717" t="s">
        <v>3237</v>
      </c>
      <c r="C13717">
        <v>41469</v>
      </c>
      <c r="D13717">
        <v>6209983448</v>
      </c>
    </row>
    <row r="13718" spans="1:4" x14ac:dyDescent="0.3">
      <c r="A13718" t="s">
        <v>16026</v>
      </c>
      <c r="B13718" t="s">
        <v>2203</v>
      </c>
      <c r="C13718">
        <v>11873</v>
      </c>
      <c r="D13718">
        <v>6471464479</v>
      </c>
    </row>
    <row r="13719" spans="1:4" x14ac:dyDescent="0.3">
      <c r="A13719" t="s">
        <v>16027</v>
      </c>
      <c r="B13719" t="s">
        <v>2190</v>
      </c>
      <c r="C13719">
        <v>34019</v>
      </c>
      <c r="D13719">
        <v>8335120919</v>
      </c>
    </row>
    <row r="13720" spans="1:4" x14ac:dyDescent="0.3">
      <c r="A13720" t="s">
        <v>16028</v>
      </c>
      <c r="B13720" t="s">
        <v>5394</v>
      </c>
      <c r="C13720">
        <v>36665</v>
      </c>
      <c r="D13720">
        <v>9096285417</v>
      </c>
    </row>
    <row r="13721" spans="1:4" x14ac:dyDescent="0.3">
      <c r="A13721" t="s">
        <v>16029</v>
      </c>
      <c r="B13721" t="s">
        <v>2210</v>
      </c>
      <c r="C13721">
        <v>34848</v>
      </c>
      <c r="D13721">
        <v>7273123196</v>
      </c>
    </row>
    <row r="13722" spans="1:4" x14ac:dyDescent="0.3">
      <c r="A13722" t="s">
        <v>16030</v>
      </c>
      <c r="B13722" t="s">
        <v>2608</v>
      </c>
      <c r="C13722">
        <v>39677</v>
      </c>
      <c r="D13722">
        <v>7596173217</v>
      </c>
    </row>
    <row r="13723" spans="1:4" x14ac:dyDescent="0.3">
      <c r="A13723" t="s">
        <v>16031</v>
      </c>
      <c r="B13723" t="s">
        <v>2574</v>
      </c>
      <c r="C13723">
        <v>46015</v>
      </c>
      <c r="D13723">
        <v>495702854</v>
      </c>
    </row>
    <row r="13724" spans="1:4" x14ac:dyDescent="0.3">
      <c r="A13724" t="s">
        <v>16032</v>
      </c>
      <c r="B13724" t="s">
        <v>2319</v>
      </c>
      <c r="C13724">
        <v>33794</v>
      </c>
      <c r="D13724">
        <v>7039995972</v>
      </c>
    </row>
    <row r="13725" spans="1:4" x14ac:dyDescent="0.3">
      <c r="A13725" t="s">
        <v>16033</v>
      </c>
      <c r="B13725" t="s">
        <v>2660</v>
      </c>
      <c r="C13725">
        <v>27447</v>
      </c>
      <c r="D13725">
        <v>9782845590</v>
      </c>
    </row>
    <row r="13726" spans="1:4" x14ac:dyDescent="0.3">
      <c r="A13726" t="s">
        <v>16034</v>
      </c>
      <c r="B13726" t="s">
        <v>3076</v>
      </c>
      <c r="C13726">
        <v>54752</v>
      </c>
      <c r="D13726">
        <v>6375014751</v>
      </c>
    </row>
    <row r="13727" spans="1:4" x14ac:dyDescent="0.3">
      <c r="A13727" t="s">
        <v>16035</v>
      </c>
      <c r="B13727" t="s">
        <v>1966</v>
      </c>
      <c r="C13727">
        <v>18477</v>
      </c>
      <c r="D13727">
        <v>7775126329</v>
      </c>
    </row>
    <row r="13728" spans="1:4" x14ac:dyDescent="0.3">
      <c r="A13728" t="s">
        <v>16036</v>
      </c>
      <c r="B13728" t="s">
        <v>4864</v>
      </c>
      <c r="C13728">
        <v>11518</v>
      </c>
      <c r="D13728">
        <v>5138969978</v>
      </c>
    </row>
    <row r="13729" spans="1:4" x14ac:dyDescent="0.3">
      <c r="A13729" t="s">
        <v>16037</v>
      </c>
      <c r="B13729" t="s">
        <v>3269</v>
      </c>
      <c r="C13729">
        <v>10861</v>
      </c>
      <c r="D13729">
        <v>1573192775</v>
      </c>
    </row>
    <row r="13730" spans="1:4" x14ac:dyDescent="0.3">
      <c r="A13730" t="s">
        <v>16038</v>
      </c>
      <c r="B13730" t="s">
        <v>2217</v>
      </c>
      <c r="C13730">
        <v>29096</v>
      </c>
      <c r="D13730">
        <v>9153408497</v>
      </c>
    </row>
    <row r="13731" spans="1:4" x14ac:dyDescent="0.3">
      <c r="A13731" t="s">
        <v>16039</v>
      </c>
      <c r="B13731" t="s">
        <v>2214</v>
      </c>
      <c r="C13731">
        <v>50824</v>
      </c>
      <c r="D13731">
        <v>9023313240</v>
      </c>
    </row>
    <row r="13732" spans="1:4" x14ac:dyDescent="0.3">
      <c r="A13732" t="s">
        <v>16040</v>
      </c>
      <c r="B13732" t="s">
        <v>3297</v>
      </c>
      <c r="C13732">
        <v>18732</v>
      </c>
      <c r="D13732">
        <v>4838770758</v>
      </c>
    </row>
    <row r="13733" spans="1:4" x14ac:dyDescent="0.3">
      <c r="A13733" t="s">
        <v>16041</v>
      </c>
      <c r="B13733" t="s">
        <v>2158</v>
      </c>
      <c r="C13733">
        <v>54872</v>
      </c>
      <c r="D13733">
        <v>8065075959</v>
      </c>
    </row>
    <row r="13734" spans="1:4" x14ac:dyDescent="0.3">
      <c r="A13734" t="s">
        <v>16042</v>
      </c>
      <c r="B13734" t="s">
        <v>2343</v>
      </c>
      <c r="C13734">
        <v>39717</v>
      </c>
      <c r="D13734">
        <v>7962906979</v>
      </c>
    </row>
    <row r="13735" spans="1:4" x14ac:dyDescent="0.3">
      <c r="A13735" t="s">
        <v>16043</v>
      </c>
      <c r="B13735" t="s">
        <v>2583</v>
      </c>
      <c r="C13735">
        <v>40034</v>
      </c>
      <c r="D13735">
        <v>5795848808</v>
      </c>
    </row>
    <row r="13736" spans="1:4" x14ac:dyDescent="0.3">
      <c r="A13736" t="s">
        <v>16044</v>
      </c>
      <c r="B13736" t="s">
        <v>2151</v>
      </c>
      <c r="C13736">
        <v>15102</v>
      </c>
      <c r="D13736">
        <v>1231429186</v>
      </c>
    </row>
    <row r="13737" spans="1:4" x14ac:dyDescent="0.3">
      <c r="A13737" t="s">
        <v>16045</v>
      </c>
      <c r="B13737" t="s">
        <v>2154</v>
      </c>
      <c r="C13737">
        <v>38413</v>
      </c>
      <c r="D13737">
        <v>6462250968</v>
      </c>
    </row>
    <row r="13738" spans="1:4" x14ac:dyDescent="0.3">
      <c r="A13738" t="s">
        <v>16046</v>
      </c>
      <c r="B13738" t="s">
        <v>2106</v>
      </c>
      <c r="C13738">
        <v>28486</v>
      </c>
      <c r="D13738">
        <v>7132417177</v>
      </c>
    </row>
    <row r="13739" spans="1:4" x14ac:dyDescent="0.3">
      <c r="A13739" t="s">
        <v>16047</v>
      </c>
      <c r="B13739" t="s">
        <v>3390</v>
      </c>
      <c r="C13739">
        <v>27912</v>
      </c>
      <c r="D13739">
        <v>9128677390</v>
      </c>
    </row>
    <row r="13740" spans="1:4" x14ac:dyDescent="0.3">
      <c r="A13740" t="s">
        <v>16048</v>
      </c>
      <c r="B13740" t="s">
        <v>2028</v>
      </c>
      <c r="C13740">
        <v>25827</v>
      </c>
      <c r="D13740">
        <v>7132417177</v>
      </c>
    </row>
    <row r="13741" spans="1:4" x14ac:dyDescent="0.3">
      <c r="A13741" t="s">
        <v>16049</v>
      </c>
      <c r="B13741" t="s">
        <v>2018</v>
      </c>
      <c r="C13741">
        <v>42247</v>
      </c>
      <c r="D13741">
        <v>495702854</v>
      </c>
    </row>
    <row r="13742" spans="1:4" x14ac:dyDescent="0.3">
      <c r="A13742" t="s">
        <v>16050</v>
      </c>
      <c r="B13742" t="s">
        <v>3758</v>
      </c>
      <c r="C13742">
        <v>19997</v>
      </c>
      <c r="D13742">
        <v>819852252</v>
      </c>
    </row>
    <row r="13743" spans="1:4" x14ac:dyDescent="0.3">
      <c r="A13743" t="s">
        <v>16051</v>
      </c>
      <c r="B13743" t="s">
        <v>2300</v>
      </c>
      <c r="C13743">
        <v>27697</v>
      </c>
      <c r="D13743">
        <v>2405876701</v>
      </c>
    </row>
    <row r="13744" spans="1:4" x14ac:dyDescent="0.3">
      <c r="A13744" t="s">
        <v>16052</v>
      </c>
      <c r="B13744" t="s">
        <v>3247</v>
      </c>
      <c r="C13744">
        <v>39163</v>
      </c>
      <c r="D13744">
        <v>6988089128</v>
      </c>
    </row>
    <row r="13745" spans="1:4" x14ac:dyDescent="0.3">
      <c r="A13745" t="s">
        <v>16053</v>
      </c>
      <c r="B13745" t="s">
        <v>2212</v>
      </c>
      <c r="C13745">
        <v>20714</v>
      </c>
      <c r="D13745">
        <v>9483290694</v>
      </c>
    </row>
    <row r="13746" spans="1:4" x14ac:dyDescent="0.3">
      <c r="A13746" t="s">
        <v>16054</v>
      </c>
      <c r="B13746" t="s">
        <v>2617</v>
      </c>
      <c r="C13746">
        <v>20023</v>
      </c>
      <c r="D13746">
        <v>5077974136</v>
      </c>
    </row>
    <row r="13747" spans="1:4" x14ac:dyDescent="0.3">
      <c r="A13747" t="s">
        <v>16055</v>
      </c>
      <c r="B13747" t="s">
        <v>2348</v>
      </c>
      <c r="C13747">
        <v>32516</v>
      </c>
      <c r="D13747">
        <v>1266227768</v>
      </c>
    </row>
    <row r="13748" spans="1:4" x14ac:dyDescent="0.3">
      <c r="A13748" t="s">
        <v>16056</v>
      </c>
      <c r="B13748" t="s">
        <v>2746</v>
      </c>
      <c r="C13748">
        <v>35848</v>
      </c>
      <c r="D13748">
        <v>8519669638</v>
      </c>
    </row>
    <row r="13749" spans="1:4" x14ac:dyDescent="0.3">
      <c r="A13749" t="s">
        <v>16057</v>
      </c>
      <c r="B13749" t="s">
        <v>2639</v>
      </c>
      <c r="C13749">
        <v>35471</v>
      </c>
      <c r="D13749">
        <v>4578004252</v>
      </c>
    </row>
    <row r="13750" spans="1:4" x14ac:dyDescent="0.3">
      <c r="A13750" t="s">
        <v>16058</v>
      </c>
      <c r="B13750" t="s">
        <v>3369</v>
      </c>
      <c r="C13750">
        <v>43360</v>
      </c>
      <c r="D13750">
        <v>232367817</v>
      </c>
    </row>
    <row r="13751" spans="1:4" x14ac:dyDescent="0.3">
      <c r="A13751" t="s">
        <v>16059</v>
      </c>
      <c r="B13751" t="s">
        <v>2004</v>
      </c>
      <c r="C13751">
        <v>53073</v>
      </c>
      <c r="D13751">
        <v>9963057691</v>
      </c>
    </row>
    <row r="13752" spans="1:4" x14ac:dyDescent="0.3">
      <c r="A13752" t="s">
        <v>16060</v>
      </c>
      <c r="B13752" t="s">
        <v>2279</v>
      </c>
      <c r="C13752">
        <v>49361</v>
      </c>
      <c r="D13752">
        <v>6842911427</v>
      </c>
    </row>
    <row r="13753" spans="1:4" x14ac:dyDescent="0.3">
      <c r="A13753" t="s">
        <v>16061</v>
      </c>
      <c r="B13753" t="s">
        <v>2401</v>
      </c>
      <c r="C13753">
        <v>50239</v>
      </c>
      <c r="D13753">
        <v>6988089128</v>
      </c>
    </row>
    <row r="13754" spans="1:4" x14ac:dyDescent="0.3">
      <c r="A13754" t="s">
        <v>16062</v>
      </c>
      <c r="B13754" t="s">
        <v>2530</v>
      </c>
      <c r="C13754">
        <v>23283</v>
      </c>
      <c r="D13754">
        <v>5779075530</v>
      </c>
    </row>
    <row r="13755" spans="1:4" x14ac:dyDescent="0.3">
      <c r="A13755" t="s">
        <v>16063</v>
      </c>
      <c r="B13755" t="s">
        <v>2077</v>
      </c>
      <c r="C13755">
        <v>30722</v>
      </c>
      <c r="D13755">
        <v>140020098</v>
      </c>
    </row>
    <row r="13756" spans="1:4" x14ac:dyDescent="0.3">
      <c r="A13756" t="s">
        <v>16064</v>
      </c>
      <c r="B13756" t="s">
        <v>2409</v>
      </c>
      <c r="C13756">
        <v>48605</v>
      </c>
      <c r="D13756">
        <v>4838770758</v>
      </c>
    </row>
    <row r="13757" spans="1:4" x14ac:dyDescent="0.3">
      <c r="A13757" t="s">
        <v>16065</v>
      </c>
      <c r="B13757" t="s">
        <v>2923</v>
      </c>
      <c r="C13757">
        <v>47117</v>
      </c>
      <c r="D13757">
        <v>2944219065</v>
      </c>
    </row>
    <row r="13758" spans="1:4" x14ac:dyDescent="0.3">
      <c r="A13758" t="s">
        <v>16066</v>
      </c>
      <c r="B13758" t="s">
        <v>2824</v>
      </c>
      <c r="C13758">
        <v>45006</v>
      </c>
      <c r="D13758">
        <v>8640079943</v>
      </c>
    </row>
    <row r="13759" spans="1:4" x14ac:dyDescent="0.3">
      <c r="A13759" t="s">
        <v>16067</v>
      </c>
      <c r="B13759" t="s">
        <v>2587</v>
      </c>
      <c r="C13759">
        <v>56158</v>
      </c>
      <c r="D13759">
        <v>4876404933</v>
      </c>
    </row>
    <row r="13760" spans="1:4" x14ac:dyDescent="0.3">
      <c r="A13760" t="s">
        <v>16068</v>
      </c>
      <c r="B13760" t="s">
        <v>2266</v>
      </c>
      <c r="C13760">
        <v>53356</v>
      </c>
      <c r="D13760">
        <v>4191160419</v>
      </c>
    </row>
    <row r="13761" spans="1:4" x14ac:dyDescent="0.3">
      <c r="A13761" t="s">
        <v>16069</v>
      </c>
      <c r="B13761" t="s">
        <v>2223</v>
      </c>
      <c r="C13761">
        <v>24776</v>
      </c>
      <c r="D13761">
        <v>9491257560</v>
      </c>
    </row>
    <row r="13762" spans="1:4" x14ac:dyDescent="0.3">
      <c r="A13762" t="s">
        <v>16070</v>
      </c>
      <c r="B13762" t="s">
        <v>2752</v>
      </c>
      <c r="C13762">
        <v>21748</v>
      </c>
      <c r="D13762">
        <v>2659144249</v>
      </c>
    </row>
    <row r="13763" spans="1:4" x14ac:dyDescent="0.3">
      <c r="A13763" t="s">
        <v>16071</v>
      </c>
      <c r="B13763" t="s">
        <v>2378</v>
      </c>
      <c r="C13763">
        <v>38511</v>
      </c>
      <c r="D13763">
        <v>3877279783</v>
      </c>
    </row>
    <row r="13764" spans="1:4" x14ac:dyDescent="0.3">
      <c r="A13764" t="s">
        <v>16072</v>
      </c>
      <c r="B13764" t="s">
        <v>3201</v>
      </c>
      <c r="C13764">
        <v>27291</v>
      </c>
      <c r="D13764">
        <v>1532722974</v>
      </c>
    </row>
    <row r="13765" spans="1:4" x14ac:dyDescent="0.3">
      <c r="A13765" t="s">
        <v>16073</v>
      </c>
      <c r="B13765" t="s">
        <v>2175</v>
      </c>
      <c r="C13765">
        <v>58385</v>
      </c>
      <c r="D13765">
        <v>3661649302</v>
      </c>
    </row>
    <row r="13766" spans="1:4" x14ac:dyDescent="0.3">
      <c r="A13766" t="s">
        <v>16074</v>
      </c>
      <c r="B13766" t="s">
        <v>2727</v>
      </c>
      <c r="C13766">
        <v>34728</v>
      </c>
      <c r="D13766">
        <v>9128677390</v>
      </c>
    </row>
    <row r="13767" spans="1:4" x14ac:dyDescent="0.3">
      <c r="A13767" t="s">
        <v>16075</v>
      </c>
      <c r="B13767" t="s">
        <v>2563</v>
      </c>
      <c r="C13767">
        <v>32778</v>
      </c>
      <c r="D13767">
        <v>5764488419</v>
      </c>
    </row>
    <row r="13768" spans="1:4" x14ac:dyDescent="0.3">
      <c r="A13768" t="s">
        <v>16076</v>
      </c>
      <c r="B13768" t="s">
        <v>2521</v>
      </c>
      <c r="C13768">
        <v>26356</v>
      </c>
      <c r="D13768">
        <v>1296185559</v>
      </c>
    </row>
    <row r="13769" spans="1:4" x14ac:dyDescent="0.3">
      <c r="A13769" t="s">
        <v>16077</v>
      </c>
      <c r="B13769" t="s">
        <v>2073</v>
      </c>
      <c r="C13769">
        <v>18769</v>
      </c>
      <c r="D13769">
        <v>3086393343</v>
      </c>
    </row>
    <row r="13770" spans="1:4" x14ac:dyDescent="0.3">
      <c r="A13770" t="s">
        <v>16078</v>
      </c>
      <c r="B13770" t="s">
        <v>2061</v>
      </c>
      <c r="C13770">
        <v>14166</v>
      </c>
      <c r="D13770">
        <v>2177097355</v>
      </c>
    </row>
    <row r="13771" spans="1:4" x14ac:dyDescent="0.3">
      <c r="A13771" t="s">
        <v>16079</v>
      </c>
      <c r="B13771" t="s">
        <v>2809</v>
      </c>
      <c r="C13771">
        <v>44552</v>
      </c>
      <c r="D13771">
        <v>3273288531</v>
      </c>
    </row>
    <row r="13772" spans="1:4" x14ac:dyDescent="0.3">
      <c r="A13772" t="s">
        <v>16080</v>
      </c>
      <c r="B13772" t="s">
        <v>2051</v>
      </c>
      <c r="C13772">
        <v>38146</v>
      </c>
      <c r="D13772">
        <v>8002426673</v>
      </c>
    </row>
    <row r="13773" spans="1:4" x14ac:dyDescent="0.3">
      <c r="A13773" t="s">
        <v>16081</v>
      </c>
      <c r="B13773" t="s">
        <v>2166</v>
      </c>
      <c r="C13773">
        <v>57773</v>
      </c>
      <c r="D13773">
        <v>7866715386</v>
      </c>
    </row>
    <row r="13774" spans="1:4" x14ac:dyDescent="0.3">
      <c r="A13774" t="s">
        <v>16082</v>
      </c>
      <c r="B13774" t="s">
        <v>2387</v>
      </c>
      <c r="C13774">
        <v>50335</v>
      </c>
      <c r="D13774">
        <v>483886254</v>
      </c>
    </row>
    <row r="13775" spans="1:4" x14ac:dyDescent="0.3">
      <c r="A13775" t="s">
        <v>16083</v>
      </c>
      <c r="B13775" t="s">
        <v>2740</v>
      </c>
      <c r="C13775">
        <v>17546</v>
      </c>
      <c r="D13775">
        <v>1829869566</v>
      </c>
    </row>
    <row r="13776" spans="1:4" x14ac:dyDescent="0.3">
      <c r="A13776" t="s">
        <v>16084</v>
      </c>
      <c r="B13776" t="s">
        <v>2569</v>
      </c>
      <c r="C13776">
        <v>13071</v>
      </c>
      <c r="D13776">
        <v>1739513533</v>
      </c>
    </row>
    <row r="13777" spans="1:4" x14ac:dyDescent="0.3">
      <c r="A13777" t="s">
        <v>16085</v>
      </c>
      <c r="B13777" t="s">
        <v>2749</v>
      </c>
      <c r="C13777">
        <v>18742</v>
      </c>
      <c r="D13777">
        <v>960994726</v>
      </c>
    </row>
    <row r="13778" spans="1:4" x14ac:dyDescent="0.3">
      <c r="A13778" t="s">
        <v>16086</v>
      </c>
      <c r="B13778" t="s">
        <v>2266</v>
      </c>
      <c r="C13778">
        <v>34160</v>
      </c>
      <c r="D13778">
        <v>8460683117</v>
      </c>
    </row>
    <row r="13779" spans="1:4" x14ac:dyDescent="0.3">
      <c r="A13779" t="s">
        <v>16087</v>
      </c>
      <c r="B13779" t="s">
        <v>1968</v>
      </c>
      <c r="C13779">
        <v>34208</v>
      </c>
      <c r="D13779">
        <v>5082945165</v>
      </c>
    </row>
    <row r="13780" spans="1:4" x14ac:dyDescent="0.3">
      <c r="A13780" t="s">
        <v>16088</v>
      </c>
      <c r="B13780" t="s">
        <v>2217</v>
      </c>
      <c r="C13780">
        <v>33220</v>
      </c>
      <c r="D13780">
        <v>3547596165</v>
      </c>
    </row>
    <row r="13781" spans="1:4" x14ac:dyDescent="0.3">
      <c r="A13781" t="s">
        <v>16089</v>
      </c>
      <c r="B13781" t="s">
        <v>2321</v>
      </c>
      <c r="C13781">
        <v>10769</v>
      </c>
      <c r="D13781">
        <v>3145039288</v>
      </c>
    </row>
    <row r="13782" spans="1:4" x14ac:dyDescent="0.3">
      <c r="A13782" t="s">
        <v>16090</v>
      </c>
      <c r="B13782" t="s">
        <v>3915</v>
      </c>
      <c r="C13782">
        <v>33617</v>
      </c>
      <c r="D13782">
        <v>7630993544</v>
      </c>
    </row>
    <row r="13783" spans="1:4" x14ac:dyDescent="0.3">
      <c r="A13783" t="s">
        <v>16091</v>
      </c>
      <c r="B13783" t="s">
        <v>2563</v>
      </c>
      <c r="C13783">
        <v>44375</v>
      </c>
      <c r="D13783">
        <v>1918356416</v>
      </c>
    </row>
    <row r="13784" spans="1:4" x14ac:dyDescent="0.3">
      <c r="A13784" t="s">
        <v>16092</v>
      </c>
      <c r="B13784" t="s">
        <v>2372</v>
      </c>
      <c r="C13784">
        <v>33144</v>
      </c>
      <c r="D13784">
        <v>1053331541</v>
      </c>
    </row>
    <row r="13785" spans="1:4" x14ac:dyDescent="0.3">
      <c r="A13785" t="s">
        <v>16093</v>
      </c>
      <c r="B13785" t="s">
        <v>2014</v>
      </c>
      <c r="C13785">
        <v>17849</v>
      </c>
      <c r="D13785">
        <v>6126779991</v>
      </c>
    </row>
    <row r="13786" spans="1:4" x14ac:dyDescent="0.3">
      <c r="A13786" t="s">
        <v>16094</v>
      </c>
      <c r="B13786" t="s">
        <v>3243</v>
      </c>
      <c r="C13786">
        <v>33152</v>
      </c>
      <c r="D13786">
        <v>2074776004</v>
      </c>
    </row>
    <row r="13787" spans="1:4" x14ac:dyDescent="0.3">
      <c r="A13787" t="s">
        <v>16095</v>
      </c>
      <c r="B13787" t="s">
        <v>2727</v>
      </c>
      <c r="C13787">
        <v>17248</v>
      </c>
      <c r="D13787">
        <v>4972162740</v>
      </c>
    </row>
    <row r="13788" spans="1:4" x14ac:dyDescent="0.3">
      <c r="A13788" t="s">
        <v>16096</v>
      </c>
      <c r="B13788" t="s">
        <v>3113</v>
      </c>
      <c r="C13788">
        <v>22386</v>
      </c>
      <c r="D13788">
        <v>6275593709</v>
      </c>
    </row>
    <row r="13789" spans="1:4" x14ac:dyDescent="0.3">
      <c r="A13789" t="s">
        <v>16097</v>
      </c>
      <c r="B13789" t="s">
        <v>2383</v>
      </c>
      <c r="C13789">
        <v>39030</v>
      </c>
      <c r="D13789">
        <v>710473923</v>
      </c>
    </row>
    <row r="13790" spans="1:4" x14ac:dyDescent="0.3">
      <c r="A13790" t="s">
        <v>16098</v>
      </c>
      <c r="B13790" t="s">
        <v>2511</v>
      </c>
      <c r="C13790">
        <v>14513</v>
      </c>
      <c r="D13790">
        <v>7088886472</v>
      </c>
    </row>
    <row r="13791" spans="1:4" x14ac:dyDescent="0.3">
      <c r="A13791" t="s">
        <v>16099</v>
      </c>
      <c r="B13791" t="s">
        <v>2415</v>
      </c>
      <c r="C13791">
        <v>39431</v>
      </c>
      <c r="D13791">
        <v>679204083</v>
      </c>
    </row>
    <row r="13792" spans="1:4" x14ac:dyDescent="0.3">
      <c r="A13792" t="s">
        <v>16100</v>
      </c>
      <c r="B13792" t="s">
        <v>2409</v>
      </c>
      <c r="C13792">
        <v>23242</v>
      </c>
      <c r="D13792">
        <v>7367438190</v>
      </c>
    </row>
    <row r="13793" spans="1:4" x14ac:dyDescent="0.3">
      <c r="A13793" t="s">
        <v>16101</v>
      </c>
      <c r="B13793" t="s">
        <v>2468</v>
      </c>
      <c r="C13793">
        <v>58330</v>
      </c>
      <c r="D13793">
        <v>8481632066</v>
      </c>
    </row>
    <row r="13794" spans="1:4" x14ac:dyDescent="0.3">
      <c r="A13794" t="s">
        <v>16102</v>
      </c>
      <c r="B13794" t="s">
        <v>3050</v>
      </c>
      <c r="C13794">
        <v>46579</v>
      </c>
      <c r="D13794">
        <v>2012142672</v>
      </c>
    </row>
    <row r="13795" spans="1:4" x14ac:dyDescent="0.3">
      <c r="A13795" t="s">
        <v>16103</v>
      </c>
      <c r="B13795" t="s">
        <v>2231</v>
      </c>
      <c r="C13795">
        <v>18813</v>
      </c>
      <c r="D13795">
        <v>4937054791</v>
      </c>
    </row>
    <row r="13796" spans="1:4" x14ac:dyDescent="0.3">
      <c r="A13796" t="s">
        <v>16104</v>
      </c>
      <c r="B13796" t="s">
        <v>2345</v>
      </c>
      <c r="C13796">
        <v>55499</v>
      </c>
      <c r="D13796">
        <v>7281103514</v>
      </c>
    </row>
    <row r="13797" spans="1:4" x14ac:dyDescent="0.3">
      <c r="A13797" t="s">
        <v>16105</v>
      </c>
      <c r="B13797" t="s">
        <v>2047</v>
      </c>
      <c r="C13797">
        <v>16835</v>
      </c>
      <c r="D13797">
        <v>2259282237</v>
      </c>
    </row>
    <row r="13798" spans="1:4" x14ac:dyDescent="0.3">
      <c r="A13798" t="s">
        <v>16106</v>
      </c>
      <c r="B13798" t="s">
        <v>2687</v>
      </c>
      <c r="C13798">
        <v>17838</v>
      </c>
      <c r="D13798">
        <v>3097425365</v>
      </c>
    </row>
    <row r="13799" spans="1:4" x14ac:dyDescent="0.3">
      <c r="A13799" t="s">
        <v>16107</v>
      </c>
      <c r="B13799" t="s">
        <v>1991</v>
      </c>
      <c r="C13799">
        <v>13919</v>
      </c>
      <c r="D13799">
        <v>8264394108</v>
      </c>
    </row>
    <row r="13800" spans="1:4" x14ac:dyDescent="0.3">
      <c r="A13800" t="s">
        <v>16108</v>
      </c>
      <c r="B13800" t="s">
        <v>2075</v>
      </c>
      <c r="C13800">
        <v>12401</v>
      </c>
      <c r="D13800">
        <v>4372257910</v>
      </c>
    </row>
    <row r="13801" spans="1:4" x14ac:dyDescent="0.3">
      <c r="A13801" t="s">
        <v>16109</v>
      </c>
      <c r="B13801" t="s">
        <v>2896</v>
      </c>
      <c r="C13801">
        <v>46208</v>
      </c>
      <c r="D13801">
        <v>1953937357</v>
      </c>
    </row>
    <row r="13802" spans="1:4" x14ac:dyDescent="0.3">
      <c r="A13802" t="s">
        <v>16110</v>
      </c>
      <c r="B13802" t="s">
        <v>2997</v>
      </c>
      <c r="C13802">
        <v>27939</v>
      </c>
      <c r="D13802">
        <v>4439073344</v>
      </c>
    </row>
    <row r="13803" spans="1:4" x14ac:dyDescent="0.3">
      <c r="A13803" t="s">
        <v>16111</v>
      </c>
      <c r="B13803" t="s">
        <v>3142</v>
      </c>
      <c r="C13803">
        <v>39850</v>
      </c>
      <c r="D13803">
        <v>2670196322</v>
      </c>
    </row>
    <row r="13804" spans="1:4" x14ac:dyDescent="0.3">
      <c r="A13804" t="s">
        <v>16112</v>
      </c>
      <c r="B13804" t="s">
        <v>2431</v>
      </c>
      <c r="C13804">
        <v>36342</v>
      </c>
      <c r="D13804">
        <v>7888574610</v>
      </c>
    </row>
    <row r="13805" spans="1:4" x14ac:dyDescent="0.3">
      <c r="A13805" t="s">
        <v>16113</v>
      </c>
      <c r="B13805" t="s">
        <v>2441</v>
      </c>
      <c r="C13805">
        <v>55123</v>
      </c>
      <c r="D13805">
        <v>8658719154</v>
      </c>
    </row>
    <row r="13806" spans="1:4" x14ac:dyDescent="0.3">
      <c r="A13806" t="s">
        <v>16114</v>
      </c>
      <c r="B13806" t="s">
        <v>2264</v>
      </c>
      <c r="C13806">
        <v>27379</v>
      </c>
      <c r="D13806">
        <v>2561690342</v>
      </c>
    </row>
    <row r="13807" spans="1:4" x14ac:dyDescent="0.3">
      <c r="A13807" t="s">
        <v>16115</v>
      </c>
      <c r="B13807" t="s">
        <v>2914</v>
      </c>
      <c r="C13807">
        <v>18685</v>
      </c>
      <c r="D13807">
        <v>2352201101</v>
      </c>
    </row>
    <row r="13808" spans="1:4" x14ac:dyDescent="0.3">
      <c r="A13808" t="s">
        <v>16116</v>
      </c>
      <c r="B13808" t="s">
        <v>1942</v>
      </c>
      <c r="C13808">
        <v>30898</v>
      </c>
      <c r="D13808">
        <v>1313434965</v>
      </c>
    </row>
    <row r="13809" spans="1:4" x14ac:dyDescent="0.3">
      <c r="A13809" t="s">
        <v>16117</v>
      </c>
      <c r="B13809" t="s">
        <v>2740</v>
      </c>
      <c r="C13809">
        <v>55250</v>
      </c>
      <c r="D13809">
        <v>8971738782</v>
      </c>
    </row>
    <row r="13810" spans="1:4" x14ac:dyDescent="0.3">
      <c r="A13810" t="s">
        <v>16118</v>
      </c>
      <c r="B13810" t="s">
        <v>2312</v>
      </c>
      <c r="C13810">
        <v>40447</v>
      </c>
      <c r="D13810">
        <v>4009257075</v>
      </c>
    </row>
    <row r="13811" spans="1:4" x14ac:dyDescent="0.3">
      <c r="A13811" t="s">
        <v>16119</v>
      </c>
      <c r="B13811" t="s">
        <v>2665</v>
      </c>
      <c r="C13811">
        <v>26635</v>
      </c>
      <c r="D13811">
        <v>9258570278</v>
      </c>
    </row>
    <row r="13812" spans="1:4" x14ac:dyDescent="0.3">
      <c r="A13812" t="s">
        <v>16120</v>
      </c>
      <c r="B13812" t="s">
        <v>2001</v>
      </c>
      <c r="C13812">
        <v>34731</v>
      </c>
      <c r="D13812">
        <v>4866916575</v>
      </c>
    </row>
    <row r="13813" spans="1:4" x14ac:dyDescent="0.3">
      <c r="A13813" t="s">
        <v>16121</v>
      </c>
      <c r="B13813" t="s">
        <v>1972</v>
      </c>
      <c r="C13813">
        <v>23296</v>
      </c>
      <c r="D13813">
        <v>2177097355</v>
      </c>
    </row>
    <row r="13814" spans="1:4" x14ac:dyDescent="0.3">
      <c r="A13814" t="s">
        <v>16122</v>
      </c>
      <c r="B13814" t="s">
        <v>2583</v>
      </c>
      <c r="C13814">
        <v>43547</v>
      </c>
      <c r="D13814">
        <v>6618120233</v>
      </c>
    </row>
    <row r="13815" spans="1:4" x14ac:dyDescent="0.3">
      <c r="A13815" t="s">
        <v>16123</v>
      </c>
      <c r="B13815" t="s">
        <v>2764</v>
      </c>
      <c r="C13815">
        <v>12116</v>
      </c>
      <c r="D13815">
        <v>9447906176</v>
      </c>
    </row>
    <row r="13816" spans="1:4" x14ac:dyDescent="0.3">
      <c r="A13816" t="s">
        <v>16124</v>
      </c>
      <c r="B13816" t="s">
        <v>2496</v>
      </c>
      <c r="C13816">
        <v>14969</v>
      </c>
      <c r="D13816">
        <v>5792300712</v>
      </c>
    </row>
    <row r="13817" spans="1:4" x14ac:dyDescent="0.3">
      <c r="A13817" t="s">
        <v>16125</v>
      </c>
      <c r="B13817" t="s">
        <v>2340</v>
      </c>
      <c r="C13817">
        <v>43983</v>
      </c>
      <c r="D13817">
        <v>5372344725</v>
      </c>
    </row>
    <row r="13818" spans="1:4" x14ac:dyDescent="0.3">
      <c r="A13818" t="s">
        <v>16126</v>
      </c>
      <c r="B13818" t="s">
        <v>3915</v>
      </c>
      <c r="C13818">
        <v>41971</v>
      </c>
      <c r="D13818">
        <v>9590888275</v>
      </c>
    </row>
    <row r="13819" spans="1:4" x14ac:dyDescent="0.3">
      <c r="A13819" t="s">
        <v>16127</v>
      </c>
      <c r="B13819" t="s">
        <v>2156</v>
      </c>
      <c r="C13819">
        <v>51453</v>
      </c>
      <c r="D13819">
        <v>8189289020</v>
      </c>
    </row>
    <row r="13820" spans="1:4" x14ac:dyDescent="0.3">
      <c r="A13820" t="s">
        <v>16128</v>
      </c>
      <c r="B13820" t="s">
        <v>2166</v>
      </c>
      <c r="C13820">
        <v>42108</v>
      </c>
      <c r="D13820">
        <v>5186660353</v>
      </c>
    </row>
    <row r="13821" spans="1:4" x14ac:dyDescent="0.3">
      <c r="A13821" t="s">
        <v>16129</v>
      </c>
      <c r="B13821" t="s">
        <v>2290</v>
      </c>
      <c r="C13821">
        <v>38417</v>
      </c>
      <c r="D13821">
        <v>3867281491</v>
      </c>
    </row>
    <row r="13822" spans="1:4" x14ac:dyDescent="0.3">
      <c r="A13822" t="s">
        <v>16130</v>
      </c>
      <c r="B13822" t="s">
        <v>2127</v>
      </c>
      <c r="C13822">
        <v>17731</v>
      </c>
      <c r="D13822">
        <v>2128813026</v>
      </c>
    </row>
    <row r="13823" spans="1:4" x14ac:dyDescent="0.3">
      <c r="A13823" t="s">
        <v>16131</v>
      </c>
      <c r="B13823" t="s">
        <v>2365</v>
      </c>
      <c r="C13823">
        <v>40435</v>
      </c>
      <c r="D13823">
        <v>4236713853</v>
      </c>
    </row>
    <row r="13824" spans="1:4" x14ac:dyDescent="0.3">
      <c r="A13824" t="s">
        <v>16132</v>
      </c>
      <c r="B13824" t="s">
        <v>1950</v>
      </c>
      <c r="C13824">
        <v>39831</v>
      </c>
      <c r="D13824">
        <v>6313424239</v>
      </c>
    </row>
    <row r="13825" spans="1:4" x14ac:dyDescent="0.3">
      <c r="A13825" t="s">
        <v>16133</v>
      </c>
      <c r="B13825" t="s">
        <v>2302</v>
      </c>
      <c r="C13825">
        <v>14830</v>
      </c>
      <c r="D13825">
        <v>4548725172</v>
      </c>
    </row>
    <row r="13826" spans="1:4" x14ac:dyDescent="0.3">
      <c r="A13826" t="s">
        <v>16134</v>
      </c>
      <c r="B13826" t="s">
        <v>2016</v>
      </c>
      <c r="C13826">
        <v>30930</v>
      </c>
      <c r="D13826">
        <v>8832488175</v>
      </c>
    </row>
    <row r="13827" spans="1:4" x14ac:dyDescent="0.3">
      <c r="A13827" t="s">
        <v>16135</v>
      </c>
      <c r="B13827" t="s">
        <v>2452</v>
      </c>
      <c r="C13827">
        <v>14204</v>
      </c>
      <c r="D13827">
        <v>6596440737</v>
      </c>
    </row>
    <row r="13828" spans="1:4" x14ac:dyDescent="0.3">
      <c r="A13828" t="s">
        <v>16136</v>
      </c>
      <c r="B13828" t="s">
        <v>2567</v>
      </c>
      <c r="C13828">
        <v>40502</v>
      </c>
      <c r="D13828">
        <v>3000763902</v>
      </c>
    </row>
    <row r="13829" spans="1:4" x14ac:dyDescent="0.3">
      <c r="A13829" t="s">
        <v>16137</v>
      </c>
      <c r="B13829" t="s">
        <v>2749</v>
      </c>
      <c r="C13829">
        <v>25418</v>
      </c>
      <c r="D13829">
        <v>7233077789</v>
      </c>
    </row>
    <row r="13830" spans="1:4" x14ac:dyDescent="0.3">
      <c r="A13830" t="s">
        <v>16138</v>
      </c>
      <c r="B13830" t="s">
        <v>1964</v>
      </c>
      <c r="C13830">
        <v>31644</v>
      </c>
      <c r="D13830">
        <v>8481632066</v>
      </c>
    </row>
    <row r="13831" spans="1:4" x14ac:dyDescent="0.3">
      <c r="A13831" t="s">
        <v>16139</v>
      </c>
      <c r="B13831" t="s">
        <v>1952</v>
      </c>
      <c r="C13831">
        <v>21575</v>
      </c>
      <c r="D13831">
        <v>1192770250</v>
      </c>
    </row>
    <row r="13832" spans="1:4" x14ac:dyDescent="0.3">
      <c r="A13832" t="s">
        <v>16140</v>
      </c>
      <c r="B13832" t="s">
        <v>2572</v>
      </c>
      <c r="C13832">
        <v>50065</v>
      </c>
      <c r="D13832">
        <v>3381164996</v>
      </c>
    </row>
    <row r="13833" spans="1:4" x14ac:dyDescent="0.3">
      <c r="A13833" t="s">
        <v>16141</v>
      </c>
      <c r="B13833" t="s">
        <v>2374</v>
      </c>
      <c r="C13833">
        <v>25666</v>
      </c>
      <c r="D13833">
        <v>8646243699</v>
      </c>
    </row>
    <row r="13834" spans="1:4" x14ac:dyDescent="0.3">
      <c r="A13834" t="s">
        <v>16142</v>
      </c>
      <c r="B13834" t="s">
        <v>2847</v>
      </c>
      <c r="C13834">
        <v>13636</v>
      </c>
      <c r="D13834">
        <v>509393462</v>
      </c>
    </row>
    <row r="13835" spans="1:4" x14ac:dyDescent="0.3">
      <c r="A13835" t="s">
        <v>16143</v>
      </c>
      <c r="B13835" t="s">
        <v>2225</v>
      </c>
      <c r="C13835">
        <v>30424</v>
      </c>
      <c r="D13835">
        <v>9260254965</v>
      </c>
    </row>
    <row r="13836" spans="1:4" x14ac:dyDescent="0.3">
      <c r="A13836" t="s">
        <v>16144</v>
      </c>
      <c r="B13836" t="s">
        <v>2665</v>
      </c>
      <c r="C13836">
        <v>38716</v>
      </c>
      <c r="D13836">
        <v>37593587</v>
      </c>
    </row>
    <row r="13837" spans="1:4" x14ac:dyDescent="0.3">
      <c r="A13837" t="s">
        <v>16145</v>
      </c>
      <c r="B13837" t="s">
        <v>2530</v>
      </c>
      <c r="C13837">
        <v>44786</v>
      </c>
      <c r="D13837">
        <v>5347887761</v>
      </c>
    </row>
    <row r="13838" spans="1:4" x14ac:dyDescent="0.3">
      <c r="A13838" t="s">
        <v>16146</v>
      </c>
      <c r="B13838" t="s">
        <v>3558</v>
      </c>
      <c r="C13838">
        <v>20144</v>
      </c>
      <c r="D13838">
        <v>713650656</v>
      </c>
    </row>
    <row r="13839" spans="1:4" x14ac:dyDescent="0.3">
      <c r="A13839" t="s">
        <v>16147</v>
      </c>
      <c r="B13839" t="s">
        <v>2358</v>
      </c>
      <c r="C13839">
        <v>35238</v>
      </c>
      <c r="D13839">
        <v>4849214614</v>
      </c>
    </row>
    <row r="13840" spans="1:4" x14ac:dyDescent="0.3">
      <c r="A13840" t="s">
        <v>16148</v>
      </c>
      <c r="B13840" t="s">
        <v>3734</v>
      </c>
      <c r="C13840">
        <v>34550</v>
      </c>
      <c r="D13840">
        <v>5407735911</v>
      </c>
    </row>
    <row r="13841" spans="1:4" x14ac:dyDescent="0.3">
      <c r="A13841" t="s">
        <v>16149</v>
      </c>
      <c r="B13841" t="s">
        <v>2231</v>
      </c>
      <c r="C13841">
        <v>24548</v>
      </c>
      <c r="D13841">
        <v>1266227768</v>
      </c>
    </row>
    <row r="13842" spans="1:4" x14ac:dyDescent="0.3">
      <c r="A13842" t="s">
        <v>16150</v>
      </c>
      <c r="B13842" t="s">
        <v>2762</v>
      </c>
      <c r="C13842">
        <v>30719</v>
      </c>
      <c r="D13842">
        <v>9292607561</v>
      </c>
    </row>
    <row r="13843" spans="1:4" x14ac:dyDescent="0.3">
      <c r="A13843" t="s">
        <v>16151</v>
      </c>
      <c r="B13843" t="s">
        <v>1930</v>
      </c>
      <c r="C13843">
        <v>22351</v>
      </c>
      <c r="D13843">
        <v>4937054791</v>
      </c>
    </row>
    <row r="13844" spans="1:4" x14ac:dyDescent="0.3">
      <c r="A13844" t="s">
        <v>16152</v>
      </c>
      <c r="B13844" t="s">
        <v>2797</v>
      </c>
      <c r="C13844">
        <v>51237</v>
      </c>
      <c r="D13844">
        <v>2792636599</v>
      </c>
    </row>
    <row r="13845" spans="1:4" x14ac:dyDescent="0.3">
      <c r="A13845" t="s">
        <v>16153</v>
      </c>
      <c r="B13845" t="s">
        <v>3297</v>
      </c>
      <c r="C13845">
        <v>32044</v>
      </c>
      <c r="D13845">
        <v>8904404991</v>
      </c>
    </row>
    <row r="13846" spans="1:4" x14ac:dyDescent="0.3">
      <c r="A13846" t="s">
        <v>16154</v>
      </c>
      <c r="B13846" t="s">
        <v>3183</v>
      </c>
      <c r="C13846">
        <v>57609</v>
      </c>
      <c r="D13846">
        <v>4049350750</v>
      </c>
    </row>
    <row r="13847" spans="1:4" x14ac:dyDescent="0.3">
      <c r="A13847" t="s">
        <v>16155</v>
      </c>
      <c r="B13847" t="s">
        <v>2030</v>
      </c>
      <c r="C13847">
        <v>32662</v>
      </c>
      <c r="D13847">
        <v>4688336071</v>
      </c>
    </row>
    <row r="13848" spans="1:4" x14ac:dyDescent="0.3">
      <c r="A13848" t="s">
        <v>16156</v>
      </c>
      <c r="B13848" t="s">
        <v>2693</v>
      </c>
      <c r="C13848">
        <v>37309</v>
      </c>
      <c r="D13848">
        <v>9617190826</v>
      </c>
    </row>
    <row r="13849" spans="1:4" x14ac:dyDescent="0.3">
      <c r="A13849" t="s">
        <v>16157</v>
      </c>
      <c r="B13849" t="s">
        <v>1938</v>
      </c>
      <c r="C13849">
        <v>11786</v>
      </c>
      <c r="D13849">
        <v>3547596165</v>
      </c>
    </row>
    <row r="13850" spans="1:4" x14ac:dyDescent="0.3">
      <c r="A13850" t="s">
        <v>16158</v>
      </c>
      <c r="B13850" t="s">
        <v>3113</v>
      </c>
      <c r="C13850">
        <v>35525</v>
      </c>
      <c r="D13850">
        <v>3227873028</v>
      </c>
    </row>
    <row r="13851" spans="1:4" x14ac:dyDescent="0.3">
      <c r="A13851" t="s">
        <v>16159</v>
      </c>
      <c r="B13851" t="s">
        <v>2020</v>
      </c>
      <c r="C13851">
        <v>13753</v>
      </c>
      <c r="D13851">
        <v>4372257910</v>
      </c>
    </row>
    <row r="13852" spans="1:4" x14ac:dyDescent="0.3">
      <c r="A13852" t="s">
        <v>16160</v>
      </c>
      <c r="B13852" t="s">
        <v>2778</v>
      </c>
      <c r="C13852">
        <v>44618</v>
      </c>
      <c r="D13852">
        <v>2763158331</v>
      </c>
    </row>
    <row r="13853" spans="1:4" x14ac:dyDescent="0.3">
      <c r="A13853" t="s">
        <v>16161</v>
      </c>
      <c r="B13853" t="s">
        <v>2647</v>
      </c>
      <c r="C13853">
        <v>23998</v>
      </c>
      <c r="D13853">
        <v>1252810490</v>
      </c>
    </row>
    <row r="13854" spans="1:4" x14ac:dyDescent="0.3">
      <c r="A13854" t="s">
        <v>16162</v>
      </c>
      <c r="B13854" t="s">
        <v>2596</v>
      </c>
      <c r="C13854">
        <v>37352</v>
      </c>
      <c r="D13854">
        <v>6852060985</v>
      </c>
    </row>
    <row r="13855" spans="1:4" x14ac:dyDescent="0.3">
      <c r="A13855" t="s">
        <v>16163</v>
      </c>
      <c r="B13855" t="s">
        <v>2269</v>
      </c>
      <c r="C13855">
        <v>27488</v>
      </c>
      <c r="D13855">
        <v>2547511673</v>
      </c>
    </row>
    <row r="13856" spans="1:4" x14ac:dyDescent="0.3">
      <c r="A13856" t="s">
        <v>16164</v>
      </c>
      <c r="B13856" t="s">
        <v>2022</v>
      </c>
      <c r="C13856">
        <v>33827</v>
      </c>
      <c r="D13856">
        <v>5234982726</v>
      </c>
    </row>
    <row r="13857" spans="1:4" x14ac:dyDescent="0.3">
      <c r="A13857" t="s">
        <v>16165</v>
      </c>
      <c r="B13857" t="s">
        <v>2452</v>
      </c>
      <c r="C13857">
        <v>54534</v>
      </c>
      <c r="D13857">
        <v>5974179625</v>
      </c>
    </row>
    <row r="13858" spans="1:4" x14ac:dyDescent="0.3">
      <c r="A13858" t="s">
        <v>16166</v>
      </c>
      <c r="B13858" t="s">
        <v>3169</v>
      </c>
      <c r="C13858">
        <v>18570</v>
      </c>
      <c r="D13858">
        <v>8373529241</v>
      </c>
    </row>
    <row r="13859" spans="1:4" x14ac:dyDescent="0.3">
      <c r="A13859" t="s">
        <v>16167</v>
      </c>
      <c r="B13859" t="s">
        <v>2614</v>
      </c>
      <c r="C13859">
        <v>41422</v>
      </c>
      <c r="D13859">
        <v>8346855079</v>
      </c>
    </row>
    <row r="13860" spans="1:4" x14ac:dyDescent="0.3">
      <c r="A13860" t="s">
        <v>16168</v>
      </c>
      <c r="B13860" t="s">
        <v>2691</v>
      </c>
      <c r="C13860">
        <v>51565</v>
      </c>
      <c r="D13860">
        <v>4372257910</v>
      </c>
    </row>
    <row r="13861" spans="1:4" x14ac:dyDescent="0.3">
      <c r="A13861" t="s">
        <v>16169</v>
      </c>
      <c r="B13861" t="s">
        <v>2221</v>
      </c>
      <c r="C13861">
        <v>54278</v>
      </c>
      <c r="D13861">
        <v>7492341709</v>
      </c>
    </row>
    <row r="13862" spans="1:4" x14ac:dyDescent="0.3">
      <c r="A13862" t="s">
        <v>16170</v>
      </c>
      <c r="B13862" t="s">
        <v>2026</v>
      </c>
      <c r="C13862">
        <v>32095</v>
      </c>
      <c r="D13862">
        <v>6284045549</v>
      </c>
    </row>
    <row r="13863" spans="1:4" x14ac:dyDescent="0.3">
      <c r="A13863" t="s">
        <v>16171</v>
      </c>
      <c r="B13863" t="s">
        <v>3247</v>
      </c>
      <c r="C13863">
        <v>53922</v>
      </c>
      <c r="D13863">
        <v>5209112160</v>
      </c>
    </row>
    <row r="13864" spans="1:4" x14ac:dyDescent="0.3">
      <c r="A13864" t="s">
        <v>16172</v>
      </c>
      <c r="B13864" t="s">
        <v>2231</v>
      </c>
      <c r="C13864">
        <v>31073</v>
      </c>
      <c r="D13864">
        <v>630160104</v>
      </c>
    </row>
    <row r="13865" spans="1:4" x14ac:dyDescent="0.3">
      <c r="A13865" t="s">
        <v>16173</v>
      </c>
      <c r="B13865" t="s">
        <v>2035</v>
      </c>
      <c r="C13865">
        <v>13908</v>
      </c>
      <c r="D13865">
        <v>9529277938</v>
      </c>
    </row>
    <row r="13866" spans="1:4" x14ac:dyDescent="0.3">
      <c r="A13866" t="s">
        <v>16174</v>
      </c>
      <c r="B13866" t="s">
        <v>1932</v>
      </c>
      <c r="C13866">
        <v>41729</v>
      </c>
      <c r="D13866">
        <v>5907724676</v>
      </c>
    </row>
    <row r="13867" spans="1:4" x14ac:dyDescent="0.3">
      <c r="A13867" t="s">
        <v>16175</v>
      </c>
      <c r="B13867" t="s">
        <v>4145</v>
      </c>
      <c r="C13867">
        <v>15663</v>
      </c>
      <c r="D13867">
        <v>2804488179</v>
      </c>
    </row>
    <row r="13868" spans="1:4" x14ac:dyDescent="0.3">
      <c r="A13868" t="s">
        <v>16176</v>
      </c>
      <c r="B13868" t="s">
        <v>2168</v>
      </c>
      <c r="C13868">
        <v>30999</v>
      </c>
      <c r="D13868">
        <v>8526090127</v>
      </c>
    </row>
    <row r="13869" spans="1:4" x14ac:dyDescent="0.3">
      <c r="A13869" t="s">
        <v>16177</v>
      </c>
      <c r="B13869" t="s">
        <v>2314</v>
      </c>
      <c r="C13869">
        <v>18259</v>
      </c>
      <c r="D13869">
        <v>6148303353</v>
      </c>
    </row>
    <row r="13870" spans="1:4" x14ac:dyDescent="0.3">
      <c r="A13870" t="s">
        <v>16178</v>
      </c>
      <c r="B13870" t="s">
        <v>2249</v>
      </c>
      <c r="C13870">
        <v>30485</v>
      </c>
      <c r="D13870">
        <v>4162153728</v>
      </c>
    </row>
    <row r="13871" spans="1:4" x14ac:dyDescent="0.3">
      <c r="A13871" t="s">
        <v>16179</v>
      </c>
      <c r="B13871" t="s">
        <v>2452</v>
      </c>
      <c r="C13871">
        <v>28712</v>
      </c>
      <c r="D13871">
        <v>9305168396</v>
      </c>
    </row>
    <row r="13872" spans="1:4" x14ac:dyDescent="0.3">
      <c r="A13872" t="s">
        <v>16180</v>
      </c>
      <c r="B13872" t="s">
        <v>3753</v>
      </c>
      <c r="C13872">
        <v>53378</v>
      </c>
      <c r="D13872">
        <v>5726465660</v>
      </c>
    </row>
    <row r="13873" spans="1:4" x14ac:dyDescent="0.3">
      <c r="A13873" t="s">
        <v>16181</v>
      </c>
      <c r="B13873" t="s">
        <v>2727</v>
      </c>
      <c r="C13873">
        <v>32306</v>
      </c>
      <c r="D13873">
        <v>3288836432</v>
      </c>
    </row>
    <row r="13874" spans="1:4" x14ac:dyDescent="0.3">
      <c r="A13874" t="s">
        <v>16182</v>
      </c>
      <c r="B13874" t="s">
        <v>2931</v>
      </c>
      <c r="C13874">
        <v>55857</v>
      </c>
      <c r="D13874">
        <v>4691333258</v>
      </c>
    </row>
    <row r="13875" spans="1:4" x14ac:dyDescent="0.3">
      <c r="A13875" t="s">
        <v>16183</v>
      </c>
      <c r="B13875" t="s">
        <v>2617</v>
      </c>
      <c r="C13875">
        <v>31339</v>
      </c>
      <c r="D13875">
        <v>5552170407</v>
      </c>
    </row>
    <row r="13876" spans="1:4" x14ac:dyDescent="0.3">
      <c r="A13876" t="s">
        <v>16184</v>
      </c>
      <c r="B13876" t="s">
        <v>2244</v>
      </c>
      <c r="C13876">
        <v>51569</v>
      </c>
      <c r="D13876">
        <v>8646243699</v>
      </c>
    </row>
    <row r="13877" spans="1:4" x14ac:dyDescent="0.3">
      <c r="A13877" t="s">
        <v>16185</v>
      </c>
      <c r="B13877" t="s">
        <v>1968</v>
      </c>
      <c r="C13877">
        <v>25481</v>
      </c>
      <c r="D13877">
        <v>6733929554</v>
      </c>
    </row>
    <row r="13878" spans="1:4" x14ac:dyDescent="0.3">
      <c r="A13878" t="s">
        <v>16186</v>
      </c>
      <c r="B13878" t="s">
        <v>2329</v>
      </c>
      <c r="C13878">
        <v>26838</v>
      </c>
      <c r="D13878">
        <v>7191906499</v>
      </c>
    </row>
    <row r="13879" spans="1:4" x14ac:dyDescent="0.3">
      <c r="A13879" t="s">
        <v>16187</v>
      </c>
      <c r="B13879" t="s">
        <v>2310</v>
      </c>
      <c r="C13879">
        <v>10701</v>
      </c>
      <c r="D13879">
        <v>6733929554</v>
      </c>
    </row>
    <row r="13880" spans="1:4" x14ac:dyDescent="0.3">
      <c r="A13880" t="s">
        <v>16188</v>
      </c>
      <c r="B13880" t="s">
        <v>2411</v>
      </c>
      <c r="C13880">
        <v>10210</v>
      </c>
      <c r="D13880">
        <v>7338728615</v>
      </c>
    </row>
    <row r="13881" spans="1:4" x14ac:dyDescent="0.3">
      <c r="A13881" t="s">
        <v>16189</v>
      </c>
      <c r="B13881" t="s">
        <v>2475</v>
      </c>
      <c r="C13881">
        <v>17466</v>
      </c>
      <c r="D13881">
        <v>9795921177</v>
      </c>
    </row>
    <row r="13882" spans="1:4" x14ac:dyDescent="0.3">
      <c r="A13882" t="s">
        <v>16190</v>
      </c>
      <c r="B13882" t="s">
        <v>2343</v>
      </c>
      <c r="C13882">
        <v>52562</v>
      </c>
      <c r="D13882">
        <v>6858776575</v>
      </c>
    </row>
    <row r="13883" spans="1:4" x14ac:dyDescent="0.3">
      <c r="A13883" t="s">
        <v>16191</v>
      </c>
      <c r="B13883" t="s">
        <v>2600</v>
      </c>
      <c r="C13883">
        <v>23884</v>
      </c>
      <c r="D13883">
        <v>3580617389</v>
      </c>
    </row>
    <row r="13884" spans="1:4" x14ac:dyDescent="0.3">
      <c r="A13884" t="s">
        <v>16192</v>
      </c>
      <c r="B13884" t="s">
        <v>2337</v>
      </c>
      <c r="C13884">
        <v>23991</v>
      </c>
      <c r="D13884">
        <v>7493076952</v>
      </c>
    </row>
    <row r="13885" spans="1:4" x14ac:dyDescent="0.3">
      <c r="A13885" t="s">
        <v>16193</v>
      </c>
      <c r="B13885" t="s">
        <v>2593</v>
      </c>
      <c r="C13885">
        <v>38768</v>
      </c>
      <c r="D13885">
        <v>5479449389</v>
      </c>
    </row>
    <row r="13886" spans="1:4" x14ac:dyDescent="0.3">
      <c r="A13886" t="s">
        <v>16194</v>
      </c>
      <c r="B13886" t="s">
        <v>2095</v>
      </c>
      <c r="C13886">
        <v>25536</v>
      </c>
      <c r="D13886">
        <v>5561472151</v>
      </c>
    </row>
    <row r="13887" spans="1:4" x14ac:dyDescent="0.3">
      <c r="A13887" t="s">
        <v>16195</v>
      </c>
      <c r="B13887" t="s">
        <v>3915</v>
      </c>
      <c r="C13887">
        <v>56039</v>
      </c>
      <c r="D13887">
        <v>4978659442</v>
      </c>
    </row>
    <row r="13888" spans="1:4" x14ac:dyDescent="0.3">
      <c r="A13888" t="s">
        <v>16196</v>
      </c>
      <c r="B13888" t="s">
        <v>2151</v>
      </c>
      <c r="C13888">
        <v>19272</v>
      </c>
      <c r="D13888">
        <v>9089601147</v>
      </c>
    </row>
    <row r="13889" spans="1:4" x14ac:dyDescent="0.3">
      <c r="A13889" t="s">
        <v>16197</v>
      </c>
      <c r="B13889" t="s">
        <v>2470</v>
      </c>
      <c r="C13889">
        <v>44225</v>
      </c>
      <c r="D13889">
        <v>1573192775</v>
      </c>
    </row>
    <row r="13890" spans="1:4" x14ac:dyDescent="0.3">
      <c r="A13890" t="s">
        <v>16198</v>
      </c>
      <c r="B13890" t="s">
        <v>2475</v>
      </c>
      <c r="C13890">
        <v>24526</v>
      </c>
      <c r="D13890">
        <v>7707009371</v>
      </c>
    </row>
    <row r="13891" spans="1:4" x14ac:dyDescent="0.3">
      <c r="A13891" t="s">
        <v>16199</v>
      </c>
      <c r="B13891" t="s">
        <v>3286</v>
      </c>
      <c r="C13891">
        <v>11312</v>
      </c>
      <c r="D13891">
        <v>8895721314</v>
      </c>
    </row>
    <row r="13892" spans="1:4" x14ac:dyDescent="0.3">
      <c r="A13892" t="s">
        <v>16200</v>
      </c>
      <c r="B13892" t="s">
        <v>2372</v>
      </c>
      <c r="C13892">
        <v>35392</v>
      </c>
      <c r="D13892">
        <v>6084639828</v>
      </c>
    </row>
    <row r="13893" spans="1:4" x14ac:dyDescent="0.3">
      <c r="A13893" t="s">
        <v>16201</v>
      </c>
      <c r="B13893" t="s">
        <v>1952</v>
      </c>
      <c r="C13893">
        <v>10221</v>
      </c>
      <c r="D13893">
        <v>2975315244</v>
      </c>
    </row>
    <row r="13894" spans="1:4" x14ac:dyDescent="0.3">
      <c r="A13894" t="s">
        <v>16202</v>
      </c>
      <c r="B13894" t="s">
        <v>1946</v>
      </c>
      <c r="C13894">
        <v>44201</v>
      </c>
      <c r="D13894">
        <v>4786629839</v>
      </c>
    </row>
    <row r="13895" spans="1:4" x14ac:dyDescent="0.3">
      <c r="A13895" t="s">
        <v>16203</v>
      </c>
      <c r="B13895" t="s">
        <v>3527</v>
      </c>
      <c r="C13895">
        <v>11558</v>
      </c>
      <c r="D13895">
        <v>999389173</v>
      </c>
    </row>
    <row r="13896" spans="1:4" x14ac:dyDescent="0.3">
      <c r="A13896" t="s">
        <v>16204</v>
      </c>
      <c r="B13896" t="s">
        <v>3560</v>
      </c>
      <c r="C13896">
        <v>22262</v>
      </c>
      <c r="D13896">
        <v>1079691642</v>
      </c>
    </row>
    <row r="13897" spans="1:4" x14ac:dyDescent="0.3">
      <c r="A13897" t="s">
        <v>16205</v>
      </c>
      <c r="B13897" t="s">
        <v>2312</v>
      </c>
      <c r="C13897">
        <v>40833</v>
      </c>
      <c r="D13897">
        <v>4535395691</v>
      </c>
    </row>
    <row r="13898" spans="1:4" x14ac:dyDescent="0.3">
      <c r="A13898" t="s">
        <v>16206</v>
      </c>
      <c r="B13898" t="s">
        <v>3915</v>
      </c>
      <c r="C13898">
        <v>16134</v>
      </c>
      <c r="D13898">
        <v>1149008652</v>
      </c>
    </row>
    <row r="13899" spans="1:4" x14ac:dyDescent="0.3">
      <c r="A13899" t="s">
        <v>16207</v>
      </c>
      <c r="B13899" t="s">
        <v>1932</v>
      </c>
      <c r="C13899">
        <v>45637</v>
      </c>
      <c r="D13899">
        <v>6596440737</v>
      </c>
    </row>
    <row r="13900" spans="1:4" x14ac:dyDescent="0.3">
      <c r="A13900" t="s">
        <v>16208</v>
      </c>
      <c r="B13900" t="s">
        <v>3297</v>
      </c>
      <c r="C13900">
        <v>16870</v>
      </c>
      <c r="D13900">
        <v>5623896162</v>
      </c>
    </row>
    <row r="13901" spans="1:4" x14ac:dyDescent="0.3">
      <c r="A13901" t="s">
        <v>16209</v>
      </c>
      <c r="B13901" t="s">
        <v>2093</v>
      </c>
      <c r="C13901">
        <v>49992</v>
      </c>
      <c r="D13901">
        <v>4688336071</v>
      </c>
    </row>
    <row r="13902" spans="1:4" x14ac:dyDescent="0.3">
      <c r="A13902" t="s">
        <v>16210</v>
      </c>
      <c r="B13902" t="s">
        <v>2749</v>
      </c>
      <c r="C13902">
        <v>16198</v>
      </c>
      <c r="D13902">
        <v>2405876701</v>
      </c>
    </row>
    <row r="13903" spans="1:4" x14ac:dyDescent="0.3">
      <c r="A13903" t="s">
        <v>16211</v>
      </c>
      <c r="B13903" t="s">
        <v>2071</v>
      </c>
      <c r="C13903">
        <v>16900</v>
      </c>
      <c r="D13903">
        <v>7489370671</v>
      </c>
    </row>
    <row r="13904" spans="1:4" x14ac:dyDescent="0.3">
      <c r="A13904" t="s">
        <v>16212</v>
      </c>
      <c r="B13904" t="s">
        <v>2024</v>
      </c>
      <c r="C13904">
        <v>42386</v>
      </c>
      <c r="D13904">
        <v>1545110042</v>
      </c>
    </row>
    <row r="13905" spans="1:4" x14ac:dyDescent="0.3">
      <c r="A13905" t="s">
        <v>16213</v>
      </c>
      <c r="B13905" t="s">
        <v>1942</v>
      </c>
      <c r="C13905">
        <v>15308</v>
      </c>
      <c r="D13905">
        <v>2859931651</v>
      </c>
    </row>
    <row r="13906" spans="1:4" x14ac:dyDescent="0.3">
      <c r="A13906" t="s">
        <v>16214</v>
      </c>
      <c r="B13906" t="s">
        <v>2501</v>
      </c>
      <c r="C13906">
        <v>48798</v>
      </c>
      <c r="D13906">
        <v>9096285417</v>
      </c>
    </row>
    <row r="13907" spans="1:4" x14ac:dyDescent="0.3">
      <c r="A13907" t="s">
        <v>16215</v>
      </c>
      <c r="B13907" t="s">
        <v>2073</v>
      </c>
      <c r="C13907">
        <v>59014</v>
      </c>
      <c r="D13907">
        <v>2053848936</v>
      </c>
    </row>
    <row r="13908" spans="1:4" x14ac:dyDescent="0.3">
      <c r="A13908" t="s">
        <v>16216</v>
      </c>
      <c r="B13908" t="s">
        <v>2498</v>
      </c>
      <c r="C13908">
        <v>20420</v>
      </c>
      <c r="D13908">
        <v>9128677390</v>
      </c>
    </row>
    <row r="13909" spans="1:4" x14ac:dyDescent="0.3">
      <c r="A13909" t="s">
        <v>16217</v>
      </c>
      <c r="B13909" t="s">
        <v>2853</v>
      </c>
      <c r="C13909">
        <v>25882</v>
      </c>
      <c r="D13909">
        <v>3560320844</v>
      </c>
    </row>
    <row r="13910" spans="1:4" x14ac:dyDescent="0.3">
      <c r="A13910" t="s">
        <v>16218</v>
      </c>
      <c r="B13910" t="s">
        <v>2118</v>
      </c>
      <c r="C13910">
        <v>53464</v>
      </c>
      <c r="D13910">
        <v>9892583027</v>
      </c>
    </row>
    <row r="13911" spans="1:4" x14ac:dyDescent="0.3">
      <c r="A13911" t="s">
        <v>16219</v>
      </c>
      <c r="B13911" t="s">
        <v>3092</v>
      </c>
      <c r="C13911">
        <v>13160</v>
      </c>
      <c r="D13911">
        <v>8115985503</v>
      </c>
    </row>
    <row r="13912" spans="1:4" x14ac:dyDescent="0.3">
      <c r="A13912" t="s">
        <v>16220</v>
      </c>
      <c r="B13912" t="s">
        <v>2348</v>
      </c>
      <c r="C13912">
        <v>44317</v>
      </c>
      <c r="D13912">
        <v>7273123196</v>
      </c>
    </row>
    <row r="13913" spans="1:4" x14ac:dyDescent="0.3">
      <c r="A13913" t="s">
        <v>16221</v>
      </c>
      <c r="B13913" t="s">
        <v>2234</v>
      </c>
      <c r="C13913">
        <v>50776</v>
      </c>
      <c r="D13913">
        <v>4445486779</v>
      </c>
    </row>
    <row r="13914" spans="1:4" x14ac:dyDescent="0.3">
      <c r="A13914" t="s">
        <v>16222</v>
      </c>
      <c r="B13914" t="s">
        <v>2260</v>
      </c>
      <c r="C13914">
        <v>31816</v>
      </c>
      <c r="D13914">
        <v>7326611955</v>
      </c>
    </row>
    <row r="13915" spans="1:4" x14ac:dyDescent="0.3">
      <c r="A13915" t="s">
        <v>16223</v>
      </c>
      <c r="B13915" t="s">
        <v>2517</v>
      </c>
      <c r="C13915">
        <v>58173</v>
      </c>
      <c r="D13915">
        <v>7402856011</v>
      </c>
    </row>
    <row r="13916" spans="1:4" x14ac:dyDescent="0.3">
      <c r="A13916" t="s">
        <v>16224</v>
      </c>
      <c r="B13916" t="s">
        <v>2190</v>
      </c>
      <c r="C13916">
        <v>15279</v>
      </c>
      <c r="D13916">
        <v>5795848808</v>
      </c>
    </row>
    <row r="13917" spans="1:4" x14ac:dyDescent="0.3">
      <c r="A13917" t="s">
        <v>16225</v>
      </c>
      <c r="B13917" t="s">
        <v>3235</v>
      </c>
      <c r="C13917">
        <v>51375</v>
      </c>
      <c r="D13917">
        <v>9107581297</v>
      </c>
    </row>
    <row r="13918" spans="1:4" x14ac:dyDescent="0.3">
      <c r="A13918" t="s">
        <v>16226</v>
      </c>
      <c r="B13918" t="s">
        <v>2491</v>
      </c>
      <c r="C13918">
        <v>10455</v>
      </c>
      <c r="D13918">
        <v>9965847037</v>
      </c>
    </row>
    <row r="13919" spans="1:4" x14ac:dyDescent="0.3">
      <c r="A13919" t="s">
        <v>16227</v>
      </c>
      <c r="B13919" t="s">
        <v>2614</v>
      </c>
      <c r="C13919">
        <v>12538</v>
      </c>
      <c r="D13919">
        <v>8728207157</v>
      </c>
    </row>
    <row r="13920" spans="1:4" x14ac:dyDescent="0.3">
      <c r="A13920" t="s">
        <v>16228</v>
      </c>
      <c r="B13920" t="s">
        <v>2380</v>
      </c>
      <c r="C13920">
        <v>56005</v>
      </c>
      <c r="D13920">
        <v>1028388519</v>
      </c>
    </row>
    <row r="13921" spans="1:4" x14ac:dyDescent="0.3">
      <c r="A13921" t="s">
        <v>16229</v>
      </c>
      <c r="B13921" t="s">
        <v>2253</v>
      </c>
      <c r="C13921">
        <v>44296</v>
      </c>
      <c r="D13921">
        <v>994826516</v>
      </c>
    </row>
    <row r="13922" spans="1:4" x14ac:dyDescent="0.3">
      <c r="A13922" t="s">
        <v>16230</v>
      </c>
      <c r="B13922" t="s">
        <v>3039</v>
      </c>
      <c r="C13922">
        <v>38592</v>
      </c>
      <c r="D13922">
        <v>7180536660</v>
      </c>
    </row>
    <row r="13923" spans="1:4" x14ac:dyDescent="0.3">
      <c r="A13923" t="s">
        <v>16231</v>
      </c>
      <c r="B13923" t="s">
        <v>2473</v>
      </c>
      <c r="C13923">
        <v>10910</v>
      </c>
      <c r="D13923">
        <v>4235594176</v>
      </c>
    </row>
    <row r="13924" spans="1:4" x14ac:dyDescent="0.3">
      <c r="A13924" t="s">
        <v>16232</v>
      </c>
      <c r="B13924" t="s">
        <v>3527</v>
      </c>
      <c r="C13924">
        <v>49549</v>
      </c>
      <c r="D13924">
        <v>797655034</v>
      </c>
    </row>
    <row r="13925" spans="1:4" x14ac:dyDescent="0.3">
      <c r="A13925" t="s">
        <v>16233</v>
      </c>
      <c r="B13925" t="s">
        <v>2030</v>
      </c>
      <c r="C13925">
        <v>51392</v>
      </c>
      <c r="D13925">
        <v>3000763902</v>
      </c>
    </row>
    <row r="13926" spans="1:4" x14ac:dyDescent="0.3">
      <c r="A13926" t="s">
        <v>16234</v>
      </c>
      <c r="B13926" t="s">
        <v>3050</v>
      </c>
      <c r="C13926">
        <v>19743</v>
      </c>
      <c r="D13926">
        <v>8526090127</v>
      </c>
    </row>
    <row r="13927" spans="1:4" x14ac:dyDescent="0.3">
      <c r="A13927" t="s">
        <v>16235</v>
      </c>
      <c r="B13927" t="s">
        <v>2335</v>
      </c>
      <c r="C13927">
        <v>23310</v>
      </c>
      <c r="D13927">
        <v>701563818</v>
      </c>
    </row>
    <row r="13928" spans="1:4" x14ac:dyDescent="0.3">
      <c r="A13928" t="s">
        <v>16236</v>
      </c>
      <c r="B13928" t="s">
        <v>2457</v>
      </c>
      <c r="C13928">
        <v>27146</v>
      </c>
      <c r="D13928">
        <v>2702941109</v>
      </c>
    </row>
    <row r="13929" spans="1:4" x14ac:dyDescent="0.3">
      <c r="A13929" t="s">
        <v>16237</v>
      </c>
      <c r="B13929" t="s">
        <v>2809</v>
      </c>
      <c r="C13929">
        <v>20579</v>
      </c>
      <c r="D13929">
        <v>7374898193</v>
      </c>
    </row>
    <row r="13930" spans="1:4" x14ac:dyDescent="0.3">
      <c r="A13930" t="s">
        <v>16238</v>
      </c>
      <c r="B13930" t="s">
        <v>2778</v>
      </c>
      <c r="C13930">
        <v>37550</v>
      </c>
      <c r="D13930">
        <v>8024322455</v>
      </c>
    </row>
    <row r="13931" spans="1:4" x14ac:dyDescent="0.3">
      <c r="A13931" t="s">
        <v>16239</v>
      </c>
      <c r="B13931" t="s">
        <v>2466</v>
      </c>
      <c r="C13931">
        <v>32397</v>
      </c>
      <c r="D13931">
        <v>6637560367</v>
      </c>
    </row>
    <row r="13932" spans="1:4" x14ac:dyDescent="0.3">
      <c r="A13932" t="s">
        <v>16240</v>
      </c>
      <c r="B13932" t="s">
        <v>2778</v>
      </c>
      <c r="C13932">
        <v>52324</v>
      </c>
      <c r="D13932">
        <v>3516592710</v>
      </c>
    </row>
    <row r="13933" spans="1:4" x14ac:dyDescent="0.3">
      <c r="A13933" t="s">
        <v>16241</v>
      </c>
      <c r="B13933" t="s">
        <v>2279</v>
      </c>
      <c r="C13933">
        <v>19826</v>
      </c>
      <c r="D13933">
        <v>7462961601</v>
      </c>
    </row>
    <row r="13934" spans="1:4" x14ac:dyDescent="0.3">
      <c r="A13934" t="s">
        <v>16242</v>
      </c>
      <c r="B13934" t="s">
        <v>2365</v>
      </c>
      <c r="C13934">
        <v>10592</v>
      </c>
      <c r="D13934">
        <v>5002048994</v>
      </c>
    </row>
    <row r="13935" spans="1:4" x14ac:dyDescent="0.3">
      <c r="A13935" t="s">
        <v>16243</v>
      </c>
      <c r="B13935" t="s">
        <v>2190</v>
      </c>
      <c r="C13935">
        <v>30729</v>
      </c>
      <c r="D13935">
        <v>3538909016</v>
      </c>
    </row>
    <row r="13936" spans="1:4" x14ac:dyDescent="0.3">
      <c r="A13936" t="s">
        <v>16244</v>
      </c>
      <c r="B13936" t="s">
        <v>2682</v>
      </c>
      <c r="C13936">
        <v>17114</v>
      </c>
      <c r="D13936">
        <v>2079803735</v>
      </c>
    </row>
    <row r="13937" spans="1:4" x14ac:dyDescent="0.3">
      <c r="A13937" t="s">
        <v>16245</v>
      </c>
      <c r="B13937" t="s">
        <v>2121</v>
      </c>
      <c r="C13937">
        <v>57583</v>
      </c>
      <c r="D13937">
        <v>5358183647</v>
      </c>
    </row>
    <row r="13938" spans="1:4" x14ac:dyDescent="0.3">
      <c r="A13938" t="s">
        <v>16246</v>
      </c>
      <c r="B13938" t="s">
        <v>2312</v>
      </c>
      <c r="C13938">
        <v>40451</v>
      </c>
      <c r="D13938">
        <v>1718344562</v>
      </c>
    </row>
    <row r="13939" spans="1:4" x14ac:dyDescent="0.3">
      <c r="A13939" t="s">
        <v>16247</v>
      </c>
      <c r="B13939" t="s">
        <v>2636</v>
      </c>
      <c r="C13939">
        <v>32199</v>
      </c>
      <c r="D13939">
        <v>4718207207</v>
      </c>
    </row>
    <row r="13940" spans="1:4" x14ac:dyDescent="0.3">
      <c r="A13940" t="s">
        <v>16248</v>
      </c>
      <c r="B13940" t="s">
        <v>2253</v>
      </c>
      <c r="C13940">
        <v>11971</v>
      </c>
      <c r="D13940">
        <v>6776868107</v>
      </c>
    </row>
    <row r="13941" spans="1:4" x14ac:dyDescent="0.3">
      <c r="A13941" t="s">
        <v>16249</v>
      </c>
      <c r="B13941" t="s">
        <v>2647</v>
      </c>
      <c r="C13941">
        <v>11933</v>
      </c>
      <c r="D13941">
        <v>5623178685</v>
      </c>
    </row>
    <row r="13942" spans="1:4" x14ac:dyDescent="0.3">
      <c r="A13942" t="s">
        <v>16250</v>
      </c>
      <c r="B13942" t="s">
        <v>2012</v>
      </c>
      <c r="C13942">
        <v>29062</v>
      </c>
      <c r="D13942">
        <v>6408517315</v>
      </c>
    </row>
    <row r="13943" spans="1:4" x14ac:dyDescent="0.3">
      <c r="A13943" t="s">
        <v>16251</v>
      </c>
      <c r="B13943" t="s">
        <v>2164</v>
      </c>
      <c r="C13943">
        <v>28191</v>
      </c>
      <c r="D13943">
        <v>5764488419</v>
      </c>
    </row>
    <row r="13944" spans="1:4" x14ac:dyDescent="0.3">
      <c r="A13944" t="s">
        <v>16252</v>
      </c>
      <c r="B13944" t="s">
        <v>2670</v>
      </c>
      <c r="C13944">
        <v>35895</v>
      </c>
      <c r="D13944">
        <v>7783641539</v>
      </c>
    </row>
    <row r="13945" spans="1:4" x14ac:dyDescent="0.3">
      <c r="A13945" t="s">
        <v>16253</v>
      </c>
      <c r="B13945" t="s">
        <v>2308</v>
      </c>
      <c r="C13945">
        <v>25541</v>
      </c>
      <c r="D13945">
        <v>6938295417</v>
      </c>
    </row>
    <row r="13946" spans="1:4" x14ac:dyDescent="0.3">
      <c r="A13946" t="s">
        <v>16254</v>
      </c>
      <c r="B13946" t="s">
        <v>2419</v>
      </c>
      <c r="C13946">
        <v>46628</v>
      </c>
      <c r="D13946">
        <v>1969484233</v>
      </c>
    </row>
    <row r="13947" spans="1:4" x14ac:dyDescent="0.3">
      <c r="A13947" t="s">
        <v>16255</v>
      </c>
      <c r="B13947" t="s">
        <v>2376</v>
      </c>
      <c r="C13947">
        <v>48599</v>
      </c>
      <c r="D13947">
        <v>8204786093</v>
      </c>
    </row>
    <row r="13948" spans="1:4" x14ac:dyDescent="0.3">
      <c r="A13948" t="s">
        <v>16256</v>
      </c>
      <c r="B13948" t="s">
        <v>1970</v>
      </c>
      <c r="C13948">
        <v>17350</v>
      </c>
      <c r="D13948">
        <v>3164004753</v>
      </c>
    </row>
    <row r="13949" spans="1:4" x14ac:dyDescent="0.3">
      <c r="A13949" t="s">
        <v>16257</v>
      </c>
      <c r="B13949" t="s">
        <v>3050</v>
      </c>
      <c r="C13949">
        <v>46982</v>
      </c>
      <c r="D13949">
        <v>4972162740</v>
      </c>
    </row>
    <row r="13950" spans="1:4" x14ac:dyDescent="0.3">
      <c r="A13950" t="s">
        <v>16258</v>
      </c>
      <c r="B13950" t="s">
        <v>2387</v>
      </c>
      <c r="C13950">
        <v>28743</v>
      </c>
      <c r="D13950">
        <v>4184483038</v>
      </c>
    </row>
    <row r="13951" spans="1:4" x14ac:dyDescent="0.3">
      <c r="A13951" t="s">
        <v>16259</v>
      </c>
      <c r="B13951" t="s">
        <v>2269</v>
      </c>
      <c r="C13951">
        <v>37772</v>
      </c>
      <c r="D13951">
        <v>6713405010</v>
      </c>
    </row>
    <row r="13952" spans="1:4" x14ac:dyDescent="0.3">
      <c r="A13952" t="s">
        <v>16260</v>
      </c>
      <c r="B13952" t="s">
        <v>3315</v>
      </c>
      <c r="C13952">
        <v>40497</v>
      </c>
      <c r="D13952">
        <v>1472093461</v>
      </c>
    </row>
    <row r="13953" spans="1:4" x14ac:dyDescent="0.3">
      <c r="A13953" t="s">
        <v>16261</v>
      </c>
      <c r="B13953" t="s">
        <v>2916</v>
      </c>
      <c r="C13953">
        <v>30650</v>
      </c>
      <c r="D13953">
        <v>5503746279</v>
      </c>
    </row>
    <row r="13954" spans="1:4" x14ac:dyDescent="0.3">
      <c r="A13954" t="s">
        <v>16262</v>
      </c>
      <c r="B13954" t="s">
        <v>2184</v>
      </c>
      <c r="C13954">
        <v>49735</v>
      </c>
      <c r="D13954">
        <v>6695538166</v>
      </c>
    </row>
    <row r="13955" spans="1:4" x14ac:dyDescent="0.3">
      <c r="A13955" t="s">
        <v>16263</v>
      </c>
      <c r="B13955" t="s">
        <v>2101</v>
      </c>
      <c r="C13955">
        <v>14014</v>
      </c>
      <c r="D13955">
        <v>8370379001</v>
      </c>
    </row>
    <row r="13956" spans="1:4" x14ac:dyDescent="0.3">
      <c r="A13956" t="s">
        <v>16264</v>
      </c>
      <c r="B13956" t="s">
        <v>2135</v>
      </c>
      <c r="C13956">
        <v>24565</v>
      </c>
      <c r="D13956">
        <v>5211527984</v>
      </c>
    </row>
    <row r="13957" spans="1:4" x14ac:dyDescent="0.3">
      <c r="A13957" t="s">
        <v>16265</v>
      </c>
      <c r="B13957" t="s">
        <v>2296</v>
      </c>
      <c r="C13957">
        <v>16003</v>
      </c>
      <c r="D13957">
        <v>6815475379</v>
      </c>
    </row>
    <row r="13958" spans="1:4" x14ac:dyDescent="0.3">
      <c r="A13958" t="s">
        <v>16266</v>
      </c>
      <c r="B13958" t="s">
        <v>2517</v>
      </c>
      <c r="C13958">
        <v>14690</v>
      </c>
      <c r="D13958">
        <v>247438790</v>
      </c>
    </row>
    <row r="13959" spans="1:4" x14ac:dyDescent="0.3">
      <c r="A13959" t="s">
        <v>16267</v>
      </c>
      <c r="B13959" t="s">
        <v>2722</v>
      </c>
      <c r="C13959">
        <v>21572</v>
      </c>
      <c r="D13959">
        <v>999389173</v>
      </c>
    </row>
    <row r="13960" spans="1:4" x14ac:dyDescent="0.3">
      <c r="A13960" t="s">
        <v>16268</v>
      </c>
      <c r="B13960" t="s">
        <v>1956</v>
      </c>
      <c r="C13960">
        <v>32017</v>
      </c>
      <c r="D13960">
        <v>3381164996</v>
      </c>
    </row>
    <row r="13961" spans="1:4" x14ac:dyDescent="0.3">
      <c r="A13961" t="s">
        <v>16269</v>
      </c>
      <c r="B13961" t="s">
        <v>2028</v>
      </c>
      <c r="C13961">
        <v>18186</v>
      </c>
      <c r="D13961">
        <v>4759627103</v>
      </c>
    </row>
    <row r="13962" spans="1:4" x14ac:dyDescent="0.3">
      <c r="A13962" t="s">
        <v>16270</v>
      </c>
      <c r="B13962" t="s">
        <v>2929</v>
      </c>
      <c r="C13962">
        <v>43774</v>
      </c>
      <c r="D13962">
        <v>5304381319</v>
      </c>
    </row>
    <row r="13963" spans="1:4" x14ac:dyDescent="0.3">
      <c r="A13963" t="s">
        <v>16271</v>
      </c>
      <c r="B13963" t="s">
        <v>1938</v>
      </c>
      <c r="C13963">
        <v>21563</v>
      </c>
      <c r="D13963">
        <v>9305168396</v>
      </c>
    </row>
    <row r="13964" spans="1:4" x14ac:dyDescent="0.3">
      <c r="A13964" t="s">
        <v>16272</v>
      </c>
      <c r="B13964" t="s">
        <v>4461</v>
      </c>
      <c r="C13964">
        <v>40104</v>
      </c>
      <c r="D13964">
        <v>161397387</v>
      </c>
    </row>
    <row r="13965" spans="1:4" x14ac:dyDescent="0.3">
      <c r="A13965" t="s">
        <v>16273</v>
      </c>
      <c r="B13965" t="s">
        <v>2530</v>
      </c>
      <c r="C13965">
        <v>13072</v>
      </c>
      <c r="D13965">
        <v>2314136845</v>
      </c>
    </row>
    <row r="13966" spans="1:4" x14ac:dyDescent="0.3">
      <c r="A13966" t="s">
        <v>16274</v>
      </c>
      <c r="B13966" t="s">
        <v>3113</v>
      </c>
      <c r="C13966">
        <v>48606</v>
      </c>
      <c r="D13966">
        <v>1268934771</v>
      </c>
    </row>
    <row r="13967" spans="1:4" x14ac:dyDescent="0.3">
      <c r="A13967" t="s">
        <v>16275</v>
      </c>
      <c r="B13967" t="s">
        <v>2424</v>
      </c>
      <c r="C13967">
        <v>21434</v>
      </c>
      <c r="D13967">
        <v>8322342209</v>
      </c>
    </row>
    <row r="13968" spans="1:4" x14ac:dyDescent="0.3">
      <c r="A13968" t="s">
        <v>16276</v>
      </c>
      <c r="B13968" t="s">
        <v>2660</v>
      </c>
      <c r="C13968">
        <v>36731</v>
      </c>
      <c r="D13968">
        <v>7462961601</v>
      </c>
    </row>
    <row r="13969" spans="1:4" x14ac:dyDescent="0.3">
      <c r="A13969" t="s">
        <v>16277</v>
      </c>
      <c r="B13969" t="s">
        <v>1942</v>
      </c>
      <c r="C13969">
        <v>28864</v>
      </c>
      <c r="D13969">
        <v>594961432</v>
      </c>
    </row>
    <row r="13970" spans="1:4" x14ac:dyDescent="0.3">
      <c r="A13970" t="s">
        <v>16278</v>
      </c>
      <c r="B13970" t="s">
        <v>2149</v>
      </c>
      <c r="C13970">
        <v>22164</v>
      </c>
      <c r="D13970">
        <v>994826516</v>
      </c>
    </row>
    <row r="13971" spans="1:4" x14ac:dyDescent="0.3">
      <c r="A13971" t="s">
        <v>16279</v>
      </c>
      <c r="B13971" t="s">
        <v>3113</v>
      </c>
      <c r="C13971">
        <v>58641</v>
      </c>
      <c r="D13971">
        <v>3509620267</v>
      </c>
    </row>
    <row r="13972" spans="1:4" x14ac:dyDescent="0.3">
      <c r="A13972" t="s">
        <v>16280</v>
      </c>
      <c r="B13972" t="s">
        <v>3247</v>
      </c>
      <c r="C13972">
        <v>28061</v>
      </c>
      <c r="D13972">
        <v>6531376252</v>
      </c>
    </row>
    <row r="13973" spans="1:4" x14ac:dyDescent="0.3">
      <c r="A13973" t="s">
        <v>16281</v>
      </c>
      <c r="B13973" t="s">
        <v>2563</v>
      </c>
      <c r="C13973">
        <v>52523</v>
      </c>
      <c r="D13973">
        <v>3935718624</v>
      </c>
    </row>
    <row r="13974" spans="1:4" x14ac:dyDescent="0.3">
      <c r="A13974" t="s">
        <v>16282</v>
      </c>
      <c r="B13974" t="s">
        <v>3390</v>
      </c>
      <c r="C13974">
        <v>21433</v>
      </c>
      <c r="D13974">
        <v>556704134</v>
      </c>
    </row>
    <row r="13975" spans="1:4" x14ac:dyDescent="0.3">
      <c r="A13975" t="s">
        <v>16283</v>
      </c>
      <c r="B13975" t="s">
        <v>2853</v>
      </c>
      <c r="C13975">
        <v>10547</v>
      </c>
      <c r="D13975">
        <v>7039995972</v>
      </c>
    </row>
    <row r="13976" spans="1:4" x14ac:dyDescent="0.3">
      <c r="A13976" t="s">
        <v>16284</v>
      </c>
      <c r="B13976" t="s">
        <v>2035</v>
      </c>
      <c r="C13976">
        <v>57246</v>
      </c>
      <c r="D13976">
        <v>4306425231</v>
      </c>
    </row>
    <row r="13977" spans="1:4" x14ac:dyDescent="0.3">
      <c r="A13977" t="s">
        <v>16285</v>
      </c>
      <c r="B13977" t="s">
        <v>2501</v>
      </c>
      <c r="C13977">
        <v>48689</v>
      </c>
      <c r="D13977">
        <v>3133221701</v>
      </c>
    </row>
    <row r="13978" spans="1:4" x14ac:dyDescent="0.3">
      <c r="A13978" t="s">
        <v>16286</v>
      </c>
      <c r="B13978" t="s">
        <v>2113</v>
      </c>
      <c r="C13978">
        <v>13326</v>
      </c>
      <c r="D13978">
        <v>9264026959</v>
      </c>
    </row>
    <row r="13979" spans="1:4" x14ac:dyDescent="0.3">
      <c r="A13979" t="s">
        <v>16287</v>
      </c>
      <c r="B13979" t="s">
        <v>2065</v>
      </c>
      <c r="C13979">
        <v>35951</v>
      </c>
      <c r="D13979">
        <v>4191160419</v>
      </c>
    </row>
    <row r="13980" spans="1:4" x14ac:dyDescent="0.3">
      <c r="A13980" t="s">
        <v>16288</v>
      </c>
      <c r="B13980" t="s">
        <v>2614</v>
      </c>
      <c r="C13980">
        <v>22409</v>
      </c>
      <c r="D13980">
        <v>7263964236</v>
      </c>
    </row>
    <row r="13981" spans="1:4" x14ac:dyDescent="0.3">
      <c r="A13981" t="s">
        <v>16289</v>
      </c>
      <c r="B13981" t="s">
        <v>3253</v>
      </c>
      <c r="C13981">
        <v>53972</v>
      </c>
      <c r="D13981">
        <v>1855604000</v>
      </c>
    </row>
    <row r="13982" spans="1:4" x14ac:dyDescent="0.3">
      <c r="A13982" t="s">
        <v>16290</v>
      </c>
      <c r="B13982" t="s">
        <v>4018</v>
      </c>
      <c r="C13982">
        <v>16268</v>
      </c>
      <c r="D13982">
        <v>1462119603</v>
      </c>
    </row>
    <row r="13983" spans="1:4" x14ac:dyDescent="0.3">
      <c r="A13983" t="s">
        <v>16291</v>
      </c>
      <c r="B13983" t="s">
        <v>3142</v>
      </c>
      <c r="C13983">
        <v>49530</v>
      </c>
      <c r="D13983">
        <v>3996818513</v>
      </c>
    </row>
    <row r="13984" spans="1:4" x14ac:dyDescent="0.3">
      <c r="A13984" t="s">
        <v>16292</v>
      </c>
      <c r="B13984" t="s">
        <v>1986</v>
      </c>
      <c r="C13984">
        <v>33431</v>
      </c>
      <c r="D13984">
        <v>6788593582</v>
      </c>
    </row>
    <row r="13985" spans="1:4" x14ac:dyDescent="0.3">
      <c r="A13985" t="s">
        <v>16293</v>
      </c>
      <c r="B13985" t="s">
        <v>2179</v>
      </c>
      <c r="C13985">
        <v>15525</v>
      </c>
      <c r="D13985">
        <v>1565607864</v>
      </c>
    </row>
    <row r="13986" spans="1:4" x14ac:dyDescent="0.3">
      <c r="A13986" t="s">
        <v>16294</v>
      </c>
      <c r="B13986" t="s">
        <v>2468</v>
      </c>
      <c r="C13986">
        <v>40807</v>
      </c>
      <c r="D13986">
        <v>6172549286</v>
      </c>
    </row>
    <row r="13987" spans="1:4" x14ac:dyDescent="0.3">
      <c r="A13987" t="s">
        <v>16295</v>
      </c>
      <c r="B13987" t="s">
        <v>2511</v>
      </c>
      <c r="C13987">
        <v>32360</v>
      </c>
      <c r="D13987">
        <v>7070564503</v>
      </c>
    </row>
    <row r="13988" spans="1:4" x14ac:dyDescent="0.3">
      <c r="A13988" t="s">
        <v>16296</v>
      </c>
      <c r="B13988" t="s">
        <v>2501</v>
      </c>
      <c r="C13988">
        <v>51630</v>
      </c>
      <c r="D13988">
        <v>769312748</v>
      </c>
    </row>
    <row r="13989" spans="1:4" x14ac:dyDescent="0.3">
      <c r="A13989" t="s">
        <v>16297</v>
      </c>
      <c r="B13989" t="s">
        <v>2718</v>
      </c>
      <c r="C13989">
        <v>23853</v>
      </c>
      <c r="D13989">
        <v>3273288531</v>
      </c>
    </row>
    <row r="13990" spans="1:4" x14ac:dyDescent="0.3">
      <c r="A13990" t="s">
        <v>16298</v>
      </c>
      <c r="B13990" t="s">
        <v>2901</v>
      </c>
      <c r="C13990">
        <v>43466</v>
      </c>
      <c r="D13990">
        <v>6007705854</v>
      </c>
    </row>
    <row r="13991" spans="1:4" x14ac:dyDescent="0.3">
      <c r="A13991" t="s">
        <v>16299</v>
      </c>
      <c r="B13991" t="s">
        <v>1950</v>
      </c>
      <c r="C13991">
        <v>53112</v>
      </c>
      <c r="D13991">
        <v>4786629839</v>
      </c>
    </row>
    <row r="13992" spans="1:4" x14ac:dyDescent="0.3">
      <c r="A13992" t="s">
        <v>16300</v>
      </c>
      <c r="B13992" t="s">
        <v>2276</v>
      </c>
      <c r="C13992">
        <v>50202</v>
      </c>
      <c r="D13992">
        <v>7249524151</v>
      </c>
    </row>
    <row r="13993" spans="1:4" x14ac:dyDescent="0.3">
      <c r="A13993" t="s">
        <v>16301</v>
      </c>
      <c r="B13993" t="s">
        <v>2266</v>
      </c>
      <c r="C13993">
        <v>36282</v>
      </c>
      <c r="D13993">
        <v>228985188</v>
      </c>
    </row>
    <row r="13994" spans="1:4" x14ac:dyDescent="0.3">
      <c r="A13994" t="s">
        <v>16302</v>
      </c>
      <c r="B13994" t="s">
        <v>3169</v>
      </c>
      <c r="C13994">
        <v>20927</v>
      </c>
      <c r="D13994">
        <v>8695742075</v>
      </c>
    </row>
    <row r="13995" spans="1:4" x14ac:dyDescent="0.3">
      <c r="A13995" t="s">
        <v>16303</v>
      </c>
      <c r="B13995" t="s">
        <v>2503</v>
      </c>
      <c r="C13995">
        <v>54685</v>
      </c>
      <c r="D13995">
        <v>6300411419</v>
      </c>
    </row>
    <row r="13996" spans="1:4" x14ac:dyDescent="0.3">
      <c r="A13996" t="s">
        <v>16304</v>
      </c>
      <c r="B13996" t="s">
        <v>2073</v>
      </c>
      <c r="C13996">
        <v>18504</v>
      </c>
      <c r="D13996">
        <v>4192443678</v>
      </c>
    </row>
    <row r="13997" spans="1:4" x14ac:dyDescent="0.3">
      <c r="A13997" t="s">
        <v>16305</v>
      </c>
      <c r="B13997" t="s">
        <v>2266</v>
      </c>
      <c r="C13997">
        <v>10997</v>
      </c>
      <c r="D13997">
        <v>4260324861</v>
      </c>
    </row>
    <row r="13998" spans="1:4" x14ac:dyDescent="0.3">
      <c r="A13998" t="s">
        <v>16306</v>
      </c>
      <c r="B13998" t="s">
        <v>3533</v>
      </c>
      <c r="C13998">
        <v>59258</v>
      </c>
      <c r="D13998">
        <v>6260817967</v>
      </c>
    </row>
    <row r="13999" spans="1:4" x14ac:dyDescent="0.3">
      <c r="A13999" t="s">
        <v>16307</v>
      </c>
      <c r="B13999" t="s">
        <v>1980</v>
      </c>
      <c r="C13999">
        <v>25019</v>
      </c>
      <c r="D13999">
        <v>2492824950</v>
      </c>
    </row>
    <row r="14000" spans="1:4" x14ac:dyDescent="0.3">
      <c r="A14000" t="s">
        <v>16308</v>
      </c>
      <c r="B14000" t="s">
        <v>2030</v>
      </c>
      <c r="C14000">
        <v>29155</v>
      </c>
      <c r="D14000">
        <v>4759627103</v>
      </c>
    </row>
    <row r="14001" spans="1:4" x14ac:dyDescent="0.3">
      <c r="A14001" t="s">
        <v>16309</v>
      </c>
      <c r="B14001" t="s">
        <v>2316</v>
      </c>
      <c r="C14001">
        <v>50579</v>
      </c>
      <c r="D14001">
        <v>1425230725</v>
      </c>
    </row>
    <row r="14002" spans="1:4" x14ac:dyDescent="0.3">
      <c r="A14002" t="s">
        <v>16310</v>
      </c>
      <c r="B14002" t="s">
        <v>2246</v>
      </c>
      <c r="C14002">
        <v>30684</v>
      </c>
      <c r="D14002">
        <v>9096285417</v>
      </c>
    </row>
    <row r="14003" spans="1:4" x14ac:dyDescent="0.3">
      <c r="A14003" t="s">
        <v>16311</v>
      </c>
      <c r="B14003" t="s">
        <v>2977</v>
      </c>
      <c r="C14003">
        <v>52905</v>
      </c>
      <c r="D14003">
        <v>115757341</v>
      </c>
    </row>
    <row r="14004" spans="1:4" x14ac:dyDescent="0.3">
      <c r="A14004" t="s">
        <v>16312</v>
      </c>
      <c r="B14004" t="s">
        <v>2660</v>
      </c>
      <c r="C14004">
        <v>50187</v>
      </c>
      <c r="D14004">
        <v>8223052873</v>
      </c>
    </row>
    <row r="14005" spans="1:4" x14ac:dyDescent="0.3">
      <c r="A14005" t="s">
        <v>16313</v>
      </c>
      <c r="B14005" t="s">
        <v>2536</v>
      </c>
      <c r="C14005">
        <v>30544</v>
      </c>
      <c r="D14005">
        <v>76572129</v>
      </c>
    </row>
    <row r="14006" spans="1:4" x14ac:dyDescent="0.3">
      <c r="A14006" t="s">
        <v>16314</v>
      </c>
      <c r="B14006" t="s">
        <v>1978</v>
      </c>
      <c r="C14006">
        <v>22452</v>
      </c>
      <c r="D14006">
        <v>5138969978</v>
      </c>
    </row>
    <row r="14007" spans="1:4" x14ac:dyDescent="0.3">
      <c r="A14007" t="s">
        <v>16315</v>
      </c>
      <c r="B14007" t="s">
        <v>2841</v>
      </c>
      <c r="C14007">
        <v>21226</v>
      </c>
      <c r="D14007">
        <v>7325246862</v>
      </c>
    </row>
    <row r="14008" spans="1:4" x14ac:dyDescent="0.3">
      <c r="A14008" t="s">
        <v>16316</v>
      </c>
      <c r="B14008" t="s">
        <v>3873</v>
      </c>
      <c r="C14008">
        <v>27302</v>
      </c>
      <c r="D14008">
        <v>4649590612</v>
      </c>
    </row>
    <row r="14009" spans="1:4" x14ac:dyDescent="0.3">
      <c r="A14009" t="s">
        <v>16317</v>
      </c>
      <c r="B14009" t="s">
        <v>2488</v>
      </c>
      <c r="C14009">
        <v>40348</v>
      </c>
      <c r="D14009">
        <v>8977805007</v>
      </c>
    </row>
    <row r="14010" spans="1:4" x14ac:dyDescent="0.3">
      <c r="A14010" t="s">
        <v>16318</v>
      </c>
      <c r="B14010" t="s">
        <v>5394</v>
      </c>
      <c r="C14010">
        <v>24946</v>
      </c>
      <c r="D14010">
        <v>8462409454</v>
      </c>
    </row>
    <row r="14011" spans="1:4" x14ac:dyDescent="0.3">
      <c r="A14011" t="s">
        <v>16319</v>
      </c>
      <c r="B14011" t="s">
        <v>2264</v>
      </c>
      <c r="C14011">
        <v>21679</v>
      </c>
      <c r="D14011">
        <v>2592292012</v>
      </c>
    </row>
    <row r="14012" spans="1:4" x14ac:dyDescent="0.3">
      <c r="A14012" t="s">
        <v>16320</v>
      </c>
      <c r="B14012" t="s">
        <v>2507</v>
      </c>
      <c r="C14012">
        <v>38526</v>
      </c>
      <c r="D14012">
        <v>569240891</v>
      </c>
    </row>
    <row r="14013" spans="1:4" x14ac:dyDescent="0.3">
      <c r="A14013" t="s">
        <v>16321</v>
      </c>
      <c r="B14013" t="s">
        <v>2059</v>
      </c>
      <c r="C14013">
        <v>57857</v>
      </c>
      <c r="D14013">
        <v>4191160419</v>
      </c>
    </row>
    <row r="14014" spans="1:4" x14ac:dyDescent="0.3">
      <c r="A14014" t="s">
        <v>16322</v>
      </c>
      <c r="B14014" t="s">
        <v>2026</v>
      </c>
      <c r="C14014">
        <v>51052</v>
      </c>
      <c r="D14014">
        <v>6471464479</v>
      </c>
    </row>
    <row r="14015" spans="1:4" x14ac:dyDescent="0.3">
      <c r="A14015" t="s">
        <v>16323</v>
      </c>
      <c r="B14015" t="s">
        <v>2614</v>
      </c>
      <c r="C14015">
        <v>26525</v>
      </c>
      <c r="D14015">
        <v>5293354957</v>
      </c>
    </row>
    <row r="14016" spans="1:4" x14ac:dyDescent="0.3">
      <c r="A14016" t="s">
        <v>16324</v>
      </c>
      <c r="B14016" t="s">
        <v>2337</v>
      </c>
      <c r="C14016">
        <v>50944</v>
      </c>
      <c r="D14016">
        <v>7931128354</v>
      </c>
    </row>
    <row r="14017" spans="1:4" x14ac:dyDescent="0.3">
      <c r="A14017" t="s">
        <v>16325</v>
      </c>
      <c r="B14017" t="s">
        <v>3253</v>
      </c>
      <c r="C14017">
        <v>34317</v>
      </c>
      <c r="D14017">
        <v>9984023702</v>
      </c>
    </row>
    <row r="14018" spans="1:4" x14ac:dyDescent="0.3">
      <c r="A14018" t="s">
        <v>16326</v>
      </c>
      <c r="B14018" t="s">
        <v>2249</v>
      </c>
      <c r="C14018">
        <v>57633</v>
      </c>
      <c r="D14018">
        <v>2841287114</v>
      </c>
    </row>
    <row r="14019" spans="1:4" x14ac:dyDescent="0.3">
      <c r="A14019" t="s">
        <v>16327</v>
      </c>
      <c r="B14019" t="s">
        <v>4864</v>
      </c>
      <c r="C14019">
        <v>19504</v>
      </c>
      <c r="D14019">
        <v>2524849899</v>
      </c>
    </row>
    <row r="14020" spans="1:4" x14ac:dyDescent="0.3">
      <c r="A14020" t="s">
        <v>16328</v>
      </c>
      <c r="B14020" t="s">
        <v>2231</v>
      </c>
      <c r="C14020">
        <v>29914</v>
      </c>
      <c r="D14020">
        <v>85304042</v>
      </c>
    </row>
    <row r="14021" spans="1:4" x14ac:dyDescent="0.3">
      <c r="A14021" t="s">
        <v>16329</v>
      </c>
      <c r="B14021" t="s">
        <v>3512</v>
      </c>
      <c r="C14021">
        <v>12431</v>
      </c>
      <c r="D14021">
        <v>1892125439</v>
      </c>
    </row>
    <row r="14022" spans="1:4" x14ac:dyDescent="0.3">
      <c r="A14022" t="s">
        <v>16330</v>
      </c>
      <c r="B14022" t="s">
        <v>1976</v>
      </c>
      <c r="C14022">
        <v>59093</v>
      </c>
      <c r="D14022">
        <v>4997183822</v>
      </c>
    </row>
    <row r="14023" spans="1:4" x14ac:dyDescent="0.3">
      <c r="A14023" t="s">
        <v>16331</v>
      </c>
      <c r="B14023" t="s">
        <v>2809</v>
      </c>
      <c r="C14023">
        <v>45797</v>
      </c>
      <c r="D14023">
        <v>9223618401</v>
      </c>
    </row>
    <row r="14024" spans="1:4" x14ac:dyDescent="0.3">
      <c r="A14024" t="s">
        <v>16332</v>
      </c>
      <c r="B14024" t="s">
        <v>1932</v>
      </c>
      <c r="C14024">
        <v>15578</v>
      </c>
      <c r="D14024">
        <v>5511711233</v>
      </c>
    </row>
    <row r="14025" spans="1:4" x14ac:dyDescent="0.3">
      <c r="A14025" t="s">
        <v>16333</v>
      </c>
      <c r="B14025" t="s">
        <v>2572</v>
      </c>
      <c r="C14025">
        <v>10222</v>
      </c>
      <c r="D14025">
        <v>8875305560</v>
      </c>
    </row>
    <row r="14026" spans="1:4" x14ac:dyDescent="0.3">
      <c r="A14026" t="s">
        <v>16334</v>
      </c>
      <c r="B14026" t="s">
        <v>2670</v>
      </c>
      <c r="C14026">
        <v>19339</v>
      </c>
      <c r="D14026">
        <v>4739588234</v>
      </c>
    </row>
    <row r="14027" spans="1:4" x14ac:dyDescent="0.3">
      <c r="A14027" t="s">
        <v>16335</v>
      </c>
      <c r="B14027" t="s">
        <v>1964</v>
      </c>
      <c r="C14027">
        <v>34951</v>
      </c>
      <c r="D14027">
        <v>1472093461</v>
      </c>
    </row>
    <row r="14028" spans="1:4" x14ac:dyDescent="0.3">
      <c r="A14028" t="s">
        <v>16336</v>
      </c>
      <c r="B14028" t="s">
        <v>2305</v>
      </c>
      <c r="C14028">
        <v>35540</v>
      </c>
      <c r="D14028">
        <v>5792300712</v>
      </c>
    </row>
    <row r="14029" spans="1:4" x14ac:dyDescent="0.3">
      <c r="A14029" t="s">
        <v>16337</v>
      </c>
      <c r="B14029" t="s">
        <v>2496</v>
      </c>
      <c r="C14029">
        <v>49910</v>
      </c>
      <c r="D14029">
        <v>2314136845</v>
      </c>
    </row>
    <row r="14030" spans="1:4" x14ac:dyDescent="0.3">
      <c r="A14030" t="s">
        <v>16338</v>
      </c>
      <c r="B14030" t="s">
        <v>2207</v>
      </c>
      <c r="C14030">
        <v>49683</v>
      </c>
      <c r="D14030">
        <v>4256220232</v>
      </c>
    </row>
    <row r="14031" spans="1:4" x14ac:dyDescent="0.3">
      <c r="A14031" t="s">
        <v>16339</v>
      </c>
      <c r="B14031" t="s">
        <v>2424</v>
      </c>
      <c r="C14031">
        <v>47198</v>
      </c>
      <c r="D14031">
        <v>3991175401</v>
      </c>
    </row>
    <row r="14032" spans="1:4" x14ac:dyDescent="0.3">
      <c r="A14032" t="s">
        <v>16340</v>
      </c>
      <c r="B14032" t="s">
        <v>2166</v>
      </c>
      <c r="C14032">
        <v>29677</v>
      </c>
      <c r="D14032">
        <v>4475496373</v>
      </c>
    </row>
    <row r="14033" spans="1:4" x14ac:dyDescent="0.3">
      <c r="A14033" t="s">
        <v>16341</v>
      </c>
      <c r="B14033" t="s">
        <v>2343</v>
      </c>
      <c r="C14033">
        <v>51709</v>
      </c>
      <c r="D14033">
        <v>3661649302</v>
      </c>
    </row>
    <row r="14034" spans="1:4" x14ac:dyDescent="0.3">
      <c r="A14034" t="s">
        <v>16342</v>
      </c>
      <c r="B14034" t="s">
        <v>2170</v>
      </c>
      <c r="C14034">
        <v>27368</v>
      </c>
      <c r="D14034">
        <v>5407735911</v>
      </c>
    </row>
    <row r="14035" spans="1:4" x14ac:dyDescent="0.3">
      <c r="A14035" t="s">
        <v>16343</v>
      </c>
      <c r="B14035" t="s">
        <v>2156</v>
      </c>
      <c r="C14035">
        <v>35353</v>
      </c>
      <c r="D14035">
        <v>1990334539</v>
      </c>
    </row>
    <row r="14036" spans="1:4" x14ac:dyDescent="0.3">
      <c r="A14036" t="s">
        <v>16344</v>
      </c>
      <c r="B14036" t="s">
        <v>3237</v>
      </c>
      <c r="C14036">
        <v>36486</v>
      </c>
      <c r="D14036">
        <v>5990182805</v>
      </c>
    </row>
    <row r="14037" spans="1:4" x14ac:dyDescent="0.3">
      <c r="A14037" t="s">
        <v>16345</v>
      </c>
      <c r="B14037" t="s">
        <v>2095</v>
      </c>
      <c r="C14037">
        <v>15043</v>
      </c>
      <c r="D14037">
        <v>8757371024</v>
      </c>
    </row>
    <row r="14038" spans="1:4" x14ac:dyDescent="0.3">
      <c r="A14038" t="s">
        <v>16346</v>
      </c>
      <c r="B14038" t="s">
        <v>2405</v>
      </c>
      <c r="C14038">
        <v>40728</v>
      </c>
      <c r="D14038">
        <v>679204083</v>
      </c>
    </row>
    <row r="14039" spans="1:4" x14ac:dyDescent="0.3">
      <c r="A14039" t="s">
        <v>16347</v>
      </c>
      <c r="B14039" t="s">
        <v>2385</v>
      </c>
      <c r="C14039">
        <v>19288</v>
      </c>
      <c r="D14039">
        <v>8264394108</v>
      </c>
    </row>
    <row r="14040" spans="1:4" x14ac:dyDescent="0.3">
      <c r="A14040" t="s">
        <v>16348</v>
      </c>
      <c r="B14040" t="s">
        <v>2276</v>
      </c>
      <c r="C14040">
        <v>46787</v>
      </c>
      <c r="D14040">
        <v>7931128354</v>
      </c>
    </row>
    <row r="14041" spans="1:4" x14ac:dyDescent="0.3">
      <c r="A14041" t="s">
        <v>16349</v>
      </c>
      <c r="B14041" t="s">
        <v>2156</v>
      </c>
      <c r="C14041">
        <v>36628</v>
      </c>
      <c r="D14041">
        <v>1456229036</v>
      </c>
    </row>
    <row r="14042" spans="1:4" x14ac:dyDescent="0.3">
      <c r="A14042" t="s">
        <v>16350</v>
      </c>
      <c r="B14042" t="s">
        <v>1956</v>
      </c>
      <c r="C14042">
        <v>53732</v>
      </c>
      <c r="D14042">
        <v>6731572691</v>
      </c>
    </row>
    <row r="14043" spans="1:4" x14ac:dyDescent="0.3">
      <c r="A14043" t="s">
        <v>16351</v>
      </c>
      <c r="B14043" t="s">
        <v>1960</v>
      </c>
      <c r="C14043">
        <v>19918</v>
      </c>
      <c r="D14043">
        <v>9674189459</v>
      </c>
    </row>
    <row r="14044" spans="1:4" x14ac:dyDescent="0.3">
      <c r="A14044" t="s">
        <v>16352</v>
      </c>
      <c r="B14044" t="s">
        <v>3183</v>
      </c>
      <c r="C14044">
        <v>33244</v>
      </c>
      <c r="D14044">
        <v>2975315244</v>
      </c>
    </row>
    <row r="14045" spans="1:4" x14ac:dyDescent="0.3">
      <c r="A14045" t="s">
        <v>16353</v>
      </c>
      <c r="B14045" t="s">
        <v>2734</v>
      </c>
      <c r="C14045">
        <v>18969</v>
      </c>
      <c r="D14045">
        <v>3933021111</v>
      </c>
    </row>
    <row r="14046" spans="1:4" x14ac:dyDescent="0.3">
      <c r="A14046" t="s">
        <v>16354</v>
      </c>
      <c r="B14046" t="s">
        <v>2182</v>
      </c>
      <c r="C14046">
        <v>15360</v>
      </c>
      <c r="D14046">
        <v>8401146046</v>
      </c>
    </row>
    <row r="14047" spans="1:4" x14ac:dyDescent="0.3">
      <c r="A14047" t="s">
        <v>16355</v>
      </c>
      <c r="B14047" t="s">
        <v>1946</v>
      </c>
      <c r="C14047">
        <v>35478</v>
      </c>
      <c r="D14047">
        <v>5405945366</v>
      </c>
    </row>
    <row r="14048" spans="1:4" x14ac:dyDescent="0.3">
      <c r="A14048" t="s">
        <v>16356</v>
      </c>
      <c r="B14048" t="s">
        <v>2123</v>
      </c>
      <c r="C14048">
        <v>55719</v>
      </c>
      <c r="D14048">
        <v>2280674246</v>
      </c>
    </row>
    <row r="14049" spans="1:4" x14ac:dyDescent="0.3">
      <c r="A14049" t="s">
        <v>16357</v>
      </c>
      <c r="B14049" t="s">
        <v>2001</v>
      </c>
      <c r="C14049">
        <v>27444</v>
      </c>
      <c r="D14049">
        <v>5623930522</v>
      </c>
    </row>
    <row r="14050" spans="1:4" x14ac:dyDescent="0.3">
      <c r="A14050" t="s">
        <v>16358</v>
      </c>
      <c r="B14050" t="s">
        <v>3050</v>
      </c>
      <c r="C14050">
        <v>57685</v>
      </c>
      <c r="D14050">
        <v>2565290632</v>
      </c>
    </row>
    <row r="14051" spans="1:4" x14ac:dyDescent="0.3">
      <c r="A14051" t="s">
        <v>16359</v>
      </c>
      <c r="B14051" t="s">
        <v>2383</v>
      </c>
      <c r="C14051">
        <v>39762</v>
      </c>
      <c r="D14051">
        <v>9107581297</v>
      </c>
    </row>
    <row r="14052" spans="1:4" x14ac:dyDescent="0.3">
      <c r="A14052" t="s">
        <v>16360</v>
      </c>
      <c r="B14052" t="s">
        <v>2045</v>
      </c>
      <c r="C14052">
        <v>16474</v>
      </c>
      <c r="D14052">
        <v>449160092</v>
      </c>
    </row>
    <row r="14053" spans="1:4" x14ac:dyDescent="0.3">
      <c r="A14053" t="s">
        <v>16361</v>
      </c>
      <c r="B14053" t="s">
        <v>2970</v>
      </c>
      <c r="C14053">
        <v>55753</v>
      </c>
      <c r="D14053">
        <v>9292607561</v>
      </c>
    </row>
    <row r="14054" spans="1:4" x14ac:dyDescent="0.3">
      <c r="A14054" t="s">
        <v>16362</v>
      </c>
      <c r="B14054" t="s">
        <v>1930</v>
      </c>
      <c r="C14054">
        <v>42344</v>
      </c>
      <c r="D14054">
        <v>3041948354</v>
      </c>
    </row>
    <row r="14055" spans="1:4" x14ac:dyDescent="0.3">
      <c r="A14055" t="s">
        <v>16363</v>
      </c>
      <c r="B14055" t="s">
        <v>2047</v>
      </c>
      <c r="C14055">
        <v>40656</v>
      </c>
      <c r="D14055">
        <v>8187246642</v>
      </c>
    </row>
    <row r="14056" spans="1:4" x14ac:dyDescent="0.3">
      <c r="A14056" t="s">
        <v>16364</v>
      </c>
      <c r="B14056" t="s">
        <v>2378</v>
      </c>
      <c r="C14056">
        <v>56701</v>
      </c>
      <c r="D14056">
        <v>6322781804</v>
      </c>
    </row>
    <row r="14057" spans="1:4" x14ac:dyDescent="0.3">
      <c r="A14057" t="s">
        <v>16365</v>
      </c>
      <c r="B14057" t="s">
        <v>2396</v>
      </c>
      <c r="C14057">
        <v>26648</v>
      </c>
      <c r="D14057">
        <v>2408183758</v>
      </c>
    </row>
    <row r="14058" spans="1:4" x14ac:dyDescent="0.3">
      <c r="A14058" t="s">
        <v>16366</v>
      </c>
      <c r="B14058" t="s">
        <v>3247</v>
      </c>
      <c r="C14058">
        <v>10842</v>
      </c>
      <c r="D14058">
        <v>2421688019</v>
      </c>
    </row>
    <row r="14059" spans="1:4" x14ac:dyDescent="0.3">
      <c r="A14059" t="s">
        <v>16367</v>
      </c>
      <c r="B14059" t="s">
        <v>2457</v>
      </c>
      <c r="C14059">
        <v>51553</v>
      </c>
      <c r="D14059">
        <v>6235447353</v>
      </c>
    </row>
    <row r="14060" spans="1:4" x14ac:dyDescent="0.3">
      <c r="A14060" t="s">
        <v>16368</v>
      </c>
      <c r="B14060" t="s">
        <v>2725</v>
      </c>
      <c r="C14060">
        <v>34489</v>
      </c>
      <c r="D14060">
        <v>2698184272</v>
      </c>
    </row>
    <row r="14061" spans="1:4" x14ac:dyDescent="0.3">
      <c r="A14061" t="s">
        <v>16369</v>
      </c>
      <c r="B14061" t="s">
        <v>2554</v>
      </c>
      <c r="C14061">
        <v>42283</v>
      </c>
      <c r="D14061">
        <v>4159390110</v>
      </c>
    </row>
    <row r="14062" spans="1:4" x14ac:dyDescent="0.3">
      <c r="A14062" t="s">
        <v>16370</v>
      </c>
      <c r="B14062" t="s">
        <v>3243</v>
      </c>
      <c r="C14062">
        <v>30688</v>
      </c>
      <c r="D14062">
        <v>5134745579</v>
      </c>
    </row>
    <row r="14063" spans="1:4" x14ac:dyDescent="0.3">
      <c r="A14063" t="s">
        <v>16371</v>
      </c>
      <c r="B14063" t="s">
        <v>3560</v>
      </c>
      <c r="C14063">
        <v>52765</v>
      </c>
      <c r="D14063">
        <v>1475796307</v>
      </c>
    </row>
    <row r="14064" spans="1:4" x14ac:dyDescent="0.3">
      <c r="A14064" t="s">
        <v>16372</v>
      </c>
      <c r="B14064" t="s">
        <v>3041</v>
      </c>
      <c r="C14064">
        <v>44724</v>
      </c>
      <c r="D14064">
        <v>9260254965</v>
      </c>
    </row>
    <row r="14065" spans="1:4" x14ac:dyDescent="0.3">
      <c r="A14065" t="s">
        <v>16373</v>
      </c>
      <c r="B14065" t="s">
        <v>3886</v>
      </c>
      <c r="C14065">
        <v>55170</v>
      </c>
      <c r="D14065">
        <v>1382734301</v>
      </c>
    </row>
    <row r="14066" spans="1:4" x14ac:dyDescent="0.3">
      <c r="A14066" t="s">
        <v>16374</v>
      </c>
      <c r="B14066" t="s">
        <v>2916</v>
      </c>
      <c r="C14066">
        <v>16388</v>
      </c>
      <c r="D14066">
        <v>101658508</v>
      </c>
    </row>
    <row r="14067" spans="1:4" x14ac:dyDescent="0.3">
      <c r="A14067" t="s">
        <v>16375</v>
      </c>
      <c r="B14067" t="s">
        <v>1948</v>
      </c>
      <c r="C14067">
        <v>32924</v>
      </c>
      <c r="D14067">
        <v>9651729414</v>
      </c>
    </row>
    <row r="14068" spans="1:4" x14ac:dyDescent="0.3">
      <c r="A14068" t="s">
        <v>16376</v>
      </c>
      <c r="B14068" t="s">
        <v>2540</v>
      </c>
      <c r="C14068">
        <v>47708</v>
      </c>
      <c r="D14068">
        <v>2136806068</v>
      </c>
    </row>
    <row r="14069" spans="1:4" x14ac:dyDescent="0.3">
      <c r="A14069" t="s">
        <v>16377</v>
      </c>
      <c r="B14069" t="s">
        <v>2548</v>
      </c>
      <c r="C14069">
        <v>36177</v>
      </c>
      <c r="D14069">
        <v>2138131904</v>
      </c>
    </row>
    <row r="14070" spans="1:4" x14ac:dyDescent="0.3">
      <c r="A14070" t="s">
        <v>16378</v>
      </c>
      <c r="B14070" t="s">
        <v>2045</v>
      </c>
      <c r="C14070">
        <v>54659</v>
      </c>
      <c r="D14070">
        <v>793441269</v>
      </c>
    </row>
    <row r="14071" spans="1:4" x14ac:dyDescent="0.3">
      <c r="A14071" t="s">
        <v>16379</v>
      </c>
      <c r="B14071" t="s">
        <v>3169</v>
      </c>
      <c r="C14071">
        <v>20862</v>
      </c>
      <c r="D14071">
        <v>76572129</v>
      </c>
    </row>
    <row r="14072" spans="1:4" x14ac:dyDescent="0.3">
      <c r="A14072" t="s">
        <v>16380</v>
      </c>
      <c r="B14072" t="s">
        <v>2920</v>
      </c>
      <c r="C14072">
        <v>11382</v>
      </c>
      <c r="D14072">
        <v>7192290785</v>
      </c>
    </row>
    <row r="14073" spans="1:4" x14ac:dyDescent="0.3">
      <c r="A14073" t="s">
        <v>16381</v>
      </c>
      <c r="B14073" t="s">
        <v>2219</v>
      </c>
      <c r="C14073">
        <v>39254</v>
      </c>
      <c r="D14073">
        <v>7659816853</v>
      </c>
    </row>
    <row r="14074" spans="1:4" x14ac:dyDescent="0.3">
      <c r="A14074" t="s">
        <v>16382</v>
      </c>
      <c r="B14074" t="s">
        <v>2164</v>
      </c>
      <c r="C14074">
        <v>45112</v>
      </c>
      <c r="D14074">
        <v>2355104786</v>
      </c>
    </row>
    <row r="14075" spans="1:4" x14ac:dyDescent="0.3">
      <c r="A14075" t="s">
        <v>16383</v>
      </c>
      <c r="B14075" t="s">
        <v>2505</v>
      </c>
      <c r="C14075">
        <v>34559</v>
      </c>
      <c r="D14075">
        <v>453763030</v>
      </c>
    </row>
    <row r="14076" spans="1:4" x14ac:dyDescent="0.3">
      <c r="A14076" t="s">
        <v>16384</v>
      </c>
      <c r="B14076" t="s">
        <v>2173</v>
      </c>
      <c r="C14076">
        <v>37773</v>
      </c>
      <c r="D14076">
        <v>8017115954</v>
      </c>
    </row>
    <row r="14077" spans="1:4" x14ac:dyDescent="0.3">
      <c r="A14077" t="s">
        <v>16385</v>
      </c>
      <c r="B14077" t="s">
        <v>2498</v>
      </c>
      <c r="C14077">
        <v>48703</v>
      </c>
      <c r="D14077">
        <v>1532722974</v>
      </c>
    </row>
    <row r="14078" spans="1:4" x14ac:dyDescent="0.3">
      <c r="A14078" t="s">
        <v>16386</v>
      </c>
      <c r="B14078" t="s">
        <v>2383</v>
      </c>
      <c r="C14078">
        <v>43000</v>
      </c>
      <c r="D14078">
        <v>4972162740</v>
      </c>
    </row>
    <row r="14079" spans="1:4" x14ac:dyDescent="0.3">
      <c r="A14079" t="s">
        <v>16387</v>
      </c>
      <c r="B14079" t="s">
        <v>2271</v>
      </c>
      <c r="C14079">
        <v>56282</v>
      </c>
      <c r="D14079">
        <v>3764546336</v>
      </c>
    </row>
    <row r="14080" spans="1:4" x14ac:dyDescent="0.3">
      <c r="A14080" t="s">
        <v>16388</v>
      </c>
      <c r="B14080" t="s">
        <v>2223</v>
      </c>
      <c r="C14080">
        <v>42705</v>
      </c>
      <c r="D14080">
        <v>2066028762</v>
      </c>
    </row>
    <row r="14081" spans="1:4" x14ac:dyDescent="0.3">
      <c r="A14081" t="s">
        <v>16389</v>
      </c>
      <c r="B14081" t="s">
        <v>2095</v>
      </c>
      <c r="C14081">
        <v>34518</v>
      </c>
      <c r="D14081">
        <v>2408183758</v>
      </c>
    </row>
    <row r="14082" spans="1:4" x14ac:dyDescent="0.3">
      <c r="A14082" t="s">
        <v>16390</v>
      </c>
      <c r="B14082" t="s">
        <v>2236</v>
      </c>
      <c r="C14082">
        <v>12001</v>
      </c>
      <c r="D14082">
        <v>2423731264</v>
      </c>
    </row>
    <row r="14083" spans="1:4" x14ac:dyDescent="0.3">
      <c r="A14083" t="s">
        <v>16391</v>
      </c>
      <c r="B14083" t="s">
        <v>2350</v>
      </c>
      <c r="C14083">
        <v>23827</v>
      </c>
      <c r="D14083">
        <v>1892125439</v>
      </c>
    </row>
    <row r="14084" spans="1:4" x14ac:dyDescent="0.3">
      <c r="A14084" t="s">
        <v>16392</v>
      </c>
      <c r="B14084" t="s">
        <v>2143</v>
      </c>
      <c r="C14084">
        <v>49647</v>
      </c>
      <c r="D14084">
        <v>2702941109</v>
      </c>
    </row>
    <row r="14085" spans="1:4" x14ac:dyDescent="0.3">
      <c r="A14085" t="s">
        <v>16393</v>
      </c>
      <c r="B14085" t="s">
        <v>2045</v>
      </c>
      <c r="C14085">
        <v>18875</v>
      </c>
      <c r="D14085">
        <v>2177097355</v>
      </c>
    </row>
    <row r="14086" spans="1:4" x14ac:dyDescent="0.3">
      <c r="A14086" t="s">
        <v>16394</v>
      </c>
      <c r="B14086" t="s">
        <v>2426</v>
      </c>
      <c r="C14086">
        <v>46780</v>
      </c>
      <c r="D14086">
        <v>4290015026</v>
      </c>
    </row>
    <row r="14087" spans="1:4" x14ac:dyDescent="0.3">
      <c r="A14087" t="s">
        <v>16395</v>
      </c>
      <c r="B14087" t="s">
        <v>2156</v>
      </c>
      <c r="C14087">
        <v>45471</v>
      </c>
      <c r="D14087">
        <v>7516977292</v>
      </c>
    </row>
    <row r="14088" spans="1:4" x14ac:dyDescent="0.3">
      <c r="A14088" t="s">
        <v>16396</v>
      </c>
      <c r="B14088" t="s">
        <v>2824</v>
      </c>
      <c r="C14088">
        <v>19818</v>
      </c>
      <c r="D14088">
        <v>960994726</v>
      </c>
    </row>
    <row r="14089" spans="1:4" x14ac:dyDescent="0.3">
      <c r="A14089" t="s">
        <v>16397</v>
      </c>
      <c r="B14089" t="s">
        <v>3512</v>
      </c>
      <c r="C14089">
        <v>32877</v>
      </c>
      <c r="D14089">
        <v>6009848660</v>
      </c>
    </row>
    <row r="14090" spans="1:4" x14ac:dyDescent="0.3">
      <c r="A14090" t="s">
        <v>16398</v>
      </c>
      <c r="B14090" t="s">
        <v>2563</v>
      </c>
      <c r="C14090">
        <v>11142</v>
      </c>
      <c r="D14090">
        <v>9072843924</v>
      </c>
    </row>
    <row r="14091" spans="1:4" x14ac:dyDescent="0.3">
      <c r="A14091" t="s">
        <v>16399</v>
      </c>
      <c r="B14091" t="s">
        <v>2049</v>
      </c>
      <c r="C14091">
        <v>31101</v>
      </c>
      <c r="D14091">
        <v>8128449354</v>
      </c>
    </row>
    <row r="14092" spans="1:4" x14ac:dyDescent="0.3">
      <c r="A14092" t="s">
        <v>16400</v>
      </c>
      <c r="B14092" t="s">
        <v>2049</v>
      </c>
      <c r="C14092">
        <v>57096</v>
      </c>
      <c r="D14092">
        <v>2083520173</v>
      </c>
    </row>
    <row r="14093" spans="1:4" x14ac:dyDescent="0.3">
      <c r="A14093" t="s">
        <v>16401</v>
      </c>
      <c r="B14093" t="s">
        <v>2161</v>
      </c>
      <c r="C14093">
        <v>29003</v>
      </c>
      <c r="D14093">
        <v>8507800106</v>
      </c>
    </row>
    <row r="14094" spans="1:4" x14ac:dyDescent="0.3">
      <c r="A14094" t="s">
        <v>16402</v>
      </c>
      <c r="B14094" t="s">
        <v>2639</v>
      </c>
      <c r="C14094">
        <v>57869</v>
      </c>
      <c r="D14094">
        <v>7938954179</v>
      </c>
    </row>
    <row r="14095" spans="1:4" x14ac:dyDescent="0.3">
      <c r="A14095" t="s">
        <v>16403</v>
      </c>
      <c r="B14095" t="s">
        <v>3533</v>
      </c>
      <c r="C14095">
        <v>26019</v>
      </c>
      <c r="D14095">
        <v>9547713507</v>
      </c>
    </row>
    <row r="14096" spans="1:4" x14ac:dyDescent="0.3">
      <c r="A14096" t="s">
        <v>16404</v>
      </c>
      <c r="B14096" t="s">
        <v>1993</v>
      </c>
      <c r="C14096">
        <v>47427</v>
      </c>
      <c r="D14096">
        <v>1659448174</v>
      </c>
    </row>
    <row r="14097" spans="1:4" x14ac:dyDescent="0.3">
      <c r="A14097" t="s">
        <v>16405</v>
      </c>
      <c r="B14097" t="s">
        <v>2641</v>
      </c>
      <c r="C14097">
        <v>12992</v>
      </c>
      <c r="D14097">
        <v>8676088039</v>
      </c>
    </row>
    <row r="14098" spans="1:4" x14ac:dyDescent="0.3">
      <c r="A14098" t="s">
        <v>16406</v>
      </c>
      <c r="B14098" t="s">
        <v>2740</v>
      </c>
      <c r="C14098">
        <v>31939</v>
      </c>
      <c r="D14098">
        <v>8552526727</v>
      </c>
    </row>
    <row r="14099" spans="1:4" x14ac:dyDescent="0.3">
      <c r="A14099" t="s">
        <v>16407</v>
      </c>
      <c r="B14099" t="s">
        <v>2190</v>
      </c>
      <c r="C14099">
        <v>24278</v>
      </c>
      <c r="D14099">
        <v>5203144281</v>
      </c>
    </row>
    <row r="14100" spans="1:4" x14ac:dyDescent="0.3">
      <c r="A14100" t="s">
        <v>16408</v>
      </c>
      <c r="B14100" t="s">
        <v>3286</v>
      </c>
      <c r="C14100">
        <v>12427</v>
      </c>
      <c r="D14100">
        <v>8047841793</v>
      </c>
    </row>
    <row r="14101" spans="1:4" x14ac:dyDescent="0.3">
      <c r="A14101" t="s">
        <v>16409</v>
      </c>
      <c r="B14101" t="s">
        <v>2312</v>
      </c>
      <c r="C14101">
        <v>31161</v>
      </c>
      <c r="D14101">
        <v>3101620996</v>
      </c>
    </row>
    <row r="14102" spans="1:4" x14ac:dyDescent="0.3">
      <c r="A14102" t="s">
        <v>16410</v>
      </c>
      <c r="B14102" t="s">
        <v>2647</v>
      </c>
      <c r="C14102">
        <v>14511</v>
      </c>
      <c r="D14102">
        <v>6126779991</v>
      </c>
    </row>
    <row r="14103" spans="1:4" x14ac:dyDescent="0.3">
      <c r="A14103" t="s">
        <v>16411</v>
      </c>
      <c r="B14103" t="s">
        <v>2221</v>
      </c>
      <c r="C14103">
        <v>15154</v>
      </c>
      <c r="D14103">
        <v>7573774818</v>
      </c>
    </row>
    <row r="14104" spans="1:4" x14ac:dyDescent="0.3">
      <c r="A14104" t="s">
        <v>16412</v>
      </c>
      <c r="B14104" t="s">
        <v>2383</v>
      </c>
      <c r="C14104">
        <v>31141</v>
      </c>
      <c r="D14104">
        <v>263573389</v>
      </c>
    </row>
    <row r="14105" spans="1:4" x14ac:dyDescent="0.3">
      <c r="A14105" t="s">
        <v>16413</v>
      </c>
      <c r="B14105" t="s">
        <v>4163</v>
      </c>
      <c r="C14105">
        <v>45247</v>
      </c>
      <c r="D14105">
        <v>5405945366</v>
      </c>
    </row>
    <row r="14106" spans="1:4" x14ac:dyDescent="0.3">
      <c r="A14106" t="s">
        <v>16414</v>
      </c>
      <c r="B14106" t="s">
        <v>2718</v>
      </c>
      <c r="C14106">
        <v>36107</v>
      </c>
      <c r="D14106">
        <v>7326611955</v>
      </c>
    </row>
    <row r="14107" spans="1:4" x14ac:dyDescent="0.3">
      <c r="A14107" t="s">
        <v>16415</v>
      </c>
      <c r="B14107" t="s">
        <v>2554</v>
      </c>
      <c r="C14107">
        <v>29358</v>
      </c>
      <c r="D14107">
        <v>5984294621</v>
      </c>
    </row>
    <row r="14108" spans="1:4" x14ac:dyDescent="0.3">
      <c r="A14108" t="s">
        <v>16416</v>
      </c>
      <c r="B14108" t="s">
        <v>2293</v>
      </c>
      <c r="C14108">
        <v>13342</v>
      </c>
      <c r="D14108">
        <v>6253520369</v>
      </c>
    </row>
    <row r="14109" spans="1:4" x14ac:dyDescent="0.3">
      <c r="A14109" t="s">
        <v>16417</v>
      </c>
      <c r="B14109" t="s">
        <v>2225</v>
      </c>
      <c r="C14109">
        <v>43015</v>
      </c>
      <c r="D14109">
        <v>8832488175</v>
      </c>
    </row>
    <row r="14110" spans="1:4" x14ac:dyDescent="0.3">
      <c r="A14110" t="s">
        <v>16418</v>
      </c>
      <c r="B14110" t="s">
        <v>2141</v>
      </c>
      <c r="C14110">
        <v>13292</v>
      </c>
      <c r="D14110">
        <v>7707009371</v>
      </c>
    </row>
    <row r="14111" spans="1:4" x14ac:dyDescent="0.3">
      <c r="A14111" t="s">
        <v>16419</v>
      </c>
      <c r="B14111" t="s">
        <v>2415</v>
      </c>
      <c r="C14111">
        <v>53618</v>
      </c>
      <c r="D14111">
        <v>6009848660</v>
      </c>
    </row>
    <row r="14112" spans="1:4" x14ac:dyDescent="0.3">
      <c r="A14112" t="s">
        <v>16420</v>
      </c>
      <c r="B14112" t="s">
        <v>2475</v>
      </c>
      <c r="C14112">
        <v>50798</v>
      </c>
      <c r="D14112">
        <v>3670950885</v>
      </c>
    </row>
    <row r="14113" spans="1:4" x14ac:dyDescent="0.3">
      <c r="A14113" t="s">
        <v>16421</v>
      </c>
      <c r="B14113" t="s">
        <v>2223</v>
      </c>
      <c r="C14113">
        <v>51181</v>
      </c>
      <c r="D14113">
        <v>4866916575</v>
      </c>
    </row>
    <row r="14114" spans="1:4" x14ac:dyDescent="0.3">
      <c r="A14114" t="s">
        <v>16422</v>
      </c>
      <c r="B14114" t="s">
        <v>2093</v>
      </c>
      <c r="C14114">
        <v>42023</v>
      </c>
      <c r="D14114">
        <v>9958099322</v>
      </c>
    </row>
    <row r="14115" spans="1:4" x14ac:dyDescent="0.3">
      <c r="A14115" t="s">
        <v>16423</v>
      </c>
      <c r="B14115" t="s">
        <v>2225</v>
      </c>
      <c r="C14115">
        <v>12604</v>
      </c>
      <c r="D14115">
        <v>1081492333</v>
      </c>
    </row>
    <row r="14116" spans="1:4" x14ac:dyDescent="0.3">
      <c r="A14116" t="s">
        <v>16424</v>
      </c>
      <c r="B14116" t="s">
        <v>1984</v>
      </c>
      <c r="C14116">
        <v>21448</v>
      </c>
      <c r="D14116">
        <v>9008589443</v>
      </c>
    </row>
    <row r="14117" spans="1:4" x14ac:dyDescent="0.3">
      <c r="A14117" t="s">
        <v>16425</v>
      </c>
      <c r="B14117" t="s">
        <v>3720</v>
      </c>
      <c r="C14117">
        <v>28949</v>
      </c>
      <c r="D14117">
        <v>9369490930</v>
      </c>
    </row>
    <row r="14118" spans="1:4" x14ac:dyDescent="0.3">
      <c r="A14118" t="s">
        <v>16426</v>
      </c>
      <c r="B14118" t="s">
        <v>3144</v>
      </c>
      <c r="C14118">
        <v>23716</v>
      </c>
      <c r="D14118">
        <v>3779559293</v>
      </c>
    </row>
    <row r="14119" spans="1:4" x14ac:dyDescent="0.3">
      <c r="A14119" t="s">
        <v>16427</v>
      </c>
      <c r="B14119" t="s">
        <v>2680</v>
      </c>
      <c r="C14119">
        <v>31033</v>
      </c>
      <c r="D14119">
        <v>7427985850</v>
      </c>
    </row>
    <row r="14120" spans="1:4" x14ac:dyDescent="0.3">
      <c r="A14120" t="s">
        <v>16428</v>
      </c>
      <c r="B14120" t="s">
        <v>2255</v>
      </c>
      <c r="C14120">
        <v>31093</v>
      </c>
      <c r="D14120">
        <v>3545427749</v>
      </c>
    </row>
    <row r="14121" spans="1:4" x14ac:dyDescent="0.3">
      <c r="A14121" t="s">
        <v>16429</v>
      </c>
      <c r="B14121" t="s">
        <v>2177</v>
      </c>
      <c r="C14121">
        <v>58130</v>
      </c>
      <c r="D14121">
        <v>5837066497</v>
      </c>
    </row>
    <row r="14122" spans="1:4" x14ac:dyDescent="0.3">
      <c r="A14122" t="s">
        <v>16430</v>
      </c>
      <c r="B14122" t="s">
        <v>2061</v>
      </c>
      <c r="C14122">
        <v>23335</v>
      </c>
      <c r="D14122">
        <v>8620758454</v>
      </c>
    </row>
    <row r="14123" spans="1:4" x14ac:dyDescent="0.3">
      <c r="A14123" t="s">
        <v>16431</v>
      </c>
      <c r="B14123" t="s">
        <v>2764</v>
      </c>
      <c r="C14123">
        <v>13262</v>
      </c>
      <c r="D14123">
        <v>7673188813</v>
      </c>
    </row>
    <row r="14124" spans="1:4" x14ac:dyDescent="0.3">
      <c r="A14124" t="s">
        <v>16432</v>
      </c>
      <c r="B14124" t="s">
        <v>2385</v>
      </c>
      <c r="C14124">
        <v>53318</v>
      </c>
      <c r="D14124">
        <v>8850022085</v>
      </c>
    </row>
    <row r="14125" spans="1:4" x14ac:dyDescent="0.3">
      <c r="A14125" t="s">
        <v>16433</v>
      </c>
      <c r="B14125" t="s">
        <v>2139</v>
      </c>
      <c r="C14125">
        <v>20990</v>
      </c>
      <c r="D14125">
        <v>4162153728</v>
      </c>
    </row>
    <row r="14126" spans="1:4" x14ac:dyDescent="0.3">
      <c r="A14126" t="s">
        <v>16434</v>
      </c>
      <c r="B14126" t="s">
        <v>2210</v>
      </c>
      <c r="C14126">
        <v>18161</v>
      </c>
      <c r="D14126">
        <v>8832488175</v>
      </c>
    </row>
    <row r="14127" spans="1:4" x14ac:dyDescent="0.3">
      <c r="A14127" t="s">
        <v>16435</v>
      </c>
      <c r="B14127" t="s">
        <v>2546</v>
      </c>
      <c r="C14127">
        <v>20626</v>
      </c>
      <c r="D14127">
        <v>9287480133</v>
      </c>
    </row>
    <row r="14128" spans="1:4" x14ac:dyDescent="0.3">
      <c r="A14128" t="s">
        <v>16436</v>
      </c>
      <c r="B14128" t="s">
        <v>3023</v>
      </c>
      <c r="C14128">
        <v>58069</v>
      </c>
      <c r="D14128">
        <v>7888574610</v>
      </c>
    </row>
    <row r="14129" spans="1:4" x14ac:dyDescent="0.3">
      <c r="A14129" t="s">
        <v>16437</v>
      </c>
      <c r="B14129" t="s">
        <v>2355</v>
      </c>
      <c r="C14129">
        <v>33785</v>
      </c>
      <c r="D14129">
        <v>9590888275</v>
      </c>
    </row>
    <row r="14130" spans="1:4" x14ac:dyDescent="0.3">
      <c r="A14130" t="s">
        <v>16438</v>
      </c>
      <c r="B14130" t="s">
        <v>2095</v>
      </c>
      <c r="C14130">
        <v>30319</v>
      </c>
      <c r="D14130">
        <v>5082945165</v>
      </c>
    </row>
    <row r="14131" spans="1:4" x14ac:dyDescent="0.3">
      <c r="A14131" t="s">
        <v>16439</v>
      </c>
      <c r="B14131" t="s">
        <v>2593</v>
      </c>
      <c r="C14131">
        <v>21698</v>
      </c>
      <c r="D14131">
        <v>5574535556</v>
      </c>
    </row>
    <row r="14132" spans="1:4" x14ac:dyDescent="0.3">
      <c r="A14132" t="s">
        <v>16440</v>
      </c>
      <c r="B14132" t="s">
        <v>2217</v>
      </c>
      <c r="C14132">
        <v>16074</v>
      </c>
      <c r="D14132">
        <v>5075915108</v>
      </c>
    </row>
    <row r="14133" spans="1:4" x14ac:dyDescent="0.3">
      <c r="A14133" t="s">
        <v>16441</v>
      </c>
      <c r="B14133" t="s">
        <v>2426</v>
      </c>
      <c r="C14133">
        <v>40212</v>
      </c>
      <c r="D14133">
        <v>1898839557</v>
      </c>
    </row>
    <row r="14134" spans="1:4" x14ac:dyDescent="0.3">
      <c r="A14134" t="s">
        <v>16442</v>
      </c>
      <c r="B14134" t="s">
        <v>2073</v>
      </c>
      <c r="C14134">
        <v>31329</v>
      </c>
      <c r="D14134">
        <v>7635344498</v>
      </c>
    </row>
    <row r="14135" spans="1:4" x14ac:dyDescent="0.3">
      <c r="A14135" t="s">
        <v>16443</v>
      </c>
      <c r="B14135" t="s">
        <v>3517</v>
      </c>
      <c r="C14135">
        <v>56274</v>
      </c>
      <c r="D14135">
        <v>1231429186</v>
      </c>
    </row>
    <row r="14136" spans="1:4" x14ac:dyDescent="0.3">
      <c r="A14136" t="s">
        <v>16444</v>
      </c>
      <c r="B14136" t="s">
        <v>4422</v>
      </c>
      <c r="C14136">
        <v>18367</v>
      </c>
      <c r="D14136">
        <v>5519420165</v>
      </c>
    </row>
    <row r="14137" spans="1:4" x14ac:dyDescent="0.3">
      <c r="A14137" t="s">
        <v>16445</v>
      </c>
      <c r="B14137" t="s">
        <v>1970</v>
      </c>
      <c r="C14137">
        <v>39791</v>
      </c>
      <c r="D14137">
        <v>5756920838</v>
      </c>
    </row>
    <row r="14138" spans="1:4" x14ac:dyDescent="0.3">
      <c r="A14138" t="s">
        <v>16446</v>
      </c>
      <c r="B14138" t="s">
        <v>2920</v>
      </c>
      <c r="C14138">
        <v>34939</v>
      </c>
      <c r="D14138">
        <v>2748937082</v>
      </c>
    </row>
    <row r="14139" spans="1:4" x14ac:dyDescent="0.3">
      <c r="A14139" t="s">
        <v>16447</v>
      </c>
      <c r="B14139" t="s">
        <v>2393</v>
      </c>
      <c r="C14139">
        <v>36679</v>
      </c>
      <c r="D14139">
        <v>3060876401</v>
      </c>
    </row>
    <row r="14140" spans="1:4" x14ac:dyDescent="0.3">
      <c r="A14140" t="s">
        <v>16448</v>
      </c>
      <c r="B14140" t="s">
        <v>2022</v>
      </c>
      <c r="C14140">
        <v>33138</v>
      </c>
      <c r="D14140">
        <v>8908432159</v>
      </c>
    </row>
    <row r="14141" spans="1:4" x14ac:dyDescent="0.3">
      <c r="A14141" t="s">
        <v>16449</v>
      </c>
      <c r="B14141" t="s">
        <v>2329</v>
      </c>
      <c r="C14141">
        <v>29224</v>
      </c>
      <c r="D14141">
        <v>2480515559</v>
      </c>
    </row>
    <row r="14142" spans="1:4" x14ac:dyDescent="0.3">
      <c r="A14142" t="s">
        <v>16450</v>
      </c>
      <c r="B14142" t="s">
        <v>1968</v>
      </c>
      <c r="C14142">
        <v>53923</v>
      </c>
      <c r="D14142">
        <v>3967370569</v>
      </c>
    </row>
    <row r="14143" spans="1:4" x14ac:dyDescent="0.3">
      <c r="A14143" t="s">
        <v>16451</v>
      </c>
      <c r="B14143" t="s">
        <v>3369</v>
      </c>
      <c r="C14143">
        <v>37288</v>
      </c>
      <c r="D14143">
        <v>5341512014</v>
      </c>
    </row>
    <row r="14144" spans="1:4" x14ac:dyDescent="0.3">
      <c r="A14144" t="s">
        <v>16452</v>
      </c>
      <c r="B14144" t="s">
        <v>2393</v>
      </c>
      <c r="C14144">
        <v>53936</v>
      </c>
      <c r="D14144">
        <v>4323727860</v>
      </c>
    </row>
    <row r="14145" spans="1:4" x14ac:dyDescent="0.3">
      <c r="A14145" t="s">
        <v>16453</v>
      </c>
      <c r="B14145" t="s">
        <v>2345</v>
      </c>
      <c r="C14145">
        <v>15523</v>
      </c>
      <c r="D14145">
        <v>5675852751</v>
      </c>
    </row>
    <row r="14146" spans="1:4" x14ac:dyDescent="0.3">
      <c r="A14146" t="s">
        <v>16454</v>
      </c>
      <c r="B14146" t="s">
        <v>3376</v>
      </c>
      <c r="C14146">
        <v>54220</v>
      </c>
      <c r="D14146">
        <v>2417008025</v>
      </c>
    </row>
    <row r="14147" spans="1:4" x14ac:dyDescent="0.3">
      <c r="A14147" t="s">
        <v>16455</v>
      </c>
      <c r="B14147" t="s">
        <v>1999</v>
      </c>
      <c r="C14147">
        <v>30490</v>
      </c>
      <c r="D14147">
        <v>4578004252</v>
      </c>
    </row>
    <row r="14148" spans="1:4" x14ac:dyDescent="0.3">
      <c r="A14148" t="s">
        <v>16456</v>
      </c>
      <c r="B14148" t="s">
        <v>3039</v>
      </c>
      <c r="C14148">
        <v>58433</v>
      </c>
      <c r="D14148">
        <v>5000631609</v>
      </c>
    </row>
    <row r="14149" spans="1:4" x14ac:dyDescent="0.3">
      <c r="A14149" t="s">
        <v>16457</v>
      </c>
      <c r="B14149" t="s">
        <v>2873</v>
      </c>
      <c r="C14149">
        <v>38719</v>
      </c>
      <c r="D14149">
        <v>7001733199</v>
      </c>
    </row>
    <row r="14150" spans="1:4" x14ac:dyDescent="0.3">
      <c r="A14150" t="s">
        <v>16458</v>
      </c>
      <c r="B14150" t="s">
        <v>2507</v>
      </c>
      <c r="C14150">
        <v>27814</v>
      </c>
      <c r="D14150">
        <v>3554301841</v>
      </c>
    </row>
    <row r="14151" spans="1:4" x14ac:dyDescent="0.3">
      <c r="A14151" t="s">
        <v>16459</v>
      </c>
      <c r="B14151" t="s">
        <v>3279</v>
      </c>
      <c r="C14151">
        <v>49051</v>
      </c>
      <c r="D14151">
        <v>6788593582</v>
      </c>
    </row>
    <row r="14152" spans="1:4" x14ac:dyDescent="0.3">
      <c r="A14152" t="s">
        <v>16460</v>
      </c>
      <c r="B14152" t="s">
        <v>2567</v>
      </c>
      <c r="C14152">
        <v>15512</v>
      </c>
      <c r="D14152">
        <v>7243767311</v>
      </c>
    </row>
    <row r="14153" spans="1:4" x14ac:dyDescent="0.3">
      <c r="A14153" t="s">
        <v>16461</v>
      </c>
      <c r="B14153" t="s">
        <v>1995</v>
      </c>
      <c r="C14153">
        <v>38353</v>
      </c>
      <c r="D14153">
        <v>6915102108</v>
      </c>
    </row>
    <row r="14154" spans="1:4" x14ac:dyDescent="0.3">
      <c r="A14154" t="s">
        <v>16462</v>
      </c>
      <c r="B14154" t="s">
        <v>2097</v>
      </c>
      <c r="C14154">
        <v>14488</v>
      </c>
      <c r="D14154">
        <v>8750494546</v>
      </c>
    </row>
    <row r="14155" spans="1:4" x14ac:dyDescent="0.3">
      <c r="A14155" t="s">
        <v>16463</v>
      </c>
      <c r="B14155" t="s">
        <v>2977</v>
      </c>
      <c r="C14155">
        <v>39022</v>
      </c>
      <c r="D14155">
        <v>1439916314</v>
      </c>
    </row>
    <row r="14156" spans="1:4" x14ac:dyDescent="0.3">
      <c r="A14156" t="s">
        <v>16464</v>
      </c>
      <c r="B14156" t="s">
        <v>2415</v>
      </c>
      <c r="C14156">
        <v>57697</v>
      </c>
      <c r="D14156">
        <v>6380488901</v>
      </c>
    </row>
    <row r="14157" spans="1:4" x14ac:dyDescent="0.3">
      <c r="A14157" t="s">
        <v>16465</v>
      </c>
      <c r="B14157" t="s">
        <v>2073</v>
      </c>
      <c r="C14157">
        <v>14259</v>
      </c>
      <c r="D14157">
        <v>9331851693</v>
      </c>
    </row>
    <row r="14158" spans="1:4" x14ac:dyDescent="0.3">
      <c r="A14158" t="s">
        <v>16466</v>
      </c>
      <c r="B14158" t="s">
        <v>2491</v>
      </c>
      <c r="C14158">
        <v>34949</v>
      </c>
      <c r="D14158">
        <v>1754740677</v>
      </c>
    </row>
    <row r="14159" spans="1:4" x14ac:dyDescent="0.3">
      <c r="A14159" t="s">
        <v>16467</v>
      </c>
      <c r="B14159" t="s">
        <v>2022</v>
      </c>
      <c r="C14159">
        <v>13628</v>
      </c>
      <c r="D14159">
        <v>5603330430</v>
      </c>
    </row>
    <row r="14160" spans="1:4" x14ac:dyDescent="0.3">
      <c r="A14160" t="s">
        <v>16468</v>
      </c>
      <c r="B14160" t="s">
        <v>3271</v>
      </c>
      <c r="C14160">
        <v>47855</v>
      </c>
      <c r="D14160">
        <v>8620758454</v>
      </c>
    </row>
    <row r="14161" spans="1:4" x14ac:dyDescent="0.3">
      <c r="A14161" t="s">
        <v>16469</v>
      </c>
      <c r="B14161" t="s">
        <v>2296</v>
      </c>
      <c r="C14161">
        <v>38447</v>
      </c>
      <c r="D14161">
        <v>6214787945</v>
      </c>
    </row>
    <row r="14162" spans="1:4" x14ac:dyDescent="0.3">
      <c r="A14162" t="s">
        <v>16470</v>
      </c>
      <c r="B14162" t="s">
        <v>2569</v>
      </c>
      <c r="C14162">
        <v>17491</v>
      </c>
      <c r="D14162">
        <v>9611070055</v>
      </c>
    </row>
    <row r="14163" spans="1:4" x14ac:dyDescent="0.3">
      <c r="A14163" t="s">
        <v>16471</v>
      </c>
      <c r="B14163" t="s">
        <v>2809</v>
      </c>
      <c r="C14163">
        <v>39919</v>
      </c>
      <c r="D14163">
        <v>1231429186</v>
      </c>
    </row>
    <row r="14164" spans="1:4" x14ac:dyDescent="0.3">
      <c r="A14164" t="s">
        <v>16472</v>
      </c>
      <c r="B14164" t="s">
        <v>3720</v>
      </c>
      <c r="C14164">
        <v>39527</v>
      </c>
      <c r="D14164">
        <v>9491257560</v>
      </c>
    </row>
    <row r="14165" spans="1:4" x14ac:dyDescent="0.3">
      <c r="A14165" t="s">
        <v>16473</v>
      </c>
      <c r="B14165" t="s">
        <v>2687</v>
      </c>
      <c r="C14165">
        <v>47005</v>
      </c>
      <c r="D14165">
        <v>4876404933</v>
      </c>
    </row>
    <row r="14166" spans="1:4" x14ac:dyDescent="0.3">
      <c r="A14166" t="s">
        <v>16474</v>
      </c>
      <c r="B14166" t="s">
        <v>3269</v>
      </c>
      <c r="C14166">
        <v>17093</v>
      </c>
      <c r="D14166">
        <v>9264026959</v>
      </c>
    </row>
    <row r="14167" spans="1:4" x14ac:dyDescent="0.3">
      <c r="A14167" t="s">
        <v>16475</v>
      </c>
      <c r="B14167" t="s">
        <v>3247</v>
      </c>
      <c r="C14167">
        <v>16738</v>
      </c>
      <c r="D14167">
        <v>6894004730</v>
      </c>
    </row>
    <row r="14168" spans="1:4" x14ac:dyDescent="0.3">
      <c r="A14168" t="s">
        <v>16476</v>
      </c>
      <c r="B14168" t="s">
        <v>3758</v>
      </c>
      <c r="C14168">
        <v>33556</v>
      </c>
      <c r="D14168">
        <v>1456229036</v>
      </c>
    </row>
    <row r="14169" spans="1:4" x14ac:dyDescent="0.3">
      <c r="A14169" t="s">
        <v>16477</v>
      </c>
      <c r="B14169" t="s">
        <v>2079</v>
      </c>
      <c r="C14169">
        <v>24787</v>
      </c>
      <c r="D14169">
        <v>6283719635</v>
      </c>
    </row>
    <row r="14170" spans="1:4" x14ac:dyDescent="0.3">
      <c r="A14170" t="s">
        <v>16478</v>
      </c>
      <c r="B14170" t="s">
        <v>2257</v>
      </c>
      <c r="C14170">
        <v>36790</v>
      </c>
      <c r="D14170">
        <v>8315800957</v>
      </c>
    </row>
    <row r="14171" spans="1:4" x14ac:dyDescent="0.3">
      <c r="A14171" t="s">
        <v>16479</v>
      </c>
      <c r="B14171" t="s">
        <v>2600</v>
      </c>
      <c r="C14171">
        <v>27577</v>
      </c>
      <c r="D14171">
        <v>5005774041</v>
      </c>
    </row>
    <row r="14172" spans="1:4" x14ac:dyDescent="0.3">
      <c r="A14172" t="s">
        <v>16480</v>
      </c>
      <c r="B14172" t="s">
        <v>2022</v>
      </c>
      <c r="C14172">
        <v>16037</v>
      </c>
      <c r="D14172">
        <v>939715988</v>
      </c>
    </row>
    <row r="14173" spans="1:4" x14ac:dyDescent="0.3">
      <c r="A14173" t="s">
        <v>16481</v>
      </c>
      <c r="B14173" t="s">
        <v>2533</v>
      </c>
      <c r="C14173">
        <v>22882</v>
      </c>
      <c r="D14173">
        <v>4323727860</v>
      </c>
    </row>
    <row r="14174" spans="1:4" x14ac:dyDescent="0.3">
      <c r="A14174" t="s">
        <v>16482</v>
      </c>
      <c r="B14174" t="s">
        <v>2841</v>
      </c>
      <c r="C14174">
        <v>54292</v>
      </c>
      <c r="D14174">
        <v>4579641655</v>
      </c>
    </row>
    <row r="14175" spans="1:4" x14ac:dyDescent="0.3">
      <c r="A14175" t="s">
        <v>16483</v>
      </c>
      <c r="B14175" t="s">
        <v>3169</v>
      </c>
      <c r="C14175">
        <v>40161</v>
      </c>
      <c r="D14175">
        <v>4972162740</v>
      </c>
    </row>
    <row r="14176" spans="1:4" x14ac:dyDescent="0.3">
      <c r="A14176" t="s">
        <v>16484</v>
      </c>
      <c r="B14176" t="s">
        <v>2266</v>
      </c>
      <c r="C14176">
        <v>57448</v>
      </c>
      <c r="D14176">
        <v>4406664351</v>
      </c>
    </row>
    <row r="14177" spans="1:4" x14ac:dyDescent="0.3">
      <c r="A14177" t="s">
        <v>16485</v>
      </c>
      <c r="B14177" t="s">
        <v>2436</v>
      </c>
      <c r="C14177">
        <v>39825</v>
      </c>
      <c r="D14177">
        <v>8377113392</v>
      </c>
    </row>
    <row r="14178" spans="1:4" x14ac:dyDescent="0.3">
      <c r="A14178" t="s">
        <v>16486</v>
      </c>
      <c r="B14178" t="s">
        <v>2067</v>
      </c>
      <c r="C14178">
        <v>34526</v>
      </c>
      <c r="D14178">
        <v>7533163729</v>
      </c>
    </row>
    <row r="14179" spans="1:4" x14ac:dyDescent="0.3">
      <c r="A14179" t="s">
        <v>16487</v>
      </c>
      <c r="B14179" t="s">
        <v>2210</v>
      </c>
      <c r="C14179">
        <v>47715</v>
      </c>
      <c r="D14179">
        <v>1887308636</v>
      </c>
    </row>
    <row r="14180" spans="1:4" x14ac:dyDescent="0.3">
      <c r="A14180" t="s">
        <v>16488</v>
      </c>
      <c r="B14180" t="s">
        <v>3286</v>
      </c>
      <c r="C14180">
        <v>34349</v>
      </c>
      <c r="D14180">
        <v>879297433</v>
      </c>
    </row>
    <row r="14181" spans="1:4" x14ac:dyDescent="0.3">
      <c r="A14181" t="s">
        <v>16489</v>
      </c>
      <c r="B14181" t="s">
        <v>2051</v>
      </c>
      <c r="C14181">
        <v>38157</v>
      </c>
      <c r="D14181">
        <v>9260254965</v>
      </c>
    </row>
    <row r="14182" spans="1:4" x14ac:dyDescent="0.3">
      <c r="A14182" t="s">
        <v>16490</v>
      </c>
      <c r="B14182" t="s">
        <v>1960</v>
      </c>
      <c r="C14182">
        <v>56141</v>
      </c>
      <c r="D14182">
        <v>1754740677</v>
      </c>
    </row>
    <row r="14183" spans="1:4" x14ac:dyDescent="0.3">
      <c r="A14183" t="s">
        <v>16491</v>
      </c>
      <c r="B14183" t="s">
        <v>3512</v>
      </c>
      <c r="C14183">
        <v>41875</v>
      </c>
      <c r="D14183">
        <v>3580617389</v>
      </c>
    </row>
    <row r="14184" spans="1:4" x14ac:dyDescent="0.3">
      <c r="A14184" t="s">
        <v>16492</v>
      </c>
      <c r="B14184" t="s">
        <v>2035</v>
      </c>
      <c r="C14184">
        <v>32830</v>
      </c>
      <c r="D14184">
        <v>4670832530</v>
      </c>
    </row>
    <row r="14185" spans="1:4" x14ac:dyDescent="0.3">
      <c r="A14185" t="s">
        <v>16493</v>
      </c>
      <c r="B14185" t="s">
        <v>2762</v>
      </c>
      <c r="C14185">
        <v>23716</v>
      </c>
      <c r="D14185">
        <v>2355104786</v>
      </c>
    </row>
    <row r="14186" spans="1:4" x14ac:dyDescent="0.3">
      <c r="A14186" t="s">
        <v>16494</v>
      </c>
      <c r="B14186" t="s">
        <v>2061</v>
      </c>
      <c r="C14186">
        <v>58311</v>
      </c>
      <c r="D14186">
        <v>5407735911</v>
      </c>
    </row>
    <row r="14187" spans="1:4" x14ac:dyDescent="0.3">
      <c r="A14187" t="s">
        <v>16495</v>
      </c>
      <c r="B14187" t="s">
        <v>2093</v>
      </c>
      <c r="C14187">
        <v>32032</v>
      </c>
      <c r="D14187">
        <v>1351073265</v>
      </c>
    </row>
    <row r="14188" spans="1:4" x14ac:dyDescent="0.3">
      <c r="A14188" t="s">
        <v>16496</v>
      </c>
      <c r="B14188" t="s">
        <v>2965</v>
      </c>
      <c r="C14188">
        <v>29848</v>
      </c>
      <c r="D14188">
        <v>1502791994</v>
      </c>
    </row>
    <row r="14189" spans="1:4" x14ac:dyDescent="0.3">
      <c r="A14189" t="s">
        <v>16497</v>
      </c>
      <c r="B14189" t="s">
        <v>2746</v>
      </c>
      <c r="C14189">
        <v>46310</v>
      </c>
      <c r="D14189">
        <v>5372344725</v>
      </c>
    </row>
    <row r="14190" spans="1:4" x14ac:dyDescent="0.3">
      <c r="A14190" t="s">
        <v>16498</v>
      </c>
      <c r="B14190" t="s">
        <v>3076</v>
      </c>
      <c r="C14190">
        <v>33269</v>
      </c>
      <c r="D14190">
        <v>4328154427</v>
      </c>
    </row>
    <row r="14191" spans="1:4" x14ac:dyDescent="0.3">
      <c r="A14191" t="s">
        <v>16499</v>
      </c>
      <c r="B14191" t="s">
        <v>2691</v>
      </c>
      <c r="C14191">
        <v>51007</v>
      </c>
      <c r="D14191">
        <v>4029727026</v>
      </c>
    </row>
    <row r="14192" spans="1:4" x14ac:dyDescent="0.3">
      <c r="A14192" t="s">
        <v>16500</v>
      </c>
      <c r="B14192" t="s">
        <v>2636</v>
      </c>
      <c r="C14192">
        <v>22477</v>
      </c>
      <c r="D14192">
        <v>5479449389</v>
      </c>
    </row>
    <row r="14193" spans="1:4" x14ac:dyDescent="0.3">
      <c r="A14193" t="s">
        <v>16501</v>
      </c>
      <c r="B14193" t="s">
        <v>2047</v>
      </c>
      <c r="C14193">
        <v>41963</v>
      </c>
      <c r="D14193">
        <v>7039995972</v>
      </c>
    </row>
    <row r="14194" spans="1:4" x14ac:dyDescent="0.3">
      <c r="A14194" t="s">
        <v>16502</v>
      </c>
      <c r="B14194" t="s">
        <v>2047</v>
      </c>
      <c r="C14194">
        <v>37459</v>
      </c>
      <c r="D14194">
        <v>7645724897</v>
      </c>
    </row>
    <row r="14195" spans="1:4" x14ac:dyDescent="0.3">
      <c r="A14195" t="s">
        <v>16503</v>
      </c>
      <c r="B14195" t="s">
        <v>2746</v>
      </c>
      <c r="C14195">
        <v>48229</v>
      </c>
      <c r="D14195">
        <v>274599287</v>
      </c>
    </row>
    <row r="14196" spans="1:4" x14ac:dyDescent="0.3">
      <c r="A14196" t="s">
        <v>16504</v>
      </c>
      <c r="B14196" t="s">
        <v>2118</v>
      </c>
      <c r="C14196">
        <v>58550</v>
      </c>
      <c r="D14196">
        <v>5280433926</v>
      </c>
    </row>
    <row r="14197" spans="1:4" x14ac:dyDescent="0.3">
      <c r="A14197" t="s">
        <v>16505</v>
      </c>
      <c r="B14197" t="s">
        <v>2847</v>
      </c>
      <c r="C14197">
        <v>39884</v>
      </c>
      <c r="D14197">
        <v>8333777430</v>
      </c>
    </row>
    <row r="14198" spans="1:4" x14ac:dyDescent="0.3">
      <c r="A14198" t="s">
        <v>16506</v>
      </c>
      <c r="B14198" t="s">
        <v>2014</v>
      </c>
      <c r="C14198">
        <v>40161</v>
      </c>
      <c r="D14198">
        <v>7070564503</v>
      </c>
    </row>
    <row r="14199" spans="1:4" x14ac:dyDescent="0.3">
      <c r="A14199" t="s">
        <v>16507</v>
      </c>
      <c r="B14199" t="s">
        <v>2264</v>
      </c>
      <c r="C14199">
        <v>32676</v>
      </c>
      <c r="D14199">
        <v>3933561566</v>
      </c>
    </row>
    <row r="14200" spans="1:4" x14ac:dyDescent="0.3">
      <c r="A14200" t="s">
        <v>16508</v>
      </c>
      <c r="B14200" t="s">
        <v>2192</v>
      </c>
      <c r="C14200">
        <v>42927</v>
      </c>
      <c r="D14200">
        <v>2353272215</v>
      </c>
    </row>
    <row r="14201" spans="1:4" x14ac:dyDescent="0.3">
      <c r="A14201" t="s">
        <v>16509</v>
      </c>
      <c r="B14201" t="s">
        <v>2059</v>
      </c>
      <c r="C14201">
        <v>21567</v>
      </c>
      <c r="D14201">
        <v>85304042</v>
      </c>
    </row>
    <row r="14202" spans="1:4" x14ac:dyDescent="0.3">
      <c r="A14202" t="s">
        <v>16510</v>
      </c>
      <c r="B14202" t="s">
        <v>2012</v>
      </c>
      <c r="C14202">
        <v>36206</v>
      </c>
      <c r="D14202">
        <v>1518783783</v>
      </c>
    </row>
    <row r="14203" spans="1:4" x14ac:dyDescent="0.3">
      <c r="A14203" t="s">
        <v>16511</v>
      </c>
      <c r="B14203" t="s">
        <v>2135</v>
      </c>
      <c r="C14203">
        <v>22056</v>
      </c>
      <c r="D14203">
        <v>7521557441</v>
      </c>
    </row>
    <row r="14204" spans="1:4" x14ac:dyDescent="0.3">
      <c r="A14204" t="s">
        <v>16512</v>
      </c>
      <c r="B14204" t="s">
        <v>2207</v>
      </c>
      <c r="C14204">
        <v>28480</v>
      </c>
      <c r="D14204">
        <v>6815475379</v>
      </c>
    </row>
    <row r="14205" spans="1:4" x14ac:dyDescent="0.3">
      <c r="A14205" t="s">
        <v>16513</v>
      </c>
      <c r="B14205" t="s">
        <v>2951</v>
      </c>
      <c r="C14205">
        <v>27039</v>
      </c>
      <c r="D14205">
        <v>9223618401</v>
      </c>
    </row>
    <row r="14206" spans="1:4" x14ac:dyDescent="0.3">
      <c r="A14206" t="s">
        <v>16514</v>
      </c>
      <c r="B14206" t="s">
        <v>3108</v>
      </c>
      <c r="C14206">
        <v>43196</v>
      </c>
      <c r="D14206">
        <v>1755716656</v>
      </c>
    </row>
    <row r="14207" spans="1:4" x14ac:dyDescent="0.3">
      <c r="A14207" t="s">
        <v>16515</v>
      </c>
      <c r="B14207" t="s">
        <v>2244</v>
      </c>
      <c r="C14207">
        <v>23340</v>
      </c>
      <c r="D14207">
        <v>4428088442</v>
      </c>
    </row>
    <row r="14208" spans="1:4" x14ac:dyDescent="0.3">
      <c r="A14208" t="s">
        <v>16516</v>
      </c>
      <c r="B14208" t="s">
        <v>3023</v>
      </c>
      <c r="C14208">
        <v>56565</v>
      </c>
      <c r="D14208">
        <v>2859566597</v>
      </c>
    </row>
    <row r="14209" spans="1:4" x14ac:dyDescent="0.3">
      <c r="A14209" t="s">
        <v>16517</v>
      </c>
      <c r="B14209" t="s">
        <v>2063</v>
      </c>
      <c r="C14209">
        <v>56521</v>
      </c>
      <c r="D14209">
        <v>7205288142</v>
      </c>
    </row>
    <row r="14210" spans="1:4" x14ac:dyDescent="0.3">
      <c r="A14210" t="s">
        <v>16518</v>
      </c>
      <c r="B14210" t="s">
        <v>2623</v>
      </c>
      <c r="C14210">
        <v>17580</v>
      </c>
      <c r="D14210">
        <v>819852252</v>
      </c>
    </row>
    <row r="14211" spans="1:4" x14ac:dyDescent="0.3">
      <c r="A14211" t="s">
        <v>16519</v>
      </c>
      <c r="B14211" t="s">
        <v>1948</v>
      </c>
      <c r="C14211">
        <v>26348</v>
      </c>
      <c r="D14211">
        <v>813371287</v>
      </c>
    </row>
    <row r="14212" spans="1:4" x14ac:dyDescent="0.3">
      <c r="A14212" t="s">
        <v>16520</v>
      </c>
      <c r="B14212" t="s">
        <v>2350</v>
      </c>
      <c r="C14212">
        <v>58633</v>
      </c>
      <c r="D14212">
        <v>5149710571</v>
      </c>
    </row>
    <row r="14213" spans="1:4" x14ac:dyDescent="0.3">
      <c r="A14213" t="s">
        <v>16521</v>
      </c>
      <c r="B14213" t="s">
        <v>2288</v>
      </c>
      <c r="C14213">
        <v>39597</v>
      </c>
      <c r="D14213">
        <v>1549399640</v>
      </c>
    </row>
    <row r="14214" spans="1:4" x14ac:dyDescent="0.3">
      <c r="A14214" t="s">
        <v>16522</v>
      </c>
      <c r="B14214" t="s">
        <v>1946</v>
      </c>
      <c r="C14214">
        <v>18041</v>
      </c>
      <c r="D14214">
        <v>7741079360</v>
      </c>
    </row>
    <row r="14215" spans="1:4" x14ac:dyDescent="0.3">
      <c r="A14215" t="s">
        <v>16523</v>
      </c>
      <c r="B14215" t="s">
        <v>2075</v>
      </c>
      <c r="C14215">
        <v>35336</v>
      </c>
      <c r="D14215">
        <v>6358114417</v>
      </c>
    </row>
    <row r="14216" spans="1:4" x14ac:dyDescent="0.3">
      <c r="A14216" t="s">
        <v>16524</v>
      </c>
      <c r="B14216" t="s">
        <v>2800</v>
      </c>
      <c r="C14216">
        <v>58929</v>
      </c>
      <c r="D14216">
        <v>6471464479</v>
      </c>
    </row>
    <row r="14217" spans="1:4" x14ac:dyDescent="0.3">
      <c r="A14217" t="s">
        <v>16525</v>
      </c>
      <c r="B14217" t="s">
        <v>2847</v>
      </c>
      <c r="C14217">
        <v>32655</v>
      </c>
      <c r="D14217">
        <v>2450711406</v>
      </c>
    </row>
    <row r="14218" spans="1:4" x14ac:dyDescent="0.3">
      <c r="A14218" t="s">
        <v>16526</v>
      </c>
      <c r="B14218" t="s">
        <v>2156</v>
      </c>
      <c r="C14218">
        <v>29041</v>
      </c>
      <c r="D14218">
        <v>2493113470</v>
      </c>
    </row>
    <row r="14219" spans="1:4" x14ac:dyDescent="0.3">
      <c r="A14219" t="s">
        <v>16527</v>
      </c>
      <c r="B14219" t="s">
        <v>2391</v>
      </c>
      <c r="C14219">
        <v>39168</v>
      </c>
      <c r="D14219">
        <v>6801140183</v>
      </c>
    </row>
    <row r="14220" spans="1:4" x14ac:dyDescent="0.3">
      <c r="A14220" t="s">
        <v>16528</v>
      </c>
      <c r="B14220" t="s">
        <v>2197</v>
      </c>
      <c r="C14220">
        <v>46267</v>
      </c>
      <c r="D14220">
        <v>7628323464</v>
      </c>
    </row>
    <row r="14221" spans="1:4" x14ac:dyDescent="0.3">
      <c r="A14221" t="s">
        <v>16529</v>
      </c>
      <c r="B14221" t="s">
        <v>2546</v>
      </c>
      <c r="C14221">
        <v>45226</v>
      </c>
      <c r="D14221">
        <v>209942509</v>
      </c>
    </row>
    <row r="14222" spans="1:4" x14ac:dyDescent="0.3">
      <c r="A14222" t="s">
        <v>16530</v>
      </c>
      <c r="B14222" t="s">
        <v>4145</v>
      </c>
      <c r="C14222">
        <v>44893</v>
      </c>
      <c r="D14222">
        <v>6009848660</v>
      </c>
    </row>
    <row r="14223" spans="1:4" x14ac:dyDescent="0.3">
      <c r="A14223" t="s">
        <v>16531</v>
      </c>
      <c r="B14223" t="s">
        <v>2071</v>
      </c>
      <c r="C14223">
        <v>15367</v>
      </c>
      <c r="D14223">
        <v>5077974136</v>
      </c>
    </row>
    <row r="14224" spans="1:4" x14ac:dyDescent="0.3">
      <c r="A14224" t="s">
        <v>16532</v>
      </c>
      <c r="B14224" t="s">
        <v>2380</v>
      </c>
      <c r="C14224">
        <v>47192</v>
      </c>
      <c r="D14224">
        <v>3145039288</v>
      </c>
    </row>
    <row r="14225" spans="1:4" x14ac:dyDescent="0.3">
      <c r="A14225" t="s">
        <v>16533</v>
      </c>
      <c r="B14225" t="s">
        <v>2037</v>
      </c>
      <c r="C14225">
        <v>49626</v>
      </c>
      <c r="D14225">
        <v>6209983448</v>
      </c>
    </row>
    <row r="14226" spans="1:4" x14ac:dyDescent="0.3">
      <c r="A14226" t="s">
        <v>16534</v>
      </c>
      <c r="B14226" t="s">
        <v>2554</v>
      </c>
      <c r="C14226">
        <v>15060</v>
      </c>
      <c r="D14226">
        <v>8044612831</v>
      </c>
    </row>
    <row r="14227" spans="1:4" x14ac:dyDescent="0.3">
      <c r="A14227" t="s">
        <v>16535</v>
      </c>
      <c r="B14227" t="s">
        <v>2173</v>
      </c>
      <c r="C14227">
        <v>59361</v>
      </c>
      <c r="D14227">
        <v>6789690301</v>
      </c>
    </row>
    <row r="14228" spans="1:4" x14ac:dyDescent="0.3">
      <c r="A14228" t="s">
        <v>16536</v>
      </c>
      <c r="B14228" t="s">
        <v>2552</v>
      </c>
      <c r="C14228">
        <v>18525</v>
      </c>
      <c r="D14228">
        <v>5005774041</v>
      </c>
    </row>
    <row r="14229" spans="1:4" x14ac:dyDescent="0.3">
      <c r="A14229" t="s">
        <v>16537</v>
      </c>
      <c r="B14229" t="s">
        <v>2223</v>
      </c>
      <c r="C14229">
        <v>20724</v>
      </c>
      <c r="D14229">
        <v>8264394108</v>
      </c>
    </row>
    <row r="14230" spans="1:4" x14ac:dyDescent="0.3">
      <c r="A14230" t="s">
        <v>16538</v>
      </c>
      <c r="B14230" t="s">
        <v>2749</v>
      </c>
      <c r="C14230">
        <v>52771</v>
      </c>
      <c r="D14230">
        <v>9151658844</v>
      </c>
    </row>
    <row r="14231" spans="1:4" x14ac:dyDescent="0.3">
      <c r="A14231" t="s">
        <v>16539</v>
      </c>
      <c r="B14231" t="s">
        <v>2665</v>
      </c>
      <c r="C14231">
        <v>53049</v>
      </c>
      <c r="D14231">
        <v>5241020535</v>
      </c>
    </row>
    <row r="14232" spans="1:4" x14ac:dyDescent="0.3">
      <c r="A14232" t="s">
        <v>16540</v>
      </c>
      <c r="B14232" t="s">
        <v>2415</v>
      </c>
      <c r="C14232">
        <v>25288</v>
      </c>
      <c r="D14232">
        <v>3580617389</v>
      </c>
    </row>
    <row r="14233" spans="1:4" x14ac:dyDescent="0.3">
      <c r="A14233" t="s">
        <v>16541</v>
      </c>
      <c r="B14233" t="s">
        <v>3558</v>
      </c>
      <c r="C14233">
        <v>51260</v>
      </c>
      <c r="D14233">
        <v>6938295417</v>
      </c>
    </row>
    <row r="14234" spans="1:4" x14ac:dyDescent="0.3">
      <c r="A14234" t="s">
        <v>16542</v>
      </c>
      <c r="B14234" t="s">
        <v>3663</v>
      </c>
      <c r="C14234">
        <v>17718</v>
      </c>
      <c r="D14234">
        <v>8277918739</v>
      </c>
    </row>
    <row r="14235" spans="1:4" x14ac:dyDescent="0.3">
      <c r="A14235" t="s">
        <v>16543</v>
      </c>
      <c r="B14235" t="s">
        <v>2931</v>
      </c>
      <c r="C14235">
        <v>11821</v>
      </c>
      <c r="D14235">
        <v>7205288142</v>
      </c>
    </row>
    <row r="14236" spans="1:4" x14ac:dyDescent="0.3">
      <c r="A14236" t="s">
        <v>16544</v>
      </c>
      <c r="B14236" t="s">
        <v>2004</v>
      </c>
      <c r="C14236">
        <v>17136</v>
      </c>
      <c r="D14236">
        <v>3569619966</v>
      </c>
    </row>
    <row r="14237" spans="1:4" x14ac:dyDescent="0.3">
      <c r="A14237" t="s">
        <v>16545</v>
      </c>
      <c r="B14237" t="s">
        <v>2749</v>
      </c>
      <c r="C14237">
        <v>24606</v>
      </c>
      <c r="D14237">
        <v>1545110042</v>
      </c>
    </row>
    <row r="14238" spans="1:4" x14ac:dyDescent="0.3">
      <c r="A14238" t="s">
        <v>16546</v>
      </c>
      <c r="B14238" t="s">
        <v>2164</v>
      </c>
      <c r="C14238">
        <v>48888</v>
      </c>
      <c r="D14238">
        <v>1545110042</v>
      </c>
    </row>
    <row r="14239" spans="1:4" x14ac:dyDescent="0.3">
      <c r="A14239" t="s">
        <v>16547</v>
      </c>
      <c r="B14239" t="s">
        <v>2997</v>
      </c>
      <c r="C14239">
        <v>16316</v>
      </c>
      <c r="D14239">
        <v>544760832</v>
      </c>
    </row>
    <row r="14240" spans="1:4" x14ac:dyDescent="0.3">
      <c r="A14240" t="s">
        <v>16548</v>
      </c>
      <c r="B14240" t="s">
        <v>2617</v>
      </c>
      <c r="C14240">
        <v>26609</v>
      </c>
      <c r="D14240">
        <v>960994726</v>
      </c>
    </row>
    <row r="14241" spans="1:4" x14ac:dyDescent="0.3">
      <c r="A14241" t="s">
        <v>16549</v>
      </c>
      <c r="B14241" t="s">
        <v>2411</v>
      </c>
      <c r="C14241">
        <v>53364</v>
      </c>
      <c r="D14241">
        <v>7462528568</v>
      </c>
    </row>
    <row r="14242" spans="1:4" x14ac:dyDescent="0.3">
      <c r="A14242" t="s">
        <v>16550</v>
      </c>
      <c r="B14242" t="s">
        <v>2079</v>
      </c>
      <c r="C14242">
        <v>32128</v>
      </c>
      <c r="D14242">
        <v>8808097757</v>
      </c>
    </row>
    <row r="14243" spans="1:4" x14ac:dyDescent="0.3">
      <c r="A14243" t="s">
        <v>16551</v>
      </c>
      <c r="B14243" t="s">
        <v>3369</v>
      </c>
      <c r="C14243">
        <v>45426</v>
      </c>
      <c r="D14243">
        <v>2524572722</v>
      </c>
    </row>
    <row r="14244" spans="1:4" x14ac:dyDescent="0.3">
      <c r="A14244" t="s">
        <v>16552</v>
      </c>
      <c r="B14244" t="s">
        <v>4163</v>
      </c>
      <c r="C14244">
        <v>58789</v>
      </c>
      <c r="D14244">
        <v>4739588234</v>
      </c>
    </row>
    <row r="14245" spans="1:4" x14ac:dyDescent="0.3">
      <c r="A14245" t="s">
        <v>16553</v>
      </c>
      <c r="B14245" t="s">
        <v>2824</v>
      </c>
      <c r="C14245">
        <v>51880</v>
      </c>
      <c r="D14245">
        <v>8256403403</v>
      </c>
    </row>
    <row r="14246" spans="1:4" x14ac:dyDescent="0.3">
      <c r="A14246" t="s">
        <v>16554</v>
      </c>
      <c r="B14246" t="s">
        <v>2207</v>
      </c>
      <c r="C14246">
        <v>14775</v>
      </c>
      <c r="D14246">
        <v>1296185559</v>
      </c>
    </row>
    <row r="14247" spans="1:4" x14ac:dyDescent="0.3">
      <c r="A14247" t="s">
        <v>16555</v>
      </c>
      <c r="B14247" t="s">
        <v>2310</v>
      </c>
      <c r="C14247">
        <v>11910</v>
      </c>
      <c r="D14247">
        <v>3086393343</v>
      </c>
    </row>
    <row r="14248" spans="1:4" x14ac:dyDescent="0.3">
      <c r="A14248" t="s">
        <v>16556</v>
      </c>
      <c r="B14248" t="s">
        <v>2869</v>
      </c>
      <c r="C14248">
        <v>20060</v>
      </c>
      <c r="D14248">
        <v>7074056774</v>
      </c>
    </row>
    <row r="14249" spans="1:4" x14ac:dyDescent="0.3">
      <c r="A14249" t="s">
        <v>16557</v>
      </c>
      <c r="B14249" t="s">
        <v>3533</v>
      </c>
      <c r="C14249">
        <v>18254</v>
      </c>
      <c r="D14249">
        <v>5186660353</v>
      </c>
    </row>
    <row r="14250" spans="1:4" x14ac:dyDescent="0.3">
      <c r="A14250" t="s">
        <v>16558</v>
      </c>
      <c r="B14250" t="s">
        <v>2494</v>
      </c>
      <c r="C14250">
        <v>26350</v>
      </c>
      <c r="D14250">
        <v>5241020535</v>
      </c>
    </row>
    <row r="14251" spans="1:4" x14ac:dyDescent="0.3">
      <c r="A14251" t="s">
        <v>16559</v>
      </c>
      <c r="B14251" t="s">
        <v>2424</v>
      </c>
      <c r="C14251">
        <v>27511</v>
      </c>
      <c r="D14251">
        <v>278558984</v>
      </c>
    </row>
    <row r="14252" spans="1:4" x14ac:dyDescent="0.3">
      <c r="A14252" t="s">
        <v>16560</v>
      </c>
      <c r="B14252" t="s">
        <v>1966</v>
      </c>
      <c r="C14252">
        <v>52548</v>
      </c>
      <c r="D14252">
        <v>4548725172</v>
      </c>
    </row>
    <row r="14253" spans="1:4" x14ac:dyDescent="0.3">
      <c r="A14253" t="s">
        <v>16561</v>
      </c>
      <c r="B14253" t="s">
        <v>2757</v>
      </c>
      <c r="C14253">
        <v>11032</v>
      </c>
      <c r="D14253">
        <v>5244119095</v>
      </c>
    </row>
    <row r="14254" spans="1:4" x14ac:dyDescent="0.3">
      <c r="A14254" t="s">
        <v>16562</v>
      </c>
      <c r="B14254" t="s">
        <v>2188</v>
      </c>
      <c r="C14254">
        <v>15560</v>
      </c>
      <c r="D14254">
        <v>797787712</v>
      </c>
    </row>
    <row r="14255" spans="1:4" x14ac:dyDescent="0.3">
      <c r="A14255" t="s">
        <v>16563</v>
      </c>
      <c r="B14255" t="s">
        <v>2540</v>
      </c>
      <c r="C14255">
        <v>40371</v>
      </c>
      <c r="D14255">
        <v>6789106936</v>
      </c>
    </row>
    <row r="14256" spans="1:4" x14ac:dyDescent="0.3">
      <c r="A14256" t="s">
        <v>16564</v>
      </c>
      <c r="B14256" t="s">
        <v>2308</v>
      </c>
      <c r="C14256">
        <v>40187</v>
      </c>
      <c r="D14256">
        <v>274599287</v>
      </c>
    </row>
    <row r="14257" spans="1:4" x14ac:dyDescent="0.3">
      <c r="A14257" t="s">
        <v>16565</v>
      </c>
      <c r="B14257" t="s">
        <v>2141</v>
      </c>
      <c r="C14257">
        <v>42933</v>
      </c>
      <c r="D14257">
        <v>2779378506</v>
      </c>
    </row>
    <row r="14258" spans="1:4" x14ac:dyDescent="0.3">
      <c r="A14258" t="s">
        <v>16566</v>
      </c>
      <c r="B14258" t="s">
        <v>2184</v>
      </c>
      <c r="C14258">
        <v>42816</v>
      </c>
      <c r="D14258">
        <v>8692509450</v>
      </c>
    </row>
    <row r="14259" spans="1:4" x14ac:dyDescent="0.3">
      <c r="A14259" t="s">
        <v>16567</v>
      </c>
      <c r="B14259" t="s">
        <v>2089</v>
      </c>
      <c r="C14259">
        <v>37127</v>
      </c>
      <c r="D14259">
        <v>3435517239</v>
      </c>
    </row>
    <row r="14260" spans="1:4" x14ac:dyDescent="0.3">
      <c r="A14260" t="s">
        <v>16568</v>
      </c>
      <c r="B14260" t="s">
        <v>2383</v>
      </c>
      <c r="C14260">
        <v>55638</v>
      </c>
      <c r="D14260">
        <v>3792993961</v>
      </c>
    </row>
    <row r="14261" spans="1:4" x14ac:dyDescent="0.3">
      <c r="A14261" t="s">
        <v>16569</v>
      </c>
      <c r="B14261" t="s">
        <v>2321</v>
      </c>
      <c r="C14261">
        <v>14929</v>
      </c>
      <c r="D14261">
        <v>2873915978</v>
      </c>
    </row>
    <row r="14262" spans="1:4" x14ac:dyDescent="0.3">
      <c r="A14262" t="s">
        <v>16570</v>
      </c>
      <c r="B14262" t="s">
        <v>2323</v>
      </c>
      <c r="C14262">
        <v>37919</v>
      </c>
      <c r="D14262">
        <v>3219601650</v>
      </c>
    </row>
    <row r="14263" spans="1:4" x14ac:dyDescent="0.3">
      <c r="A14263" t="s">
        <v>16571</v>
      </c>
      <c r="B14263" t="s">
        <v>3517</v>
      </c>
      <c r="C14263">
        <v>53653</v>
      </c>
      <c r="D14263">
        <v>8507800106</v>
      </c>
    </row>
    <row r="14264" spans="1:4" x14ac:dyDescent="0.3">
      <c r="A14264" t="s">
        <v>16572</v>
      </c>
      <c r="B14264" t="s">
        <v>2693</v>
      </c>
      <c r="C14264">
        <v>54690</v>
      </c>
      <c r="D14264">
        <v>4900475084</v>
      </c>
    </row>
    <row r="14265" spans="1:4" x14ac:dyDescent="0.3">
      <c r="A14265" t="s">
        <v>16573</v>
      </c>
      <c r="B14265" t="s">
        <v>2179</v>
      </c>
      <c r="C14265">
        <v>21470</v>
      </c>
      <c r="D14265">
        <v>2607689635</v>
      </c>
    </row>
    <row r="14266" spans="1:4" x14ac:dyDescent="0.3">
      <c r="A14266" t="s">
        <v>16574</v>
      </c>
      <c r="B14266" t="s">
        <v>2319</v>
      </c>
      <c r="C14266">
        <v>50216</v>
      </c>
      <c r="D14266">
        <v>549857826</v>
      </c>
    </row>
    <row r="14267" spans="1:4" x14ac:dyDescent="0.3">
      <c r="A14267" t="s">
        <v>16575</v>
      </c>
      <c r="B14267" t="s">
        <v>2374</v>
      </c>
      <c r="C14267">
        <v>15092</v>
      </c>
      <c r="D14267">
        <v>9939542542</v>
      </c>
    </row>
    <row r="14268" spans="1:4" x14ac:dyDescent="0.3">
      <c r="A14268" t="s">
        <v>16576</v>
      </c>
      <c r="B14268" t="s">
        <v>2121</v>
      </c>
      <c r="C14268">
        <v>25910</v>
      </c>
      <c r="D14268">
        <v>3877279783</v>
      </c>
    </row>
    <row r="14269" spans="1:4" x14ac:dyDescent="0.3">
      <c r="A14269" t="s">
        <v>16577</v>
      </c>
      <c r="B14269" t="s">
        <v>3253</v>
      </c>
      <c r="C14269">
        <v>26128</v>
      </c>
      <c r="D14269">
        <v>5186660353</v>
      </c>
    </row>
    <row r="14270" spans="1:4" x14ac:dyDescent="0.3">
      <c r="A14270" t="s">
        <v>16578</v>
      </c>
      <c r="B14270" t="s">
        <v>2137</v>
      </c>
      <c r="C14270">
        <v>33675</v>
      </c>
      <c r="D14270">
        <v>471886378</v>
      </c>
    </row>
    <row r="14271" spans="1:4" x14ac:dyDescent="0.3">
      <c r="A14271" t="s">
        <v>16579</v>
      </c>
      <c r="B14271" t="s">
        <v>1956</v>
      </c>
      <c r="C14271">
        <v>28766</v>
      </c>
      <c r="D14271">
        <v>3021692982</v>
      </c>
    </row>
    <row r="14272" spans="1:4" x14ac:dyDescent="0.3">
      <c r="A14272" t="s">
        <v>16580</v>
      </c>
      <c r="B14272" t="s">
        <v>2498</v>
      </c>
      <c r="C14272">
        <v>20743</v>
      </c>
      <c r="D14272">
        <v>1364767856</v>
      </c>
    </row>
    <row r="14273" spans="1:4" x14ac:dyDescent="0.3">
      <c r="A14273" t="s">
        <v>16581</v>
      </c>
      <c r="B14273" t="s">
        <v>2071</v>
      </c>
      <c r="C14273">
        <v>54503</v>
      </c>
      <c r="D14273">
        <v>2565093969</v>
      </c>
    </row>
    <row r="14274" spans="1:4" x14ac:dyDescent="0.3">
      <c r="A14274" t="s">
        <v>16582</v>
      </c>
      <c r="B14274" t="s">
        <v>2300</v>
      </c>
      <c r="C14274">
        <v>23445</v>
      </c>
      <c r="D14274">
        <v>8550875457</v>
      </c>
    </row>
    <row r="14275" spans="1:4" x14ac:dyDescent="0.3">
      <c r="A14275" t="s">
        <v>16583</v>
      </c>
      <c r="B14275" t="s">
        <v>2225</v>
      </c>
      <c r="C14275">
        <v>43365</v>
      </c>
      <c r="D14275">
        <v>7866715386</v>
      </c>
    </row>
    <row r="14276" spans="1:4" x14ac:dyDescent="0.3">
      <c r="A14276" t="s">
        <v>16584</v>
      </c>
      <c r="B14276" t="s">
        <v>3886</v>
      </c>
      <c r="C14276">
        <v>35944</v>
      </c>
      <c r="D14276">
        <v>1042822263</v>
      </c>
    </row>
    <row r="14277" spans="1:4" x14ac:dyDescent="0.3">
      <c r="A14277" t="s">
        <v>16585</v>
      </c>
      <c r="B14277" t="s">
        <v>2606</v>
      </c>
      <c r="C14277">
        <v>42313</v>
      </c>
      <c r="D14277">
        <v>9196221739</v>
      </c>
    </row>
    <row r="14278" spans="1:4" x14ac:dyDescent="0.3">
      <c r="A14278" t="s">
        <v>16586</v>
      </c>
      <c r="B14278" t="s">
        <v>3078</v>
      </c>
      <c r="C14278">
        <v>42487</v>
      </c>
      <c r="D14278">
        <v>116428384</v>
      </c>
    </row>
    <row r="14279" spans="1:4" x14ac:dyDescent="0.3">
      <c r="A14279" t="s">
        <v>16587</v>
      </c>
      <c r="B14279" t="s">
        <v>2097</v>
      </c>
      <c r="C14279">
        <v>23585</v>
      </c>
      <c r="D14279">
        <v>116428384</v>
      </c>
    </row>
    <row r="14280" spans="1:4" x14ac:dyDescent="0.3">
      <c r="A14280" t="s">
        <v>16588</v>
      </c>
      <c r="B14280" t="s">
        <v>2647</v>
      </c>
      <c r="C14280">
        <v>20628</v>
      </c>
      <c r="D14280">
        <v>5903124704</v>
      </c>
    </row>
    <row r="14281" spans="1:4" x14ac:dyDescent="0.3">
      <c r="A14281" t="s">
        <v>16589</v>
      </c>
      <c r="B14281" t="s">
        <v>2018</v>
      </c>
      <c r="C14281">
        <v>28062</v>
      </c>
      <c r="D14281">
        <v>6446166575</v>
      </c>
    </row>
    <row r="14282" spans="1:4" x14ac:dyDescent="0.3">
      <c r="A14282" t="s">
        <v>16590</v>
      </c>
      <c r="B14282" t="s">
        <v>1988</v>
      </c>
      <c r="C14282">
        <v>14940</v>
      </c>
      <c r="D14282">
        <v>6322781804</v>
      </c>
    </row>
    <row r="14283" spans="1:4" x14ac:dyDescent="0.3">
      <c r="A14283" t="s">
        <v>16591</v>
      </c>
      <c r="B14283" t="s">
        <v>2188</v>
      </c>
      <c r="C14283">
        <v>43754</v>
      </c>
      <c r="D14283">
        <v>1469328364</v>
      </c>
    </row>
    <row r="14284" spans="1:4" x14ac:dyDescent="0.3">
      <c r="A14284" t="s">
        <v>16592</v>
      </c>
      <c r="B14284" t="s">
        <v>2298</v>
      </c>
      <c r="C14284">
        <v>10352</v>
      </c>
      <c r="D14284">
        <v>5153694038</v>
      </c>
    </row>
    <row r="14285" spans="1:4" x14ac:dyDescent="0.3">
      <c r="A14285" t="s">
        <v>16593</v>
      </c>
      <c r="B14285" t="s">
        <v>2234</v>
      </c>
      <c r="C14285">
        <v>43527</v>
      </c>
      <c r="D14285">
        <v>9331851693</v>
      </c>
    </row>
    <row r="14286" spans="1:4" x14ac:dyDescent="0.3">
      <c r="A14286" t="s">
        <v>16594</v>
      </c>
      <c r="B14286" t="s">
        <v>2714</v>
      </c>
      <c r="C14286">
        <v>56640</v>
      </c>
      <c r="D14286">
        <v>6183510505</v>
      </c>
    </row>
    <row r="14287" spans="1:4" x14ac:dyDescent="0.3">
      <c r="A14287" t="s">
        <v>16595</v>
      </c>
      <c r="B14287" t="s">
        <v>2350</v>
      </c>
      <c r="C14287">
        <v>31652</v>
      </c>
      <c r="D14287">
        <v>4162153728</v>
      </c>
    </row>
    <row r="14288" spans="1:4" x14ac:dyDescent="0.3">
      <c r="A14288" t="s">
        <v>16596</v>
      </c>
      <c r="B14288" t="s">
        <v>2660</v>
      </c>
      <c r="C14288">
        <v>57521</v>
      </c>
      <c r="D14288">
        <v>3145010581</v>
      </c>
    </row>
    <row r="14289" spans="1:4" x14ac:dyDescent="0.3">
      <c r="A14289" t="s">
        <v>16597</v>
      </c>
      <c r="B14289" t="s">
        <v>2552</v>
      </c>
      <c r="C14289">
        <v>55884</v>
      </c>
      <c r="D14289">
        <v>5574535556</v>
      </c>
    </row>
    <row r="14290" spans="1:4" x14ac:dyDescent="0.3">
      <c r="A14290" t="s">
        <v>16598</v>
      </c>
      <c r="B14290" t="s">
        <v>2396</v>
      </c>
      <c r="C14290">
        <v>40991</v>
      </c>
      <c r="D14290">
        <v>6487054410</v>
      </c>
    </row>
    <row r="14291" spans="1:4" x14ac:dyDescent="0.3">
      <c r="A14291" t="s">
        <v>16599</v>
      </c>
      <c r="B14291" t="s">
        <v>2576</v>
      </c>
      <c r="C14291">
        <v>40250</v>
      </c>
      <c r="D14291">
        <v>9726268931</v>
      </c>
    </row>
    <row r="14292" spans="1:4" x14ac:dyDescent="0.3">
      <c r="A14292" t="s">
        <v>16600</v>
      </c>
      <c r="B14292" t="s">
        <v>2087</v>
      </c>
      <c r="C14292">
        <v>35390</v>
      </c>
      <c r="D14292">
        <v>9013891098</v>
      </c>
    </row>
    <row r="14293" spans="1:4" x14ac:dyDescent="0.3">
      <c r="A14293" t="s">
        <v>16601</v>
      </c>
      <c r="B14293" t="s">
        <v>1988</v>
      </c>
      <c r="C14293">
        <v>51265</v>
      </c>
      <c r="D14293">
        <v>5759255762</v>
      </c>
    </row>
    <row r="14294" spans="1:4" x14ac:dyDescent="0.3">
      <c r="A14294" t="s">
        <v>16602</v>
      </c>
      <c r="B14294" t="s">
        <v>2106</v>
      </c>
      <c r="C14294">
        <v>48026</v>
      </c>
      <c r="D14294">
        <v>8664054479</v>
      </c>
    </row>
    <row r="14295" spans="1:4" x14ac:dyDescent="0.3">
      <c r="A14295" t="s">
        <v>16603</v>
      </c>
      <c r="B14295" t="s">
        <v>4461</v>
      </c>
      <c r="C14295">
        <v>32347</v>
      </c>
      <c r="D14295">
        <v>2702941109</v>
      </c>
    </row>
    <row r="14296" spans="1:4" x14ac:dyDescent="0.3">
      <c r="A14296" t="s">
        <v>16604</v>
      </c>
      <c r="B14296" t="s">
        <v>2223</v>
      </c>
      <c r="C14296">
        <v>55005</v>
      </c>
      <c r="D14296">
        <v>3213290963</v>
      </c>
    </row>
    <row r="14297" spans="1:4" x14ac:dyDescent="0.3">
      <c r="A14297" t="s">
        <v>16605</v>
      </c>
      <c r="B14297" t="s">
        <v>3315</v>
      </c>
      <c r="C14297">
        <v>31586</v>
      </c>
      <c r="D14297">
        <v>1053331541</v>
      </c>
    </row>
    <row r="14298" spans="1:4" x14ac:dyDescent="0.3">
      <c r="A14298" t="s">
        <v>16606</v>
      </c>
      <c r="B14298" t="s">
        <v>2965</v>
      </c>
      <c r="C14298">
        <v>32246</v>
      </c>
      <c r="D14298">
        <v>5863557389</v>
      </c>
    </row>
    <row r="14299" spans="1:4" x14ac:dyDescent="0.3">
      <c r="A14299" t="s">
        <v>16607</v>
      </c>
      <c r="B14299" t="s">
        <v>2121</v>
      </c>
      <c r="C14299">
        <v>36092</v>
      </c>
      <c r="D14299">
        <v>4290015026</v>
      </c>
    </row>
    <row r="14300" spans="1:4" x14ac:dyDescent="0.3">
      <c r="A14300" t="s">
        <v>16608</v>
      </c>
      <c r="B14300" t="s">
        <v>3558</v>
      </c>
      <c r="C14300">
        <v>19499</v>
      </c>
      <c r="D14300">
        <v>8256403403</v>
      </c>
    </row>
    <row r="14301" spans="1:4" x14ac:dyDescent="0.3">
      <c r="A14301" t="s">
        <v>16609</v>
      </c>
      <c r="B14301" t="s">
        <v>2168</v>
      </c>
      <c r="C14301">
        <v>22676</v>
      </c>
      <c r="D14301">
        <v>9651729414</v>
      </c>
    </row>
    <row r="14302" spans="1:4" x14ac:dyDescent="0.3">
      <c r="A14302" t="s">
        <v>16610</v>
      </c>
      <c r="B14302" t="s">
        <v>2714</v>
      </c>
      <c r="C14302">
        <v>23055</v>
      </c>
      <c r="D14302">
        <v>9829586073</v>
      </c>
    </row>
    <row r="14303" spans="1:4" x14ac:dyDescent="0.3">
      <c r="A14303" t="s">
        <v>16611</v>
      </c>
      <c r="B14303" t="s">
        <v>2123</v>
      </c>
      <c r="C14303">
        <v>16190</v>
      </c>
      <c r="D14303">
        <v>9795921177</v>
      </c>
    </row>
    <row r="14304" spans="1:4" x14ac:dyDescent="0.3">
      <c r="A14304" t="s">
        <v>16612</v>
      </c>
      <c r="B14304" t="s">
        <v>2977</v>
      </c>
      <c r="C14304">
        <v>24880</v>
      </c>
      <c r="D14304">
        <v>2922893758</v>
      </c>
    </row>
    <row r="14305" spans="1:4" x14ac:dyDescent="0.3">
      <c r="A14305" t="s">
        <v>16613</v>
      </c>
      <c r="B14305" t="s">
        <v>3390</v>
      </c>
      <c r="C14305">
        <v>35790</v>
      </c>
      <c r="D14305">
        <v>9958099322</v>
      </c>
    </row>
    <row r="14306" spans="1:4" x14ac:dyDescent="0.3">
      <c r="A14306" t="s">
        <v>16614</v>
      </c>
      <c r="B14306" t="s">
        <v>3142</v>
      </c>
      <c r="C14306">
        <v>34161</v>
      </c>
      <c r="D14306">
        <v>5811999097</v>
      </c>
    </row>
    <row r="14307" spans="1:4" x14ac:dyDescent="0.3">
      <c r="A14307" t="s">
        <v>16615</v>
      </c>
      <c r="B14307" t="s">
        <v>3533</v>
      </c>
      <c r="C14307">
        <v>53927</v>
      </c>
      <c r="D14307">
        <v>784224471</v>
      </c>
    </row>
    <row r="14308" spans="1:4" x14ac:dyDescent="0.3">
      <c r="A14308" t="s">
        <v>16616</v>
      </c>
      <c r="B14308" t="s">
        <v>2718</v>
      </c>
      <c r="C14308">
        <v>56731</v>
      </c>
      <c r="D14308">
        <v>509389570</v>
      </c>
    </row>
    <row r="14309" spans="1:4" x14ac:dyDescent="0.3">
      <c r="A14309" t="s">
        <v>16617</v>
      </c>
      <c r="B14309" t="s">
        <v>3369</v>
      </c>
      <c r="C14309">
        <v>22649</v>
      </c>
      <c r="D14309">
        <v>7892446737</v>
      </c>
    </row>
    <row r="14310" spans="1:4" x14ac:dyDescent="0.3">
      <c r="A14310" t="s">
        <v>16618</v>
      </c>
      <c r="B14310" t="s">
        <v>2494</v>
      </c>
      <c r="C14310">
        <v>35623</v>
      </c>
      <c r="D14310">
        <v>2408183758</v>
      </c>
    </row>
    <row r="14311" spans="1:4" x14ac:dyDescent="0.3">
      <c r="A14311" t="s">
        <v>16619</v>
      </c>
      <c r="B14311" t="s">
        <v>3390</v>
      </c>
      <c r="C14311">
        <v>36788</v>
      </c>
      <c r="D14311">
        <v>9260254965</v>
      </c>
    </row>
    <row r="14312" spans="1:4" x14ac:dyDescent="0.3">
      <c r="A14312" t="s">
        <v>16620</v>
      </c>
      <c r="B14312" t="s">
        <v>2470</v>
      </c>
      <c r="C14312">
        <v>42172</v>
      </c>
      <c r="D14312">
        <v>9412192312</v>
      </c>
    </row>
    <row r="14313" spans="1:4" x14ac:dyDescent="0.3">
      <c r="A14313" t="s">
        <v>16621</v>
      </c>
      <c r="B14313" t="s">
        <v>2286</v>
      </c>
      <c r="C14313">
        <v>28844</v>
      </c>
      <c r="D14313">
        <v>9561367408</v>
      </c>
    </row>
    <row r="14314" spans="1:4" x14ac:dyDescent="0.3">
      <c r="A14314" t="s">
        <v>16622</v>
      </c>
      <c r="B14314" t="s">
        <v>2824</v>
      </c>
      <c r="C14314">
        <v>58832</v>
      </c>
      <c r="D14314">
        <v>8673837456</v>
      </c>
    </row>
    <row r="14315" spans="1:4" x14ac:dyDescent="0.3">
      <c r="A14315" t="s">
        <v>16623</v>
      </c>
      <c r="B14315" t="s">
        <v>2569</v>
      </c>
      <c r="C14315">
        <v>11710</v>
      </c>
      <c r="D14315">
        <v>2649428619</v>
      </c>
    </row>
    <row r="14316" spans="1:4" x14ac:dyDescent="0.3">
      <c r="A14316" t="s">
        <v>16624</v>
      </c>
      <c r="B14316" t="s">
        <v>2032</v>
      </c>
      <c r="C14316">
        <v>15027</v>
      </c>
      <c r="D14316">
        <v>1028388519</v>
      </c>
    </row>
    <row r="14317" spans="1:4" x14ac:dyDescent="0.3">
      <c r="A14317" t="s">
        <v>16625</v>
      </c>
      <c r="B14317" t="s">
        <v>2041</v>
      </c>
      <c r="C14317">
        <v>52909</v>
      </c>
      <c r="D14317">
        <v>901154172</v>
      </c>
    </row>
    <row r="14318" spans="1:4" x14ac:dyDescent="0.3">
      <c r="A14318" t="s">
        <v>16626</v>
      </c>
      <c r="B14318" t="s">
        <v>2778</v>
      </c>
      <c r="C14318">
        <v>38832</v>
      </c>
      <c r="D14318">
        <v>5234982726</v>
      </c>
    </row>
    <row r="14319" spans="1:4" x14ac:dyDescent="0.3">
      <c r="A14319" t="s">
        <v>16627</v>
      </c>
      <c r="B14319" t="s">
        <v>2716</v>
      </c>
      <c r="C14319">
        <v>57252</v>
      </c>
      <c r="D14319">
        <v>4849214614</v>
      </c>
    </row>
    <row r="14320" spans="1:4" x14ac:dyDescent="0.3">
      <c r="A14320" t="s">
        <v>16628</v>
      </c>
      <c r="B14320" t="s">
        <v>1960</v>
      </c>
      <c r="C14320">
        <v>53885</v>
      </c>
      <c r="D14320">
        <v>9516781780</v>
      </c>
    </row>
    <row r="14321" spans="1:4" x14ac:dyDescent="0.3">
      <c r="A14321" t="s">
        <v>16629</v>
      </c>
      <c r="B14321" t="s">
        <v>2623</v>
      </c>
      <c r="C14321">
        <v>57375</v>
      </c>
      <c r="D14321">
        <v>4037854406</v>
      </c>
    </row>
    <row r="14322" spans="1:4" x14ac:dyDescent="0.3">
      <c r="A14322" t="s">
        <v>16630</v>
      </c>
      <c r="B14322" t="s">
        <v>2075</v>
      </c>
      <c r="C14322">
        <v>21545</v>
      </c>
      <c r="D14322">
        <v>7263964236</v>
      </c>
    </row>
    <row r="14323" spans="1:4" x14ac:dyDescent="0.3">
      <c r="A14323" t="s">
        <v>16631</v>
      </c>
      <c r="B14323" t="s">
        <v>2345</v>
      </c>
      <c r="C14323">
        <v>17357</v>
      </c>
      <c r="D14323">
        <v>5984294621</v>
      </c>
    </row>
    <row r="14324" spans="1:4" x14ac:dyDescent="0.3">
      <c r="A14324" t="s">
        <v>16632</v>
      </c>
      <c r="B14324" t="s">
        <v>3583</v>
      </c>
      <c r="C14324">
        <v>20888</v>
      </c>
      <c r="D14324">
        <v>9229113786</v>
      </c>
    </row>
    <row r="14325" spans="1:4" x14ac:dyDescent="0.3">
      <c r="A14325" t="s">
        <v>16633</v>
      </c>
      <c r="B14325" t="s">
        <v>2800</v>
      </c>
      <c r="C14325">
        <v>43419</v>
      </c>
      <c r="D14325">
        <v>7760701055</v>
      </c>
    </row>
    <row r="14326" spans="1:4" x14ac:dyDescent="0.3">
      <c r="A14326" t="s">
        <v>16634</v>
      </c>
      <c r="B14326" t="s">
        <v>2001</v>
      </c>
      <c r="C14326">
        <v>28397</v>
      </c>
      <c r="D14326">
        <v>492630925</v>
      </c>
    </row>
    <row r="14327" spans="1:4" x14ac:dyDescent="0.3">
      <c r="A14327" t="s">
        <v>16635</v>
      </c>
      <c r="B14327" t="s">
        <v>2035</v>
      </c>
      <c r="C14327">
        <v>46576</v>
      </c>
      <c r="D14327">
        <v>4688336071</v>
      </c>
    </row>
    <row r="14328" spans="1:4" x14ac:dyDescent="0.3">
      <c r="A14328" t="s">
        <v>16636</v>
      </c>
      <c r="B14328" t="s">
        <v>2302</v>
      </c>
      <c r="C14328">
        <v>23052</v>
      </c>
      <c r="D14328">
        <v>6279928705</v>
      </c>
    </row>
    <row r="14329" spans="1:4" x14ac:dyDescent="0.3">
      <c r="A14329" t="s">
        <v>16637</v>
      </c>
      <c r="B14329" t="s">
        <v>2099</v>
      </c>
      <c r="C14329">
        <v>27685</v>
      </c>
      <c r="D14329">
        <v>7585281072</v>
      </c>
    </row>
    <row r="14330" spans="1:4" x14ac:dyDescent="0.3">
      <c r="A14330" t="s">
        <v>16638</v>
      </c>
      <c r="B14330" t="s">
        <v>2641</v>
      </c>
      <c r="C14330">
        <v>54488</v>
      </c>
      <c r="D14330">
        <v>2524849899</v>
      </c>
    </row>
    <row r="14331" spans="1:4" x14ac:dyDescent="0.3">
      <c r="A14331" t="s">
        <v>16639</v>
      </c>
      <c r="B14331" t="s">
        <v>3508</v>
      </c>
      <c r="C14331">
        <v>27289</v>
      </c>
      <c r="D14331">
        <v>1888605537</v>
      </c>
    </row>
    <row r="14332" spans="1:4" x14ac:dyDescent="0.3">
      <c r="A14332" t="s">
        <v>16640</v>
      </c>
      <c r="B14332" t="s">
        <v>2533</v>
      </c>
      <c r="C14332">
        <v>21814</v>
      </c>
      <c r="D14332">
        <v>6106380341</v>
      </c>
    </row>
    <row r="14333" spans="1:4" x14ac:dyDescent="0.3">
      <c r="A14333" t="s">
        <v>16641</v>
      </c>
      <c r="B14333" t="s">
        <v>4145</v>
      </c>
      <c r="C14333">
        <v>20958</v>
      </c>
      <c r="D14333">
        <v>5828678620</v>
      </c>
    </row>
    <row r="14334" spans="1:4" x14ac:dyDescent="0.3">
      <c r="A14334" t="s">
        <v>16642</v>
      </c>
      <c r="B14334" t="s">
        <v>2166</v>
      </c>
      <c r="C14334">
        <v>58433</v>
      </c>
      <c r="D14334">
        <v>9412192312</v>
      </c>
    </row>
    <row r="14335" spans="1:4" x14ac:dyDescent="0.3">
      <c r="A14335" t="s">
        <v>16643</v>
      </c>
      <c r="B14335" t="s">
        <v>2426</v>
      </c>
      <c r="C14335">
        <v>58858</v>
      </c>
      <c r="D14335">
        <v>6776868107</v>
      </c>
    </row>
    <row r="14336" spans="1:4" x14ac:dyDescent="0.3">
      <c r="A14336" t="s">
        <v>16644</v>
      </c>
      <c r="B14336" t="s">
        <v>2286</v>
      </c>
      <c r="C14336">
        <v>33408</v>
      </c>
      <c r="D14336">
        <v>8908432159</v>
      </c>
    </row>
    <row r="14337" spans="1:4" x14ac:dyDescent="0.3">
      <c r="A14337" t="s">
        <v>16645</v>
      </c>
      <c r="B14337" t="s">
        <v>2749</v>
      </c>
      <c r="C14337">
        <v>26551</v>
      </c>
      <c r="D14337">
        <v>3738218785</v>
      </c>
    </row>
    <row r="14338" spans="1:4" x14ac:dyDescent="0.3">
      <c r="A14338" t="s">
        <v>16646</v>
      </c>
      <c r="B14338" t="s">
        <v>2182</v>
      </c>
      <c r="C14338">
        <v>47631</v>
      </c>
      <c r="D14338">
        <v>2149326663</v>
      </c>
    </row>
    <row r="14339" spans="1:4" x14ac:dyDescent="0.3">
      <c r="A14339" t="s">
        <v>16647</v>
      </c>
      <c r="B14339" t="s">
        <v>2151</v>
      </c>
      <c r="C14339">
        <v>45338</v>
      </c>
      <c r="D14339">
        <v>901154172</v>
      </c>
    </row>
    <row r="14340" spans="1:4" x14ac:dyDescent="0.3">
      <c r="A14340" t="s">
        <v>16648</v>
      </c>
      <c r="B14340" t="s">
        <v>2501</v>
      </c>
      <c r="C14340">
        <v>31619</v>
      </c>
      <c r="D14340">
        <v>4323171323</v>
      </c>
    </row>
    <row r="14341" spans="1:4" x14ac:dyDescent="0.3">
      <c r="A14341" t="s">
        <v>16649</v>
      </c>
      <c r="B14341" t="s">
        <v>3050</v>
      </c>
      <c r="C14341">
        <v>25392</v>
      </c>
      <c r="D14341">
        <v>3597778305</v>
      </c>
    </row>
    <row r="14342" spans="1:4" x14ac:dyDescent="0.3">
      <c r="A14342" t="s">
        <v>16650</v>
      </c>
      <c r="B14342" t="s">
        <v>2032</v>
      </c>
      <c r="C14342">
        <v>27473</v>
      </c>
      <c r="D14342">
        <v>471886378</v>
      </c>
    </row>
    <row r="14343" spans="1:4" x14ac:dyDescent="0.3">
      <c r="A14343" t="s">
        <v>16651</v>
      </c>
      <c r="B14343" t="s">
        <v>2583</v>
      </c>
      <c r="C14343">
        <v>17738</v>
      </c>
      <c r="D14343">
        <v>5779075530</v>
      </c>
    </row>
    <row r="14344" spans="1:4" x14ac:dyDescent="0.3">
      <c r="A14344" t="s">
        <v>16652</v>
      </c>
      <c r="B14344" t="s">
        <v>2131</v>
      </c>
      <c r="C14344">
        <v>14743</v>
      </c>
      <c r="D14344">
        <v>1252810490</v>
      </c>
    </row>
    <row r="14345" spans="1:4" x14ac:dyDescent="0.3">
      <c r="A14345" t="s">
        <v>16653</v>
      </c>
      <c r="B14345" t="s">
        <v>2231</v>
      </c>
      <c r="C14345">
        <v>26084</v>
      </c>
      <c r="D14345">
        <v>5000631609</v>
      </c>
    </row>
    <row r="14346" spans="1:4" x14ac:dyDescent="0.3">
      <c r="A14346" t="s">
        <v>16654</v>
      </c>
      <c r="B14346" t="s">
        <v>2061</v>
      </c>
      <c r="C14346">
        <v>55241</v>
      </c>
      <c r="D14346">
        <v>1252810490</v>
      </c>
    </row>
    <row r="14347" spans="1:4" x14ac:dyDescent="0.3">
      <c r="A14347" t="s">
        <v>16655</v>
      </c>
      <c r="B14347" t="s">
        <v>2641</v>
      </c>
      <c r="C14347">
        <v>39811</v>
      </c>
      <c r="D14347">
        <v>893122882</v>
      </c>
    </row>
    <row r="14348" spans="1:4" x14ac:dyDescent="0.3">
      <c r="A14348" t="s">
        <v>16656</v>
      </c>
      <c r="B14348" t="s">
        <v>2567</v>
      </c>
      <c r="C14348">
        <v>51176</v>
      </c>
      <c r="D14348">
        <v>3219601650</v>
      </c>
    </row>
    <row r="14349" spans="1:4" x14ac:dyDescent="0.3">
      <c r="A14349" t="s">
        <v>16657</v>
      </c>
      <c r="B14349" t="s">
        <v>3663</v>
      </c>
      <c r="C14349">
        <v>24917</v>
      </c>
      <c r="D14349">
        <v>7098438871</v>
      </c>
    </row>
    <row r="14350" spans="1:4" x14ac:dyDescent="0.3">
      <c r="A14350" t="s">
        <v>16658</v>
      </c>
      <c r="B14350" t="s">
        <v>3108</v>
      </c>
      <c r="C14350">
        <v>24529</v>
      </c>
      <c r="D14350">
        <v>532074068</v>
      </c>
    </row>
    <row r="14351" spans="1:4" x14ac:dyDescent="0.3">
      <c r="A14351" t="s">
        <v>16659</v>
      </c>
      <c r="B14351" t="s">
        <v>2223</v>
      </c>
      <c r="C14351">
        <v>31987</v>
      </c>
      <c r="D14351">
        <v>8445779583</v>
      </c>
    </row>
    <row r="14352" spans="1:4" x14ac:dyDescent="0.3">
      <c r="A14352" t="s">
        <v>16660</v>
      </c>
      <c r="B14352" t="s">
        <v>2365</v>
      </c>
      <c r="C14352">
        <v>40223</v>
      </c>
      <c r="D14352">
        <v>2012142672</v>
      </c>
    </row>
    <row r="14353" spans="1:4" x14ac:dyDescent="0.3">
      <c r="A14353" t="s">
        <v>16661</v>
      </c>
      <c r="B14353" t="s">
        <v>2369</v>
      </c>
      <c r="C14353">
        <v>30028</v>
      </c>
      <c r="D14353">
        <v>2973481236</v>
      </c>
    </row>
    <row r="14354" spans="1:4" x14ac:dyDescent="0.3">
      <c r="A14354" t="s">
        <v>16662</v>
      </c>
      <c r="B14354" t="s">
        <v>2077</v>
      </c>
      <c r="C14354">
        <v>13027</v>
      </c>
      <c r="D14354">
        <v>8032296239</v>
      </c>
    </row>
    <row r="14355" spans="1:4" x14ac:dyDescent="0.3">
      <c r="A14355" t="s">
        <v>16663</v>
      </c>
      <c r="B14355" t="s">
        <v>1944</v>
      </c>
      <c r="C14355">
        <v>49509</v>
      </c>
      <c r="D14355">
        <v>4783377790</v>
      </c>
    </row>
    <row r="14356" spans="1:4" x14ac:dyDescent="0.3">
      <c r="A14356" t="s">
        <v>16664</v>
      </c>
      <c r="B14356" t="s">
        <v>2089</v>
      </c>
      <c r="C14356">
        <v>58066</v>
      </c>
      <c r="D14356">
        <v>325547246</v>
      </c>
    </row>
    <row r="14357" spans="1:4" x14ac:dyDescent="0.3">
      <c r="A14357" t="s">
        <v>16665</v>
      </c>
      <c r="B14357" t="s">
        <v>1995</v>
      </c>
      <c r="C14357">
        <v>17768</v>
      </c>
      <c r="D14357">
        <v>6858776575</v>
      </c>
    </row>
    <row r="14358" spans="1:4" x14ac:dyDescent="0.3">
      <c r="A14358" t="s">
        <v>16666</v>
      </c>
      <c r="B14358" t="s">
        <v>2873</v>
      </c>
      <c r="C14358">
        <v>12779</v>
      </c>
      <c r="D14358">
        <v>3764546336</v>
      </c>
    </row>
    <row r="14359" spans="1:4" x14ac:dyDescent="0.3">
      <c r="A14359" t="s">
        <v>16667</v>
      </c>
      <c r="B14359" t="s">
        <v>2166</v>
      </c>
      <c r="C14359">
        <v>20837</v>
      </c>
      <c r="D14359">
        <v>515647594</v>
      </c>
    </row>
    <row r="14360" spans="1:4" x14ac:dyDescent="0.3">
      <c r="A14360" t="s">
        <v>16668</v>
      </c>
      <c r="B14360" t="s">
        <v>2323</v>
      </c>
      <c r="C14360">
        <v>19490</v>
      </c>
      <c r="D14360">
        <v>8841637323</v>
      </c>
    </row>
    <row r="14361" spans="1:4" x14ac:dyDescent="0.3">
      <c r="A14361" t="s">
        <v>16669</v>
      </c>
      <c r="B14361" t="s">
        <v>2106</v>
      </c>
      <c r="C14361">
        <v>42381</v>
      </c>
      <c r="D14361">
        <v>679204083</v>
      </c>
    </row>
    <row r="14362" spans="1:4" x14ac:dyDescent="0.3">
      <c r="A14362" t="s">
        <v>16670</v>
      </c>
      <c r="B14362" t="s">
        <v>2546</v>
      </c>
      <c r="C14362">
        <v>47714</v>
      </c>
      <c r="D14362">
        <v>4838770758</v>
      </c>
    </row>
    <row r="14363" spans="1:4" x14ac:dyDescent="0.3">
      <c r="A14363" t="s">
        <v>16671</v>
      </c>
      <c r="B14363" t="s">
        <v>4422</v>
      </c>
      <c r="C14363">
        <v>31993</v>
      </c>
      <c r="D14363">
        <v>8682006391</v>
      </c>
    </row>
    <row r="14364" spans="1:4" x14ac:dyDescent="0.3">
      <c r="A14364" t="s">
        <v>16672</v>
      </c>
      <c r="B14364" t="s">
        <v>2736</v>
      </c>
      <c r="C14364">
        <v>41406</v>
      </c>
      <c r="D14364">
        <v>3661649302</v>
      </c>
    </row>
    <row r="14365" spans="1:4" x14ac:dyDescent="0.3">
      <c r="A14365" t="s">
        <v>16673</v>
      </c>
      <c r="B14365" t="s">
        <v>2350</v>
      </c>
      <c r="C14365">
        <v>49469</v>
      </c>
      <c r="D14365">
        <v>899126162</v>
      </c>
    </row>
    <row r="14366" spans="1:4" x14ac:dyDescent="0.3">
      <c r="A14366" t="s">
        <v>16674</v>
      </c>
      <c r="B14366" t="s">
        <v>2403</v>
      </c>
      <c r="C14366">
        <v>35402</v>
      </c>
      <c r="D14366">
        <v>278558984</v>
      </c>
    </row>
    <row r="14367" spans="1:4" x14ac:dyDescent="0.3">
      <c r="A14367" t="s">
        <v>16675</v>
      </c>
      <c r="B14367" t="s">
        <v>1962</v>
      </c>
      <c r="C14367">
        <v>17908</v>
      </c>
      <c r="D14367">
        <v>5837501576</v>
      </c>
    </row>
    <row r="14368" spans="1:4" x14ac:dyDescent="0.3">
      <c r="A14368" t="s">
        <v>16676</v>
      </c>
      <c r="B14368" t="s">
        <v>2179</v>
      </c>
      <c r="C14368">
        <v>57566</v>
      </c>
      <c r="D14368">
        <v>481875921</v>
      </c>
    </row>
    <row r="14369" spans="1:4" x14ac:dyDescent="0.3">
      <c r="A14369" t="s">
        <v>16677</v>
      </c>
      <c r="B14369" t="s">
        <v>2067</v>
      </c>
      <c r="C14369">
        <v>34000</v>
      </c>
      <c r="D14369">
        <v>4876404933</v>
      </c>
    </row>
    <row r="14370" spans="1:4" x14ac:dyDescent="0.3">
      <c r="A14370" t="s">
        <v>16678</v>
      </c>
      <c r="B14370" t="s">
        <v>2920</v>
      </c>
      <c r="C14370">
        <v>19495</v>
      </c>
      <c r="D14370">
        <v>2294342399</v>
      </c>
    </row>
    <row r="14371" spans="1:4" x14ac:dyDescent="0.3">
      <c r="A14371" t="s">
        <v>16679</v>
      </c>
      <c r="B14371" t="s">
        <v>2457</v>
      </c>
      <c r="C14371">
        <v>23804</v>
      </c>
      <c r="D14371">
        <v>7492341709</v>
      </c>
    </row>
    <row r="14372" spans="1:4" x14ac:dyDescent="0.3">
      <c r="A14372" t="s">
        <v>16680</v>
      </c>
      <c r="B14372" t="s">
        <v>2109</v>
      </c>
      <c r="C14372">
        <v>19258</v>
      </c>
      <c r="D14372">
        <v>2561690342</v>
      </c>
    </row>
    <row r="14373" spans="1:4" x14ac:dyDescent="0.3">
      <c r="A14373" t="s">
        <v>16681</v>
      </c>
      <c r="B14373" t="s">
        <v>2201</v>
      </c>
      <c r="C14373">
        <v>12288</v>
      </c>
      <c r="D14373">
        <v>509393462</v>
      </c>
    </row>
    <row r="14374" spans="1:4" x14ac:dyDescent="0.3">
      <c r="A14374" t="s">
        <v>16682</v>
      </c>
      <c r="B14374" t="s">
        <v>1991</v>
      </c>
      <c r="C14374">
        <v>35651</v>
      </c>
      <c r="D14374">
        <v>3933021111</v>
      </c>
    </row>
    <row r="14375" spans="1:4" x14ac:dyDescent="0.3">
      <c r="A14375" t="s">
        <v>16683</v>
      </c>
      <c r="B14375" t="s">
        <v>2184</v>
      </c>
      <c r="C14375">
        <v>39631</v>
      </c>
      <c r="D14375">
        <v>7625163059</v>
      </c>
    </row>
    <row r="14376" spans="1:4" x14ac:dyDescent="0.3">
      <c r="A14376" t="s">
        <v>16684</v>
      </c>
      <c r="B14376" t="s">
        <v>3041</v>
      </c>
      <c r="C14376">
        <v>53934</v>
      </c>
      <c r="D14376">
        <v>1522190236</v>
      </c>
    </row>
    <row r="14377" spans="1:4" x14ac:dyDescent="0.3">
      <c r="A14377" t="s">
        <v>16685</v>
      </c>
      <c r="B14377" t="s">
        <v>2396</v>
      </c>
      <c r="C14377">
        <v>32905</v>
      </c>
      <c r="D14377">
        <v>115757341</v>
      </c>
    </row>
    <row r="14378" spans="1:4" x14ac:dyDescent="0.3">
      <c r="A14378" t="s">
        <v>16686</v>
      </c>
      <c r="B14378" t="s">
        <v>2596</v>
      </c>
      <c r="C14378">
        <v>14530</v>
      </c>
      <c r="D14378">
        <v>4076701275</v>
      </c>
    </row>
    <row r="14379" spans="1:4" x14ac:dyDescent="0.3">
      <c r="A14379" t="s">
        <v>16687</v>
      </c>
      <c r="B14379" t="s">
        <v>2253</v>
      </c>
      <c r="C14379">
        <v>27683</v>
      </c>
      <c r="D14379">
        <v>1266227768</v>
      </c>
    </row>
    <row r="14380" spans="1:4" x14ac:dyDescent="0.3">
      <c r="A14380" t="s">
        <v>16688</v>
      </c>
      <c r="B14380" t="s">
        <v>2051</v>
      </c>
      <c r="C14380">
        <v>52935</v>
      </c>
      <c r="D14380">
        <v>357531329</v>
      </c>
    </row>
    <row r="14381" spans="1:4" x14ac:dyDescent="0.3">
      <c r="A14381" t="s">
        <v>16689</v>
      </c>
      <c r="B14381" t="s">
        <v>2296</v>
      </c>
      <c r="C14381">
        <v>29646</v>
      </c>
      <c r="D14381">
        <v>4978659442</v>
      </c>
    </row>
    <row r="14382" spans="1:4" x14ac:dyDescent="0.3">
      <c r="A14382" t="s">
        <v>16690</v>
      </c>
      <c r="B14382" t="s">
        <v>2687</v>
      </c>
      <c r="C14382">
        <v>41895</v>
      </c>
      <c r="D14382">
        <v>1081492333</v>
      </c>
    </row>
    <row r="14383" spans="1:4" x14ac:dyDescent="0.3">
      <c r="A14383" t="s">
        <v>16691</v>
      </c>
      <c r="B14383" t="s">
        <v>1968</v>
      </c>
      <c r="C14383">
        <v>51056</v>
      </c>
      <c r="D14383">
        <v>4194897803</v>
      </c>
    </row>
    <row r="14384" spans="1:4" x14ac:dyDescent="0.3">
      <c r="A14384" t="s">
        <v>16692</v>
      </c>
      <c r="B14384" t="s">
        <v>2452</v>
      </c>
      <c r="C14384">
        <v>23193</v>
      </c>
      <c r="D14384">
        <v>9674189459</v>
      </c>
    </row>
    <row r="14385" spans="1:4" x14ac:dyDescent="0.3">
      <c r="A14385" t="s">
        <v>16693</v>
      </c>
      <c r="B14385" t="s">
        <v>2569</v>
      </c>
      <c r="C14385">
        <v>49614</v>
      </c>
      <c r="D14385">
        <v>274599287</v>
      </c>
    </row>
    <row r="14386" spans="1:4" x14ac:dyDescent="0.3">
      <c r="A14386" t="s">
        <v>16694</v>
      </c>
      <c r="B14386" t="s">
        <v>2722</v>
      </c>
      <c r="C14386">
        <v>51138</v>
      </c>
      <c r="D14386">
        <v>7628323464</v>
      </c>
    </row>
    <row r="14387" spans="1:4" x14ac:dyDescent="0.3">
      <c r="A14387" t="s">
        <v>16695</v>
      </c>
      <c r="B14387" t="s">
        <v>2614</v>
      </c>
      <c r="C14387">
        <v>22179</v>
      </c>
      <c r="D14387">
        <v>715518151</v>
      </c>
    </row>
    <row r="14388" spans="1:4" x14ac:dyDescent="0.3">
      <c r="A14388" t="s">
        <v>16696</v>
      </c>
      <c r="B14388" t="s">
        <v>2478</v>
      </c>
      <c r="C14388">
        <v>20597</v>
      </c>
      <c r="D14388">
        <v>8350412399</v>
      </c>
    </row>
    <row r="14389" spans="1:4" x14ac:dyDescent="0.3">
      <c r="A14389" t="s">
        <v>16697</v>
      </c>
      <c r="B14389" t="s">
        <v>2069</v>
      </c>
      <c r="C14389">
        <v>17663</v>
      </c>
      <c r="D14389">
        <v>7140803102</v>
      </c>
    </row>
    <row r="14390" spans="1:4" x14ac:dyDescent="0.3">
      <c r="A14390" t="s">
        <v>16698</v>
      </c>
      <c r="B14390" t="s">
        <v>2164</v>
      </c>
      <c r="C14390">
        <v>17592</v>
      </c>
      <c r="D14390">
        <v>8162941088</v>
      </c>
    </row>
    <row r="14391" spans="1:4" x14ac:dyDescent="0.3">
      <c r="A14391" t="s">
        <v>16699</v>
      </c>
      <c r="B14391" t="s">
        <v>3315</v>
      </c>
      <c r="C14391">
        <v>34181</v>
      </c>
      <c r="D14391">
        <v>6009848660</v>
      </c>
    </row>
    <row r="14392" spans="1:4" x14ac:dyDescent="0.3">
      <c r="A14392" t="s">
        <v>16700</v>
      </c>
      <c r="B14392" t="s">
        <v>1938</v>
      </c>
      <c r="C14392">
        <v>49205</v>
      </c>
      <c r="D14392">
        <v>9782845590</v>
      </c>
    </row>
    <row r="14393" spans="1:4" x14ac:dyDescent="0.3">
      <c r="A14393" t="s">
        <v>16701</v>
      </c>
      <c r="B14393" t="s">
        <v>3237</v>
      </c>
      <c r="C14393">
        <v>12573</v>
      </c>
      <c r="D14393">
        <v>7778092905</v>
      </c>
    </row>
    <row r="14394" spans="1:4" x14ac:dyDescent="0.3">
      <c r="A14394" t="s">
        <v>16702</v>
      </c>
      <c r="B14394" t="s">
        <v>2004</v>
      </c>
      <c r="C14394">
        <v>22619</v>
      </c>
      <c r="D14394">
        <v>449160092</v>
      </c>
    </row>
    <row r="14395" spans="1:4" x14ac:dyDescent="0.3">
      <c r="A14395" t="s">
        <v>16703</v>
      </c>
      <c r="B14395" t="s">
        <v>2319</v>
      </c>
      <c r="C14395">
        <v>28076</v>
      </c>
      <c r="D14395">
        <v>4972162740</v>
      </c>
    </row>
    <row r="14396" spans="1:4" x14ac:dyDescent="0.3">
      <c r="A14396" t="s">
        <v>16704</v>
      </c>
      <c r="B14396" t="s">
        <v>3915</v>
      </c>
      <c r="C14396">
        <v>22291</v>
      </c>
      <c r="D14396">
        <v>7263964236</v>
      </c>
    </row>
    <row r="14397" spans="1:4" x14ac:dyDescent="0.3">
      <c r="A14397" t="s">
        <v>16705</v>
      </c>
      <c r="B14397" t="s">
        <v>3279</v>
      </c>
      <c r="C14397">
        <v>34810</v>
      </c>
      <c r="D14397">
        <v>2066028762</v>
      </c>
    </row>
    <row r="14398" spans="1:4" x14ac:dyDescent="0.3">
      <c r="A14398" t="s">
        <v>16706</v>
      </c>
      <c r="B14398" t="s">
        <v>2436</v>
      </c>
      <c r="C14398">
        <v>50449</v>
      </c>
      <c r="D14398">
        <v>7521557441</v>
      </c>
    </row>
    <row r="14399" spans="1:4" x14ac:dyDescent="0.3">
      <c r="A14399" t="s">
        <v>16707</v>
      </c>
      <c r="B14399" t="s">
        <v>2439</v>
      </c>
      <c r="C14399">
        <v>23938</v>
      </c>
      <c r="D14399">
        <v>9340547551</v>
      </c>
    </row>
    <row r="14400" spans="1:4" x14ac:dyDescent="0.3">
      <c r="A14400" t="s">
        <v>16708</v>
      </c>
      <c r="B14400" t="s">
        <v>2383</v>
      </c>
      <c r="C14400">
        <v>46133</v>
      </c>
      <c r="D14400">
        <v>8054305400</v>
      </c>
    </row>
    <row r="14401" spans="1:4" x14ac:dyDescent="0.3">
      <c r="A14401" t="s">
        <v>16709</v>
      </c>
      <c r="B14401" t="s">
        <v>1988</v>
      </c>
      <c r="C14401">
        <v>13446</v>
      </c>
      <c r="D14401">
        <v>7132417177</v>
      </c>
    </row>
    <row r="14402" spans="1:4" x14ac:dyDescent="0.3">
      <c r="A14402" t="s">
        <v>16710</v>
      </c>
      <c r="B14402" t="s">
        <v>2221</v>
      </c>
      <c r="C14402">
        <v>11420</v>
      </c>
      <c r="D14402">
        <v>357531329</v>
      </c>
    </row>
    <row r="14403" spans="1:4" x14ac:dyDescent="0.3">
      <c r="A14403" t="s">
        <v>16711</v>
      </c>
      <c r="B14403" t="s">
        <v>2841</v>
      </c>
      <c r="C14403">
        <v>18390</v>
      </c>
      <c r="D14403">
        <v>8617243198</v>
      </c>
    </row>
    <row r="14404" spans="1:4" x14ac:dyDescent="0.3">
      <c r="A14404" t="s">
        <v>16712</v>
      </c>
      <c r="B14404" t="s">
        <v>2063</v>
      </c>
      <c r="C14404">
        <v>58620</v>
      </c>
      <c r="D14404">
        <v>6408517315</v>
      </c>
    </row>
    <row r="14405" spans="1:4" x14ac:dyDescent="0.3">
      <c r="A14405" t="s">
        <v>16713</v>
      </c>
      <c r="B14405" t="s">
        <v>2752</v>
      </c>
      <c r="C14405">
        <v>36833</v>
      </c>
      <c r="D14405">
        <v>9597202352</v>
      </c>
    </row>
    <row r="14406" spans="1:4" x14ac:dyDescent="0.3">
      <c r="A14406" t="s">
        <v>16714</v>
      </c>
      <c r="B14406" t="s">
        <v>2156</v>
      </c>
      <c r="C14406">
        <v>21579</v>
      </c>
      <c r="D14406">
        <v>1391414047</v>
      </c>
    </row>
    <row r="14407" spans="1:4" x14ac:dyDescent="0.3">
      <c r="A14407" t="s">
        <v>16715</v>
      </c>
      <c r="B14407" t="s">
        <v>3078</v>
      </c>
      <c r="C14407">
        <v>50249</v>
      </c>
      <c r="D14407">
        <v>8065075959</v>
      </c>
    </row>
    <row r="14408" spans="1:4" x14ac:dyDescent="0.3">
      <c r="A14408" t="s">
        <v>16716</v>
      </c>
      <c r="B14408" t="s">
        <v>2249</v>
      </c>
      <c r="C14408">
        <v>49150</v>
      </c>
      <c r="D14408">
        <v>6769297310</v>
      </c>
    </row>
    <row r="14409" spans="1:4" x14ac:dyDescent="0.3">
      <c r="A14409" t="s">
        <v>16717</v>
      </c>
      <c r="B14409" t="s">
        <v>2608</v>
      </c>
      <c r="C14409">
        <v>38974</v>
      </c>
      <c r="D14409">
        <v>7304628987</v>
      </c>
    </row>
    <row r="14410" spans="1:4" x14ac:dyDescent="0.3">
      <c r="A14410" t="s">
        <v>16718</v>
      </c>
      <c r="B14410" t="s">
        <v>2207</v>
      </c>
      <c r="C14410">
        <v>29689</v>
      </c>
      <c r="D14410">
        <v>85304042</v>
      </c>
    </row>
    <row r="14411" spans="1:4" x14ac:dyDescent="0.3">
      <c r="A14411" t="s">
        <v>16719</v>
      </c>
      <c r="B14411" t="s">
        <v>2415</v>
      </c>
      <c r="C14411">
        <v>10306</v>
      </c>
      <c r="D14411">
        <v>7273123196</v>
      </c>
    </row>
    <row r="14412" spans="1:4" x14ac:dyDescent="0.3">
      <c r="A14412" t="s">
        <v>16720</v>
      </c>
      <c r="B14412" t="s">
        <v>2161</v>
      </c>
      <c r="C14412">
        <v>20877</v>
      </c>
      <c r="D14412">
        <v>5347887761</v>
      </c>
    </row>
    <row r="14413" spans="1:4" x14ac:dyDescent="0.3">
      <c r="A14413" t="s">
        <v>16721</v>
      </c>
      <c r="B14413" t="s">
        <v>2389</v>
      </c>
      <c r="C14413">
        <v>30899</v>
      </c>
      <c r="D14413">
        <v>5304381319</v>
      </c>
    </row>
    <row r="14414" spans="1:4" x14ac:dyDescent="0.3">
      <c r="A14414" t="s">
        <v>16722</v>
      </c>
      <c r="B14414" t="s">
        <v>2951</v>
      </c>
      <c r="C14414">
        <v>12243</v>
      </c>
      <c r="D14414">
        <v>2183763965</v>
      </c>
    </row>
    <row r="14415" spans="1:4" x14ac:dyDescent="0.3">
      <c r="A14415" t="s">
        <v>16723</v>
      </c>
      <c r="B14415" t="s">
        <v>2997</v>
      </c>
      <c r="C14415">
        <v>21793</v>
      </c>
      <c r="D14415">
        <v>7286297414</v>
      </c>
    </row>
    <row r="14416" spans="1:4" x14ac:dyDescent="0.3">
      <c r="A14416" t="s">
        <v>16724</v>
      </c>
      <c r="B14416" t="s">
        <v>1997</v>
      </c>
      <c r="C14416">
        <v>46340</v>
      </c>
      <c r="D14416">
        <v>4638232353</v>
      </c>
    </row>
    <row r="14417" spans="1:4" x14ac:dyDescent="0.3">
      <c r="A14417" t="s">
        <v>16725</v>
      </c>
      <c r="B14417" t="s">
        <v>2217</v>
      </c>
      <c r="C14417">
        <v>27227</v>
      </c>
      <c r="D14417">
        <v>9434604370</v>
      </c>
    </row>
    <row r="14418" spans="1:4" x14ac:dyDescent="0.3">
      <c r="A14418" t="s">
        <v>16726</v>
      </c>
      <c r="B14418" t="s">
        <v>3390</v>
      </c>
      <c r="C14418">
        <v>36541</v>
      </c>
      <c r="D14418">
        <v>9128677390</v>
      </c>
    </row>
    <row r="14419" spans="1:4" x14ac:dyDescent="0.3">
      <c r="A14419" t="s">
        <v>16727</v>
      </c>
      <c r="B14419" t="s">
        <v>2802</v>
      </c>
      <c r="C14419">
        <v>10031</v>
      </c>
      <c r="D14419">
        <v>3227873028</v>
      </c>
    </row>
    <row r="14420" spans="1:4" x14ac:dyDescent="0.3">
      <c r="A14420" t="s">
        <v>16728</v>
      </c>
      <c r="B14420" t="s">
        <v>2012</v>
      </c>
      <c r="C14420">
        <v>18606</v>
      </c>
      <c r="D14420">
        <v>264454596</v>
      </c>
    </row>
    <row r="14421" spans="1:4" x14ac:dyDescent="0.3">
      <c r="A14421" t="s">
        <v>16729</v>
      </c>
      <c r="B14421" t="s">
        <v>2041</v>
      </c>
      <c r="C14421">
        <v>37624</v>
      </c>
      <c r="D14421">
        <v>4997183822</v>
      </c>
    </row>
    <row r="14422" spans="1:4" x14ac:dyDescent="0.3">
      <c r="A14422" t="s">
        <v>16730</v>
      </c>
      <c r="B14422" t="s">
        <v>2494</v>
      </c>
      <c r="C14422">
        <v>57349</v>
      </c>
      <c r="D14422">
        <v>4866916575</v>
      </c>
    </row>
    <row r="14423" spans="1:4" x14ac:dyDescent="0.3">
      <c r="A14423" t="s">
        <v>16731</v>
      </c>
      <c r="B14423" t="s">
        <v>3092</v>
      </c>
      <c r="C14423">
        <v>12907</v>
      </c>
      <c r="D14423">
        <v>549857826</v>
      </c>
    </row>
    <row r="14424" spans="1:4" x14ac:dyDescent="0.3">
      <c r="A14424" t="s">
        <v>16732</v>
      </c>
      <c r="B14424" t="s">
        <v>2041</v>
      </c>
      <c r="C14424">
        <v>38969</v>
      </c>
      <c r="D14424">
        <v>2408183758</v>
      </c>
    </row>
    <row r="14425" spans="1:4" x14ac:dyDescent="0.3">
      <c r="A14425" t="s">
        <v>16733</v>
      </c>
      <c r="B14425" t="s">
        <v>2223</v>
      </c>
      <c r="C14425">
        <v>36864</v>
      </c>
      <c r="D14425">
        <v>5241020535</v>
      </c>
    </row>
    <row r="14426" spans="1:4" x14ac:dyDescent="0.3">
      <c r="A14426" t="s">
        <v>16734</v>
      </c>
      <c r="B14426" t="s">
        <v>1991</v>
      </c>
      <c r="C14426">
        <v>10686</v>
      </c>
      <c r="D14426">
        <v>1887308636</v>
      </c>
    </row>
    <row r="14427" spans="1:4" x14ac:dyDescent="0.3">
      <c r="A14427" t="s">
        <v>16735</v>
      </c>
      <c r="B14427" t="s">
        <v>2293</v>
      </c>
      <c r="C14427">
        <v>15176</v>
      </c>
      <c r="D14427">
        <v>933051662</v>
      </c>
    </row>
    <row r="14428" spans="1:4" x14ac:dyDescent="0.3">
      <c r="A14428" t="s">
        <v>16736</v>
      </c>
      <c r="B14428" t="s">
        <v>3915</v>
      </c>
      <c r="C14428">
        <v>27401</v>
      </c>
      <c r="D14428">
        <v>9340547551</v>
      </c>
    </row>
    <row r="14429" spans="1:4" x14ac:dyDescent="0.3">
      <c r="A14429" t="s">
        <v>16737</v>
      </c>
      <c r="B14429" t="s">
        <v>2608</v>
      </c>
      <c r="C14429">
        <v>38729</v>
      </c>
      <c r="D14429">
        <v>3996818513</v>
      </c>
    </row>
    <row r="14430" spans="1:4" x14ac:dyDescent="0.3">
      <c r="A14430" t="s">
        <v>16738</v>
      </c>
      <c r="B14430" t="s">
        <v>2856</v>
      </c>
      <c r="C14430">
        <v>24830</v>
      </c>
      <c r="D14430">
        <v>2607689635</v>
      </c>
    </row>
    <row r="14431" spans="1:4" x14ac:dyDescent="0.3">
      <c r="A14431" t="s">
        <v>16739</v>
      </c>
      <c r="B14431" t="s">
        <v>2054</v>
      </c>
      <c r="C14431">
        <v>30764</v>
      </c>
      <c r="D14431">
        <v>3746690722</v>
      </c>
    </row>
    <row r="14432" spans="1:4" x14ac:dyDescent="0.3">
      <c r="A14432" t="s">
        <v>16740</v>
      </c>
      <c r="B14432" t="s">
        <v>2260</v>
      </c>
      <c r="C14432">
        <v>40001</v>
      </c>
      <c r="D14432">
        <v>9726268931</v>
      </c>
    </row>
    <row r="14433" spans="1:4" x14ac:dyDescent="0.3">
      <c r="A14433" t="s">
        <v>16741</v>
      </c>
      <c r="B14433" t="s">
        <v>2231</v>
      </c>
      <c r="C14433">
        <v>42602</v>
      </c>
      <c r="D14433">
        <v>7326611955</v>
      </c>
    </row>
    <row r="14434" spans="1:4" x14ac:dyDescent="0.3">
      <c r="A14434" t="s">
        <v>16742</v>
      </c>
      <c r="B14434" t="s">
        <v>2358</v>
      </c>
      <c r="C14434">
        <v>39717</v>
      </c>
      <c r="D14434">
        <v>3235176993</v>
      </c>
    </row>
    <row r="14435" spans="1:4" x14ac:dyDescent="0.3">
      <c r="A14435" t="s">
        <v>16743</v>
      </c>
      <c r="B14435" t="s">
        <v>2790</v>
      </c>
      <c r="C14435">
        <v>24530</v>
      </c>
      <c r="D14435">
        <v>4260324861</v>
      </c>
    </row>
    <row r="14436" spans="1:4" x14ac:dyDescent="0.3">
      <c r="A14436" t="s">
        <v>16744</v>
      </c>
      <c r="B14436" t="s">
        <v>2358</v>
      </c>
      <c r="C14436">
        <v>27034</v>
      </c>
      <c r="D14436">
        <v>3016741628</v>
      </c>
    </row>
    <row r="14437" spans="1:4" x14ac:dyDescent="0.3">
      <c r="A14437" t="s">
        <v>16745</v>
      </c>
      <c r="B14437" t="s">
        <v>2101</v>
      </c>
      <c r="C14437">
        <v>23125</v>
      </c>
      <c r="D14437">
        <v>8864419241</v>
      </c>
    </row>
    <row r="14438" spans="1:4" x14ac:dyDescent="0.3">
      <c r="A14438" t="s">
        <v>16746</v>
      </c>
      <c r="B14438" t="s">
        <v>2856</v>
      </c>
      <c r="C14438">
        <v>43293</v>
      </c>
      <c r="D14438">
        <v>5241020535</v>
      </c>
    </row>
    <row r="14439" spans="1:4" x14ac:dyDescent="0.3">
      <c r="A14439" t="s">
        <v>16747</v>
      </c>
      <c r="B14439" t="s">
        <v>2143</v>
      </c>
      <c r="C14439">
        <v>30178</v>
      </c>
      <c r="D14439">
        <v>4428088442</v>
      </c>
    </row>
    <row r="14440" spans="1:4" x14ac:dyDescent="0.3">
      <c r="A14440" t="s">
        <v>16748</v>
      </c>
      <c r="B14440" t="s">
        <v>2173</v>
      </c>
      <c r="C14440">
        <v>36474</v>
      </c>
      <c r="D14440">
        <v>9518260397</v>
      </c>
    </row>
    <row r="14441" spans="1:4" x14ac:dyDescent="0.3">
      <c r="A14441" t="s">
        <v>16749</v>
      </c>
      <c r="B14441" t="s">
        <v>2914</v>
      </c>
      <c r="C14441">
        <v>27628</v>
      </c>
      <c r="D14441">
        <v>6322781804</v>
      </c>
    </row>
    <row r="14442" spans="1:4" x14ac:dyDescent="0.3">
      <c r="A14442" t="s">
        <v>16750</v>
      </c>
      <c r="B14442" t="s">
        <v>2660</v>
      </c>
      <c r="C14442">
        <v>34887</v>
      </c>
      <c r="D14442">
        <v>813371287</v>
      </c>
    </row>
    <row r="14443" spans="1:4" x14ac:dyDescent="0.3">
      <c r="A14443" t="s">
        <v>16751</v>
      </c>
      <c r="B14443" t="s">
        <v>2746</v>
      </c>
      <c r="C14443">
        <v>36578</v>
      </c>
      <c r="D14443">
        <v>6172549286</v>
      </c>
    </row>
    <row r="14444" spans="1:4" x14ac:dyDescent="0.3">
      <c r="A14444" t="s">
        <v>16752</v>
      </c>
      <c r="B14444" t="s">
        <v>2131</v>
      </c>
      <c r="C14444">
        <v>45599</v>
      </c>
      <c r="D14444">
        <v>6148303353</v>
      </c>
    </row>
    <row r="14445" spans="1:4" x14ac:dyDescent="0.3">
      <c r="A14445" t="s">
        <v>16753</v>
      </c>
      <c r="B14445" t="s">
        <v>2484</v>
      </c>
      <c r="C14445">
        <v>15589</v>
      </c>
      <c r="D14445">
        <v>901154172</v>
      </c>
    </row>
    <row r="14446" spans="1:4" x14ac:dyDescent="0.3">
      <c r="A14446" t="s">
        <v>16754</v>
      </c>
      <c r="B14446" t="s">
        <v>3517</v>
      </c>
      <c r="C14446">
        <v>23757</v>
      </c>
      <c r="D14446">
        <v>3516592710</v>
      </c>
    </row>
    <row r="14447" spans="1:4" x14ac:dyDescent="0.3">
      <c r="A14447" t="s">
        <v>16755</v>
      </c>
      <c r="B14447" t="s">
        <v>2552</v>
      </c>
      <c r="C14447">
        <v>21639</v>
      </c>
      <c r="D14447">
        <v>9627071331</v>
      </c>
    </row>
    <row r="14448" spans="1:4" x14ac:dyDescent="0.3">
      <c r="A14448" t="s">
        <v>16756</v>
      </c>
      <c r="B14448" t="s">
        <v>2035</v>
      </c>
      <c r="C14448">
        <v>56203</v>
      </c>
      <c r="D14448">
        <v>4269946768</v>
      </c>
    </row>
    <row r="14449" spans="1:4" x14ac:dyDescent="0.3">
      <c r="A14449" t="s">
        <v>16757</v>
      </c>
      <c r="B14449" t="s">
        <v>2680</v>
      </c>
      <c r="C14449">
        <v>42494</v>
      </c>
      <c r="D14449">
        <v>7374898193</v>
      </c>
    </row>
    <row r="14450" spans="1:4" x14ac:dyDescent="0.3">
      <c r="A14450" t="s">
        <v>16758</v>
      </c>
      <c r="B14450" t="s">
        <v>2593</v>
      </c>
      <c r="C14450">
        <v>21161</v>
      </c>
      <c r="D14450">
        <v>3819859829</v>
      </c>
    </row>
    <row r="14451" spans="1:4" x14ac:dyDescent="0.3">
      <c r="A14451" t="s">
        <v>16759</v>
      </c>
      <c r="B14451" t="s">
        <v>2043</v>
      </c>
      <c r="C14451">
        <v>49740</v>
      </c>
      <c r="D14451">
        <v>6358114417</v>
      </c>
    </row>
    <row r="14452" spans="1:4" x14ac:dyDescent="0.3">
      <c r="A14452" t="s">
        <v>16760</v>
      </c>
      <c r="B14452" t="s">
        <v>2266</v>
      </c>
      <c r="C14452">
        <v>59095</v>
      </c>
      <c r="D14452">
        <v>9726268931</v>
      </c>
    </row>
    <row r="14453" spans="1:4" x14ac:dyDescent="0.3">
      <c r="A14453" t="s">
        <v>16761</v>
      </c>
      <c r="B14453" t="s">
        <v>3533</v>
      </c>
      <c r="C14453">
        <v>14631</v>
      </c>
      <c r="D14453">
        <v>3991963221</v>
      </c>
    </row>
    <row r="14454" spans="1:4" x14ac:dyDescent="0.3">
      <c r="A14454" t="s">
        <v>16762</v>
      </c>
      <c r="B14454" t="s">
        <v>2097</v>
      </c>
      <c r="C14454">
        <v>41736</v>
      </c>
      <c r="D14454">
        <v>9892583027</v>
      </c>
    </row>
    <row r="14455" spans="1:4" x14ac:dyDescent="0.3">
      <c r="A14455" t="s">
        <v>16763</v>
      </c>
      <c r="B14455" t="s">
        <v>2242</v>
      </c>
      <c r="C14455">
        <v>29914</v>
      </c>
      <c r="D14455">
        <v>2421688019</v>
      </c>
    </row>
    <row r="14456" spans="1:4" x14ac:dyDescent="0.3">
      <c r="A14456" t="s">
        <v>16764</v>
      </c>
      <c r="B14456" t="s">
        <v>3237</v>
      </c>
      <c r="C14456">
        <v>56927</v>
      </c>
      <c r="D14456">
        <v>6618120233</v>
      </c>
    </row>
    <row r="14457" spans="1:4" x14ac:dyDescent="0.3">
      <c r="A14457" t="s">
        <v>16765</v>
      </c>
      <c r="B14457" t="s">
        <v>4163</v>
      </c>
      <c r="C14457">
        <v>22856</v>
      </c>
      <c r="D14457">
        <v>5280433926</v>
      </c>
    </row>
    <row r="14458" spans="1:4" x14ac:dyDescent="0.3">
      <c r="A14458" t="s">
        <v>16766</v>
      </c>
      <c r="B14458" t="s">
        <v>2647</v>
      </c>
      <c r="C14458">
        <v>10510</v>
      </c>
      <c r="D14458">
        <v>6819637888</v>
      </c>
    </row>
    <row r="14459" spans="1:4" x14ac:dyDescent="0.3">
      <c r="A14459" t="s">
        <v>16767</v>
      </c>
      <c r="B14459" t="s">
        <v>2151</v>
      </c>
      <c r="C14459">
        <v>29688</v>
      </c>
      <c r="D14459">
        <v>2922893758</v>
      </c>
    </row>
    <row r="14460" spans="1:4" x14ac:dyDescent="0.3">
      <c r="A14460" t="s">
        <v>16768</v>
      </c>
      <c r="B14460" t="s">
        <v>2797</v>
      </c>
      <c r="C14460">
        <v>17284</v>
      </c>
      <c r="D14460">
        <v>4997183822</v>
      </c>
    </row>
    <row r="14461" spans="1:4" x14ac:dyDescent="0.3">
      <c r="A14461" t="s">
        <v>16769</v>
      </c>
      <c r="B14461" t="s">
        <v>3315</v>
      </c>
      <c r="C14461">
        <v>46846</v>
      </c>
      <c r="D14461">
        <v>9597202352</v>
      </c>
    </row>
    <row r="14462" spans="1:4" x14ac:dyDescent="0.3">
      <c r="A14462" t="s">
        <v>16770</v>
      </c>
      <c r="B14462" t="s">
        <v>4362</v>
      </c>
      <c r="C14462">
        <v>39854</v>
      </c>
      <c r="D14462">
        <v>8808097757</v>
      </c>
    </row>
    <row r="14463" spans="1:4" x14ac:dyDescent="0.3">
      <c r="A14463" t="s">
        <v>16771</v>
      </c>
      <c r="B14463" t="s">
        <v>2554</v>
      </c>
      <c r="C14463">
        <v>45721</v>
      </c>
      <c r="D14463">
        <v>5293354957</v>
      </c>
    </row>
    <row r="14464" spans="1:4" x14ac:dyDescent="0.3">
      <c r="A14464" t="s">
        <v>16772</v>
      </c>
      <c r="B14464" t="s">
        <v>3269</v>
      </c>
      <c r="C14464">
        <v>29060</v>
      </c>
      <c r="D14464">
        <v>4159390110</v>
      </c>
    </row>
    <row r="14465" spans="1:4" x14ac:dyDescent="0.3">
      <c r="A14465" t="s">
        <v>16773</v>
      </c>
      <c r="B14465" t="s">
        <v>2035</v>
      </c>
      <c r="C14465">
        <v>46188</v>
      </c>
      <c r="D14465">
        <v>1628738227</v>
      </c>
    </row>
    <row r="14466" spans="1:4" x14ac:dyDescent="0.3">
      <c r="A14466" t="s">
        <v>16774</v>
      </c>
      <c r="B14466" t="s">
        <v>1954</v>
      </c>
      <c r="C14466">
        <v>23817</v>
      </c>
      <c r="D14466">
        <v>9104569016</v>
      </c>
    </row>
    <row r="14467" spans="1:4" x14ac:dyDescent="0.3">
      <c r="A14467" t="s">
        <v>16775</v>
      </c>
      <c r="B14467" t="s">
        <v>2043</v>
      </c>
      <c r="C14467">
        <v>42877</v>
      </c>
      <c r="D14467">
        <v>5603002824</v>
      </c>
    </row>
    <row r="14468" spans="1:4" x14ac:dyDescent="0.3">
      <c r="A14468" t="s">
        <v>16776</v>
      </c>
      <c r="B14468" t="s">
        <v>2020</v>
      </c>
      <c r="C14468">
        <v>38170</v>
      </c>
      <c r="D14468">
        <v>1079691642</v>
      </c>
    </row>
    <row r="14469" spans="1:4" x14ac:dyDescent="0.3">
      <c r="A14469" t="s">
        <v>16777</v>
      </c>
      <c r="B14469" t="s">
        <v>5394</v>
      </c>
      <c r="C14469">
        <v>37148</v>
      </c>
      <c r="D14469">
        <v>4839119791</v>
      </c>
    </row>
    <row r="14470" spans="1:4" x14ac:dyDescent="0.3">
      <c r="A14470" t="s">
        <v>16778</v>
      </c>
      <c r="B14470" t="s">
        <v>2391</v>
      </c>
      <c r="C14470">
        <v>49149</v>
      </c>
      <c r="D14470">
        <v>9013891098</v>
      </c>
    </row>
    <row r="14471" spans="1:4" x14ac:dyDescent="0.3">
      <c r="A14471" t="s">
        <v>16779</v>
      </c>
      <c r="B14471" t="s">
        <v>2127</v>
      </c>
      <c r="C14471">
        <v>35116</v>
      </c>
      <c r="D14471">
        <v>483886254</v>
      </c>
    </row>
    <row r="14472" spans="1:4" x14ac:dyDescent="0.3">
      <c r="A14472" t="s">
        <v>16780</v>
      </c>
      <c r="B14472" t="s">
        <v>2496</v>
      </c>
      <c r="C14472">
        <v>11527</v>
      </c>
      <c r="D14472">
        <v>4578004252</v>
      </c>
    </row>
    <row r="14473" spans="1:4" x14ac:dyDescent="0.3">
      <c r="A14473" t="s">
        <v>16781</v>
      </c>
      <c r="B14473" t="s">
        <v>2253</v>
      </c>
      <c r="C14473">
        <v>10230</v>
      </c>
      <c r="D14473">
        <v>4688336071</v>
      </c>
    </row>
    <row r="14474" spans="1:4" x14ac:dyDescent="0.3">
      <c r="A14474" t="s">
        <v>16782</v>
      </c>
      <c r="B14474" t="s">
        <v>2572</v>
      </c>
      <c r="C14474">
        <v>23057</v>
      </c>
      <c r="D14474">
        <v>2975315244</v>
      </c>
    </row>
    <row r="14475" spans="1:4" x14ac:dyDescent="0.3">
      <c r="A14475" t="s">
        <v>16783</v>
      </c>
      <c r="B14475" t="s">
        <v>2403</v>
      </c>
      <c r="C14475">
        <v>36468</v>
      </c>
      <c r="D14475">
        <v>6009848660</v>
      </c>
    </row>
    <row r="14476" spans="1:4" x14ac:dyDescent="0.3">
      <c r="A14476" t="s">
        <v>16784</v>
      </c>
      <c r="B14476" t="s">
        <v>4864</v>
      </c>
      <c r="C14476">
        <v>55191</v>
      </c>
      <c r="D14476">
        <v>4670832530</v>
      </c>
    </row>
    <row r="14477" spans="1:4" x14ac:dyDescent="0.3">
      <c r="A14477" t="s">
        <v>16785</v>
      </c>
      <c r="B14477" t="s">
        <v>2802</v>
      </c>
      <c r="C14477">
        <v>12607</v>
      </c>
      <c r="D14477">
        <v>7473861379</v>
      </c>
    </row>
    <row r="14478" spans="1:4" x14ac:dyDescent="0.3">
      <c r="A14478" t="s">
        <v>16786</v>
      </c>
      <c r="B14478" t="s">
        <v>2802</v>
      </c>
      <c r="C14478">
        <v>29374</v>
      </c>
      <c r="D14478">
        <v>9491257560</v>
      </c>
    </row>
    <row r="14479" spans="1:4" x14ac:dyDescent="0.3">
      <c r="A14479" t="s">
        <v>16787</v>
      </c>
      <c r="B14479" t="s">
        <v>3235</v>
      </c>
      <c r="C14479">
        <v>10595</v>
      </c>
      <c r="D14479">
        <v>2908560011</v>
      </c>
    </row>
    <row r="14480" spans="1:4" x14ac:dyDescent="0.3">
      <c r="A14480" t="s">
        <v>16788</v>
      </c>
      <c r="B14480" t="s">
        <v>2530</v>
      </c>
      <c r="C14480">
        <v>41379</v>
      </c>
      <c r="D14480">
        <v>7039995972</v>
      </c>
    </row>
    <row r="14481" spans="1:4" x14ac:dyDescent="0.3">
      <c r="A14481" t="s">
        <v>16789</v>
      </c>
      <c r="B14481" t="s">
        <v>2047</v>
      </c>
      <c r="C14481">
        <v>10623</v>
      </c>
      <c r="D14481">
        <v>3469413983</v>
      </c>
    </row>
    <row r="14482" spans="1:4" x14ac:dyDescent="0.3">
      <c r="A14482" t="s">
        <v>16790</v>
      </c>
      <c r="B14482" t="s">
        <v>2298</v>
      </c>
      <c r="C14482">
        <v>20633</v>
      </c>
      <c r="D14482">
        <v>2408183758</v>
      </c>
    </row>
    <row r="14483" spans="1:4" x14ac:dyDescent="0.3">
      <c r="A14483" t="s">
        <v>16791</v>
      </c>
      <c r="B14483" t="s">
        <v>2639</v>
      </c>
      <c r="C14483">
        <v>41983</v>
      </c>
      <c r="D14483">
        <v>6378969205</v>
      </c>
    </row>
    <row r="14484" spans="1:4" x14ac:dyDescent="0.3">
      <c r="A14484" t="s">
        <v>16792</v>
      </c>
      <c r="B14484" t="s">
        <v>2010</v>
      </c>
      <c r="C14484">
        <v>28308</v>
      </c>
      <c r="D14484">
        <v>1888252693</v>
      </c>
    </row>
    <row r="14485" spans="1:4" x14ac:dyDescent="0.3">
      <c r="A14485" t="s">
        <v>16793</v>
      </c>
      <c r="B14485" t="s">
        <v>2146</v>
      </c>
      <c r="C14485">
        <v>22242</v>
      </c>
      <c r="D14485">
        <v>4192879565</v>
      </c>
    </row>
    <row r="14486" spans="1:4" x14ac:dyDescent="0.3">
      <c r="A14486" t="s">
        <v>16794</v>
      </c>
      <c r="B14486" t="s">
        <v>2628</v>
      </c>
      <c r="C14486">
        <v>55293</v>
      </c>
      <c r="D14486">
        <v>8093156364</v>
      </c>
    </row>
    <row r="14487" spans="1:4" x14ac:dyDescent="0.3">
      <c r="A14487" t="s">
        <v>16795</v>
      </c>
      <c r="B14487" t="s">
        <v>1991</v>
      </c>
      <c r="C14487">
        <v>38338</v>
      </c>
      <c r="D14487">
        <v>7273123196</v>
      </c>
    </row>
    <row r="14488" spans="1:4" x14ac:dyDescent="0.3">
      <c r="A14488" t="s">
        <v>16796</v>
      </c>
      <c r="B14488" t="s">
        <v>2343</v>
      </c>
      <c r="C14488">
        <v>18707</v>
      </c>
      <c r="D14488">
        <v>324399618</v>
      </c>
    </row>
    <row r="14489" spans="1:4" x14ac:dyDescent="0.3">
      <c r="A14489" t="s">
        <v>16797</v>
      </c>
      <c r="B14489" t="s">
        <v>4018</v>
      </c>
      <c r="C14489">
        <v>44048</v>
      </c>
      <c r="D14489">
        <v>8705788102</v>
      </c>
    </row>
    <row r="14490" spans="1:4" x14ac:dyDescent="0.3">
      <c r="A14490" t="s">
        <v>16798</v>
      </c>
      <c r="B14490" t="s">
        <v>2022</v>
      </c>
      <c r="C14490">
        <v>24468</v>
      </c>
      <c r="D14490">
        <v>278558984</v>
      </c>
    </row>
    <row r="14491" spans="1:4" x14ac:dyDescent="0.3">
      <c r="A14491" t="s">
        <v>16799</v>
      </c>
      <c r="B14491" t="s">
        <v>2279</v>
      </c>
      <c r="C14491">
        <v>14591</v>
      </c>
      <c r="D14491">
        <v>2149326663</v>
      </c>
    </row>
    <row r="14492" spans="1:4" x14ac:dyDescent="0.3">
      <c r="A14492" t="s">
        <v>16800</v>
      </c>
      <c r="B14492" t="s">
        <v>2203</v>
      </c>
      <c r="C14492">
        <v>20465</v>
      </c>
      <c r="D14492">
        <v>9457151267</v>
      </c>
    </row>
    <row r="14493" spans="1:4" x14ac:dyDescent="0.3">
      <c r="A14493" t="s">
        <v>16801</v>
      </c>
      <c r="B14493" t="s">
        <v>1980</v>
      </c>
      <c r="C14493">
        <v>11372</v>
      </c>
      <c r="D14493">
        <v>5299481160</v>
      </c>
    </row>
    <row r="14494" spans="1:4" x14ac:dyDescent="0.3">
      <c r="A14494" t="s">
        <v>16802</v>
      </c>
      <c r="B14494" t="s">
        <v>2018</v>
      </c>
      <c r="C14494">
        <v>12736</v>
      </c>
      <c r="D14494">
        <v>5474718616</v>
      </c>
    </row>
    <row r="14495" spans="1:4" x14ac:dyDescent="0.3">
      <c r="A14495" t="s">
        <v>16803</v>
      </c>
      <c r="B14495" t="s">
        <v>1966</v>
      </c>
      <c r="C14495">
        <v>34906</v>
      </c>
      <c r="D14495">
        <v>8945564357</v>
      </c>
    </row>
    <row r="14496" spans="1:4" x14ac:dyDescent="0.3">
      <c r="A14496" t="s">
        <v>16804</v>
      </c>
      <c r="B14496" t="s">
        <v>1988</v>
      </c>
      <c r="C14496">
        <v>30996</v>
      </c>
      <c r="D14496">
        <v>3642988458</v>
      </c>
    </row>
    <row r="14497" spans="1:4" x14ac:dyDescent="0.3">
      <c r="A14497" t="s">
        <v>16805</v>
      </c>
      <c r="B14497" t="s">
        <v>2260</v>
      </c>
      <c r="C14497">
        <v>35904</v>
      </c>
      <c r="D14497">
        <v>4039266773</v>
      </c>
    </row>
    <row r="14498" spans="1:4" x14ac:dyDescent="0.3">
      <c r="A14498" t="s">
        <v>16806</v>
      </c>
      <c r="B14498" t="s">
        <v>2424</v>
      </c>
      <c r="C14498">
        <v>58885</v>
      </c>
      <c r="D14498">
        <v>9939542542</v>
      </c>
    </row>
    <row r="14499" spans="1:4" x14ac:dyDescent="0.3">
      <c r="A14499" t="s">
        <v>16807</v>
      </c>
      <c r="B14499" t="s">
        <v>2184</v>
      </c>
      <c r="C14499">
        <v>20754</v>
      </c>
      <c r="D14499">
        <v>1518783783</v>
      </c>
    </row>
    <row r="14500" spans="1:4" x14ac:dyDescent="0.3">
      <c r="A14500" t="s">
        <v>16808</v>
      </c>
      <c r="B14500" t="s">
        <v>2405</v>
      </c>
      <c r="C14500">
        <v>53409</v>
      </c>
      <c r="D14500">
        <v>6596440737</v>
      </c>
    </row>
    <row r="14501" spans="1:4" x14ac:dyDescent="0.3">
      <c r="A14501" t="s">
        <v>16809</v>
      </c>
      <c r="B14501" t="s">
        <v>2253</v>
      </c>
      <c r="C14501">
        <v>55152</v>
      </c>
      <c r="D14501">
        <v>6837456032</v>
      </c>
    </row>
    <row r="14502" spans="1:4" x14ac:dyDescent="0.3">
      <c r="A14502" t="s">
        <v>16810</v>
      </c>
      <c r="B14502" t="s">
        <v>3279</v>
      </c>
      <c r="C14502">
        <v>19131</v>
      </c>
      <c r="D14502">
        <v>583595162</v>
      </c>
    </row>
    <row r="14503" spans="1:4" x14ac:dyDescent="0.3">
      <c r="A14503" t="s">
        <v>16811</v>
      </c>
      <c r="B14503" t="s">
        <v>2824</v>
      </c>
      <c r="C14503">
        <v>51952</v>
      </c>
      <c r="D14503">
        <v>9732655267</v>
      </c>
    </row>
    <row r="14504" spans="1:4" x14ac:dyDescent="0.3">
      <c r="A14504" t="s">
        <v>16812</v>
      </c>
      <c r="B14504" t="s">
        <v>2369</v>
      </c>
      <c r="C14504">
        <v>57104</v>
      </c>
      <c r="D14504">
        <v>4937054791</v>
      </c>
    </row>
    <row r="14505" spans="1:4" x14ac:dyDescent="0.3">
      <c r="A14505" t="s">
        <v>16813</v>
      </c>
      <c r="B14505" t="s">
        <v>3356</v>
      </c>
      <c r="C14505">
        <v>31573</v>
      </c>
      <c r="D14505">
        <v>3569619966</v>
      </c>
    </row>
    <row r="14506" spans="1:4" x14ac:dyDescent="0.3">
      <c r="A14506" t="s">
        <v>16814</v>
      </c>
      <c r="B14506" t="s">
        <v>2639</v>
      </c>
      <c r="C14506">
        <v>33005</v>
      </c>
      <c r="D14506">
        <v>4194897803</v>
      </c>
    </row>
    <row r="14507" spans="1:4" x14ac:dyDescent="0.3">
      <c r="A14507" t="s">
        <v>16815</v>
      </c>
      <c r="B14507" t="s">
        <v>2583</v>
      </c>
      <c r="C14507">
        <v>47539</v>
      </c>
      <c r="D14507">
        <v>6300411419</v>
      </c>
    </row>
    <row r="14508" spans="1:4" x14ac:dyDescent="0.3">
      <c r="A14508" t="s">
        <v>16816</v>
      </c>
      <c r="B14508" t="s">
        <v>2503</v>
      </c>
      <c r="C14508">
        <v>47849</v>
      </c>
      <c r="D14508">
        <v>7462528568</v>
      </c>
    </row>
    <row r="14509" spans="1:4" x14ac:dyDescent="0.3">
      <c r="A14509" t="s">
        <v>16817</v>
      </c>
      <c r="B14509" t="s">
        <v>2501</v>
      </c>
      <c r="C14509">
        <v>32757</v>
      </c>
      <c r="D14509">
        <v>9434604370</v>
      </c>
    </row>
    <row r="14510" spans="1:4" x14ac:dyDescent="0.3">
      <c r="A14510" t="s">
        <v>16818</v>
      </c>
      <c r="B14510" t="s">
        <v>2572</v>
      </c>
      <c r="C14510">
        <v>28410</v>
      </c>
      <c r="D14510">
        <v>7596173217</v>
      </c>
    </row>
    <row r="14511" spans="1:4" x14ac:dyDescent="0.3">
      <c r="A14511" t="s">
        <v>16819</v>
      </c>
      <c r="B14511" t="s">
        <v>2184</v>
      </c>
      <c r="C14511">
        <v>28321</v>
      </c>
      <c r="D14511">
        <v>5552170407</v>
      </c>
    </row>
    <row r="14512" spans="1:4" x14ac:dyDescent="0.3">
      <c r="A14512" t="s">
        <v>16820</v>
      </c>
      <c r="B14512" t="s">
        <v>2378</v>
      </c>
      <c r="C14512">
        <v>57744</v>
      </c>
      <c r="D14512">
        <v>4718207207</v>
      </c>
    </row>
    <row r="14513" spans="1:4" x14ac:dyDescent="0.3">
      <c r="A14513" t="s">
        <v>16821</v>
      </c>
      <c r="B14513" t="s">
        <v>3023</v>
      </c>
      <c r="C14513">
        <v>46659</v>
      </c>
      <c r="D14513">
        <v>2809344809</v>
      </c>
    </row>
    <row r="14514" spans="1:4" x14ac:dyDescent="0.3">
      <c r="A14514" t="s">
        <v>16822</v>
      </c>
      <c r="B14514" t="s">
        <v>2970</v>
      </c>
      <c r="C14514">
        <v>15584</v>
      </c>
      <c r="D14514">
        <v>6836716731</v>
      </c>
    </row>
    <row r="14515" spans="1:4" x14ac:dyDescent="0.3">
      <c r="A14515" t="s">
        <v>16823</v>
      </c>
      <c r="B14515" t="s">
        <v>2470</v>
      </c>
      <c r="C14515">
        <v>12722</v>
      </c>
      <c r="D14515">
        <v>2821741499</v>
      </c>
    </row>
    <row r="14516" spans="1:4" x14ac:dyDescent="0.3">
      <c r="A14516" t="s">
        <v>16824</v>
      </c>
      <c r="B14516" t="s">
        <v>2073</v>
      </c>
      <c r="C14516">
        <v>14418</v>
      </c>
      <c r="D14516">
        <v>3996818513</v>
      </c>
    </row>
    <row r="14517" spans="1:4" x14ac:dyDescent="0.3">
      <c r="A14517" t="s">
        <v>16825</v>
      </c>
      <c r="B14517" t="s">
        <v>2691</v>
      </c>
      <c r="C14517">
        <v>18896</v>
      </c>
      <c r="D14517">
        <v>2066028762</v>
      </c>
    </row>
    <row r="14518" spans="1:4" x14ac:dyDescent="0.3">
      <c r="A14518" t="s">
        <v>16826</v>
      </c>
      <c r="B14518" t="s">
        <v>2709</v>
      </c>
      <c r="C14518">
        <v>32485</v>
      </c>
      <c r="D14518">
        <v>1014658829</v>
      </c>
    </row>
    <row r="14519" spans="1:4" x14ac:dyDescent="0.3">
      <c r="A14519" t="s">
        <v>16827</v>
      </c>
      <c r="B14519" t="s">
        <v>2207</v>
      </c>
      <c r="C14519">
        <v>38318</v>
      </c>
      <c r="D14519">
        <v>650049144</v>
      </c>
    </row>
    <row r="14520" spans="1:4" x14ac:dyDescent="0.3">
      <c r="A14520" t="s">
        <v>16828</v>
      </c>
      <c r="B14520" t="s">
        <v>3315</v>
      </c>
      <c r="C14520">
        <v>29382</v>
      </c>
      <c r="D14520">
        <v>6284045549</v>
      </c>
    </row>
    <row r="14521" spans="1:4" x14ac:dyDescent="0.3">
      <c r="A14521" t="s">
        <v>16829</v>
      </c>
      <c r="B14521" t="s">
        <v>2242</v>
      </c>
      <c r="C14521">
        <v>12703</v>
      </c>
      <c r="D14521">
        <v>556704134</v>
      </c>
    </row>
    <row r="14522" spans="1:4" x14ac:dyDescent="0.3">
      <c r="A14522" t="s">
        <v>16830</v>
      </c>
      <c r="B14522" t="s">
        <v>2734</v>
      </c>
      <c r="C14522">
        <v>31191</v>
      </c>
      <c r="D14522">
        <v>544760832</v>
      </c>
    </row>
    <row r="14523" spans="1:4" x14ac:dyDescent="0.3">
      <c r="A14523" t="s">
        <v>16831</v>
      </c>
      <c r="B14523" t="s">
        <v>1938</v>
      </c>
      <c r="C14523">
        <v>42667</v>
      </c>
      <c r="D14523">
        <v>5395528121</v>
      </c>
    </row>
    <row r="14524" spans="1:4" x14ac:dyDescent="0.3">
      <c r="A14524" t="s">
        <v>16832</v>
      </c>
      <c r="B14524" t="s">
        <v>3753</v>
      </c>
      <c r="C14524">
        <v>23612</v>
      </c>
      <c r="D14524">
        <v>8568859739</v>
      </c>
    </row>
    <row r="14525" spans="1:4" x14ac:dyDescent="0.3">
      <c r="A14525" t="s">
        <v>16833</v>
      </c>
      <c r="B14525" t="s">
        <v>2264</v>
      </c>
      <c r="C14525">
        <v>53708</v>
      </c>
      <c r="D14525">
        <v>1296185559</v>
      </c>
    </row>
    <row r="14526" spans="1:4" x14ac:dyDescent="0.3">
      <c r="A14526" t="s">
        <v>16834</v>
      </c>
      <c r="B14526" t="s">
        <v>2001</v>
      </c>
      <c r="C14526">
        <v>35449</v>
      </c>
      <c r="D14526">
        <v>5074304008</v>
      </c>
    </row>
    <row r="14527" spans="1:4" x14ac:dyDescent="0.3">
      <c r="A14527" t="s">
        <v>16835</v>
      </c>
      <c r="B14527" t="s">
        <v>1932</v>
      </c>
      <c r="C14527">
        <v>41793</v>
      </c>
      <c r="D14527">
        <v>6789690301</v>
      </c>
    </row>
    <row r="14528" spans="1:4" x14ac:dyDescent="0.3">
      <c r="A14528" t="s">
        <v>16836</v>
      </c>
      <c r="B14528" t="s">
        <v>2951</v>
      </c>
      <c r="C14528">
        <v>55229</v>
      </c>
      <c r="D14528">
        <v>3075132195</v>
      </c>
    </row>
    <row r="14529" spans="1:4" x14ac:dyDescent="0.3">
      <c r="A14529" t="s">
        <v>16837</v>
      </c>
      <c r="B14529" t="s">
        <v>2156</v>
      </c>
      <c r="C14529">
        <v>25003</v>
      </c>
      <c r="D14529">
        <v>6253520369</v>
      </c>
    </row>
    <row r="14530" spans="1:4" x14ac:dyDescent="0.3">
      <c r="A14530" t="s">
        <v>16838</v>
      </c>
      <c r="B14530" t="s">
        <v>2530</v>
      </c>
      <c r="C14530">
        <v>45890</v>
      </c>
      <c r="D14530">
        <v>9196221739</v>
      </c>
    </row>
    <row r="14531" spans="1:4" x14ac:dyDescent="0.3">
      <c r="A14531" t="s">
        <v>16839</v>
      </c>
      <c r="B14531" t="s">
        <v>3558</v>
      </c>
      <c r="C14531">
        <v>31105</v>
      </c>
      <c r="D14531">
        <v>8695742075</v>
      </c>
    </row>
    <row r="14532" spans="1:4" x14ac:dyDescent="0.3">
      <c r="A14532" t="s">
        <v>16840</v>
      </c>
      <c r="B14532" t="s">
        <v>2901</v>
      </c>
      <c r="C14532">
        <v>34444</v>
      </c>
      <c r="D14532">
        <v>9095573850</v>
      </c>
    </row>
    <row r="14533" spans="1:4" x14ac:dyDescent="0.3">
      <c r="A14533" t="s">
        <v>16841</v>
      </c>
      <c r="B14533" t="s">
        <v>4018</v>
      </c>
      <c r="C14533">
        <v>17751</v>
      </c>
      <c r="D14533">
        <v>7180110256</v>
      </c>
    </row>
    <row r="14534" spans="1:4" x14ac:dyDescent="0.3">
      <c r="A14534" t="s">
        <v>16842</v>
      </c>
      <c r="B14534" t="s">
        <v>2116</v>
      </c>
      <c r="C14534">
        <v>43864</v>
      </c>
      <c r="D14534">
        <v>3418374697</v>
      </c>
    </row>
    <row r="14535" spans="1:4" x14ac:dyDescent="0.3">
      <c r="A14535" t="s">
        <v>16843</v>
      </c>
      <c r="B14535" t="s">
        <v>3915</v>
      </c>
      <c r="C14535">
        <v>53592</v>
      </c>
      <c r="D14535">
        <v>4406664351</v>
      </c>
    </row>
    <row r="14536" spans="1:4" x14ac:dyDescent="0.3">
      <c r="A14536" t="s">
        <v>16844</v>
      </c>
      <c r="B14536" t="s">
        <v>2279</v>
      </c>
      <c r="C14536">
        <v>34660</v>
      </c>
      <c r="D14536">
        <v>2524572722</v>
      </c>
    </row>
    <row r="14537" spans="1:4" x14ac:dyDescent="0.3">
      <c r="A14537" t="s">
        <v>16845</v>
      </c>
      <c r="B14537" t="s">
        <v>2219</v>
      </c>
      <c r="C14537">
        <v>41484</v>
      </c>
      <c r="D14537">
        <v>6408517315</v>
      </c>
    </row>
    <row r="14538" spans="1:4" x14ac:dyDescent="0.3">
      <c r="A14538" t="s">
        <v>16846</v>
      </c>
      <c r="B14538" t="s">
        <v>3356</v>
      </c>
      <c r="C14538">
        <v>23104</v>
      </c>
      <c r="D14538">
        <v>4256220232</v>
      </c>
    </row>
    <row r="14539" spans="1:4" x14ac:dyDescent="0.3">
      <c r="A14539" t="s">
        <v>16847</v>
      </c>
      <c r="B14539" t="s">
        <v>2348</v>
      </c>
      <c r="C14539">
        <v>55156</v>
      </c>
      <c r="D14539">
        <v>3000763902</v>
      </c>
    </row>
    <row r="14540" spans="1:4" x14ac:dyDescent="0.3">
      <c r="A14540" t="s">
        <v>16848</v>
      </c>
      <c r="B14540" t="s">
        <v>3527</v>
      </c>
      <c r="C14540">
        <v>56716</v>
      </c>
      <c r="D14540">
        <v>589071254</v>
      </c>
    </row>
    <row r="14541" spans="1:4" x14ac:dyDescent="0.3">
      <c r="A14541" t="s">
        <v>16849</v>
      </c>
      <c r="B14541" t="s">
        <v>1964</v>
      </c>
      <c r="C14541">
        <v>56664</v>
      </c>
      <c r="D14541">
        <v>1958063002</v>
      </c>
    </row>
    <row r="14542" spans="1:4" x14ac:dyDescent="0.3">
      <c r="A14542" t="s">
        <v>16850</v>
      </c>
      <c r="B14542" t="s">
        <v>1940</v>
      </c>
      <c r="C14542">
        <v>28562</v>
      </c>
      <c r="D14542">
        <v>9518260397</v>
      </c>
    </row>
    <row r="14543" spans="1:4" x14ac:dyDescent="0.3">
      <c r="A14543" t="s">
        <v>16851</v>
      </c>
      <c r="B14543" t="s">
        <v>2221</v>
      </c>
      <c r="C14543">
        <v>30495</v>
      </c>
      <c r="D14543">
        <v>2524849899</v>
      </c>
    </row>
    <row r="14544" spans="1:4" x14ac:dyDescent="0.3">
      <c r="A14544" t="s">
        <v>16852</v>
      </c>
      <c r="B14544" t="s">
        <v>2032</v>
      </c>
      <c r="C14544">
        <v>22800</v>
      </c>
      <c r="D14544">
        <v>819852252</v>
      </c>
    </row>
    <row r="14545" spans="1:4" x14ac:dyDescent="0.3">
      <c r="A14545" t="s">
        <v>16853</v>
      </c>
      <c r="B14545" t="s">
        <v>2567</v>
      </c>
      <c r="C14545">
        <v>27723</v>
      </c>
      <c r="D14545">
        <v>650049144</v>
      </c>
    </row>
    <row r="14546" spans="1:4" x14ac:dyDescent="0.3">
      <c r="A14546" t="s">
        <v>16854</v>
      </c>
      <c r="B14546" t="s">
        <v>2223</v>
      </c>
      <c r="C14546">
        <v>29226</v>
      </c>
      <c r="D14546">
        <v>7516977292</v>
      </c>
    </row>
    <row r="14547" spans="1:4" x14ac:dyDescent="0.3">
      <c r="A14547" t="s">
        <v>16855</v>
      </c>
      <c r="B14547" t="s">
        <v>3734</v>
      </c>
      <c r="C14547">
        <v>22693</v>
      </c>
      <c r="D14547">
        <v>7180110256</v>
      </c>
    </row>
    <row r="14548" spans="1:4" x14ac:dyDescent="0.3">
      <c r="A14548" t="s">
        <v>16856</v>
      </c>
      <c r="B14548" t="s">
        <v>1944</v>
      </c>
      <c r="C14548">
        <v>25853</v>
      </c>
      <c r="D14548">
        <v>9854387496</v>
      </c>
    </row>
    <row r="14549" spans="1:4" x14ac:dyDescent="0.3">
      <c r="A14549" t="s">
        <v>16857</v>
      </c>
      <c r="B14549" t="s">
        <v>2457</v>
      </c>
      <c r="C14549">
        <v>59176</v>
      </c>
      <c r="D14549">
        <v>8256403403</v>
      </c>
    </row>
    <row r="14550" spans="1:4" x14ac:dyDescent="0.3">
      <c r="A14550" t="s">
        <v>16858</v>
      </c>
      <c r="B14550" t="s">
        <v>2006</v>
      </c>
      <c r="C14550">
        <v>16924</v>
      </c>
      <c r="D14550">
        <v>4492546545</v>
      </c>
    </row>
    <row r="14551" spans="1:4" x14ac:dyDescent="0.3">
      <c r="A14551" t="s">
        <v>16859</v>
      </c>
      <c r="B14551" t="s">
        <v>2004</v>
      </c>
      <c r="C14551">
        <v>48254</v>
      </c>
      <c r="D14551">
        <v>2402470968</v>
      </c>
    </row>
    <row r="14552" spans="1:4" x14ac:dyDescent="0.3">
      <c r="A14552" t="s">
        <v>16860</v>
      </c>
      <c r="B14552" t="s">
        <v>1932</v>
      </c>
      <c r="C14552">
        <v>29957</v>
      </c>
      <c r="D14552">
        <v>1462166245</v>
      </c>
    </row>
    <row r="14553" spans="1:4" x14ac:dyDescent="0.3">
      <c r="A14553" t="s">
        <v>16861</v>
      </c>
      <c r="B14553" t="s">
        <v>1956</v>
      </c>
      <c r="C14553">
        <v>10022</v>
      </c>
      <c r="D14553">
        <v>7152427402</v>
      </c>
    </row>
    <row r="14554" spans="1:4" x14ac:dyDescent="0.3">
      <c r="A14554" t="s">
        <v>16862</v>
      </c>
      <c r="B14554" t="s">
        <v>2576</v>
      </c>
      <c r="C14554">
        <v>57030</v>
      </c>
      <c r="D14554">
        <v>806065796</v>
      </c>
    </row>
    <row r="14555" spans="1:4" x14ac:dyDescent="0.3">
      <c r="A14555" t="s">
        <v>16863</v>
      </c>
      <c r="B14555" t="s">
        <v>3050</v>
      </c>
      <c r="C14555">
        <v>10841</v>
      </c>
      <c r="D14555">
        <v>7304628987</v>
      </c>
    </row>
    <row r="14556" spans="1:4" x14ac:dyDescent="0.3">
      <c r="A14556" t="s">
        <v>16864</v>
      </c>
      <c r="B14556" t="s">
        <v>2521</v>
      </c>
      <c r="C14556">
        <v>39392</v>
      </c>
      <c r="D14556">
        <v>3409869514</v>
      </c>
    </row>
    <row r="14557" spans="1:4" x14ac:dyDescent="0.3">
      <c r="A14557" t="s">
        <v>16865</v>
      </c>
      <c r="B14557" t="s">
        <v>1982</v>
      </c>
      <c r="C14557">
        <v>10780</v>
      </c>
      <c r="D14557">
        <v>5623896162</v>
      </c>
    </row>
    <row r="14558" spans="1:4" x14ac:dyDescent="0.3">
      <c r="A14558" t="s">
        <v>16866</v>
      </c>
      <c r="B14558" t="s">
        <v>2457</v>
      </c>
      <c r="C14558">
        <v>40226</v>
      </c>
      <c r="D14558">
        <v>9800744517</v>
      </c>
    </row>
    <row r="14559" spans="1:4" x14ac:dyDescent="0.3">
      <c r="A14559" t="s">
        <v>16867</v>
      </c>
      <c r="B14559" t="s">
        <v>2965</v>
      </c>
      <c r="C14559">
        <v>45405</v>
      </c>
      <c r="D14559">
        <v>6383978705</v>
      </c>
    </row>
    <row r="14560" spans="1:4" x14ac:dyDescent="0.3">
      <c r="A14560" t="s">
        <v>16868</v>
      </c>
      <c r="B14560" t="s">
        <v>2670</v>
      </c>
      <c r="C14560">
        <v>52941</v>
      </c>
      <c r="D14560">
        <v>3458178171</v>
      </c>
    </row>
    <row r="14561" spans="1:4" x14ac:dyDescent="0.3">
      <c r="A14561" t="s">
        <v>16869</v>
      </c>
      <c r="B14561" t="s">
        <v>2439</v>
      </c>
      <c r="C14561">
        <v>50783</v>
      </c>
      <c r="D14561">
        <v>4768342426</v>
      </c>
    </row>
    <row r="14562" spans="1:4" x14ac:dyDescent="0.3">
      <c r="A14562" t="s">
        <v>16870</v>
      </c>
      <c r="B14562" t="s">
        <v>3297</v>
      </c>
      <c r="C14562">
        <v>40768</v>
      </c>
      <c r="D14562">
        <v>4823073274</v>
      </c>
    </row>
    <row r="14563" spans="1:4" x14ac:dyDescent="0.3">
      <c r="A14563" t="s">
        <v>16871</v>
      </c>
      <c r="B14563" t="s">
        <v>2239</v>
      </c>
      <c r="C14563">
        <v>29669</v>
      </c>
      <c r="D14563">
        <v>5197585250</v>
      </c>
    </row>
    <row r="14564" spans="1:4" x14ac:dyDescent="0.3">
      <c r="A14564" t="s">
        <v>16872</v>
      </c>
      <c r="B14564" t="s">
        <v>2325</v>
      </c>
      <c r="C14564">
        <v>27629</v>
      </c>
      <c r="D14564">
        <v>4877108939</v>
      </c>
    </row>
    <row r="14565" spans="1:4" x14ac:dyDescent="0.3">
      <c r="A14565" t="s">
        <v>16873</v>
      </c>
      <c r="B14565" t="s">
        <v>4864</v>
      </c>
      <c r="C14565">
        <v>16023</v>
      </c>
      <c r="D14565">
        <v>5405945366</v>
      </c>
    </row>
    <row r="14566" spans="1:4" x14ac:dyDescent="0.3">
      <c r="A14566" t="s">
        <v>16874</v>
      </c>
      <c r="B14566" t="s">
        <v>2693</v>
      </c>
      <c r="C14566">
        <v>13341</v>
      </c>
      <c r="D14566">
        <v>9293760045</v>
      </c>
    </row>
    <row r="14567" spans="1:4" x14ac:dyDescent="0.3">
      <c r="A14567" t="s">
        <v>16875</v>
      </c>
      <c r="B14567" t="s">
        <v>2207</v>
      </c>
      <c r="C14567">
        <v>20080</v>
      </c>
      <c r="D14567">
        <v>2973558387</v>
      </c>
    </row>
    <row r="14568" spans="1:4" x14ac:dyDescent="0.3">
      <c r="A14568" t="s">
        <v>16876</v>
      </c>
      <c r="B14568" t="s">
        <v>2201</v>
      </c>
      <c r="C14568">
        <v>11384</v>
      </c>
      <c r="D14568">
        <v>5403399259</v>
      </c>
    </row>
    <row r="14569" spans="1:4" x14ac:dyDescent="0.3">
      <c r="A14569" t="s">
        <v>16877</v>
      </c>
      <c r="B14569" t="s">
        <v>1958</v>
      </c>
      <c r="C14569">
        <v>36542</v>
      </c>
      <c r="D14569">
        <v>6852060985</v>
      </c>
    </row>
    <row r="14570" spans="1:4" x14ac:dyDescent="0.3">
      <c r="A14570" t="s">
        <v>16878</v>
      </c>
      <c r="B14570" t="s">
        <v>2431</v>
      </c>
      <c r="C14570">
        <v>38364</v>
      </c>
      <c r="D14570">
        <v>4730395069</v>
      </c>
    </row>
    <row r="14571" spans="1:4" x14ac:dyDescent="0.3">
      <c r="A14571" t="s">
        <v>16879</v>
      </c>
      <c r="B14571" t="s">
        <v>2234</v>
      </c>
      <c r="C14571">
        <v>45330</v>
      </c>
      <c r="D14571">
        <v>2259282237</v>
      </c>
    </row>
    <row r="14572" spans="1:4" x14ac:dyDescent="0.3">
      <c r="A14572" t="s">
        <v>16880</v>
      </c>
      <c r="B14572" t="s">
        <v>2043</v>
      </c>
      <c r="C14572">
        <v>24413</v>
      </c>
      <c r="D14572">
        <v>8481632066</v>
      </c>
    </row>
    <row r="14573" spans="1:4" x14ac:dyDescent="0.3">
      <c r="A14573" t="s">
        <v>16881</v>
      </c>
      <c r="B14573" t="s">
        <v>2734</v>
      </c>
      <c r="C14573">
        <v>11189</v>
      </c>
      <c r="D14573">
        <v>7180536660</v>
      </c>
    </row>
    <row r="14574" spans="1:4" x14ac:dyDescent="0.3">
      <c r="A14574" t="s">
        <v>16882</v>
      </c>
      <c r="B14574" t="s">
        <v>3183</v>
      </c>
      <c r="C14574">
        <v>19203</v>
      </c>
      <c r="D14574">
        <v>2958727874</v>
      </c>
    </row>
    <row r="14575" spans="1:4" x14ac:dyDescent="0.3">
      <c r="A14575" t="s">
        <v>16883</v>
      </c>
      <c r="B14575" t="s">
        <v>2207</v>
      </c>
      <c r="C14575">
        <v>15383</v>
      </c>
      <c r="D14575">
        <v>140020098</v>
      </c>
    </row>
    <row r="14576" spans="1:4" x14ac:dyDescent="0.3">
      <c r="A14576" t="s">
        <v>16884</v>
      </c>
      <c r="B14576" t="s">
        <v>2660</v>
      </c>
      <c r="C14576">
        <v>18823</v>
      </c>
      <c r="D14576">
        <v>9002722281</v>
      </c>
    </row>
    <row r="14577" spans="1:4" x14ac:dyDescent="0.3">
      <c r="A14577" t="s">
        <v>16885</v>
      </c>
      <c r="B14577" t="s">
        <v>1978</v>
      </c>
      <c r="C14577">
        <v>24480</v>
      </c>
      <c r="D14577">
        <v>7007279686</v>
      </c>
    </row>
    <row r="14578" spans="1:4" x14ac:dyDescent="0.3">
      <c r="A14578" t="s">
        <v>16886</v>
      </c>
      <c r="B14578" t="s">
        <v>2223</v>
      </c>
      <c r="C14578">
        <v>33824</v>
      </c>
      <c r="D14578">
        <v>1545110042</v>
      </c>
    </row>
    <row r="14579" spans="1:4" x14ac:dyDescent="0.3">
      <c r="A14579" t="s">
        <v>16887</v>
      </c>
      <c r="B14579" t="s">
        <v>2137</v>
      </c>
      <c r="C14579">
        <v>21780</v>
      </c>
      <c r="D14579">
        <v>7240169995</v>
      </c>
    </row>
    <row r="14580" spans="1:4" x14ac:dyDescent="0.3">
      <c r="A14580" t="s">
        <v>16888</v>
      </c>
      <c r="B14580" t="s">
        <v>2606</v>
      </c>
      <c r="C14580">
        <v>57986</v>
      </c>
      <c r="D14580">
        <v>4475496373</v>
      </c>
    </row>
    <row r="14581" spans="1:4" x14ac:dyDescent="0.3">
      <c r="A14581" t="s">
        <v>16889</v>
      </c>
      <c r="B14581" t="s">
        <v>2133</v>
      </c>
      <c r="C14581">
        <v>24778</v>
      </c>
      <c r="D14581">
        <v>994826516</v>
      </c>
    </row>
    <row r="14582" spans="1:4" x14ac:dyDescent="0.3">
      <c r="A14582" t="s">
        <v>16890</v>
      </c>
      <c r="B14582" t="s">
        <v>1997</v>
      </c>
      <c r="C14582">
        <v>29406</v>
      </c>
      <c r="D14582">
        <v>6000780338</v>
      </c>
    </row>
    <row r="14583" spans="1:4" x14ac:dyDescent="0.3">
      <c r="A14583" t="s">
        <v>16891</v>
      </c>
      <c r="B14583" t="s">
        <v>2051</v>
      </c>
      <c r="C14583">
        <v>18306</v>
      </c>
      <c r="D14583">
        <v>6531376252</v>
      </c>
    </row>
    <row r="14584" spans="1:4" x14ac:dyDescent="0.3">
      <c r="A14584" t="s">
        <v>16892</v>
      </c>
      <c r="B14584" t="s">
        <v>2847</v>
      </c>
      <c r="C14584">
        <v>18641</v>
      </c>
      <c r="D14584">
        <v>3746690722</v>
      </c>
    </row>
    <row r="14585" spans="1:4" x14ac:dyDescent="0.3">
      <c r="A14585" t="s">
        <v>16893</v>
      </c>
      <c r="B14585" t="s">
        <v>2135</v>
      </c>
      <c r="C14585">
        <v>41745</v>
      </c>
      <c r="D14585">
        <v>8875305560</v>
      </c>
    </row>
    <row r="14586" spans="1:4" x14ac:dyDescent="0.3">
      <c r="A14586" t="s">
        <v>16894</v>
      </c>
      <c r="B14586" t="s">
        <v>2374</v>
      </c>
      <c r="C14586">
        <v>21870</v>
      </c>
      <c r="D14586">
        <v>6487054410</v>
      </c>
    </row>
    <row r="14587" spans="1:4" x14ac:dyDescent="0.3">
      <c r="A14587" t="s">
        <v>16895</v>
      </c>
      <c r="B14587" t="s">
        <v>2916</v>
      </c>
      <c r="C14587">
        <v>51689</v>
      </c>
      <c r="D14587">
        <v>2936088178</v>
      </c>
    </row>
    <row r="14588" spans="1:4" x14ac:dyDescent="0.3">
      <c r="A14588" t="s">
        <v>16896</v>
      </c>
      <c r="B14588" t="s">
        <v>2207</v>
      </c>
      <c r="C14588">
        <v>29100</v>
      </c>
      <c r="D14588">
        <v>3516592710</v>
      </c>
    </row>
    <row r="14589" spans="1:4" x14ac:dyDescent="0.3">
      <c r="A14589" t="s">
        <v>16897</v>
      </c>
      <c r="B14589" t="s">
        <v>2722</v>
      </c>
      <c r="C14589">
        <v>39017</v>
      </c>
      <c r="D14589">
        <v>630160104</v>
      </c>
    </row>
    <row r="14590" spans="1:4" x14ac:dyDescent="0.3">
      <c r="A14590" t="s">
        <v>16898</v>
      </c>
      <c r="B14590" t="s">
        <v>3873</v>
      </c>
      <c r="C14590">
        <v>57538</v>
      </c>
      <c r="D14590">
        <v>4406664351</v>
      </c>
    </row>
    <row r="14591" spans="1:4" x14ac:dyDescent="0.3">
      <c r="A14591" t="s">
        <v>16899</v>
      </c>
      <c r="B14591" t="s">
        <v>2606</v>
      </c>
      <c r="C14591">
        <v>52686</v>
      </c>
      <c r="D14591">
        <v>278558984</v>
      </c>
    </row>
    <row r="14592" spans="1:4" x14ac:dyDescent="0.3">
      <c r="A14592" t="s">
        <v>16900</v>
      </c>
      <c r="B14592" t="s">
        <v>3144</v>
      </c>
      <c r="C14592">
        <v>54650</v>
      </c>
      <c r="D14592">
        <v>483886254</v>
      </c>
    </row>
    <row r="14593" spans="1:4" x14ac:dyDescent="0.3">
      <c r="A14593" t="s">
        <v>16901</v>
      </c>
      <c r="B14593" t="s">
        <v>2035</v>
      </c>
      <c r="C14593">
        <v>13310</v>
      </c>
      <c r="D14593">
        <v>4359854056</v>
      </c>
    </row>
    <row r="14594" spans="1:4" x14ac:dyDescent="0.3">
      <c r="A14594" t="s">
        <v>16902</v>
      </c>
      <c r="B14594" t="s">
        <v>2109</v>
      </c>
      <c r="C14594">
        <v>33615</v>
      </c>
      <c r="D14594">
        <v>769312748</v>
      </c>
    </row>
    <row r="14595" spans="1:4" x14ac:dyDescent="0.3">
      <c r="A14595" t="s">
        <v>16903</v>
      </c>
      <c r="B14595" t="s">
        <v>2557</v>
      </c>
      <c r="C14595">
        <v>48114</v>
      </c>
      <c r="D14595">
        <v>161397387</v>
      </c>
    </row>
    <row r="14596" spans="1:4" x14ac:dyDescent="0.3">
      <c r="A14596" t="s">
        <v>16904</v>
      </c>
      <c r="B14596" t="s">
        <v>2061</v>
      </c>
      <c r="C14596">
        <v>17977</v>
      </c>
      <c r="D14596">
        <v>4223282808</v>
      </c>
    </row>
    <row r="14597" spans="1:4" x14ac:dyDescent="0.3">
      <c r="A14597" t="s">
        <v>16905</v>
      </c>
      <c r="B14597" t="s">
        <v>3142</v>
      </c>
      <c r="C14597">
        <v>24530</v>
      </c>
      <c r="D14597">
        <v>8533410514</v>
      </c>
    </row>
    <row r="14598" spans="1:4" x14ac:dyDescent="0.3">
      <c r="A14598" t="s">
        <v>16906</v>
      </c>
      <c r="B14598" t="s">
        <v>2161</v>
      </c>
      <c r="C14598">
        <v>29796</v>
      </c>
      <c r="D14598">
        <v>6938295417</v>
      </c>
    </row>
    <row r="14599" spans="1:4" x14ac:dyDescent="0.3">
      <c r="A14599" t="s">
        <v>16907</v>
      </c>
      <c r="B14599" t="s">
        <v>2687</v>
      </c>
      <c r="C14599">
        <v>42859</v>
      </c>
      <c r="D14599">
        <v>5795848808</v>
      </c>
    </row>
    <row r="14600" spans="1:4" x14ac:dyDescent="0.3">
      <c r="A14600" t="s">
        <v>16908</v>
      </c>
      <c r="B14600" t="s">
        <v>1950</v>
      </c>
      <c r="C14600">
        <v>36647</v>
      </c>
      <c r="D14600">
        <v>1425230725</v>
      </c>
    </row>
    <row r="14601" spans="1:4" x14ac:dyDescent="0.3">
      <c r="A14601" t="s">
        <v>16909</v>
      </c>
      <c r="B14601" t="s">
        <v>2389</v>
      </c>
      <c r="C14601">
        <v>27633</v>
      </c>
      <c r="D14601">
        <v>5561472151</v>
      </c>
    </row>
    <row r="14602" spans="1:4" x14ac:dyDescent="0.3">
      <c r="A14602" t="s">
        <v>16910</v>
      </c>
      <c r="B14602" t="s">
        <v>2293</v>
      </c>
      <c r="C14602">
        <v>19167</v>
      </c>
      <c r="D14602">
        <v>4639895275</v>
      </c>
    </row>
    <row r="14603" spans="1:4" x14ac:dyDescent="0.3">
      <c r="A14603" t="s">
        <v>16911</v>
      </c>
      <c r="B14603" t="s">
        <v>2670</v>
      </c>
      <c r="C14603">
        <v>53374</v>
      </c>
      <c r="D14603">
        <v>8482007106</v>
      </c>
    </row>
    <row r="14604" spans="1:4" x14ac:dyDescent="0.3">
      <c r="A14604" t="s">
        <v>16912</v>
      </c>
      <c r="B14604" t="s">
        <v>3023</v>
      </c>
      <c r="C14604">
        <v>27352</v>
      </c>
      <c r="D14604">
        <v>9726873223</v>
      </c>
    </row>
    <row r="14605" spans="1:4" x14ac:dyDescent="0.3">
      <c r="A14605" t="s">
        <v>16913</v>
      </c>
      <c r="B14605" t="s">
        <v>2207</v>
      </c>
      <c r="C14605">
        <v>23335</v>
      </c>
      <c r="D14605">
        <v>6173504774</v>
      </c>
    </row>
    <row r="14606" spans="1:4" x14ac:dyDescent="0.3">
      <c r="A14606" t="s">
        <v>16914</v>
      </c>
      <c r="B14606" t="s">
        <v>2188</v>
      </c>
      <c r="C14606">
        <v>11671</v>
      </c>
      <c r="D14606">
        <v>1351073265</v>
      </c>
    </row>
    <row r="14607" spans="1:4" x14ac:dyDescent="0.3">
      <c r="A14607" t="s">
        <v>16915</v>
      </c>
      <c r="B14607" t="s">
        <v>2149</v>
      </c>
      <c r="C14607">
        <v>23771</v>
      </c>
      <c r="D14607">
        <v>4499766028</v>
      </c>
    </row>
    <row r="14608" spans="1:4" x14ac:dyDescent="0.3">
      <c r="A14608" t="s">
        <v>16916</v>
      </c>
      <c r="B14608" t="s">
        <v>2552</v>
      </c>
      <c r="C14608">
        <v>19642</v>
      </c>
      <c r="D14608">
        <v>6854809452</v>
      </c>
    </row>
    <row r="14609" spans="1:4" x14ac:dyDescent="0.3">
      <c r="A14609" t="s">
        <v>16917</v>
      </c>
      <c r="B14609" t="s">
        <v>2035</v>
      </c>
      <c r="C14609">
        <v>30275</v>
      </c>
      <c r="D14609">
        <v>5837066497</v>
      </c>
    </row>
    <row r="14610" spans="1:4" x14ac:dyDescent="0.3">
      <c r="A14610" t="s">
        <v>16918</v>
      </c>
      <c r="B14610" t="s">
        <v>2260</v>
      </c>
      <c r="C14610">
        <v>52470</v>
      </c>
      <c r="D14610">
        <v>6126779991</v>
      </c>
    </row>
    <row r="14611" spans="1:4" x14ac:dyDescent="0.3">
      <c r="A14611" t="s">
        <v>16919</v>
      </c>
      <c r="B14611" t="s">
        <v>1930</v>
      </c>
      <c r="C14611">
        <v>14654</v>
      </c>
      <c r="D14611">
        <v>6842797632</v>
      </c>
    </row>
    <row r="14612" spans="1:4" x14ac:dyDescent="0.3">
      <c r="A14612" t="s">
        <v>16920</v>
      </c>
      <c r="B14612" t="s">
        <v>1995</v>
      </c>
      <c r="C14612">
        <v>22237</v>
      </c>
      <c r="D14612">
        <v>3075132195</v>
      </c>
    </row>
    <row r="14613" spans="1:4" x14ac:dyDescent="0.3">
      <c r="A14613" t="s">
        <v>16921</v>
      </c>
      <c r="B14613" t="s">
        <v>2530</v>
      </c>
      <c r="C14613">
        <v>12840</v>
      </c>
      <c r="D14613">
        <v>9104569016</v>
      </c>
    </row>
    <row r="14614" spans="1:4" x14ac:dyDescent="0.3">
      <c r="A14614" t="s">
        <v>16922</v>
      </c>
      <c r="B14614" t="s">
        <v>2225</v>
      </c>
      <c r="C14614">
        <v>34968</v>
      </c>
      <c r="D14614">
        <v>858481901</v>
      </c>
    </row>
    <row r="14615" spans="1:4" x14ac:dyDescent="0.3">
      <c r="A14615" t="s">
        <v>16923</v>
      </c>
      <c r="B14615" t="s">
        <v>2203</v>
      </c>
      <c r="C14615">
        <v>44453</v>
      </c>
      <c r="D14615">
        <v>6618120233</v>
      </c>
    </row>
    <row r="14616" spans="1:4" x14ac:dyDescent="0.3">
      <c r="A14616" t="s">
        <v>16924</v>
      </c>
      <c r="B14616" t="s">
        <v>2095</v>
      </c>
      <c r="C14616">
        <v>49416</v>
      </c>
      <c r="D14616">
        <v>6713405010</v>
      </c>
    </row>
    <row r="14617" spans="1:4" x14ac:dyDescent="0.3">
      <c r="A14617" t="s">
        <v>16925</v>
      </c>
      <c r="B14617" t="s">
        <v>3247</v>
      </c>
      <c r="C14617">
        <v>33120</v>
      </c>
      <c r="D14617">
        <v>3915983489</v>
      </c>
    </row>
    <row r="14618" spans="1:4" x14ac:dyDescent="0.3">
      <c r="A14618" t="s">
        <v>16926</v>
      </c>
      <c r="B14618" t="s">
        <v>2343</v>
      </c>
      <c r="C14618">
        <v>18490</v>
      </c>
      <c r="D14618">
        <v>8173067724</v>
      </c>
    </row>
    <row r="14619" spans="1:4" x14ac:dyDescent="0.3">
      <c r="A14619" t="s">
        <v>16927</v>
      </c>
      <c r="B14619" t="s">
        <v>3286</v>
      </c>
      <c r="C14619">
        <v>17181</v>
      </c>
      <c r="D14619">
        <v>5304381319</v>
      </c>
    </row>
    <row r="14620" spans="1:4" x14ac:dyDescent="0.3">
      <c r="A14620" t="s">
        <v>16928</v>
      </c>
      <c r="B14620" t="s">
        <v>2158</v>
      </c>
      <c r="C14620">
        <v>45541</v>
      </c>
      <c r="D14620">
        <v>3145039288</v>
      </c>
    </row>
    <row r="14621" spans="1:4" x14ac:dyDescent="0.3">
      <c r="A14621" t="s">
        <v>16929</v>
      </c>
      <c r="B14621" t="s">
        <v>3092</v>
      </c>
      <c r="C14621">
        <v>43605</v>
      </c>
      <c r="D14621">
        <v>4997183822</v>
      </c>
    </row>
    <row r="14622" spans="1:4" x14ac:dyDescent="0.3">
      <c r="A14622" t="s">
        <v>16930</v>
      </c>
      <c r="B14622" t="s">
        <v>2087</v>
      </c>
      <c r="C14622">
        <v>14307</v>
      </c>
      <c r="D14622">
        <v>7205256240</v>
      </c>
    </row>
    <row r="14623" spans="1:4" x14ac:dyDescent="0.3">
      <c r="A14623" t="s">
        <v>16931</v>
      </c>
      <c r="B14623" t="s">
        <v>3237</v>
      </c>
      <c r="C14623">
        <v>26005</v>
      </c>
      <c r="D14623">
        <v>7039995972</v>
      </c>
    </row>
    <row r="14624" spans="1:4" x14ac:dyDescent="0.3">
      <c r="A14624" t="s">
        <v>16932</v>
      </c>
      <c r="B14624" t="s">
        <v>2491</v>
      </c>
      <c r="C14624">
        <v>48118</v>
      </c>
      <c r="D14624">
        <v>492630925</v>
      </c>
    </row>
    <row r="14625" spans="1:4" x14ac:dyDescent="0.3">
      <c r="A14625" t="s">
        <v>16933</v>
      </c>
      <c r="B14625" t="s">
        <v>2593</v>
      </c>
      <c r="C14625">
        <v>25658</v>
      </c>
      <c r="D14625">
        <v>9545462825</v>
      </c>
    </row>
    <row r="14626" spans="1:4" x14ac:dyDescent="0.3">
      <c r="A14626" t="s">
        <v>16934</v>
      </c>
      <c r="B14626" t="s">
        <v>2650</v>
      </c>
      <c r="C14626">
        <v>43767</v>
      </c>
      <c r="D14626">
        <v>1231429186</v>
      </c>
    </row>
    <row r="14627" spans="1:4" x14ac:dyDescent="0.3">
      <c r="A14627" t="s">
        <v>16935</v>
      </c>
      <c r="B14627" t="s">
        <v>2614</v>
      </c>
      <c r="C14627">
        <v>46343</v>
      </c>
      <c r="D14627">
        <v>544760832</v>
      </c>
    </row>
    <row r="14628" spans="1:4" x14ac:dyDescent="0.3">
      <c r="A14628" t="s">
        <v>16936</v>
      </c>
      <c r="B14628" t="s">
        <v>2032</v>
      </c>
      <c r="C14628">
        <v>10532</v>
      </c>
      <c r="D14628">
        <v>8401146046</v>
      </c>
    </row>
    <row r="14629" spans="1:4" x14ac:dyDescent="0.3">
      <c r="A14629" t="s">
        <v>16937</v>
      </c>
      <c r="B14629" t="s">
        <v>3560</v>
      </c>
      <c r="C14629">
        <v>39832</v>
      </c>
      <c r="D14629">
        <v>3000763902</v>
      </c>
    </row>
    <row r="14630" spans="1:4" x14ac:dyDescent="0.3">
      <c r="A14630" t="s">
        <v>16938</v>
      </c>
      <c r="B14630" t="s">
        <v>3560</v>
      </c>
      <c r="C14630">
        <v>13392</v>
      </c>
      <c r="D14630">
        <v>3075132195</v>
      </c>
    </row>
    <row r="14631" spans="1:4" x14ac:dyDescent="0.3">
      <c r="A14631" t="s">
        <v>16939</v>
      </c>
      <c r="B14631" t="s">
        <v>2054</v>
      </c>
      <c r="C14631">
        <v>11758</v>
      </c>
      <c r="D14631">
        <v>6842797632</v>
      </c>
    </row>
    <row r="14632" spans="1:4" x14ac:dyDescent="0.3">
      <c r="A14632" t="s">
        <v>16940</v>
      </c>
      <c r="B14632" t="s">
        <v>3720</v>
      </c>
      <c r="C14632">
        <v>21133</v>
      </c>
      <c r="D14632">
        <v>325547246</v>
      </c>
    </row>
    <row r="14633" spans="1:4" x14ac:dyDescent="0.3">
      <c r="A14633" t="s">
        <v>16941</v>
      </c>
      <c r="B14633" t="s">
        <v>2246</v>
      </c>
      <c r="C14633">
        <v>56690</v>
      </c>
      <c r="D14633">
        <v>7304628987</v>
      </c>
    </row>
    <row r="14634" spans="1:4" x14ac:dyDescent="0.3">
      <c r="A14634" t="s">
        <v>16942</v>
      </c>
      <c r="B14634" t="s">
        <v>2133</v>
      </c>
      <c r="C14634">
        <v>53988</v>
      </c>
      <c r="D14634">
        <v>2053848936</v>
      </c>
    </row>
    <row r="14635" spans="1:4" x14ac:dyDescent="0.3">
      <c r="A14635" t="s">
        <v>16943</v>
      </c>
      <c r="B14635" t="s">
        <v>2276</v>
      </c>
      <c r="C14635">
        <v>23567</v>
      </c>
      <c r="D14635">
        <v>1841759848</v>
      </c>
    </row>
    <row r="14636" spans="1:4" x14ac:dyDescent="0.3">
      <c r="A14636" t="s">
        <v>16944</v>
      </c>
      <c r="B14636" t="s">
        <v>2244</v>
      </c>
      <c r="C14636">
        <v>23504</v>
      </c>
      <c r="D14636">
        <v>9674189459</v>
      </c>
    </row>
    <row r="14637" spans="1:4" x14ac:dyDescent="0.3">
      <c r="A14637" t="s">
        <v>16945</v>
      </c>
      <c r="B14637" t="s">
        <v>3583</v>
      </c>
      <c r="C14637">
        <v>14877</v>
      </c>
      <c r="D14637">
        <v>844376051</v>
      </c>
    </row>
    <row r="14638" spans="1:4" x14ac:dyDescent="0.3">
      <c r="A14638" t="s">
        <v>16946</v>
      </c>
      <c r="B14638" t="s">
        <v>2387</v>
      </c>
      <c r="C14638">
        <v>42453</v>
      </c>
      <c r="D14638">
        <v>9340388305</v>
      </c>
    </row>
    <row r="14639" spans="1:4" x14ac:dyDescent="0.3">
      <c r="A14639" t="s">
        <v>16947</v>
      </c>
      <c r="B14639" t="s">
        <v>2293</v>
      </c>
      <c r="C14639">
        <v>43409</v>
      </c>
      <c r="D14639">
        <v>3156820482</v>
      </c>
    </row>
    <row r="14640" spans="1:4" x14ac:dyDescent="0.3">
      <c r="A14640" t="s">
        <v>16948</v>
      </c>
      <c r="B14640" t="s">
        <v>2511</v>
      </c>
      <c r="C14640">
        <v>53845</v>
      </c>
      <c r="D14640">
        <v>1755716656</v>
      </c>
    </row>
    <row r="14641" spans="1:4" x14ac:dyDescent="0.3">
      <c r="A14641" t="s">
        <v>16949</v>
      </c>
      <c r="B14641" t="s">
        <v>2121</v>
      </c>
      <c r="C14641">
        <v>41596</v>
      </c>
      <c r="D14641">
        <v>3133221701</v>
      </c>
    </row>
    <row r="14642" spans="1:4" x14ac:dyDescent="0.3">
      <c r="A14642" t="s">
        <v>16950</v>
      </c>
      <c r="B14642" t="s">
        <v>1938</v>
      </c>
      <c r="C14642">
        <v>38798</v>
      </c>
      <c r="D14642">
        <v>6000780338</v>
      </c>
    </row>
    <row r="14643" spans="1:4" x14ac:dyDescent="0.3">
      <c r="A14643" t="s">
        <v>16951</v>
      </c>
      <c r="B14643" t="s">
        <v>3243</v>
      </c>
      <c r="C14643">
        <v>58875</v>
      </c>
      <c r="D14643">
        <v>3779559293</v>
      </c>
    </row>
    <row r="14644" spans="1:4" x14ac:dyDescent="0.3">
      <c r="A14644" t="s">
        <v>16952</v>
      </c>
      <c r="B14644" t="s">
        <v>2288</v>
      </c>
      <c r="C14644">
        <v>20933</v>
      </c>
      <c r="D14644">
        <v>7326611955</v>
      </c>
    </row>
    <row r="14645" spans="1:4" x14ac:dyDescent="0.3">
      <c r="A14645" t="s">
        <v>16953</v>
      </c>
      <c r="B14645" t="s">
        <v>2475</v>
      </c>
      <c r="C14645">
        <v>14310</v>
      </c>
      <c r="D14645">
        <v>1962975932</v>
      </c>
    </row>
    <row r="14646" spans="1:4" x14ac:dyDescent="0.3">
      <c r="A14646" t="s">
        <v>16954</v>
      </c>
      <c r="B14646" t="s">
        <v>2468</v>
      </c>
      <c r="C14646">
        <v>24990</v>
      </c>
      <c r="D14646">
        <v>5974179625</v>
      </c>
    </row>
    <row r="14647" spans="1:4" x14ac:dyDescent="0.3">
      <c r="A14647" t="s">
        <v>16955</v>
      </c>
      <c r="B14647" t="s">
        <v>2244</v>
      </c>
      <c r="C14647">
        <v>31648</v>
      </c>
      <c r="D14647">
        <v>630160104</v>
      </c>
    </row>
    <row r="14648" spans="1:4" x14ac:dyDescent="0.3">
      <c r="A14648" t="s">
        <v>16956</v>
      </c>
      <c r="B14648" t="s">
        <v>2633</v>
      </c>
      <c r="C14648">
        <v>44649</v>
      </c>
      <c r="D14648">
        <v>6961242316</v>
      </c>
    </row>
    <row r="14649" spans="1:4" x14ac:dyDescent="0.3">
      <c r="A14649" t="s">
        <v>16957</v>
      </c>
      <c r="B14649" t="s">
        <v>2257</v>
      </c>
      <c r="C14649">
        <v>23484</v>
      </c>
      <c r="D14649">
        <v>7707009371</v>
      </c>
    </row>
    <row r="14650" spans="1:4" x14ac:dyDescent="0.3">
      <c r="A14650" t="s">
        <v>16958</v>
      </c>
      <c r="B14650" t="s">
        <v>2035</v>
      </c>
      <c r="C14650">
        <v>36914</v>
      </c>
      <c r="D14650">
        <v>8302317314</v>
      </c>
    </row>
    <row r="14651" spans="1:4" x14ac:dyDescent="0.3">
      <c r="A14651" t="s">
        <v>16959</v>
      </c>
      <c r="B14651" t="s">
        <v>2466</v>
      </c>
      <c r="C14651">
        <v>15014</v>
      </c>
      <c r="D14651">
        <v>6007705854</v>
      </c>
    </row>
    <row r="14652" spans="1:4" x14ac:dyDescent="0.3">
      <c r="A14652" t="s">
        <v>16960</v>
      </c>
      <c r="B14652" t="s">
        <v>2567</v>
      </c>
      <c r="C14652">
        <v>12893</v>
      </c>
      <c r="D14652">
        <v>5383734902</v>
      </c>
    </row>
    <row r="14653" spans="1:4" x14ac:dyDescent="0.3">
      <c r="A14653" t="s">
        <v>16961</v>
      </c>
      <c r="B14653" t="s">
        <v>2045</v>
      </c>
      <c r="C14653">
        <v>36551</v>
      </c>
      <c r="D14653">
        <v>2792636599</v>
      </c>
    </row>
    <row r="14654" spans="1:4" x14ac:dyDescent="0.3">
      <c r="A14654" t="s">
        <v>16962</v>
      </c>
      <c r="B14654" t="s">
        <v>1970</v>
      </c>
      <c r="C14654">
        <v>37787</v>
      </c>
      <c r="D14654">
        <v>8189289020</v>
      </c>
    </row>
    <row r="14655" spans="1:4" x14ac:dyDescent="0.3">
      <c r="A14655" t="s">
        <v>16963</v>
      </c>
      <c r="B14655" t="s">
        <v>2546</v>
      </c>
      <c r="C14655">
        <v>51133</v>
      </c>
      <c r="D14655">
        <v>3915983489</v>
      </c>
    </row>
    <row r="14656" spans="1:4" x14ac:dyDescent="0.3">
      <c r="A14656" t="s">
        <v>16964</v>
      </c>
      <c r="B14656" t="s">
        <v>2488</v>
      </c>
      <c r="C14656">
        <v>18146</v>
      </c>
      <c r="D14656">
        <v>5234982726</v>
      </c>
    </row>
    <row r="14657" spans="1:4" x14ac:dyDescent="0.3">
      <c r="A14657" t="s">
        <v>16965</v>
      </c>
      <c r="B14657" t="s">
        <v>2614</v>
      </c>
      <c r="C14657">
        <v>29182</v>
      </c>
      <c r="D14657">
        <v>5998486889</v>
      </c>
    </row>
    <row r="14658" spans="1:4" x14ac:dyDescent="0.3">
      <c r="A14658" t="s">
        <v>16966</v>
      </c>
      <c r="B14658" t="s">
        <v>2419</v>
      </c>
      <c r="C14658">
        <v>17708</v>
      </c>
      <c r="D14658">
        <v>6260817967</v>
      </c>
    </row>
    <row r="14659" spans="1:4" x14ac:dyDescent="0.3">
      <c r="A14659" t="s">
        <v>16967</v>
      </c>
      <c r="B14659" t="s">
        <v>2047</v>
      </c>
      <c r="C14659">
        <v>52039</v>
      </c>
      <c r="D14659">
        <v>569240891</v>
      </c>
    </row>
    <row r="14660" spans="1:4" x14ac:dyDescent="0.3">
      <c r="A14660" t="s">
        <v>16968</v>
      </c>
      <c r="B14660" t="s">
        <v>2161</v>
      </c>
      <c r="C14660">
        <v>45982</v>
      </c>
      <c r="D14660">
        <v>1541082834</v>
      </c>
    </row>
    <row r="14661" spans="1:4" x14ac:dyDescent="0.3">
      <c r="A14661" t="s">
        <v>16969</v>
      </c>
      <c r="B14661" t="s">
        <v>3758</v>
      </c>
      <c r="C14661">
        <v>59335</v>
      </c>
      <c r="D14661">
        <v>471886378</v>
      </c>
    </row>
    <row r="14662" spans="1:4" x14ac:dyDescent="0.3">
      <c r="A14662" t="s">
        <v>16970</v>
      </c>
      <c r="B14662" t="s">
        <v>2496</v>
      </c>
      <c r="C14662">
        <v>17228</v>
      </c>
      <c r="D14662">
        <v>769312748</v>
      </c>
    </row>
    <row r="14663" spans="1:4" x14ac:dyDescent="0.3">
      <c r="A14663" t="s">
        <v>16971</v>
      </c>
      <c r="B14663" t="s">
        <v>2403</v>
      </c>
      <c r="C14663">
        <v>15649</v>
      </c>
      <c r="D14663">
        <v>8603912793</v>
      </c>
    </row>
    <row r="14664" spans="1:4" x14ac:dyDescent="0.3">
      <c r="A14664" t="s">
        <v>16972</v>
      </c>
      <c r="B14664" t="s">
        <v>2300</v>
      </c>
      <c r="C14664">
        <v>49513</v>
      </c>
      <c r="D14664">
        <v>1573192775</v>
      </c>
    </row>
    <row r="14665" spans="1:4" x14ac:dyDescent="0.3">
      <c r="A14665" t="s">
        <v>16973</v>
      </c>
      <c r="B14665" t="s">
        <v>1972</v>
      </c>
      <c r="C14665">
        <v>14671</v>
      </c>
      <c r="D14665">
        <v>8401146046</v>
      </c>
    </row>
    <row r="14666" spans="1:4" x14ac:dyDescent="0.3">
      <c r="A14666" t="s">
        <v>16974</v>
      </c>
      <c r="B14666" t="s">
        <v>2205</v>
      </c>
      <c r="C14666">
        <v>14971</v>
      </c>
      <c r="D14666">
        <v>1371021422</v>
      </c>
    </row>
    <row r="14667" spans="1:4" x14ac:dyDescent="0.3">
      <c r="A14667" t="s">
        <v>16975</v>
      </c>
      <c r="B14667" t="s">
        <v>2118</v>
      </c>
      <c r="C14667">
        <v>34393</v>
      </c>
      <c r="D14667">
        <v>4428088442</v>
      </c>
    </row>
    <row r="14668" spans="1:4" x14ac:dyDescent="0.3">
      <c r="A14668" t="s">
        <v>16976</v>
      </c>
      <c r="B14668" t="s">
        <v>2396</v>
      </c>
      <c r="C14668">
        <v>25117</v>
      </c>
      <c r="D14668">
        <v>2079803735</v>
      </c>
    </row>
    <row r="14669" spans="1:4" x14ac:dyDescent="0.3">
      <c r="A14669" t="s">
        <v>16977</v>
      </c>
      <c r="B14669" t="s">
        <v>2484</v>
      </c>
      <c r="C14669">
        <v>34651</v>
      </c>
      <c r="D14669">
        <v>325547246</v>
      </c>
    </row>
    <row r="14670" spans="1:4" x14ac:dyDescent="0.3">
      <c r="A14670" t="s">
        <v>16978</v>
      </c>
      <c r="B14670" t="s">
        <v>2166</v>
      </c>
      <c r="C14670">
        <v>55306</v>
      </c>
      <c r="D14670">
        <v>1085075834</v>
      </c>
    </row>
    <row r="14671" spans="1:4" x14ac:dyDescent="0.3">
      <c r="A14671" t="s">
        <v>16979</v>
      </c>
      <c r="B14671" t="s">
        <v>2401</v>
      </c>
      <c r="C14671">
        <v>13322</v>
      </c>
      <c r="D14671">
        <v>6938295417</v>
      </c>
    </row>
    <row r="14672" spans="1:4" x14ac:dyDescent="0.3">
      <c r="A14672" t="s">
        <v>16980</v>
      </c>
      <c r="B14672" t="s">
        <v>2109</v>
      </c>
      <c r="C14672">
        <v>47355</v>
      </c>
      <c r="D14672">
        <v>4718207207</v>
      </c>
    </row>
    <row r="14673" spans="1:4" x14ac:dyDescent="0.3">
      <c r="A14673" t="s">
        <v>16981</v>
      </c>
      <c r="B14673" t="s">
        <v>2617</v>
      </c>
      <c r="C14673">
        <v>32357</v>
      </c>
      <c r="D14673">
        <v>966588630</v>
      </c>
    </row>
    <row r="14674" spans="1:4" x14ac:dyDescent="0.3">
      <c r="A14674" t="s">
        <v>16982</v>
      </c>
      <c r="B14674" t="s">
        <v>2468</v>
      </c>
      <c r="C14674">
        <v>30348</v>
      </c>
      <c r="D14674">
        <v>1062607929</v>
      </c>
    </row>
    <row r="14675" spans="1:4" x14ac:dyDescent="0.3">
      <c r="A14675" t="s">
        <v>16983</v>
      </c>
      <c r="B14675" t="s">
        <v>2049</v>
      </c>
      <c r="C14675">
        <v>44098</v>
      </c>
      <c r="D14675">
        <v>3792993961</v>
      </c>
    </row>
    <row r="14676" spans="1:4" x14ac:dyDescent="0.3">
      <c r="A14676" t="s">
        <v>16984</v>
      </c>
      <c r="B14676" t="s">
        <v>1952</v>
      </c>
      <c r="C14676">
        <v>29787</v>
      </c>
      <c r="D14676">
        <v>2924550912</v>
      </c>
    </row>
    <row r="14677" spans="1:4" x14ac:dyDescent="0.3">
      <c r="A14677" t="s">
        <v>16985</v>
      </c>
      <c r="B14677" t="s">
        <v>2004</v>
      </c>
      <c r="C14677">
        <v>25494</v>
      </c>
      <c r="D14677">
        <v>3642452728</v>
      </c>
    </row>
    <row r="14678" spans="1:4" x14ac:dyDescent="0.3">
      <c r="A14678" t="s">
        <v>16986</v>
      </c>
      <c r="B14678" t="s">
        <v>2470</v>
      </c>
      <c r="C14678">
        <v>12101</v>
      </c>
      <c r="D14678">
        <v>2565290632</v>
      </c>
    </row>
    <row r="14679" spans="1:4" x14ac:dyDescent="0.3">
      <c r="A14679" t="s">
        <v>16987</v>
      </c>
      <c r="B14679" t="s">
        <v>3734</v>
      </c>
      <c r="C14679">
        <v>58891</v>
      </c>
      <c r="D14679">
        <v>4286367630</v>
      </c>
    </row>
    <row r="14680" spans="1:4" x14ac:dyDescent="0.3">
      <c r="A14680" t="s">
        <v>16988</v>
      </c>
      <c r="B14680" t="s">
        <v>2279</v>
      </c>
      <c r="C14680">
        <v>46211</v>
      </c>
      <c r="D14680">
        <v>3524504531</v>
      </c>
    </row>
    <row r="14681" spans="1:4" x14ac:dyDescent="0.3">
      <c r="A14681" t="s">
        <v>16989</v>
      </c>
      <c r="B14681" t="s">
        <v>3369</v>
      </c>
      <c r="C14681">
        <v>37274</v>
      </c>
      <c r="D14681">
        <v>5383734902</v>
      </c>
    </row>
    <row r="14682" spans="1:4" x14ac:dyDescent="0.3">
      <c r="A14682" t="s">
        <v>16990</v>
      </c>
      <c r="B14682" t="s">
        <v>2127</v>
      </c>
      <c r="C14682">
        <v>55040</v>
      </c>
      <c r="D14682">
        <v>4278470843</v>
      </c>
    </row>
    <row r="14683" spans="1:4" x14ac:dyDescent="0.3">
      <c r="A14683" t="s">
        <v>16991</v>
      </c>
      <c r="B14683" t="s">
        <v>2501</v>
      </c>
      <c r="C14683">
        <v>18028</v>
      </c>
      <c r="D14683">
        <v>7931128354</v>
      </c>
    </row>
    <row r="14684" spans="1:4" x14ac:dyDescent="0.3">
      <c r="A14684" t="s">
        <v>16992</v>
      </c>
      <c r="B14684" t="s">
        <v>2452</v>
      </c>
      <c r="C14684">
        <v>50571</v>
      </c>
      <c r="D14684">
        <v>1887308636</v>
      </c>
    </row>
    <row r="14685" spans="1:4" x14ac:dyDescent="0.3">
      <c r="A14685" t="s">
        <v>16993</v>
      </c>
      <c r="B14685" t="s">
        <v>2693</v>
      </c>
      <c r="C14685">
        <v>24920</v>
      </c>
      <c r="D14685">
        <v>3217797337</v>
      </c>
    </row>
    <row r="14686" spans="1:4" x14ac:dyDescent="0.3">
      <c r="A14686" t="s">
        <v>16994</v>
      </c>
      <c r="B14686" t="s">
        <v>2496</v>
      </c>
      <c r="C14686">
        <v>34395</v>
      </c>
      <c r="D14686">
        <v>3891707452</v>
      </c>
    </row>
    <row r="14687" spans="1:4" x14ac:dyDescent="0.3">
      <c r="A14687" t="s">
        <v>16995</v>
      </c>
      <c r="B14687" t="s">
        <v>2057</v>
      </c>
      <c r="C14687">
        <v>59107</v>
      </c>
      <c r="D14687">
        <v>1489889981</v>
      </c>
    </row>
    <row r="14688" spans="1:4" x14ac:dyDescent="0.3">
      <c r="A14688" t="s">
        <v>16996</v>
      </c>
      <c r="B14688" t="s">
        <v>2203</v>
      </c>
      <c r="C14688">
        <v>19947</v>
      </c>
      <c r="D14688">
        <v>3877279783</v>
      </c>
    </row>
    <row r="14689" spans="1:4" x14ac:dyDescent="0.3">
      <c r="A14689" t="s">
        <v>16997</v>
      </c>
      <c r="B14689" t="s">
        <v>3560</v>
      </c>
      <c r="C14689">
        <v>59742</v>
      </c>
      <c r="D14689">
        <v>1888252693</v>
      </c>
    </row>
    <row r="14690" spans="1:4" x14ac:dyDescent="0.3">
      <c r="A14690" t="s">
        <v>16998</v>
      </c>
      <c r="B14690" t="s">
        <v>2475</v>
      </c>
      <c r="C14690">
        <v>26433</v>
      </c>
      <c r="D14690">
        <v>6007705854</v>
      </c>
    </row>
    <row r="14691" spans="1:4" x14ac:dyDescent="0.3">
      <c r="A14691" t="s">
        <v>16999</v>
      </c>
      <c r="B14691" t="s">
        <v>2693</v>
      </c>
      <c r="C14691">
        <v>41688</v>
      </c>
      <c r="D14691">
        <v>1425230725</v>
      </c>
    </row>
    <row r="14692" spans="1:4" x14ac:dyDescent="0.3">
      <c r="A14692" t="s">
        <v>17000</v>
      </c>
      <c r="B14692" t="s">
        <v>2360</v>
      </c>
      <c r="C14692">
        <v>11360</v>
      </c>
      <c r="D14692">
        <v>6478891895</v>
      </c>
    </row>
    <row r="14693" spans="1:4" x14ac:dyDescent="0.3">
      <c r="A14693" t="s">
        <v>17001</v>
      </c>
      <c r="B14693" t="s">
        <v>2977</v>
      </c>
      <c r="C14693">
        <v>58916</v>
      </c>
      <c r="D14693">
        <v>8223052873</v>
      </c>
    </row>
    <row r="14694" spans="1:4" x14ac:dyDescent="0.3">
      <c r="A14694" t="s">
        <v>17002</v>
      </c>
      <c r="B14694" t="s">
        <v>2800</v>
      </c>
      <c r="C14694">
        <v>28581</v>
      </c>
      <c r="D14694">
        <v>7088886472</v>
      </c>
    </row>
    <row r="14695" spans="1:4" x14ac:dyDescent="0.3">
      <c r="A14695" t="s">
        <v>17003</v>
      </c>
      <c r="B14695" t="s">
        <v>2997</v>
      </c>
      <c r="C14695">
        <v>17832</v>
      </c>
      <c r="D14695">
        <v>5779075530</v>
      </c>
    </row>
    <row r="14696" spans="1:4" x14ac:dyDescent="0.3">
      <c r="A14696" t="s">
        <v>17004</v>
      </c>
      <c r="B14696" t="s">
        <v>4163</v>
      </c>
      <c r="C14696">
        <v>29959</v>
      </c>
      <c r="D14696">
        <v>601779371</v>
      </c>
    </row>
    <row r="14697" spans="1:4" x14ac:dyDescent="0.3">
      <c r="A14697" t="s">
        <v>17005</v>
      </c>
      <c r="B14697" t="s">
        <v>2337</v>
      </c>
      <c r="C14697">
        <v>40230</v>
      </c>
      <c r="D14697">
        <v>6235447353</v>
      </c>
    </row>
    <row r="14698" spans="1:4" x14ac:dyDescent="0.3">
      <c r="A14698" t="s">
        <v>17006</v>
      </c>
      <c r="B14698" t="s">
        <v>4461</v>
      </c>
      <c r="C14698">
        <v>26881</v>
      </c>
      <c r="D14698">
        <v>2908560011</v>
      </c>
    </row>
    <row r="14699" spans="1:4" x14ac:dyDescent="0.3">
      <c r="A14699" t="s">
        <v>17007</v>
      </c>
      <c r="B14699" t="s">
        <v>2790</v>
      </c>
      <c r="C14699">
        <v>18594</v>
      </c>
      <c r="D14699">
        <v>5623930522</v>
      </c>
    </row>
    <row r="14700" spans="1:4" x14ac:dyDescent="0.3">
      <c r="A14700" t="s">
        <v>17008</v>
      </c>
      <c r="B14700" t="s">
        <v>2411</v>
      </c>
      <c r="C14700">
        <v>54953</v>
      </c>
      <c r="D14700">
        <v>3877279783</v>
      </c>
    </row>
    <row r="14701" spans="1:4" x14ac:dyDescent="0.3">
      <c r="A14701" t="s">
        <v>17009</v>
      </c>
      <c r="B14701" t="s">
        <v>2168</v>
      </c>
      <c r="C14701">
        <v>18433</v>
      </c>
      <c r="D14701">
        <v>8682006391</v>
      </c>
    </row>
    <row r="14702" spans="1:4" x14ac:dyDescent="0.3">
      <c r="A14702" t="s">
        <v>17010</v>
      </c>
      <c r="B14702" t="s">
        <v>2212</v>
      </c>
      <c r="C14702">
        <v>11376</v>
      </c>
      <c r="D14702">
        <v>4323171323</v>
      </c>
    </row>
    <row r="14703" spans="1:4" x14ac:dyDescent="0.3">
      <c r="A14703" t="s">
        <v>17011</v>
      </c>
      <c r="B14703" t="s">
        <v>2197</v>
      </c>
      <c r="C14703">
        <v>17904</v>
      </c>
      <c r="D14703">
        <v>209942509</v>
      </c>
    </row>
    <row r="14704" spans="1:4" x14ac:dyDescent="0.3">
      <c r="A14704" t="s">
        <v>17012</v>
      </c>
      <c r="B14704" t="s">
        <v>2778</v>
      </c>
      <c r="C14704">
        <v>52599</v>
      </c>
      <c r="D14704">
        <v>7621218967</v>
      </c>
    </row>
    <row r="14705" spans="1:4" x14ac:dyDescent="0.3">
      <c r="A14705" t="s">
        <v>17013</v>
      </c>
      <c r="B14705" t="s">
        <v>2600</v>
      </c>
      <c r="C14705">
        <v>22733</v>
      </c>
      <c r="D14705">
        <v>2259282237</v>
      </c>
    </row>
    <row r="14706" spans="1:4" x14ac:dyDescent="0.3">
      <c r="A14706" t="s">
        <v>17014</v>
      </c>
      <c r="B14706" t="s">
        <v>2546</v>
      </c>
      <c r="C14706">
        <v>43893</v>
      </c>
      <c r="D14706">
        <v>2022565827</v>
      </c>
    </row>
    <row r="14707" spans="1:4" x14ac:dyDescent="0.3">
      <c r="A14707" t="s">
        <v>17015</v>
      </c>
      <c r="B14707" t="s">
        <v>2146</v>
      </c>
      <c r="C14707">
        <v>32660</v>
      </c>
      <c r="D14707">
        <v>4773306254</v>
      </c>
    </row>
    <row r="14708" spans="1:4" x14ac:dyDescent="0.3">
      <c r="A14708" t="s">
        <v>17016</v>
      </c>
      <c r="B14708" t="s">
        <v>2436</v>
      </c>
      <c r="C14708">
        <v>57715</v>
      </c>
      <c r="D14708">
        <v>8733080267</v>
      </c>
    </row>
    <row r="14709" spans="1:4" x14ac:dyDescent="0.3">
      <c r="A14709" t="s">
        <v>17017</v>
      </c>
      <c r="B14709" t="s">
        <v>2452</v>
      </c>
      <c r="C14709">
        <v>47494</v>
      </c>
      <c r="D14709">
        <v>3904109642</v>
      </c>
    </row>
    <row r="14710" spans="1:4" x14ac:dyDescent="0.3">
      <c r="A14710" t="s">
        <v>17018</v>
      </c>
      <c r="B14710" t="s">
        <v>2488</v>
      </c>
      <c r="C14710">
        <v>15123</v>
      </c>
      <c r="D14710">
        <v>5988565948</v>
      </c>
    </row>
    <row r="14711" spans="1:4" x14ac:dyDescent="0.3">
      <c r="A14711" t="s">
        <v>17019</v>
      </c>
      <c r="B14711" t="s">
        <v>2319</v>
      </c>
      <c r="C14711">
        <v>59366</v>
      </c>
      <c r="D14711">
        <v>5079859830</v>
      </c>
    </row>
    <row r="14712" spans="1:4" x14ac:dyDescent="0.3">
      <c r="A14712" t="s">
        <v>17020</v>
      </c>
      <c r="B14712" t="s">
        <v>2393</v>
      </c>
      <c r="C14712">
        <v>26175</v>
      </c>
      <c r="D14712">
        <v>3891707452</v>
      </c>
    </row>
    <row r="14713" spans="1:4" x14ac:dyDescent="0.3">
      <c r="A14713" t="s">
        <v>17021</v>
      </c>
      <c r="B14713" t="s">
        <v>2517</v>
      </c>
      <c r="C14713">
        <v>10960</v>
      </c>
      <c r="D14713">
        <v>4579641655</v>
      </c>
    </row>
    <row r="14714" spans="1:4" x14ac:dyDescent="0.3">
      <c r="A14714" t="s">
        <v>17022</v>
      </c>
      <c r="B14714" t="s">
        <v>1948</v>
      </c>
      <c r="C14714">
        <v>32407</v>
      </c>
      <c r="D14714">
        <v>5511711233</v>
      </c>
    </row>
    <row r="14715" spans="1:4" x14ac:dyDescent="0.3">
      <c r="A14715" t="s">
        <v>17023</v>
      </c>
      <c r="B14715" t="s">
        <v>2734</v>
      </c>
      <c r="C14715">
        <v>27315</v>
      </c>
      <c r="D14715">
        <v>1249074622</v>
      </c>
    </row>
    <row r="14716" spans="1:4" x14ac:dyDescent="0.3">
      <c r="A14716" t="s">
        <v>17024</v>
      </c>
      <c r="B14716" t="s">
        <v>2063</v>
      </c>
      <c r="C14716">
        <v>36817</v>
      </c>
      <c r="D14716">
        <v>4504361140</v>
      </c>
    </row>
    <row r="14717" spans="1:4" x14ac:dyDescent="0.3">
      <c r="A14717" t="s">
        <v>17025</v>
      </c>
      <c r="B14717" t="s">
        <v>2071</v>
      </c>
      <c r="C14717">
        <v>39231</v>
      </c>
      <c r="D14717">
        <v>4396213212</v>
      </c>
    </row>
    <row r="14718" spans="1:4" x14ac:dyDescent="0.3">
      <c r="A14718" t="s">
        <v>17026</v>
      </c>
      <c r="B14718" t="s">
        <v>2212</v>
      </c>
      <c r="C14718">
        <v>35753</v>
      </c>
      <c r="D14718">
        <v>1598957961</v>
      </c>
    </row>
    <row r="14719" spans="1:4" x14ac:dyDescent="0.3">
      <c r="A14719" t="s">
        <v>17027</v>
      </c>
      <c r="B14719" t="s">
        <v>2179</v>
      </c>
      <c r="C14719">
        <v>11007</v>
      </c>
      <c r="D14719">
        <v>6446166575</v>
      </c>
    </row>
    <row r="14720" spans="1:4" x14ac:dyDescent="0.3">
      <c r="A14720" t="s">
        <v>17028</v>
      </c>
      <c r="B14720" t="s">
        <v>2016</v>
      </c>
      <c r="C14720">
        <v>51351</v>
      </c>
      <c r="D14720">
        <v>923191143</v>
      </c>
    </row>
    <row r="14721" spans="1:4" x14ac:dyDescent="0.3">
      <c r="A14721" t="s">
        <v>17029</v>
      </c>
      <c r="B14721" t="s">
        <v>2931</v>
      </c>
      <c r="C14721">
        <v>10471</v>
      </c>
      <c r="D14721">
        <v>4525743115</v>
      </c>
    </row>
    <row r="14722" spans="1:4" x14ac:dyDescent="0.3">
      <c r="A14722" t="s">
        <v>17030</v>
      </c>
      <c r="B14722" t="s">
        <v>3558</v>
      </c>
      <c r="C14722">
        <v>32842</v>
      </c>
      <c r="D14722">
        <v>6850203894</v>
      </c>
    </row>
    <row r="14723" spans="1:4" x14ac:dyDescent="0.3">
      <c r="A14723" t="s">
        <v>17031</v>
      </c>
      <c r="B14723" t="s">
        <v>1946</v>
      </c>
      <c r="C14723">
        <v>34540</v>
      </c>
      <c r="D14723">
        <v>7402856011</v>
      </c>
    </row>
    <row r="14724" spans="1:4" x14ac:dyDescent="0.3">
      <c r="A14724" t="s">
        <v>17032</v>
      </c>
      <c r="B14724" t="s">
        <v>2687</v>
      </c>
      <c r="C14724">
        <v>20677</v>
      </c>
      <c r="D14724">
        <v>7180536660</v>
      </c>
    </row>
    <row r="14725" spans="1:4" x14ac:dyDescent="0.3">
      <c r="A14725" t="s">
        <v>17033</v>
      </c>
      <c r="B14725" t="s">
        <v>4422</v>
      </c>
      <c r="C14725">
        <v>20949</v>
      </c>
      <c r="D14725">
        <v>9267164694</v>
      </c>
    </row>
    <row r="14726" spans="1:4" x14ac:dyDescent="0.3">
      <c r="A14726" t="s">
        <v>17034</v>
      </c>
      <c r="B14726" t="s">
        <v>3237</v>
      </c>
      <c r="C14726">
        <v>15839</v>
      </c>
      <c r="D14726">
        <v>1755716656</v>
      </c>
    </row>
    <row r="14727" spans="1:4" x14ac:dyDescent="0.3">
      <c r="A14727" t="s">
        <v>17035</v>
      </c>
      <c r="B14727" t="s">
        <v>1999</v>
      </c>
      <c r="C14727">
        <v>56501</v>
      </c>
      <c r="D14727">
        <v>3764546336</v>
      </c>
    </row>
    <row r="14728" spans="1:4" x14ac:dyDescent="0.3">
      <c r="A14728" t="s">
        <v>17036</v>
      </c>
      <c r="B14728" t="s">
        <v>2396</v>
      </c>
      <c r="C14728">
        <v>50204</v>
      </c>
      <c r="D14728">
        <v>3488994694</v>
      </c>
    </row>
    <row r="14729" spans="1:4" x14ac:dyDescent="0.3">
      <c r="A14729" t="s">
        <v>17037</v>
      </c>
      <c r="B14729" t="s">
        <v>2687</v>
      </c>
      <c r="C14729">
        <v>15107</v>
      </c>
      <c r="D14729">
        <v>449160092</v>
      </c>
    </row>
    <row r="14730" spans="1:4" x14ac:dyDescent="0.3">
      <c r="A14730" t="s">
        <v>17038</v>
      </c>
      <c r="B14730" t="s">
        <v>1976</v>
      </c>
      <c r="C14730">
        <v>35444</v>
      </c>
      <c r="D14730">
        <v>7286297414</v>
      </c>
    </row>
    <row r="14731" spans="1:4" x14ac:dyDescent="0.3">
      <c r="A14731" t="s">
        <v>17039</v>
      </c>
      <c r="B14731" t="s">
        <v>2409</v>
      </c>
      <c r="C14731">
        <v>44900</v>
      </c>
      <c r="D14731">
        <v>4786629839</v>
      </c>
    </row>
    <row r="14732" spans="1:4" x14ac:dyDescent="0.3">
      <c r="A14732" t="s">
        <v>17040</v>
      </c>
      <c r="B14732" t="s">
        <v>2468</v>
      </c>
      <c r="C14732">
        <v>24466</v>
      </c>
      <c r="D14732">
        <v>2804488179</v>
      </c>
    </row>
    <row r="14733" spans="1:4" x14ac:dyDescent="0.3">
      <c r="A14733" t="s">
        <v>17041</v>
      </c>
      <c r="B14733" t="s">
        <v>2727</v>
      </c>
      <c r="C14733">
        <v>12555</v>
      </c>
      <c r="D14733">
        <v>7567063646</v>
      </c>
    </row>
    <row r="14734" spans="1:4" x14ac:dyDescent="0.3">
      <c r="A14734" t="s">
        <v>17042</v>
      </c>
      <c r="B14734" t="s">
        <v>3126</v>
      </c>
      <c r="C14734">
        <v>43874</v>
      </c>
      <c r="D14734">
        <v>4119729087</v>
      </c>
    </row>
    <row r="14735" spans="1:4" x14ac:dyDescent="0.3">
      <c r="A14735" t="s">
        <v>17043</v>
      </c>
      <c r="B14735" t="s">
        <v>2061</v>
      </c>
      <c r="C14735">
        <v>17578</v>
      </c>
      <c r="D14735">
        <v>6235447353</v>
      </c>
    </row>
    <row r="14736" spans="1:4" x14ac:dyDescent="0.3">
      <c r="A14736" t="s">
        <v>17044</v>
      </c>
      <c r="B14736" t="s">
        <v>2734</v>
      </c>
      <c r="C14736">
        <v>19220</v>
      </c>
      <c r="D14736">
        <v>9705650896</v>
      </c>
    </row>
    <row r="14737" spans="1:4" x14ac:dyDescent="0.3">
      <c r="A14737" t="s">
        <v>17045</v>
      </c>
      <c r="B14737" t="s">
        <v>2647</v>
      </c>
      <c r="C14737">
        <v>18034</v>
      </c>
      <c r="D14737">
        <v>7180536660</v>
      </c>
    </row>
    <row r="14738" spans="1:4" x14ac:dyDescent="0.3">
      <c r="A14738" t="s">
        <v>17046</v>
      </c>
      <c r="B14738" t="s">
        <v>4461</v>
      </c>
      <c r="C14738">
        <v>40646</v>
      </c>
      <c r="D14738">
        <v>5153694038</v>
      </c>
    </row>
    <row r="14739" spans="1:4" x14ac:dyDescent="0.3">
      <c r="A14739" t="s">
        <v>17047</v>
      </c>
      <c r="B14739" t="s">
        <v>2929</v>
      </c>
      <c r="C14739">
        <v>35338</v>
      </c>
      <c r="D14739">
        <v>8370379001</v>
      </c>
    </row>
    <row r="14740" spans="1:4" x14ac:dyDescent="0.3">
      <c r="A14740" t="s">
        <v>17048</v>
      </c>
      <c r="B14740" t="s">
        <v>2680</v>
      </c>
      <c r="C14740">
        <v>55032</v>
      </c>
      <c r="D14740">
        <v>29906814</v>
      </c>
    </row>
    <row r="14741" spans="1:4" x14ac:dyDescent="0.3">
      <c r="A14741" t="s">
        <v>17049</v>
      </c>
      <c r="B14741" t="s">
        <v>2990</v>
      </c>
      <c r="C14741">
        <v>24465</v>
      </c>
      <c r="D14741">
        <v>6283719635</v>
      </c>
    </row>
    <row r="14742" spans="1:4" x14ac:dyDescent="0.3">
      <c r="A14742" t="s">
        <v>17050</v>
      </c>
      <c r="B14742" t="s">
        <v>2731</v>
      </c>
      <c r="C14742">
        <v>42143</v>
      </c>
      <c r="D14742">
        <v>7794042674</v>
      </c>
    </row>
    <row r="14743" spans="1:4" x14ac:dyDescent="0.3">
      <c r="A14743" t="s">
        <v>17051</v>
      </c>
      <c r="B14743" t="s">
        <v>2439</v>
      </c>
      <c r="C14743">
        <v>29595</v>
      </c>
      <c r="D14743">
        <v>3806430489</v>
      </c>
    </row>
    <row r="14744" spans="1:4" x14ac:dyDescent="0.3">
      <c r="A14744" t="s">
        <v>17052</v>
      </c>
      <c r="B14744" t="s">
        <v>2536</v>
      </c>
      <c r="C14744">
        <v>41247</v>
      </c>
      <c r="D14744">
        <v>8757371024</v>
      </c>
    </row>
    <row r="14745" spans="1:4" x14ac:dyDescent="0.3">
      <c r="A14745" t="s">
        <v>17053</v>
      </c>
      <c r="B14745" t="s">
        <v>2154</v>
      </c>
      <c r="C14745">
        <v>54880</v>
      </c>
      <c r="D14745">
        <v>299663825</v>
      </c>
    </row>
    <row r="14746" spans="1:4" x14ac:dyDescent="0.3">
      <c r="A14746" t="s">
        <v>17054</v>
      </c>
      <c r="B14746" t="s">
        <v>3393</v>
      </c>
      <c r="C14746">
        <v>44459</v>
      </c>
      <c r="D14746">
        <v>481875921</v>
      </c>
    </row>
    <row r="14747" spans="1:4" x14ac:dyDescent="0.3">
      <c r="A14747" t="s">
        <v>17055</v>
      </c>
      <c r="B14747" t="s">
        <v>1960</v>
      </c>
      <c r="C14747">
        <v>29094</v>
      </c>
      <c r="D14747">
        <v>9651729414</v>
      </c>
    </row>
    <row r="14748" spans="1:4" x14ac:dyDescent="0.3">
      <c r="A14748" t="s">
        <v>17056</v>
      </c>
      <c r="B14748" t="s">
        <v>3144</v>
      </c>
      <c r="C14748">
        <v>20567</v>
      </c>
      <c r="D14748">
        <v>85304042</v>
      </c>
    </row>
    <row r="14749" spans="1:4" x14ac:dyDescent="0.3">
      <c r="A14749" t="s">
        <v>17057</v>
      </c>
      <c r="B14749" t="s">
        <v>2393</v>
      </c>
      <c r="C14749">
        <v>20662</v>
      </c>
      <c r="D14749">
        <v>896700143</v>
      </c>
    </row>
    <row r="14750" spans="1:4" x14ac:dyDescent="0.3">
      <c r="A14750" t="s">
        <v>17058</v>
      </c>
      <c r="B14750" t="s">
        <v>2298</v>
      </c>
      <c r="C14750">
        <v>38185</v>
      </c>
      <c r="D14750">
        <v>9008589443</v>
      </c>
    </row>
    <row r="14751" spans="1:4" x14ac:dyDescent="0.3">
      <c r="A14751" t="s">
        <v>17059</v>
      </c>
      <c r="B14751" t="s">
        <v>2168</v>
      </c>
      <c r="C14751">
        <v>49920</v>
      </c>
      <c r="D14751">
        <v>3086393343</v>
      </c>
    </row>
    <row r="14752" spans="1:4" x14ac:dyDescent="0.3">
      <c r="A14752" t="s">
        <v>17060</v>
      </c>
      <c r="B14752" t="s">
        <v>2804</v>
      </c>
      <c r="C14752">
        <v>39037</v>
      </c>
      <c r="D14752">
        <v>5623930522</v>
      </c>
    </row>
    <row r="14753" spans="1:4" x14ac:dyDescent="0.3">
      <c r="A14753" t="s">
        <v>17061</v>
      </c>
      <c r="B14753" t="s">
        <v>3393</v>
      </c>
      <c r="C14753">
        <v>40961</v>
      </c>
      <c r="D14753">
        <v>250257920</v>
      </c>
    </row>
    <row r="14754" spans="1:4" x14ac:dyDescent="0.3">
      <c r="A14754" t="s">
        <v>17062</v>
      </c>
      <c r="B14754" t="s">
        <v>2026</v>
      </c>
      <c r="C14754">
        <v>19291</v>
      </c>
      <c r="D14754">
        <v>8905919081</v>
      </c>
    </row>
    <row r="14755" spans="1:4" x14ac:dyDescent="0.3">
      <c r="A14755" t="s">
        <v>17063</v>
      </c>
      <c r="B14755" t="s">
        <v>2507</v>
      </c>
      <c r="C14755">
        <v>55922</v>
      </c>
      <c r="D14755">
        <v>1990335721</v>
      </c>
    </row>
    <row r="14756" spans="1:4" x14ac:dyDescent="0.3">
      <c r="A14756" t="s">
        <v>17064</v>
      </c>
      <c r="B14756" t="s">
        <v>2217</v>
      </c>
      <c r="C14756">
        <v>27885</v>
      </c>
      <c r="D14756">
        <v>9820632102</v>
      </c>
    </row>
    <row r="14757" spans="1:4" x14ac:dyDescent="0.3">
      <c r="A14757" t="s">
        <v>17065</v>
      </c>
      <c r="B14757" t="s">
        <v>2026</v>
      </c>
      <c r="C14757">
        <v>33264</v>
      </c>
      <c r="D14757">
        <v>5285704227</v>
      </c>
    </row>
    <row r="14758" spans="1:4" x14ac:dyDescent="0.3">
      <c r="A14758" t="s">
        <v>17066</v>
      </c>
      <c r="B14758" t="s">
        <v>2647</v>
      </c>
      <c r="C14758">
        <v>42543</v>
      </c>
      <c r="D14758">
        <v>7892446737</v>
      </c>
    </row>
    <row r="14759" spans="1:4" x14ac:dyDescent="0.3">
      <c r="A14759" t="s">
        <v>17067</v>
      </c>
      <c r="B14759" t="s">
        <v>2054</v>
      </c>
      <c r="C14759">
        <v>53301</v>
      </c>
      <c r="D14759">
        <v>8024322455</v>
      </c>
    </row>
    <row r="14760" spans="1:4" x14ac:dyDescent="0.3">
      <c r="A14760" t="s">
        <v>17068</v>
      </c>
      <c r="B14760" t="s">
        <v>2856</v>
      </c>
      <c r="C14760">
        <v>40257</v>
      </c>
      <c r="D14760">
        <v>7906441400</v>
      </c>
    </row>
    <row r="14761" spans="1:4" x14ac:dyDescent="0.3">
      <c r="A14761" t="s">
        <v>17069</v>
      </c>
      <c r="B14761" t="s">
        <v>1966</v>
      </c>
      <c r="C14761">
        <v>39083</v>
      </c>
      <c r="D14761">
        <v>3991175401</v>
      </c>
    </row>
    <row r="14762" spans="1:4" x14ac:dyDescent="0.3">
      <c r="A14762" t="s">
        <v>17070</v>
      </c>
      <c r="B14762" t="s">
        <v>1997</v>
      </c>
      <c r="C14762">
        <v>37201</v>
      </c>
      <c r="D14762">
        <v>4409014943</v>
      </c>
    </row>
    <row r="14763" spans="1:4" x14ac:dyDescent="0.3">
      <c r="A14763" t="s">
        <v>17071</v>
      </c>
      <c r="B14763" t="s">
        <v>2059</v>
      </c>
      <c r="C14763">
        <v>34586</v>
      </c>
      <c r="D14763">
        <v>5082945165</v>
      </c>
    </row>
    <row r="14764" spans="1:4" x14ac:dyDescent="0.3">
      <c r="A14764" t="s">
        <v>17072</v>
      </c>
      <c r="B14764" t="s">
        <v>2131</v>
      </c>
      <c r="C14764">
        <v>22574</v>
      </c>
      <c r="D14764">
        <v>7938954179</v>
      </c>
    </row>
    <row r="14765" spans="1:4" x14ac:dyDescent="0.3">
      <c r="A14765" t="s">
        <v>17073</v>
      </c>
      <c r="B14765" t="s">
        <v>2374</v>
      </c>
      <c r="C14765">
        <v>15752</v>
      </c>
      <c r="D14765">
        <v>3933561566</v>
      </c>
    </row>
    <row r="14766" spans="1:4" x14ac:dyDescent="0.3">
      <c r="A14766" t="s">
        <v>17074</v>
      </c>
      <c r="B14766" t="s">
        <v>2674</v>
      </c>
      <c r="C14766">
        <v>39369</v>
      </c>
      <c r="D14766">
        <v>495702854</v>
      </c>
    </row>
    <row r="14767" spans="1:4" x14ac:dyDescent="0.3">
      <c r="A14767" t="s">
        <v>17075</v>
      </c>
      <c r="B14767" t="s">
        <v>2749</v>
      </c>
      <c r="C14767">
        <v>17998</v>
      </c>
      <c r="D14767">
        <v>9963057691</v>
      </c>
    </row>
    <row r="14768" spans="1:4" x14ac:dyDescent="0.3">
      <c r="A14768" t="s">
        <v>17076</v>
      </c>
      <c r="B14768" t="s">
        <v>2466</v>
      </c>
      <c r="C14768">
        <v>12549</v>
      </c>
      <c r="D14768">
        <v>4039266773</v>
      </c>
    </row>
    <row r="14769" spans="1:4" x14ac:dyDescent="0.3">
      <c r="A14769" t="s">
        <v>17077</v>
      </c>
      <c r="B14769" t="s">
        <v>2276</v>
      </c>
      <c r="C14769">
        <v>46122</v>
      </c>
      <c r="D14769">
        <v>4482855448</v>
      </c>
    </row>
    <row r="14770" spans="1:4" x14ac:dyDescent="0.3">
      <c r="A14770" t="s">
        <v>17078</v>
      </c>
      <c r="B14770" t="s">
        <v>2401</v>
      </c>
      <c r="C14770">
        <v>36091</v>
      </c>
      <c r="D14770">
        <v>594961432</v>
      </c>
    </row>
    <row r="14771" spans="1:4" x14ac:dyDescent="0.3">
      <c r="A14771" t="s">
        <v>17079</v>
      </c>
      <c r="B14771" t="s">
        <v>2269</v>
      </c>
      <c r="C14771">
        <v>19032</v>
      </c>
      <c r="D14771">
        <v>515647594</v>
      </c>
    </row>
    <row r="14772" spans="1:4" x14ac:dyDescent="0.3">
      <c r="A14772" t="s">
        <v>17080</v>
      </c>
      <c r="B14772" t="s">
        <v>2501</v>
      </c>
      <c r="C14772">
        <v>54962</v>
      </c>
      <c r="D14772">
        <v>2748937082</v>
      </c>
    </row>
    <row r="14773" spans="1:4" x14ac:dyDescent="0.3">
      <c r="A14773" t="s">
        <v>17081</v>
      </c>
      <c r="B14773" t="s">
        <v>2103</v>
      </c>
      <c r="C14773">
        <v>43073</v>
      </c>
      <c r="D14773">
        <v>6731572691</v>
      </c>
    </row>
    <row r="14774" spans="1:4" x14ac:dyDescent="0.3">
      <c r="A14774" t="s">
        <v>17082</v>
      </c>
      <c r="B14774" t="s">
        <v>2139</v>
      </c>
      <c r="C14774">
        <v>49676</v>
      </c>
      <c r="D14774">
        <v>3867281491</v>
      </c>
    </row>
    <row r="14775" spans="1:4" x14ac:dyDescent="0.3">
      <c r="A14775" t="s">
        <v>17083</v>
      </c>
      <c r="B14775" t="s">
        <v>2358</v>
      </c>
      <c r="C14775">
        <v>52916</v>
      </c>
      <c r="D14775">
        <v>8695742075</v>
      </c>
    </row>
    <row r="14776" spans="1:4" x14ac:dyDescent="0.3">
      <c r="A14776" t="s">
        <v>17084</v>
      </c>
      <c r="B14776" t="s">
        <v>2572</v>
      </c>
      <c r="C14776">
        <v>25055</v>
      </c>
      <c r="D14776">
        <v>6284045549</v>
      </c>
    </row>
    <row r="14777" spans="1:4" x14ac:dyDescent="0.3">
      <c r="A14777" t="s">
        <v>17085</v>
      </c>
      <c r="B14777" t="s">
        <v>2109</v>
      </c>
      <c r="C14777">
        <v>48276</v>
      </c>
      <c r="D14777">
        <v>3021692982</v>
      </c>
    </row>
    <row r="14778" spans="1:4" x14ac:dyDescent="0.3">
      <c r="A14778" t="s">
        <v>17086</v>
      </c>
      <c r="B14778" t="s">
        <v>2574</v>
      </c>
      <c r="C14778">
        <v>48866</v>
      </c>
      <c r="D14778">
        <v>2352201101</v>
      </c>
    </row>
    <row r="14779" spans="1:4" x14ac:dyDescent="0.3">
      <c r="A14779" t="s">
        <v>17087</v>
      </c>
      <c r="B14779" t="s">
        <v>2067</v>
      </c>
      <c r="C14779">
        <v>19795</v>
      </c>
      <c r="D14779">
        <v>250257920</v>
      </c>
    </row>
    <row r="14780" spans="1:4" x14ac:dyDescent="0.3">
      <c r="A14780" t="s">
        <v>17088</v>
      </c>
      <c r="B14780" t="s">
        <v>2335</v>
      </c>
      <c r="C14780">
        <v>10415</v>
      </c>
      <c r="D14780">
        <v>4878156686</v>
      </c>
    </row>
    <row r="14781" spans="1:4" x14ac:dyDescent="0.3">
      <c r="A14781" t="s">
        <v>17089</v>
      </c>
      <c r="B14781" t="s">
        <v>2296</v>
      </c>
      <c r="C14781">
        <v>30072</v>
      </c>
      <c r="D14781">
        <v>6713405010</v>
      </c>
    </row>
    <row r="14782" spans="1:4" x14ac:dyDescent="0.3">
      <c r="A14782" t="s">
        <v>17090</v>
      </c>
      <c r="B14782" t="s">
        <v>2231</v>
      </c>
      <c r="C14782">
        <v>31938</v>
      </c>
      <c r="D14782">
        <v>5068508845</v>
      </c>
    </row>
    <row r="14783" spans="1:4" x14ac:dyDescent="0.3">
      <c r="A14783" t="s">
        <v>17091</v>
      </c>
      <c r="B14783" t="s">
        <v>2929</v>
      </c>
      <c r="C14783">
        <v>40685</v>
      </c>
      <c r="D14783">
        <v>589071254</v>
      </c>
    </row>
    <row r="14784" spans="1:4" x14ac:dyDescent="0.3">
      <c r="A14784" t="s">
        <v>17092</v>
      </c>
      <c r="B14784" t="s">
        <v>2396</v>
      </c>
      <c r="C14784">
        <v>15575</v>
      </c>
      <c r="D14784">
        <v>8750494546</v>
      </c>
    </row>
    <row r="14785" spans="1:4" x14ac:dyDescent="0.3">
      <c r="A14785" t="s">
        <v>17093</v>
      </c>
      <c r="B14785" t="s">
        <v>2179</v>
      </c>
      <c r="C14785">
        <v>36354</v>
      </c>
      <c r="D14785">
        <v>5383734902</v>
      </c>
    </row>
    <row r="14786" spans="1:4" x14ac:dyDescent="0.3">
      <c r="A14786" t="s">
        <v>17094</v>
      </c>
      <c r="B14786" t="s">
        <v>3297</v>
      </c>
      <c r="C14786">
        <v>30915</v>
      </c>
      <c r="D14786">
        <v>3164004753</v>
      </c>
    </row>
    <row r="14787" spans="1:4" x14ac:dyDescent="0.3">
      <c r="A14787" t="s">
        <v>17095</v>
      </c>
      <c r="B14787" t="s">
        <v>2337</v>
      </c>
      <c r="C14787">
        <v>28353</v>
      </c>
      <c r="D14787">
        <v>2070860833</v>
      </c>
    </row>
    <row r="14788" spans="1:4" x14ac:dyDescent="0.3">
      <c r="A14788" t="s">
        <v>17096</v>
      </c>
      <c r="B14788" t="s">
        <v>2223</v>
      </c>
      <c r="C14788">
        <v>31462</v>
      </c>
      <c r="D14788">
        <v>5405945366</v>
      </c>
    </row>
    <row r="14789" spans="1:4" x14ac:dyDescent="0.3">
      <c r="A14789" t="s">
        <v>17097</v>
      </c>
      <c r="B14789" t="s">
        <v>2073</v>
      </c>
      <c r="C14789">
        <v>22391</v>
      </c>
      <c r="D14789">
        <v>3145010581</v>
      </c>
    </row>
    <row r="14790" spans="1:4" x14ac:dyDescent="0.3">
      <c r="A14790" t="s">
        <v>17098</v>
      </c>
      <c r="B14790" t="s">
        <v>2276</v>
      </c>
      <c r="C14790">
        <v>55173</v>
      </c>
      <c r="D14790">
        <v>5079859830</v>
      </c>
    </row>
    <row r="14791" spans="1:4" x14ac:dyDescent="0.3">
      <c r="A14791" t="s">
        <v>17099</v>
      </c>
      <c r="B14791" t="s">
        <v>3041</v>
      </c>
      <c r="C14791">
        <v>56585</v>
      </c>
      <c r="D14791">
        <v>4184483038</v>
      </c>
    </row>
    <row r="14792" spans="1:4" x14ac:dyDescent="0.3">
      <c r="A14792" t="s">
        <v>17100</v>
      </c>
      <c r="B14792" t="s">
        <v>2617</v>
      </c>
      <c r="C14792">
        <v>31465</v>
      </c>
      <c r="D14792">
        <v>4323171323</v>
      </c>
    </row>
    <row r="14793" spans="1:4" x14ac:dyDescent="0.3">
      <c r="A14793" t="s">
        <v>17101</v>
      </c>
      <c r="B14793" t="s">
        <v>2498</v>
      </c>
      <c r="C14793">
        <v>21744</v>
      </c>
      <c r="D14793">
        <v>3547596165</v>
      </c>
    </row>
    <row r="14794" spans="1:4" x14ac:dyDescent="0.3">
      <c r="A14794" t="s">
        <v>17102</v>
      </c>
      <c r="B14794" t="s">
        <v>2166</v>
      </c>
      <c r="C14794">
        <v>31688</v>
      </c>
      <c r="D14794">
        <v>1079691642</v>
      </c>
    </row>
    <row r="14795" spans="1:4" x14ac:dyDescent="0.3">
      <c r="A14795" t="s">
        <v>17103</v>
      </c>
      <c r="B14795" t="s">
        <v>2190</v>
      </c>
      <c r="C14795">
        <v>22696</v>
      </c>
      <c r="D14795">
        <v>2908560011</v>
      </c>
    </row>
    <row r="14796" spans="1:4" x14ac:dyDescent="0.3">
      <c r="A14796" t="s">
        <v>17104</v>
      </c>
      <c r="B14796" t="s">
        <v>2246</v>
      </c>
      <c r="C14796">
        <v>46437</v>
      </c>
      <c r="D14796">
        <v>8467388188</v>
      </c>
    </row>
    <row r="14797" spans="1:4" x14ac:dyDescent="0.3">
      <c r="A14797" t="s">
        <v>17105</v>
      </c>
      <c r="B14797" t="s">
        <v>2633</v>
      </c>
      <c r="C14797">
        <v>23116</v>
      </c>
      <c r="D14797">
        <v>6788593582</v>
      </c>
    </row>
    <row r="14798" spans="1:4" x14ac:dyDescent="0.3">
      <c r="A14798" t="s">
        <v>17106</v>
      </c>
      <c r="B14798" t="s">
        <v>2856</v>
      </c>
      <c r="C14798">
        <v>58515</v>
      </c>
      <c r="D14798">
        <v>6255831884</v>
      </c>
    </row>
    <row r="14799" spans="1:4" x14ac:dyDescent="0.3">
      <c r="A14799" t="s">
        <v>17107</v>
      </c>
      <c r="B14799" t="s">
        <v>2168</v>
      </c>
      <c r="C14799">
        <v>37318</v>
      </c>
      <c r="D14799">
        <v>8069192305</v>
      </c>
    </row>
    <row r="14800" spans="1:4" x14ac:dyDescent="0.3">
      <c r="A14800" t="s">
        <v>17108</v>
      </c>
      <c r="B14800" t="s">
        <v>3558</v>
      </c>
      <c r="C14800">
        <v>42214</v>
      </c>
      <c r="D14800">
        <v>8832488175</v>
      </c>
    </row>
    <row r="14801" spans="1:4" x14ac:dyDescent="0.3">
      <c r="A14801" t="s">
        <v>17109</v>
      </c>
      <c r="B14801" t="s">
        <v>2411</v>
      </c>
      <c r="C14801">
        <v>22422</v>
      </c>
      <c r="D14801">
        <v>7039995972</v>
      </c>
    </row>
    <row r="14802" spans="1:4" x14ac:dyDescent="0.3">
      <c r="A14802" t="s">
        <v>17110</v>
      </c>
      <c r="B14802" t="s">
        <v>2365</v>
      </c>
      <c r="C14802">
        <v>21795</v>
      </c>
      <c r="D14802">
        <v>7178607831</v>
      </c>
    </row>
    <row r="14803" spans="1:4" x14ac:dyDescent="0.3">
      <c r="A14803" t="s">
        <v>17111</v>
      </c>
      <c r="B14803" t="s">
        <v>2920</v>
      </c>
      <c r="C14803">
        <v>11476</v>
      </c>
      <c r="D14803">
        <v>6596440737</v>
      </c>
    </row>
    <row r="14804" spans="1:4" x14ac:dyDescent="0.3">
      <c r="A14804" t="s">
        <v>17112</v>
      </c>
      <c r="B14804" t="s">
        <v>3039</v>
      </c>
      <c r="C14804">
        <v>45453</v>
      </c>
      <c r="D14804">
        <v>4849214614</v>
      </c>
    </row>
    <row r="14805" spans="1:4" x14ac:dyDescent="0.3">
      <c r="A14805" t="s">
        <v>17113</v>
      </c>
      <c r="B14805" t="s">
        <v>3279</v>
      </c>
      <c r="C14805">
        <v>32741</v>
      </c>
      <c r="D14805">
        <v>7957976743</v>
      </c>
    </row>
    <row r="14806" spans="1:4" x14ac:dyDescent="0.3">
      <c r="A14806" t="s">
        <v>17114</v>
      </c>
      <c r="B14806" t="s">
        <v>2137</v>
      </c>
      <c r="C14806">
        <v>17011</v>
      </c>
      <c r="D14806">
        <v>1657097021</v>
      </c>
    </row>
    <row r="14807" spans="1:4" x14ac:dyDescent="0.3">
      <c r="A14807" t="s">
        <v>17115</v>
      </c>
      <c r="B14807" t="s">
        <v>2231</v>
      </c>
      <c r="C14807">
        <v>55093</v>
      </c>
      <c r="D14807">
        <v>320120716</v>
      </c>
    </row>
    <row r="14808" spans="1:4" x14ac:dyDescent="0.3">
      <c r="A14808" t="s">
        <v>17116</v>
      </c>
      <c r="B14808" t="s">
        <v>2255</v>
      </c>
      <c r="C14808">
        <v>28815</v>
      </c>
      <c r="D14808">
        <v>6801140183</v>
      </c>
    </row>
    <row r="14809" spans="1:4" x14ac:dyDescent="0.3">
      <c r="A14809" t="s">
        <v>17117</v>
      </c>
      <c r="B14809" t="s">
        <v>2348</v>
      </c>
      <c r="C14809">
        <v>23151</v>
      </c>
      <c r="D14809">
        <v>6836716731</v>
      </c>
    </row>
    <row r="14810" spans="1:4" x14ac:dyDescent="0.3">
      <c r="A14810" t="s">
        <v>17118</v>
      </c>
      <c r="B14810" t="s">
        <v>2139</v>
      </c>
      <c r="C14810">
        <v>58223</v>
      </c>
      <c r="D14810">
        <v>25254650</v>
      </c>
    </row>
    <row r="14811" spans="1:4" x14ac:dyDescent="0.3">
      <c r="A14811" t="s">
        <v>17119</v>
      </c>
      <c r="B14811" t="s">
        <v>2507</v>
      </c>
      <c r="C14811">
        <v>11769</v>
      </c>
      <c r="D14811">
        <v>3609467622</v>
      </c>
    </row>
    <row r="14812" spans="1:4" x14ac:dyDescent="0.3">
      <c r="A14812" t="s">
        <v>17120</v>
      </c>
      <c r="B14812" t="s">
        <v>2182</v>
      </c>
      <c r="C14812">
        <v>16611</v>
      </c>
      <c r="D14812">
        <v>8998375370</v>
      </c>
    </row>
    <row r="14813" spans="1:4" x14ac:dyDescent="0.3">
      <c r="A14813" t="s">
        <v>17121</v>
      </c>
      <c r="B14813" t="s">
        <v>2063</v>
      </c>
      <c r="C14813">
        <v>48480</v>
      </c>
      <c r="D14813">
        <v>3738218785</v>
      </c>
    </row>
    <row r="14814" spans="1:4" x14ac:dyDescent="0.3">
      <c r="A14814" t="s">
        <v>17122</v>
      </c>
      <c r="B14814" t="s">
        <v>2314</v>
      </c>
      <c r="C14814">
        <v>50559</v>
      </c>
      <c r="D14814">
        <v>6837456032</v>
      </c>
    </row>
    <row r="14815" spans="1:4" x14ac:dyDescent="0.3">
      <c r="A14815" t="s">
        <v>17123</v>
      </c>
      <c r="B14815" t="s">
        <v>2405</v>
      </c>
      <c r="C14815">
        <v>20944</v>
      </c>
      <c r="D14815">
        <v>9795921177</v>
      </c>
    </row>
    <row r="14816" spans="1:4" x14ac:dyDescent="0.3">
      <c r="A14816" t="s">
        <v>17124</v>
      </c>
      <c r="B14816" t="s">
        <v>1942</v>
      </c>
      <c r="C14816">
        <v>40896</v>
      </c>
      <c r="D14816">
        <v>2421688019</v>
      </c>
    </row>
    <row r="14817" spans="1:4" x14ac:dyDescent="0.3">
      <c r="A14817" t="s">
        <v>17125</v>
      </c>
      <c r="B14817" t="s">
        <v>2244</v>
      </c>
      <c r="C14817">
        <v>22590</v>
      </c>
      <c r="D14817">
        <v>650049144</v>
      </c>
    </row>
    <row r="14818" spans="1:4" x14ac:dyDescent="0.3">
      <c r="A14818" t="s">
        <v>17126</v>
      </c>
      <c r="B14818" t="s">
        <v>2111</v>
      </c>
      <c r="C14818">
        <v>37718</v>
      </c>
      <c r="D14818">
        <v>9958099322</v>
      </c>
    </row>
    <row r="14819" spans="1:4" x14ac:dyDescent="0.3">
      <c r="A14819" t="s">
        <v>17127</v>
      </c>
      <c r="B14819" t="s">
        <v>2037</v>
      </c>
      <c r="C14819">
        <v>32872</v>
      </c>
      <c r="D14819">
        <v>3219601650</v>
      </c>
    </row>
    <row r="14820" spans="1:4" x14ac:dyDescent="0.3">
      <c r="A14820" t="s">
        <v>17128</v>
      </c>
      <c r="B14820" t="s">
        <v>2608</v>
      </c>
      <c r="C14820">
        <v>50861</v>
      </c>
      <c r="D14820">
        <v>6788593582</v>
      </c>
    </row>
    <row r="14821" spans="1:4" x14ac:dyDescent="0.3">
      <c r="A14821" t="s">
        <v>17129</v>
      </c>
      <c r="B14821" t="s">
        <v>2146</v>
      </c>
      <c r="C14821">
        <v>44895</v>
      </c>
      <c r="D14821">
        <v>9287480133</v>
      </c>
    </row>
    <row r="14822" spans="1:4" x14ac:dyDescent="0.3">
      <c r="A14822" t="s">
        <v>17130</v>
      </c>
      <c r="B14822" t="s">
        <v>2054</v>
      </c>
      <c r="C14822">
        <v>20692</v>
      </c>
      <c r="D14822">
        <v>6720857681</v>
      </c>
    </row>
    <row r="14823" spans="1:4" x14ac:dyDescent="0.3">
      <c r="A14823" t="s">
        <v>17131</v>
      </c>
      <c r="B14823" t="s">
        <v>1968</v>
      </c>
      <c r="C14823">
        <v>57784</v>
      </c>
      <c r="D14823">
        <v>8887868026</v>
      </c>
    </row>
    <row r="14824" spans="1:4" x14ac:dyDescent="0.3">
      <c r="A14824" t="s">
        <v>17132</v>
      </c>
      <c r="B14824" t="s">
        <v>1930</v>
      </c>
      <c r="C14824">
        <v>35589</v>
      </c>
      <c r="D14824">
        <v>9293760045</v>
      </c>
    </row>
    <row r="14825" spans="1:4" x14ac:dyDescent="0.3">
      <c r="A14825" t="s">
        <v>17133</v>
      </c>
      <c r="B14825" t="s">
        <v>2350</v>
      </c>
      <c r="C14825">
        <v>47397</v>
      </c>
      <c r="D14825">
        <v>4986200380</v>
      </c>
    </row>
    <row r="14826" spans="1:4" x14ac:dyDescent="0.3">
      <c r="A14826" t="s">
        <v>17134</v>
      </c>
      <c r="B14826" t="s">
        <v>2205</v>
      </c>
      <c r="C14826">
        <v>55743</v>
      </c>
      <c r="D14826">
        <v>4359854056</v>
      </c>
    </row>
    <row r="14827" spans="1:4" x14ac:dyDescent="0.3">
      <c r="A14827" t="s">
        <v>17135</v>
      </c>
      <c r="B14827" t="s">
        <v>2628</v>
      </c>
      <c r="C14827">
        <v>31279</v>
      </c>
      <c r="D14827">
        <v>5984294621</v>
      </c>
    </row>
    <row r="14828" spans="1:4" x14ac:dyDescent="0.3">
      <c r="A14828" t="s">
        <v>17136</v>
      </c>
      <c r="B14828" t="s">
        <v>3279</v>
      </c>
      <c r="C14828">
        <v>57546</v>
      </c>
      <c r="D14828">
        <v>9892583027</v>
      </c>
    </row>
    <row r="14829" spans="1:4" x14ac:dyDescent="0.3">
      <c r="A14829" t="s">
        <v>17137</v>
      </c>
      <c r="B14829" t="s">
        <v>2691</v>
      </c>
      <c r="C14829">
        <v>17441</v>
      </c>
      <c r="D14829">
        <v>8302317314</v>
      </c>
    </row>
    <row r="14830" spans="1:4" x14ac:dyDescent="0.3">
      <c r="A14830" t="s">
        <v>17138</v>
      </c>
      <c r="B14830" t="s">
        <v>2736</v>
      </c>
      <c r="C14830">
        <v>20057</v>
      </c>
      <c r="D14830">
        <v>1439916314</v>
      </c>
    </row>
    <row r="14831" spans="1:4" x14ac:dyDescent="0.3">
      <c r="A14831" t="s">
        <v>17139</v>
      </c>
      <c r="B14831" t="s">
        <v>2466</v>
      </c>
      <c r="C14831">
        <v>44575</v>
      </c>
      <c r="D14831">
        <v>8419732141</v>
      </c>
    </row>
    <row r="14832" spans="1:4" x14ac:dyDescent="0.3">
      <c r="A14832" t="s">
        <v>17140</v>
      </c>
      <c r="B14832" t="s">
        <v>2457</v>
      </c>
      <c r="C14832">
        <v>46066</v>
      </c>
      <c r="D14832">
        <v>7188904251</v>
      </c>
    </row>
    <row r="14833" spans="1:4" x14ac:dyDescent="0.3">
      <c r="A14833" t="s">
        <v>17141</v>
      </c>
      <c r="B14833" t="s">
        <v>2101</v>
      </c>
      <c r="C14833">
        <v>52936</v>
      </c>
      <c r="D14833">
        <v>4085082426</v>
      </c>
    </row>
    <row r="14834" spans="1:4" x14ac:dyDescent="0.3">
      <c r="A14834" t="s">
        <v>17142</v>
      </c>
      <c r="B14834" t="s">
        <v>2221</v>
      </c>
      <c r="C14834">
        <v>13787</v>
      </c>
      <c r="D14834">
        <v>2607689635</v>
      </c>
    </row>
    <row r="14835" spans="1:4" x14ac:dyDescent="0.3">
      <c r="A14835" t="s">
        <v>17143</v>
      </c>
      <c r="B14835" t="s">
        <v>2032</v>
      </c>
      <c r="C14835">
        <v>54884</v>
      </c>
      <c r="D14835">
        <v>7304628987</v>
      </c>
    </row>
    <row r="14836" spans="1:4" x14ac:dyDescent="0.3">
      <c r="A14836" t="s">
        <v>17144</v>
      </c>
      <c r="B14836" t="s">
        <v>2431</v>
      </c>
      <c r="C14836">
        <v>56216</v>
      </c>
      <c r="D14836">
        <v>3463222345</v>
      </c>
    </row>
    <row r="14837" spans="1:4" x14ac:dyDescent="0.3">
      <c r="A14837" t="s">
        <v>17145</v>
      </c>
      <c r="B14837" t="s">
        <v>2365</v>
      </c>
      <c r="C14837">
        <v>10115</v>
      </c>
      <c r="D14837">
        <v>228985188</v>
      </c>
    </row>
    <row r="14838" spans="1:4" x14ac:dyDescent="0.3">
      <c r="A14838" t="s">
        <v>17146</v>
      </c>
      <c r="B14838" t="s">
        <v>2290</v>
      </c>
      <c r="C14838">
        <v>20457</v>
      </c>
      <c r="D14838">
        <v>3524504531</v>
      </c>
    </row>
    <row r="14839" spans="1:4" x14ac:dyDescent="0.3">
      <c r="A14839" t="s">
        <v>17147</v>
      </c>
      <c r="B14839" t="s">
        <v>2355</v>
      </c>
      <c r="C14839">
        <v>36899</v>
      </c>
      <c r="D14839">
        <v>1163292249</v>
      </c>
    </row>
    <row r="14840" spans="1:4" x14ac:dyDescent="0.3">
      <c r="A14840" t="s">
        <v>17148</v>
      </c>
      <c r="B14840" t="s">
        <v>3356</v>
      </c>
      <c r="C14840">
        <v>44324</v>
      </c>
      <c r="D14840">
        <v>3933561566</v>
      </c>
    </row>
    <row r="14841" spans="1:4" x14ac:dyDescent="0.3">
      <c r="A14841" t="s">
        <v>17149</v>
      </c>
      <c r="B14841" t="s">
        <v>3356</v>
      </c>
      <c r="C14841">
        <v>23728</v>
      </c>
      <c r="D14841">
        <v>8054305400</v>
      </c>
    </row>
    <row r="14842" spans="1:4" x14ac:dyDescent="0.3">
      <c r="A14842" t="s">
        <v>17150</v>
      </c>
      <c r="B14842" t="s">
        <v>2158</v>
      </c>
      <c r="C14842">
        <v>29322</v>
      </c>
      <c r="D14842">
        <v>5372344725</v>
      </c>
    </row>
    <row r="14843" spans="1:4" x14ac:dyDescent="0.3">
      <c r="A14843" t="s">
        <v>17151</v>
      </c>
      <c r="B14843" t="s">
        <v>2188</v>
      </c>
      <c r="C14843">
        <v>55136</v>
      </c>
      <c r="D14843">
        <v>2958727874</v>
      </c>
    </row>
    <row r="14844" spans="1:4" x14ac:dyDescent="0.3">
      <c r="A14844" t="s">
        <v>17152</v>
      </c>
      <c r="B14844" t="s">
        <v>2242</v>
      </c>
      <c r="C14844">
        <v>34116</v>
      </c>
      <c r="D14844">
        <v>7492341709</v>
      </c>
    </row>
    <row r="14845" spans="1:4" x14ac:dyDescent="0.3">
      <c r="A14845" t="s">
        <v>17153</v>
      </c>
      <c r="B14845" t="s">
        <v>2051</v>
      </c>
      <c r="C14845">
        <v>37882</v>
      </c>
      <c r="D14845">
        <v>3219601650</v>
      </c>
    </row>
    <row r="14846" spans="1:4" x14ac:dyDescent="0.3">
      <c r="A14846" t="s">
        <v>17154</v>
      </c>
      <c r="B14846" t="s">
        <v>2650</v>
      </c>
      <c r="C14846">
        <v>48542</v>
      </c>
      <c r="D14846">
        <v>8157157730</v>
      </c>
    </row>
    <row r="14847" spans="1:4" x14ac:dyDescent="0.3">
      <c r="A14847" t="s">
        <v>17155</v>
      </c>
      <c r="B14847" t="s">
        <v>2164</v>
      </c>
      <c r="C14847">
        <v>17837</v>
      </c>
      <c r="D14847">
        <v>3273288531</v>
      </c>
    </row>
    <row r="14848" spans="1:4" x14ac:dyDescent="0.3">
      <c r="A14848" t="s">
        <v>17156</v>
      </c>
      <c r="B14848" t="s">
        <v>3720</v>
      </c>
      <c r="C14848">
        <v>13057</v>
      </c>
      <c r="D14848">
        <v>8349606134</v>
      </c>
    </row>
    <row r="14849" spans="1:4" x14ac:dyDescent="0.3">
      <c r="A14849" t="s">
        <v>17157</v>
      </c>
      <c r="B14849" t="s">
        <v>3291</v>
      </c>
      <c r="C14849">
        <v>19058</v>
      </c>
      <c r="D14849">
        <v>9013891098</v>
      </c>
    </row>
    <row r="14850" spans="1:4" x14ac:dyDescent="0.3">
      <c r="A14850" t="s">
        <v>17158</v>
      </c>
      <c r="B14850" t="s">
        <v>2916</v>
      </c>
      <c r="C14850">
        <v>44180</v>
      </c>
      <c r="D14850">
        <v>1263903657</v>
      </c>
    </row>
    <row r="14851" spans="1:4" x14ac:dyDescent="0.3">
      <c r="A14851" t="s">
        <v>17159</v>
      </c>
      <c r="B14851" t="s">
        <v>2853</v>
      </c>
      <c r="C14851">
        <v>19568</v>
      </c>
      <c r="D14851">
        <v>7338728615</v>
      </c>
    </row>
    <row r="14852" spans="1:4" x14ac:dyDescent="0.3">
      <c r="A14852" t="s">
        <v>17160</v>
      </c>
      <c r="B14852" t="s">
        <v>2977</v>
      </c>
      <c r="C14852">
        <v>35112</v>
      </c>
      <c r="D14852">
        <v>6788593582</v>
      </c>
    </row>
    <row r="14853" spans="1:4" x14ac:dyDescent="0.3">
      <c r="A14853" t="s">
        <v>17161</v>
      </c>
      <c r="B14853" t="s">
        <v>2606</v>
      </c>
      <c r="C14853">
        <v>37314</v>
      </c>
      <c r="D14853">
        <v>2524849899</v>
      </c>
    </row>
    <row r="14854" spans="1:4" x14ac:dyDescent="0.3">
      <c r="A14854" t="s">
        <v>17162</v>
      </c>
      <c r="B14854" t="s">
        <v>2118</v>
      </c>
      <c r="C14854">
        <v>47196</v>
      </c>
      <c r="D14854">
        <v>4972162740</v>
      </c>
    </row>
    <row r="14855" spans="1:4" x14ac:dyDescent="0.3">
      <c r="A14855" t="s">
        <v>17163</v>
      </c>
      <c r="B14855" t="s">
        <v>2022</v>
      </c>
      <c r="C14855">
        <v>53146</v>
      </c>
      <c r="D14855">
        <v>9153408497</v>
      </c>
    </row>
    <row r="14856" spans="1:4" x14ac:dyDescent="0.3">
      <c r="A14856" t="s">
        <v>17164</v>
      </c>
      <c r="B14856" t="s">
        <v>2266</v>
      </c>
      <c r="C14856">
        <v>14850</v>
      </c>
      <c r="D14856">
        <v>5863557389</v>
      </c>
    </row>
    <row r="14857" spans="1:4" x14ac:dyDescent="0.3">
      <c r="A14857" t="s">
        <v>17165</v>
      </c>
      <c r="B14857" t="s">
        <v>2365</v>
      </c>
      <c r="C14857">
        <v>52399</v>
      </c>
      <c r="D14857">
        <v>8731494560</v>
      </c>
    </row>
    <row r="14858" spans="1:4" x14ac:dyDescent="0.3">
      <c r="A14858" t="s">
        <v>17166</v>
      </c>
      <c r="B14858" t="s">
        <v>2873</v>
      </c>
      <c r="C14858">
        <v>16106</v>
      </c>
      <c r="D14858">
        <v>2804488179</v>
      </c>
    </row>
    <row r="14859" spans="1:4" x14ac:dyDescent="0.3">
      <c r="A14859" t="s">
        <v>17167</v>
      </c>
      <c r="B14859" t="s">
        <v>1968</v>
      </c>
      <c r="C14859">
        <v>52023</v>
      </c>
      <c r="D14859">
        <v>2280674246</v>
      </c>
    </row>
    <row r="14860" spans="1:4" x14ac:dyDescent="0.3">
      <c r="A14860" t="s">
        <v>17168</v>
      </c>
      <c r="B14860" t="s">
        <v>2043</v>
      </c>
      <c r="C14860">
        <v>10157</v>
      </c>
      <c r="D14860">
        <v>5479449389</v>
      </c>
    </row>
    <row r="14861" spans="1:4" x14ac:dyDescent="0.3">
      <c r="A14861" t="s">
        <v>17169</v>
      </c>
      <c r="B14861" t="s">
        <v>2401</v>
      </c>
      <c r="C14861">
        <v>26956</v>
      </c>
      <c r="D14861">
        <v>7906441400</v>
      </c>
    </row>
    <row r="14862" spans="1:4" x14ac:dyDescent="0.3">
      <c r="A14862" t="s">
        <v>17170</v>
      </c>
      <c r="B14862" t="s">
        <v>2137</v>
      </c>
      <c r="C14862">
        <v>54314</v>
      </c>
      <c r="D14862">
        <v>3213290963</v>
      </c>
    </row>
    <row r="14863" spans="1:4" x14ac:dyDescent="0.3">
      <c r="A14863" t="s">
        <v>17171</v>
      </c>
      <c r="B14863" t="s">
        <v>2286</v>
      </c>
      <c r="C14863">
        <v>50435</v>
      </c>
      <c r="D14863">
        <v>9412192312</v>
      </c>
    </row>
    <row r="14864" spans="1:4" x14ac:dyDescent="0.3">
      <c r="A14864" t="s">
        <v>17172</v>
      </c>
      <c r="B14864" t="s">
        <v>2691</v>
      </c>
      <c r="C14864">
        <v>31979</v>
      </c>
      <c r="D14864">
        <v>715518151</v>
      </c>
    </row>
    <row r="14865" spans="1:4" x14ac:dyDescent="0.3">
      <c r="A14865" t="s">
        <v>17173</v>
      </c>
      <c r="B14865" t="s">
        <v>2197</v>
      </c>
      <c r="C14865">
        <v>23983</v>
      </c>
      <c r="D14865">
        <v>8256403403</v>
      </c>
    </row>
    <row r="14866" spans="1:4" x14ac:dyDescent="0.3">
      <c r="A14866" t="s">
        <v>17174</v>
      </c>
      <c r="B14866" t="s">
        <v>2099</v>
      </c>
      <c r="C14866">
        <v>33242</v>
      </c>
      <c r="D14866">
        <v>2117567142</v>
      </c>
    </row>
    <row r="14867" spans="1:4" x14ac:dyDescent="0.3">
      <c r="A14867" t="s">
        <v>17175</v>
      </c>
      <c r="B14867" t="s">
        <v>2714</v>
      </c>
      <c r="C14867">
        <v>57173</v>
      </c>
      <c r="D14867">
        <v>502909099</v>
      </c>
    </row>
    <row r="14868" spans="1:4" x14ac:dyDescent="0.3">
      <c r="A14868" t="s">
        <v>17176</v>
      </c>
      <c r="B14868" t="s">
        <v>2752</v>
      </c>
      <c r="C14868">
        <v>43563</v>
      </c>
      <c r="D14868">
        <v>5075915108</v>
      </c>
    </row>
    <row r="14869" spans="1:4" x14ac:dyDescent="0.3">
      <c r="A14869" t="s">
        <v>17177</v>
      </c>
      <c r="B14869" t="s">
        <v>2308</v>
      </c>
      <c r="C14869">
        <v>53187</v>
      </c>
      <c r="D14869">
        <v>1565607864</v>
      </c>
    </row>
    <row r="14870" spans="1:4" x14ac:dyDescent="0.3">
      <c r="A14870" t="s">
        <v>17178</v>
      </c>
      <c r="B14870" t="s">
        <v>2249</v>
      </c>
      <c r="C14870">
        <v>13474</v>
      </c>
      <c r="D14870">
        <v>5209112160</v>
      </c>
    </row>
    <row r="14871" spans="1:4" x14ac:dyDescent="0.3">
      <c r="A14871" t="s">
        <v>17179</v>
      </c>
      <c r="B14871" t="s">
        <v>2920</v>
      </c>
      <c r="C14871">
        <v>30302</v>
      </c>
      <c r="D14871">
        <v>397599129</v>
      </c>
    </row>
    <row r="14872" spans="1:4" x14ac:dyDescent="0.3">
      <c r="A14872" t="s">
        <v>17180</v>
      </c>
      <c r="B14872" t="s">
        <v>2628</v>
      </c>
      <c r="C14872">
        <v>17740</v>
      </c>
      <c r="D14872">
        <v>8047841793</v>
      </c>
    </row>
    <row r="14873" spans="1:4" x14ac:dyDescent="0.3">
      <c r="A14873" t="s">
        <v>17181</v>
      </c>
      <c r="B14873" t="s">
        <v>2691</v>
      </c>
      <c r="C14873">
        <v>33925</v>
      </c>
      <c r="D14873">
        <v>1028388519</v>
      </c>
    </row>
    <row r="14874" spans="1:4" x14ac:dyDescent="0.3">
      <c r="A14874" t="s">
        <v>17182</v>
      </c>
      <c r="B14874" t="s">
        <v>1995</v>
      </c>
      <c r="C14874">
        <v>24682</v>
      </c>
      <c r="D14874">
        <v>244523738</v>
      </c>
    </row>
    <row r="14875" spans="1:4" x14ac:dyDescent="0.3">
      <c r="A14875" t="s">
        <v>17183</v>
      </c>
      <c r="B14875" t="s">
        <v>2170</v>
      </c>
      <c r="C14875">
        <v>12294</v>
      </c>
      <c r="D14875">
        <v>8419732141</v>
      </c>
    </row>
    <row r="14876" spans="1:4" x14ac:dyDescent="0.3">
      <c r="A14876" t="s">
        <v>17184</v>
      </c>
      <c r="B14876" t="s">
        <v>2459</v>
      </c>
      <c r="C14876">
        <v>53296</v>
      </c>
      <c r="D14876">
        <v>1898839557</v>
      </c>
    </row>
    <row r="14877" spans="1:4" x14ac:dyDescent="0.3">
      <c r="A14877" t="s">
        <v>17185</v>
      </c>
      <c r="B14877" t="s">
        <v>5394</v>
      </c>
      <c r="C14877">
        <v>42655</v>
      </c>
      <c r="D14877">
        <v>483886254</v>
      </c>
    </row>
    <row r="14878" spans="1:4" x14ac:dyDescent="0.3">
      <c r="A14878" t="s">
        <v>17186</v>
      </c>
      <c r="B14878" t="s">
        <v>3279</v>
      </c>
      <c r="C14878">
        <v>47213</v>
      </c>
      <c r="D14878">
        <v>2922893758</v>
      </c>
    </row>
    <row r="14879" spans="1:4" x14ac:dyDescent="0.3">
      <c r="A14879" t="s">
        <v>17187</v>
      </c>
      <c r="B14879" t="s">
        <v>2051</v>
      </c>
      <c r="C14879">
        <v>26074</v>
      </c>
      <c r="D14879">
        <v>2493113470</v>
      </c>
    </row>
    <row r="14880" spans="1:4" x14ac:dyDescent="0.3">
      <c r="A14880" t="s">
        <v>17188</v>
      </c>
      <c r="B14880" t="s">
        <v>2312</v>
      </c>
      <c r="C14880">
        <v>32231</v>
      </c>
      <c r="D14880">
        <v>3217797337</v>
      </c>
    </row>
    <row r="14881" spans="1:4" x14ac:dyDescent="0.3">
      <c r="A14881" t="s">
        <v>17189</v>
      </c>
      <c r="B14881" t="s">
        <v>2716</v>
      </c>
      <c r="C14881">
        <v>36369</v>
      </c>
      <c r="D14881">
        <v>2599557828</v>
      </c>
    </row>
    <row r="14882" spans="1:4" x14ac:dyDescent="0.3">
      <c r="A14882" t="s">
        <v>17190</v>
      </c>
      <c r="B14882" t="s">
        <v>3291</v>
      </c>
      <c r="C14882">
        <v>46205</v>
      </c>
      <c r="D14882">
        <v>6510701464</v>
      </c>
    </row>
    <row r="14883" spans="1:4" x14ac:dyDescent="0.3">
      <c r="A14883" t="s">
        <v>17191</v>
      </c>
      <c r="B14883" t="s">
        <v>2192</v>
      </c>
      <c r="C14883">
        <v>36738</v>
      </c>
      <c r="D14883">
        <v>8065075959</v>
      </c>
    </row>
    <row r="14884" spans="1:4" x14ac:dyDescent="0.3">
      <c r="A14884" t="s">
        <v>17192</v>
      </c>
      <c r="B14884" t="s">
        <v>2073</v>
      </c>
      <c r="C14884">
        <v>50409</v>
      </c>
      <c r="D14884">
        <v>7326611955</v>
      </c>
    </row>
    <row r="14885" spans="1:4" x14ac:dyDescent="0.3">
      <c r="A14885" t="s">
        <v>17193</v>
      </c>
      <c r="B14885" t="s">
        <v>3076</v>
      </c>
      <c r="C14885">
        <v>56602</v>
      </c>
      <c r="D14885">
        <v>3488994694</v>
      </c>
    </row>
    <row r="14886" spans="1:4" x14ac:dyDescent="0.3">
      <c r="A14886" t="s">
        <v>17194</v>
      </c>
      <c r="B14886" t="s">
        <v>3039</v>
      </c>
      <c r="C14886">
        <v>24327</v>
      </c>
      <c r="D14886">
        <v>4256220232</v>
      </c>
    </row>
    <row r="14887" spans="1:4" x14ac:dyDescent="0.3">
      <c r="A14887" t="s">
        <v>17195</v>
      </c>
      <c r="B14887" t="s">
        <v>2073</v>
      </c>
      <c r="C14887">
        <v>37862</v>
      </c>
      <c r="D14887">
        <v>7205256240</v>
      </c>
    </row>
    <row r="14888" spans="1:4" x14ac:dyDescent="0.3">
      <c r="A14888" t="s">
        <v>17196</v>
      </c>
      <c r="B14888" t="s">
        <v>3508</v>
      </c>
      <c r="C14888">
        <v>34734</v>
      </c>
      <c r="D14888">
        <v>509393462</v>
      </c>
    </row>
    <row r="14889" spans="1:4" x14ac:dyDescent="0.3">
      <c r="A14889" t="s">
        <v>17197</v>
      </c>
      <c r="B14889" t="s">
        <v>2914</v>
      </c>
      <c r="C14889">
        <v>27070</v>
      </c>
      <c r="D14889">
        <v>6209983448</v>
      </c>
    </row>
    <row r="14890" spans="1:4" x14ac:dyDescent="0.3">
      <c r="A14890" t="s">
        <v>17198</v>
      </c>
      <c r="B14890" t="s">
        <v>3113</v>
      </c>
      <c r="C14890">
        <v>37818</v>
      </c>
      <c r="D14890">
        <v>8875305560</v>
      </c>
    </row>
    <row r="14891" spans="1:4" x14ac:dyDescent="0.3">
      <c r="A14891" t="s">
        <v>17199</v>
      </c>
      <c r="B14891" t="s">
        <v>1968</v>
      </c>
      <c r="C14891">
        <v>37632</v>
      </c>
      <c r="D14891">
        <v>3000763902</v>
      </c>
    </row>
    <row r="14892" spans="1:4" x14ac:dyDescent="0.3">
      <c r="A14892" t="s">
        <v>17200</v>
      </c>
      <c r="B14892" t="s">
        <v>2329</v>
      </c>
      <c r="C14892">
        <v>32331</v>
      </c>
      <c r="D14892">
        <v>784224471</v>
      </c>
    </row>
    <row r="14893" spans="1:4" x14ac:dyDescent="0.3">
      <c r="A14893" t="s">
        <v>17201</v>
      </c>
      <c r="B14893" t="s">
        <v>2853</v>
      </c>
      <c r="C14893">
        <v>55201</v>
      </c>
      <c r="D14893">
        <v>8044612831</v>
      </c>
    </row>
    <row r="14894" spans="1:4" x14ac:dyDescent="0.3">
      <c r="A14894" t="s">
        <v>17202</v>
      </c>
      <c r="B14894" t="s">
        <v>2089</v>
      </c>
      <c r="C14894">
        <v>13065</v>
      </c>
      <c r="D14894">
        <v>8350412399</v>
      </c>
    </row>
    <row r="14895" spans="1:4" x14ac:dyDescent="0.3">
      <c r="A14895" t="s">
        <v>17203</v>
      </c>
      <c r="B14895" t="s">
        <v>3527</v>
      </c>
      <c r="C14895">
        <v>15249</v>
      </c>
      <c r="D14895">
        <v>8187246642</v>
      </c>
    </row>
    <row r="14896" spans="1:4" x14ac:dyDescent="0.3">
      <c r="A14896" t="s">
        <v>17204</v>
      </c>
      <c r="B14896" t="s">
        <v>2459</v>
      </c>
      <c r="C14896">
        <v>58089</v>
      </c>
      <c r="D14896">
        <v>6255831884</v>
      </c>
    </row>
    <row r="14897" spans="1:4" x14ac:dyDescent="0.3">
      <c r="A14897" t="s">
        <v>17205</v>
      </c>
      <c r="B14897" t="s">
        <v>2800</v>
      </c>
      <c r="C14897">
        <v>19881</v>
      </c>
      <c r="D14897">
        <v>4691333258</v>
      </c>
    </row>
    <row r="14898" spans="1:4" x14ac:dyDescent="0.3">
      <c r="A14898" t="s">
        <v>17206</v>
      </c>
      <c r="B14898" t="s">
        <v>1970</v>
      </c>
      <c r="C14898">
        <v>47628</v>
      </c>
      <c r="D14898">
        <v>1152386727</v>
      </c>
    </row>
    <row r="14899" spans="1:4" x14ac:dyDescent="0.3">
      <c r="A14899" t="s">
        <v>17207</v>
      </c>
      <c r="B14899" t="s">
        <v>2521</v>
      </c>
      <c r="C14899">
        <v>33629</v>
      </c>
      <c r="D14899">
        <v>5241020535</v>
      </c>
    </row>
    <row r="14900" spans="1:4" x14ac:dyDescent="0.3">
      <c r="A14900" t="s">
        <v>17208</v>
      </c>
      <c r="B14900" t="s">
        <v>2298</v>
      </c>
      <c r="C14900">
        <v>42713</v>
      </c>
      <c r="D14900">
        <v>2944219065</v>
      </c>
    </row>
    <row r="14901" spans="1:4" x14ac:dyDescent="0.3">
      <c r="A14901" t="s">
        <v>17209</v>
      </c>
      <c r="B14901" t="s">
        <v>3044</v>
      </c>
      <c r="C14901">
        <v>29503</v>
      </c>
      <c r="D14901">
        <v>556704134</v>
      </c>
    </row>
    <row r="14902" spans="1:4" x14ac:dyDescent="0.3">
      <c r="A14902" t="s">
        <v>17210</v>
      </c>
      <c r="B14902" t="s">
        <v>2633</v>
      </c>
      <c r="C14902">
        <v>44209</v>
      </c>
      <c r="D14902">
        <v>8895721314</v>
      </c>
    </row>
    <row r="14903" spans="1:4" x14ac:dyDescent="0.3">
      <c r="A14903" t="s">
        <v>17211</v>
      </c>
      <c r="B14903" t="s">
        <v>2061</v>
      </c>
      <c r="C14903">
        <v>15157</v>
      </c>
      <c r="D14903">
        <v>6286877770</v>
      </c>
    </row>
    <row r="14904" spans="1:4" x14ac:dyDescent="0.3">
      <c r="A14904" t="s">
        <v>17212</v>
      </c>
      <c r="B14904" t="s">
        <v>2660</v>
      </c>
      <c r="C14904">
        <v>20722</v>
      </c>
      <c r="D14904">
        <v>1231429186</v>
      </c>
    </row>
    <row r="14905" spans="1:4" x14ac:dyDescent="0.3">
      <c r="A14905" t="s">
        <v>17213</v>
      </c>
      <c r="B14905" t="s">
        <v>3785</v>
      </c>
      <c r="C14905">
        <v>28734</v>
      </c>
      <c r="D14905">
        <v>3991963221</v>
      </c>
    </row>
    <row r="14906" spans="1:4" x14ac:dyDescent="0.3">
      <c r="A14906" t="s">
        <v>17214</v>
      </c>
      <c r="B14906" t="s">
        <v>2010</v>
      </c>
      <c r="C14906">
        <v>54340</v>
      </c>
      <c r="D14906">
        <v>2306669465</v>
      </c>
    </row>
    <row r="14907" spans="1:4" x14ac:dyDescent="0.3">
      <c r="A14907" t="s">
        <v>17215</v>
      </c>
      <c r="B14907" t="s">
        <v>2524</v>
      </c>
      <c r="C14907">
        <v>49911</v>
      </c>
      <c r="D14907">
        <v>1972775170</v>
      </c>
    </row>
    <row r="14908" spans="1:4" x14ac:dyDescent="0.3">
      <c r="A14908" t="s">
        <v>17216</v>
      </c>
      <c r="B14908" t="s">
        <v>2507</v>
      </c>
      <c r="C14908">
        <v>43083</v>
      </c>
      <c r="D14908">
        <v>7233077789</v>
      </c>
    </row>
    <row r="14909" spans="1:4" x14ac:dyDescent="0.3">
      <c r="A14909" t="s">
        <v>17217</v>
      </c>
      <c r="B14909" t="s">
        <v>1948</v>
      </c>
      <c r="C14909">
        <v>26946</v>
      </c>
      <c r="D14909">
        <v>6596440737</v>
      </c>
    </row>
    <row r="14910" spans="1:4" x14ac:dyDescent="0.3">
      <c r="A14910" t="s">
        <v>17218</v>
      </c>
      <c r="B14910" t="s">
        <v>2079</v>
      </c>
      <c r="C14910">
        <v>13943</v>
      </c>
      <c r="D14910">
        <v>9458901820</v>
      </c>
    </row>
    <row r="14911" spans="1:4" x14ac:dyDescent="0.3">
      <c r="A14911" t="s">
        <v>17219</v>
      </c>
      <c r="B14911" t="s">
        <v>2533</v>
      </c>
      <c r="C14911">
        <v>38412</v>
      </c>
      <c r="D14911">
        <v>5407735911</v>
      </c>
    </row>
    <row r="14912" spans="1:4" x14ac:dyDescent="0.3">
      <c r="A14912" t="s">
        <v>17220</v>
      </c>
      <c r="B14912" t="s">
        <v>2054</v>
      </c>
      <c r="C14912">
        <v>21893</v>
      </c>
      <c r="D14912">
        <v>2493113470</v>
      </c>
    </row>
    <row r="14913" spans="1:4" x14ac:dyDescent="0.3">
      <c r="A14913" t="s">
        <v>17221</v>
      </c>
      <c r="B14913" t="s">
        <v>2010</v>
      </c>
      <c r="C14913">
        <v>48768</v>
      </c>
      <c r="D14913">
        <v>4076701275</v>
      </c>
    </row>
    <row r="14914" spans="1:4" x14ac:dyDescent="0.3">
      <c r="A14914" t="s">
        <v>17222</v>
      </c>
      <c r="B14914" t="s">
        <v>5394</v>
      </c>
      <c r="C14914">
        <v>47848</v>
      </c>
      <c r="D14914">
        <v>4075444457</v>
      </c>
    </row>
    <row r="14915" spans="1:4" x14ac:dyDescent="0.3">
      <c r="A14915" t="s">
        <v>17223</v>
      </c>
      <c r="B14915" t="s">
        <v>2722</v>
      </c>
      <c r="C14915">
        <v>54769</v>
      </c>
      <c r="D14915">
        <v>5197585250</v>
      </c>
    </row>
    <row r="14916" spans="1:4" x14ac:dyDescent="0.3">
      <c r="A14916" t="s">
        <v>17224</v>
      </c>
      <c r="B14916" t="s">
        <v>2536</v>
      </c>
      <c r="C14916">
        <v>28481</v>
      </c>
      <c r="D14916">
        <v>7794042674</v>
      </c>
    </row>
    <row r="14917" spans="1:4" x14ac:dyDescent="0.3">
      <c r="A14917" t="s">
        <v>17225</v>
      </c>
      <c r="B14917" t="s">
        <v>2197</v>
      </c>
      <c r="C14917">
        <v>33293</v>
      </c>
      <c r="D14917">
        <v>9516781780</v>
      </c>
    </row>
    <row r="14918" spans="1:4" x14ac:dyDescent="0.3">
      <c r="A14918" t="s">
        <v>17226</v>
      </c>
      <c r="B14918" t="s">
        <v>2143</v>
      </c>
      <c r="C14918">
        <v>32655</v>
      </c>
      <c r="D14918">
        <v>9916787441</v>
      </c>
    </row>
    <row r="14919" spans="1:4" x14ac:dyDescent="0.3">
      <c r="A14919" t="s">
        <v>17227</v>
      </c>
      <c r="B14919" t="s">
        <v>2319</v>
      </c>
      <c r="C14919">
        <v>33942</v>
      </c>
      <c r="D14919">
        <v>8507800106</v>
      </c>
    </row>
    <row r="14920" spans="1:4" x14ac:dyDescent="0.3">
      <c r="A14920" t="s">
        <v>17228</v>
      </c>
      <c r="B14920" t="s">
        <v>2008</v>
      </c>
      <c r="C14920">
        <v>49904</v>
      </c>
      <c r="D14920">
        <v>4049350750</v>
      </c>
    </row>
    <row r="14921" spans="1:4" x14ac:dyDescent="0.3">
      <c r="A14921" t="s">
        <v>17229</v>
      </c>
      <c r="B14921" t="s">
        <v>2636</v>
      </c>
      <c r="C14921">
        <v>29159</v>
      </c>
      <c r="D14921">
        <v>1192770250</v>
      </c>
    </row>
    <row r="14922" spans="1:4" x14ac:dyDescent="0.3">
      <c r="A14922" t="s">
        <v>17230</v>
      </c>
      <c r="B14922" t="s">
        <v>2217</v>
      </c>
      <c r="C14922">
        <v>59014</v>
      </c>
      <c r="D14922">
        <v>325547246</v>
      </c>
    </row>
    <row r="14923" spans="1:4" x14ac:dyDescent="0.3">
      <c r="A14923" t="s">
        <v>17231</v>
      </c>
      <c r="B14923" t="s">
        <v>2244</v>
      </c>
      <c r="C14923">
        <v>35409</v>
      </c>
      <c r="D14923">
        <v>4876404933</v>
      </c>
    </row>
    <row r="14924" spans="1:4" x14ac:dyDescent="0.3">
      <c r="A14924" t="s">
        <v>17232</v>
      </c>
      <c r="B14924" t="s">
        <v>2800</v>
      </c>
      <c r="C14924">
        <v>17459</v>
      </c>
      <c r="D14924">
        <v>87033755</v>
      </c>
    </row>
    <row r="14925" spans="1:4" x14ac:dyDescent="0.3">
      <c r="A14925" t="s">
        <v>17233</v>
      </c>
      <c r="B14925" t="s">
        <v>2302</v>
      </c>
      <c r="C14925">
        <v>29578</v>
      </c>
      <c r="D14925">
        <v>4286367630</v>
      </c>
    </row>
    <row r="14926" spans="1:4" x14ac:dyDescent="0.3">
      <c r="A14926" t="s">
        <v>17234</v>
      </c>
      <c r="B14926" t="s">
        <v>2093</v>
      </c>
      <c r="C14926">
        <v>20048</v>
      </c>
      <c r="D14926">
        <v>1192770250</v>
      </c>
    </row>
    <row r="14927" spans="1:4" x14ac:dyDescent="0.3">
      <c r="A14927" t="s">
        <v>17235</v>
      </c>
      <c r="B14927" t="s">
        <v>3108</v>
      </c>
      <c r="C14927">
        <v>38525</v>
      </c>
      <c r="D14927">
        <v>1923178164</v>
      </c>
    </row>
    <row r="14928" spans="1:4" x14ac:dyDescent="0.3">
      <c r="A14928" t="s">
        <v>17236</v>
      </c>
      <c r="B14928" t="s">
        <v>2633</v>
      </c>
      <c r="C14928">
        <v>55897</v>
      </c>
      <c r="D14928">
        <v>8460683117</v>
      </c>
    </row>
    <row r="14929" spans="1:4" x14ac:dyDescent="0.3">
      <c r="A14929" t="s">
        <v>17237</v>
      </c>
      <c r="B14929" t="s">
        <v>2127</v>
      </c>
      <c r="C14929">
        <v>38890</v>
      </c>
      <c r="D14929">
        <v>1364767856</v>
      </c>
    </row>
    <row r="14930" spans="1:4" x14ac:dyDescent="0.3">
      <c r="A14930" t="s">
        <v>17238</v>
      </c>
      <c r="B14930" t="s">
        <v>2691</v>
      </c>
      <c r="C14930">
        <v>50022</v>
      </c>
      <c r="D14930">
        <v>4074728869</v>
      </c>
    </row>
    <row r="14931" spans="1:4" x14ac:dyDescent="0.3">
      <c r="A14931" t="s">
        <v>17239</v>
      </c>
      <c r="B14931" t="s">
        <v>2853</v>
      </c>
      <c r="C14931">
        <v>29343</v>
      </c>
      <c r="D14931">
        <v>6842797632</v>
      </c>
    </row>
    <row r="14932" spans="1:4" x14ac:dyDescent="0.3">
      <c r="A14932" t="s">
        <v>17240</v>
      </c>
      <c r="B14932" t="s">
        <v>2670</v>
      </c>
      <c r="C14932">
        <v>44581</v>
      </c>
      <c r="D14932">
        <v>4236713853</v>
      </c>
    </row>
    <row r="14933" spans="1:4" x14ac:dyDescent="0.3">
      <c r="A14933" t="s">
        <v>17241</v>
      </c>
      <c r="B14933" t="s">
        <v>2439</v>
      </c>
      <c r="C14933">
        <v>35713</v>
      </c>
      <c r="D14933">
        <v>3156820482</v>
      </c>
    </row>
    <row r="14934" spans="1:4" x14ac:dyDescent="0.3">
      <c r="A14934" t="s">
        <v>17242</v>
      </c>
      <c r="B14934" t="s">
        <v>3247</v>
      </c>
      <c r="C14934">
        <v>47241</v>
      </c>
      <c r="D14934">
        <v>8731494560</v>
      </c>
    </row>
    <row r="14935" spans="1:4" x14ac:dyDescent="0.3">
      <c r="A14935" t="s">
        <v>17243</v>
      </c>
      <c r="B14935" t="s">
        <v>2419</v>
      </c>
      <c r="C14935">
        <v>19085</v>
      </c>
      <c r="D14935">
        <v>3991175401</v>
      </c>
    </row>
    <row r="14936" spans="1:4" x14ac:dyDescent="0.3">
      <c r="A14936" t="s">
        <v>17244</v>
      </c>
      <c r="B14936" t="s">
        <v>2190</v>
      </c>
      <c r="C14936">
        <v>47455</v>
      </c>
      <c r="D14936">
        <v>5623178685</v>
      </c>
    </row>
    <row r="14937" spans="1:4" x14ac:dyDescent="0.3">
      <c r="A14937" t="s">
        <v>17245</v>
      </c>
      <c r="B14937" t="s">
        <v>2264</v>
      </c>
      <c r="C14937">
        <v>36930</v>
      </c>
      <c r="D14937">
        <v>1565607864</v>
      </c>
    </row>
    <row r="14938" spans="1:4" x14ac:dyDescent="0.3">
      <c r="A14938" t="s">
        <v>17246</v>
      </c>
      <c r="B14938" t="s">
        <v>2158</v>
      </c>
      <c r="C14938">
        <v>15396</v>
      </c>
      <c r="D14938">
        <v>8526090127</v>
      </c>
    </row>
    <row r="14939" spans="1:4" x14ac:dyDescent="0.3">
      <c r="A14939" t="s">
        <v>17247</v>
      </c>
      <c r="B14939" t="s">
        <v>2790</v>
      </c>
      <c r="C14939">
        <v>23532</v>
      </c>
      <c r="D14939">
        <v>4009257075</v>
      </c>
    </row>
    <row r="14940" spans="1:4" x14ac:dyDescent="0.3">
      <c r="A14940" t="s">
        <v>17248</v>
      </c>
      <c r="B14940" t="s">
        <v>3376</v>
      </c>
      <c r="C14940">
        <v>14381</v>
      </c>
      <c r="D14940">
        <v>4445486779</v>
      </c>
    </row>
    <row r="14941" spans="1:4" x14ac:dyDescent="0.3">
      <c r="A14941" t="s">
        <v>17249</v>
      </c>
      <c r="B14941" t="s">
        <v>2757</v>
      </c>
      <c r="C14941">
        <v>31232</v>
      </c>
      <c r="D14941">
        <v>3792993961</v>
      </c>
    </row>
    <row r="14942" spans="1:4" x14ac:dyDescent="0.3">
      <c r="A14942" t="s">
        <v>17250</v>
      </c>
      <c r="B14942" t="s">
        <v>2617</v>
      </c>
      <c r="C14942">
        <v>17369</v>
      </c>
      <c r="D14942">
        <v>2809344809</v>
      </c>
    </row>
    <row r="14943" spans="1:4" x14ac:dyDescent="0.3">
      <c r="A14943" t="s">
        <v>17251</v>
      </c>
      <c r="B14943" t="s">
        <v>3279</v>
      </c>
      <c r="C14943">
        <v>15634</v>
      </c>
      <c r="D14943">
        <v>8335120919</v>
      </c>
    </row>
    <row r="14944" spans="1:4" x14ac:dyDescent="0.3">
      <c r="A14944" t="s">
        <v>17252</v>
      </c>
      <c r="B14944" t="s">
        <v>1930</v>
      </c>
      <c r="C14944">
        <v>47642</v>
      </c>
      <c r="D14944">
        <v>9766606919</v>
      </c>
    </row>
    <row r="14945" spans="1:4" x14ac:dyDescent="0.3">
      <c r="A14945" t="s">
        <v>17253</v>
      </c>
      <c r="B14945" t="s">
        <v>2387</v>
      </c>
      <c r="C14945">
        <v>39089</v>
      </c>
      <c r="D14945">
        <v>2649428619</v>
      </c>
    </row>
    <row r="14946" spans="1:4" x14ac:dyDescent="0.3">
      <c r="A14946" t="s">
        <v>17254</v>
      </c>
      <c r="B14946" t="s">
        <v>2325</v>
      </c>
      <c r="C14946">
        <v>38784</v>
      </c>
      <c r="D14946">
        <v>858481901</v>
      </c>
    </row>
    <row r="14947" spans="1:4" x14ac:dyDescent="0.3">
      <c r="A14947" t="s">
        <v>17255</v>
      </c>
      <c r="B14947" t="s">
        <v>2452</v>
      </c>
      <c r="C14947">
        <v>48067</v>
      </c>
      <c r="D14947">
        <v>9403474378</v>
      </c>
    </row>
    <row r="14948" spans="1:4" x14ac:dyDescent="0.3">
      <c r="A14948" t="s">
        <v>17256</v>
      </c>
      <c r="B14948" t="s">
        <v>2572</v>
      </c>
      <c r="C14948">
        <v>54276</v>
      </c>
      <c r="D14948">
        <v>5186660353</v>
      </c>
    </row>
    <row r="14949" spans="1:4" x14ac:dyDescent="0.3">
      <c r="A14949" t="s">
        <v>17257</v>
      </c>
      <c r="B14949" t="s">
        <v>2617</v>
      </c>
      <c r="C14949">
        <v>26782</v>
      </c>
      <c r="D14949">
        <v>858481901</v>
      </c>
    </row>
    <row r="14950" spans="1:4" x14ac:dyDescent="0.3">
      <c r="A14950" t="s">
        <v>17258</v>
      </c>
      <c r="B14950" t="s">
        <v>2348</v>
      </c>
      <c r="C14950">
        <v>28809</v>
      </c>
      <c r="D14950">
        <v>4194897803</v>
      </c>
    </row>
    <row r="14951" spans="1:4" x14ac:dyDescent="0.3">
      <c r="A14951" t="s">
        <v>17259</v>
      </c>
      <c r="B14951" t="s">
        <v>3279</v>
      </c>
      <c r="C14951">
        <v>16006</v>
      </c>
      <c r="D14951">
        <v>1888605537</v>
      </c>
    </row>
    <row r="14952" spans="1:4" x14ac:dyDescent="0.3">
      <c r="A14952" t="s">
        <v>17260</v>
      </c>
      <c r="B14952" t="s">
        <v>2071</v>
      </c>
      <c r="C14952">
        <v>20276</v>
      </c>
      <c r="D14952">
        <v>5358183647</v>
      </c>
    </row>
    <row r="14953" spans="1:4" x14ac:dyDescent="0.3">
      <c r="A14953" t="s">
        <v>17261</v>
      </c>
      <c r="B14953" t="s">
        <v>1970</v>
      </c>
      <c r="C14953">
        <v>24218</v>
      </c>
      <c r="D14953">
        <v>8044612831</v>
      </c>
    </row>
    <row r="14954" spans="1:4" x14ac:dyDescent="0.3">
      <c r="A14954" t="s">
        <v>17262</v>
      </c>
      <c r="B14954" t="s">
        <v>3201</v>
      </c>
      <c r="C14954">
        <v>29010</v>
      </c>
      <c r="D14954">
        <v>6890491998</v>
      </c>
    </row>
    <row r="14955" spans="1:4" x14ac:dyDescent="0.3">
      <c r="A14955" t="s">
        <v>17263</v>
      </c>
      <c r="B14955" t="s">
        <v>3915</v>
      </c>
      <c r="C14955">
        <v>47195</v>
      </c>
      <c r="D14955">
        <v>132027631</v>
      </c>
    </row>
    <row r="14956" spans="1:4" x14ac:dyDescent="0.3">
      <c r="A14956" t="s">
        <v>17264</v>
      </c>
      <c r="B14956" t="s">
        <v>2288</v>
      </c>
      <c r="C14956">
        <v>13579</v>
      </c>
      <c r="D14956">
        <v>4768254810</v>
      </c>
    </row>
    <row r="14957" spans="1:4" x14ac:dyDescent="0.3">
      <c r="A14957" t="s">
        <v>17265</v>
      </c>
      <c r="B14957" t="s">
        <v>2329</v>
      </c>
      <c r="C14957">
        <v>46753</v>
      </c>
      <c r="D14957">
        <v>896700143</v>
      </c>
    </row>
    <row r="14958" spans="1:4" x14ac:dyDescent="0.3">
      <c r="A14958" t="s">
        <v>17266</v>
      </c>
      <c r="B14958" t="s">
        <v>2546</v>
      </c>
      <c r="C14958">
        <v>34145</v>
      </c>
      <c r="D14958">
        <v>594961432</v>
      </c>
    </row>
    <row r="14959" spans="1:4" x14ac:dyDescent="0.3">
      <c r="A14959" t="s">
        <v>17267</v>
      </c>
      <c r="B14959" t="s">
        <v>2154</v>
      </c>
      <c r="C14959">
        <v>21797</v>
      </c>
      <c r="D14959">
        <v>2579936017</v>
      </c>
    </row>
    <row r="14960" spans="1:4" x14ac:dyDescent="0.3">
      <c r="A14960" t="s">
        <v>17268</v>
      </c>
      <c r="B14960" t="s">
        <v>3078</v>
      </c>
      <c r="C14960">
        <v>16864</v>
      </c>
      <c r="D14960">
        <v>2936088178</v>
      </c>
    </row>
    <row r="14961" spans="1:4" x14ac:dyDescent="0.3">
      <c r="A14961" t="s">
        <v>17269</v>
      </c>
      <c r="B14961" t="s">
        <v>2401</v>
      </c>
      <c r="C14961">
        <v>19565</v>
      </c>
      <c r="D14961">
        <v>2779378506</v>
      </c>
    </row>
    <row r="14962" spans="1:4" x14ac:dyDescent="0.3">
      <c r="A14962" t="s">
        <v>17270</v>
      </c>
      <c r="B14962" t="s">
        <v>2530</v>
      </c>
      <c r="C14962">
        <v>37654</v>
      </c>
      <c r="D14962">
        <v>2450711406</v>
      </c>
    </row>
    <row r="14963" spans="1:4" x14ac:dyDescent="0.3">
      <c r="A14963" t="s">
        <v>17271</v>
      </c>
      <c r="B14963" t="s">
        <v>2298</v>
      </c>
      <c r="C14963">
        <v>26144</v>
      </c>
      <c r="D14963">
        <v>2230983466</v>
      </c>
    </row>
    <row r="14964" spans="1:4" x14ac:dyDescent="0.3">
      <c r="A14964" t="s">
        <v>17272</v>
      </c>
      <c r="B14964" t="s">
        <v>2507</v>
      </c>
      <c r="C14964">
        <v>58123</v>
      </c>
      <c r="D14964">
        <v>7411705322</v>
      </c>
    </row>
    <row r="14965" spans="1:4" x14ac:dyDescent="0.3">
      <c r="A14965" t="s">
        <v>17273</v>
      </c>
      <c r="B14965" t="s">
        <v>3144</v>
      </c>
      <c r="C14965">
        <v>34305</v>
      </c>
      <c r="D14965">
        <v>5439294325</v>
      </c>
    </row>
    <row r="14966" spans="1:4" x14ac:dyDescent="0.3">
      <c r="A14966" t="s">
        <v>17274</v>
      </c>
      <c r="B14966" t="s">
        <v>2614</v>
      </c>
      <c r="C14966">
        <v>27632</v>
      </c>
      <c r="D14966">
        <v>4759627103</v>
      </c>
    </row>
    <row r="14967" spans="1:4" x14ac:dyDescent="0.3">
      <c r="A14967" t="s">
        <v>17275</v>
      </c>
      <c r="B14967" t="s">
        <v>2276</v>
      </c>
      <c r="C14967">
        <v>51089</v>
      </c>
      <c r="D14967">
        <v>5439294325</v>
      </c>
    </row>
    <row r="14968" spans="1:4" x14ac:dyDescent="0.3">
      <c r="A14968" t="s">
        <v>17276</v>
      </c>
      <c r="B14968" t="s">
        <v>2415</v>
      </c>
      <c r="C14968">
        <v>11610</v>
      </c>
      <c r="D14968">
        <v>2045928187</v>
      </c>
    </row>
    <row r="14969" spans="1:4" x14ac:dyDescent="0.3">
      <c r="A14969" t="s">
        <v>17277</v>
      </c>
      <c r="B14969" t="s">
        <v>2470</v>
      </c>
      <c r="C14969">
        <v>21441</v>
      </c>
      <c r="D14969">
        <v>7892446737</v>
      </c>
    </row>
    <row r="14970" spans="1:4" x14ac:dyDescent="0.3">
      <c r="A14970" t="s">
        <v>17278</v>
      </c>
      <c r="B14970" t="s">
        <v>2885</v>
      </c>
      <c r="C14970">
        <v>45964</v>
      </c>
      <c r="D14970">
        <v>5503746279</v>
      </c>
    </row>
    <row r="14971" spans="1:4" x14ac:dyDescent="0.3">
      <c r="A14971" t="s">
        <v>17279</v>
      </c>
      <c r="B14971" t="s">
        <v>2182</v>
      </c>
      <c r="C14971">
        <v>47944</v>
      </c>
      <c r="D14971">
        <v>6084639828</v>
      </c>
    </row>
    <row r="14972" spans="1:4" x14ac:dyDescent="0.3">
      <c r="A14972" t="s">
        <v>17280</v>
      </c>
      <c r="B14972" t="s">
        <v>2428</v>
      </c>
      <c r="C14972">
        <v>45112</v>
      </c>
      <c r="D14972">
        <v>5347887761</v>
      </c>
    </row>
    <row r="14973" spans="1:4" x14ac:dyDescent="0.3">
      <c r="A14973" t="s">
        <v>17281</v>
      </c>
      <c r="B14973" t="s">
        <v>2225</v>
      </c>
      <c r="C14973">
        <v>26271</v>
      </c>
      <c r="D14973">
        <v>8526090127</v>
      </c>
    </row>
    <row r="14974" spans="1:4" x14ac:dyDescent="0.3">
      <c r="A14974" t="s">
        <v>17282</v>
      </c>
      <c r="B14974" t="s">
        <v>2505</v>
      </c>
      <c r="C14974">
        <v>30988</v>
      </c>
      <c r="D14974">
        <v>5153694038</v>
      </c>
    </row>
    <row r="14975" spans="1:4" x14ac:dyDescent="0.3">
      <c r="A14975" t="s">
        <v>17283</v>
      </c>
      <c r="B14975" t="s">
        <v>2431</v>
      </c>
      <c r="C14975">
        <v>58242</v>
      </c>
      <c r="D14975">
        <v>1739513533</v>
      </c>
    </row>
    <row r="14976" spans="1:4" x14ac:dyDescent="0.3">
      <c r="A14976" t="s">
        <v>17284</v>
      </c>
      <c r="B14976" t="s">
        <v>2012</v>
      </c>
      <c r="C14976">
        <v>34671</v>
      </c>
      <c r="D14976">
        <v>4900475084</v>
      </c>
    </row>
    <row r="14977" spans="1:4" x14ac:dyDescent="0.3">
      <c r="A14977" t="s">
        <v>17285</v>
      </c>
      <c r="B14977" t="s">
        <v>3785</v>
      </c>
      <c r="C14977">
        <v>24326</v>
      </c>
      <c r="D14977">
        <v>3806430489</v>
      </c>
    </row>
    <row r="14978" spans="1:4" x14ac:dyDescent="0.3">
      <c r="A14978" t="s">
        <v>17286</v>
      </c>
      <c r="B14978" t="s">
        <v>2321</v>
      </c>
      <c r="C14978">
        <v>11866</v>
      </c>
      <c r="D14978">
        <v>1475796307</v>
      </c>
    </row>
    <row r="14979" spans="1:4" x14ac:dyDescent="0.3">
      <c r="A14979" t="s">
        <v>17287</v>
      </c>
      <c r="B14979" t="s">
        <v>2109</v>
      </c>
      <c r="C14979">
        <v>54466</v>
      </c>
      <c r="D14979">
        <v>813832926</v>
      </c>
    </row>
    <row r="14980" spans="1:4" x14ac:dyDescent="0.3">
      <c r="A14980" t="s">
        <v>17288</v>
      </c>
      <c r="B14980" t="s">
        <v>2378</v>
      </c>
      <c r="C14980">
        <v>19965</v>
      </c>
      <c r="D14980">
        <v>5142790693</v>
      </c>
    </row>
    <row r="14981" spans="1:4" x14ac:dyDescent="0.3">
      <c r="A14981" t="s">
        <v>17289</v>
      </c>
      <c r="B14981" t="s">
        <v>1972</v>
      </c>
      <c r="C14981">
        <v>24135</v>
      </c>
      <c r="D14981">
        <v>8462409454</v>
      </c>
    </row>
    <row r="14982" spans="1:4" x14ac:dyDescent="0.3">
      <c r="A14982" t="s">
        <v>17290</v>
      </c>
      <c r="B14982" t="s">
        <v>2207</v>
      </c>
      <c r="C14982">
        <v>51466</v>
      </c>
      <c r="D14982">
        <v>4862005330</v>
      </c>
    </row>
    <row r="14983" spans="1:4" x14ac:dyDescent="0.3">
      <c r="A14983" t="s">
        <v>17291</v>
      </c>
      <c r="B14983" t="s">
        <v>2075</v>
      </c>
      <c r="C14983">
        <v>51771</v>
      </c>
      <c r="D14983">
        <v>6000780338</v>
      </c>
    </row>
    <row r="14984" spans="1:4" x14ac:dyDescent="0.3">
      <c r="A14984" t="s">
        <v>17292</v>
      </c>
      <c r="B14984" t="s">
        <v>2633</v>
      </c>
      <c r="C14984">
        <v>50033</v>
      </c>
      <c r="D14984">
        <v>6209983448</v>
      </c>
    </row>
    <row r="14985" spans="1:4" x14ac:dyDescent="0.3">
      <c r="A14985" t="s">
        <v>17293</v>
      </c>
      <c r="B14985" t="s">
        <v>2135</v>
      </c>
      <c r="C14985">
        <v>54701</v>
      </c>
      <c r="D14985">
        <v>3097425365</v>
      </c>
    </row>
    <row r="14986" spans="1:4" x14ac:dyDescent="0.3">
      <c r="A14986" t="s">
        <v>17294</v>
      </c>
      <c r="B14986" t="s">
        <v>2764</v>
      </c>
      <c r="C14986">
        <v>54692</v>
      </c>
      <c r="D14986">
        <v>8552526727</v>
      </c>
    </row>
    <row r="14987" spans="1:4" x14ac:dyDescent="0.3">
      <c r="A14987" t="s">
        <v>17295</v>
      </c>
      <c r="B14987" t="s">
        <v>2916</v>
      </c>
      <c r="C14987">
        <v>57861</v>
      </c>
      <c r="D14987">
        <v>650049144</v>
      </c>
    </row>
    <row r="14988" spans="1:4" x14ac:dyDescent="0.3">
      <c r="A14988" t="s">
        <v>17296</v>
      </c>
      <c r="B14988" t="s">
        <v>2121</v>
      </c>
      <c r="C14988">
        <v>36467</v>
      </c>
      <c r="D14988">
        <v>6769297310</v>
      </c>
    </row>
    <row r="14989" spans="1:4" x14ac:dyDescent="0.3">
      <c r="A14989" t="s">
        <v>17297</v>
      </c>
      <c r="B14989" t="s">
        <v>2242</v>
      </c>
      <c r="C14989">
        <v>18897</v>
      </c>
      <c r="D14989">
        <v>2060025532</v>
      </c>
    </row>
    <row r="14990" spans="1:4" x14ac:dyDescent="0.3">
      <c r="A14990" t="s">
        <v>17298</v>
      </c>
      <c r="B14990" t="s">
        <v>2103</v>
      </c>
      <c r="C14990">
        <v>56954</v>
      </c>
      <c r="D14990">
        <v>8908432159</v>
      </c>
    </row>
    <row r="14991" spans="1:4" x14ac:dyDescent="0.3">
      <c r="A14991" t="s">
        <v>17299</v>
      </c>
      <c r="B14991" t="s">
        <v>2008</v>
      </c>
      <c r="C14991">
        <v>45892</v>
      </c>
      <c r="D14991">
        <v>2411473303</v>
      </c>
    </row>
    <row r="14992" spans="1:4" x14ac:dyDescent="0.3">
      <c r="A14992" t="s">
        <v>17300</v>
      </c>
      <c r="B14992" t="s">
        <v>2022</v>
      </c>
      <c r="C14992">
        <v>38874</v>
      </c>
      <c r="D14992">
        <v>1953937357</v>
      </c>
    </row>
    <row r="14993" spans="1:4" x14ac:dyDescent="0.3">
      <c r="A14993" t="s">
        <v>17301</v>
      </c>
      <c r="B14993" t="s">
        <v>2223</v>
      </c>
      <c r="C14993">
        <v>24718</v>
      </c>
      <c r="D14993">
        <v>6837456032</v>
      </c>
    </row>
    <row r="14994" spans="1:4" x14ac:dyDescent="0.3">
      <c r="A14994" t="s">
        <v>17302</v>
      </c>
      <c r="B14994" t="s">
        <v>2916</v>
      </c>
      <c r="C14994">
        <v>12422</v>
      </c>
      <c r="D14994">
        <v>6978367184</v>
      </c>
    </row>
    <row r="14995" spans="1:4" x14ac:dyDescent="0.3">
      <c r="A14995" t="s">
        <v>17303</v>
      </c>
      <c r="B14995" t="s">
        <v>2583</v>
      </c>
      <c r="C14995">
        <v>59117</v>
      </c>
      <c r="D14995">
        <v>2561690342</v>
      </c>
    </row>
    <row r="14996" spans="1:4" x14ac:dyDescent="0.3">
      <c r="A14996" t="s">
        <v>17304</v>
      </c>
      <c r="B14996" t="s">
        <v>2593</v>
      </c>
      <c r="C14996">
        <v>42641</v>
      </c>
      <c r="D14996">
        <v>5353923685</v>
      </c>
    </row>
    <row r="14997" spans="1:4" x14ac:dyDescent="0.3">
      <c r="A14997" t="s">
        <v>17305</v>
      </c>
      <c r="B14997" t="s">
        <v>2348</v>
      </c>
      <c r="C14997">
        <v>21111</v>
      </c>
      <c r="D14997">
        <v>5984294621</v>
      </c>
    </row>
    <row r="14998" spans="1:4" x14ac:dyDescent="0.3">
      <c r="A14998" t="s">
        <v>17306</v>
      </c>
      <c r="B14998" t="s">
        <v>2348</v>
      </c>
      <c r="C14998">
        <v>20673</v>
      </c>
      <c r="D14998">
        <v>7098438871</v>
      </c>
    </row>
    <row r="14999" spans="1:4" x14ac:dyDescent="0.3">
      <c r="A14999" t="s">
        <v>17307</v>
      </c>
      <c r="B14999" t="s">
        <v>2184</v>
      </c>
      <c r="C14999">
        <v>27300</v>
      </c>
      <c r="D14999">
        <v>679204083</v>
      </c>
    </row>
    <row r="15000" spans="1:4" x14ac:dyDescent="0.3">
      <c r="A15000" t="s">
        <v>17308</v>
      </c>
      <c r="B15000" t="s">
        <v>2166</v>
      </c>
      <c r="C15000">
        <v>53021</v>
      </c>
      <c r="D15000">
        <v>7427985850</v>
      </c>
    </row>
    <row r="15001" spans="1:4" x14ac:dyDescent="0.3">
      <c r="A15001" t="s">
        <v>17309</v>
      </c>
      <c r="B15001" t="s">
        <v>2246</v>
      </c>
      <c r="C15001">
        <v>26755</v>
      </c>
      <c r="D15001">
        <v>2510440322</v>
      </c>
    </row>
    <row r="15002" spans="1:4" x14ac:dyDescent="0.3">
      <c r="A15002" t="s">
        <v>17310</v>
      </c>
      <c r="B15002" t="s">
        <v>2300</v>
      </c>
      <c r="C15002">
        <v>57860</v>
      </c>
      <c r="D15002">
        <v>4256220232</v>
      </c>
    </row>
    <row r="15003" spans="1:4" x14ac:dyDescent="0.3">
      <c r="A15003" t="s">
        <v>17311</v>
      </c>
      <c r="B15003" t="s">
        <v>2210</v>
      </c>
      <c r="C15003">
        <v>13274</v>
      </c>
      <c r="D15003">
        <v>4184483038</v>
      </c>
    </row>
    <row r="15004" spans="1:4" x14ac:dyDescent="0.3">
      <c r="A15004" t="s">
        <v>17312</v>
      </c>
      <c r="B15004" t="s">
        <v>2674</v>
      </c>
      <c r="C15004">
        <v>22516</v>
      </c>
      <c r="D15004">
        <v>8603912793</v>
      </c>
    </row>
    <row r="15005" spans="1:4" x14ac:dyDescent="0.3">
      <c r="A15005" t="s">
        <v>17313</v>
      </c>
      <c r="B15005" t="s">
        <v>2083</v>
      </c>
      <c r="C15005">
        <v>12022</v>
      </c>
      <c r="D15005">
        <v>8256403403</v>
      </c>
    </row>
    <row r="15006" spans="1:4" x14ac:dyDescent="0.3">
      <c r="A15006" t="s">
        <v>17314</v>
      </c>
      <c r="B15006" t="s">
        <v>2244</v>
      </c>
      <c r="C15006">
        <v>23587</v>
      </c>
      <c r="D15006">
        <v>9107581297</v>
      </c>
    </row>
    <row r="15007" spans="1:4" x14ac:dyDescent="0.3">
      <c r="A15007" t="s">
        <v>17315</v>
      </c>
      <c r="B15007" t="s">
        <v>3092</v>
      </c>
      <c r="C15007">
        <v>56283</v>
      </c>
      <c r="D15007">
        <v>8664054479</v>
      </c>
    </row>
    <row r="15008" spans="1:4" x14ac:dyDescent="0.3">
      <c r="A15008" t="s">
        <v>17316</v>
      </c>
      <c r="B15008" t="s">
        <v>2873</v>
      </c>
      <c r="C15008">
        <v>55830</v>
      </c>
      <c r="D15008">
        <v>7645724897</v>
      </c>
    </row>
    <row r="15009" spans="1:4" x14ac:dyDescent="0.3">
      <c r="A15009" t="s">
        <v>17317</v>
      </c>
      <c r="B15009" t="s">
        <v>2716</v>
      </c>
      <c r="C15009">
        <v>59244</v>
      </c>
      <c r="D15009">
        <v>7436398989</v>
      </c>
    </row>
    <row r="15010" spans="1:4" x14ac:dyDescent="0.3">
      <c r="A15010" t="s">
        <v>17318</v>
      </c>
      <c r="B15010" t="s">
        <v>2063</v>
      </c>
      <c r="C15010">
        <v>40573</v>
      </c>
      <c r="D15010">
        <v>6259267215</v>
      </c>
    </row>
    <row r="15011" spans="1:4" x14ac:dyDescent="0.3">
      <c r="A15011" t="s">
        <v>17319</v>
      </c>
      <c r="B15011" t="s">
        <v>2530</v>
      </c>
      <c r="C15011">
        <v>50268</v>
      </c>
      <c r="D15011">
        <v>8905919081</v>
      </c>
    </row>
    <row r="15012" spans="1:4" x14ac:dyDescent="0.3">
      <c r="A15012" t="s">
        <v>17320</v>
      </c>
      <c r="B15012" t="s">
        <v>2778</v>
      </c>
      <c r="C15012">
        <v>33434</v>
      </c>
      <c r="D15012">
        <v>3843300291</v>
      </c>
    </row>
    <row r="15013" spans="1:4" x14ac:dyDescent="0.3">
      <c r="A15013" t="s">
        <v>17321</v>
      </c>
      <c r="B15013" t="s">
        <v>2380</v>
      </c>
      <c r="C15013">
        <v>32450</v>
      </c>
      <c r="D15013">
        <v>9686840923</v>
      </c>
    </row>
    <row r="15014" spans="1:4" x14ac:dyDescent="0.3">
      <c r="A15014" t="s">
        <v>17322</v>
      </c>
      <c r="B15014" t="s">
        <v>2249</v>
      </c>
      <c r="C15014">
        <v>26477</v>
      </c>
      <c r="D15014">
        <v>2402470968</v>
      </c>
    </row>
    <row r="15015" spans="1:4" x14ac:dyDescent="0.3">
      <c r="A15015" t="s">
        <v>17323</v>
      </c>
      <c r="B15015" t="s">
        <v>2099</v>
      </c>
      <c r="C15015">
        <v>17762</v>
      </c>
      <c r="D15015">
        <v>9340547551</v>
      </c>
    </row>
    <row r="15016" spans="1:4" x14ac:dyDescent="0.3">
      <c r="A15016" t="s">
        <v>17324</v>
      </c>
      <c r="B15016" t="s">
        <v>2431</v>
      </c>
      <c r="C15016">
        <v>54988</v>
      </c>
      <c r="D15016">
        <v>8264394108</v>
      </c>
    </row>
    <row r="15017" spans="1:4" x14ac:dyDescent="0.3">
      <c r="A15017" t="s">
        <v>17325</v>
      </c>
      <c r="B15017" t="s">
        <v>2574</v>
      </c>
      <c r="C15017">
        <v>35676</v>
      </c>
      <c r="D15017">
        <v>7493076952</v>
      </c>
    </row>
    <row r="15018" spans="1:4" x14ac:dyDescent="0.3">
      <c r="A15018" t="s">
        <v>17326</v>
      </c>
      <c r="B15018" t="s">
        <v>2239</v>
      </c>
      <c r="C15018">
        <v>42961</v>
      </c>
      <c r="D15018">
        <v>4428088442</v>
      </c>
    </row>
    <row r="15019" spans="1:4" x14ac:dyDescent="0.3">
      <c r="A15019" t="s">
        <v>17327</v>
      </c>
      <c r="B15019" t="s">
        <v>2325</v>
      </c>
      <c r="C15019">
        <v>12485</v>
      </c>
      <c r="D15019">
        <v>8065075959</v>
      </c>
    </row>
    <row r="15020" spans="1:4" x14ac:dyDescent="0.3">
      <c r="A15020" t="s">
        <v>17328</v>
      </c>
      <c r="B15020" t="s">
        <v>2024</v>
      </c>
      <c r="C15020">
        <v>31673</v>
      </c>
      <c r="D15020">
        <v>6815475379</v>
      </c>
    </row>
    <row r="15021" spans="1:4" x14ac:dyDescent="0.3">
      <c r="A15021" t="s">
        <v>17329</v>
      </c>
      <c r="B15021" t="s">
        <v>2378</v>
      </c>
      <c r="C15021">
        <v>44436</v>
      </c>
      <c r="D15021">
        <v>1888605537</v>
      </c>
    </row>
    <row r="15022" spans="1:4" x14ac:dyDescent="0.3">
      <c r="A15022" t="s">
        <v>17330</v>
      </c>
      <c r="B15022" t="s">
        <v>2030</v>
      </c>
      <c r="C15022">
        <v>16445</v>
      </c>
      <c r="D15022">
        <v>6788593582</v>
      </c>
    </row>
    <row r="15023" spans="1:4" x14ac:dyDescent="0.3">
      <c r="A15023" t="s">
        <v>17331</v>
      </c>
      <c r="B15023" t="s">
        <v>1942</v>
      </c>
      <c r="C15023">
        <v>49574</v>
      </c>
      <c r="D15023">
        <v>320120716</v>
      </c>
    </row>
    <row r="15024" spans="1:4" x14ac:dyDescent="0.3">
      <c r="A15024" t="s">
        <v>17332</v>
      </c>
      <c r="B15024" t="s">
        <v>3113</v>
      </c>
      <c r="C15024">
        <v>21097</v>
      </c>
      <c r="D15024">
        <v>5637692440</v>
      </c>
    </row>
    <row r="15025" spans="1:4" x14ac:dyDescent="0.3">
      <c r="A15025" t="s">
        <v>17333</v>
      </c>
      <c r="B15025" t="s">
        <v>1972</v>
      </c>
      <c r="C15025">
        <v>35539</v>
      </c>
      <c r="D15025">
        <v>7286297414</v>
      </c>
    </row>
    <row r="15026" spans="1:4" x14ac:dyDescent="0.3">
      <c r="A15026" t="s">
        <v>17334</v>
      </c>
      <c r="B15026" t="s">
        <v>2475</v>
      </c>
      <c r="C15026">
        <v>11921</v>
      </c>
      <c r="D15026">
        <v>6478891895</v>
      </c>
    </row>
    <row r="15027" spans="1:4" x14ac:dyDescent="0.3">
      <c r="A15027" t="s">
        <v>17335</v>
      </c>
      <c r="B15027" t="s">
        <v>2567</v>
      </c>
      <c r="C15027">
        <v>16635</v>
      </c>
      <c r="D15027">
        <v>2209340063</v>
      </c>
    </row>
    <row r="15028" spans="1:4" x14ac:dyDescent="0.3">
      <c r="A15028" t="s">
        <v>17336</v>
      </c>
      <c r="B15028" t="s">
        <v>2496</v>
      </c>
      <c r="C15028">
        <v>16558</v>
      </c>
      <c r="D15028">
        <v>8349606134</v>
      </c>
    </row>
    <row r="15029" spans="1:4" x14ac:dyDescent="0.3">
      <c r="A15029" t="s">
        <v>17337</v>
      </c>
      <c r="B15029" t="s">
        <v>2018</v>
      </c>
      <c r="C15029">
        <v>16477</v>
      </c>
      <c r="D15029">
        <v>3764546336</v>
      </c>
    </row>
    <row r="15030" spans="1:4" x14ac:dyDescent="0.3">
      <c r="A15030" t="s">
        <v>17338</v>
      </c>
      <c r="B15030" t="s">
        <v>2600</v>
      </c>
      <c r="C15030">
        <v>25196</v>
      </c>
      <c r="D15030">
        <v>4967603564</v>
      </c>
    </row>
    <row r="15031" spans="1:4" x14ac:dyDescent="0.3">
      <c r="A15031" t="s">
        <v>17339</v>
      </c>
      <c r="B15031" t="s">
        <v>2059</v>
      </c>
      <c r="C15031">
        <v>16963</v>
      </c>
      <c r="D15031">
        <v>5863557389</v>
      </c>
    </row>
    <row r="15032" spans="1:4" x14ac:dyDescent="0.3">
      <c r="A15032" t="s">
        <v>17340</v>
      </c>
      <c r="B15032" t="s">
        <v>2606</v>
      </c>
      <c r="C15032">
        <v>19541</v>
      </c>
      <c r="D15032">
        <v>710473923</v>
      </c>
    </row>
    <row r="15033" spans="1:4" x14ac:dyDescent="0.3">
      <c r="A15033" t="s">
        <v>17341</v>
      </c>
      <c r="B15033" t="s">
        <v>2557</v>
      </c>
      <c r="C15033">
        <v>17917</v>
      </c>
      <c r="D15033">
        <v>3060876401</v>
      </c>
    </row>
    <row r="15034" spans="1:4" x14ac:dyDescent="0.3">
      <c r="A15034" t="s">
        <v>17342</v>
      </c>
      <c r="B15034" t="s">
        <v>2190</v>
      </c>
      <c r="C15034">
        <v>36082</v>
      </c>
      <c r="D15034">
        <v>3507341514</v>
      </c>
    </row>
    <row r="15035" spans="1:4" x14ac:dyDescent="0.3">
      <c r="A15035" t="s">
        <v>17343</v>
      </c>
      <c r="B15035" t="s">
        <v>2054</v>
      </c>
      <c r="C15035">
        <v>15432</v>
      </c>
      <c r="D15035">
        <v>7007279686</v>
      </c>
    </row>
    <row r="15036" spans="1:4" x14ac:dyDescent="0.3">
      <c r="A15036" t="s">
        <v>17344</v>
      </c>
      <c r="B15036" t="s">
        <v>2727</v>
      </c>
      <c r="C15036">
        <v>16626</v>
      </c>
      <c r="D15036">
        <v>813371287</v>
      </c>
    </row>
    <row r="15037" spans="1:4" x14ac:dyDescent="0.3">
      <c r="A15037" t="s">
        <v>17345</v>
      </c>
      <c r="B15037" t="s">
        <v>2121</v>
      </c>
      <c r="C15037">
        <v>27438</v>
      </c>
      <c r="D15037">
        <v>9223618401</v>
      </c>
    </row>
    <row r="15038" spans="1:4" x14ac:dyDescent="0.3">
      <c r="A15038" t="s">
        <v>17346</v>
      </c>
      <c r="B15038" t="s">
        <v>2135</v>
      </c>
      <c r="C15038">
        <v>49178</v>
      </c>
      <c r="D15038">
        <v>8370379001</v>
      </c>
    </row>
    <row r="15039" spans="1:4" x14ac:dyDescent="0.3">
      <c r="A15039" t="s">
        <v>17347</v>
      </c>
      <c r="B15039" t="s">
        <v>2965</v>
      </c>
      <c r="C15039">
        <v>24974</v>
      </c>
      <c r="D15039">
        <v>7775126329</v>
      </c>
    </row>
    <row r="15040" spans="1:4" x14ac:dyDescent="0.3">
      <c r="A15040" t="s">
        <v>17348</v>
      </c>
      <c r="B15040" t="s">
        <v>3583</v>
      </c>
      <c r="C15040">
        <v>31024</v>
      </c>
      <c r="D15040">
        <v>899126162</v>
      </c>
    </row>
    <row r="15041" spans="1:4" x14ac:dyDescent="0.3">
      <c r="A15041" t="s">
        <v>17349</v>
      </c>
      <c r="B15041" t="s">
        <v>2680</v>
      </c>
      <c r="C15041">
        <v>36296</v>
      </c>
      <c r="D15041">
        <v>8516539148</v>
      </c>
    </row>
    <row r="15042" spans="1:4" x14ac:dyDescent="0.3">
      <c r="A15042" t="s">
        <v>17350</v>
      </c>
      <c r="B15042" t="s">
        <v>2225</v>
      </c>
      <c r="C15042">
        <v>12585</v>
      </c>
      <c r="D15042">
        <v>5988565948</v>
      </c>
    </row>
    <row r="15043" spans="1:4" x14ac:dyDescent="0.3">
      <c r="A15043" t="s">
        <v>17351</v>
      </c>
      <c r="B15043" t="s">
        <v>2059</v>
      </c>
      <c r="C15043">
        <v>46298</v>
      </c>
      <c r="D15043">
        <v>813371287</v>
      </c>
    </row>
    <row r="15044" spans="1:4" x14ac:dyDescent="0.3">
      <c r="A15044" t="s">
        <v>17352</v>
      </c>
      <c r="B15044" t="s">
        <v>2764</v>
      </c>
      <c r="C15044">
        <v>39076</v>
      </c>
      <c r="D15044">
        <v>5241020535</v>
      </c>
    </row>
    <row r="15045" spans="1:4" x14ac:dyDescent="0.3">
      <c r="A15045" t="s">
        <v>17353</v>
      </c>
      <c r="B15045" t="s">
        <v>2097</v>
      </c>
      <c r="C15045">
        <v>23955</v>
      </c>
      <c r="D15045">
        <v>1598957961</v>
      </c>
    </row>
    <row r="15046" spans="1:4" x14ac:dyDescent="0.3">
      <c r="A15046" t="s">
        <v>17354</v>
      </c>
      <c r="B15046" t="s">
        <v>2182</v>
      </c>
      <c r="C15046">
        <v>23349</v>
      </c>
      <c r="D15046">
        <v>7635344498</v>
      </c>
    </row>
    <row r="15047" spans="1:4" x14ac:dyDescent="0.3">
      <c r="A15047" t="s">
        <v>17355</v>
      </c>
      <c r="B15047" t="s">
        <v>2008</v>
      </c>
      <c r="C15047">
        <v>21348</v>
      </c>
      <c r="D15047">
        <v>1856596435</v>
      </c>
    </row>
    <row r="15048" spans="1:4" x14ac:dyDescent="0.3">
      <c r="A15048" t="s">
        <v>17356</v>
      </c>
      <c r="B15048" t="s">
        <v>3243</v>
      </c>
      <c r="C15048">
        <v>15537</v>
      </c>
      <c r="D15048">
        <v>5837501576</v>
      </c>
    </row>
    <row r="15049" spans="1:4" x14ac:dyDescent="0.3">
      <c r="A15049" t="s">
        <v>17357</v>
      </c>
      <c r="B15049" t="s">
        <v>3142</v>
      </c>
      <c r="C15049">
        <v>34922</v>
      </c>
      <c r="D15049">
        <v>689661541</v>
      </c>
    </row>
    <row r="15050" spans="1:4" x14ac:dyDescent="0.3">
      <c r="A15050" t="s">
        <v>17358</v>
      </c>
      <c r="B15050" t="s">
        <v>2022</v>
      </c>
      <c r="C15050">
        <v>17470</v>
      </c>
      <c r="D15050">
        <v>3642988458</v>
      </c>
    </row>
    <row r="15051" spans="1:4" x14ac:dyDescent="0.3">
      <c r="A15051" t="s">
        <v>17359</v>
      </c>
      <c r="B15051" t="s">
        <v>2121</v>
      </c>
      <c r="C15051">
        <v>22752</v>
      </c>
      <c r="D15051">
        <v>549857826</v>
      </c>
    </row>
    <row r="15052" spans="1:4" x14ac:dyDescent="0.3">
      <c r="A15052" t="s">
        <v>17360</v>
      </c>
      <c r="B15052" t="s">
        <v>1997</v>
      </c>
      <c r="C15052">
        <v>32250</v>
      </c>
      <c r="D15052">
        <v>222477806</v>
      </c>
    </row>
    <row r="15053" spans="1:4" x14ac:dyDescent="0.3">
      <c r="A15053" t="s">
        <v>17361</v>
      </c>
      <c r="B15053" t="s">
        <v>2166</v>
      </c>
      <c r="C15053">
        <v>34341</v>
      </c>
      <c r="D15053">
        <v>1280521902</v>
      </c>
    </row>
    <row r="15054" spans="1:4" x14ac:dyDescent="0.3">
      <c r="A15054" t="s">
        <v>17362</v>
      </c>
      <c r="B15054" t="s">
        <v>1991</v>
      </c>
      <c r="C15054">
        <v>33524</v>
      </c>
      <c r="D15054">
        <v>3806430489</v>
      </c>
    </row>
    <row r="15055" spans="1:4" x14ac:dyDescent="0.3">
      <c r="A15055" t="s">
        <v>17363</v>
      </c>
      <c r="B15055" t="s">
        <v>3508</v>
      </c>
      <c r="C15055">
        <v>43696</v>
      </c>
      <c r="D15055">
        <v>689661541</v>
      </c>
    </row>
    <row r="15056" spans="1:4" x14ac:dyDescent="0.3">
      <c r="A15056" t="s">
        <v>17364</v>
      </c>
      <c r="B15056" t="s">
        <v>3092</v>
      </c>
      <c r="C15056">
        <v>55771</v>
      </c>
      <c r="D15056">
        <v>4359854056</v>
      </c>
    </row>
    <row r="15057" spans="1:4" x14ac:dyDescent="0.3">
      <c r="A15057" t="s">
        <v>17365</v>
      </c>
      <c r="B15057" t="s">
        <v>2127</v>
      </c>
      <c r="C15057">
        <v>32376</v>
      </c>
      <c r="D15057">
        <v>589071254</v>
      </c>
    </row>
    <row r="15058" spans="1:4" x14ac:dyDescent="0.3">
      <c r="A15058" t="s">
        <v>17366</v>
      </c>
      <c r="B15058" t="s">
        <v>2164</v>
      </c>
      <c r="C15058">
        <v>22617</v>
      </c>
      <c r="D15058">
        <v>8157157730</v>
      </c>
    </row>
    <row r="15059" spans="1:4" x14ac:dyDescent="0.3">
      <c r="A15059" t="s">
        <v>17367</v>
      </c>
      <c r="B15059" t="s">
        <v>2312</v>
      </c>
      <c r="C15059">
        <v>29539</v>
      </c>
      <c r="D15059">
        <v>1888252693</v>
      </c>
    </row>
    <row r="15060" spans="1:4" x14ac:dyDescent="0.3">
      <c r="A15060" t="s">
        <v>17368</v>
      </c>
      <c r="B15060" t="s">
        <v>2298</v>
      </c>
      <c r="C15060">
        <v>57387</v>
      </c>
      <c r="D15060">
        <v>9705650896</v>
      </c>
    </row>
    <row r="15061" spans="1:4" x14ac:dyDescent="0.3">
      <c r="A15061" t="s">
        <v>17369</v>
      </c>
      <c r="B15061" t="s">
        <v>2014</v>
      </c>
      <c r="C15061">
        <v>43512</v>
      </c>
      <c r="D15061">
        <v>4978659442</v>
      </c>
    </row>
    <row r="15062" spans="1:4" x14ac:dyDescent="0.3">
      <c r="A15062" t="s">
        <v>17370</v>
      </c>
      <c r="B15062" t="s">
        <v>2279</v>
      </c>
      <c r="C15062">
        <v>14373</v>
      </c>
      <c r="D15062">
        <v>583595162</v>
      </c>
    </row>
    <row r="15063" spans="1:4" x14ac:dyDescent="0.3">
      <c r="A15063" t="s">
        <v>17371</v>
      </c>
      <c r="B15063" t="s">
        <v>3076</v>
      </c>
      <c r="C15063">
        <v>28828</v>
      </c>
      <c r="D15063">
        <v>8109358470</v>
      </c>
    </row>
    <row r="15064" spans="1:4" x14ac:dyDescent="0.3">
      <c r="A15064" t="s">
        <v>17372</v>
      </c>
      <c r="B15064" t="s">
        <v>2300</v>
      </c>
      <c r="C15064">
        <v>42878</v>
      </c>
      <c r="D15064">
        <v>9434604370</v>
      </c>
    </row>
    <row r="15065" spans="1:4" x14ac:dyDescent="0.3">
      <c r="A15065" t="s">
        <v>17373</v>
      </c>
      <c r="B15065" t="s">
        <v>2682</v>
      </c>
      <c r="C15065">
        <v>43299</v>
      </c>
      <c r="D15065">
        <v>4877108939</v>
      </c>
    </row>
    <row r="15066" spans="1:4" x14ac:dyDescent="0.3">
      <c r="A15066" t="s">
        <v>17374</v>
      </c>
      <c r="B15066" t="s">
        <v>3253</v>
      </c>
      <c r="C15066">
        <v>26064</v>
      </c>
      <c r="D15066">
        <v>8162941088</v>
      </c>
    </row>
    <row r="15067" spans="1:4" x14ac:dyDescent="0.3">
      <c r="A15067" t="s">
        <v>17375</v>
      </c>
      <c r="B15067" t="s">
        <v>2614</v>
      </c>
      <c r="C15067">
        <v>14370</v>
      </c>
      <c r="D15067">
        <v>6009848660</v>
      </c>
    </row>
    <row r="15068" spans="1:4" x14ac:dyDescent="0.3">
      <c r="A15068" t="s">
        <v>17376</v>
      </c>
      <c r="B15068" t="s">
        <v>2596</v>
      </c>
      <c r="C15068">
        <v>15687</v>
      </c>
      <c r="D15068">
        <v>3269054114</v>
      </c>
    </row>
    <row r="15069" spans="1:4" x14ac:dyDescent="0.3">
      <c r="A15069" t="s">
        <v>17377</v>
      </c>
      <c r="B15069" t="s">
        <v>2641</v>
      </c>
      <c r="C15069">
        <v>25222</v>
      </c>
      <c r="D15069">
        <v>7304628987</v>
      </c>
    </row>
    <row r="15070" spans="1:4" x14ac:dyDescent="0.3">
      <c r="A15070" t="s">
        <v>17378</v>
      </c>
      <c r="B15070" t="s">
        <v>2376</v>
      </c>
      <c r="C15070">
        <v>14686</v>
      </c>
      <c r="D15070">
        <v>8552526727</v>
      </c>
    </row>
    <row r="15071" spans="1:4" x14ac:dyDescent="0.3">
      <c r="A15071" t="s">
        <v>17379</v>
      </c>
      <c r="B15071" t="s">
        <v>2047</v>
      </c>
      <c r="C15071">
        <v>54664</v>
      </c>
      <c r="D15071">
        <v>1155371844</v>
      </c>
    </row>
    <row r="15072" spans="1:4" x14ac:dyDescent="0.3">
      <c r="A15072" t="s">
        <v>17380</v>
      </c>
      <c r="B15072" t="s">
        <v>3508</v>
      </c>
      <c r="C15072">
        <v>48493</v>
      </c>
      <c r="D15072">
        <v>8904404991</v>
      </c>
    </row>
    <row r="15073" spans="1:4" x14ac:dyDescent="0.3">
      <c r="A15073" t="s">
        <v>17381</v>
      </c>
      <c r="B15073" t="s">
        <v>3144</v>
      </c>
      <c r="C15073">
        <v>59415</v>
      </c>
      <c r="D15073">
        <v>7462961601</v>
      </c>
    </row>
    <row r="15074" spans="1:4" x14ac:dyDescent="0.3">
      <c r="A15074" t="s">
        <v>17382</v>
      </c>
      <c r="B15074" t="s">
        <v>2847</v>
      </c>
      <c r="C15074">
        <v>25409</v>
      </c>
      <c r="D15074">
        <v>5299481160</v>
      </c>
    </row>
    <row r="15075" spans="1:4" x14ac:dyDescent="0.3">
      <c r="A15075" t="s">
        <v>17383</v>
      </c>
      <c r="B15075" t="s">
        <v>2135</v>
      </c>
      <c r="C15075">
        <v>32650</v>
      </c>
      <c r="D15075">
        <v>6148303353</v>
      </c>
    </row>
    <row r="15076" spans="1:4" x14ac:dyDescent="0.3">
      <c r="A15076" t="s">
        <v>17384</v>
      </c>
      <c r="B15076" t="s">
        <v>1950</v>
      </c>
      <c r="C15076">
        <v>20225</v>
      </c>
      <c r="D15076">
        <v>6300411419</v>
      </c>
    </row>
    <row r="15077" spans="1:4" x14ac:dyDescent="0.3">
      <c r="A15077" t="s">
        <v>17385</v>
      </c>
      <c r="B15077" t="s">
        <v>2415</v>
      </c>
      <c r="C15077">
        <v>30960</v>
      </c>
      <c r="D15077">
        <v>4876404933</v>
      </c>
    </row>
    <row r="15078" spans="1:4" x14ac:dyDescent="0.3">
      <c r="A15078" t="s">
        <v>17386</v>
      </c>
      <c r="B15078" t="s">
        <v>2459</v>
      </c>
      <c r="C15078">
        <v>15233</v>
      </c>
      <c r="D15078">
        <v>264454596</v>
      </c>
    </row>
    <row r="15079" spans="1:4" x14ac:dyDescent="0.3">
      <c r="A15079" t="s">
        <v>17387</v>
      </c>
      <c r="B15079" t="s">
        <v>2393</v>
      </c>
      <c r="C15079">
        <v>47758</v>
      </c>
      <c r="D15079">
        <v>3772653790</v>
      </c>
    </row>
    <row r="15080" spans="1:4" x14ac:dyDescent="0.3">
      <c r="A15080" t="s">
        <v>17388</v>
      </c>
      <c r="B15080" t="s">
        <v>2154</v>
      </c>
      <c r="C15080">
        <v>32329</v>
      </c>
      <c r="D15080">
        <v>5779075530</v>
      </c>
    </row>
    <row r="15081" spans="1:4" x14ac:dyDescent="0.3">
      <c r="A15081" t="s">
        <v>17389</v>
      </c>
      <c r="B15081" t="s">
        <v>2300</v>
      </c>
      <c r="C15081">
        <v>38336</v>
      </c>
      <c r="D15081">
        <v>3273288531</v>
      </c>
    </row>
    <row r="15082" spans="1:4" x14ac:dyDescent="0.3">
      <c r="A15082" t="s">
        <v>17390</v>
      </c>
      <c r="B15082" t="s">
        <v>3886</v>
      </c>
      <c r="C15082">
        <v>41011</v>
      </c>
      <c r="D15082">
        <v>4482855448</v>
      </c>
    </row>
    <row r="15083" spans="1:4" x14ac:dyDescent="0.3">
      <c r="A15083" t="s">
        <v>17391</v>
      </c>
      <c r="B15083" t="s">
        <v>3558</v>
      </c>
      <c r="C15083">
        <v>19729</v>
      </c>
      <c r="D15083">
        <v>515647594</v>
      </c>
    </row>
    <row r="15084" spans="1:4" x14ac:dyDescent="0.3">
      <c r="A15084" t="s">
        <v>17392</v>
      </c>
      <c r="B15084" t="s">
        <v>2441</v>
      </c>
      <c r="C15084">
        <v>57745</v>
      </c>
      <c r="D15084">
        <v>6255831884</v>
      </c>
    </row>
    <row r="15085" spans="1:4" x14ac:dyDescent="0.3">
      <c r="A15085" t="s">
        <v>17393</v>
      </c>
      <c r="B15085" t="s">
        <v>2546</v>
      </c>
      <c r="C15085">
        <v>48120</v>
      </c>
      <c r="D15085">
        <v>6854809452</v>
      </c>
    </row>
    <row r="15086" spans="1:4" x14ac:dyDescent="0.3">
      <c r="A15086" t="s">
        <v>17394</v>
      </c>
      <c r="B15086" t="s">
        <v>2393</v>
      </c>
      <c r="C15086">
        <v>33571</v>
      </c>
      <c r="D15086">
        <v>9207464802</v>
      </c>
    </row>
    <row r="15087" spans="1:4" x14ac:dyDescent="0.3">
      <c r="A15087" t="s">
        <v>17395</v>
      </c>
      <c r="B15087" t="s">
        <v>2069</v>
      </c>
      <c r="C15087">
        <v>44726</v>
      </c>
      <c r="D15087">
        <v>1081492333</v>
      </c>
    </row>
    <row r="15088" spans="1:4" x14ac:dyDescent="0.3">
      <c r="A15088" t="s">
        <v>17396</v>
      </c>
      <c r="B15088" t="s">
        <v>2693</v>
      </c>
      <c r="C15088">
        <v>46450</v>
      </c>
      <c r="D15088">
        <v>4768342426</v>
      </c>
    </row>
    <row r="15089" spans="1:4" x14ac:dyDescent="0.3">
      <c r="A15089" t="s">
        <v>17397</v>
      </c>
      <c r="B15089" t="s">
        <v>2095</v>
      </c>
      <c r="C15089">
        <v>20102</v>
      </c>
      <c r="D15089">
        <v>9264026959</v>
      </c>
    </row>
    <row r="15090" spans="1:4" x14ac:dyDescent="0.3">
      <c r="A15090" t="s">
        <v>17398</v>
      </c>
      <c r="B15090" t="s">
        <v>3508</v>
      </c>
      <c r="C15090">
        <v>25106</v>
      </c>
      <c r="D15090">
        <v>2565093969</v>
      </c>
    </row>
    <row r="15091" spans="1:4" x14ac:dyDescent="0.3">
      <c r="A15091" t="s">
        <v>17399</v>
      </c>
      <c r="B15091" t="s">
        <v>2473</v>
      </c>
      <c r="C15091">
        <v>25659</v>
      </c>
      <c r="D15091">
        <v>1839046880</v>
      </c>
    </row>
    <row r="15092" spans="1:4" x14ac:dyDescent="0.3">
      <c r="A15092" t="s">
        <v>17400</v>
      </c>
      <c r="B15092" t="s">
        <v>2041</v>
      </c>
      <c r="C15092">
        <v>34497</v>
      </c>
      <c r="D15092">
        <v>9104569016</v>
      </c>
    </row>
    <row r="15093" spans="1:4" x14ac:dyDescent="0.3">
      <c r="A15093" t="s">
        <v>17401</v>
      </c>
      <c r="B15093" t="s">
        <v>2087</v>
      </c>
      <c r="C15093">
        <v>59739</v>
      </c>
      <c r="D15093">
        <v>3509620267</v>
      </c>
    </row>
    <row r="15094" spans="1:4" x14ac:dyDescent="0.3">
      <c r="A15094" t="s">
        <v>17402</v>
      </c>
      <c r="B15094" t="s">
        <v>2039</v>
      </c>
      <c r="C15094">
        <v>20769</v>
      </c>
      <c r="D15094">
        <v>6172549286</v>
      </c>
    </row>
    <row r="15095" spans="1:4" x14ac:dyDescent="0.3">
      <c r="A15095" t="s">
        <v>17403</v>
      </c>
      <c r="B15095" t="s">
        <v>2623</v>
      </c>
      <c r="C15095">
        <v>16823</v>
      </c>
      <c r="D15095">
        <v>8462409454</v>
      </c>
    </row>
    <row r="15096" spans="1:4" x14ac:dyDescent="0.3">
      <c r="A15096" t="s">
        <v>17404</v>
      </c>
      <c r="B15096" t="s">
        <v>2716</v>
      </c>
      <c r="C15096">
        <v>31686</v>
      </c>
      <c r="D15096">
        <v>1599457717</v>
      </c>
    </row>
    <row r="15097" spans="1:4" x14ac:dyDescent="0.3">
      <c r="A15097" t="s">
        <v>17405</v>
      </c>
      <c r="B15097" t="s">
        <v>2337</v>
      </c>
      <c r="C15097">
        <v>44130</v>
      </c>
      <c r="D15097">
        <v>6321654205</v>
      </c>
    </row>
    <row r="15098" spans="1:4" x14ac:dyDescent="0.3">
      <c r="A15098" t="s">
        <v>17406</v>
      </c>
      <c r="B15098" t="s">
        <v>2175</v>
      </c>
      <c r="C15098">
        <v>48345</v>
      </c>
      <c r="D15098">
        <v>5304381319</v>
      </c>
    </row>
    <row r="15099" spans="1:4" x14ac:dyDescent="0.3">
      <c r="A15099" t="s">
        <v>17407</v>
      </c>
      <c r="B15099" t="s">
        <v>2201</v>
      </c>
      <c r="C15099">
        <v>21279</v>
      </c>
      <c r="D15099">
        <v>4525743115</v>
      </c>
    </row>
    <row r="15100" spans="1:4" x14ac:dyDescent="0.3">
      <c r="A15100" t="s">
        <v>17408</v>
      </c>
      <c r="B15100" t="s">
        <v>2663</v>
      </c>
      <c r="C15100">
        <v>39541</v>
      </c>
      <c r="D15100">
        <v>1598957961</v>
      </c>
    </row>
    <row r="15101" spans="1:4" x14ac:dyDescent="0.3">
      <c r="A15101" t="s">
        <v>17409</v>
      </c>
      <c r="B15101" t="s">
        <v>2997</v>
      </c>
      <c r="C15101">
        <v>16007</v>
      </c>
      <c r="D15101">
        <v>5811999097</v>
      </c>
    </row>
    <row r="15102" spans="1:4" x14ac:dyDescent="0.3">
      <c r="A15102" t="s">
        <v>17410</v>
      </c>
      <c r="B15102" t="s">
        <v>1999</v>
      </c>
      <c r="C15102">
        <v>15852</v>
      </c>
      <c r="D15102">
        <v>8162941088</v>
      </c>
    </row>
    <row r="15103" spans="1:4" x14ac:dyDescent="0.3">
      <c r="A15103" t="s">
        <v>17411</v>
      </c>
      <c r="B15103" t="s">
        <v>2305</v>
      </c>
      <c r="C15103">
        <v>20483</v>
      </c>
      <c r="D15103">
        <v>8127128031</v>
      </c>
    </row>
    <row r="15104" spans="1:4" x14ac:dyDescent="0.3">
      <c r="A15104" t="s">
        <v>17412</v>
      </c>
      <c r="B15104" t="s">
        <v>2030</v>
      </c>
      <c r="C15104">
        <v>33130</v>
      </c>
      <c r="D15104">
        <v>6259267215</v>
      </c>
    </row>
    <row r="15105" spans="1:4" x14ac:dyDescent="0.3">
      <c r="A15105" t="s">
        <v>17413</v>
      </c>
      <c r="B15105" t="s">
        <v>2099</v>
      </c>
      <c r="C15105">
        <v>31276</v>
      </c>
      <c r="D15105">
        <v>8099854152</v>
      </c>
    </row>
    <row r="15106" spans="1:4" x14ac:dyDescent="0.3">
      <c r="A15106" t="s">
        <v>17414</v>
      </c>
      <c r="B15106" t="s">
        <v>2035</v>
      </c>
      <c r="C15106">
        <v>18949</v>
      </c>
      <c r="D15106">
        <v>2411473303</v>
      </c>
    </row>
    <row r="15107" spans="1:4" x14ac:dyDescent="0.3">
      <c r="A15107" t="s">
        <v>17415</v>
      </c>
      <c r="B15107" t="s">
        <v>3527</v>
      </c>
      <c r="C15107">
        <v>34910</v>
      </c>
      <c r="D15107">
        <v>8289594380</v>
      </c>
    </row>
    <row r="15108" spans="1:4" x14ac:dyDescent="0.3">
      <c r="A15108" t="s">
        <v>17416</v>
      </c>
      <c r="B15108" t="s">
        <v>2496</v>
      </c>
      <c r="C15108">
        <v>42786</v>
      </c>
      <c r="D15108">
        <v>6271204627</v>
      </c>
    </row>
    <row r="15109" spans="1:4" x14ac:dyDescent="0.3">
      <c r="A15109" t="s">
        <v>17417</v>
      </c>
      <c r="B15109" t="s">
        <v>2468</v>
      </c>
      <c r="C15109">
        <v>12130</v>
      </c>
      <c r="D15109">
        <v>7462528568</v>
      </c>
    </row>
    <row r="15110" spans="1:4" x14ac:dyDescent="0.3">
      <c r="A15110" t="s">
        <v>17418</v>
      </c>
      <c r="B15110" t="s">
        <v>2393</v>
      </c>
      <c r="C15110">
        <v>57865</v>
      </c>
      <c r="D15110">
        <v>6084639828</v>
      </c>
    </row>
    <row r="15111" spans="1:4" x14ac:dyDescent="0.3">
      <c r="A15111" t="s">
        <v>17419</v>
      </c>
      <c r="B15111" t="s">
        <v>3583</v>
      </c>
      <c r="C15111">
        <v>44937</v>
      </c>
      <c r="D15111">
        <v>3580617389</v>
      </c>
    </row>
    <row r="15112" spans="1:4" x14ac:dyDescent="0.3">
      <c r="A15112" t="s">
        <v>17420</v>
      </c>
      <c r="B15112" t="s">
        <v>2600</v>
      </c>
      <c r="C15112">
        <v>24495</v>
      </c>
      <c r="D15112">
        <v>1829869566</v>
      </c>
    </row>
    <row r="15113" spans="1:4" x14ac:dyDescent="0.3">
      <c r="A15113" t="s">
        <v>17421</v>
      </c>
      <c r="B15113" t="s">
        <v>2030</v>
      </c>
      <c r="C15113">
        <v>12768</v>
      </c>
      <c r="D15113">
        <v>4159390110</v>
      </c>
    </row>
    <row r="15114" spans="1:4" x14ac:dyDescent="0.3">
      <c r="A15114" t="s">
        <v>17422</v>
      </c>
      <c r="B15114" t="s">
        <v>3050</v>
      </c>
      <c r="C15114">
        <v>13223</v>
      </c>
      <c r="D15114">
        <v>2450711406</v>
      </c>
    </row>
    <row r="15115" spans="1:4" x14ac:dyDescent="0.3">
      <c r="A15115" t="s">
        <v>17423</v>
      </c>
      <c r="B15115" t="s">
        <v>2051</v>
      </c>
      <c r="C15115">
        <v>28606</v>
      </c>
      <c r="D15115">
        <v>4487905370</v>
      </c>
    </row>
    <row r="15116" spans="1:4" x14ac:dyDescent="0.3">
      <c r="A15116" t="s">
        <v>17424</v>
      </c>
      <c r="B15116" t="s">
        <v>3873</v>
      </c>
      <c r="C15116">
        <v>43379</v>
      </c>
      <c r="D15116">
        <v>9854387496</v>
      </c>
    </row>
    <row r="15117" spans="1:4" x14ac:dyDescent="0.3">
      <c r="A15117" t="s">
        <v>17425</v>
      </c>
      <c r="B15117" t="s">
        <v>2931</v>
      </c>
      <c r="C15117">
        <v>54555</v>
      </c>
      <c r="D15117">
        <v>4716524892</v>
      </c>
    </row>
    <row r="15118" spans="1:4" x14ac:dyDescent="0.3">
      <c r="A15118" t="s">
        <v>17426</v>
      </c>
      <c r="B15118" t="s">
        <v>3271</v>
      </c>
      <c r="C15118">
        <v>52422</v>
      </c>
      <c r="D15118">
        <v>7892446737</v>
      </c>
    </row>
    <row r="15119" spans="1:4" x14ac:dyDescent="0.3">
      <c r="A15119" t="s">
        <v>17427</v>
      </c>
      <c r="B15119" t="s">
        <v>2574</v>
      </c>
      <c r="C15119">
        <v>12682</v>
      </c>
      <c r="D15119">
        <v>6253520369</v>
      </c>
    </row>
    <row r="15120" spans="1:4" x14ac:dyDescent="0.3">
      <c r="A15120" t="s">
        <v>17428</v>
      </c>
      <c r="B15120" t="s">
        <v>2164</v>
      </c>
      <c r="C15120">
        <v>58797</v>
      </c>
      <c r="D15120">
        <v>2677632772</v>
      </c>
    </row>
    <row r="15121" spans="1:4" x14ac:dyDescent="0.3">
      <c r="A15121" t="s">
        <v>17429</v>
      </c>
      <c r="B15121" t="s">
        <v>2161</v>
      </c>
      <c r="C15121">
        <v>35042</v>
      </c>
      <c r="D15121">
        <v>7205256240</v>
      </c>
    </row>
    <row r="15122" spans="1:4" x14ac:dyDescent="0.3">
      <c r="A15122" t="s">
        <v>17430</v>
      </c>
      <c r="B15122" t="s">
        <v>1960</v>
      </c>
      <c r="C15122">
        <v>16322</v>
      </c>
      <c r="D15122">
        <v>3041948354</v>
      </c>
    </row>
    <row r="15123" spans="1:4" x14ac:dyDescent="0.3">
      <c r="A15123" t="s">
        <v>17431</v>
      </c>
      <c r="B15123" t="s">
        <v>2687</v>
      </c>
      <c r="C15123">
        <v>40001</v>
      </c>
      <c r="D15123">
        <v>6041314951</v>
      </c>
    </row>
    <row r="15124" spans="1:4" x14ac:dyDescent="0.3">
      <c r="A15124" t="s">
        <v>17432</v>
      </c>
      <c r="B15124" t="s">
        <v>2089</v>
      </c>
      <c r="C15124">
        <v>48184</v>
      </c>
      <c r="D15124">
        <v>9548500949</v>
      </c>
    </row>
    <row r="15125" spans="1:4" x14ac:dyDescent="0.3">
      <c r="A15125" t="s">
        <v>17433</v>
      </c>
      <c r="B15125" t="s">
        <v>2103</v>
      </c>
      <c r="C15125">
        <v>31730</v>
      </c>
      <c r="D15125">
        <v>3303111790</v>
      </c>
    </row>
    <row r="15126" spans="1:4" x14ac:dyDescent="0.3">
      <c r="A15126" t="s">
        <v>17434</v>
      </c>
      <c r="B15126" t="s">
        <v>2345</v>
      </c>
      <c r="C15126">
        <v>30933</v>
      </c>
      <c r="D15126">
        <v>1787288307</v>
      </c>
    </row>
    <row r="15127" spans="1:4" x14ac:dyDescent="0.3">
      <c r="A15127" t="s">
        <v>17435</v>
      </c>
      <c r="B15127" t="s">
        <v>2212</v>
      </c>
      <c r="C15127">
        <v>26511</v>
      </c>
      <c r="D15127">
        <v>6718456802</v>
      </c>
    </row>
    <row r="15128" spans="1:4" x14ac:dyDescent="0.3">
      <c r="A15128" t="s">
        <v>17436</v>
      </c>
      <c r="B15128" t="s">
        <v>2054</v>
      </c>
      <c r="C15128">
        <v>34836</v>
      </c>
      <c r="D15128">
        <v>6788593582</v>
      </c>
    </row>
    <row r="15129" spans="1:4" x14ac:dyDescent="0.3">
      <c r="A15129" t="s">
        <v>17437</v>
      </c>
      <c r="B15129" t="s">
        <v>2340</v>
      </c>
      <c r="C15129">
        <v>43566</v>
      </c>
      <c r="D15129">
        <v>5412518958</v>
      </c>
    </row>
    <row r="15130" spans="1:4" x14ac:dyDescent="0.3">
      <c r="A15130" t="s">
        <v>17438</v>
      </c>
      <c r="B15130" t="s">
        <v>2647</v>
      </c>
      <c r="C15130">
        <v>34545</v>
      </c>
      <c r="D15130">
        <v>7888574610</v>
      </c>
    </row>
    <row r="15131" spans="1:4" x14ac:dyDescent="0.3">
      <c r="A15131" t="s">
        <v>17439</v>
      </c>
      <c r="B15131" t="s">
        <v>3113</v>
      </c>
      <c r="C15131">
        <v>57066</v>
      </c>
      <c r="D15131">
        <v>6019132307</v>
      </c>
    </row>
    <row r="15132" spans="1:4" x14ac:dyDescent="0.3">
      <c r="A15132" t="s">
        <v>17440</v>
      </c>
      <c r="B15132" t="s">
        <v>3108</v>
      </c>
      <c r="C15132">
        <v>32357</v>
      </c>
      <c r="D15132">
        <v>1079691642</v>
      </c>
    </row>
    <row r="15133" spans="1:4" x14ac:dyDescent="0.3">
      <c r="A15133" t="s">
        <v>17441</v>
      </c>
      <c r="B15133" t="s">
        <v>1999</v>
      </c>
      <c r="C15133">
        <v>17632</v>
      </c>
      <c r="D15133">
        <v>9434604370</v>
      </c>
    </row>
    <row r="15134" spans="1:4" x14ac:dyDescent="0.3">
      <c r="A15134" t="s">
        <v>17442</v>
      </c>
      <c r="B15134" t="s">
        <v>2804</v>
      </c>
      <c r="C15134">
        <v>46058</v>
      </c>
      <c r="D15134">
        <v>3000763902</v>
      </c>
    </row>
    <row r="15135" spans="1:4" x14ac:dyDescent="0.3">
      <c r="A15135" t="s">
        <v>17443</v>
      </c>
      <c r="B15135" t="s">
        <v>2253</v>
      </c>
      <c r="C15135">
        <v>50599</v>
      </c>
      <c r="D15135">
        <v>4453315724</v>
      </c>
    </row>
    <row r="15136" spans="1:4" x14ac:dyDescent="0.3">
      <c r="A15136" t="s">
        <v>17444</v>
      </c>
      <c r="B15136" t="s">
        <v>2470</v>
      </c>
      <c r="C15136">
        <v>47118</v>
      </c>
      <c r="D15136">
        <v>9457151267</v>
      </c>
    </row>
    <row r="15137" spans="1:4" x14ac:dyDescent="0.3">
      <c r="A15137" t="s">
        <v>17445</v>
      </c>
      <c r="B15137" t="s">
        <v>2596</v>
      </c>
      <c r="C15137">
        <v>22227</v>
      </c>
      <c r="D15137">
        <v>5197585250</v>
      </c>
    </row>
    <row r="15138" spans="1:4" x14ac:dyDescent="0.3">
      <c r="A15138" t="s">
        <v>17446</v>
      </c>
      <c r="B15138" t="s">
        <v>1995</v>
      </c>
      <c r="C15138">
        <v>18295</v>
      </c>
      <c r="D15138">
        <v>3996818513</v>
      </c>
    </row>
    <row r="15139" spans="1:4" x14ac:dyDescent="0.3">
      <c r="A15139" t="s">
        <v>17447</v>
      </c>
      <c r="B15139" t="s">
        <v>2965</v>
      </c>
      <c r="C15139">
        <v>19805</v>
      </c>
      <c r="D15139">
        <v>6364724701</v>
      </c>
    </row>
    <row r="15140" spans="1:4" x14ac:dyDescent="0.3">
      <c r="A15140" t="s">
        <v>17448</v>
      </c>
      <c r="B15140" t="s">
        <v>2095</v>
      </c>
      <c r="C15140">
        <v>33588</v>
      </c>
      <c r="D15140">
        <v>9052475601</v>
      </c>
    </row>
    <row r="15141" spans="1:4" x14ac:dyDescent="0.3">
      <c r="A15141" t="s">
        <v>17449</v>
      </c>
      <c r="B15141" t="s">
        <v>2109</v>
      </c>
      <c r="C15141">
        <v>56679</v>
      </c>
      <c r="D15141">
        <v>5082945165</v>
      </c>
    </row>
    <row r="15142" spans="1:4" x14ac:dyDescent="0.3">
      <c r="A15142" t="s">
        <v>17450</v>
      </c>
      <c r="B15142" t="s">
        <v>2225</v>
      </c>
      <c r="C15142">
        <v>40280</v>
      </c>
      <c r="D15142">
        <v>6734537986</v>
      </c>
    </row>
    <row r="15143" spans="1:4" x14ac:dyDescent="0.3">
      <c r="A15143" t="s">
        <v>17451</v>
      </c>
      <c r="B15143" t="s">
        <v>3720</v>
      </c>
      <c r="C15143">
        <v>27505</v>
      </c>
      <c r="D15143">
        <v>6850203894</v>
      </c>
    </row>
    <row r="15144" spans="1:4" x14ac:dyDescent="0.3">
      <c r="A15144" t="s">
        <v>17452</v>
      </c>
      <c r="B15144" t="s">
        <v>2251</v>
      </c>
      <c r="C15144">
        <v>15927</v>
      </c>
      <c r="D15144">
        <v>7178607831</v>
      </c>
    </row>
    <row r="15145" spans="1:4" x14ac:dyDescent="0.3">
      <c r="A15145" t="s">
        <v>17453</v>
      </c>
      <c r="B15145" t="s">
        <v>2360</v>
      </c>
      <c r="C15145">
        <v>47926</v>
      </c>
      <c r="D15145">
        <v>3292353998</v>
      </c>
    </row>
    <row r="15146" spans="1:4" x14ac:dyDescent="0.3">
      <c r="A15146" t="s">
        <v>17454</v>
      </c>
      <c r="B15146" t="s">
        <v>2143</v>
      </c>
      <c r="C15146">
        <v>13030</v>
      </c>
      <c r="D15146">
        <v>222477806</v>
      </c>
    </row>
    <row r="15147" spans="1:4" x14ac:dyDescent="0.3">
      <c r="A15147" t="s">
        <v>17455</v>
      </c>
      <c r="B15147" t="s">
        <v>2847</v>
      </c>
      <c r="C15147">
        <v>23008</v>
      </c>
      <c r="D15147">
        <v>1628738227</v>
      </c>
    </row>
    <row r="15148" spans="1:4" x14ac:dyDescent="0.3">
      <c r="A15148" t="s">
        <v>17456</v>
      </c>
      <c r="B15148" t="s">
        <v>2161</v>
      </c>
      <c r="C15148">
        <v>19719</v>
      </c>
      <c r="D15148">
        <v>2551917727</v>
      </c>
    </row>
    <row r="15149" spans="1:4" x14ac:dyDescent="0.3">
      <c r="A15149" t="s">
        <v>17457</v>
      </c>
      <c r="B15149" t="s">
        <v>2473</v>
      </c>
      <c r="C15149">
        <v>49554</v>
      </c>
      <c r="D15149">
        <v>2079803735</v>
      </c>
    </row>
    <row r="15150" spans="1:4" x14ac:dyDescent="0.3">
      <c r="A15150" t="s">
        <v>17458</v>
      </c>
      <c r="B15150" t="s">
        <v>3235</v>
      </c>
      <c r="C15150">
        <v>55971</v>
      </c>
      <c r="D15150">
        <v>7670936274</v>
      </c>
    </row>
    <row r="15151" spans="1:4" x14ac:dyDescent="0.3">
      <c r="A15151" t="s">
        <v>17459</v>
      </c>
      <c r="B15151" t="s">
        <v>2665</v>
      </c>
      <c r="C15151">
        <v>52189</v>
      </c>
      <c r="D15151">
        <v>4920920075</v>
      </c>
    </row>
    <row r="15152" spans="1:4" x14ac:dyDescent="0.3">
      <c r="A15152" t="s">
        <v>17460</v>
      </c>
      <c r="B15152" t="s">
        <v>2734</v>
      </c>
      <c r="C15152">
        <v>58537</v>
      </c>
      <c r="D15152">
        <v>1472093461</v>
      </c>
    </row>
    <row r="15153" spans="1:4" x14ac:dyDescent="0.3">
      <c r="A15153" t="s">
        <v>17461</v>
      </c>
      <c r="B15153" t="s">
        <v>3279</v>
      </c>
      <c r="C15153">
        <v>44366</v>
      </c>
      <c r="D15153">
        <v>9815158015</v>
      </c>
    </row>
    <row r="15154" spans="1:4" x14ac:dyDescent="0.3">
      <c r="A15154" t="s">
        <v>17462</v>
      </c>
      <c r="B15154" t="s">
        <v>3113</v>
      </c>
      <c r="C15154">
        <v>34621</v>
      </c>
      <c r="D15154">
        <v>8658719154</v>
      </c>
    </row>
    <row r="15155" spans="1:4" x14ac:dyDescent="0.3">
      <c r="A15155" t="s">
        <v>17463</v>
      </c>
      <c r="B15155" t="s">
        <v>2310</v>
      </c>
      <c r="C15155">
        <v>35677</v>
      </c>
      <c r="D15155">
        <v>4219825649</v>
      </c>
    </row>
    <row r="15156" spans="1:4" x14ac:dyDescent="0.3">
      <c r="A15156" t="s">
        <v>17464</v>
      </c>
      <c r="B15156" t="s">
        <v>2054</v>
      </c>
      <c r="C15156">
        <v>33071</v>
      </c>
      <c r="D15156">
        <v>1192770250</v>
      </c>
    </row>
    <row r="15157" spans="1:4" x14ac:dyDescent="0.3">
      <c r="A15157" t="s">
        <v>17465</v>
      </c>
      <c r="B15157" t="s">
        <v>2319</v>
      </c>
      <c r="C15157">
        <v>58250</v>
      </c>
      <c r="D15157">
        <v>8024322455</v>
      </c>
    </row>
    <row r="15158" spans="1:4" x14ac:dyDescent="0.3">
      <c r="A15158" t="s">
        <v>17466</v>
      </c>
      <c r="B15158" t="s">
        <v>3517</v>
      </c>
      <c r="C15158">
        <v>21157</v>
      </c>
      <c r="D15158">
        <v>3273288531</v>
      </c>
    </row>
    <row r="15159" spans="1:4" x14ac:dyDescent="0.3">
      <c r="A15159" t="s">
        <v>17467</v>
      </c>
      <c r="B15159" t="s">
        <v>2286</v>
      </c>
      <c r="C15159">
        <v>59588</v>
      </c>
      <c r="D15159">
        <v>7961231404</v>
      </c>
    </row>
    <row r="15160" spans="1:4" x14ac:dyDescent="0.3">
      <c r="A15160" t="s">
        <v>17468</v>
      </c>
      <c r="B15160" t="s">
        <v>2269</v>
      </c>
      <c r="C15160">
        <v>59866</v>
      </c>
      <c r="D15160">
        <v>7249524151</v>
      </c>
    </row>
    <row r="15161" spans="1:4" x14ac:dyDescent="0.3">
      <c r="A15161" t="s">
        <v>17469</v>
      </c>
      <c r="B15161" t="s">
        <v>1964</v>
      </c>
      <c r="C15161">
        <v>43506</v>
      </c>
      <c r="D15161">
        <v>9104569016</v>
      </c>
    </row>
    <row r="15162" spans="1:4" x14ac:dyDescent="0.3">
      <c r="A15162" t="s">
        <v>17470</v>
      </c>
      <c r="B15162" t="s">
        <v>4422</v>
      </c>
      <c r="C15162">
        <v>17864</v>
      </c>
      <c r="D15162">
        <v>7837437543</v>
      </c>
    </row>
    <row r="15163" spans="1:4" x14ac:dyDescent="0.3">
      <c r="A15163" t="s">
        <v>17471</v>
      </c>
      <c r="B15163" t="s">
        <v>2600</v>
      </c>
      <c r="C15163">
        <v>52872</v>
      </c>
      <c r="D15163">
        <v>1096335336</v>
      </c>
    </row>
    <row r="15164" spans="1:4" x14ac:dyDescent="0.3">
      <c r="A15164" t="s">
        <v>17472</v>
      </c>
      <c r="B15164" t="s">
        <v>4163</v>
      </c>
      <c r="C15164">
        <v>11185</v>
      </c>
      <c r="D15164">
        <v>3145039288</v>
      </c>
    </row>
    <row r="15165" spans="1:4" x14ac:dyDescent="0.3">
      <c r="A15165" t="s">
        <v>17473</v>
      </c>
      <c r="B15165" t="s">
        <v>2075</v>
      </c>
      <c r="C15165">
        <v>51733</v>
      </c>
      <c r="D15165">
        <v>4878156686</v>
      </c>
    </row>
    <row r="15166" spans="1:4" x14ac:dyDescent="0.3">
      <c r="A15166" t="s">
        <v>17474</v>
      </c>
      <c r="B15166" t="s">
        <v>2931</v>
      </c>
      <c r="C15166">
        <v>38051</v>
      </c>
      <c r="D15166">
        <v>1263903657</v>
      </c>
    </row>
    <row r="15167" spans="1:4" x14ac:dyDescent="0.3">
      <c r="A15167" t="s">
        <v>17475</v>
      </c>
      <c r="B15167" t="s">
        <v>2727</v>
      </c>
      <c r="C15167">
        <v>58960</v>
      </c>
      <c r="D15167">
        <v>6618120233</v>
      </c>
    </row>
    <row r="15168" spans="1:4" x14ac:dyDescent="0.3">
      <c r="A15168" t="s">
        <v>17476</v>
      </c>
      <c r="B15168" t="s">
        <v>2746</v>
      </c>
      <c r="C15168">
        <v>22303</v>
      </c>
      <c r="D15168">
        <v>1420239228</v>
      </c>
    </row>
    <row r="15169" spans="1:4" x14ac:dyDescent="0.3">
      <c r="A15169" t="s">
        <v>17477</v>
      </c>
      <c r="B15169" t="s">
        <v>2965</v>
      </c>
      <c r="C15169">
        <v>41392</v>
      </c>
      <c r="D15169">
        <v>9651729414</v>
      </c>
    </row>
    <row r="15170" spans="1:4" x14ac:dyDescent="0.3">
      <c r="A15170" t="s">
        <v>17478</v>
      </c>
      <c r="B15170" t="s">
        <v>2505</v>
      </c>
      <c r="C15170">
        <v>40429</v>
      </c>
      <c r="D15170">
        <v>3381164996</v>
      </c>
    </row>
    <row r="15171" spans="1:4" x14ac:dyDescent="0.3">
      <c r="A15171" t="s">
        <v>17479</v>
      </c>
      <c r="B15171" t="s">
        <v>3253</v>
      </c>
      <c r="C15171">
        <v>29745</v>
      </c>
      <c r="D15171">
        <v>2480515559</v>
      </c>
    </row>
    <row r="15172" spans="1:4" x14ac:dyDescent="0.3">
      <c r="A15172" t="s">
        <v>17480</v>
      </c>
      <c r="B15172" t="s">
        <v>1991</v>
      </c>
      <c r="C15172">
        <v>40174</v>
      </c>
      <c r="D15172">
        <v>4759627103</v>
      </c>
    </row>
    <row r="15173" spans="1:4" x14ac:dyDescent="0.3">
      <c r="A15173" t="s">
        <v>17481</v>
      </c>
      <c r="B15173" t="s">
        <v>2020</v>
      </c>
      <c r="C15173">
        <v>35744</v>
      </c>
      <c r="D15173">
        <v>2402470968</v>
      </c>
    </row>
    <row r="15174" spans="1:4" x14ac:dyDescent="0.3">
      <c r="A15174" t="s">
        <v>17482</v>
      </c>
      <c r="B15174" t="s">
        <v>3050</v>
      </c>
      <c r="C15174">
        <v>32112</v>
      </c>
      <c r="D15174">
        <v>1628738227</v>
      </c>
    </row>
    <row r="15175" spans="1:4" x14ac:dyDescent="0.3">
      <c r="A15175" t="s">
        <v>17483</v>
      </c>
      <c r="B15175" t="s">
        <v>2323</v>
      </c>
      <c r="C15175">
        <v>11872</v>
      </c>
      <c r="D15175">
        <v>1313434965</v>
      </c>
    </row>
    <row r="15176" spans="1:4" x14ac:dyDescent="0.3">
      <c r="A15176" t="s">
        <v>17484</v>
      </c>
      <c r="B15176" t="s">
        <v>2329</v>
      </c>
      <c r="C15176">
        <v>14525</v>
      </c>
      <c r="D15176">
        <v>6436551115</v>
      </c>
    </row>
    <row r="15177" spans="1:4" x14ac:dyDescent="0.3">
      <c r="A15177" t="s">
        <v>17485</v>
      </c>
      <c r="B15177" t="s">
        <v>2409</v>
      </c>
      <c r="C15177">
        <v>17727</v>
      </c>
      <c r="D15177">
        <v>274599287</v>
      </c>
    </row>
    <row r="15178" spans="1:4" x14ac:dyDescent="0.3">
      <c r="A15178" t="s">
        <v>17486</v>
      </c>
      <c r="B15178" t="s">
        <v>3142</v>
      </c>
      <c r="C15178">
        <v>24513</v>
      </c>
      <c r="D15178">
        <v>5779075530</v>
      </c>
    </row>
    <row r="15179" spans="1:4" x14ac:dyDescent="0.3">
      <c r="A15179" t="s">
        <v>17487</v>
      </c>
      <c r="B15179" t="s">
        <v>1952</v>
      </c>
      <c r="C15179">
        <v>55562</v>
      </c>
      <c r="D15179">
        <v>1841759848</v>
      </c>
    </row>
    <row r="15180" spans="1:4" x14ac:dyDescent="0.3">
      <c r="A15180" t="s">
        <v>17488</v>
      </c>
      <c r="B15180" t="s">
        <v>1946</v>
      </c>
      <c r="C15180">
        <v>55315</v>
      </c>
      <c r="D15180">
        <v>3986480021</v>
      </c>
    </row>
    <row r="15181" spans="1:4" x14ac:dyDescent="0.3">
      <c r="A15181" t="s">
        <v>17489</v>
      </c>
      <c r="B15181" t="s">
        <v>3039</v>
      </c>
      <c r="C15181">
        <v>57179</v>
      </c>
      <c r="D15181">
        <v>3271497702</v>
      </c>
    </row>
    <row r="15182" spans="1:4" x14ac:dyDescent="0.3">
      <c r="A15182" t="s">
        <v>17490</v>
      </c>
      <c r="B15182" t="s">
        <v>2466</v>
      </c>
      <c r="C15182">
        <v>16631</v>
      </c>
      <c r="D15182">
        <v>3507341514</v>
      </c>
    </row>
    <row r="15183" spans="1:4" x14ac:dyDescent="0.3">
      <c r="A15183" t="s">
        <v>17491</v>
      </c>
      <c r="B15183" t="s">
        <v>1962</v>
      </c>
      <c r="C15183">
        <v>45150</v>
      </c>
      <c r="D15183">
        <v>274599287</v>
      </c>
    </row>
    <row r="15184" spans="1:4" x14ac:dyDescent="0.3">
      <c r="A15184" t="s">
        <v>17492</v>
      </c>
      <c r="B15184" t="s">
        <v>2135</v>
      </c>
      <c r="C15184">
        <v>16974</v>
      </c>
      <c r="D15184">
        <v>7462528568</v>
      </c>
    </row>
    <row r="15185" spans="1:4" x14ac:dyDescent="0.3">
      <c r="A15185" t="s">
        <v>17493</v>
      </c>
      <c r="B15185" t="s">
        <v>2488</v>
      </c>
      <c r="C15185">
        <v>35676</v>
      </c>
      <c r="D15185">
        <v>5588978080</v>
      </c>
    </row>
    <row r="15186" spans="1:4" x14ac:dyDescent="0.3">
      <c r="A15186" t="s">
        <v>17494</v>
      </c>
      <c r="B15186" t="s">
        <v>2674</v>
      </c>
      <c r="C15186">
        <v>51142</v>
      </c>
      <c r="D15186">
        <v>1755716656</v>
      </c>
    </row>
    <row r="15187" spans="1:4" x14ac:dyDescent="0.3">
      <c r="A15187" t="s">
        <v>17495</v>
      </c>
      <c r="B15187" t="s">
        <v>2636</v>
      </c>
      <c r="C15187">
        <v>10852</v>
      </c>
      <c r="D15187">
        <v>9795921177</v>
      </c>
    </row>
    <row r="15188" spans="1:4" x14ac:dyDescent="0.3">
      <c r="A15188" t="s">
        <v>17496</v>
      </c>
      <c r="B15188" t="s">
        <v>2022</v>
      </c>
      <c r="C15188">
        <v>28500</v>
      </c>
      <c r="D15188">
        <v>7596173217</v>
      </c>
    </row>
    <row r="15189" spans="1:4" x14ac:dyDescent="0.3">
      <c r="A15189" t="s">
        <v>17497</v>
      </c>
      <c r="B15189" t="s">
        <v>4018</v>
      </c>
      <c r="C15189">
        <v>53236</v>
      </c>
      <c r="D15189">
        <v>2353272215</v>
      </c>
    </row>
    <row r="15190" spans="1:4" x14ac:dyDescent="0.3">
      <c r="A15190" t="s">
        <v>17498</v>
      </c>
      <c r="B15190" t="s">
        <v>2047</v>
      </c>
      <c r="C15190">
        <v>21836</v>
      </c>
      <c r="D15190">
        <v>9766606919</v>
      </c>
    </row>
    <row r="15191" spans="1:4" x14ac:dyDescent="0.3">
      <c r="A15191" t="s">
        <v>17499</v>
      </c>
      <c r="B15191" t="s">
        <v>2302</v>
      </c>
      <c r="C15191">
        <v>25730</v>
      </c>
      <c r="D15191">
        <v>1990335721</v>
      </c>
    </row>
    <row r="15192" spans="1:4" x14ac:dyDescent="0.3">
      <c r="A15192" t="s">
        <v>17500</v>
      </c>
      <c r="B15192" t="s">
        <v>2045</v>
      </c>
      <c r="C15192">
        <v>56808</v>
      </c>
      <c r="D15192">
        <v>7794042674</v>
      </c>
    </row>
    <row r="15193" spans="1:4" x14ac:dyDescent="0.3">
      <c r="A15193" t="s">
        <v>17501</v>
      </c>
      <c r="B15193" t="s">
        <v>2255</v>
      </c>
      <c r="C15193">
        <v>52763</v>
      </c>
      <c r="D15193">
        <v>2493113470</v>
      </c>
    </row>
    <row r="15194" spans="1:4" x14ac:dyDescent="0.3">
      <c r="A15194" t="s">
        <v>17502</v>
      </c>
      <c r="B15194" t="s">
        <v>3183</v>
      </c>
      <c r="C15194">
        <v>21299</v>
      </c>
      <c r="D15194">
        <v>8349606134</v>
      </c>
    </row>
    <row r="15195" spans="1:4" x14ac:dyDescent="0.3">
      <c r="A15195" t="s">
        <v>17503</v>
      </c>
      <c r="B15195" t="s">
        <v>2116</v>
      </c>
      <c r="C15195">
        <v>27712</v>
      </c>
      <c r="D15195">
        <v>1895483948</v>
      </c>
    </row>
    <row r="15196" spans="1:4" x14ac:dyDescent="0.3">
      <c r="A15196" t="s">
        <v>17504</v>
      </c>
      <c r="B15196" t="s">
        <v>2257</v>
      </c>
      <c r="C15196">
        <v>30370</v>
      </c>
      <c r="D15196">
        <v>7251959615</v>
      </c>
    </row>
    <row r="15197" spans="1:4" x14ac:dyDescent="0.3">
      <c r="A15197" t="s">
        <v>17505</v>
      </c>
      <c r="B15197" t="s">
        <v>3720</v>
      </c>
      <c r="C15197">
        <v>36965</v>
      </c>
      <c r="D15197">
        <v>1391414047</v>
      </c>
    </row>
    <row r="15198" spans="1:4" x14ac:dyDescent="0.3">
      <c r="A15198" t="s">
        <v>17506</v>
      </c>
      <c r="B15198" t="s">
        <v>3915</v>
      </c>
      <c r="C15198">
        <v>10873</v>
      </c>
      <c r="D15198">
        <v>3670950885</v>
      </c>
    </row>
    <row r="15199" spans="1:4" x14ac:dyDescent="0.3">
      <c r="A15199" t="s">
        <v>17507</v>
      </c>
      <c r="B15199" t="s">
        <v>2131</v>
      </c>
      <c r="C15199">
        <v>17522</v>
      </c>
      <c r="D15199">
        <v>7054972058</v>
      </c>
    </row>
    <row r="15200" spans="1:4" x14ac:dyDescent="0.3">
      <c r="A15200" t="s">
        <v>17508</v>
      </c>
      <c r="B15200" t="s">
        <v>2223</v>
      </c>
      <c r="C15200">
        <v>21626</v>
      </c>
      <c r="D15200">
        <v>2237103631</v>
      </c>
    </row>
    <row r="15201" spans="1:4" x14ac:dyDescent="0.3">
      <c r="A15201" t="s">
        <v>17509</v>
      </c>
      <c r="B15201" t="s">
        <v>2175</v>
      </c>
      <c r="C15201">
        <v>58217</v>
      </c>
      <c r="D15201">
        <v>3933021111</v>
      </c>
    </row>
    <row r="15202" spans="1:4" x14ac:dyDescent="0.3">
      <c r="A15202" t="s">
        <v>17510</v>
      </c>
      <c r="B15202" t="s">
        <v>2376</v>
      </c>
      <c r="C15202">
        <v>19634</v>
      </c>
      <c r="D15202">
        <v>8750494546</v>
      </c>
    </row>
    <row r="15203" spans="1:4" x14ac:dyDescent="0.3">
      <c r="A15203" t="s">
        <v>17511</v>
      </c>
      <c r="B15203" t="s">
        <v>2312</v>
      </c>
      <c r="C15203">
        <v>24219</v>
      </c>
      <c r="D15203">
        <v>7427985850</v>
      </c>
    </row>
    <row r="15204" spans="1:4" x14ac:dyDescent="0.3">
      <c r="A15204" t="s">
        <v>17512</v>
      </c>
      <c r="B15204" t="s">
        <v>2236</v>
      </c>
      <c r="C15204">
        <v>17307</v>
      </c>
      <c r="D15204">
        <v>9013891098</v>
      </c>
    </row>
    <row r="15205" spans="1:4" x14ac:dyDescent="0.3">
      <c r="A15205" t="s">
        <v>17513</v>
      </c>
      <c r="B15205" t="s">
        <v>1964</v>
      </c>
      <c r="C15205">
        <v>38377</v>
      </c>
      <c r="D15205">
        <v>7326611955</v>
      </c>
    </row>
    <row r="15206" spans="1:4" x14ac:dyDescent="0.3">
      <c r="A15206" t="s">
        <v>17514</v>
      </c>
      <c r="B15206" t="s">
        <v>2665</v>
      </c>
      <c r="C15206">
        <v>20570</v>
      </c>
      <c r="D15206">
        <v>1313434965</v>
      </c>
    </row>
    <row r="15207" spans="1:4" x14ac:dyDescent="0.3">
      <c r="A15207" t="s">
        <v>17515</v>
      </c>
      <c r="B15207" t="s">
        <v>2507</v>
      </c>
      <c r="C15207">
        <v>56922</v>
      </c>
      <c r="D15207">
        <v>3560320844</v>
      </c>
    </row>
    <row r="15208" spans="1:4" x14ac:dyDescent="0.3">
      <c r="A15208" t="s">
        <v>17516</v>
      </c>
      <c r="B15208" t="s">
        <v>3915</v>
      </c>
      <c r="C15208">
        <v>34114</v>
      </c>
      <c r="D15208">
        <v>5629875752</v>
      </c>
    </row>
    <row r="15209" spans="1:4" x14ac:dyDescent="0.3">
      <c r="A15209" t="s">
        <v>17517</v>
      </c>
      <c r="B15209" t="s">
        <v>2951</v>
      </c>
      <c r="C15209">
        <v>16149</v>
      </c>
      <c r="D15209">
        <v>5511711233</v>
      </c>
    </row>
    <row r="15210" spans="1:4" x14ac:dyDescent="0.3">
      <c r="A15210" t="s">
        <v>17518</v>
      </c>
      <c r="B15210" t="s">
        <v>2574</v>
      </c>
      <c r="C15210">
        <v>30463</v>
      </c>
      <c r="D15210">
        <v>9885165231</v>
      </c>
    </row>
    <row r="15211" spans="1:4" x14ac:dyDescent="0.3">
      <c r="A15211" t="s">
        <v>17519</v>
      </c>
      <c r="B15211" t="s">
        <v>2184</v>
      </c>
      <c r="C15211">
        <v>38956</v>
      </c>
      <c r="D15211">
        <v>5439294325</v>
      </c>
    </row>
    <row r="15212" spans="1:4" x14ac:dyDescent="0.3">
      <c r="A15212" t="s">
        <v>17520</v>
      </c>
      <c r="B15212" t="s">
        <v>2920</v>
      </c>
      <c r="C15212">
        <v>27579</v>
      </c>
      <c r="D15212">
        <v>2209340063</v>
      </c>
    </row>
    <row r="15213" spans="1:4" x14ac:dyDescent="0.3">
      <c r="A15213" t="s">
        <v>17521</v>
      </c>
      <c r="B15213" t="s">
        <v>3527</v>
      </c>
      <c r="C15213">
        <v>37641</v>
      </c>
      <c r="D15213">
        <v>5913755731</v>
      </c>
    </row>
    <row r="15214" spans="1:4" x14ac:dyDescent="0.3">
      <c r="A15214" t="s">
        <v>17522</v>
      </c>
      <c r="B15214" t="s">
        <v>3758</v>
      </c>
      <c r="C15214">
        <v>16375</v>
      </c>
      <c r="D15214">
        <v>6209983448</v>
      </c>
    </row>
    <row r="15215" spans="1:4" x14ac:dyDescent="0.3">
      <c r="A15215" t="s">
        <v>17523</v>
      </c>
      <c r="B15215" t="s">
        <v>2323</v>
      </c>
      <c r="C15215">
        <v>12902</v>
      </c>
      <c r="D15215">
        <v>1351073265</v>
      </c>
    </row>
    <row r="15216" spans="1:4" x14ac:dyDescent="0.3">
      <c r="A15216" t="s">
        <v>17524</v>
      </c>
      <c r="B15216" t="s">
        <v>2177</v>
      </c>
      <c r="C15216">
        <v>32273</v>
      </c>
      <c r="D15216">
        <v>3145010581</v>
      </c>
    </row>
    <row r="15217" spans="1:4" x14ac:dyDescent="0.3">
      <c r="A15217" t="s">
        <v>17525</v>
      </c>
      <c r="B15217" t="s">
        <v>3393</v>
      </c>
      <c r="C15217">
        <v>20473</v>
      </c>
      <c r="D15217">
        <v>6408517315</v>
      </c>
    </row>
    <row r="15218" spans="1:4" x14ac:dyDescent="0.3">
      <c r="A15218" t="s">
        <v>17526</v>
      </c>
      <c r="B15218" t="s">
        <v>2647</v>
      </c>
      <c r="C15218">
        <v>37350</v>
      </c>
      <c r="D15218">
        <v>9258570278</v>
      </c>
    </row>
    <row r="15219" spans="1:4" x14ac:dyDescent="0.3">
      <c r="A15219" t="s">
        <v>17527</v>
      </c>
      <c r="B15219" t="s">
        <v>2491</v>
      </c>
      <c r="C15219">
        <v>39519</v>
      </c>
      <c r="D15219">
        <v>1659448174</v>
      </c>
    </row>
    <row r="15220" spans="1:4" x14ac:dyDescent="0.3">
      <c r="A15220" t="s">
        <v>17528</v>
      </c>
      <c r="B15220" t="s">
        <v>2047</v>
      </c>
      <c r="C15220">
        <v>17314</v>
      </c>
      <c r="D15220">
        <v>3021692982</v>
      </c>
    </row>
    <row r="15221" spans="1:4" x14ac:dyDescent="0.3">
      <c r="A15221" t="s">
        <v>17529</v>
      </c>
      <c r="B15221" t="s">
        <v>2221</v>
      </c>
      <c r="C15221">
        <v>35020</v>
      </c>
      <c r="D15221">
        <v>8864419241</v>
      </c>
    </row>
    <row r="15222" spans="1:4" x14ac:dyDescent="0.3">
      <c r="A15222" t="s">
        <v>17530</v>
      </c>
      <c r="B15222" t="s">
        <v>2012</v>
      </c>
      <c r="C15222">
        <v>58633</v>
      </c>
      <c r="D15222">
        <v>5244119095</v>
      </c>
    </row>
    <row r="15223" spans="1:4" x14ac:dyDescent="0.3">
      <c r="A15223" t="s">
        <v>17531</v>
      </c>
      <c r="B15223" t="s">
        <v>2869</v>
      </c>
      <c r="C15223">
        <v>23002</v>
      </c>
      <c r="D15223">
        <v>7962906979</v>
      </c>
    </row>
    <row r="15224" spans="1:4" x14ac:dyDescent="0.3">
      <c r="A15224" t="s">
        <v>17532</v>
      </c>
      <c r="B15224" t="s">
        <v>1964</v>
      </c>
      <c r="C15224">
        <v>33870</v>
      </c>
      <c r="D15224">
        <v>7281103514</v>
      </c>
    </row>
    <row r="15225" spans="1:4" x14ac:dyDescent="0.3">
      <c r="A15225" t="s">
        <v>17533</v>
      </c>
      <c r="B15225" t="s">
        <v>1940</v>
      </c>
      <c r="C15225">
        <v>41364</v>
      </c>
      <c r="D15225">
        <v>3932861779</v>
      </c>
    </row>
    <row r="15226" spans="1:4" x14ac:dyDescent="0.3">
      <c r="A15226" t="s">
        <v>17534</v>
      </c>
      <c r="B15226" t="s">
        <v>1986</v>
      </c>
      <c r="C15226">
        <v>39350</v>
      </c>
      <c r="D15226">
        <v>8349606134</v>
      </c>
    </row>
    <row r="15227" spans="1:4" x14ac:dyDescent="0.3">
      <c r="A15227" t="s">
        <v>17535</v>
      </c>
      <c r="B15227" t="s">
        <v>2143</v>
      </c>
      <c r="C15227">
        <v>57462</v>
      </c>
      <c r="D15227">
        <v>1028388519</v>
      </c>
    </row>
    <row r="15228" spans="1:4" x14ac:dyDescent="0.3">
      <c r="A15228" t="s">
        <v>17536</v>
      </c>
      <c r="B15228" t="s">
        <v>2587</v>
      </c>
      <c r="C15228">
        <v>54405</v>
      </c>
      <c r="D15228">
        <v>4372257910</v>
      </c>
    </row>
    <row r="15229" spans="1:4" x14ac:dyDescent="0.3">
      <c r="A15229" t="s">
        <v>17537</v>
      </c>
      <c r="B15229" t="s">
        <v>2623</v>
      </c>
      <c r="C15229">
        <v>43965</v>
      </c>
      <c r="D15229">
        <v>1522190236</v>
      </c>
    </row>
    <row r="15230" spans="1:4" x14ac:dyDescent="0.3">
      <c r="A15230" t="s">
        <v>17538</v>
      </c>
      <c r="B15230" t="s">
        <v>3508</v>
      </c>
      <c r="C15230">
        <v>30619</v>
      </c>
      <c r="D15230">
        <v>8507800106</v>
      </c>
    </row>
    <row r="15231" spans="1:4" x14ac:dyDescent="0.3">
      <c r="A15231" t="s">
        <v>17539</v>
      </c>
      <c r="B15231" t="s">
        <v>2286</v>
      </c>
      <c r="C15231">
        <v>53062</v>
      </c>
      <c r="D15231">
        <v>4076701275</v>
      </c>
    </row>
    <row r="15232" spans="1:4" x14ac:dyDescent="0.3">
      <c r="A15232" t="s">
        <v>17540</v>
      </c>
      <c r="B15232" t="s">
        <v>2158</v>
      </c>
      <c r="C15232">
        <v>12204</v>
      </c>
      <c r="D15232">
        <v>2561690342</v>
      </c>
    </row>
    <row r="15233" spans="1:4" x14ac:dyDescent="0.3">
      <c r="A15233" t="s">
        <v>17541</v>
      </c>
      <c r="B15233" t="s">
        <v>3297</v>
      </c>
      <c r="C15233">
        <v>16886</v>
      </c>
      <c r="D15233">
        <v>1351073265</v>
      </c>
    </row>
    <row r="15234" spans="1:4" x14ac:dyDescent="0.3">
      <c r="A15234" t="s">
        <v>17542</v>
      </c>
      <c r="B15234" t="s">
        <v>2305</v>
      </c>
      <c r="C15234">
        <v>48748</v>
      </c>
      <c r="D15234">
        <v>6842801095</v>
      </c>
    </row>
    <row r="15235" spans="1:4" x14ac:dyDescent="0.3">
      <c r="A15235" t="s">
        <v>17543</v>
      </c>
      <c r="B15235" t="s">
        <v>2709</v>
      </c>
      <c r="C15235">
        <v>47851</v>
      </c>
      <c r="D15235">
        <v>8945564357</v>
      </c>
    </row>
    <row r="15236" spans="1:4" x14ac:dyDescent="0.3">
      <c r="A15236" t="s">
        <v>17544</v>
      </c>
      <c r="B15236" t="s">
        <v>2246</v>
      </c>
      <c r="C15236">
        <v>17982</v>
      </c>
      <c r="D15236">
        <v>4783377790</v>
      </c>
    </row>
    <row r="15237" spans="1:4" x14ac:dyDescent="0.3">
      <c r="A15237" t="s">
        <v>17545</v>
      </c>
      <c r="B15237" t="s">
        <v>2496</v>
      </c>
      <c r="C15237">
        <v>44241</v>
      </c>
      <c r="D15237">
        <v>6000780338</v>
      </c>
    </row>
    <row r="15238" spans="1:4" x14ac:dyDescent="0.3">
      <c r="A15238" t="s">
        <v>17546</v>
      </c>
      <c r="B15238" t="s">
        <v>3390</v>
      </c>
      <c r="C15238">
        <v>22905</v>
      </c>
      <c r="D15238">
        <v>9258570278</v>
      </c>
    </row>
    <row r="15239" spans="1:4" x14ac:dyDescent="0.3">
      <c r="A15239" t="s">
        <v>17547</v>
      </c>
      <c r="B15239" t="s">
        <v>2415</v>
      </c>
      <c r="C15239">
        <v>19424</v>
      </c>
      <c r="D15239">
        <v>7794042674</v>
      </c>
    </row>
    <row r="15240" spans="1:4" x14ac:dyDescent="0.3">
      <c r="A15240" t="s">
        <v>17548</v>
      </c>
      <c r="B15240" t="s">
        <v>2470</v>
      </c>
      <c r="C15240">
        <v>56447</v>
      </c>
      <c r="D15240">
        <v>515647594</v>
      </c>
    </row>
    <row r="15241" spans="1:4" x14ac:dyDescent="0.3">
      <c r="A15241" t="s">
        <v>17549</v>
      </c>
      <c r="B15241" t="s">
        <v>1982</v>
      </c>
      <c r="C15241">
        <v>55329</v>
      </c>
      <c r="D15241">
        <v>8482007106</v>
      </c>
    </row>
    <row r="15242" spans="1:4" x14ac:dyDescent="0.3">
      <c r="A15242" t="s">
        <v>17550</v>
      </c>
      <c r="B15242" t="s">
        <v>2583</v>
      </c>
      <c r="C15242">
        <v>34310</v>
      </c>
      <c r="D15242">
        <v>9153408497</v>
      </c>
    </row>
    <row r="15243" spans="1:4" x14ac:dyDescent="0.3">
      <c r="A15243" t="s">
        <v>17551</v>
      </c>
      <c r="B15243" t="s">
        <v>3235</v>
      </c>
      <c r="C15243">
        <v>25527</v>
      </c>
      <c r="D15243">
        <v>8550875457</v>
      </c>
    </row>
    <row r="15244" spans="1:4" x14ac:dyDescent="0.3">
      <c r="A15244" t="s">
        <v>17552</v>
      </c>
      <c r="B15244" t="s">
        <v>2269</v>
      </c>
      <c r="C15244">
        <v>54059</v>
      </c>
      <c r="D15244">
        <v>2922893758</v>
      </c>
    </row>
    <row r="15245" spans="1:4" x14ac:dyDescent="0.3">
      <c r="A15245" t="s">
        <v>17553</v>
      </c>
      <c r="B15245" t="s">
        <v>2207</v>
      </c>
      <c r="C15245">
        <v>32219</v>
      </c>
      <c r="D15245">
        <v>9089601147</v>
      </c>
    </row>
    <row r="15246" spans="1:4" x14ac:dyDescent="0.3">
      <c r="A15246" t="s">
        <v>17554</v>
      </c>
      <c r="B15246" t="s">
        <v>2466</v>
      </c>
      <c r="C15246">
        <v>48974</v>
      </c>
      <c r="D15246">
        <v>6801140183</v>
      </c>
    </row>
    <row r="15247" spans="1:4" x14ac:dyDescent="0.3">
      <c r="A15247" t="s">
        <v>17555</v>
      </c>
      <c r="B15247" t="s">
        <v>2914</v>
      </c>
      <c r="C15247">
        <v>37656</v>
      </c>
      <c r="D15247">
        <v>232367817</v>
      </c>
    </row>
    <row r="15248" spans="1:4" x14ac:dyDescent="0.3">
      <c r="A15248" t="s">
        <v>17556</v>
      </c>
      <c r="B15248" t="s">
        <v>2312</v>
      </c>
      <c r="C15248">
        <v>43482</v>
      </c>
      <c r="D15248">
        <v>9151658844</v>
      </c>
    </row>
    <row r="15249" spans="1:4" x14ac:dyDescent="0.3">
      <c r="A15249" t="s">
        <v>17557</v>
      </c>
      <c r="B15249" t="s">
        <v>3279</v>
      </c>
      <c r="C15249">
        <v>57071</v>
      </c>
      <c r="D15249">
        <v>8099854152</v>
      </c>
    </row>
    <row r="15250" spans="1:4" x14ac:dyDescent="0.3">
      <c r="A15250" t="s">
        <v>17558</v>
      </c>
      <c r="B15250" t="s">
        <v>1982</v>
      </c>
      <c r="C15250">
        <v>21902</v>
      </c>
      <c r="D15250">
        <v>6148303353</v>
      </c>
    </row>
    <row r="15251" spans="1:4" x14ac:dyDescent="0.3">
      <c r="A15251" t="s">
        <v>17559</v>
      </c>
      <c r="B15251" t="s">
        <v>2360</v>
      </c>
      <c r="C15251">
        <v>57019</v>
      </c>
      <c r="D15251">
        <v>9617190826</v>
      </c>
    </row>
    <row r="15252" spans="1:4" x14ac:dyDescent="0.3">
      <c r="A15252" t="s">
        <v>17560</v>
      </c>
      <c r="B15252" t="s">
        <v>2041</v>
      </c>
      <c r="C15252">
        <v>12587</v>
      </c>
      <c r="D15252">
        <v>7281103514</v>
      </c>
    </row>
    <row r="15253" spans="1:4" x14ac:dyDescent="0.3">
      <c r="A15253" t="s">
        <v>17561</v>
      </c>
      <c r="B15253" t="s">
        <v>2139</v>
      </c>
      <c r="C15253">
        <v>13299</v>
      </c>
      <c r="D15253">
        <v>3075132195</v>
      </c>
    </row>
    <row r="15254" spans="1:4" x14ac:dyDescent="0.3">
      <c r="A15254" t="s">
        <v>17562</v>
      </c>
      <c r="B15254" t="s">
        <v>2809</v>
      </c>
      <c r="C15254">
        <v>52097</v>
      </c>
      <c r="D15254">
        <v>7961231404</v>
      </c>
    </row>
    <row r="15255" spans="1:4" x14ac:dyDescent="0.3">
      <c r="A15255" t="s">
        <v>17563</v>
      </c>
      <c r="B15255" t="s">
        <v>1938</v>
      </c>
      <c r="C15255">
        <v>11600</v>
      </c>
      <c r="D15255">
        <v>8093156364</v>
      </c>
    </row>
    <row r="15256" spans="1:4" x14ac:dyDescent="0.3">
      <c r="A15256" t="s">
        <v>17564</v>
      </c>
      <c r="B15256" t="s">
        <v>2225</v>
      </c>
      <c r="C15256">
        <v>12832</v>
      </c>
      <c r="D15256">
        <v>2060025532</v>
      </c>
    </row>
    <row r="15257" spans="1:4" x14ac:dyDescent="0.3">
      <c r="A15257" t="s">
        <v>17565</v>
      </c>
      <c r="B15257" t="s">
        <v>2022</v>
      </c>
      <c r="C15257">
        <v>41849</v>
      </c>
      <c r="D15257">
        <v>7962906979</v>
      </c>
    </row>
    <row r="15258" spans="1:4" x14ac:dyDescent="0.3">
      <c r="A15258" t="s">
        <v>17566</v>
      </c>
      <c r="B15258" t="s">
        <v>2121</v>
      </c>
      <c r="C15258">
        <v>12469</v>
      </c>
      <c r="D15258">
        <v>6279928705</v>
      </c>
    </row>
    <row r="15259" spans="1:4" x14ac:dyDescent="0.3">
      <c r="A15259" t="s">
        <v>17567</v>
      </c>
      <c r="B15259" t="s">
        <v>2426</v>
      </c>
      <c r="C15259">
        <v>52628</v>
      </c>
      <c r="D15259">
        <v>4323171323</v>
      </c>
    </row>
    <row r="15260" spans="1:4" x14ac:dyDescent="0.3">
      <c r="A15260" t="s">
        <v>17568</v>
      </c>
      <c r="B15260" t="s">
        <v>2221</v>
      </c>
      <c r="C15260">
        <v>21030</v>
      </c>
      <c r="D15260">
        <v>2561690342</v>
      </c>
    </row>
    <row r="15261" spans="1:4" x14ac:dyDescent="0.3">
      <c r="A15261" t="s">
        <v>17569</v>
      </c>
      <c r="B15261" t="s">
        <v>3108</v>
      </c>
      <c r="C15261">
        <v>16852</v>
      </c>
      <c r="D15261">
        <v>9619649427</v>
      </c>
    </row>
    <row r="15262" spans="1:4" x14ac:dyDescent="0.3">
      <c r="A15262" t="s">
        <v>17570</v>
      </c>
      <c r="B15262" t="s">
        <v>3315</v>
      </c>
      <c r="C15262">
        <v>22141</v>
      </c>
      <c r="D15262">
        <v>8238030943</v>
      </c>
    </row>
    <row r="15263" spans="1:4" x14ac:dyDescent="0.3">
      <c r="A15263" t="s">
        <v>17571</v>
      </c>
      <c r="B15263" t="s">
        <v>2355</v>
      </c>
      <c r="C15263">
        <v>25053</v>
      </c>
      <c r="D15263">
        <v>7469392467</v>
      </c>
    </row>
    <row r="15264" spans="1:4" x14ac:dyDescent="0.3">
      <c r="A15264" t="s">
        <v>17572</v>
      </c>
      <c r="B15264" t="s">
        <v>2116</v>
      </c>
      <c r="C15264">
        <v>31876</v>
      </c>
      <c r="D15264">
        <v>9155356869</v>
      </c>
    </row>
    <row r="15265" spans="1:4" x14ac:dyDescent="0.3">
      <c r="A15265" t="s">
        <v>17573</v>
      </c>
      <c r="B15265" t="s">
        <v>2257</v>
      </c>
      <c r="C15265">
        <v>50577</v>
      </c>
      <c r="D15265">
        <v>1573192775</v>
      </c>
    </row>
    <row r="15266" spans="1:4" x14ac:dyDescent="0.3">
      <c r="A15266" t="s">
        <v>17574</v>
      </c>
      <c r="B15266" t="s">
        <v>2809</v>
      </c>
      <c r="C15266">
        <v>31008</v>
      </c>
      <c r="D15266">
        <v>7132417177</v>
      </c>
    </row>
    <row r="15267" spans="1:4" x14ac:dyDescent="0.3">
      <c r="A15267" t="s">
        <v>17575</v>
      </c>
      <c r="B15267" t="s">
        <v>2800</v>
      </c>
      <c r="C15267">
        <v>50271</v>
      </c>
      <c r="D15267">
        <v>2976436541</v>
      </c>
    </row>
    <row r="15268" spans="1:4" x14ac:dyDescent="0.3">
      <c r="A15268" t="s">
        <v>17576</v>
      </c>
      <c r="B15268" t="s">
        <v>2168</v>
      </c>
      <c r="C15268">
        <v>46968</v>
      </c>
      <c r="D15268">
        <v>4972162740</v>
      </c>
    </row>
    <row r="15269" spans="1:4" x14ac:dyDescent="0.3">
      <c r="A15269" t="s">
        <v>17577</v>
      </c>
      <c r="B15269" t="s">
        <v>1999</v>
      </c>
      <c r="C15269">
        <v>27103</v>
      </c>
      <c r="D15269">
        <v>4795089876</v>
      </c>
    </row>
    <row r="15270" spans="1:4" x14ac:dyDescent="0.3">
      <c r="A15270" t="s">
        <v>17578</v>
      </c>
      <c r="B15270" t="s">
        <v>2757</v>
      </c>
      <c r="C15270">
        <v>48913</v>
      </c>
      <c r="D15270">
        <v>2306669465</v>
      </c>
    </row>
    <row r="15271" spans="1:4" x14ac:dyDescent="0.3">
      <c r="A15271" t="s">
        <v>17579</v>
      </c>
      <c r="B15271" t="s">
        <v>2757</v>
      </c>
      <c r="C15271">
        <v>12740</v>
      </c>
      <c r="D15271">
        <v>3932861779</v>
      </c>
    </row>
    <row r="15272" spans="1:4" x14ac:dyDescent="0.3">
      <c r="A15272" t="s">
        <v>17580</v>
      </c>
      <c r="B15272" t="s">
        <v>2396</v>
      </c>
      <c r="C15272">
        <v>16335</v>
      </c>
      <c r="D15272">
        <v>1573192775</v>
      </c>
    </row>
    <row r="15273" spans="1:4" x14ac:dyDescent="0.3">
      <c r="A15273" t="s">
        <v>17581</v>
      </c>
      <c r="B15273" t="s">
        <v>4461</v>
      </c>
      <c r="C15273">
        <v>54764</v>
      </c>
      <c r="D15273">
        <v>6733929554</v>
      </c>
    </row>
    <row r="15274" spans="1:4" x14ac:dyDescent="0.3">
      <c r="A15274" t="s">
        <v>17582</v>
      </c>
      <c r="B15274" t="s">
        <v>2151</v>
      </c>
      <c r="C15274">
        <v>42006</v>
      </c>
      <c r="D15274">
        <v>9782845590</v>
      </c>
    </row>
    <row r="15275" spans="1:4" x14ac:dyDescent="0.3">
      <c r="A15275" t="s">
        <v>17583</v>
      </c>
      <c r="B15275" t="s">
        <v>3734</v>
      </c>
      <c r="C15275">
        <v>18275</v>
      </c>
      <c r="D15275">
        <v>8640079943</v>
      </c>
    </row>
    <row r="15276" spans="1:4" x14ac:dyDescent="0.3">
      <c r="A15276" t="s">
        <v>17584</v>
      </c>
      <c r="B15276" t="s">
        <v>2205</v>
      </c>
      <c r="C15276">
        <v>16078</v>
      </c>
      <c r="D15276">
        <v>9008589443</v>
      </c>
    </row>
    <row r="15277" spans="1:4" x14ac:dyDescent="0.3">
      <c r="A15277" t="s">
        <v>17585</v>
      </c>
      <c r="B15277" t="s">
        <v>2099</v>
      </c>
      <c r="C15277">
        <v>42968</v>
      </c>
      <c r="D15277">
        <v>5293354957</v>
      </c>
    </row>
    <row r="15278" spans="1:4" x14ac:dyDescent="0.3">
      <c r="A15278" t="s">
        <v>17586</v>
      </c>
      <c r="B15278" t="s">
        <v>2901</v>
      </c>
      <c r="C15278">
        <v>57652</v>
      </c>
      <c r="D15278">
        <v>7637608875</v>
      </c>
    </row>
    <row r="15279" spans="1:4" x14ac:dyDescent="0.3">
      <c r="A15279" t="s">
        <v>17587</v>
      </c>
      <c r="B15279" t="s">
        <v>2156</v>
      </c>
      <c r="C15279">
        <v>34200</v>
      </c>
      <c r="D15279">
        <v>5077974136</v>
      </c>
    </row>
    <row r="15280" spans="1:4" x14ac:dyDescent="0.3">
      <c r="A15280" t="s">
        <v>17588</v>
      </c>
      <c r="B15280" t="s">
        <v>2087</v>
      </c>
      <c r="C15280">
        <v>21041</v>
      </c>
      <c r="D15280">
        <v>5234982726</v>
      </c>
    </row>
    <row r="15281" spans="1:4" x14ac:dyDescent="0.3">
      <c r="A15281" t="s">
        <v>17589</v>
      </c>
      <c r="B15281" t="s">
        <v>2223</v>
      </c>
      <c r="C15281">
        <v>57213</v>
      </c>
      <c r="D15281">
        <v>8516539148</v>
      </c>
    </row>
    <row r="15282" spans="1:4" x14ac:dyDescent="0.3">
      <c r="A15282" t="s">
        <v>17590</v>
      </c>
      <c r="B15282" t="s">
        <v>1954</v>
      </c>
      <c r="C15282">
        <v>39559</v>
      </c>
      <c r="D15282">
        <v>1606657585</v>
      </c>
    </row>
    <row r="15283" spans="1:4" x14ac:dyDescent="0.3">
      <c r="A15283" t="s">
        <v>17591</v>
      </c>
      <c r="B15283" t="s">
        <v>2298</v>
      </c>
      <c r="C15283">
        <v>34924</v>
      </c>
      <c r="D15283">
        <v>8333777430</v>
      </c>
    </row>
    <row r="15284" spans="1:4" x14ac:dyDescent="0.3">
      <c r="A15284" t="s">
        <v>17592</v>
      </c>
      <c r="B15284" t="s">
        <v>1976</v>
      </c>
      <c r="C15284">
        <v>29232</v>
      </c>
      <c r="D15284">
        <v>1266227768</v>
      </c>
    </row>
    <row r="15285" spans="1:4" x14ac:dyDescent="0.3">
      <c r="A15285" t="s">
        <v>17593</v>
      </c>
      <c r="B15285" t="s">
        <v>2151</v>
      </c>
      <c r="C15285">
        <v>38827</v>
      </c>
      <c r="D15285">
        <v>1364767856</v>
      </c>
    </row>
    <row r="15286" spans="1:4" x14ac:dyDescent="0.3">
      <c r="A15286" t="s">
        <v>17594</v>
      </c>
      <c r="B15286" t="s">
        <v>2298</v>
      </c>
      <c r="C15286">
        <v>40817</v>
      </c>
      <c r="D15286">
        <v>7493076952</v>
      </c>
    </row>
    <row r="15287" spans="1:4" x14ac:dyDescent="0.3">
      <c r="A15287" t="s">
        <v>17595</v>
      </c>
      <c r="B15287" t="s">
        <v>1997</v>
      </c>
      <c r="C15287">
        <v>25754</v>
      </c>
      <c r="D15287">
        <v>8154943166</v>
      </c>
    </row>
    <row r="15288" spans="1:4" x14ac:dyDescent="0.3">
      <c r="A15288" t="s">
        <v>17596</v>
      </c>
      <c r="B15288" t="s">
        <v>2242</v>
      </c>
      <c r="C15288">
        <v>24894</v>
      </c>
      <c r="D15288">
        <v>1420239228</v>
      </c>
    </row>
    <row r="15289" spans="1:4" x14ac:dyDescent="0.3">
      <c r="A15289" t="s">
        <v>17597</v>
      </c>
      <c r="B15289" t="s">
        <v>1964</v>
      </c>
      <c r="C15289">
        <v>40914</v>
      </c>
      <c r="D15289">
        <v>495702854</v>
      </c>
    </row>
    <row r="15290" spans="1:4" x14ac:dyDescent="0.3">
      <c r="A15290" t="s">
        <v>17598</v>
      </c>
      <c r="B15290" t="s">
        <v>2466</v>
      </c>
      <c r="C15290">
        <v>13051</v>
      </c>
      <c r="D15290">
        <v>8640079943</v>
      </c>
    </row>
    <row r="15291" spans="1:4" x14ac:dyDescent="0.3">
      <c r="A15291" t="s">
        <v>17599</v>
      </c>
      <c r="B15291" t="s">
        <v>2123</v>
      </c>
      <c r="C15291">
        <v>25230</v>
      </c>
      <c r="D15291">
        <v>7783641539</v>
      </c>
    </row>
    <row r="15292" spans="1:4" x14ac:dyDescent="0.3">
      <c r="A15292" t="s">
        <v>17600</v>
      </c>
      <c r="B15292" t="s">
        <v>1930</v>
      </c>
      <c r="C15292">
        <v>36695</v>
      </c>
      <c r="D15292">
        <v>2138131904</v>
      </c>
    </row>
    <row r="15293" spans="1:4" x14ac:dyDescent="0.3">
      <c r="A15293" t="s">
        <v>17601</v>
      </c>
      <c r="B15293" t="s">
        <v>3113</v>
      </c>
      <c r="C15293">
        <v>41870</v>
      </c>
      <c r="D15293">
        <v>3428040538</v>
      </c>
    </row>
    <row r="15294" spans="1:4" x14ac:dyDescent="0.3">
      <c r="A15294" t="s">
        <v>17602</v>
      </c>
      <c r="B15294" t="s">
        <v>2012</v>
      </c>
      <c r="C15294">
        <v>43708</v>
      </c>
      <c r="D15294">
        <v>4076701275</v>
      </c>
    </row>
    <row r="15295" spans="1:4" x14ac:dyDescent="0.3">
      <c r="A15295" t="s">
        <v>17603</v>
      </c>
      <c r="B15295" t="s">
        <v>2552</v>
      </c>
      <c r="C15295">
        <v>17262</v>
      </c>
      <c r="D15295">
        <v>3127459866</v>
      </c>
    </row>
    <row r="15296" spans="1:4" x14ac:dyDescent="0.3">
      <c r="A15296" t="s">
        <v>17604</v>
      </c>
      <c r="B15296" t="s">
        <v>2970</v>
      </c>
      <c r="C15296">
        <v>33209</v>
      </c>
      <c r="D15296">
        <v>6375014751</v>
      </c>
    </row>
    <row r="15297" spans="1:4" x14ac:dyDescent="0.3">
      <c r="A15297" t="s">
        <v>17605</v>
      </c>
      <c r="B15297" t="s">
        <v>2111</v>
      </c>
      <c r="C15297">
        <v>56097</v>
      </c>
      <c r="D15297">
        <v>8264394108</v>
      </c>
    </row>
    <row r="15298" spans="1:4" x14ac:dyDescent="0.3">
      <c r="A15298" t="s">
        <v>17606</v>
      </c>
      <c r="B15298" t="s">
        <v>2457</v>
      </c>
      <c r="C15298">
        <v>20313</v>
      </c>
      <c r="D15298">
        <v>7866715386</v>
      </c>
    </row>
    <row r="15299" spans="1:4" x14ac:dyDescent="0.3">
      <c r="A15299" t="s">
        <v>17607</v>
      </c>
      <c r="B15299" t="s">
        <v>2166</v>
      </c>
      <c r="C15299">
        <v>20681</v>
      </c>
      <c r="D15299">
        <v>7236563277</v>
      </c>
    </row>
    <row r="15300" spans="1:4" x14ac:dyDescent="0.3">
      <c r="A15300" t="s">
        <v>17608</v>
      </c>
      <c r="B15300" t="s">
        <v>2146</v>
      </c>
      <c r="C15300">
        <v>30895</v>
      </c>
      <c r="D15300">
        <v>1085075834</v>
      </c>
    </row>
    <row r="15301" spans="1:4" x14ac:dyDescent="0.3">
      <c r="A15301" t="s">
        <v>17609</v>
      </c>
      <c r="B15301" t="s">
        <v>2639</v>
      </c>
      <c r="C15301">
        <v>29011</v>
      </c>
      <c r="D15301">
        <v>5837501576</v>
      </c>
    </row>
    <row r="15302" spans="1:4" x14ac:dyDescent="0.3">
      <c r="A15302" t="s">
        <v>17610</v>
      </c>
      <c r="B15302" t="s">
        <v>3144</v>
      </c>
      <c r="C15302">
        <v>14634</v>
      </c>
      <c r="D15302">
        <v>9292607561</v>
      </c>
    </row>
    <row r="15303" spans="1:4" x14ac:dyDescent="0.3">
      <c r="A15303" t="s">
        <v>17611</v>
      </c>
      <c r="B15303" t="s">
        <v>2047</v>
      </c>
      <c r="C15303">
        <v>40820</v>
      </c>
      <c r="D15303">
        <v>9403474378</v>
      </c>
    </row>
    <row r="15304" spans="1:4" x14ac:dyDescent="0.3">
      <c r="A15304" t="s">
        <v>17612</v>
      </c>
      <c r="B15304" t="s">
        <v>2567</v>
      </c>
      <c r="C15304">
        <v>34129</v>
      </c>
      <c r="D15304">
        <v>3013094990</v>
      </c>
    </row>
    <row r="15305" spans="1:4" x14ac:dyDescent="0.3">
      <c r="A15305" t="s">
        <v>17613</v>
      </c>
      <c r="B15305" t="s">
        <v>3271</v>
      </c>
      <c r="C15305">
        <v>14963</v>
      </c>
      <c r="D15305">
        <v>4085082426</v>
      </c>
    </row>
    <row r="15306" spans="1:4" x14ac:dyDescent="0.3">
      <c r="A15306" t="s">
        <v>17614</v>
      </c>
      <c r="B15306" t="s">
        <v>2896</v>
      </c>
      <c r="C15306">
        <v>33120</v>
      </c>
      <c r="D15306">
        <v>9155356869</v>
      </c>
    </row>
    <row r="15307" spans="1:4" x14ac:dyDescent="0.3">
      <c r="A15307" t="s">
        <v>17615</v>
      </c>
      <c r="B15307" t="s">
        <v>2567</v>
      </c>
      <c r="C15307">
        <v>28361</v>
      </c>
      <c r="D15307">
        <v>3463222345</v>
      </c>
    </row>
    <row r="15308" spans="1:4" x14ac:dyDescent="0.3">
      <c r="A15308" t="s">
        <v>17616</v>
      </c>
      <c r="B15308" t="s">
        <v>1960</v>
      </c>
      <c r="C15308">
        <v>47950</v>
      </c>
      <c r="D15308">
        <v>320120716</v>
      </c>
    </row>
    <row r="15309" spans="1:4" x14ac:dyDescent="0.3">
      <c r="A15309" t="s">
        <v>17617</v>
      </c>
      <c r="B15309" t="s">
        <v>2236</v>
      </c>
      <c r="C15309">
        <v>49641</v>
      </c>
      <c r="D15309">
        <v>5828678620</v>
      </c>
    </row>
    <row r="15310" spans="1:4" x14ac:dyDescent="0.3">
      <c r="A15310" t="s">
        <v>17618</v>
      </c>
      <c r="B15310" t="s">
        <v>1970</v>
      </c>
      <c r="C15310">
        <v>35472</v>
      </c>
      <c r="D15310">
        <v>5407735911</v>
      </c>
    </row>
    <row r="15311" spans="1:4" x14ac:dyDescent="0.3">
      <c r="A15311" t="s">
        <v>17619</v>
      </c>
      <c r="B15311" t="s">
        <v>2459</v>
      </c>
      <c r="C15311">
        <v>30473</v>
      </c>
      <c r="D15311">
        <v>4445486779</v>
      </c>
    </row>
    <row r="15312" spans="1:4" x14ac:dyDescent="0.3">
      <c r="A15312" t="s">
        <v>17620</v>
      </c>
      <c r="B15312" t="s">
        <v>2722</v>
      </c>
      <c r="C15312">
        <v>41126</v>
      </c>
      <c r="D15312">
        <v>8249460030</v>
      </c>
    </row>
    <row r="15313" spans="1:4" x14ac:dyDescent="0.3">
      <c r="A15313" t="s">
        <v>17621</v>
      </c>
      <c r="B15313" t="s">
        <v>2022</v>
      </c>
      <c r="C15313">
        <v>39115</v>
      </c>
      <c r="D15313">
        <v>2402470968</v>
      </c>
    </row>
    <row r="15314" spans="1:4" x14ac:dyDescent="0.3">
      <c r="A15314" t="s">
        <v>17622</v>
      </c>
      <c r="B15314" t="s">
        <v>2131</v>
      </c>
      <c r="C15314">
        <v>22993</v>
      </c>
      <c r="D15314">
        <v>2497321256</v>
      </c>
    </row>
    <row r="15315" spans="1:4" x14ac:dyDescent="0.3">
      <c r="A15315" t="s">
        <v>17623</v>
      </c>
      <c r="B15315" t="s">
        <v>2376</v>
      </c>
      <c r="C15315">
        <v>30772</v>
      </c>
      <c r="D15315">
        <v>8267733809</v>
      </c>
    </row>
    <row r="15316" spans="1:4" x14ac:dyDescent="0.3">
      <c r="A15316" t="s">
        <v>17624</v>
      </c>
      <c r="B15316" t="s">
        <v>2207</v>
      </c>
      <c r="C15316">
        <v>11240</v>
      </c>
      <c r="D15316">
        <v>3779559293</v>
      </c>
    </row>
    <row r="15317" spans="1:4" x14ac:dyDescent="0.3">
      <c r="A15317" t="s">
        <v>17625</v>
      </c>
      <c r="B15317" t="s">
        <v>2127</v>
      </c>
      <c r="C15317">
        <v>48466</v>
      </c>
      <c r="D15317">
        <v>2873915978</v>
      </c>
    </row>
    <row r="15318" spans="1:4" x14ac:dyDescent="0.3">
      <c r="A15318" t="s">
        <v>17626</v>
      </c>
      <c r="B15318" t="s">
        <v>2298</v>
      </c>
      <c r="C15318">
        <v>38554</v>
      </c>
      <c r="D15318">
        <v>1382734301</v>
      </c>
    </row>
    <row r="15319" spans="1:4" x14ac:dyDescent="0.3">
      <c r="A15319" t="s">
        <v>17627</v>
      </c>
      <c r="B15319" t="s">
        <v>2047</v>
      </c>
      <c r="C15319">
        <v>24085</v>
      </c>
      <c r="D15319">
        <v>8099854152</v>
      </c>
    </row>
    <row r="15320" spans="1:4" x14ac:dyDescent="0.3">
      <c r="A15320" t="s">
        <v>17628</v>
      </c>
      <c r="B15320" t="s">
        <v>2170</v>
      </c>
      <c r="C15320">
        <v>22795</v>
      </c>
      <c r="D15320">
        <v>5998486889</v>
      </c>
    </row>
    <row r="15321" spans="1:4" x14ac:dyDescent="0.3">
      <c r="A15321" t="s">
        <v>17629</v>
      </c>
      <c r="B15321" t="s">
        <v>2507</v>
      </c>
      <c r="C15321">
        <v>23736</v>
      </c>
      <c r="D15321">
        <v>4306425231</v>
      </c>
    </row>
    <row r="15322" spans="1:4" x14ac:dyDescent="0.3">
      <c r="A15322" t="s">
        <v>17630</v>
      </c>
      <c r="B15322" t="s">
        <v>2687</v>
      </c>
      <c r="C15322">
        <v>39710</v>
      </c>
      <c r="D15322">
        <v>7824503232</v>
      </c>
    </row>
    <row r="15323" spans="1:4" x14ac:dyDescent="0.3">
      <c r="A15323" t="s">
        <v>17631</v>
      </c>
      <c r="B15323" t="s">
        <v>2329</v>
      </c>
      <c r="C15323">
        <v>50269</v>
      </c>
      <c r="D15323">
        <v>7931128354</v>
      </c>
    </row>
    <row r="15324" spans="1:4" x14ac:dyDescent="0.3">
      <c r="A15324" t="s">
        <v>17632</v>
      </c>
      <c r="B15324" t="s">
        <v>2073</v>
      </c>
      <c r="C15324">
        <v>22817</v>
      </c>
      <c r="D15324">
        <v>3867281491</v>
      </c>
    </row>
    <row r="15325" spans="1:4" x14ac:dyDescent="0.3">
      <c r="A15325" t="s">
        <v>17633</v>
      </c>
      <c r="B15325" t="s">
        <v>2184</v>
      </c>
      <c r="C15325">
        <v>28773</v>
      </c>
      <c r="D15325">
        <v>4409014943</v>
      </c>
    </row>
    <row r="15326" spans="1:4" x14ac:dyDescent="0.3">
      <c r="A15326" t="s">
        <v>17634</v>
      </c>
      <c r="B15326" t="s">
        <v>2199</v>
      </c>
      <c r="C15326">
        <v>25132</v>
      </c>
      <c r="D15326">
        <v>4578004252</v>
      </c>
    </row>
    <row r="15327" spans="1:4" x14ac:dyDescent="0.3">
      <c r="A15327" t="s">
        <v>17635</v>
      </c>
      <c r="B15327" t="s">
        <v>2271</v>
      </c>
      <c r="C15327">
        <v>44771</v>
      </c>
      <c r="D15327">
        <v>4192443678</v>
      </c>
    </row>
    <row r="15328" spans="1:4" x14ac:dyDescent="0.3">
      <c r="A15328" t="s">
        <v>17636</v>
      </c>
      <c r="B15328" t="s">
        <v>2045</v>
      </c>
      <c r="C15328">
        <v>45950</v>
      </c>
      <c r="D15328">
        <v>4967603564</v>
      </c>
    </row>
    <row r="15329" spans="1:4" x14ac:dyDescent="0.3">
      <c r="A15329" t="s">
        <v>17637</v>
      </c>
      <c r="B15329" t="s">
        <v>1946</v>
      </c>
      <c r="C15329">
        <v>40861</v>
      </c>
      <c r="D15329">
        <v>9803956825</v>
      </c>
    </row>
    <row r="15330" spans="1:4" x14ac:dyDescent="0.3">
      <c r="A15330" t="s">
        <v>17638</v>
      </c>
      <c r="B15330" t="s">
        <v>2587</v>
      </c>
      <c r="C15330">
        <v>46909</v>
      </c>
      <c r="D15330">
        <v>556704134</v>
      </c>
    </row>
    <row r="15331" spans="1:4" x14ac:dyDescent="0.3">
      <c r="A15331" t="s">
        <v>17639</v>
      </c>
      <c r="B15331" t="s">
        <v>3237</v>
      </c>
      <c r="C15331">
        <v>16737</v>
      </c>
      <c r="D15331">
        <v>8864419241</v>
      </c>
    </row>
    <row r="15332" spans="1:4" x14ac:dyDescent="0.3">
      <c r="A15332" t="s">
        <v>17640</v>
      </c>
      <c r="B15332" t="s">
        <v>2300</v>
      </c>
      <c r="C15332">
        <v>25090</v>
      </c>
      <c r="D15332">
        <v>1279282711</v>
      </c>
    </row>
    <row r="15333" spans="1:4" x14ac:dyDescent="0.3">
      <c r="A15333" t="s">
        <v>17641</v>
      </c>
      <c r="B15333" t="s">
        <v>3253</v>
      </c>
      <c r="C15333">
        <v>45490</v>
      </c>
      <c r="D15333">
        <v>1391414047</v>
      </c>
    </row>
    <row r="15334" spans="1:4" x14ac:dyDescent="0.3">
      <c r="A15334" t="s">
        <v>17642</v>
      </c>
      <c r="B15334" t="s">
        <v>3039</v>
      </c>
      <c r="C15334">
        <v>38599</v>
      </c>
      <c r="D15334">
        <v>3458178171</v>
      </c>
    </row>
    <row r="15335" spans="1:4" x14ac:dyDescent="0.3">
      <c r="A15335" t="s">
        <v>17643</v>
      </c>
      <c r="B15335" t="s">
        <v>2636</v>
      </c>
      <c r="C15335">
        <v>58561</v>
      </c>
      <c r="D15335">
        <v>4482855448</v>
      </c>
    </row>
    <row r="15336" spans="1:4" x14ac:dyDescent="0.3">
      <c r="A15336" t="s">
        <v>17644</v>
      </c>
      <c r="B15336" t="s">
        <v>2221</v>
      </c>
      <c r="C15336">
        <v>29716</v>
      </c>
      <c r="D15336">
        <v>8267733809</v>
      </c>
    </row>
    <row r="15337" spans="1:4" x14ac:dyDescent="0.3">
      <c r="A15337" t="s">
        <v>17645</v>
      </c>
      <c r="B15337" t="s">
        <v>3390</v>
      </c>
      <c r="C15337">
        <v>43619</v>
      </c>
      <c r="D15337">
        <v>2355104786</v>
      </c>
    </row>
    <row r="15338" spans="1:4" x14ac:dyDescent="0.3">
      <c r="A15338" t="s">
        <v>17646</v>
      </c>
      <c r="B15338" t="s">
        <v>2041</v>
      </c>
      <c r="C15338">
        <v>16925</v>
      </c>
      <c r="D15338">
        <v>4862005330</v>
      </c>
    </row>
    <row r="15339" spans="1:4" x14ac:dyDescent="0.3">
      <c r="A15339" t="s">
        <v>17647</v>
      </c>
      <c r="B15339" t="s">
        <v>2385</v>
      </c>
      <c r="C15339">
        <v>31063</v>
      </c>
      <c r="D15339">
        <v>2191014690</v>
      </c>
    </row>
    <row r="15340" spans="1:4" x14ac:dyDescent="0.3">
      <c r="A15340" t="s">
        <v>17648</v>
      </c>
      <c r="B15340" t="s">
        <v>2647</v>
      </c>
      <c r="C15340">
        <v>29159</v>
      </c>
      <c r="D15340">
        <v>8748349712</v>
      </c>
    </row>
    <row r="15341" spans="1:4" x14ac:dyDescent="0.3">
      <c r="A15341" t="s">
        <v>17649</v>
      </c>
      <c r="B15341" t="s">
        <v>2596</v>
      </c>
      <c r="C15341">
        <v>23390</v>
      </c>
      <c r="D15341">
        <v>5913755731</v>
      </c>
    </row>
    <row r="15342" spans="1:4" x14ac:dyDescent="0.3">
      <c r="A15342" t="s">
        <v>17650</v>
      </c>
      <c r="B15342" t="s">
        <v>3291</v>
      </c>
      <c r="C15342">
        <v>32949</v>
      </c>
      <c r="D15342">
        <v>324399618</v>
      </c>
    </row>
    <row r="15343" spans="1:4" x14ac:dyDescent="0.3">
      <c r="A15343" t="s">
        <v>17651</v>
      </c>
      <c r="B15343" t="s">
        <v>2212</v>
      </c>
      <c r="C15343">
        <v>17363</v>
      </c>
      <c r="D15343">
        <v>8673837456</v>
      </c>
    </row>
    <row r="15344" spans="1:4" x14ac:dyDescent="0.3">
      <c r="A15344" t="s">
        <v>17652</v>
      </c>
      <c r="B15344" t="s">
        <v>2123</v>
      </c>
      <c r="C15344">
        <v>49899</v>
      </c>
      <c r="D15344">
        <v>9939542542</v>
      </c>
    </row>
    <row r="15345" spans="1:4" x14ac:dyDescent="0.3">
      <c r="A15345" t="s">
        <v>17653</v>
      </c>
      <c r="B15345" t="s">
        <v>2087</v>
      </c>
      <c r="C15345">
        <v>31719</v>
      </c>
      <c r="D15345">
        <v>8204786093</v>
      </c>
    </row>
    <row r="15346" spans="1:4" x14ac:dyDescent="0.3">
      <c r="A15346" t="s">
        <v>17654</v>
      </c>
      <c r="B15346" t="s">
        <v>3560</v>
      </c>
      <c r="C15346">
        <v>15244</v>
      </c>
      <c r="D15346">
        <v>9458901820</v>
      </c>
    </row>
    <row r="15347" spans="1:4" x14ac:dyDescent="0.3">
      <c r="A15347" t="s">
        <v>17655</v>
      </c>
      <c r="B15347" t="s">
        <v>2709</v>
      </c>
      <c r="C15347">
        <v>12060</v>
      </c>
      <c r="D15347">
        <v>7961231404</v>
      </c>
    </row>
    <row r="15348" spans="1:4" x14ac:dyDescent="0.3">
      <c r="A15348" t="s">
        <v>17656</v>
      </c>
      <c r="B15348" t="s">
        <v>2020</v>
      </c>
      <c r="C15348">
        <v>16057</v>
      </c>
      <c r="D15348">
        <v>2533903736</v>
      </c>
    </row>
    <row r="15349" spans="1:4" x14ac:dyDescent="0.3">
      <c r="A15349" t="s">
        <v>17657</v>
      </c>
      <c r="B15349" t="s">
        <v>2149</v>
      </c>
      <c r="C15349">
        <v>31419</v>
      </c>
      <c r="D15349">
        <v>6734537986</v>
      </c>
    </row>
    <row r="15350" spans="1:4" x14ac:dyDescent="0.3">
      <c r="A15350" t="s">
        <v>17658</v>
      </c>
      <c r="B15350" t="s">
        <v>2519</v>
      </c>
      <c r="C15350">
        <v>55262</v>
      </c>
      <c r="D15350">
        <v>1439916314</v>
      </c>
    </row>
    <row r="15351" spans="1:4" x14ac:dyDescent="0.3">
      <c r="A15351" t="s">
        <v>17659</v>
      </c>
      <c r="B15351" t="s">
        <v>2043</v>
      </c>
      <c r="C15351">
        <v>39940</v>
      </c>
      <c r="D15351">
        <v>3738218785</v>
      </c>
    </row>
    <row r="15352" spans="1:4" x14ac:dyDescent="0.3">
      <c r="A15352" t="s">
        <v>17660</v>
      </c>
      <c r="B15352" t="s">
        <v>2073</v>
      </c>
      <c r="C15352">
        <v>41456</v>
      </c>
      <c r="D15352">
        <v>769312748</v>
      </c>
    </row>
    <row r="15353" spans="1:4" x14ac:dyDescent="0.3">
      <c r="A15353" t="s">
        <v>17661</v>
      </c>
      <c r="B15353" t="s">
        <v>2350</v>
      </c>
      <c r="C15353">
        <v>54672</v>
      </c>
      <c r="D15353">
        <v>6614458434</v>
      </c>
    </row>
    <row r="15354" spans="1:4" x14ac:dyDescent="0.3">
      <c r="A15354" t="s">
        <v>17662</v>
      </c>
      <c r="B15354" t="s">
        <v>2099</v>
      </c>
      <c r="C15354">
        <v>21034</v>
      </c>
      <c r="D15354">
        <v>6009848660</v>
      </c>
    </row>
    <row r="15355" spans="1:4" x14ac:dyDescent="0.3">
      <c r="A15355" t="s">
        <v>17663</v>
      </c>
      <c r="B15355" t="s">
        <v>2600</v>
      </c>
      <c r="C15355">
        <v>48795</v>
      </c>
      <c r="D15355">
        <v>8673837456</v>
      </c>
    </row>
    <row r="15356" spans="1:4" x14ac:dyDescent="0.3">
      <c r="A15356" t="s">
        <v>17664</v>
      </c>
      <c r="B15356" t="s">
        <v>2639</v>
      </c>
      <c r="C15356">
        <v>57726</v>
      </c>
      <c r="D15356">
        <v>5795848808</v>
      </c>
    </row>
    <row r="15357" spans="1:4" x14ac:dyDescent="0.3">
      <c r="A15357" t="s">
        <v>17665</v>
      </c>
      <c r="B15357" t="s">
        <v>2106</v>
      </c>
      <c r="C15357">
        <v>14092</v>
      </c>
      <c r="D15357">
        <v>8419732141</v>
      </c>
    </row>
    <row r="15358" spans="1:4" x14ac:dyDescent="0.3">
      <c r="A15358" t="s">
        <v>17666</v>
      </c>
      <c r="B15358" t="s">
        <v>2118</v>
      </c>
      <c r="C15358">
        <v>29925</v>
      </c>
      <c r="D15358">
        <v>453763030</v>
      </c>
    </row>
    <row r="15359" spans="1:4" x14ac:dyDescent="0.3">
      <c r="A15359" t="s">
        <v>17667</v>
      </c>
      <c r="B15359" t="s">
        <v>2396</v>
      </c>
      <c r="C15359">
        <v>46511</v>
      </c>
      <c r="D15359">
        <v>2012142672</v>
      </c>
    </row>
    <row r="15360" spans="1:4" x14ac:dyDescent="0.3">
      <c r="A15360" t="s">
        <v>17668</v>
      </c>
      <c r="B15360" t="s">
        <v>2885</v>
      </c>
      <c r="C15360">
        <v>20157</v>
      </c>
      <c r="D15360">
        <v>8034345962</v>
      </c>
    </row>
    <row r="15361" spans="1:4" x14ac:dyDescent="0.3">
      <c r="A15361" t="s">
        <v>17669</v>
      </c>
      <c r="B15361" t="s">
        <v>1936</v>
      </c>
      <c r="C15361">
        <v>14316</v>
      </c>
      <c r="D15361">
        <v>1371021422</v>
      </c>
    </row>
    <row r="15362" spans="1:4" x14ac:dyDescent="0.3">
      <c r="A15362" t="s">
        <v>17670</v>
      </c>
      <c r="B15362" t="s">
        <v>2647</v>
      </c>
      <c r="C15362">
        <v>26032</v>
      </c>
      <c r="D15362">
        <v>3843300291</v>
      </c>
    </row>
    <row r="15363" spans="1:4" x14ac:dyDescent="0.3">
      <c r="A15363" t="s">
        <v>17671</v>
      </c>
      <c r="B15363" t="s">
        <v>5394</v>
      </c>
      <c r="C15363">
        <v>22831</v>
      </c>
      <c r="D15363">
        <v>4978659442</v>
      </c>
    </row>
    <row r="15364" spans="1:4" x14ac:dyDescent="0.3">
      <c r="A15364" t="s">
        <v>17672</v>
      </c>
      <c r="B15364" t="s">
        <v>2170</v>
      </c>
      <c r="C15364">
        <v>11111</v>
      </c>
      <c r="D15364">
        <v>6253520369</v>
      </c>
    </row>
    <row r="15365" spans="1:4" x14ac:dyDescent="0.3">
      <c r="A15365" t="s">
        <v>17673</v>
      </c>
      <c r="B15365" t="s">
        <v>3487</v>
      </c>
      <c r="C15365">
        <v>52331</v>
      </c>
      <c r="D15365">
        <v>826490107</v>
      </c>
    </row>
    <row r="15366" spans="1:4" x14ac:dyDescent="0.3">
      <c r="A15366" t="s">
        <v>17674</v>
      </c>
      <c r="B15366" t="s">
        <v>2426</v>
      </c>
      <c r="C15366">
        <v>27140</v>
      </c>
      <c r="D15366">
        <v>2821741499</v>
      </c>
    </row>
    <row r="15367" spans="1:4" x14ac:dyDescent="0.3">
      <c r="A15367" t="s">
        <v>17675</v>
      </c>
      <c r="B15367" t="s">
        <v>2557</v>
      </c>
      <c r="C15367">
        <v>33449</v>
      </c>
      <c r="D15367">
        <v>8945564357</v>
      </c>
    </row>
    <row r="15368" spans="1:4" x14ac:dyDescent="0.3">
      <c r="A15368" t="s">
        <v>17676</v>
      </c>
      <c r="B15368" t="s">
        <v>1964</v>
      </c>
      <c r="C15368">
        <v>54933</v>
      </c>
      <c r="D15368">
        <v>4691333258</v>
      </c>
    </row>
    <row r="15369" spans="1:4" x14ac:dyDescent="0.3">
      <c r="A15369" t="s">
        <v>17677</v>
      </c>
      <c r="B15369" t="s">
        <v>3315</v>
      </c>
      <c r="C15369">
        <v>12235</v>
      </c>
      <c r="D15369">
        <v>7962906979</v>
      </c>
    </row>
    <row r="15370" spans="1:4" x14ac:dyDescent="0.3">
      <c r="A15370" t="s">
        <v>17678</v>
      </c>
      <c r="B15370" t="s">
        <v>2990</v>
      </c>
      <c r="C15370">
        <v>58871</v>
      </c>
      <c r="D15370">
        <v>3867281491</v>
      </c>
    </row>
    <row r="15371" spans="1:4" x14ac:dyDescent="0.3">
      <c r="A15371" t="s">
        <v>17679</v>
      </c>
      <c r="B15371" t="s">
        <v>2587</v>
      </c>
      <c r="C15371">
        <v>28844</v>
      </c>
      <c r="D15371">
        <v>5998486889</v>
      </c>
    </row>
    <row r="15372" spans="1:4" x14ac:dyDescent="0.3">
      <c r="A15372" t="s">
        <v>17680</v>
      </c>
      <c r="B15372" t="s">
        <v>2244</v>
      </c>
      <c r="C15372">
        <v>55948</v>
      </c>
      <c r="D15372">
        <v>4823073274</v>
      </c>
    </row>
    <row r="15373" spans="1:4" x14ac:dyDescent="0.3">
      <c r="A15373" t="s">
        <v>17681</v>
      </c>
      <c r="B15373" t="s">
        <v>3369</v>
      </c>
      <c r="C15373">
        <v>28128</v>
      </c>
      <c r="D15373">
        <v>8373529241</v>
      </c>
    </row>
    <row r="15374" spans="1:4" x14ac:dyDescent="0.3">
      <c r="A15374" t="s">
        <v>17682</v>
      </c>
      <c r="B15374" t="s">
        <v>2563</v>
      </c>
      <c r="C15374">
        <v>55525</v>
      </c>
      <c r="D15374">
        <v>7039995972</v>
      </c>
    </row>
    <row r="15375" spans="1:4" x14ac:dyDescent="0.3">
      <c r="A15375" t="s">
        <v>17683</v>
      </c>
      <c r="B15375" t="s">
        <v>2409</v>
      </c>
      <c r="C15375">
        <v>31079</v>
      </c>
      <c r="D15375">
        <v>6364724701</v>
      </c>
    </row>
    <row r="15376" spans="1:4" x14ac:dyDescent="0.3">
      <c r="A15376" t="s">
        <v>17684</v>
      </c>
      <c r="B15376" t="s">
        <v>2305</v>
      </c>
      <c r="C15376">
        <v>22263</v>
      </c>
      <c r="D15376">
        <v>1598957961</v>
      </c>
    </row>
    <row r="15377" spans="1:4" x14ac:dyDescent="0.3">
      <c r="A15377" t="s">
        <v>17685</v>
      </c>
      <c r="B15377" t="s">
        <v>2133</v>
      </c>
      <c r="C15377">
        <v>32164</v>
      </c>
      <c r="D15377">
        <v>5244119095</v>
      </c>
    </row>
    <row r="15378" spans="1:4" x14ac:dyDescent="0.3">
      <c r="A15378" t="s">
        <v>17686</v>
      </c>
      <c r="B15378" t="s">
        <v>1978</v>
      </c>
      <c r="C15378">
        <v>29476</v>
      </c>
      <c r="D15378">
        <v>1718344562</v>
      </c>
    </row>
    <row r="15379" spans="1:4" x14ac:dyDescent="0.3">
      <c r="A15379" t="s">
        <v>17687</v>
      </c>
      <c r="B15379" t="s">
        <v>2051</v>
      </c>
      <c r="C15379">
        <v>48790</v>
      </c>
      <c r="D15379">
        <v>4849214614</v>
      </c>
    </row>
    <row r="15380" spans="1:4" x14ac:dyDescent="0.3">
      <c r="A15380" t="s">
        <v>17688</v>
      </c>
      <c r="B15380" t="s">
        <v>2873</v>
      </c>
      <c r="C15380">
        <v>29001</v>
      </c>
      <c r="D15380">
        <v>6515844751</v>
      </c>
    </row>
    <row r="15381" spans="1:4" x14ac:dyDescent="0.3">
      <c r="A15381" t="s">
        <v>17689</v>
      </c>
      <c r="B15381" t="s">
        <v>1958</v>
      </c>
      <c r="C15381">
        <v>41845</v>
      </c>
      <c r="D15381">
        <v>8568859739</v>
      </c>
    </row>
    <row r="15382" spans="1:4" x14ac:dyDescent="0.3">
      <c r="A15382" t="s">
        <v>17690</v>
      </c>
      <c r="B15382" t="s">
        <v>2389</v>
      </c>
      <c r="C15382">
        <v>56110</v>
      </c>
      <c r="D15382">
        <v>3858163570</v>
      </c>
    </row>
    <row r="15383" spans="1:4" x14ac:dyDescent="0.3">
      <c r="A15383" t="s">
        <v>17691</v>
      </c>
      <c r="B15383" t="s">
        <v>2468</v>
      </c>
      <c r="C15383">
        <v>27019</v>
      </c>
      <c r="D15383">
        <v>3597778305</v>
      </c>
    </row>
    <row r="15384" spans="1:4" x14ac:dyDescent="0.3">
      <c r="A15384" t="s">
        <v>17692</v>
      </c>
      <c r="B15384" t="s">
        <v>3050</v>
      </c>
      <c r="C15384">
        <v>46575</v>
      </c>
      <c r="D15384">
        <v>5203144281</v>
      </c>
    </row>
    <row r="15385" spans="1:4" x14ac:dyDescent="0.3">
      <c r="A15385" t="s">
        <v>17693</v>
      </c>
      <c r="B15385" t="s">
        <v>2149</v>
      </c>
      <c r="C15385">
        <v>15926</v>
      </c>
      <c r="D15385">
        <v>8757371024</v>
      </c>
    </row>
    <row r="15386" spans="1:4" x14ac:dyDescent="0.3">
      <c r="A15386" t="s">
        <v>17694</v>
      </c>
      <c r="B15386" t="s">
        <v>2885</v>
      </c>
      <c r="C15386">
        <v>51740</v>
      </c>
      <c r="D15386">
        <v>2524849899</v>
      </c>
    </row>
    <row r="15387" spans="1:4" x14ac:dyDescent="0.3">
      <c r="A15387" t="s">
        <v>17695</v>
      </c>
      <c r="B15387" t="s">
        <v>2714</v>
      </c>
      <c r="C15387">
        <v>24576</v>
      </c>
      <c r="D15387">
        <v>5285704227</v>
      </c>
    </row>
    <row r="15388" spans="1:4" x14ac:dyDescent="0.3">
      <c r="A15388" t="s">
        <v>17696</v>
      </c>
      <c r="B15388" t="s">
        <v>2790</v>
      </c>
      <c r="C15388">
        <v>55708</v>
      </c>
      <c r="D15388">
        <v>9245659313</v>
      </c>
    </row>
    <row r="15389" spans="1:4" x14ac:dyDescent="0.3">
      <c r="A15389" t="s">
        <v>17697</v>
      </c>
      <c r="B15389" t="s">
        <v>2348</v>
      </c>
      <c r="C15389">
        <v>46434</v>
      </c>
      <c r="D15389">
        <v>8694120054</v>
      </c>
    </row>
    <row r="15390" spans="1:4" x14ac:dyDescent="0.3">
      <c r="A15390" t="s">
        <v>17698</v>
      </c>
      <c r="B15390" t="s">
        <v>2264</v>
      </c>
      <c r="C15390">
        <v>56247</v>
      </c>
      <c r="D15390">
        <v>9800744517</v>
      </c>
    </row>
    <row r="15391" spans="1:4" x14ac:dyDescent="0.3">
      <c r="A15391" t="s">
        <v>17699</v>
      </c>
      <c r="B15391" t="s">
        <v>2496</v>
      </c>
      <c r="C15391">
        <v>53670</v>
      </c>
      <c r="D15391">
        <v>8748349712</v>
      </c>
    </row>
    <row r="15392" spans="1:4" x14ac:dyDescent="0.3">
      <c r="A15392" t="s">
        <v>17700</v>
      </c>
      <c r="B15392" t="s">
        <v>3758</v>
      </c>
      <c r="C15392">
        <v>11929</v>
      </c>
      <c r="D15392">
        <v>2378102658</v>
      </c>
    </row>
    <row r="15393" spans="1:4" x14ac:dyDescent="0.3">
      <c r="A15393" t="s">
        <v>17701</v>
      </c>
      <c r="B15393" t="s">
        <v>3235</v>
      </c>
      <c r="C15393">
        <v>24168</v>
      </c>
      <c r="D15393">
        <v>4986200380</v>
      </c>
    </row>
    <row r="15394" spans="1:4" x14ac:dyDescent="0.3">
      <c r="A15394" t="s">
        <v>17702</v>
      </c>
      <c r="B15394" t="s">
        <v>2054</v>
      </c>
      <c r="C15394">
        <v>43965</v>
      </c>
      <c r="D15394">
        <v>6788593582</v>
      </c>
    </row>
    <row r="15395" spans="1:4" x14ac:dyDescent="0.3">
      <c r="A15395" t="s">
        <v>17703</v>
      </c>
      <c r="B15395" t="s">
        <v>2246</v>
      </c>
      <c r="C15395">
        <v>18753</v>
      </c>
      <c r="D15395">
        <v>9916787441</v>
      </c>
    </row>
    <row r="15396" spans="1:4" x14ac:dyDescent="0.3">
      <c r="A15396" t="s">
        <v>17704</v>
      </c>
      <c r="B15396" t="s">
        <v>2521</v>
      </c>
      <c r="C15396">
        <v>10605</v>
      </c>
      <c r="D15396">
        <v>4409014943</v>
      </c>
    </row>
    <row r="15397" spans="1:4" x14ac:dyDescent="0.3">
      <c r="A15397" t="s">
        <v>17705</v>
      </c>
      <c r="B15397" t="s">
        <v>2032</v>
      </c>
      <c r="C15397">
        <v>23217</v>
      </c>
      <c r="D15397">
        <v>6084639828</v>
      </c>
    </row>
    <row r="15398" spans="1:4" x14ac:dyDescent="0.3">
      <c r="A15398" t="s">
        <v>17706</v>
      </c>
      <c r="B15398" t="s">
        <v>1978</v>
      </c>
      <c r="C15398">
        <v>46089</v>
      </c>
      <c r="D15398">
        <v>8239612253</v>
      </c>
    </row>
    <row r="15399" spans="1:4" x14ac:dyDescent="0.3">
      <c r="A15399" t="s">
        <v>17707</v>
      </c>
      <c r="B15399" t="s">
        <v>2650</v>
      </c>
      <c r="C15399">
        <v>33182</v>
      </c>
      <c r="D15399">
        <v>7118642576</v>
      </c>
    </row>
    <row r="15400" spans="1:4" x14ac:dyDescent="0.3">
      <c r="A15400" t="s">
        <v>17708</v>
      </c>
      <c r="B15400" t="s">
        <v>3517</v>
      </c>
      <c r="C15400">
        <v>46385</v>
      </c>
      <c r="D15400">
        <v>7469392467</v>
      </c>
    </row>
    <row r="15401" spans="1:4" x14ac:dyDescent="0.3">
      <c r="A15401" t="s">
        <v>17709</v>
      </c>
      <c r="B15401" t="s">
        <v>2415</v>
      </c>
      <c r="C15401">
        <v>44562</v>
      </c>
      <c r="D15401">
        <v>5684780105</v>
      </c>
    </row>
    <row r="15402" spans="1:4" x14ac:dyDescent="0.3">
      <c r="A15402" t="s">
        <v>17710</v>
      </c>
      <c r="B15402" t="s">
        <v>2369</v>
      </c>
      <c r="C15402">
        <v>48849</v>
      </c>
      <c r="D15402">
        <v>5211527984</v>
      </c>
    </row>
    <row r="15403" spans="1:4" x14ac:dyDescent="0.3">
      <c r="A15403" t="s">
        <v>17711</v>
      </c>
      <c r="B15403" t="s">
        <v>2010</v>
      </c>
      <c r="C15403">
        <v>32767</v>
      </c>
      <c r="D15403">
        <v>3133221701</v>
      </c>
    </row>
    <row r="15404" spans="1:4" x14ac:dyDescent="0.3">
      <c r="A15404" t="s">
        <v>17712</v>
      </c>
      <c r="B15404" t="s">
        <v>2641</v>
      </c>
      <c r="C15404">
        <v>28393</v>
      </c>
      <c r="D15404">
        <v>7338728615</v>
      </c>
    </row>
    <row r="15405" spans="1:4" x14ac:dyDescent="0.3">
      <c r="A15405" t="s">
        <v>17713</v>
      </c>
      <c r="B15405" t="s">
        <v>2757</v>
      </c>
      <c r="C15405">
        <v>26028</v>
      </c>
      <c r="D15405">
        <v>7473861379</v>
      </c>
    </row>
    <row r="15406" spans="1:4" x14ac:dyDescent="0.3">
      <c r="A15406" t="s">
        <v>17714</v>
      </c>
      <c r="B15406" t="s">
        <v>1972</v>
      </c>
      <c r="C15406">
        <v>55075</v>
      </c>
      <c r="D15406">
        <v>6819596901</v>
      </c>
    </row>
    <row r="15407" spans="1:4" x14ac:dyDescent="0.3">
      <c r="A15407" t="s">
        <v>17715</v>
      </c>
      <c r="B15407" t="s">
        <v>2069</v>
      </c>
      <c r="C15407">
        <v>33905</v>
      </c>
      <c r="D15407">
        <v>1659448174</v>
      </c>
    </row>
    <row r="15408" spans="1:4" x14ac:dyDescent="0.3">
      <c r="A15408" t="s">
        <v>17716</v>
      </c>
      <c r="B15408" t="s">
        <v>2109</v>
      </c>
      <c r="C15408">
        <v>42535</v>
      </c>
      <c r="D15408">
        <v>8603912793</v>
      </c>
    </row>
    <row r="15409" spans="1:4" x14ac:dyDescent="0.3">
      <c r="A15409" t="s">
        <v>17717</v>
      </c>
      <c r="B15409" t="s">
        <v>3487</v>
      </c>
      <c r="C15409">
        <v>44810</v>
      </c>
      <c r="D15409">
        <v>4406664351</v>
      </c>
    </row>
    <row r="15410" spans="1:4" x14ac:dyDescent="0.3">
      <c r="A15410" t="s">
        <v>17718</v>
      </c>
      <c r="B15410" t="s">
        <v>2335</v>
      </c>
      <c r="C15410">
        <v>57239</v>
      </c>
      <c r="D15410">
        <v>5756920838</v>
      </c>
    </row>
    <row r="15411" spans="1:4" x14ac:dyDescent="0.3">
      <c r="A15411" t="s">
        <v>17719</v>
      </c>
      <c r="B15411" t="s">
        <v>3356</v>
      </c>
      <c r="C15411">
        <v>30992</v>
      </c>
      <c r="D15411">
        <v>9516781780</v>
      </c>
    </row>
    <row r="15412" spans="1:4" x14ac:dyDescent="0.3">
      <c r="A15412" t="s">
        <v>17720</v>
      </c>
      <c r="B15412" t="s">
        <v>2725</v>
      </c>
      <c r="C15412">
        <v>11601</v>
      </c>
      <c r="D15412">
        <v>3211170715</v>
      </c>
    </row>
    <row r="15413" spans="1:4" x14ac:dyDescent="0.3">
      <c r="A15413" t="s">
        <v>17721</v>
      </c>
      <c r="B15413" t="s">
        <v>2113</v>
      </c>
      <c r="C15413">
        <v>32773</v>
      </c>
      <c r="D15413">
        <v>5244119095</v>
      </c>
    </row>
    <row r="15414" spans="1:4" x14ac:dyDescent="0.3">
      <c r="A15414" t="s">
        <v>17722</v>
      </c>
      <c r="B15414" t="s">
        <v>2101</v>
      </c>
      <c r="C15414">
        <v>18903</v>
      </c>
      <c r="D15414">
        <v>7088886472</v>
      </c>
    </row>
    <row r="15415" spans="1:4" x14ac:dyDescent="0.3">
      <c r="A15415" t="s">
        <v>17723</v>
      </c>
      <c r="B15415" t="s">
        <v>2419</v>
      </c>
      <c r="C15415">
        <v>17114</v>
      </c>
      <c r="D15415">
        <v>8568859739</v>
      </c>
    </row>
    <row r="15416" spans="1:4" x14ac:dyDescent="0.3">
      <c r="A15416" t="s">
        <v>17724</v>
      </c>
      <c r="B15416" t="s">
        <v>2141</v>
      </c>
      <c r="C15416">
        <v>55966</v>
      </c>
      <c r="D15416">
        <v>6713405010</v>
      </c>
    </row>
    <row r="15417" spans="1:4" x14ac:dyDescent="0.3">
      <c r="A15417" t="s">
        <v>17725</v>
      </c>
      <c r="B15417" t="s">
        <v>2137</v>
      </c>
      <c r="C15417">
        <v>55734</v>
      </c>
      <c r="D15417">
        <v>3600185284</v>
      </c>
    </row>
    <row r="15418" spans="1:4" x14ac:dyDescent="0.3">
      <c r="A15418" t="s">
        <v>17726</v>
      </c>
      <c r="B15418" t="s">
        <v>3487</v>
      </c>
      <c r="C15418">
        <v>50453</v>
      </c>
      <c r="D15418">
        <v>1545110042</v>
      </c>
    </row>
    <row r="15419" spans="1:4" x14ac:dyDescent="0.3">
      <c r="A15419" t="s">
        <v>17727</v>
      </c>
      <c r="B15419" t="s">
        <v>2491</v>
      </c>
      <c r="C15419">
        <v>26427</v>
      </c>
      <c r="D15419">
        <v>4866916575</v>
      </c>
    </row>
    <row r="15420" spans="1:4" x14ac:dyDescent="0.3">
      <c r="A15420" t="s">
        <v>17728</v>
      </c>
      <c r="B15420" t="s">
        <v>2067</v>
      </c>
      <c r="C15420">
        <v>58356</v>
      </c>
      <c r="D15420">
        <v>5142790693</v>
      </c>
    </row>
    <row r="15421" spans="1:4" x14ac:dyDescent="0.3">
      <c r="A15421" t="s">
        <v>17729</v>
      </c>
      <c r="B15421" t="s">
        <v>2536</v>
      </c>
      <c r="C15421">
        <v>56625</v>
      </c>
      <c r="D15421">
        <v>1152386727</v>
      </c>
    </row>
    <row r="15422" spans="1:4" x14ac:dyDescent="0.3">
      <c r="A15422" t="s">
        <v>17730</v>
      </c>
      <c r="B15422" t="s">
        <v>2901</v>
      </c>
      <c r="C15422">
        <v>10596</v>
      </c>
      <c r="D15422">
        <v>6724903874</v>
      </c>
    </row>
    <row r="15423" spans="1:4" x14ac:dyDescent="0.3">
      <c r="A15423" t="s">
        <v>17731</v>
      </c>
      <c r="B15423" t="s">
        <v>2841</v>
      </c>
      <c r="C15423">
        <v>41371</v>
      </c>
      <c r="D15423">
        <v>1718344562</v>
      </c>
    </row>
    <row r="15424" spans="1:4" x14ac:dyDescent="0.3">
      <c r="A15424" t="s">
        <v>17732</v>
      </c>
      <c r="B15424" t="s">
        <v>1964</v>
      </c>
      <c r="C15424">
        <v>10796</v>
      </c>
      <c r="D15424">
        <v>9381484503</v>
      </c>
    </row>
    <row r="15425" spans="1:4" x14ac:dyDescent="0.3">
      <c r="A15425" t="s">
        <v>17733</v>
      </c>
      <c r="B15425" t="s">
        <v>2143</v>
      </c>
      <c r="C15425">
        <v>35954</v>
      </c>
      <c r="D15425">
        <v>2259282237</v>
      </c>
    </row>
    <row r="15426" spans="1:4" x14ac:dyDescent="0.3">
      <c r="A15426" t="s">
        <v>17734</v>
      </c>
      <c r="B15426" t="s">
        <v>2426</v>
      </c>
      <c r="C15426">
        <v>24639</v>
      </c>
      <c r="D15426">
        <v>228985188</v>
      </c>
    </row>
    <row r="15427" spans="1:4" x14ac:dyDescent="0.3">
      <c r="A15427" t="s">
        <v>17735</v>
      </c>
      <c r="B15427" t="s">
        <v>3558</v>
      </c>
      <c r="C15427">
        <v>53189</v>
      </c>
      <c r="D15427">
        <v>4162153728</v>
      </c>
    </row>
    <row r="15428" spans="1:4" x14ac:dyDescent="0.3">
      <c r="A15428" t="s">
        <v>17736</v>
      </c>
      <c r="B15428" t="s">
        <v>2762</v>
      </c>
      <c r="C15428">
        <v>43401</v>
      </c>
      <c r="D15428">
        <v>844376051</v>
      </c>
    </row>
    <row r="15429" spans="1:4" x14ac:dyDescent="0.3">
      <c r="A15429" t="s">
        <v>17737</v>
      </c>
      <c r="B15429" t="s">
        <v>2205</v>
      </c>
      <c r="C15429">
        <v>29863</v>
      </c>
      <c r="D15429">
        <v>37593587</v>
      </c>
    </row>
    <row r="15430" spans="1:4" x14ac:dyDescent="0.3">
      <c r="A15430" t="s">
        <v>17738</v>
      </c>
      <c r="B15430" t="s">
        <v>2345</v>
      </c>
      <c r="C15430">
        <v>48933</v>
      </c>
      <c r="D15430">
        <v>5191866150</v>
      </c>
    </row>
    <row r="15431" spans="1:4" x14ac:dyDescent="0.3">
      <c r="A15431" t="s">
        <v>17739</v>
      </c>
      <c r="B15431" t="s">
        <v>2439</v>
      </c>
      <c r="C15431">
        <v>16773</v>
      </c>
      <c r="D15431">
        <v>7374898193</v>
      </c>
    </row>
    <row r="15432" spans="1:4" x14ac:dyDescent="0.3">
      <c r="A15432" t="s">
        <v>17740</v>
      </c>
      <c r="B15432" t="s">
        <v>3512</v>
      </c>
      <c r="C15432">
        <v>55859</v>
      </c>
      <c r="D15432">
        <v>4445486779</v>
      </c>
    </row>
    <row r="15433" spans="1:4" x14ac:dyDescent="0.3">
      <c r="A15433" t="s">
        <v>17741</v>
      </c>
      <c r="B15433" t="s">
        <v>3076</v>
      </c>
      <c r="C15433">
        <v>11214</v>
      </c>
      <c r="D15433">
        <v>87033755</v>
      </c>
    </row>
    <row r="15434" spans="1:4" x14ac:dyDescent="0.3">
      <c r="A15434" t="s">
        <v>17742</v>
      </c>
      <c r="B15434" t="s">
        <v>1960</v>
      </c>
      <c r="C15434">
        <v>20167</v>
      </c>
      <c r="D15434">
        <v>885693418</v>
      </c>
    </row>
    <row r="15435" spans="1:4" x14ac:dyDescent="0.3">
      <c r="A15435" t="s">
        <v>17743</v>
      </c>
      <c r="B15435" t="s">
        <v>3720</v>
      </c>
      <c r="C15435">
        <v>51707</v>
      </c>
      <c r="D15435">
        <v>5064247826</v>
      </c>
    </row>
    <row r="15436" spans="1:4" x14ac:dyDescent="0.3">
      <c r="A15436" t="s">
        <v>17744</v>
      </c>
      <c r="B15436" t="s">
        <v>1936</v>
      </c>
      <c r="C15436">
        <v>37916</v>
      </c>
      <c r="D15436">
        <v>1442784075</v>
      </c>
    </row>
    <row r="15437" spans="1:4" x14ac:dyDescent="0.3">
      <c r="A15437" t="s">
        <v>17745</v>
      </c>
      <c r="B15437" t="s">
        <v>3108</v>
      </c>
      <c r="C15437">
        <v>29221</v>
      </c>
      <c r="D15437">
        <v>2237103631</v>
      </c>
    </row>
    <row r="15438" spans="1:4" x14ac:dyDescent="0.3">
      <c r="A15438" t="s">
        <v>17746</v>
      </c>
      <c r="B15438" t="s">
        <v>1982</v>
      </c>
      <c r="C15438">
        <v>59735</v>
      </c>
      <c r="D15438">
        <v>6276010022</v>
      </c>
    </row>
    <row r="15439" spans="1:4" x14ac:dyDescent="0.3">
      <c r="A15439" t="s">
        <v>17747</v>
      </c>
      <c r="B15439" t="s">
        <v>1999</v>
      </c>
      <c r="C15439">
        <v>31538</v>
      </c>
      <c r="D15439">
        <v>62571575</v>
      </c>
    </row>
    <row r="15440" spans="1:4" x14ac:dyDescent="0.3">
      <c r="A15440" t="s">
        <v>17748</v>
      </c>
      <c r="B15440" t="s">
        <v>2501</v>
      </c>
      <c r="C15440">
        <v>35966</v>
      </c>
      <c r="D15440">
        <v>3418374697</v>
      </c>
    </row>
    <row r="15441" spans="1:4" x14ac:dyDescent="0.3">
      <c r="A15441" t="s">
        <v>17749</v>
      </c>
      <c r="B15441" t="s">
        <v>2365</v>
      </c>
      <c r="C15441">
        <v>11707</v>
      </c>
      <c r="D15441">
        <v>5422052862</v>
      </c>
    </row>
    <row r="15442" spans="1:4" x14ac:dyDescent="0.3">
      <c r="A15442" t="s">
        <v>17750</v>
      </c>
      <c r="B15442" t="s">
        <v>2411</v>
      </c>
      <c r="C15442">
        <v>20561</v>
      </c>
      <c r="D15442">
        <v>6279928705</v>
      </c>
    </row>
    <row r="15443" spans="1:4" x14ac:dyDescent="0.3">
      <c r="A15443" t="s">
        <v>17751</v>
      </c>
      <c r="B15443" t="s">
        <v>2184</v>
      </c>
      <c r="C15443">
        <v>37851</v>
      </c>
      <c r="D15443">
        <v>471886378</v>
      </c>
    </row>
    <row r="15444" spans="1:4" x14ac:dyDescent="0.3">
      <c r="A15444" t="s">
        <v>17752</v>
      </c>
      <c r="B15444" t="s">
        <v>2276</v>
      </c>
      <c r="C15444">
        <v>12899</v>
      </c>
      <c r="D15444">
        <v>8267733809</v>
      </c>
    </row>
    <row r="15445" spans="1:4" x14ac:dyDescent="0.3">
      <c r="A15445" t="s">
        <v>17753</v>
      </c>
      <c r="B15445" t="s">
        <v>1950</v>
      </c>
      <c r="C15445">
        <v>11032</v>
      </c>
      <c r="D15445">
        <v>713650656</v>
      </c>
    </row>
    <row r="15446" spans="1:4" x14ac:dyDescent="0.3">
      <c r="A15446" t="s">
        <v>17754</v>
      </c>
      <c r="B15446" t="s">
        <v>2089</v>
      </c>
      <c r="C15446">
        <v>53861</v>
      </c>
      <c r="D15446">
        <v>9483290694</v>
      </c>
    </row>
    <row r="15447" spans="1:4" x14ac:dyDescent="0.3">
      <c r="A15447" t="s">
        <v>17755</v>
      </c>
      <c r="B15447" t="s">
        <v>2006</v>
      </c>
      <c r="C15447">
        <v>59517</v>
      </c>
      <c r="D15447">
        <v>5353923685</v>
      </c>
    </row>
    <row r="15448" spans="1:4" x14ac:dyDescent="0.3">
      <c r="A15448" t="s">
        <v>17756</v>
      </c>
      <c r="B15448" t="s">
        <v>3279</v>
      </c>
      <c r="C15448">
        <v>59410</v>
      </c>
      <c r="D15448">
        <v>1009146149</v>
      </c>
    </row>
    <row r="15449" spans="1:4" x14ac:dyDescent="0.3">
      <c r="A15449" t="s">
        <v>17757</v>
      </c>
      <c r="B15449" t="s">
        <v>2360</v>
      </c>
      <c r="C15449">
        <v>26722</v>
      </c>
      <c r="D15449">
        <v>4097160079</v>
      </c>
    </row>
    <row r="15450" spans="1:4" x14ac:dyDescent="0.3">
      <c r="A15450" t="s">
        <v>17758</v>
      </c>
      <c r="B15450" t="s">
        <v>2665</v>
      </c>
      <c r="C15450">
        <v>36989</v>
      </c>
      <c r="D15450">
        <v>9114174103</v>
      </c>
    </row>
    <row r="15451" spans="1:4" x14ac:dyDescent="0.3">
      <c r="A15451" t="s">
        <v>17759</v>
      </c>
      <c r="B15451" t="s">
        <v>1942</v>
      </c>
      <c r="C15451">
        <v>38824</v>
      </c>
      <c r="D15451">
        <v>9518260397</v>
      </c>
    </row>
    <row r="15452" spans="1:4" x14ac:dyDescent="0.3">
      <c r="A15452" t="s">
        <v>17760</v>
      </c>
      <c r="B15452" t="s">
        <v>2809</v>
      </c>
      <c r="C15452">
        <v>29682</v>
      </c>
      <c r="D15452">
        <v>2908560011</v>
      </c>
    </row>
    <row r="15453" spans="1:4" x14ac:dyDescent="0.3">
      <c r="A15453" t="s">
        <v>17761</v>
      </c>
      <c r="B15453" t="s">
        <v>2718</v>
      </c>
      <c r="C15453">
        <v>25933</v>
      </c>
      <c r="D15453">
        <v>2117567142</v>
      </c>
    </row>
    <row r="15454" spans="1:4" x14ac:dyDescent="0.3">
      <c r="A15454" t="s">
        <v>17762</v>
      </c>
      <c r="B15454" t="s">
        <v>2244</v>
      </c>
      <c r="C15454">
        <v>10514</v>
      </c>
      <c r="D15454">
        <v>9529277938</v>
      </c>
    </row>
    <row r="15455" spans="1:4" x14ac:dyDescent="0.3">
      <c r="A15455" t="s">
        <v>17763</v>
      </c>
      <c r="B15455" t="s">
        <v>2343</v>
      </c>
      <c r="C15455">
        <v>51599</v>
      </c>
      <c r="D15455">
        <v>1009146149</v>
      </c>
    </row>
    <row r="15456" spans="1:4" x14ac:dyDescent="0.3">
      <c r="A15456" t="s">
        <v>17764</v>
      </c>
      <c r="B15456" t="s">
        <v>2431</v>
      </c>
      <c r="C15456">
        <v>16240</v>
      </c>
      <c r="D15456">
        <v>8249460030</v>
      </c>
    </row>
    <row r="15457" spans="1:4" x14ac:dyDescent="0.3">
      <c r="A15457" t="s">
        <v>17765</v>
      </c>
      <c r="B15457" t="s">
        <v>3376</v>
      </c>
      <c r="C15457">
        <v>52652</v>
      </c>
      <c r="D15457">
        <v>701563818</v>
      </c>
    </row>
    <row r="15458" spans="1:4" x14ac:dyDescent="0.3">
      <c r="A15458" t="s">
        <v>17766</v>
      </c>
      <c r="B15458" t="s">
        <v>2257</v>
      </c>
      <c r="C15458">
        <v>45308</v>
      </c>
      <c r="D15458">
        <v>6358114417</v>
      </c>
    </row>
    <row r="15459" spans="1:4" x14ac:dyDescent="0.3">
      <c r="A15459" t="s">
        <v>17767</v>
      </c>
      <c r="B15459" t="s">
        <v>2484</v>
      </c>
      <c r="C15459">
        <v>29233</v>
      </c>
      <c r="D15459">
        <v>5285704227</v>
      </c>
    </row>
    <row r="15460" spans="1:4" x14ac:dyDescent="0.3">
      <c r="A15460" t="s">
        <v>17768</v>
      </c>
      <c r="B15460" t="s">
        <v>2552</v>
      </c>
      <c r="C15460">
        <v>27622</v>
      </c>
      <c r="D15460">
        <v>2561690342</v>
      </c>
    </row>
    <row r="15461" spans="1:4" x14ac:dyDescent="0.3">
      <c r="A15461" t="s">
        <v>17769</v>
      </c>
      <c r="B15461" t="s">
        <v>2030</v>
      </c>
      <c r="C15461">
        <v>32954</v>
      </c>
      <c r="D15461">
        <v>2792636599</v>
      </c>
    </row>
    <row r="15462" spans="1:4" x14ac:dyDescent="0.3">
      <c r="A15462" t="s">
        <v>17770</v>
      </c>
      <c r="B15462" t="s">
        <v>5394</v>
      </c>
      <c r="C15462">
        <v>22495</v>
      </c>
      <c r="D15462">
        <v>471886378</v>
      </c>
    </row>
    <row r="15463" spans="1:4" x14ac:dyDescent="0.3">
      <c r="A15463" t="s">
        <v>17771</v>
      </c>
      <c r="B15463" t="s">
        <v>1964</v>
      </c>
      <c r="C15463">
        <v>41687</v>
      </c>
      <c r="D15463">
        <v>3016446324</v>
      </c>
    </row>
    <row r="15464" spans="1:4" x14ac:dyDescent="0.3">
      <c r="A15464" t="s">
        <v>17772</v>
      </c>
      <c r="B15464" t="s">
        <v>1978</v>
      </c>
      <c r="C15464">
        <v>30372</v>
      </c>
      <c r="D15464">
        <v>4688336071</v>
      </c>
    </row>
    <row r="15465" spans="1:4" x14ac:dyDescent="0.3">
      <c r="A15465" t="s">
        <v>17773</v>
      </c>
      <c r="B15465" t="s">
        <v>2997</v>
      </c>
      <c r="C15465">
        <v>20509</v>
      </c>
      <c r="D15465">
        <v>7673188813</v>
      </c>
    </row>
    <row r="15466" spans="1:4" x14ac:dyDescent="0.3">
      <c r="A15466" t="s">
        <v>17774</v>
      </c>
      <c r="B15466" t="s">
        <v>2249</v>
      </c>
      <c r="C15466">
        <v>23460</v>
      </c>
      <c r="D15466">
        <v>1990334539</v>
      </c>
    </row>
    <row r="15467" spans="1:4" x14ac:dyDescent="0.3">
      <c r="A15467" t="s">
        <v>17775</v>
      </c>
      <c r="B15467" t="s">
        <v>2345</v>
      </c>
      <c r="C15467">
        <v>55366</v>
      </c>
      <c r="D15467">
        <v>1992195951</v>
      </c>
    </row>
    <row r="15468" spans="1:4" x14ac:dyDescent="0.3">
      <c r="A15468" t="s">
        <v>17776</v>
      </c>
      <c r="B15468" t="s">
        <v>2424</v>
      </c>
      <c r="C15468">
        <v>43718</v>
      </c>
      <c r="D15468">
        <v>4269946768</v>
      </c>
    </row>
    <row r="15469" spans="1:4" x14ac:dyDescent="0.3">
      <c r="A15469" t="s">
        <v>17777</v>
      </c>
      <c r="B15469" t="s">
        <v>2146</v>
      </c>
      <c r="C15469">
        <v>36189</v>
      </c>
      <c r="D15469">
        <v>2944219065</v>
      </c>
    </row>
    <row r="15470" spans="1:4" x14ac:dyDescent="0.3">
      <c r="A15470" t="s">
        <v>17778</v>
      </c>
      <c r="B15470" t="s">
        <v>1956</v>
      </c>
      <c r="C15470">
        <v>17385</v>
      </c>
      <c r="D15470">
        <v>6380488901</v>
      </c>
    </row>
    <row r="15471" spans="1:4" x14ac:dyDescent="0.3">
      <c r="A15471" t="s">
        <v>17779</v>
      </c>
      <c r="B15471" t="s">
        <v>2321</v>
      </c>
      <c r="C15471">
        <v>57874</v>
      </c>
      <c r="D15471">
        <v>1545110042</v>
      </c>
    </row>
    <row r="15472" spans="1:4" x14ac:dyDescent="0.3">
      <c r="A15472" t="s">
        <v>17780</v>
      </c>
      <c r="B15472" t="s">
        <v>2740</v>
      </c>
      <c r="C15472">
        <v>38251</v>
      </c>
      <c r="D15472">
        <v>6283719635</v>
      </c>
    </row>
    <row r="15473" spans="1:4" x14ac:dyDescent="0.3">
      <c r="A15473" t="s">
        <v>17781</v>
      </c>
      <c r="B15473" t="s">
        <v>2546</v>
      </c>
      <c r="C15473">
        <v>48251</v>
      </c>
      <c r="D15473">
        <v>6720857681</v>
      </c>
    </row>
    <row r="15474" spans="1:4" x14ac:dyDescent="0.3">
      <c r="A15474" t="s">
        <v>17782</v>
      </c>
      <c r="B15474" t="s">
        <v>2574</v>
      </c>
      <c r="C15474">
        <v>43495</v>
      </c>
      <c r="D15474">
        <v>7824503232</v>
      </c>
    </row>
    <row r="15475" spans="1:4" x14ac:dyDescent="0.3">
      <c r="A15475" t="s">
        <v>17783</v>
      </c>
      <c r="B15475" t="s">
        <v>2567</v>
      </c>
      <c r="C15475">
        <v>51295</v>
      </c>
      <c r="D15475">
        <v>826490107</v>
      </c>
    </row>
    <row r="15476" spans="1:4" x14ac:dyDescent="0.3">
      <c r="A15476" t="s">
        <v>17784</v>
      </c>
      <c r="B15476" t="s">
        <v>2223</v>
      </c>
      <c r="C15476">
        <v>10848</v>
      </c>
      <c r="D15476">
        <v>3041948354</v>
      </c>
    </row>
    <row r="15477" spans="1:4" x14ac:dyDescent="0.3">
      <c r="A15477" t="s">
        <v>17785</v>
      </c>
      <c r="B15477" t="s">
        <v>3023</v>
      </c>
      <c r="C15477">
        <v>49717</v>
      </c>
      <c r="D15477">
        <v>4967603564</v>
      </c>
    </row>
    <row r="15478" spans="1:4" x14ac:dyDescent="0.3">
      <c r="A15478" t="s">
        <v>17786</v>
      </c>
      <c r="B15478" t="s">
        <v>2024</v>
      </c>
      <c r="C15478">
        <v>27555</v>
      </c>
      <c r="D15478">
        <v>9547713507</v>
      </c>
    </row>
    <row r="15479" spans="1:4" x14ac:dyDescent="0.3">
      <c r="A15479" t="s">
        <v>17787</v>
      </c>
      <c r="B15479" t="s">
        <v>1993</v>
      </c>
      <c r="C15479">
        <v>50395</v>
      </c>
      <c r="D15479">
        <v>2279888742</v>
      </c>
    </row>
    <row r="15480" spans="1:4" x14ac:dyDescent="0.3">
      <c r="A15480" t="s">
        <v>17788</v>
      </c>
      <c r="B15480" t="s">
        <v>2749</v>
      </c>
      <c r="C15480">
        <v>46128</v>
      </c>
      <c r="D15480">
        <v>544760832</v>
      </c>
    </row>
    <row r="15481" spans="1:4" x14ac:dyDescent="0.3">
      <c r="A15481" t="s">
        <v>17789</v>
      </c>
      <c r="B15481" t="s">
        <v>2517</v>
      </c>
      <c r="C15481">
        <v>57990</v>
      </c>
      <c r="D15481">
        <v>2492824950</v>
      </c>
    </row>
    <row r="15482" spans="1:4" x14ac:dyDescent="0.3">
      <c r="A15482" t="s">
        <v>17790</v>
      </c>
      <c r="B15482" t="s">
        <v>2035</v>
      </c>
      <c r="C15482">
        <v>58446</v>
      </c>
      <c r="D15482">
        <v>2405876701</v>
      </c>
    </row>
    <row r="15483" spans="1:4" x14ac:dyDescent="0.3">
      <c r="A15483" t="s">
        <v>17791</v>
      </c>
      <c r="B15483" t="s">
        <v>2345</v>
      </c>
      <c r="C15483">
        <v>46380</v>
      </c>
      <c r="D15483">
        <v>4768342426</v>
      </c>
    </row>
    <row r="15484" spans="1:4" x14ac:dyDescent="0.3">
      <c r="A15484" t="s">
        <v>17792</v>
      </c>
      <c r="B15484" t="s">
        <v>2593</v>
      </c>
      <c r="C15484">
        <v>16081</v>
      </c>
      <c r="D15484">
        <v>3219526055</v>
      </c>
    </row>
    <row r="15485" spans="1:4" x14ac:dyDescent="0.3">
      <c r="A15485" t="s">
        <v>17793</v>
      </c>
      <c r="B15485" t="s">
        <v>2596</v>
      </c>
      <c r="C15485">
        <v>10468</v>
      </c>
      <c r="D15485">
        <v>8264394108</v>
      </c>
    </row>
    <row r="15486" spans="1:4" x14ac:dyDescent="0.3">
      <c r="A15486" t="s">
        <v>17794</v>
      </c>
      <c r="B15486" t="s">
        <v>2026</v>
      </c>
      <c r="C15486">
        <v>17263</v>
      </c>
      <c r="D15486">
        <v>3060876401</v>
      </c>
    </row>
    <row r="15487" spans="1:4" x14ac:dyDescent="0.3">
      <c r="A15487" t="s">
        <v>17795</v>
      </c>
      <c r="B15487" t="s">
        <v>2614</v>
      </c>
      <c r="C15487">
        <v>55860</v>
      </c>
      <c r="D15487">
        <v>9854387496</v>
      </c>
    </row>
    <row r="15488" spans="1:4" x14ac:dyDescent="0.3">
      <c r="A15488" t="s">
        <v>17796</v>
      </c>
      <c r="B15488" t="s">
        <v>3039</v>
      </c>
      <c r="C15488">
        <v>42112</v>
      </c>
      <c r="D15488">
        <v>8460683117</v>
      </c>
    </row>
    <row r="15489" spans="1:4" x14ac:dyDescent="0.3">
      <c r="A15489" t="s">
        <v>17797</v>
      </c>
      <c r="B15489" t="s">
        <v>2391</v>
      </c>
      <c r="C15489">
        <v>50321</v>
      </c>
      <c r="D15489">
        <v>1664426442</v>
      </c>
    </row>
    <row r="15490" spans="1:4" x14ac:dyDescent="0.3">
      <c r="A15490" t="s">
        <v>17798</v>
      </c>
      <c r="B15490" t="s">
        <v>2345</v>
      </c>
      <c r="C15490">
        <v>26557</v>
      </c>
      <c r="D15490">
        <v>2492824950</v>
      </c>
    </row>
    <row r="15491" spans="1:4" x14ac:dyDescent="0.3">
      <c r="A15491" t="s">
        <v>17799</v>
      </c>
      <c r="B15491" t="s">
        <v>2457</v>
      </c>
      <c r="C15491">
        <v>51261</v>
      </c>
      <c r="D15491">
        <v>1659418720</v>
      </c>
    </row>
    <row r="15492" spans="1:4" x14ac:dyDescent="0.3">
      <c r="A15492" t="s">
        <v>17800</v>
      </c>
      <c r="B15492" t="s">
        <v>2203</v>
      </c>
      <c r="C15492">
        <v>33892</v>
      </c>
      <c r="D15492">
        <v>8640079943</v>
      </c>
    </row>
    <row r="15493" spans="1:4" x14ac:dyDescent="0.3">
      <c r="A15493" t="s">
        <v>17801</v>
      </c>
      <c r="B15493" t="s">
        <v>2546</v>
      </c>
      <c r="C15493">
        <v>54941</v>
      </c>
      <c r="D15493">
        <v>1918356416</v>
      </c>
    </row>
    <row r="15494" spans="1:4" x14ac:dyDescent="0.3">
      <c r="A15494" t="s">
        <v>17802</v>
      </c>
      <c r="B15494" t="s">
        <v>3533</v>
      </c>
      <c r="C15494">
        <v>21014</v>
      </c>
      <c r="D15494">
        <v>8256403403</v>
      </c>
    </row>
    <row r="15495" spans="1:4" x14ac:dyDescent="0.3">
      <c r="A15495" t="s">
        <v>17803</v>
      </c>
      <c r="B15495" t="s">
        <v>2693</v>
      </c>
      <c r="C15495">
        <v>44701</v>
      </c>
      <c r="D15495">
        <v>5519420165</v>
      </c>
    </row>
    <row r="15496" spans="1:4" x14ac:dyDescent="0.3">
      <c r="A15496" t="s">
        <v>17804</v>
      </c>
      <c r="B15496" t="s">
        <v>2249</v>
      </c>
      <c r="C15496">
        <v>37374</v>
      </c>
      <c r="D15496">
        <v>232367817</v>
      </c>
    </row>
    <row r="15497" spans="1:4" x14ac:dyDescent="0.3">
      <c r="A15497" t="s">
        <v>17805</v>
      </c>
      <c r="B15497" t="s">
        <v>2067</v>
      </c>
      <c r="C15497">
        <v>46073</v>
      </c>
      <c r="D15497">
        <v>3824197065</v>
      </c>
    </row>
    <row r="15498" spans="1:4" x14ac:dyDescent="0.3">
      <c r="A15498" t="s">
        <v>17806</v>
      </c>
      <c r="B15498" t="s">
        <v>2001</v>
      </c>
      <c r="C15498">
        <v>25905</v>
      </c>
      <c r="D15498">
        <v>5203144281</v>
      </c>
    </row>
    <row r="15499" spans="1:4" x14ac:dyDescent="0.3">
      <c r="A15499" t="s">
        <v>17807</v>
      </c>
      <c r="B15499" t="s">
        <v>1991</v>
      </c>
      <c r="C15499">
        <v>39727</v>
      </c>
      <c r="D15499">
        <v>2885061928</v>
      </c>
    </row>
    <row r="15500" spans="1:4" x14ac:dyDescent="0.3">
      <c r="A15500" t="s">
        <v>17808</v>
      </c>
      <c r="B15500" t="s">
        <v>2853</v>
      </c>
      <c r="C15500">
        <v>37740</v>
      </c>
      <c r="D15500">
        <v>8350412399</v>
      </c>
    </row>
    <row r="15501" spans="1:4" x14ac:dyDescent="0.3">
      <c r="A15501" t="s">
        <v>17809</v>
      </c>
      <c r="B15501" t="s">
        <v>2530</v>
      </c>
      <c r="C15501">
        <v>26665</v>
      </c>
      <c r="D15501">
        <v>76572129</v>
      </c>
    </row>
    <row r="15502" spans="1:4" x14ac:dyDescent="0.3">
      <c r="A15502" t="s">
        <v>17810</v>
      </c>
      <c r="B15502" t="s">
        <v>2170</v>
      </c>
      <c r="C15502">
        <v>19459</v>
      </c>
      <c r="D15502">
        <v>8044612831</v>
      </c>
    </row>
    <row r="15503" spans="1:4" x14ac:dyDescent="0.3">
      <c r="A15503" t="s">
        <v>17811</v>
      </c>
      <c r="B15503" t="s">
        <v>2041</v>
      </c>
      <c r="C15503">
        <v>52280</v>
      </c>
      <c r="D15503">
        <v>8750494546</v>
      </c>
    </row>
    <row r="15504" spans="1:4" x14ac:dyDescent="0.3">
      <c r="A15504" t="s">
        <v>17812</v>
      </c>
      <c r="B15504" t="s">
        <v>2511</v>
      </c>
      <c r="C15504">
        <v>27138</v>
      </c>
      <c r="D15504">
        <v>6788593582</v>
      </c>
    </row>
    <row r="15505" spans="1:4" x14ac:dyDescent="0.3">
      <c r="A15505" t="s">
        <v>17813</v>
      </c>
      <c r="B15505" t="s">
        <v>1964</v>
      </c>
      <c r="C15505">
        <v>32445</v>
      </c>
      <c r="D15505">
        <v>9885165231</v>
      </c>
    </row>
    <row r="15506" spans="1:4" x14ac:dyDescent="0.3">
      <c r="A15506" t="s">
        <v>17814</v>
      </c>
      <c r="B15506" t="s">
        <v>2106</v>
      </c>
      <c r="C15506">
        <v>29109</v>
      </c>
      <c r="D15506">
        <v>222477806</v>
      </c>
    </row>
    <row r="15507" spans="1:4" x14ac:dyDescent="0.3">
      <c r="A15507" t="s">
        <v>17815</v>
      </c>
      <c r="B15507" t="s">
        <v>2452</v>
      </c>
      <c r="C15507">
        <v>14013</v>
      </c>
      <c r="D15507">
        <v>650049144</v>
      </c>
    </row>
    <row r="15508" spans="1:4" x14ac:dyDescent="0.3">
      <c r="A15508" t="s">
        <v>17816</v>
      </c>
      <c r="B15508" t="s">
        <v>3785</v>
      </c>
      <c r="C15508">
        <v>28699</v>
      </c>
      <c r="D15508">
        <v>5623178685</v>
      </c>
    </row>
    <row r="15509" spans="1:4" x14ac:dyDescent="0.3">
      <c r="A15509" t="s">
        <v>17817</v>
      </c>
      <c r="B15509" t="s">
        <v>2253</v>
      </c>
      <c r="C15509">
        <v>20587</v>
      </c>
      <c r="D15509">
        <v>9619649427</v>
      </c>
    </row>
    <row r="15510" spans="1:4" x14ac:dyDescent="0.3">
      <c r="A15510" t="s">
        <v>17818</v>
      </c>
      <c r="B15510" t="s">
        <v>2095</v>
      </c>
      <c r="C15510">
        <v>12918</v>
      </c>
      <c r="D15510">
        <v>5439294325</v>
      </c>
    </row>
    <row r="15511" spans="1:4" x14ac:dyDescent="0.3">
      <c r="A15511" t="s">
        <v>17819</v>
      </c>
      <c r="B15511" t="s">
        <v>2439</v>
      </c>
      <c r="C15511">
        <v>16645</v>
      </c>
      <c r="D15511">
        <v>7191906499</v>
      </c>
    </row>
    <row r="15512" spans="1:4" x14ac:dyDescent="0.3">
      <c r="A15512" t="s">
        <v>17820</v>
      </c>
      <c r="B15512" t="s">
        <v>2026</v>
      </c>
      <c r="C15512">
        <v>19015</v>
      </c>
      <c r="D15512">
        <v>2402470968</v>
      </c>
    </row>
    <row r="15513" spans="1:4" x14ac:dyDescent="0.3">
      <c r="A15513" t="s">
        <v>17821</v>
      </c>
      <c r="B15513" t="s">
        <v>2075</v>
      </c>
      <c r="C15513">
        <v>20812</v>
      </c>
      <c r="D15513">
        <v>3156820482</v>
      </c>
    </row>
    <row r="15514" spans="1:4" x14ac:dyDescent="0.3">
      <c r="A15514" t="s">
        <v>17822</v>
      </c>
      <c r="B15514" t="s">
        <v>2077</v>
      </c>
      <c r="C15514">
        <v>34684</v>
      </c>
      <c r="D15514">
        <v>5142790693</v>
      </c>
    </row>
    <row r="15515" spans="1:4" x14ac:dyDescent="0.3">
      <c r="A15515" t="s">
        <v>17823</v>
      </c>
      <c r="B15515" t="s">
        <v>2524</v>
      </c>
      <c r="C15515">
        <v>26590</v>
      </c>
      <c r="D15515">
        <v>2255261316</v>
      </c>
    </row>
    <row r="15516" spans="1:4" x14ac:dyDescent="0.3">
      <c r="A15516" t="s">
        <v>17824</v>
      </c>
      <c r="B15516" t="s">
        <v>2010</v>
      </c>
      <c r="C15516">
        <v>47154</v>
      </c>
      <c r="D15516">
        <v>1313434965</v>
      </c>
    </row>
    <row r="15517" spans="1:4" x14ac:dyDescent="0.3">
      <c r="A15517" t="s">
        <v>17825</v>
      </c>
      <c r="B15517" t="s">
        <v>2168</v>
      </c>
      <c r="C15517">
        <v>47176</v>
      </c>
      <c r="D15517">
        <v>2259282237</v>
      </c>
    </row>
    <row r="15518" spans="1:4" x14ac:dyDescent="0.3">
      <c r="A15518" t="s">
        <v>17826</v>
      </c>
      <c r="B15518" t="s">
        <v>2168</v>
      </c>
      <c r="C15518">
        <v>51485</v>
      </c>
      <c r="D15518">
        <v>2480515559</v>
      </c>
    </row>
    <row r="15519" spans="1:4" x14ac:dyDescent="0.3">
      <c r="A15519" t="s">
        <v>17827</v>
      </c>
      <c r="B15519" t="s">
        <v>2127</v>
      </c>
      <c r="C15519">
        <v>31152</v>
      </c>
      <c r="D15519">
        <v>5197585250</v>
      </c>
    </row>
    <row r="15520" spans="1:4" x14ac:dyDescent="0.3">
      <c r="A15520" t="s">
        <v>17828</v>
      </c>
      <c r="B15520" t="s">
        <v>3108</v>
      </c>
      <c r="C15520">
        <v>44205</v>
      </c>
      <c r="D15520">
        <v>5186660353</v>
      </c>
    </row>
    <row r="15521" spans="1:4" x14ac:dyDescent="0.3">
      <c r="A15521" t="s">
        <v>17829</v>
      </c>
      <c r="B15521" t="s">
        <v>2951</v>
      </c>
      <c r="C15521">
        <v>43384</v>
      </c>
      <c r="D15521">
        <v>2592292012</v>
      </c>
    </row>
    <row r="15522" spans="1:4" x14ac:dyDescent="0.3">
      <c r="A15522" t="s">
        <v>17830</v>
      </c>
      <c r="B15522" t="s">
        <v>2139</v>
      </c>
      <c r="C15522">
        <v>10679</v>
      </c>
      <c r="D15522">
        <v>2670196322</v>
      </c>
    </row>
    <row r="15523" spans="1:4" x14ac:dyDescent="0.3">
      <c r="A15523" t="s">
        <v>17831</v>
      </c>
      <c r="B15523" t="s">
        <v>2746</v>
      </c>
      <c r="C15523">
        <v>44797</v>
      </c>
      <c r="D15523">
        <v>264454596</v>
      </c>
    </row>
    <row r="15524" spans="1:4" x14ac:dyDescent="0.3">
      <c r="A15524" t="s">
        <v>17832</v>
      </c>
      <c r="B15524" t="s">
        <v>2151</v>
      </c>
      <c r="C15524">
        <v>16258</v>
      </c>
      <c r="D15524">
        <v>4730395069</v>
      </c>
    </row>
    <row r="15525" spans="1:4" x14ac:dyDescent="0.3">
      <c r="A15525" t="s">
        <v>17833</v>
      </c>
      <c r="B15525" t="s">
        <v>2459</v>
      </c>
      <c r="C15525">
        <v>40978</v>
      </c>
      <c r="D15525">
        <v>583595162</v>
      </c>
    </row>
    <row r="15526" spans="1:4" x14ac:dyDescent="0.3">
      <c r="A15526" t="s">
        <v>17834</v>
      </c>
      <c r="B15526" t="s">
        <v>2170</v>
      </c>
      <c r="C15526">
        <v>25819</v>
      </c>
      <c r="D15526">
        <v>7132417177</v>
      </c>
    </row>
    <row r="15527" spans="1:4" x14ac:dyDescent="0.3">
      <c r="A15527" t="s">
        <v>17835</v>
      </c>
      <c r="B15527" t="s">
        <v>2530</v>
      </c>
      <c r="C15527">
        <v>49545</v>
      </c>
      <c r="D15527">
        <v>9340547551</v>
      </c>
    </row>
    <row r="15528" spans="1:4" x14ac:dyDescent="0.3">
      <c r="A15528" t="s">
        <v>17836</v>
      </c>
      <c r="B15528" t="s">
        <v>2321</v>
      </c>
      <c r="C15528">
        <v>12135</v>
      </c>
      <c r="D15528">
        <v>9705650896</v>
      </c>
    </row>
    <row r="15529" spans="1:4" x14ac:dyDescent="0.3">
      <c r="A15529" t="s">
        <v>17837</v>
      </c>
      <c r="B15529" t="s">
        <v>1997</v>
      </c>
      <c r="C15529">
        <v>10702</v>
      </c>
      <c r="D15529">
        <v>1502791994</v>
      </c>
    </row>
    <row r="15530" spans="1:4" x14ac:dyDescent="0.3">
      <c r="A15530" t="s">
        <v>17838</v>
      </c>
      <c r="B15530" t="s">
        <v>3785</v>
      </c>
      <c r="C15530">
        <v>52464</v>
      </c>
      <c r="D15530">
        <v>4075444457</v>
      </c>
    </row>
    <row r="15531" spans="1:4" x14ac:dyDescent="0.3">
      <c r="A15531" t="s">
        <v>17839</v>
      </c>
      <c r="B15531" t="s">
        <v>2217</v>
      </c>
      <c r="C15531">
        <v>44233</v>
      </c>
      <c r="D15531">
        <v>5077974136</v>
      </c>
    </row>
    <row r="15532" spans="1:4" x14ac:dyDescent="0.3">
      <c r="A15532" t="s">
        <v>17840</v>
      </c>
      <c r="B15532" t="s">
        <v>3734</v>
      </c>
      <c r="C15532">
        <v>46412</v>
      </c>
      <c r="D15532">
        <v>3867281491</v>
      </c>
    </row>
    <row r="15533" spans="1:4" x14ac:dyDescent="0.3">
      <c r="A15533" t="s">
        <v>17841</v>
      </c>
      <c r="B15533" t="s">
        <v>3560</v>
      </c>
      <c r="C15533">
        <v>57427</v>
      </c>
      <c r="D15533">
        <v>3509620267</v>
      </c>
    </row>
    <row r="15534" spans="1:4" x14ac:dyDescent="0.3">
      <c r="A15534" t="s">
        <v>17842</v>
      </c>
      <c r="B15534" t="s">
        <v>2067</v>
      </c>
      <c r="C15534">
        <v>46104</v>
      </c>
      <c r="D15534">
        <v>2599557828</v>
      </c>
    </row>
    <row r="15535" spans="1:4" x14ac:dyDescent="0.3">
      <c r="A15535" t="s">
        <v>17843</v>
      </c>
      <c r="B15535" t="s">
        <v>2496</v>
      </c>
      <c r="C15535">
        <v>34955</v>
      </c>
      <c r="D15535">
        <v>9548500949</v>
      </c>
    </row>
    <row r="15536" spans="1:4" x14ac:dyDescent="0.3">
      <c r="A15536" t="s">
        <v>17844</v>
      </c>
      <c r="B15536" t="s">
        <v>2931</v>
      </c>
      <c r="C15536">
        <v>13409</v>
      </c>
      <c r="D15536">
        <v>4219825649</v>
      </c>
    </row>
    <row r="15537" spans="1:4" x14ac:dyDescent="0.3">
      <c r="A15537" t="s">
        <v>17845</v>
      </c>
      <c r="B15537" t="s">
        <v>2800</v>
      </c>
      <c r="C15537">
        <v>44939</v>
      </c>
      <c r="D15537">
        <v>4900475084</v>
      </c>
    </row>
    <row r="15538" spans="1:4" x14ac:dyDescent="0.3">
      <c r="A15538" t="s">
        <v>17846</v>
      </c>
      <c r="B15538" t="s">
        <v>2179</v>
      </c>
      <c r="C15538">
        <v>35796</v>
      </c>
      <c r="D15538">
        <v>2607689635</v>
      </c>
    </row>
    <row r="15539" spans="1:4" x14ac:dyDescent="0.3">
      <c r="A15539" t="s">
        <v>17847</v>
      </c>
      <c r="B15539" t="s">
        <v>1944</v>
      </c>
      <c r="C15539">
        <v>42263</v>
      </c>
      <c r="D15539">
        <v>7074056774</v>
      </c>
    </row>
    <row r="15540" spans="1:4" x14ac:dyDescent="0.3">
      <c r="A15540" t="s">
        <v>17848</v>
      </c>
      <c r="B15540" t="s">
        <v>3253</v>
      </c>
      <c r="C15540">
        <v>38665</v>
      </c>
      <c r="D15540">
        <v>5407735911</v>
      </c>
    </row>
    <row r="15541" spans="1:4" x14ac:dyDescent="0.3">
      <c r="A15541" t="s">
        <v>17849</v>
      </c>
      <c r="B15541" t="s">
        <v>1991</v>
      </c>
      <c r="C15541">
        <v>40755</v>
      </c>
      <c r="D15541">
        <v>8239612253</v>
      </c>
    </row>
    <row r="15542" spans="1:4" x14ac:dyDescent="0.3">
      <c r="A15542" t="s">
        <v>17850</v>
      </c>
      <c r="B15542" t="s">
        <v>2312</v>
      </c>
      <c r="C15542">
        <v>50731</v>
      </c>
      <c r="D15542">
        <v>7462961601</v>
      </c>
    </row>
    <row r="15543" spans="1:4" x14ac:dyDescent="0.3">
      <c r="A15543" t="s">
        <v>17851</v>
      </c>
      <c r="B15543" t="s">
        <v>3753</v>
      </c>
      <c r="C15543">
        <v>46605</v>
      </c>
      <c r="D15543">
        <v>3303111790</v>
      </c>
    </row>
    <row r="15544" spans="1:4" x14ac:dyDescent="0.3">
      <c r="A15544" t="s">
        <v>17852</v>
      </c>
      <c r="B15544" t="s">
        <v>1956</v>
      </c>
      <c r="C15544">
        <v>56896</v>
      </c>
      <c r="D15544">
        <v>7912639675</v>
      </c>
    </row>
    <row r="15545" spans="1:4" x14ac:dyDescent="0.3">
      <c r="A15545" t="s">
        <v>17853</v>
      </c>
      <c r="B15545" t="s">
        <v>2179</v>
      </c>
      <c r="C15545">
        <v>48405</v>
      </c>
      <c r="D15545">
        <v>701563818</v>
      </c>
    </row>
    <row r="15546" spans="1:4" x14ac:dyDescent="0.3">
      <c r="A15546" t="s">
        <v>17854</v>
      </c>
      <c r="B15546" t="s">
        <v>2431</v>
      </c>
      <c r="C15546">
        <v>33772</v>
      </c>
      <c r="D15546">
        <v>6789106936</v>
      </c>
    </row>
    <row r="15547" spans="1:4" x14ac:dyDescent="0.3">
      <c r="A15547" t="s">
        <v>17855</v>
      </c>
      <c r="B15547" t="s">
        <v>3076</v>
      </c>
      <c r="C15547">
        <v>30396</v>
      </c>
      <c r="D15547">
        <v>6776868107</v>
      </c>
    </row>
    <row r="15548" spans="1:4" x14ac:dyDescent="0.3">
      <c r="A15548" t="s">
        <v>17856</v>
      </c>
      <c r="B15548" t="s">
        <v>3235</v>
      </c>
      <c r="C15548">
        <v>51877</v>
      </c>
      <c r="D15548">
        <v>5779075530</v>
      </c>
    </row>
    <row r="15549" spans="1:4" x14ac:dyDescent="0.3">
      <c r="A15549" t="s">
        <v>17857</v>
      </c>
      <c r="B15549" t="s">
        <v>3286</v>
      </c>
      <c r="C15549">
        <v>36344</v>
      </c>
      <c r="D15549">
        <v>8173067724</v>
      </c>
    </row>
    <row r="15550" spans="1:4" x14ac:dyDescent="0.3">
      <c r="A15550" t="s">
        <v>17858</v>
      </c>
      <c r="B15550" t="s">
        <v>3113</v>
      </c>
      <c r="C15550">
        <v>21800</v>
      </c>
      <c r="D15550">
        <v>4192879565</v>
      </c>
    </row>
    <row r="15551" spans="1:4" x14ac:dyDescent="0.3">
      <c r="A15551" t="s">
        <v>17859</v>
      </c>
      <c r="B15551" t="s">
        <v>2321</v>
      </c>
      <c r="C15551">
        <v>24435</v>
      </c>
      <c r="D15551">
        <v>9491257560</v>
      </c>
    </row>
    <row r="15552" spans="1:4" x14ac:dyDescent="0.3">
      <c r="A15552" t="s">
        <v>17860</v>
      </c>
      <c r="B15552" t="s">
        <v>1988</v>
      </c>
      <c r="C15552">
        <v>23744</v>
      </c>
      <c r="D15552">
        <v>5358183647</v>
      </c>
    </row>
    <row r="15553" spans="1:4" x14ac:dyDescent="0.3">
      <c r="A15553" t="s">
        <v>17861</v>
      </c>
      <c r="B15553" t="s">
        <v>2419</v>
      </c>
      <c r="C15553">
        <v>41689</v>
      </c>
      <c r="D15553">
        <v>8204786093</v>
      </c>
    </row>
    <row r="15554" spans="1:4" x14ac:dyDescent="0.3">
      <c r="A15554" t="s">
        <v>17862</v>
      </c>
      <c r="B15554" t="s">
        <v>2488</v>
      </c>
      <c r="C15554">
        <v>16868</v>
      </c>
      <c r="D15554">
        <v>1659448174</v>
      </c>
    </row>
    <row r="15555" spans="1:4" x14ac:dyDescent="0.3">
      <c r="A15555" t="s">
        <v>17863</v>
      </c>
      <c r="B15555" t="s">
        <v>2507</v>
      </c>
      <c r="C15555">
        <v>24264</v>
      </c>
      <c r="D15555">
        <v>7112955017</v>
      </c>
    </row>
    <row r="15556" spans="1:4" x14ac:dyDescent="0.3">
      <c r="A15556" t="s">
        <v>17864</v>
      </c>
      <c r="B15556" t="s">
        <v>2992</v>
      </c>
      <c r="C15556">
        <v>23911</v>
      </c>
      <c r="D15556">
        <v>7070564503</v>
      </c>
    </row>
    <row r="15557" spans="1:4" x14ac:dyDescent="0.3">
      <c r="A15557" t="s">
        <v>17865</v>
      </c>
      <c r="B15557" t="s">
        <v>2047</v>
      </c>
      <c r="C15557">
        <v>25275</v>
      </c>
      <c r="D15557">
        <v>3217797337</v>
      </c>
    </row>
    <row r="15558" spans="1:4" x14ac:dyDescent="0.3">
      <c r="A15558" t="s">
        <v>17866</v>
      </c>
      <c r="B15558" t="s">
        <v>2008</v>
      </c>
      <c r="C15558">
        <v>45468</v>
      </c>
      <c r="D15558">
        <v>9939542542</v>
      </c>
    </row>
    <row r="15559" spans="1:4" x14ac:dyDescent="0.3">
      <c r="A15559" t="s">
        <v>17867</v>
      </c>
      <c r="B15559" t="s">
        <v>2032</v>
      </c>
      <c r="C15559">
        <v>44022</v>
      </c>
      <c r="D15559">
        <v>1659418720</v>
      </c>
    </row>
    <row r="15560" spans="1:4" x14ac:dyDescent="0.3">
      <c r="A15560" t="s">
        <v>17868</v>
      </c>
      <c r="B15560" t="s">
        <v>3527</v>
      </c>
      <c r="C15560">
        <v>47724</v>
      </c>
      <c r="D15560">
        <v>9617190826</v>
      </c>
    </row>
    <row r="15561" spans="1:4" x14ac:dyDescent="0.3">
      <c r="A15561" t="s">
        <v>17869</v>
      </c>
      <c r="B15561" t="s">
        <v>3873</v>
      </c>
      <c r="C15561">
        <v>55977</v>
      </c>
      <c r="D15561">
        <v>3000763902</v>
      </c>
    </row>
    <row r="15562" spans="1:4" x14ac:dyDescent="0.3">
      <c r="A15562" t="s">
        <v>17870</v>
      </c>
      <c r="B15562" t="s">
        <v>2802</v>
      </c>
      <c r="C15562">
        <v>42281</v>
      </c>
      <c r="D15562">
        <v>1420239228</v>
      </c>
    </row>
    <row r="15563" spans="1:4" x14ac:dyDescent="0.3">
      <c r="A15563" t="s">
        <v>17871</v>
      </c>
      <c r="B15563" t="s">
        <v>2141</v>
      </c>
      <c r="C15563">
        <v>13080</v>
      </c>
      <c r="D15563">
        <v>9627071331</v>
      </c>
    </row>
    <row r="15564" spans="1:4" x14ac:dyDescent="0.3">
      <c r="A15564" t="s">
        <v>17872</v>
      </c>
      <c r="B15564" t="s">
        <v>2286</v>
      </c>
      <c r="C15564">
        <v>50595</v>
      </c>
      <c r="D15564">
        <v>29906814</v>
      </c>
    </row>
    <row r="15565" spans="1:4" x14ac:dyDescent="0.3">
      <c r="A15565" t="s">
        <v>17873</v>
      </c>
      <c r="B15565" t="s">
        <v>2385</v>
      </c>
      <c r="C15565">
        <v>48421</v>
      </c>
      <c r="D15565">
        <v>4752702681</v>
      </c>
    </row>
    <row r="15566" spans="1:4" x14ac:dyDescent="0.3">
      <c r="A15566" t="s">
        <v>17874</v>
      </c>
      <c r="B15566" t="s">
        <v>2197</v>
      </c>
      <c r="C15566">
        <v>19920</v>
      </c>
      <c r="D15566">
        <v>2421688019</v>
      </c>
    </row>
    <row r="15567" spans="1:4" x14ac:dyDescent="0.3">
      <c r="A15567" t="s">
        <v>17875</v>
      </c>
      <c r="B15567" t="s">
        <v>3243</v>
      </c>
      <c r="C15567">
        <v>31452</v>
      </c>
      <c r="D15567">
        <v>2821741499</v>
      </c>
    </row>
    <row r="15568" spans="1:4" x14ac:dyDescent="0.3">
      <c r="A15568" t="s">
        <v>17876</v>
      </c>
      <c r="B15568" t="s">
        <v>3734</v>
      </c>
      <c r="C15568">
        <v>37829</v>
      </c>
      <c r="D15568">
        <v>1541082834</v>
      </c>
    </row>
    <row r="15569" spans="1:4" x14ac:dyDescent="0.3">
      <c r="A15569" t="s">
        <v>17877</v>
      </c>
      <c r="B15569" t="s">
        <v>2166</v>
      </c>
      <c r="C15569">
        <v>16765</v>
      </c>
      <c r="D15569">
        <v>8685064791</v>
      </c>
    </row>
    <row r="15570" spans="1:4" x14ac:dyDescent="0.3">
      <c r="A15570" t="s">
        <v>17878</v>
      </c>
      <c r="B15570" t="s">
        <v>1993</v>
      </c>
      <c r="C15570">
        <v>12195</v>
      </c>
      <c r="D15570">
        <v>1425230725</v>
      </c>
    </row>
    <row r="15571" spans="1:4" x14ac:dyDescent="0.3">
      <c r="A15571" t="s">
        <v>17879</v>
      </c>
      <c r="B15571" t="s">
        <v>2071</v>
      </c>
      <c r="C15571">
        <v>10825</v>
      </c>
      <c r="D15571">
        <v>4815280800</v>
      </c>
    </row>
    <row r="15572" spans="1:4" x14ac:dyDescent="0.3">
      <c r="A15572" t="s">
        <v>17880</v>
      </c>
      <c r="B15572" t="s">
        <v>3237</v>
      </c>
      <c r="C15572">
        <v>56380</v>
      </c>
      <c r="D15572">
        <v>933051662</v>
      </c>
    </row>
    <row r="15573" spans="1:4" x14ac:dyDescent="0.3">
      <c r="A15573" t="s">
        <v>17881</v>
      </c>
      <c r="B15573" t="s">
        <v>2718</v>
      </c>
      <c r="C15573">
        <v>38275</v>
      </c>
      <c r="D15573">
        <v>6000780338</v>
      </c>
    </row>
    <row r="15574" spans="1:4" x14ac:dyDescent="0.3">
      <c r="A15574" t="s">
        <v>17882</v>
      </c>
      <c r="B15574" t="s">
        <v>2158</v>
      </c>
      <c r="C15574">
        <v>48219</v>
      </c>
      <c r="D15574">
        <v>7931128354</v>
      </c>
    </row>
    <row r="15575" spans="1:4" x14ac:dyDescent="0.3">
      <c r="A15575" t="s">
        <v>17883</v>
      </c>
      <c r="B15575" t="s">
        <v>2641</v>
      </c>
      <c r="C15575">
        <v>33069</v>
      </c>
      <c r="D15575">
        <v>7489370671</v>
      </c>
    </row>
    <row r="15576" spans="1:4" x14ac:dyDescent="0.3">
      <c r="A15576" t="s">
        <v>17884</v>
      </c>
      <c r="B15576" t="s">
        <v>2201</v>
      </c>
      <c r="C15576">
        <v>10504</v>
      </c>
      <c r="D15576">
        <v>7152427402</v>
      </c>
    </row>
    <row r="15577" spans="1:4" x14ac:dyDescent="0.3">
      <c r="A15577" t="s">
        <v>17885</v>
      </c>
      <c r="B15577" t="s">
        <v>2004</v>
      </c>
      <c r="C15577">
        <v>37907</v>
      </c>
      <c r="D15577">
        <v>4075444457</v>
      </c>
    </row>
    <row r="15578" spans="1:4" x14ac:dyDescent="0.3">
      <c r="A15578" t="s">
        <v>17886</v>
      </c>
      <c r="B15578" t="s">
        <v>2026</v>
      </c>
      <c r="C15578">
        <v>35455</v>
      </c>
      <c r="D15578">
        <v>19662963</v>
      </c>
    </row>
    <row r="15579" spans="1:4" x14ac:dyDescent="0.3">
      <c r="A15579" t="s">
        <v>17887</v>
      </c>
      <c r="B15579" t="s">
        <v>2293</v>
      </c>
      <c r="C15579">
        <v>51258</v>
      </c>
      <c r="D15579">
        <v>6531376252</v>
      </c>
    </row>
    <row r="15580" spans="1:4" x14ac:dyDescent="0.3">
      <c r="A15580" t="s">
        <v>17888</v>
      </c>
      <c r="B15580" t="s">
        <v>2350</v>
      </c>
      <c r="C15580">
        <v>59994</v>
      </c>
      <c r="D15580">
        <v>7892446737</v>
      </c>
    </row>
    <row r="15581" spans="1:4" x14ac:dyDescent="0.3">
      <c r="A15581" t="s">
        <v>17889</v>
      </c>
      <c r="B15581" t="s">
        <v>2639</v>
      </c>
      <c r="C15581">
        <v>56815</v>
      </c>
      <c r="D15581">
        <v>6510701464</v>
      </c>
    </row>
    <row r="15582" spans="1:4" x14ac:dyDescent="0.3">
      <c r="A15582" t="s">
        <v>17890</v>
      </c>
      <c r="B15582" t="s">
        <v>2503</v>
      </c>
      <c r="C15582">
        <v>25151</v>
      </c>
      <c r="D15582">
        <v>5138969978</v>
      </c>
    </row>
    <row r="15583" spans="1:4" x14ac:dyDescent="0.3">
      <c r="A15583" t="s">
        <v>17891</v>
      </c>
      <c r="B15583" t="s">
        <v>2079</v>
      </c>
      <c r="C15583">
        <v>38424</v>
      </c>
      <c r="D15583">
        <v>7914395587</v>
      </c>
    </row>
    <row r="15584" spans="1:4" x14ac:dyDescent="0.3">
      <c r="A15584" t="s">
        <v>17892</v>
      </c>
      <c r="B15584" t="s">
        <v>3886</v>
      </c>
      <c r="C15584">
        <v>46363</v>
      </c>
      <c r="D15584">
        <v>3642452728</v>
      </c>
    </row>
    <row r="15585" spans="1:4" x14ac:dyDescent="0.3">
      <c r="A15585" t="s">
        <v>17893</v>
      </c>
      <c r="B15585" t="s">
        <v>3237</v>
      </c>
      <c r="C15585">
        <v>13436</v>
      </c>
      <c r="D15585">
        <v>4504361140</v>
      </c>
    </row>
    <row r="15586" spans="1:4" x14ac:dyDescent="0.3">
      <c r="A15586" t="s">
        <v>17894</v>
      </c>
      <c r="B15586" t="s">
        <v>2061</v>
      </c>
      <c r="C15586">
        <v>37666</v>
      </c>
      <c r="D15586">
        <v>8550875457</v>
      </c>
    </row>
    <row r="15587" spans="1:4" x14ac:dyDescent="0.3">
      <c r="A15587" t="s">
        <v>17895</v>
      </c>
      <c r="B15587" t="s">
        <v>3720</v>
      </c>
      <c r="C15587">
        <v>51551</v>
      </c>
      <c r="D15587">
        <v>115757341</v>
      </c>
    </row>
    <row r="15588" spans="1:4" x14ac:dyDescent="0.3">
      <c r="A15588" t="s">
        <v>17896</v>
      </c>
      <c r="B15588" t="s">
        <v>2436</v>
      </c>
      <c r="C15588">
        <v>40574</v>
      </c>
      <c r="D15588">
        <v>222477806</v>
      </c>
    </row>
    <row r="15589" spans="1:4" x14ac:dyDescent="0.3">
      <c r="A15589" t="s">
        <v>17897</v>
      </c>
      <c r="B15589" t="s">
        <v>2431</v>
      </c>
      <c r="C15589">
        <v>54602</v>
      </c>
      <c r="D15589">
        <v>8254304106</v>
      </c>
    </row>
    <row r="15590" spans="1:4" x14ac:dyDescent="0.3">
      <c r="A15590" t="s">
        <v>17898</v>
      </c>
      <c r="B15590" t="s">
        <v>2393</v>
      </c>
      <c r="C15590">
        <v>39606</v>
      </c>
      <c r="D15590">
        <v>3060876401</v>
      </c>
    </row>
    <row r="15591" spans="1:4" x14ac:dyDescent="0.3">
      <c r="A15591" t="s">
        <v>17899</v>
      </c>
      <c r="B15591" t="s">
        <v>2519</v>
      </c>
      <c r="C15591">
        <v>46895</v>
      </c>
      <c r="D15591">
        <v>4159390110</v>
      </c>
    </row>
    <row r="15592" spans="1:4" x14ac:dyDescent="0.3">
      <c r="A15592" t="s">
        <v>17900</v>
      </c>
      <c r="B15592" t="s">
        <v>2797</v>
      </c>
      <c r="C15592">
        <v>18893</v>
      </c>
      <c r="D15592">
        <v>9114174103</v>
      </c>
    </row>
    <row r="15593" spans="1:4" x14ac:dyDescent="0.3">
      <c r="A15593" t="s">
        <v>17901</v>
      </c>
      <c r="B15593" t="s">
        <v>2223</v>
      </c>
      <c r="C15593">
        <v>11172</v>
      </c>
      <c r="D15593">
        <v>7957976743</v>
      </c>
    </row>
    <row r="15594" spans="1:4" x14ac:dyDescent="0.3">
      <c r="A15594" t="s">
        <v>17902</v>
      </c>
      <c r="B15594" t="s">
        <v>3315</v>
      </c>
      <c r="C15594">
        <v>43324</v>
      </c>
      <c r="D15594">
        <v>3379645060</v>
      </c>
    </row>
    <row r="15595" spans="1:4" x14ac:dyDescent="0.3">
      <c r="A15595" t="s">
        <v>17903</v>
      </c>
      <c r="B15595" t="s">
        <v>2253</v>
      </c>
      <c r="C15595">
        <v>47664</v>
      </c>
      <c r="D15595">
        <v>7440017404</v>
      </c>
    </row>
    <row r="15596" spans="1:4" x14ac:dyDescent="0.3">
      <c r="A15596" t="s">
        <v>17904</v>
      </c>
      <c r="B15596" t="s">
        <v>3247</v>
      </c>
      <c r="C15596">
        <v>31117</v>
      </c>
      <c r="D15596">
        <v>9939542542</v>
      </c>
    </row>
    <row r="15597" spans="1:4" x14ac:dyDescent="0.3">
      <c r="A15597" t="s">
        <v>17905</v>
      </c>
      <c r="B15597" t="s">
        <v>2628</v>
      </c>
      <c r="C15597">
        <v>18466</v>
      </c>
      <c r="D15597">
        <v>7906441400</v>
      </c>
    </row>
    <row r="15598" spans="1:4" x14ac:dyDescent="0.3">
      <c r="A15598" t="s">
        <v>17906</v>
      </c>
      <c r="B15598" t="s">
        <v>2164</v>
      </c>
      <c r="C15598">
        <v>52542</v>
      </c>
      <c r="D15598">
        <v>6383978705</v>
      </c>
    </row>
    <row r="15599" spans="1:4" x14ac:dyDescent="0.3">
      <c r="A15599" t="s">
        <v>17907</v>
      </c>
      <c r="B15599" t="s">
        <v>3558</v>
      </c>
      <c r="C15599">
        <v>53703</v>
      </c>
      <c r="D15599">
        <v>1462166245</v>
      </c>
    </row>
    <row r="15600" spans="1:4" x14ac:dyDescent="0.3">
      <c r="A15600" t="s">
        <v>17908</v>
      </c>
      <c r="B15600" t="s">
        <v>2716</v>
      </c>
      <c r="C15600">
        <v>37575</v>
      </c>
      <c r="D15600">
        <v>4878156686</v>
      </c>
    </row>
    <row r="15601" spans="1:4" x14ac:dyDescent="0.3">
      <c r="A15601" t="s">
        <v>17909</v>
      </c>
      <c r="B15601" t="s">
        <v>1946</v>
      </c>
      <c r="C15601">
        <v>25773</v>
      </c>
      <c r="D15601">
        <v>3435517239</v>
      </c>
    </row>
    <row r="15602" spans="1:4" x14ac:dyDescent="0.3">
      <c r="A15602" t="s">
        <v>17910</v>
      </c>
      <c r="B15602" t="s">
        <v>2802</v>
      </c>
      <c r="C15602">
        <v>22766</v>
      </c>
      <c r="D15602">
        <v>7670936274</v>
      </c>
    </row>
    <row r="15603" spans="1:4" x14ac:dyDescent="0.3">
      <c r="A15603" t="s">
        <v>17911</v>
      </c>
      <c r="B15603" t="s">
        <v>2501</v>
      </c>
      <c r="C15603">
        <v>47633</v>
      </c>
      <c r="D15603">
        <v>7914395587</v>
      </c>
    </row>
    <row r="15604" spans="1:4" x14ac:dyDescent="0.3">
      <c r="A15604" t="s">
        <v>17912</v>
      </c>
      <c r="B15604" t="s">
        <v>2166</v>
      </c>
      <c r="C15604">
        <v>38975</v>
      </c>
      <c r="D15604">
        <v>8054305400</v>
      </c>
    </row>
    <row r="15605" spans="1:4" x14ac:dyDescent="0.3">
      <c r="A15605" t="s">
        <v>17913</v>
      </c>
      <c r="B15605" t="s">
        <v>2746</v>
      </c>
      <c r="C15605">
        <v>38032</v>
      </c>
      <c r="D15605">
        <v>5304381319</v>
      </c>
    </row>
    <row r="15606" spans="1:4" x14ac:dyDescent="0.3">
      <c r="A15606" t="s">
        <v>17914</v>
      </c>
      <c r="B15606" t="s">
        <v>2722</v>
      </c>
      <c r="C15606">
        <v>43051</v>
      </c>
      <c r="D15606">
        <v>8370379001</v>
      </c>
    </row>
    <row r="15607" spans="1:4" x14ac:dyDescent="0.3">
      <c r="A15607" t="s">
        <v>17915</v>
      </c>
      <c r="B15607" t="s">
        <v>2548</v>
      </c>
      <c r="C15607">
        <v>36152</v>
      </c>
      <c r="D15607">
        <v>6718456802</v>
      </c>
    </row>
    <row r="15608" spans="1:4" x14ac:dyDescent="0.3">
      <c r="A15608" t="s">
        <v>17916</v>
      </c>
      <c r="B15608" t="s">
        <v>2519</v>
      </c>
      <c r="C15608">
        <v>41570</v>
      </c>
      <c r="D15608">
        <v>2234966051</v>
      </c>
    </row>
    <row r="15609" spans="1:4" x14ac:dyDescent="0.3">
      <c r="A15609" t="s">
        <v>17917</v>
      </c>
      <c r="B15609" t="s">
        <v>2205</v>
      </c>
      <c r="C15609">
        <v>38780</v>
      </c>
      <c r="D15609">
        <v>8157157730</v>
      </c>
    </row>
    <row r="15610" spans="1:4" x14ac:dyDescent="0.3">
      <c r="A15610" t="s">
        <v>17918</v>
      </c>
      <c r="B15610" t="s">
        <v>2345</v>
      </c>
      <c r="C15610">
        <v>36357</v>
      </c>
      <c r="D15610">
        <v>9529277938</v>
      </c>
    </row>
    <row r="15611" spans="1:4" x14ac:dyDescent="0.3">
      <c r="A15611" t="s">
        <v>17919</v>
      </c>
      <c r="B15611" t="s">
        <v>3508</v>
      </c>
      <c r="C15611">
        <v>17071</v>
      </c>
      <c r="D15611">
        <v>1502791994</v>
      </c>
    </row>
    <row r="15612" spans="1:4" x14ac:dyDescent="0.3">
      <c r="A15612" t="s">
        <v>17920</v>
      </c>
      <c r="B15612" t="s">
        <v>3169</v>
      </c>
      <c r="C15612">
        <v>29121</v>
      </c>
      <c r="D15612">
        <v>471886378</v>
      </c>
    </row>
    <row r="15613" spans="1:4" x14ac:dyDescent="0.3">
      <c r="A15613" t="s">
        <v>17921</v>
      </c>
      <c r="B15613" t="s">
        <v>2682</v>
      </c>
      <c r="C15613">
        <v>30313</v>
      </c>
      <c r="D15613">
        <v>9403474378</v>
      </c>
    </row>
    <row r="15614" spans="1:4" x14ac:dyDescent="0.3">
      <c r="A15614" t="s">
        <v>17922</v>
      </c>
      <c r="B15614" t="s">
        <v>1988</v>
      </c>
      <c r="C15614">
        <v>33396</v>
      </c>
      <c r="D15614">
        <v>453763030</v>
      </c>
    </row>
    <row r="15615" spans="1:4" x14ac:dyDescent="0.3">
      <c r="A15615" t="s">
        <v>17923</v>
      </c>
      <c r="B15615" t="s">
        <v>2360</v>
      </c>
      <c r="C15615">
        <v>59253</v>
      </c>
      <c r="D15615">
        <v>5974179625</v>
      </c>
    </row>
    <row r="15616" spans="1:4" x14ac:dyDescent="0.3">
      <c r="A15616" t="s">
        <v>17924</v>
      </c>
      <c r="B15616" t="s">
        <v>2896</v>
      </c>
      <c r="C15616">
        <v>34330</v>
      </c>
      <c r="D15616">
        <v>6471464479</v>
      </c>
    </row>
    <row r="15617" spans="1:4" x14ac:dyDescent="0.3">
      <c r="A15617" t="s">
        <v>17925</v>
      </c>
      <c r="B15617" t="s">
        <v>1948</v>
      </c>
      <c r="C15617">
        <v>27123</v>
      </c>
      <c r="D15617">
        <v>3060876401</v>
      </c>
    </row>
    <row r="15618" spans="1:4" x14ac:dyDescent="0.3">
      <c r="A15618" t="s">
        <v>17926</v>
      </c>
      <c r="B15618" t="s">
        <v>2316</v>
      </c>
      <c r="C15618">
        <v>39988</v>
      </c>
      <c r="D15618">
        <v>3967370569</v>
      </c>
    </row>
    <row r="15619" spans="1:4" x14ac:dyDescent="0.3">
      <c r="A15619" t="s">
        <v>17927</v>
      </c>
      <c r="B15619" t="s">
        <v>2853</v>
      </c>
      <c r="C15619">
        <v>44832</v>
      </c>
      <c r="D15619">
        <v>5929508313</v>
      </c>
    </row>
    <row r="15620" spans="1:4" x14ac:dyDescent="0.3">
      <c r="A15620" t="s">
        <v>17928</v>
      </c>
      <c r="B15620" t="s">
        <v>2391</v>
      </c>
      <c r="C15620">
        <v>15340</v>
      </c>
      <c r="D15620">
        <v>2191014690</v>
      </c>
    </row>
    <row r="15621" spans="1:4" x14ac:dyDescent="0.3">
      <c r="A15621" t="s">
        <v>17929</v>
      </c>
      <c r="B15621" t="s">
        <v>2426</v>
      </c>
      <c r="C15621">
        <v>47579</v>
      </c>
      <c r="D15621">
        <v>2423731264</v>
      </c>
    </row>
    <row r="15622" spans="1:4" x14ac:dyDescent="0.3">
      <c r="A15622" t="s">
        <v>17930</v>
      </c>
      <c r="B15622" t="s">
        <v>2606</v>
      </c>
      <c r="C15622">
        <v>13705</v>
      </c>
      <c r="D15622">
        <v>1856596435</v>
      </c>
    </row>
    <row r="15623" spans="1:4" x14ac:dyDescent="0.3">
      <c r="A15623" t="s">
        <v>17931</v>
      </c>
      <c r="B15623" t="s">
        <v>2199</v>
      </c>
      <c r="C15623">
        <v>17596</v>
      </c>
      <c r="D15623">
        <v>7402856011</v>
      </c>
    </row>
    <row r="15624" spans="1:4" x14ac:dyDescent="0.3">
      <c r="A15624" t="s">
        <v>17932</v>
      </c>
      <c r="B15624" t="s">
        <v>2727</v>
      </c>
      <c r="C15624">
        <v>38466</v>
      </c>
      <c r="D15624">
        <v>4969679754</v>
      </c>
    </row>
    <row r="15625" spans="1:4" x14ac:dyDescent="0.3">
      <c r="A15625" t="s">
        <v>17933</v>
      </c>
      <c r="B15625" t="s">
        <v>2348</v>
      </c>
      <c r="C15625">
        <v>53266</v>
      </c>
      <c r="D15625">
        <v>3560320844</v>
      </c>
    </row>
    <row r="15626" spans="1:4" x14ac:dyDescent="0.3">
      <c r="A15626" t="s">
        <v>17934</v>
      </c>
      <c r="B15626" t="s">
        <v>2063</v>
      </c>
      <c r="C15626">
        <v>16767</v>
      </c>
      <c r="D15626">
        <v>7966083349</v>
      </c>
    </row>
    <row r="15627" spans="1:4" x14ac:dyDescent="0.3">
      <c r="A15627" t="s">
        <v>17935</v>
      </c>
      <c r="B15627" t="s">
        <v>2010</v>
      </c>
      <c r="C15627">
        <v>39917</v>
      </c>
      <c r="D15627">
        <v>710473923</v>
      </c>
    </row>
    <row r="15628" spans="1:4" x14ac:dyDescent="0.3">
      <c r="A15628" t="s">
        <v>17936</v>
      </c>
      <c r="B15628" t="s">
        <v>4145</v>
      </c>
      <c r="C15628">
        <v>22802</v>
      </c>
      <c r="D15628">
        <v>6214787945</v>
      </c>
    </row>
    <row r="15629" spans="1:4" x14ac:dyDescent="0.3">
      <c r="A15629" t="s">
        <v>17937</v>
      </c>
      <c r="B15629" t="s">
        <v>2431</v>
      </c>
      <c r="C15629">
        <v>44822</v>
      </c>
      <c r="D15629">
        <v>5990182805</v>
      </c>
    </row>
    <row r="15630" spans="1:4" x14ac:dyDescent="0.3">
      <c r="A15630" t="s">
        <v>17938</v>
      </c>
      <c r="B15630" t="s">
        <v>2521</v>
      </c>
      <c r="C15630">
        <v>24019</v>
      </c>
      <c r="D15630">
        <v>7493076952</v>
      </c>
    </row>
    <row r="15631" spans="1:4" x14ac:dyDescent="0.3">
      <c r="A15631" t="s">
        <v>17939</v>
      </c>
      <c r="B15631" t="s">
        <v>2246</v>
      </c>
      <c r="C15631">
        <v>23955</v>
      </c>
      <c r="D15631">
        <v>2739934548</v>
      </c>
    </row>
    <row r="15632" spans="1:4" x14ac:dyDescent="0.3">
      <c r="A15632" t="s">
        <v>17940</v>
      </c>
      <c r="B15632" t="s">
        <v>2207</v>
      </c>
      <c r="C15632">
        <v>20478</v>
      </c>
      <c r="D15632">
        <v>9620547551</v>
      </c>
    </row>
    <row r="15633" spans="1:4" x14ac:dyDescent="0.3">
      <c r="A15633" t="s">
        <v>17941</v>
      </c>
      <c r="B15633" t="s">
        <v>2290</v>
      </c>
      <c r="C15633">
        <v>11524</v>
      </c>
      <c r="D15633">
        <v>2074776004</v>
      </c>
    </row>
    <row r="15634" spans="1:4" x14ac:dyDescent="0.3">
      <c r="A15634" t="s">
        <v>17942</v>
      </c>
      <c r="B15634" t="s">
        <v>2095</v>
      </c>
      <c r="C15634">
        <v>50423</v>
      </c>
      <c r="D15634">
        <v>7011563598</v>
      </c>
    </row>
    <row r="15635" spans="1:4" x14ac:dyDescent="0.3">
      <c r="A15635" t="s">
        <v>17943</v>
      </c>
      <c r="B15635" t="s">
        <v>2129</v>
      </c>
      <c r="C15635">
        <v>13149</v>
      </c>
      <c r="D15635">
        <v>3473885983</v>
      </c>
    </row>
    <row r="15636" spans="1:4" x14ac:dyDescent="0.3">
      <c r="A15636" t="s">
        <v>17944</v>
      </c>
      <c r="B15636" t="s">
        <v>2121</v>
      </c>
      <c r="C15636">
        <v>36828</v>
      </c>
      <c r="D15636">
        <v>3661649302</v>
      </c>
    </row>
    <row r="15637" spans="1:4" x14ac:dyDescent="0.3">
      <c r="A15637" t="s">
        <v>17945</v>
      </c>
      <c r="B15637" t="s">
        <v>2123</v>
      </c>
      <c r="C15637">
        <v>24141</v>
      </c>
      <c r="D15637">
        <v>2074776004</v>
      </c>
    </row>
    <row r="15638" spans="1:4" x14ac:dyDescent="0.3">
      <c r="A15638" t="s">
        <v>17946</v>
      </c>
      <c r="B15638" t="s">
        <v>2199</v>
      </c>
      <c r="C15638">
        <v>11874</v>
      </c>
      <c r="D15638">
        <v>3381164996</v>
      </c>
    </row>
    <row r="15639" spans="1:4" x14ac:dyDescent="0.3">
      <c r="A15639" t="s">
        <v>17947</v>
      </c>
      <c r="B15639" t="s">
        <v>2008</v>
      </c>
      <c r="C15639">
        <v>18859</v>
      </c>
      <c r="D15639">
        <v>8695742075</v>
      </c>
    </row>
    <row r="15640" spans="1:4" x14ac:dyDescent="0.3">
      <c r="A15640" t="s">
        <v>17948</v>
      </c>
      <c r="B15640" t="s">
        <v>2633</v>
      </c>
      <c r="C15640">
        <v>32211</v>
      </c>
      <c r="D15640">
        <v>8189289020</v>
      </c>
    </row>
    <row r="15641" spans="1:4" x14ac:dyDescent="0.3">
      <c r="A15641" t="s">
        <v>17949</v>
      </c>
      <c r="B15641" t="s">
        <v>2184</v>
      </c>
      <c r="C15641">
        <v>43811</v>
      </c>
      <c r="D15641">
        <v>3986480021</v>
      </c>
    </row>
    <row r="15642" spans="1:4" x14ac:dyDescent="0.3">
      <c r="A15642" t="s">
        <v>17950</v>
      </c>
      <c r="B15642" t="s">
        <v>2059</v>
      </c>
      <c r="C15642">
        <v>26666</v>
      </c>
      <c r="D15642">
        <v>4877108939</v>
      </c>
    </row>
    <row r="15643" spans="1:4" x14ac:dyDescent="0.3">
      <c r="A15643" t="s">
        <v>17951</v>
      </c>
      <c r="B15643" t="s">
        <v>2083</v>
      </c>
      <c r="C15643">
        <v>28089</v>
      </c>
      <c r="D15643">
        <v>1009146149</v>
      </c>
    </row>
    <row r="15644" spans="1:4" x14ac:dyDescent="0.3">
      <c r="A15644" t="s">
        <v>17952</v>
      </c>
      <c r="B15644" t="s">
        <v>1946</v>
      </c>
      <c r="C15644">
        <v>15966</v>
      </c>
      <c r="D15644">
        <v>4162153728</v>
      </c>
    </row>
    <row r="15645" spans="1:4" x14ac:dyDescent="0.3">
      <c r="A15645" t="s">
        <v>17953</v>
      </c>
      <c r="B15645" t="s">
        <v>2623</v>
      </c>
      <c r="C15645">
        <v>12544</v>
      </c>
      <c r="D15645">
        <v>4472356473</v>
      </c>
    </row>
    <row r="15646" spans="1:4" x14ac:dyDescent="0.3">
      <c r="A15646" t="s">
        <v>17954</v>
      </c>
      <c r="B15646" t="s">
        <v>2063</v>
      </c>
      <c r="C15646">
        <v>59361</v>
      </c>
      <c r="D15646">
        <v>4730395069</v>
      </c>
    </row>
    <row r="15647" spans="1:4" x14ac:dyDescent="0.3">
      <c r="A15647" t="s">
        <v>17955</v>
      </c>
      <c r="B15647" t="s">
        <v>3527</v>
      </c>
      <c r="C15647">
        <v>43471</v>
      </c>
      <c r="D15647">
        <v>5929508313</v>
      </c>
    </row>
    <row r="15648" spans="1:4" x14ac:dyDescent="0.3">
      <c r="A15648" t="s">
        <v>17956</v>
      </c>
      <c r="B15648" t="s">
        <v>2736</v>
      </c>
      <c r="C15648">
        <v>56898</v>
      </c>
      <c r="D15648">
        <v>1895483948</v>
      </c>
    </row>
    <row r="15649" spans="1:4" x14ac:dyDescent="0.3">
      <c r="A15649" t="s">
        <v>17957</v>
      </c>
      <c r="B15649" t="s">
        <v>2824</v>
      </c>
      <c r="C15649">
        <v>13409</v>
      </c>
      <c r="D15649">
        <v>7707009371</v>
      </c>
    </row>
    <row r="15650" spans="1:4" x14ac:dyDescent="0.3">
      <c r="A15650" t="s">
        <v>17958</v>
      </c>
      <c r="B15650" t="s">
        <v>2257</v>
      </c>
      <c r="C15650">
        <v>32295</v>
      </c>
      <c r="D15650">
        <v>1231429186</v>
      </c>
    </row>
    <row r="15651" spans="1:4" x14ac:dyDescent="0.3">
      <c r="A15651" t="s">
        <v>17959</v>
      </c>
      <c r="B15651" t="s">
        <v>2249</v>
      </c>
      <c r="C15651">
        <v>18447</v>
      </c>
      <c r="D15651">
        <v>9057758911</v>
      </c>
    </row>
    <row r="15652" spans="1:4" x14ac:dyDescent="0.3">
      <c r="A15652" t="s">
        <v>17960</v>
      </c>
      <c r="B15652" t="s">
        <v>3243</v>
      </c>
      <c r="C15652">
        <v>22238</v>
      </c>
      <c r="D15652">
        <v>7054972058</v>
      </c>
    </row>
    <row r="15653" spans="1:4" x14ac:dyDescent="0.3">
      <c r="A15653" t="s">
        <v>17961</v>
      </c>
      <c r="B15653" t="s">
        <v>2682</v>
      </c>
      <c r="C15653">
        <v>52888</v>
      </c>
      <c r="D15653">
        <v>3473885983</v>
      </c>
    </row>
    <row r="15654" spans="1:4" x14ac:dyDescent="0.3">
      <c r="A15654" t="s">
        <v>17962</v>
      </c>
      <c r="B15654" t="s">
        <v>3356</v>
      </c>
      <c r="C15654">
        <v>39047</v>
      </c>
      <c r="D15654">
        <v>2599557828</v>
      </c>
    </row>
    <row r="15655" spans="1:4" x14ac:dyDescent="0.3">
      <c r="A15655" t="s">
        <v>17963</v>
      </c>
      <c r="B15655" t="s">
        <v>2977</v>
      </c>
      <c r="C15655">
        <v>15070</v>
      </c>
      <c r="D15655">
        <v>1895483948</v>
      </c>
    </row>
    <row r="15656" spans="1:4" x14ac:dyDescent="0.3">
      <c r="A15656" t="s">
        <v>17964</v>
      </c>
      <c r="B15656" t="s">
        <v>3512</v>
      </c>
      <c r="C15656">
        <v>12271</v>
      </c>
      <c r="D15656">
        <v>3996818513</v>
      </c>
    </row>
    <row r="15657" spans="1:4" x14ac:dyDescent="0.3">
      <c r="A15657" t="s">
        <v>17965</v>
      </c>
      <c r="B15657" t="s">
        <v>3369</v>
      </c>
      <c r="C15657">
        <v>32959</v>
      </c>
      <c r="D15657">
        <v>3288836432</v>
      </c>
    </row>
    <row r="15658" spans="1:4" x14ac:dyDescent="0.3">
      <c r="A15658" t="s">
        <v>17966</v>
      </c>
      <c r="B15658" t="s">
        <v>2242</v>
      </c>
      <c r="C15658">
        <v>49295</v>
      </c>
      <c r="D15658">
        <v>3145010581</v>
      </c>
    </row>
    <row r="15659" spans="1:4" x14ac:dyDescent="0.3">
      <c r="A15659" t="s">
        <v>17967</v>
      </c>
      <c r="B15659" t="s">
        <v>2452</v>
      </c>
      <c r="C15659">
        <v>50699</v>
      </c>
      <c r="D15659">
        <v>885693418</v>
      </c>
    </row>
    <row r="15660" spans="1:4" x14ac:dyDescent="0.3">
      <c r="A15660" t="s">
        <v>17968</v>
      </c>
      <c r="B15660" t="s">
        <v>2663</v>
      </c>
      <c r="C15660">
        <v>52866</v>
      </c>
      <c r="D15660">
        <v>2185059785</v>
      </c>
    </row>
    <row r="15661" spans="1:4" x14ac:dyDescent="0.3">
      <c r="A15661" t="s">
        <v>17969</v>
      </c>
      <c r="B15661" t="s">
        <v>3758</v>
      </c>
      <c r="C15661">
        <v>25654</v>
      </c>
      <c r="D15661">
        <v>1923178164</v>
      </c>
    </row>
    <row r="15662" spans="1:4" x14ac:dyDescent="0.3">
      <c r="A15662" t="s">
        <v>17970</v>
      </c>
      <c r="B15662" t="s">
        <v>2207</v>
      </c>
      <c r="C15662">
        <v>49119</v>
      </c>
      <c r="D15662">
        <v>9412192312</v>
      </c>
    </row>
    <row r="15663" spans="1:4" x14ac:dyDescent="0.3">
      <c r="A15663" t="s">
        <v>17971</v>
      </c>
      <c r="B15663" t="s">
        <v>2047</v>
      </c>
      <c r="C15663">
        <v>25102</v>
      </c>
      <c r="D15663">
        <v>6436551115</v>
      </c>
    </row>
    <row r="15664" spans="1:4" x14ac:dyDescent="0.3">
      <c r="A15664" t="s">
        <v>17972</v>
      </c>
      <c r="B15664" t="s">
        <v>2623</v>
      </c>
      <c r="C15664">
        <v>18840</v>
      </c>
      <c r="D15664">
        <v>7670936274</v>
      </c>
    </row>
    <row r="15665" spans="1:4" x14ac:dyDescent="0.3">
      <c r="A15665" t="s">
        <v>17973</v>
      </c>
      <c r="B15665" t="s">
        <v>2037</v>
      </c>
      <c r="C15665">
        <v>14187</v>
      </c>
      <c r="D15665">
        <v>7979647432</v>
      </c>
    </row>
    <row r="15666" spans="1:4" x14ac:dyDescent="0.3">
      <c r="A15666" t="s">
        <v>17974</v>
      </c>
      <c r="B15666" t="s">
        <v>2722</v>
      </c>
      <c r="C15666">
        <v>31579</v>
      </c>
      <c r="D15666">
        <v>4499766028</v>
      </c>
    </row>
    <row r="15667" spans="1:4" x14ac:dyDescent="0.3">
      <c r="A15667" t="s">
        <v>17975</v>
      </c>
      <c r="B15667" t="s">
        <v>2321</v>
      </c>
      <c r="C15667">
        <v>48915</v>
      </c>
      <c r="D15667">
        <v>2670196322</v>
      </c>
    </row>
    <row r="15668" spans="1:4" x14ac:dyDescent="0.3">
      <c r="A15668" t="s">
        <v>17976</v>
      </c>
      <c r="B15668" t="s">
        <v>2170</v>
      </c>
      <c r="C15668">
        <v>26909</v>
      </c>
      <c r="D15668">
        <v>7533163729</v>
      </c>
    </row>
    <row r="15669" spans="1:4" x14ac:dyDescent="0.3">
      <c r="A15669" t="s">
        <v>17977</v>
      </c>
      <c r="B15669" t="s">
        <v>2970</v>
      </c>
      <c r="C15669">
        <v>32619</v>
      </c>
      <c r="D15669">
        <v>9403474378</v>
      </c>
    </row>
    <row r="15670" spans="1:4" x14ac:dyDescent="0.3">
      <c r="A15670" t="s">
        <v>17978</v>
      </c>
      <c r="B15670" t="s">
        <v>3517</v>
      </c>
      <c r="C15670">
        <v>59542</v>
      </c>
      <c r="D15670">
        <v>3764546336</v>
      </c>
    </row>
    <row r="15671" spans="1:4" x14ac:dyDescent="0.3">
      <c r="A15671" t="s">
        <v>17979</v>
      </c>
      <c r="B15671" t="s">
        <v>2219</v>
      </c>
      <c r="C15671">
        <v>26736</v>
      </c>
      <c r="D15671">
        <v>3469413983</v>
      </c>
    </row>
    <row r="15672" spans="1:4" x14ac:dyDescent="0.3">
      <c r="A15672" t="s">
        <v>17980</v>
      </c>
      <c r="B15672" t="s">
        <v>2302</v>
      </c>
      <c r="C15672">
        <v>18458</v>
      </c>
      <c r="D15672">
        <v>2657442315</v>
      </c>
    </row>
    <row r="15673" spans="1:4" x14ac:dyDescent="0.3">
      <c r="A15673" t="s">
        <v>17981</v>
      </c>
      <c r="B15673" t="s">
        <v>2079</v>
      </c>
      <c r="C15673">
        <v>45112</v>
      </c>
      <c r="D15673">
        <v>9457151267</v>
      </c>
    </row>
    <row r="15674" spans="1:4" x14ac:dyDescent="0.3">
      <c r="A15674" t="s">
        <v>17982</v>
      </c>
      <c r="B15674" t="s">
        <v>2161</v>
      </c>
      <c r="C15674">
        <v>49257</v>
      </c>
      <c r="D15674">
        <v>3858163570</v>
      </c>
    </row>
    <row r="15675" spans="1:4" x14ac:dyDescent="0.3">
      <c r="A15675" t="s">
        <v>17983</v>
      </c>
      <c r="B15675" t="s">
        <v>2501</v>
      </c>
      <c r="C15675">
        <v>56805</v>
      </c>
      <c r="D15675">
        <v>3967370569</v>
      </c>
    </row>
    <row r="15676" spans="1:4" x14ac:dyDescent="0.3">
      <c r="A15676" t="s">
        <v>17984</v>
      </c>
      <c r="B15676" t="s">
        <v>2321</v>
      </c>
      <c r="C15676">
        <v>40993</v>
      </c>
      <c r="D15676">
        <v>8175279842</v>
      </c>
    </row>
    <row r="15677" spans="1:4" x14ac:dyDescent="0.3">
      <c r="A15677" t="s">
        <v>17985</v>
      </c>
      <c r="B15677" t="s">
        <v>2992</v>
      </c>
      <c r="C15677">
        <v>22032</v>
      </c>
      <c r="D15677">
        <v>6148235056</v>
      </c>
    </row>
    <row r="15678" spans="1:4" x14ac:dyDescent="0.3">
      <c r="A15678" t="s">
        <v>17986</v>
      </c>
      <c r="B15678" t="s">
        <v>2168</v>
      </c>
      <c r="C15678">
        <v>22112</v>
      </c>
      <c r="D15678">
        <v>2809344809</v>
      </c>
    </row>
    <row r="15679" spans="1:4" x14ac:dyDescent="0.3">
      <c r="A15679" t="s">
        <v>17987</v>
      </c>
      <c r="B15679" t="s">
        <v>2283</v>
      </c>
      <c r="C15679">
        <v>27833</v>
      </c>
      <c r="D15679">
        <v>8445779583</v>
      </c>
    </row>
    <row r="15680" spans="1:4" x14ac:dyDescent="0.3">
      <c r="A15680" t="s">
        <v>17988</v>
      </c>
      <c r="B15680" t="s">
        <v>2329</v>
      </c>
      <c r="C15680">
        <v>41407</v>
      </c>
      <c r="D15680">
        <v>2698184272</v>
      </c>
    </row>
    <row r="15681" spans="1:4" x14ac:dyDescent="0.3">
      <c r="A15681" t="s">
        <v>17989</v>
      </c>
      <c r="B15681" t="s">
        <v>2116</v>
      </c>
      <c r="C15681">
        <v>51051</v>
      </c>
      <c r="D15681">
        <v>5828678620</v>
      </c>
    </row>
    <row r="15682" spans="1:4" x14ac:dyDescent="0.3">
      <c r="A15682" t="s">
        <v>17990</v>
      </c>
      <c r="B15682" t="s">
        <v>2731</v>
      </c>
      <c r="C15682">
        <v>26295</v>
      </c>
      <c r="D15682">
        <v>4972162740</v>
      </c>
    </row>
    <row r="15683" spans="1:4" x14ac:dyDescent="0.3">
      <c r="A15683" t="s">
        <v>17991</v>
      </c>
      <c r="B15683" t="s">
        <v>3915</v>
      </c>
      <c r="C15683">
        <v>52468</v>
      </c>
      <c r="D15683">
        <v>4323171323</v>
      </c>
    </row>
    <row r="15684" spans="1:4" x14ac:dyDescent="0.3">
      <c r="A15684" t="s">
        <v>17992</v>
      </c>
      <c r="B15684" t="s">
        <v>2203</v>
      </c>
      <c r="C15684">
        <v>58373</v>
      </c>
      <c r="D15684">
        <v>3016741628</v>
      </c>
    </row>
    <row r="15685" spans="1:4" x14ac:dyDescent="0.3">
      <c r="A15685" t="s">
        <v>17993</v>
      </c>
      <c r="B15685" t="s">
        <v>2563</v>
      </c>
      <c r="C15685">
        <v>20285</v>
      </c>
      <c r="D15685">
        <v>4535395691</v>
      </c>
    </row>
    <row r="15686" spans="1:4" x14ac:dyDescent="0.3">
      <c r="A15686" t="s">
        <v>17994</v>
      </c>
      <c r="B15686" t="s">
        <v>2221</v>
      </c>
      <c r="C15686">
        <v>59621</v>
      </c>
      <c r="D15686">
        <v>1718344562</v>
      </c>
    </row>
    <row r="15687" spans="1:4" x14ac:dyDescent="0.3">
      <c r="A15687" t="s">
        <v>17995</v>
      </c>
      <c r="B15687" t="s">
        <v>2498</v>
      </c>
      <c r="C15687">
        <v>53132</v>
      </c>
      <c r="D15687">
        <v>4159390110</v>
      </c>
    </row>
    <row r="15688" spans="1:4" x14ac:dyDescent="0.3">
      <c r="A15688" t="s">
        <v>17996</v>
      </c>
      <c r="B15688" t="s">
        <v>2257</v>
      </c>
      <c r="C15688">
        <v>40006</v>
      </c>
      <c r="D15688">
        <v>7966083349</v>
      </c>
    </row>
    <row r="15689" spans="1:4" x14ac:dyDescent="0.3">
      <c r="A15689" t="s">
        <v>17997</v>
      </c>
      <c r="B15689" t="s">
        <v>2010</v>
      </c>
      <c r="C15689">
        <v>18631</v>
      </c>
      <c r="D15689">
        <v>6837456032</v>
      </c>
    </row>
    <row r="15690" spans="1:4" x14ac:dyDescent="0.3">
      <c r="A15690" t="s">
        <v>17998</v>
      </c>
      <c r="B15690" t="s">
        <v>3873</v>
      </c>
      <c r="C15690">
        <v>44983</v>
      </c>
      <c r="D15690">
        <v>3016741628</v>
      </c>
    </row>
    <row r="15691" spans="1:4" x14ac:dyDescent="0.3">
      <c r="A15691" t="s">
        <v>17999</v>
      </c>
      <c r="B15691" t="s">
        <v>2628</v>
      </c>
      <c r="C15691">
        <v>53042</v>
      </c>
      <c r="D15691">
        <v>7000350199</v>
      </c>
    </row>
    <row r="15692" spans="1:4" x14ac:dyDescent="0.3">
      <c r="A15692" t="s">
        <v>18000</v>
      </c>
      <c r="B15692" t="s">
        <v>2039</v>
      </c>
      <c r="C15692">
        <v>47763</v>
      </c>
      <c r="D15692">
        <v>6410530811</v>
      </c>
    </row>
    <row r="15693" spans="1:4" x14ac:dyDescent="0.3">
      <c r="A15693" t="s">
        <v>18001</v>
      </c>
      <c r="B15693" t="s">
        <v>2636</v>
      </c>
      <c r="C15693">
        <v>15474</v>
      </c>
      <c r="D15693">
        <v>8419732141</v>
      </c>
    </row>
    <row r="15694" spans="1:4" x14ac:dyDescent="0.3">
      <c r="A15694" t="s">
        <v>18002</v>
      </c>
      <c r="B15694" t="s">
        <v>2057</v>
      </c>
      <c r="C15694">
        <v>30543</v>
      </c>
      <c r="D15694">
        <v>8832488175</v>
      </c>
    </row>
    <row r="15695" spans="1:4" x14ac:dyDescent="0.3">
      <c r="A15695" t="s">
        <v>18003</v>
      </c>
      <c r="B15695" t="s">
        <v>2164</v>
      </c>
      <c r="C15695">
        <v>47151</v>
      </c>
      <c r="D15695">
        <v>5861892008</v>
      </c>
    </row>
    <row r="15696" spans="1:4" x14ac:dyDescent="0.3">
      <c r="A15696" t="s">
        <v>18004</v>
      </c>
      <c r="B15696" t="s">
        <v>2574</v>
      </c>
      <c r="C15696">
        <v>55247</v>
      </c>
      <c r="D15696">
        <v>4453705328</v>
      </c>
    </row>
    <row r="15697" spans="1:4" x14ac:dyDescent="0.3">
      <c r="A15697" t="s">
        <v>18005</v>
      </c>
      <c r="B15697" t="s">
        <v>1950</v>
      </c>
      <c r="C15697">
        <v>39151</v>
      </c>
      <c r="D15697">
        <v>5197585250</v>
      </c>
    </row>
    <row r="15698" spans="1:4" x14ac:dyDescent="0.3">
      <c r="A15698" t="s">
        <v>18006</v>
      </c>
      <c r="B15698" t="s">
        <v>2587</v>
      </c>
      <c r="C15698">
        <v>35752</v>
      </c>
      <c r="D15698">
        <v>556704134</v>
      </c>
    </row>
    <row r="15699" spans="1:4" x14ac:dyDescent="0.3">
      <c r="A15699" t="s">
        <v>18007</v>
      </c>
      <c r="B15699" t="s">
        <v>2606</v>
      </c>
      <c r="C15699">
        <v>15274</v>
      </c>
      <c r="D15699">
        <v>8024322455</v>
      </c>
    </row>
    <row r="15700" spans="1:4" x14ac:dyDescent="0.3">
      <c r="A15700" t="s">
        <v>18008</v>
      </c>
      <c r="B15700" t="s">
        <v>2606</v>
      </c>
      <c r="C15700">
        <v>36375</v>
      </c>
      <c r="D15700">
        <v>4119729087</v>
      </c>
    </row>
    <row r="15701" spans="1:4" x14ac:dyDescent="0.3">
      <c r="A15701" t="s">
        <v>18009</v>
      </c>
      <c r="B15701" t="s">
        <v>1956</v>
      </c>
      <c r="C15701">
        <v>48914</v>
      </c>
      <c r="D15701">
        <v>2670196322</v>
      </c>
    </row>
    <row r="15702" spans="1:4" x14ac:dyDescent="0.3">
      <c r="A15702" t="s">
        <v>18010</v>
      </c>
      <c r="B15702" t="s">
        <v>2030</v>
      </c>
      <c r="C15702">
        <v>20275</v>
      </c>
      <c r="D15702">
        <v>3473885983</v>
      </c>
    </row>
    <row r="15703" spans="1:4" x14ac:dyDescent="0.3">
      <c r="A15703" t="s">
        <v>18011</v>
      </c>
      <c r="B15703" t="s">
        <v>2113</v>
      </c>
      <c r="C15703">
        <v>49310</v>
      </c>
      <c r="D15703">
        <v>9627071331</v>
      </c>
    </row>
    <row r="15704" spans="1:4" x14ac:dyDescent="0.3">
      <c r="A15704" t="s">
        <v>18012</v>
      </c>
      <c r="B15704" t="s">
        <v>2409</v>
      </c>
      <c r="C15704">
        <v>51558</v>
      </c>
      <c r="D15704">
        <v>6322781804</v>
      </c>
    </row>
    <row r="15705" spans="1:4" x14ac:dyDescent="0.3">
      <c r="A15705" t="s">
        <v>18013</v>
      </c>
      <c r="B15705" t="s">
        <v>2931</v>
      </c>
      <c r="C15705">
        <v>10929</v>
      </c>
      <c r="D15705">
        <v>6173504774</v>
      </c>
    </row>
    <row r="15706" spans="1:4" x14ac:dyDescent="0.3">
      <c r="A15706" t="s">
        <v>18014</v>
      </c>
      <c r="B15706" t="s">
        <v>2524</v>
      </c>
      <c r="C15706">
        <v>24067</v>
      </c>
      <c r="D15706">
        <v>9458563771</v>
      </c>
    </row>
    <row r="15707" spans="1:4" x14ac:dyDescent="0.3">
      <c r="A15707" t="s">
        <v>18015</v>
      </c>
      <c r="B15707" t="s">
        <v>3512</v>
      </c>
      <c r="C15707">
        <v>15210</v>
      </c>
      <c r="D15707">
        <v>7033916019</v>
      </c>
    </row>
    <row r="15708" spans="1:4" x14ac:dyDescent="0.3">
      <c r="A15708" t="s">
        <v>18016</v>
      </c>
      <c r="B15708" t="s">
        <v>1948</v>
      </c>
      <c r="C15708">
        <v>28785</v>
      </c>
      <c r="D15708">
        <v>9984023702</v>
      </c>
    </row>
    <row r="15709" spans="1:4" x14ac:dyDescent="0.3">
      <c r="A15709" t="s">
        <v>18017</v>
      </c>
      <c r="B15709" t="s">
        <v>2197</v>
      </c>
      <c r="C15709">
        <v>36242</v>
      </c>
      <c r="D15709">
        <v>8748349712</v>
      </c>
    </row>
    <row r="15710" spans="1:4" x14ac:dyDescent="0.3">
      <c r="A15710" t="s">
        <v>18018</v>
      </c>
      <c r="B15710" t="s">
        <v>2239</v>
      </c>
      <c r="C15710">
        <v>30121</v>
      </c>
      <c r="D15710">
        <v>5726465660</v>
      </c>
    </row>
    <row r="15711" spans="1:4" x14ac:dyDescent="0.3">
      <c r="A15711" t="s">
        <v>18019</v>
      </c>
      <c r="B15711" t="s">
        <v>2164</v>
      </c>
      <c r="C15711">
        <v>16022</v>
      </c>
      <c r="D15711">
        <v>1855604000</v>
      </c>
    </row>
    <row r="15712" spans="1:4" x14ac:dyDescent="0.3">
      <c r="A15712" t="s">
        <v>18020</v>
      </c>
      <c r="B15712" t="s">
        <v>4163</v>
      </c>
      <c r="C15712">
        <v>44787</v>
      </c>
      <c r="D15712">
        <v>9483290694</v>
      </c>
    </row>
    <row r="15713" spans="1:4" x14ac:dyDescent="0.3">
      <c r="A15713" t="s">
        <v>18021</v>
      </c>
      <c r="B15713" t="s">
        <v>2006</v>
      </c>
      <c r="C15713">
        <v>39220</v>
      </c>
      <c r="D15713">
        <v>4877108939</v>
      </c>
    </row>
    <row r="15714" spans="1:4" x14ac:dyDescent="0.3">
      <c r="A15714" t="s">
        <v>18022</v>
      </c>
      <c r="B15714" t="s">
        <v>3279</v>
      </c>
      <c r="C15714">
        <v>18594</v>
      </c>
      <c r="D15714">
        <v>1425230725</v>
      </c>
    </row>
    <row r="15715" spans="1:4" x14ac:dyDescent="0.3">
      <c r="A15715" t="s">
        <v>18023</v>
      </c>
      <c r="B15715" t="s">
        <v>2207</v>
      </c>
      <c r="C15715">
        <v>31713</v>
      </c>
      <c r="D15715">
        <v>9855833406</v>
      </c>
    </row>
    <row r="15716" spans="1:4" x14ac:dyDescent="0.3">
      <c r="A15716" t="s">
        <v>18024</v>
      </c>
      <c r="B15716" t="s">
        <v>2503</v>
      </c>
      <c r="C15716">
        <v>23437</v>
      </c>
      <c r="D15716">
        <v>4698538416</v>
      </c>
    </row>
    <row r="15717" spans="1:4" x14ac:dyDescent="0.3">
      <c r="A15717" t="s">
        <v>18025</v>
      </c>
      <c r="B15717" t="s">
        <v>2931</v>
      </c>
      <c r="C15717">
        <v>32534</v>
      </c>
      <c r="D15717">
        <v>8333777430</v>
      </c>
    </row>
    <row r="15718" spans="1:4" x14ac:dyDescent="0.3">
      <c r="A15718" t="s">
        <v>18026</v>
      </c>
      <c r="B15718" t="s">
        <v>2714</v>
      </c>
      <c r="C15718">
        <v>46378</v>
      </c>
      <c r="D15718">
        <v>5837501576</v>
      </c>
    </row>
    <row r="15719" spans="1:4" x14ac:dyDescent="0.3">
      <c r="A15719" t="s">
        <v>18027</v>
      </c>
      <c r="B15719" t="s">
        <v>3560</v>
      </c>
      <c r="C15719">
        <v>42803</v>
      </c>
      <c r="D15719">
        <v>4768342426</v>
      </c>
    </row>
    <row r="15720" spans="1:4" x14ac:dyDescent="0.3">
      <c r="A15720" t="s">
        <v>18028</v>
      </c>
      <c r="B15720" t="s">
        <v>2168</v>
      </c>
      <c r="C15720">
        <v>31297</v>
      </c>
      <c r="D15720">
        <v>8373529241</v>
      </c>
    </row>
    <row r="15721" spans="1:4" x14ac:dyDescent="0.3">
      <c r="A15721" t="s">
        <v>18029</v>
      </c>
      <c r="B15721" t="s">
        <v>2687</v>
      </c>
      <c r="C15721">
        <v>29599</v>
      </c>
      <c r="D15721">
        <v>826490107</v>
      </c>
    </row>
    <row r="15722" spans="1:4" x14ac:dyDescent="0.3">
      <c r="A15722" t="s">
        <v>18030</v>
      </c>
      <c r="B15722" t="s">
        <v>2225</v>
      </c>
      <c r="C15722">
        <v>51083</v>
      </c>
      <c r="D15722">
        <v>3213290963</v>
      </c>
    </row>
    <row r="15723" spans="1:4" x14ac:dyDescent="0.3">
      <c r="A15723" t="s">
        <v>18031</v>
      </c>
      <c r="B15723" t="s">
        <v>2424</v>
      </c>
      <c r="C15723">
        <v>55435</v>
      </c>
      <c r="D15723">
        <v>7467563949</v>
      </c>
    </row>
    <row r="15724" spans="1:4" x14ac:dyDescent="0.3">
      <c r="A15724" t="s">
        <v>18032</v>
      </c>
      <c r="B15724" t="s">
        <v>2552</v>
      </c>
      <c r="C15724">
        <v>39999</v>
      </c>
      <c r="D15724">
        <v>1163292249</v>
      </c>
    </row>
    <row r="15725" spans="1:4" x14ac:dyDescent="0.3">
      <c r="A15725" t="s">
        <v>18033</v>
      </c>
      <c r="B15725" t="s">
        <v>1991</v>
      </c>
      <c r="C15725">
        <v>26000</v>
      </c>
      <c r="D15725">
        <v>9305168396</v>
      </c>
    </row>
    <row r="15726" spans="1:4" x14ac:dyDescent="0.3">
      <c r="A15726" t="s">
        <v>18034</v>
      </c>
      <c r="B15726" t="s">
        <v>2089</v>
      </c>
      <c r="C15726">
        <v>34985</v>
      </c>
      <c r="D15726">
        <v>3292353998</v>
      </c>
    </row>
    <row r="15727" spans="1:4" x14ac:dyDescent="0.3">
      <c r="A15727" t="s">
        <v>18035</v>
      </c>
      <c r="B15727" t="s">
        <v>2587</v>
      </c>
      <c r="C15727">
        <v>12429</v>
      </c>
      <c r="D15727">
        <v>4150450668</v>
      </c>
    </row>
    <row r="15728" spans="1:4" x14ac:dyDescent="0.3">
      <c r="A15728" t="s">
        <v>18036</v>
      </c>
      <c r="B15728" t="s">
        <v>4362</v>
      </c>
      <c r="C15728">
        <v>43862</v>
      </c>
      <c r="D15728">
        <v>2177097355</v>
      </c>
    </row>
    <row r="15729" spans="1:4" x14ac:dyDescent="0.3">
      <c r="A15729" t="s">
        <v>18037</v>
      </c>
      <c r="B15729" t="s">
        <v>2283</v>
      </c>
      <c r="C15729">
        <v>16884</v>
      </c>
      <c r="D15729">
        <v>3097425365</v>
      </c>
    </row>
    <row r="15730" spans="1:4" x14ac:dyDescent="0.3">
      <c r="A15730" t="s">
        <v>18038</v>
      </c>
      <c r="B15730" t="s">
        <v>2403</v>
      </c>
      <c r="C15730">
        <v>42849</v>
      </c>
      <c r="D15730">
        <v>492630925</v>
      </c>
    </row>
    <row r="15731" spans="1:4" x14ac:dyDescent="0.3">
      <c r="A15731" t="s">
        <v>18039</v>
      </c>
      <c r="B15731" t="s">
        <v>2552</v>
      </c>
      <c r="C15731">
        <v>57522</v>
      </c>
      <c r="D15731">
        <v>5285704227</v>
      </c>
    </row>
    <row r="15732" spans="1:4" x14ac:dyDescent="0.3">
      <c r="A15732" t="s">
        <v>18040</v>
      </c>
      <c r="B15732" t="s">
        <v>2101</v>
      </c>
      <c r="C15732">
        <v>17169</v>
      </c>
      <c r="D15732">
        <v>5588978080</v>
      </c>
    </row>
    <row r="15733" spans="1:4" x14ac:dyDescent="0.3">
      <c r="A15733" t="s">
        <v>18041</v>
      </c>
      <c r="B15733" t="s">
        <v>2173</v>
      </c>
      <c r="C15733">
        <v>23961</v>
      </c>
      <c r="D15733">
        <v>8032296239</v>
      </c>
    </row>
    <row r="15734" spans="1:4" x14ac:dyDescent="0.3">
      <c r="A15734" t="s">
        <v>18042</v>
      </c>
      <c r="B15734" t="s">
        <v>2276</v>
      </c>
      <c r="C15734">
        <v>37490</v>
      </c>
      <c r="D15734">
        <v>701563818</v>
      </c>
    </row>
    <row r="15735" spans="1:4" x14ac:dyDescent="0.3">
      <c r="A15735" t="s">
        <v>18043</v>
      </c>
      <c r="B15735" t="s">
        <v>2127</v>
      </c>
      <c r="C15735">
        <v>36187</v>
      </c>
      <c r="D15735">
        <v>8238030943</v>
      </c>
    </row>
    <row r="15736" spans="1:4" x14ac:dyDescent="0.3">
      <c r="A15736" t="s">
        <v>18044</v>
      </c>
      <c r="B15736" t="s">
        <v>2682</v>
      </c>
      <c r="C15736">
        <v>51800</v>
      </c>
      <c r="D15736">
        <v>2257563263</v>
      </c>
    </row>
    <row r="15737" spans="1:4" x14ac:dyDescent="0.3">
      <c r="A15737" t="s">
        <v>18045</v>
      </c>
      <c r="B15737" t="s">
        <v>1948</v>
      </c>
      <c r="C15737">
        <v>30817</v>
      </c>
      <c r="D15737">
        <v>2307209530</v>
      </c>
    </row>
    <row r="15738" spans="1:4" x14ac:dyDescent="0.3">
      <c r="A15738" t="s">
        <v>18046</v>
      </c>
      <c r="B15738" t="s">
        <v>2647</v>
      </c>
      <c r="C15738">
        <v>46419</v>
      </c>
      <c r="D15738">
        <v>4260324861</v>
      </c>
    </row>
    <row r="15739" spans="1:4" x14ac:dyDescent="0.3">
      <c r="A15739" t="s">
        <v>18047</v>
      </c>
      <c r="B15739" t="s">
        <v>2249</v>
      </c>
      <c r="C15739">
        <v>38973</v>
      </c>
      <c r="D15739">
        <v>1313434965</v>
      </c>
    </row>
    <row r="15740" spans="1:4" x14ac:dyDescent="0.3">
      <c r="A15740" t="s">
        <v>18048</v>
      </c>
      <c r="B15740" t="s">
        <v>2809</v>
      </c>
      <c r="C15740">
        <v>18463</v>
      </c>
      <c r="D15740">
        <v>5903124704</v>
      </c>
    </row>
    <row r="15741" spans="1:4" x14ac:dyDescent="0.3">
      <c r="A15741" t="s">
        <v>18049</v>
      </c>
      <c r="B15741" t="s">
        <v>2511</v>
      </c>
      <c r="C15741">
        <v>29201</v>
      </c>
      <c r="D15741">
        <v>813832926</v>
      </c>
    </row>
    <row r="15742" spans="1:4" x14ac:dyDescent="0.3">
      <c r="A15742" t="s">
        <v>18050</v>
      </c>
      <c r="B15742" t="s">
        <v>2164</v>
      </c>
      <c r="C15742">
        <v>45051</v>
      </c>
      <c r="D15742">
        <v>1923178164</v>
      </c>
    </row>
    <row r="15743" spans="1:4" x14ac:dyDescent="0.3">
      <c r="A15743" t="s">
        <v>18051</v>
      </c>
      <c r="B15743" t="s">
        <v>2118</v>
      </c>
      <c r="C15743">
        <v>17758</v>
      </c>
      <c r="D15743">
        <v>6283719635</v>
      </c>
    </row>
    <row r="15744" spans="1:4" x14ac:dyDescent="0.3">
      <c r="A15744" t="s">
        <v>18052</v>
      </c>
      <c r="B15744" t="s">
        <v>2401</v>
      </c>
      <c r="C15744">
        <v>35007</v>
      </c>
      <c r="D15744">
        <v>4579641655</v>
      </c>
    </row>
    <row r="15745" spans="1:4" x14ac:dyDescent="0.3">
      <c r="A15745" t="s">
        <v>18053</v>
      </c>
      <c r="B15745" t="s">
        <v>2244</v>
      </c>
      <c r="C15745">
        <v>56742</v>
      </c>
      <c r="D15745">
        <v>3000763902</v>
      </c>
    </row>
    <row r="15746" spans="1:4" x14ac:dyDescent="0.3">
      <c r="A15746" t="s">
        <v>18054</v>
      </c>
      <c r="B15746" t="s">
        <v>2219</v>
      </c>
      <c r="C15746">
        <v>38990</v>
      </c>
      <c r="D15746">
        <v>549857826</v>
      </c>
    </row>
    <row r="15747" spans="1:4" x14ac:dyDescent="0.3">
      <c r="A15747" t="s">
        <v>18055</v>
      </c>
      <c r="B15747" t="s">
        <v>2083</v>
      </c>
      <c r="C15747">
        <v>19063</v>
      </c>
      <c r="D15747">
        <v>5347887761</v>
      </c>
    </row>
    <row r="15748" spans="1:4" x14ac:dyDescent="0.3">
      <c r="A15748" t="s">
        <v>18056</v>
      </c>
      <c r="B15748" t="s">
        <v>2734</v>
      </c>
      <c r="C15748">
        <v>23507</v>
      </c>
      <c r="D15748">
        <v>397599129</v>
      </c>
    </row>
    <row r="15749" spans="1:4" x14ac:dyDescent="0.3">
      <c r="A15749" t="s">
        <v>18057</v>
      </c>
      <c r="B15749" t="s">
        <v>2244</v>
      </c>
      <c r="C15749">
        <v>36958</v>
      </c>
      <c r="D15749">
        <v>7892446737</v>
      </c>
    </row>
    <row r="15750" spans="1:4" x14ac:dyDescent="0.3">
      <c r="A15750" t="s">
        <v>18058</v>
      </c>
      <c r="B15750" t="s">
        <v>2424</v>
      </c>
      <c r="C15750">
        <v>45379</v>
      </c>
      <c r="D15750">
        <v>8157157730</v>
      </c>
    </row>
    <row r="15751" spans="1:4" x14ac:dyDescent="0.3">
      <c r="A15751" t="s">
        <v>18059</v>
      </c>
      <c r="B15751" t="s">
        <v>2192</v>
      </c>
      <c r="C15751">
        <v>19522</v>
      </c>
      <c r="D15751">
        <v>509389570</v>
      </c>
    </row>
    <row r="15752" spans="1:4" x14ac:dyDescent="0.3">
      <c r="A15752" t="s">
        <v>18060</v>
      </c>
      <c r="B15752" t="s">
        <v>2154</v>
      </c>
      <c r="C15752">
        <v>56767</v>
      </c>
      <c r="D15752">
        <v>7673188813</v>
      </c>
    </row>
    <row r="15753" spans="1:4" x14ac:dyDescent="0.3">
      <c r="A15753" t="s">
        <v>18061</v>
      </c>
      <c r="B15753" t="s">
        <v>2623</v>
      </c>
      <c r="C15753">
        <v>43692</v>
      </c>
      <c r="D15753">
        <v>7462961601</v>
      </c>
    </row>
    <row r="15754" spans="1:4" x14ac:dyDescent="0.3">
      <c r="A15754" t="s">
        <v>18062</v>
      </c>
      <c r="B15754" t="s">
        <v>2856</v>
      </c>
      <c r="C15754">
        <v>16067</v>
      </c>
      <c r="D15754">
        <v>6890491998</v>
      </c>
    </row>
    <row r="15755" spans="1:4" x14ac:dyDescent="0.3">
      <c r="A15755" t="s">
        <v>18063</v>
      </c>
      <c r="B15755" t="s">
        <v>2116</v>
      </c>
      <c r="C15755">
        <v>23459</v>
      </c>
      <c r="D15755">
        <v>1549399640</v>
      </c>
    </row>
    <row r="15756" spans="1:4" x14ac:dyDescent="0.3">
      <c r="A15756" t="s">
        <v>18064</v>
      </c>
      <c r="B15756" t="s">
        <v>2557</v>
      </c>
      <c r="C15756">
        <v>57755</v>
      </c>
      <c r="D15756">
        <v>9089601147</v>
      </c>
    </row>
    <row r="15757" spans="1:4" x14ac:dyDescent="0.3">
      <c r="A15757" t="s">
        <v>18065</v>
      </c>
      <c r="B15757" t="s">
        <v>2131</v>
      </c>
      <c r="C15757">
        <v>38090</v>
      </c>
      <c r="D15757">
        <v>8904404991</v>
      </c>
    </row>
    <row r="15758" spans="1:4" x14ac:dyDescent="0.3">
      <c r="A15758" t="s">
        <v>18066</v>
      </c>
      <c r="B15758" t="s">
        <v>2536</v>
      </c>
      <c r="C15758">
        <v>47946</v>
      </c>
      <c r="D15758">
        <v>3843300291</v>
      </c>
    </row>
    <row r="15759" spans="1:4" x14ac:dyDescent="0.3">
      <c r="A15759" t="s">
        <v>18067</v>
      </c>
      <c r="B15759" t="s">
        <v>2800</v>
      </c>
      <c r="C15759">
        <v>28982</v>
      </c>
      <c r="D15759">
        <v>6815475379</v>
      </c>
    </row>
    <row r="15760" spans="1:4" x14ac:dyDescent="0.3">
      <c r="A15760" t="s">
        <v>18068</v>
      </c>
      <c r="B15760" t="s">
        <v>3390</v>
      </c>
      <c r="C15760">
        <v>24175</v>
      </c>
      <c r="D15760">
        <v>1565607864</v>
      </c>
    </row>
    <row r="15761" spans="1:4" x14ac:dyDescent="0.3">
      <c r="A15761" t="s">
        <v>18069</v>
      </c>
      <c r="B15761" t="s">
        <v>3044</v>
      </c>
      <c r="C15761">
        <v>48060</v>
      </c>
      <c r="D15761">
        <v>3463222345</v>
      </c>
    </row>
    <row r="15762" spans="1:4" x14ac:dyDescent="0.3">
      <c r="A15762" t="s">
        <v>18070</v>
      </c>
      <c r="B15762" t="s">
        <v>2441</v>
      </c>
      <c r="C15762">
        <v>30968</v>
      </c>
      <c r="D15762">
        <v>2128813026</v>
      </c>
    </row>
    <row r="15763" spans="1:4" x14ac:dyDescent="0.3">
      <c r="A15763" t="s">
        <v>18071</v>
      </c>
      <c r="B15763" t="s">
        <v>2077</v>
      </c>
      <c r="C15763">
        <v>19871</v>
      </c>
      <c r="D15763">
        <v>2353272215</v>
      </c>
    </row>
    <row r="15764" spans="1:4" x14ac:dyDescent="0.3">
      <c r="A15764" t="s">
        <v>18072</v>
      </c>
      <c r="B15764" t="s">
        <v>2035</v>
      </c>
      <c r="C15764">
        <v>47734</v>
      </c>
      <c r="D15764">
        <v>5687748091</v>
      </c>
    </row>
    <row r="15765" spans="1:4" x14ac:dyDescent="0.3">
      <c r="A15765" t="s">
        <v>18073</v>
      </c>
      <c r="B15765" t="s">
        <v>2369</v>
      </c>
      <c r="C15765">
        <v>18810</v>
      </c>
      <c r="D15765">
        <v>9620547551</v>
      </c>
    </row>
    <row r="15766" spans="1:4" x14ac:dyDescent="0.3">
      <c r="A15766" t="s">
        <v>18074</v>
      </c>
      <c r="B15766" t="s">
        <v>2374</v>
      </c>
      <c r="C15766">
        <v>23788</v>
      </c>
      <c r="D15766">
        <v>4175195971</v>
      </c>
    </row>
    <row r="15767" spans="1:4" x14ac:dyDescent="0.3">
      <c r="A15767" t="s">
        <v>18075</v>
      </c>
      <c r="B15767" t="s">
        <v>1978</v>
      </c>
      <c r="C15767">
        <v>56228</v>
      </c>
      <c r="D15767">
        <v>7007279686</v>
      </c>
    </row>
    <row r="15768" spans="1:4" x14ac:dyDescent="0.3">
      <c r="A15768" t="s">
        <v>18076</v>
      </c>
      <c r="B15768" t="s">
        <v>2109</v>
      </c>
      <c r="C15768">
        <v>39296</v>
      </c>
      <c r="D15768">
        <v>7243767311</v>
      </c>
    </row>
    <row r="15769" spans="1:4" x14ac:dyDescent="0.3">
      <c r="A15769" t="s">
        <v>18077</v>
      </c>
      <c r="B15769" t="s">
        <v>2389</v>
      </c>
      <c r="C15769">
        <v>56460</v>
      </c>
      <c r="D15769">
        <v>9373778889</v>
      </c>
    </row>
    <row r="15770" spans="1:4" x14ac:dyDescent="0.3">
      <c r="A15770" t="s">
        <v>18078</v>
      </c>
      <c r="B15770" t="s">
        <v>2154</v>
      </c>
      <c r="C15770">
        <v>25973</v>
      </c>
      <c r="D15770">
        <v>1472093461</v>
      </c>
    </row>
    <row r="15771" spans="1:4" x14ac:dyDescent="0.3">
      <c r="A15771" t="s">
        <v>18079</v>
      </c>
      <c r="B15771" t="s">
        <v>2663</v>
      </c>
      <c r="C15771">
        <v>25477</v>
      </c>
      <c r="D15771">
        <v>5907724676</v>
      </c>
    </row>
    <row r="15772" spans="1:4" x14ac:dyDescent="0.3">
      <c r="A15772" t="s">
        <v>18080</v>
      </c>
      <c r="B15772" t="s">
        <v>2606</v>
      </c>
      <c r="C15772">
        <v>40799</v>
      </c>
      <c r="D15772">
        <v>6106380341</v>
      </c>
    </row>
    <row r="15773" spans="1:4" x14ac:dyDescent="0.3">
      <c r="A15773" t="s">
        <v>18081</v>
      </c>
      <c r="B15773" t="s">
        <v>2734</v>
      </c>
      <c r="C15773">
        <v>51698</v>
      </c>
      <c r="D15773">
        <v>4037854406</v>
      </c>
    </row>
    <row r="15774" spans="1:4" x14ac:dyDescent="0.3">
      <c r="A15774" t="s">
        <v>18082</v>
      </c>
      <c r="B15774" t="s">
        <v>3915</v>
      </c>
      <c r="C15774">
        <v>20161</v>
      </c>
      <c r="D15774">
        <v>87033755</v>
      </c>
    </row>
    <row r="15775" spans="1:4" x14ac:dyDescent="0.3">
      <c r="A15775" t="s">
        <v>18083</v>
      </c>
      <c r="B15775" t="s">
        <v>2099</v>
      </c>
      <c r="C15775">
        <v>44462</v>
      </c>
      <c r="D15775">
        <v>4342145855</v>
      </c>
    </row>
    <row r="15776" spans="1:4" x14ac:dyDescent="0.3">
      <c r="A15776" t="s">
        <v>18084</v>
      </c>
      <c r="B15776" t="s">
        <v>2137</v>
      </c>
      <c r="C15776">
        <v>58747</v>
      </c>
      <c r="D15776">
        <v>4670832530</v>
      </c>
    </row>
    <row r="15777" spans="1:4" x14ac:dyDescent="0.3">
      <c r="A15777" t="s">
        <v>18085</v>
      </c>
      <c r="B15777" t="s">
        <v>2923</v>
      </c>
      <c r="C15777">
        <v>26724</v>
      </c>
      <c r="D15777">
        <v>9151658844</v>
      </c>
    </row>
    <row r="15778" spans="1:4" x14ac:dyDescent="0.3">
      <c r="A15778" t="s">
        <v>18086</v>
      </c>
      <c r="B15778" t="s">
        <v>2032</v>
      </c>
      <c r="C15778">
        <v>33569</v>
      </c>
      <c r="D15778">
        <v>701563818</v>
      </c>
    </row>
    <row r="15779" spans="1:4" x14ac:dyDescent="0.3">
      <c r="A15779" t="s">
        <v>18087</v>
      </c>
      <c r="B15779" t="s">
        <v>2345</v>
      </c>
      <c r="C15779">
        <v>44961</v>
      </c>
      <c r="D15779">
        <v>8482007106</v>
      </c>
    </row>
    <row r="15780" spans="1:4" x14ac:dyDescent="0.3">
      <c r="A15780" t="s">
        <v>18088</v>
      </c>
      <c r="B15780" t="s">
        <v>2149</v>
      </c>
      <c r="C15780">
        <v>20627</v>
      </c>
      <c r="D15780">
        <v>5561472151</v>
      </c>
    </row>
    <row r="15781" spans="1:4" x14ac:dyDescent="0.3">
      <c r="A15781" t="s">
        <v>18089</v>
      </c>
      <c r="B15781" t="s">
        <v>2424</v>
      </c>
      <c r="C15781">
        <v>14691</v>
      </c>
      <c r="D15781">
        <v>7098438871</v>
      </c>
    </row>
    <row r="15782" spans="1:4" x14ac:dyDescent="0.3">
      <c r="A15782" t="s">
        <v>18090</v>
      </c>
      <c r="B15782" t="s">
        <v>3092</v>
      </c>
      <c r="C15782">
        <v>42568</v>
      </c>
      <c r="D15782">
        <v>1892125439</v>
      </c>
    </row>
    <row r="15783" spans="1:4" x14ac:dyDescent="0.3">
      <c r="A15783" t="s">
        <v>18091</v>
      </c>
      <c r="B15783" t="s">
        <v>1993</v>
      </c>
      <c r="C15783">
        <v>31620</v>
      </c>
      <c r="D15783">
        <v>939715988</v>
      </c>
    </row>
    <row r="15784" spans="1:4" x14ac:dyDescent="0.3">
      <c r="A15784" t="s">
        <v>18092</v>
      </c>
      <c r="B15784" t="s">
        <v>1942</v>
      </c>
      <c r="C15784">
        <v>43050</v>
      </c>
      <c r="D15784">
        <v>7573774818</v>
      </c>
    </row>
    <row r="15785" spans="1:4" x14ac:dyDescent="0.3">
      <c r="A15785" t="s">
        <v>18093</v>
      </c>
      <c r="B15785" t="s">
        <v>3533</v>
      </c>
      <c r="C15785">
        <v>50471</v>
      </c>
      <c r="D15785">
        <v>2670196322</v>
      </c>
    </row>
    <row r="15786" spans="1:4" x14ac:dyDescent="0.3">
      <c r="A15786" t="s">
        <v>18094</v>
      </c>
      <c r="B15786" t="s">
        <v>2606</v>
      </c>
      <c r="C15786">
        <v>34899</v>
      </c>
      <c r="D15786">
        <v>1462119603</v>
      </c>
    </row>
    <row r="15787" spans="1:4" x14ac:dyDescent="0.3">
      <c r="A15787" t="s">
        <v>18095</v>
      </c>
      <c r="B15787" t="s">
        <v>2533</v>
      </c>
      <c r="C15787">
        <v>23995</v>
      </c>
      <c r="D15787">
        <v>4579641655</v>
      </c>
    </row>
    <row r="15788" spans="1:4" x14ac:dyDescent="0.3">
      <c r="A15788" t="s">
        <v>18096</v>
      </c>
      <c r="B15788" t="s">
        <v>2790</v>
      </c>
      <c r="C15788">
        <v>27496</v>
      </c>
      <c r="D15788">
        <v>4786629839</v>
      </c>
    </row>
    <row r="15789" spans="1:4" x14ac:dyDescent="0.3">
      <c r="A15789" t="s">
        <v>18097</v>
      </c>
      <c r="B15789" t="s">
        <v>2345</v>
      </c>
      <c r="C15789">
        <v>37855</v>
      </c>
      <c r="D15789">
        <v>7794042674</v>
      </c>
    </row>
    <row r="15790" spans="1:4" x14ac:dyDescent="0.3">
      <c r="A15790" t="s">
        <v>18098</v>
      </c>
      <c r="B15790" t="s">
        <v>3113</v>
      </c>
      <c r="C15790">
        <v>13866</v>
      </c>
      <c r="D15790">
        <v>1364767856</v>
      </c>
    </row>
    <row r="15791" spans="1:4" x14ac:dyDescent="0.3">
      <c r="A15791" t="s">
        <v>18099</v>
      </c>
      <c r="B15791" t="s">
        <v>2746</v>
      </c>
      <c r="C15791">
        <v>49133</v>
      </c>
      <c r="D15791">
        <v>5837501576</v>
      </c>
    </row>
    <row r="15792" spans="1:4" x14ac:dyDescent="0.3">
      <c r="A15792" t="s">
        <v>18100</v>
      </c>
      <c r="B15792" t="s">
        <v>2032</v>
      </c>
      <c r="C15792">
        <v>51417</v>
      </c>
      <c r="D15792">
        <v>4535395691</v>
      </c>
    </row>
    <row r="15793" spans="1:4" x14ac:dyDescent="0.3">
      <c r="A15793" t="s">
        <v>18101</v>
      </c>
      <c r="B15793" t="s">
        <v>3201</v>
      </c>
      <c r="C15793">
        <v>59187</v>
      </c>
      <c r="D15793">
        <v>7775126329</v>
      </c>
    </row>
    <row r="15794" spans="1:4" x14ac:dyDescent="0.3">
      <c r="A15794" t="s">
        <v>18102</v>
      </c>
      <c r="B15794" t="s">
        <v>1974</v>
      </c>
      <c r="C15794">
        <v>26741</v>
      </c>
      <c r="D15794">
        <v>304906506</v>
      </c>
    </row>
    <row r="15795" spans="1:4" x14ac:dyDescent="0.3">
      <c r="A15795" t="s">
        <v>18103</v>
      </c>
      <c r="B15795" t="s">
        <v>1940</v>
      </c>
      <c r="C15795">
        <v>23133</v>
      </c>
      <c r="D15795">
        <v>4439073344</v>
      </c>
    </row>
    <row r="15796" spans="1:4" x14ac:dyDescent="0.3">
      <c r="A15796" t="s">
        <v>18104</v>
      </c>
      <c r="B15796" t="s">
        <v>2391</v>
      </c>
      <c r="C15796">
        <v>47160</v>
      </c>
      <c r="D15796">
        <v>8044612831</v>
      </c>
    </row>
    <row r="15797" spans="1:4" x14ac:dyDescent="0.3">
      <c r="A15797" t="s">
        <v>18105</v>
      </c>
      <c r="B15797" t="s">
        <v>2617</v>
      </c>
      <c r="C15797">
        <v>52662</v>
      </c>
      <c r="D15797">
        <v>8256403403</v>
      </c>
    </row>
    <row r="15798" spans="1:4" x14ac:dyDescent="0.3">
      <c r="A15798" t="s">
        <v>18106</v>
      </c>
      <c r="B15798" t="s">
        <v>2396</v>
      </c>
      <c r="C15798">
        <v>20487</v>
      </c>
      <c r="D15798">
        <v>4260324861</v>
      </c>
    </row>
    <row r="15799" spans="1:4" x14ac:dyDescent="0.3">
      <c r="A15799" t="s">
        <v>18107</v>
      </c>
      <c r="B15799" t="s">
        <v>2393</v>
      </c>
      <c r="C15799">
        <v>11503</v>
      </c>
      <c r="D15799">
        <v>509389570</v>
      </c>
    </row>
    <row r="15800" spans="1:4" x14ac:dyDescent="0.3">
      <c r="A15800" t="s">
        <v>18108</v>
      </c>
      <c r="B15800" t="s">
        <v>2716</v>
      </c>
      <c r="C15800">
        <v>20575</v>
      </c>
      <c r="D15800">
        <v>7178607831</v>
      </c>
    </row>
    <row r="15801" spans="1:4" x14ac:dyDescent="0.3">
      <c r="A15801" t="s">
        <v>18109</v>
      </c>
      <c r="B15801" t="s">
        <v>2089</v>
      </c>
      <c r="C15801">
        <v>18162</v>
      </c>
      <c r="D15801">
        <v>146065492</v>
      </c>
    </row>
    <row r="15802" spans="1:4" x14ac:dyDescent="0.3">
      <c r="A15802" t="s">
        <v>18110</v>
      </c>
      <c r="B15802" t="s">
        <v>2151</v>
      </c>
      <c r="C15802">
        <v>52943</v>
      </c>
      <c r="D15802">
        <v>7635344498</v>
      </c>
    </row>
    <row r="15803" spans="1:4" x14ac:dyDescent="0.3">
      <c r="A15803" t="s">
        <v>18111</v>
      </c>
      <c r="B15803" t="s">
        <v>2709</v>
      </c>
      <c r="C15803">
        <v>42941</v>
      </c>
      <c r="D15803">
        <v>5990182805</v>
      </c>
    </row>
    <row r="15804" spans="1:4" x14ac:dyDescent="0.3">
      <c r="A15804" t="s">
        <v>18112</v>
      </c>
      <c r="B15804" t="s">
        <v>2358</v>
      </c>
      <c r="C15804">
        <v>31391</v>
      </c>
      <c r="D15804">
        <v>5984294621</v>
      </c>
    </row>
    <row r="15805" spans="1:4" x14ac:dyDescent="0.3">
      <c r="A15805" t="s">
        <v>18113</v>
      </c>
      <c r="B15805" t="s">
        <v>2387</v>
      </c>
      <c r="C15805">
        <v>34489</v>
      </c>
      <c r="D15805">
        <v>5948190226</v>
      </c>
    </row>
    <row r="15806" spans="1:4" x14ac:dyDescent="0.3">
      <c r="A15806" t="s">
        <v>18114</v>
      </c>
      <c r="B15806" t="s">
        <v>3235</v>
      </c>
      <c r="C15806">
        <v>32968</v>
      </c>
      <c r="D15806">
        <v>6253520369</v>
      </c>
    </row>
    <row r="15807" spans="1:4" x14ac:dyDescent="0.3">
      <c r="A15807" t="s">
        <v>18115</v>
      </c>
      <c r="B15807" t="s">
        <v>3753</v>
      </c>
      <c r="C15807">
        <v>21604</v>
      </c>
      <c r="D15807">
        <v>5637692440</v>
      </c>
    </row>
    <row r="15808" spans="1:4" x14ac:dyDescent="0.3">
      <c r="A15808" t="s">
        <v>18116</v>
      </c>
      <c r="B15808" t="s">
        <v>2116</v>
      </c>
      <c r="C15808">
        <v>58164</v>
      </c>
      <c r="D15808">
        <v>4453315724</v>
      </c>
    </row>
    <row r="15809" spans="1:4" x14ac:dyDescent="0.3">
      <c r="A15809" t="s">
        <v>18117</v>
      </c>
      <c r="B15809" t="s">
        <v>2083</v>
      </c>
      <c r="C15809">
        <v>24016</v>
      </c>
      <c r="D15809">
        <v>4670832530</v>
      </c>
    </row>
    <row r="15810" spans="1:4" x14ac:dyDescent="0.3">
      <c r="A15810" t="s">
        <v>18118</v>
      </c>
      <c r="B15810" t="s">
        <v>1946</v>
      </c>
      <c r="C15810">
        <v>30562</v>
      </c>
      <c r="D15810">
        <v>4235594176</v>
      </c>
    </row>
    <row r="15811" spans="1:4" x14ac:dyDescent="0.3">
      <c r="A15811" t="s">
        <v>18119</v>
      </c>
      <c r="B15811" t="s">
        <v>2028</v>
      </c>
      <c r="C15811">
        <v>49822</v>
      </c>
      <c r="D15811">
        <v>87033755</v>
      </c>
    </row>
    <row r="15812" spans="1:4" x14ac:dyDescent="0.3">
      <c r="A15812" t="s">
        <v>18120</v>
      </c>
      <c r="B15812" t="s">
        <v>3076</v>
      </c>
      <c r="C15812">
        <v>55066</v>
      </c>
      <c r="D15812">
        <v>4716524892</v>
      </c>
    </row>
    <row r="15813" spans="1:4" x14ac:dyDescent="0.3">
      <c r="A15813" t="s">
        <v>18121</v>
      </c>
      <c r="B15813" t="s">
        <v>2173</v>
      </c>
      <c r="C15813">
        <v>14901</v>
      </c>
      <c r="D15813">
        <v>6820956614</v>
      </c>
    </row>
    <row r="15814" spans="1:4" x14ac:dyDescent="0.3">
      <c r="A15814" t="s">
        <v>18122</v>
      </c>
      <c r="B15814" t="s">
        <v>2517</v>
      </c>
      <c r="C15814">
        <v>52678</v>
      </c>
      <c r="D15814">
        <v>5064247826</v>
      </c>
    </row>
    <row r="15815" spans="1:4" x14ac:dyDescent="0.3">
      <c r="A15815" t="s">
        <v>18123</v>
      </c>
      <c r="B15815" t="s">
        <v>3512</v>
      </c>
      <c r="C15815">
        <v>13384</v>
      </c>
      <c r="D15815">
        <v>5948190226</v>
      </c>
    </row>
    <row r="15816" spans="1:4" x14ac:dyDescent="0.3">
      <c r="A15816" t="s">
        <v>18124</v>
      </c>
      <c r="B15816" t="s">
        <v>2965</v>
      </c>
      <c r="C15816">
        <v>13454</v>
      </c>
      <c r="D15816">
        <v>8302317314</v>
      </c>
    </row>
    <row r="15817" spans="1:4" x14ac:dyDescent="0.3">
      <c r="A15817" t="s">
        <v>18125</v>
      </c>
      <c r="B15817" t="s">
        <v>2389</v>
      </c>
      <c r="C15817">
        <v>24160</v>
      </c>
      <c r="D15817">
        <v>6938295417</v>
      </c>
    </row>
    <row r="15818" spans="1:4" x14ac:dyDescent="0.3">
      <c r="A15818" t="s">
        <v>18126</v>
      </c>
      <c r="B15818" t="s">
        <v>2853</v>
      </c>
      <c r="C15818">
        <v>32961</v>
      </c>
      <c r="D15818">
        <v>3041948354</v>
      </c>
    </row>
    <row r="15819" spans="1:4" x14ac:dyDescent="0.3">
      <c r="A15819" t="s">
        <v>18127</v>
      </c>
      <c r="B15819" t="s">
        <v>2546</v>
      </c>
      <c r="C15819">
        <v>52785</v>
      </c>
      <c r="D15819">
        <v>7962906979</v>
      </c>
    </row>
    <row r="15820" spans="1:4" x14ac:dyDescent="0.3">
      <c r="A15820" t="s">
        <v>18128</v>
      </c>
      <c r="B15820" t="s">
        <v>2647</v>
      </c>
      <c r="C15820">
        <v>28097</v>
      </c>
      <c r="D15820">
        <v>3661649302</v>
      </c>
    </row>
    <row r="15821" spans="1:4" x14ac:dyDescent="0.3">
      <c r="A15821" t="s">
        <v>18129</v>
      </c>
      <c r="B15821" t="s">
        <v>2614</v>
      </c>
      <c r="C15821">
        <v>33296</v>
      </c>
      <c r="D15821">
        <v>8419732141</v>
      </c>
    </row>
    <row r="15822" spans="1:4" x14ac:dyDescent="0.3">
      <c r="A15822" t="s">
        <v>18130</v>
      </c>
      <c r="B15822" t="s">
        <v>3092</v>
      </c>
      <c r="C15822">
        <v>38998</v>
      </c>
      <c r="D15822">
        <v>7473861379</v>
      </c>
    </row>
    <row r="15823" spans="1:4" x14ac:dyDescent="0.3">
      <c r="A15823" t="s">
        <v>18131</v>
      </c>
      <c r="B15823" t="s">
        <v>1958</v>
      </c>
      <c r="C15823">
        <v>16882</v>
      </c>
      <c r="D15823">
        <v>2922893758</v>
      </c>
    </row>
    <row r="15824" spans="1:4" x14ac:dyDescent="0.3">
      <c r="A15824" t="s">
        <v>18132</v>
      </c>
      <c r="B15824" t="s">
        <v>1995</v>
      </c>
      <c r="C15824">
        <v>50138</v>
      </c>
      <c r="D15824">
        <v>515647594</v>
      </c>
    </row>
    <row r="15825" spans="1:4" x14ac:dyDescent="0.3">
      <c r="A15825" t="s">
        <v>18133</v>
      </c>
      <c r="B15825" t="s">
        <v>2271</v>
      </c>
      <c r="C15825">
        <v>41626</v>
      </c>
      <c r="D15825">
        <v>7367438190</v>
      </c>
    </row>
    <row r="15826" spans="1:4" x14ac:dyDescent="0.3">
      <c r="A15826" t="s">
        <v>18134</v>
      </c>
      <c r="B15826" t="s">
        <v>3271</v>
      </c>
      <c r="C15826">
        <v>59692</v>
      </c>
      <c r="D15826">
        <v>3824197065</v>
      </c>
    </row>
    <row r="15827" spans="1:4" x14ac:dyDescent="0.3">
      <c r="A15827" t="s">
        <v>18135</v>
      </c>
      <c r="B15827" t="s">
        <v>2596</v>
      </c>
      <c r="C15827">
        <v>15249</v>
      </c>
      <c r="D15827">
        <v>7112955017</v>
      </c>
    </row>
    <row r="15828" spans="1:4" x14ac:dyDescent="0.3">
      <c r="A15828" t="s">
        <v>18136</v>
      </c>
      <c r="B15828" t="s">
        <v>2212</v>
      </c>
      <c r="C15828">
        <v>39910</v>
      </c>
      <c r="D15828">
        <v>6279928705</v>
      </c>
    </row>
    <row r="15829" spans="1:4" x14ac:dyDescent="0.3">
      <c r="A15829" t="s">
        <v>18137</v>
      </c>
      <c r="B15829" t="s">
        <v>2246</v>
      </c>
      <c r="C15829">
        <v>50641</v>
      </c>
      <c r="D15829">
        <v>3469413983</v>
      </c>
    </row>
    <row r="15830" spans="1:4" x14ac:dyDescent="0.3">
      <c r="A15830" t="s">
        <v>18138</v>
      </c>
      <c r="B15830" t="s">
        <v>2415</v>
      </c>
      <c r="C15830">
        <v>53377</v>
      </c>
      <c r="D15830">
        <v>4185019157</v>
      </c>
    </row>
    <row r="15831" spans="1:4" x14ac:dyDescent="0.3">
      <c r="A15831" t="s">
        <v>18139</v>
      </c>
      <c r="B15831" t="s">
        <v>2188</v>
      </c>
      <c r="C15831">
        <v>47951</v>
      </c>
      <c r="D15831">
        <v>6009848660</v>
      </c>
    </row>
    <row r="15832" spans="1:4" x14ac:dyDescent="0.3">
      <c r="A15832" t="s">
        <v>18140</v>
      </c>
      <c r="B15832" t="s">
        <v>2752</v>
      </c>
      <c r="C15832">
        <v>12577</v>
      </c>
      <c r="D15832">
        <v>2885061928</v>
      </c>
    </row>
    <row r="15833" spans="1:4" x14ac:dyDescent="0.3">
      <c r="A15833" t="s">
        <v>18141</v>
      </c>
      <c r="B15833" t="s">
        <v>2372</v>
      </c>
      <c r="C15833">
        <v>47420</v>
      </c>
      <c r="D15833">
        <v>7402856011</v>
      </c>
    </row>
    <row r="15834" spans="1:4" x14ac:dyDescent="0.3">
      <c r="A15834" t="s">
        <v>18142</v>
      </c>
      <c r="B15834" t="s">
        <v>2214</v>
      </c>
      <c r="C15834">
        <v>14181</v>
      </c>
      <c r="D15834">
        <v>9782845590</v>
      </c>
    </row>
    <row r="15835" spans="1:4" x14ac:dyDescent="0.3">
      <c r="A15835" t="s">
        <v>18143</v>
      </c>
      <c r="B15835" t="s">
        <v>2494</v>
      </c>
      <c r="C15835">
        <v>42067</v>
      </c>
      <c r="D15835">
        <v>3932861779</v>
      </c>
    </row>
    <row r="15836" spans="1:4" x14ac:dyDescent="0.3">
      <c r="A15836" t="s">
        <v>18144</v>
      </c>
      <c r="B15836" t="s">
        <v>1964</v>
      </c>
      <c r="C15836">
        <v>58489</v>
      </c>
      <c r="D15836">
        <v>62571575</v>
      </c>
    </row>
    <row r="15837" spans="1:4" x14ac:dyDescent="0.3">
      <c r="A15837" t="s">
        <v>18145</v>
      </c>
      <c r="B15837" t="s">
        <v>1944</v>
      </c>
      <c r="C15837">
        <v>32338</v>
      </c>
      <c r="D15837">
        <v>8533410514</v>
      </c>
    </row>
    <row r="15838" spans="1:4" x14ac:dyDescent="0.3">
      <c r="A15838" t="s">
        <v>18146</v>
      </c>
      <c r="B15838" t="s">
        <v>3253</v>
      </c>
      <c r="C15838">
        <v>27712</v>
      </c>
      <c r="D15838">
        <v>4409014943</v>
      </c>
    </row>
    <row r="15839" spans="1:4" x14ac:dyDescent="0.3">
      <c r="A15839" t="s">
        <v>18147</v>
      </c>
      <c r="B15839" t="s">
        <v>2121</v>
      </c>
      <c r="C15839">
        <v>36941</v>
      </c>
      <c r="D15839">
        <v>2177097355</v>
      </c>
    </row>
    <row r="15840" spans="1:4" x14ac:dyDescent="0.3">
      <c r="A15840" t="s">
        <v>18148</v>
      </c>
      <c r="B15840" t="s">
        <v>2574</v>
      </c>
      <c r="C15840">
        <v>53657</v>
      </c>
      <c r="D15840">
        <v>1085075834</v>
      </c>
    </row>
    <row r="15841" spans="1:4" x14ac:dyDescent="0.3">
      <c r="A15841" t="s">
        <v>18149</v>
      </c>
      <c r="B15841" t="s">
        <v>2061</v>
      </c>
      <c r="C15841">
        <v>24648</v>
      </c>
      <c r="D15841">
        <v>8731494560</v>
      </c>
    </row>
    <row r="15842" spans="1:4" x14ac:dyDescent="0.3">
      <c r="A15842" t="s">
        <v>18150</v>
      </c>
      <c r="B15842" t="s">
        <v>2797</v>
      </c>
      <c r="C15842">
        <v>23903</v>
      </c>
      <c r="D15842">
        <v>8977805007</v>
      </c>
    </row>
    <row r="15843" spans="1:4" x14ac:dyDescent="0.3">
      <c r="A15843" t="s">
        <v>18151</v>
      </c>
      <c r="B15843" t="s">
        <v>2032</v>
      </c>
      <c r="C15843">
        <v>24472</v>
      </c>
      <c r="D15843">
        <v>3516592710</v>
      </c>
    </row>
    <row r="15844" spans="1:4" x14ac:dyDescent="0.3">
      <c r="A15844" t="s">
        <v>18152</v>
      </c>
      <c r="B15844" t="s">
        <v>2405</v>
      </c>
      <c r="C15844">
        <v>28910</v>
      </c>
      <c r="D15844">
        <v>7778092905</v>
      </c>
    </row>
    <row r="15845" spans="1:4" x14ac:dyDescent="0.3">
      <c r="A15845" t="s">
        <v>18153</v>
      </c>
      <c r="B15845" t="s">
        <v>3078</v>
      </c>
      <c r="C15845">
        <v>29654</v>
      </c>
      <c r="D15845">
        <v>8808097757</v>
      </c>
    </row>
    <row r="15846" spans="1:4" x14ac:dyDescent="0.3">
      <c r="A15846" t="s">
        <v>18154</v>
      </c>
      <c r="B15846" t="s">
        <v>2608</v>
      </c>
      <c r="C15846">
        <v>29948</v>
      </c>
      <c r="D15846">
        <v>6283719635</v>
      </c>
    </row>
    <row r="15847" spans="1:4" x14ac:dyDescent="0.3">
      <c r="A15847" t="s">
        <v>18155</v>
      </c>
      <c r="B15847" t="s">
        <v>2127</v>
      </c>
      <c r="C15847">
        <v>53194</v>
      </c>
      <c r="D15847">
        <v>7760701055</v>
      </c>
    </row>
    <row r="15848" spans="1:4" x14ac:dyDescent="0.3">
      <c r="A15848" t="s">
        <v>18156</v>
      </c>
      <c r="B15848" t="s">
        <v>3915</v>
      </c>
      <c r="C15848">
        <v>45971</v>
      </c>
      <c r="D15848">
        <v>3133221701</v>
      </c>
    </row>
    <row r="15849" spans="1:4" x14ac:dyDescent="0.3">
      <c r="A15849" t="s">
        <v>18157</v>
      </c>
      <c r="B15849" t="s">
        <v>2194</v>
      </c>
      <c r="C15849">
        <v>27926</v>
      </c>
      <c r="D15849">
        <v>6776868107</v>
      </c>
    </row>
    <row r="15850" spans="1:4" x14ac:dyDescent="0.3">
      <c r="A15850" t="s">
        <v>18158</v>
      </c>
      <c r="B15850" t="s">
        <v>3390</v>
      </c>
      <c r="C15850">
        <v>22215</v>
      </c>
      <c r="D15850">
        <v>3516592710</v>
      </c>
    </row>
    <row r="15851" spans="1:4" x14ac:dyDescent="0.3">
      <c r="A15851" t="s">
        <v>18159</v>
      </c>
      <c r="B15851" t="s">
        <v>2557</v>
      </c>
      <c r="C15851">
        <v>29154</v>
      </c>
      <c r="D15851">
        <v>1062607929</v>
      </c>
    </row>
    <row r="15852" spans="1:4" x14ac:dyDescent="0.3">
      <c r="A15852" t="s">
        <v>18160</v>
      </c>
      <c r="B15852" t="s">
        <v>4864</v>
      </c>
      <c r="C15852">
        <v>18811</v>
      </c>
      <c r="D15852">
        <v>960994726</v>
      </c>
    </row>
    <row r="15853" spans="1:4" x14ac:dyDescent="0.3">
      <c r="A15853" t="s">
        <v>18161</v>
      </c>
      <c r="B15853" t="s">
        <v>3393</v>
      </c>
      <c r="C15853">
        <v>59102</v>
      </c>
      <c r="D15853">
        <v>3156820482</v>
      </c>
    </row>
    <row r="15854" spans="1:4" x14ac:dyDescent="0.3">
      <c r="A15854" t="s">
        <v>18162</v>
      </c>
      <c r="B15854" t="s">
        <v>2207</v>
      </c>
      <c r="C15854">
        <v>13398</v>
      </c>
      <c r="D15854">
        <v>7440017404</v>
      </c>
    </row>
    <row r="15855" spans="1:4" x14ac:dyDescent="0.3">
      <c r="A15855" t="s">
        <v>18163</v>
      </c>
      <c r="B15855" t="s">
        <v>2106</v>
      </c>
      <c r="C15855">
        <v>42544</v>
      </c>
      <c r="D15855">
        <v>6321654205</v>
      </c>
    </row>
    <row r="15856" spans="1:4" x14ac:dyDescent="0.3">
      <c r="A15856" t="s">
        <v>18164</v>
      </c>
      <c r="B15856" t="s">
        <v>2184</v>
      </c>
      <c r="C15856">
        <v>43319</v>
      </c>
      <c r="D15856">
        <v>3127459866</v>
      </c>
    </row>
    <row r="15857" spans="1:4" x14ac:dyDescent="0.3">
      <c r="A15857" t="s">
        <v>18165</v>
      </c>
      <c r="B15857" t="s">
        <v>2231</v>
      </c>
      <c r="C15857">
        <v>46473</v>
      </c>
      <c r="D15857">
        <v>7286297414</v>
      </c>
    </row>
    <row r="15858" spans="1:4" x14ac:dyDescent="0.3">
      <c r="A15858" t="s">
        <v>18166</v>
      </c>
      <c r="B15858" t="s">
        <v>2106</v>
      </c>
      <c r="C15858">
        <v>34560</v>
      </c>
      <c r="D15858">
        <v>4396213212</v>
      </c>
    </row>
    <row r="15859" spans="1:4" x14ac:dyDescent="0.3">
      <c r="A15859" t="s">
        <v>18167</v>
      </c>
      <c r="B15859" t="s">
        <v>2203</v>
      </c>
      <c r="C15859">
        <v>52530</v>
      </c>
      <c r="D15859">
        <v>4398950745</v>
      </c>
    </row>
    <row r="15860" spans="1:4" x14ac:dyDescent="0.3">
      <c r="A15860" t="s">
        <v>18168</v>
      </c>
      <c r="B15860" t="s">
        <v>2014</v>
      </c>
      <c r="C15860">
        <v>58710</v>
      </c>
      <c r="D15860">
        <v>357531329</v>
      </c>
    </row>
    <row r="15861" spans="1:4" x14ac:dyDescent="0.3">
      <c r="A15861" t="s">
        <v>18169</v>
      </c>
      <c r="B15861" t="s">
        <v>2099</v>
      </c>
      <c r="C15861">
        <v>25757</v>
      </c>
      <c r="D15861">
        <v>515647594</v>
      </c>
    </row>
    <row r="15862" spans="1:4" x14ac:dyDescent="0.3">
      <c r="A15862" t="s">
        <v>18170</v>
      </c>
      <c r="B15862" t="s">
        <v>2682</v>
      </c>
      <c r="C15862">
        <v>19374</v>
      </c>
      <c r="D15862">
        <v>4718207207</v>
      </c>
    </row>
    <row r="15863" spans="1:4" x14ac:dyDescent="0.3">
      <c r="A15863" t="s">
        <v>18171</v>
      </c>
      <c r="B15863" t="s">
        <v>2628</v>
      </c>
      <c r="C15863">
        <v>46642</v>
      </c>
      <c r="D15863">
        <v>5675852751</v>
      </c>
    </row>
    <row r="15864" spans="1:4" x14ac:dyDescent="0.3">
      <c r="A15864" t="s">
        <v>18172</v>
      </c>
      <c r="B15864" t="s">
        <v>2722</v>
      </c>
      <c r="C15864">
        <v>59703</v>
      </c>
      <c r="D15864">
        <v>1489889981</v>
      </c>
    </row>
    <row r="15865" spans="1:4" x14ac:dyDescent="0.3">
      <c r="A15865" t="s">
        <v>18173</v>
      </c>
      <c r="B15865" t="s">
        <v>1988</v>
      </c>
      <c r="C15865">
        <v>48336</v>
      </c>
      <c r="D15865">
        <v>7039995972</v>
      </c>
    </row>
    <row r="15866" spans="1:4" x14ac:dyDescent="0.3">
      <c r="A15866" t="s">
        <v>18174</v>
      </c>
      <c r="B15866" t="s">
        <v>3044</v>
      </c>
      <c r="C15866">
        <v>48282</v>
      </c>
      <c r="D15866">
        <v>2259282237</v>
      </c>
    </row>
    <row r="15867" spans="1:4" x14ac:dyDescent="0.3">
      <c r="A15867" t="s">
        <v>18175</v>
      </c>
      <c r="B15867" t="s">
        <v>3873</v>
      </c>
      <c r="C15867">
        <v>57687</v>
      </c>
      <c r="D15867">
        <v>4877108939</v>
      </c>
    </row>
    <row r="15868" spans="1:4" x14ac:dyDescent="0.3">
      <c r="A15868" t="s">
        <v>18176</v>
      </c>
      <c r="B15868" t="s">
        <v>1972</v>
      </c>
      <c r="C15868">
        <v>38039</v>
      </c>
      <c r="D15868">
        <v>2958727874</v>
      </c>
    </row>
    <row r="15869" spans="1:4" x14ac:dyDescent="0.3">
      <c r="A15869" t="s">
        <v>18177</v>
      </c>
      <c r="B15869" t="s">
        <v>2623</v>
      </c>
      <c r="C15869">
        <v>21255</v>
      </c>
      <c r="D15869">
        <v>7033916019</v>
      </c>
    </row>
    <row r="15870" spans="1:4" x14ac:dyDescent="0.3">
      <c r="A15870" t="s">
        <v>18178</v>
      </c>
      <c r="B15870" t="s">
        <v>2436</v>
      </c>
      <c r="C15870">
        <v>50155</v>
      </c>
      <c r="D15870">
        <v>7966879720</v>
      </c>
    </row>
    <row r="15871" spans="1:4" x14ac:dyDescent="0.3">
      <c r="A15871" t="s">
        <v>18179</v>
      </c>
      <c r="B15871" t="s">
        <v>2752</v>
      </c>
      <c r="C15871">
        <v>33765</v>
      </c>
      <c r="D15871">
        <v>8349606134</v>
      </c>
    </row>
    <row r="15872" spans="1:4" x14ac:dyDescent="0.3">
      <c r="A15872" t="s">
        <v>18180</v>
      </c>
      <c r="B15872" t="s">
        <v>2290</v>
      </c>
      <c r="C15872">
        <v>33841</v>
      </c>
      <c r="D15872">
        <v>6126779991</v>
      </c>
    </row>
    <row r="15873" spans="1:4" x14ac:dyDescent="0.3">
      <c r="A15873" t="s">
        <v>18181</v>
      </c>
      <c r="B15873" t="s">
        <v>2246</v>
      </c>
      <c r="C15873">
        <v>23804</v>
      </c>
      <c r="D15873">
        <v>5519420165</v>
      </c>
    </row>
    <row r="15874" spans="1:4" x14ac:dyDescent="0.3">
      <c r="A15874" t="s">
        <v>18182</v>
      </c>
      <c r="B15874" t="s">
        <v>2246</v>
      </c>
      <c r="C15874">
        <v>48507</v>
      </c>
      <c r="D15874">
        <v>7621218967</v>
      </c>
    </row>
    <row r="15875" spans="1:4" x14ac:dyDescent="0.3">
      <c r="A15875" t="s">
        <v>18183</v>
      </c>
      <c r="B15875" t="s">
        <v>2401</v>
      </c>
      <c r="C15875">
        <v>31279</v>
      </c>
      <c r="D15875">
        <v>689661541</v>
      </c>
    </row>
    <row r="15876" spans="1:4" x14ac:dyDescent="0.3">
      <c r="A15876" t="s">
        <v>18184</v>
      </c>
      <c r="B15876" t="s">
        <v>3487</v>
      </c>
      <c r="C15876">
        <v>45596</v>
      </c>
      <c r="D15876">
        <v>1096335336</v>
      </c>
    </row>
    <row r="15877" spans="1:4" x14ac:dyDescent="0.3">
      <c r="A15877" t="s">
        <v>18185</v>
      </c>
      <c r="B15877" t="s">
        <v>2593</v>
      </c>
      <c r="C15877">
        <v>17113</v>
      </c>
      <c r="D15877">
        <v>4649590612</v>
      </c>
    </row>
    <row r="15878" spans="1:4" x14ac:dyDescent="0.3">
      <c r="A15878" t="s">
        <v>18186</v>
      </c>
      <c r="B15878" t="s">
        <v>2043</v>
      </c>
      <c r="C15878">
        <v>31395</v>
      </c>
      <c r="D15878">
        <v>3513651333</v>
      </c>
    </row>
    <row r="15879" spans="1:4" x14ac:dyDescent="0.3">
      <c r="A15879" t="s">
        <v>18187</v>
      </c>
      <c r="B15879" t="s">
        <v>3785</v>
      </c>
      <c r="C15879">
        <v>16725</v>
      </c>
      <c r="D15879">
        <v>6009848660</v>
      </c>
    </row>
    <row r="15880" spans="1:4" x14ac:dyDescent="0.3">
      <c r="A15880" t="s">
        <v>18188</v>
      </c>
      <c r="B15880" t="s">
        <v>1982</v>
      </c>
      <c r="C15880">
        <v>52920</v>
      </c>
      <c r="D15880">
        <v>8676088039</v>
      </c>
    </row>
    <row r="15881" spans="1:4" x14ac:dyDescent="0.3">
      <c r="A15881" t="s">
        <v>18189</v>
      </c>
      <c r="B15881" t="s">
        <v>2762</v>
      </c>
      <c r="C15881">
        <v>12980</v>
      </c>
      <c r="D15881">
        <v>8162941088</v>
      </c>
    </row>
    <row r="15882" spans="1:4" x14ac:dyDescent="0.3">
      <c r="A15882" t="s">
        <v>18190</v>
      </c>
      <c r="B15882" t="s">
        <v>3076</v>
      </c>
      <c r="C15882">
        <v>21352</v>
      </c>
      <c r="D15882">
        <v>2763158331</v>
      </c>
    </row>
    <row r="15883" spans="1:4" x14ac:dyDescent="0.3">
      <c r="A15883" t="s">
        <v>18191</v>
      </c>
      <c r="B15883" t="s">
        <v>2164</v>
      </c>
      <c r="C15883">
        <v>46503</v>
      </c>
      <c r="D15883">
        <v>6322781804</v>
      </c>
    </row>
    <row r="15884" spans="1:4" x14ac:dyDescent="0.3">
      <c r="A15884" t="s">
        <v>18192</v>
      </c>
      <c r="B15884" t="s">
        <v>2517</v>
      </c>
      <c r="C15884">
        <v>46018</v>
      </c>
      <c r="D15884">
        <v>4323727860</v>
      </c>
    </row>
    <row r="15885" spans="1:4" x14ac:dyDescent="0.3">
      <c r="A15885" t="s">
        <v>18193</v>
      </c>
      <c r="B15885" t="s">
        <v>2149</v>
      </c>
      <c r="C15885">
        <v>11509</v>
      </c>
      <c r="D15885">
        <v>4739588234</v>
      </c>
    </row>
    <row r="15886" spans="1:4" x14ac:dyDescent="0.3">
      <c r="A15886" t="s">
        <v>18194</v>
      </c>
      <c r="B15886" t="s">
        <v>2345</v>
      </c>
      <c r="C15886">
        <v>23760</v>
      </c>
      <c r="D15886">
        <v>8115985503</v>
      </c>
    </row>
    <row r="15887" spans="1:4" x14ac:dyDescent="0.3">
      <c r="A15887" t="s">
        <v>18195</v>
      </c>
      <c r="B15887" t="s">
        <v>3873</v>
      </c>
      <c r="C15887">
        <v>45517</v>
      </c>
      <c r="D15887">
        <v>8728207157</v>
      </c>
    </row>
    <row r="15888" spans="1:4" x14ac:dyDescent="0.3">
      <c r="A15888" t="s">
        <v>18196</v>
      </c>
      <c r="B15888" t="s">
        <v>2731</v>
      </c>
      <c r="C15888">
        <v>57210</v>
      </c>
      <c r="D15888">
        <v>3932861779</v>
      </c>
    </row>
    <row r="15889" spans="1:4" x14ac:dyDescent="0.3">
      <c r="A15889" t="s">
        <v>18197</v>
      </c>
      <c r="B15889" t="s">
        <v>3583</v>
      </c>
      <c r="C15889">
        <v>18595</v>
      </c>
      <c r="D15889">
        <v>7906441400</v>
      </c>
    </row>
    <row r="15890" spans="1:4" x14ac:dyDescent="0.3">
      <c r="A15890" t="s">
        <v>18198</v>
      </c>
      <c r="B15890" t="s">
        <v>2154</v>
      </c>
      <c r="C15890">
        <v>25357</v>
      </c>
      <c r="D15890">
        <v>4525743115</v>
      </c>
    </row>
    <row r="15891" spans="1:4" x14ac:dyDescent="0.3">
      <c r="A15891" t="s">
        <v>18199</v>
      </c>
      <c r="B15891" t="s">
        <v>2201</v>
      </c>
      <c r="C15891">
        <v>55599</v>
      </c>
      <c r="D15891">
        <v>7160109333</v>
      </c>
    </row>
    <row r="15892" spans="1:4" x14ac:dyDescent="0.3">
      <c r="A15892" t="s">
        <v>18200</v>
      </c>
      <c r="B15892" t="s">
        <v>1954</v>
      </c>
      <c r="C15892">
        <v>19433</v>
      </c>
      <c r="D15892">
        <v>9855833406</v>
      </c>
    </row>
    <row r="15893" spans="1:4" x14ac:dyDescent="0.3">
      <c r="A15893" t="s">
        <v>18201</v>
      </c>
      <c r="B15893" t="s">
        <v>2524</v>
      </c>
      <c r="C15893">
        <v>33985</v>
      </c>
      <c r="D15893">
        <v>3271497702</v>
      </c>
    </row>
    <row r="15894" spans="1:4" x14ac:dyDescent="0.3">
      <c r="A15894" t="s">
        <v>18202</v>
      </c>
      <c r="B15894" t="s">
        <v>2093</v>
      </c>
      <c r="C15894">
        <v>32714</v>
      </c>
      <c r="D15894">
        <v>1990335721</v>
      </c>
    </row>
    <row r="15895" spans="1:4" x14ac:dyDescent="0.3">
      <c r="A15895" t="s">
        <v>18203</v>
      </c>
      <c r="B15895" t="s">
        <v>2300</v>
      </c>
      <c r="C15895">
        <v>28119</v>
      </c>
      <c r="D15895">
        <v>2698184272</v>
      </c>
    </row>
    <row r="15896" spans="1:4" x14ac:dyDescent="0.3">
      <c r="A15896" t="s">
        <v>18204</v>
      </c>
      <c r="B15896" t="s">
        <v>3734</v>
      </c>
      <c r="C15896">
        <v>14910</v>
      </c>
      <c r="D15896">
        <v>4877108939</v>
      </c>
    </row>
    <row r="15897" spans="1:4" x14ac:dyDescent="0.3">
      <c r="A15897" t="s">
        <v>18205</v>
      </c>
      <c r="B15897" t="s">
        <v>2337</v>
      </c>
      <c r="C15897">
        <v>32792</v>
      </c>
      <c r="D15897">
        <v>9491257560</v>
      </c>
    </row>
    <row r="15898" spans="1:4" x14ac:dyDescent="0.3">
      <c r="A15898" t="s">
        <v>18206</v>
      </c>
      <c r="B15898" t="s">
        <v>1976</v>
      </c>
      <c r="C15898">
        <v>58104</v>
      </c>
      <c r="D15898">
        <v>1729795870</v>
      </c>
    </row>
    <row r="15899" spans="1:4" x14ac:dyDescent="0.3">
      <c r="A15899" t="s">
        <v>18207</v>
      </c>
      <c r="B15899" t="s">
        <v>2951</v>
      </c>
      <c r="C15899">
        <v>27335</v>
      </c>
      <c r="D15899">
        <v>5203144281</v>
      </c>
    </row>
    <row r="15900" spans="1:4" x14ac:dyDescent="0.3">
      <c r="A15900" t="s">
        <v>18208</v>
      </c>
      <c r="B15900" t="s">
        <v>2847</v>
      </c>
      <c r="C15900">
        <v>39396</v>
      </c>
      <c r="D15900">
        <v>2908560011</v>
      </c>
    </row>
    <row r="15901" spans="1:4" x14ac:dyDescent="0.3">
      <c r="A15901" t="s">
        <v>18209</v>
      </c>
      <c r="B15901" t="s">
        <v>2166</v>
      </c>
      <c r="C15901">
        <v>37094</v>
      </c>
      <c r="D15901">
        <v>1573192775</v>
      </c>
    </row>
    <row r="15902" spans="1:4" x14ac:dyDescent="0.3">
      <c r="A15902" t="s">
        <v>18210</v>
      </c>
      <c r="B15902" t="s">
        <v>2576</v>
      </c>
      <c r="C15902">
        <v>32644</v>
      </c>
      <c r="D15902">
        <v>8017115954</v>
      </c>
    </row>
    <row r="15903" spans="1:4" x14ac:dyDescent="0.3">
      <c r="A15903" t="s">
        <v>18211</v>
      </c>
      <c r="B15903" t="s">
        <v>3078</v>
      </c>
      <c r="C15903">
        <v>14729</v>
      </c>
      <c r="D15903">
        <v>2292892200</v>
      </c>
    </row>
    <row r="15904" spans="1:4" x14ac:dyDescent="0.3">
      <c r="A15904" t="s">
        <v>18212</v>
      </c>
      <c r="B15904" t="s">
        <v>2383</v>
      </c>
      <c r="C15904">
        <v>34310</v>
      </c>
      <c r="D15904">
        <v>2524572722</v>
      </c>
    </row>
    <row r="15905" spans="1:4" x14ac:dyDescent="0.3">
      <c r="A15905" t="s">
        <v>18213</v>
      </c>
      <c r="B15905" t="s">
        <v>2242</v>
      </c>
      <c r="C15905">
        <v>54784</v>
      </c>
      <c r="D15905">
        <v>5779075530</v>
      </c>
    </row>
    <row r="15906" spans="1:4" x14ac:dyDescent="0.3">
      <c r="A15906" t="s">
        <v>18214</v>
      </c>
      <c r="B15906" t="s">
        <v>2355</v>
      </c>
      <c r="C15906">
        <v>30842</v>
      </c>
      <c r="D15906">
        <v>630160104</v>
      </c>
    </row>
    <row r="15907" spans="1:4" x14ac:dyDescent="0.3">
      <c r="A15907" t="s">
        <v>18215</v>
      </c>
      <c r="B15907" t="s">
        <v>2059</v>
      </c>
      <c r="C15907">
        <v>19206</v>
      </c>
      <c r="D15907">
        <v>9620547551</v>
      </c>
    </row>
    <row r="15908" spans="1:4" x14ac:dyDescent="0.3">
      <c r="A15908" t="s">
        <v>18216</v>
      </c>
      <c r="B15908" t="s">
        <v>2271</v>
      </c>
      <c r="C15908">
        <v>32580</v>
      </c>
      <c r="D15908">
        <v>3738218785</v>
      </c>
    </row>
    <row r="15909" spans="1:4" x14ac:dyDescent="0.3">
      <c r="A15909" t="s">
        <v>18217</v>
      </c>
      <c r="B15909" t="s">
        <v>1986</v>
      </c>
      <c r="C15909">
        <v>45475</v>
      </c>
      <c r="D15909">
        <v>4656574848</v>
      </c>
    </row>
    <row r="15910" spans="1:4" x14ac:dyDescent="0.3">
      <c r="A15910" t="s">
        <v>18218</v>
      </c>
      <c r="B15910" t="s">
        <v>2121</v>
      </c>
      <c r="C15910">
        <v>31842</v>
      </c>
      <c r="D15910">
        <v>5138969978</v>
      </c>
    </row>
    <row r="15911" spans="1:4" x14ac:dyDescent="0.3">
      <c r="A15911" t="s">
        <v>18219</v>
      </c>
      <c r="B15911" t="s">
        <v>1976</v>
      </c>
      <c r="C15911">
        <v>16684</v>
      </c>
      <c r="D15911">
        <v>797655034</v>
      </c>
    </row>
    <row r="15912" spans="1:4" x14ac:dyDescent="0.3">
      <c r="A15912" t="s">
        <v>18220</v>
      </c>
      <c r="B15912" t="s">
        <v>2530</v>
      </c>
      <c r="C15912">
        <v>12801</v>
      </c>
      <c r="D15912">
        <v>3569414450</v>
      </c>
    </row>
    <row r="15913" spans="1:4" x14ac:dyDescent="0.3">
      <c r="A15913" t="s">
        <v>18221</v>
      </c>
      <c r="B15913" t="s">
        <v>2131</v>
      </c>
      <c r="C15913">
        <v>31422</v>
      </c>
      <c r="D15913">
        <v>8277918739</v>
      </c>
    </row>
    <row r="15914" spans="1:4" x14ac:dyDescent="0.3">
      <c r="A15914" t="s">
        <v>18222</v>
      </c>
      <c r="B15914" t="s">
        <v>2321</v>
      </c>
      <c r="C15914">
        <v>27360</v>
      </c>
      <c r="D15914">
        <v>8905919081</v>
      </c>
    </row>
    <row r="15915" spans="1:4" x14ac:dyDescent="0.3">
      <c r="A15915" t="s">
        <v>18223</v>
      </c>
      <c r="B15915" t="s">
        <v>2727</v>
      </c>
      <c r="C15915">
        <v>36705</v>
      </c>
      <c r="D15915">
        <v>7240169995</v>
      </c>
    </row>
    <row r="15916" spans="1:4" x14ac:dyDescent="0.3">
      <c r="A15916" t="s">
        <v>18224</v>
      </c>
      <c r="B15916" t="s">
        <v>2166</v>
      </c>
      <c r="C15916">
        <v>20678</v>
      </c>
      <c r="D15916">
        <v>5984294621</v>
      </c>
    </row>
    <row r="15917" spans="1:4" x14ac:dyDescent="0.3">
      <c r="A15917" t="s">
        <v>18225</v>
      </c>
      <c r="B15917" t="s">
        <v>2286</v>
      </c>
      <c r="C15917">
        <v>20605</v>
      </c>
      <c r="D15917">
        <v>5623178685</v>
      </c>
    </row>
    <row r="15918" spans="1:4" x14ac:dyDescent="0.3">
      <c r="A15918" t="s">
        <v>18226</v>
      </c>
      <c r="B15918" t="s">
        <v>2496</v>
      </c>
      <c r="C15918">
        <v>30431</v>
      </c>
      <c r="D15918">
        <v>4074728869</v>
      </c>
    </row>
    <row r="15919" spans="1:4" x14ac:dyDescent="0.3">
      <c r="A15919" t="s">
        <v>18227</v>
      </c>
      <c r="B15919" t="s">
        <v>2596</v>
      </c>
      <c r="C15919">
        <v>18061</v>
      </c>
      <c r="D15919">
        <v>1419116835</v>
      </c>
    </row>
    <row r="15920" spans="1:4" x14ac:dyDescent="0.3">
      <c r="A15920" t="s">
        <v>18228</v>
      </c>
      <c r="B15920" t="s">
        <v>2286</v>
      </c>
      <c r="C15920">
        <v>43564</v>
      </c>
      <c r="D15920">
        <v>6275593709</v>
      </c>
    </row>
    <row r="15921" spans="1:4" x14ac:dyDescent="0.3">
      <c r="A15921" t="s">
        <v>18229</v>
      </c>
      <c r="B15921" t="s">
        <v>2617</v>
      </c>
      <c r="C15921">
        <v>13789</v>
      </c>
      <c r="D15921">
        <v>1898839557</v>
      </c>
    </row>
    <row r="15922" spans="1:4" x14ac:dyDescent="0.3">
      <c r="A15922" t="s">
        <v>18230</v>
      </c>
      <c r="B15922" t="s">
        <v>1978</v>
      </c>
      <c r="C15922">
        <v>48067</v>
      </c>
      <c r="D15922">
        <v>8905919081</v>
      </c>
    </row>
    <row r="15923" spans="1:4" x14ac:dyDescent="0.3">
      <c r="A15923" t="s">
        <v>18231</v>
      </c>
      <c r="B15923" t="s">
        <v>2057</v>
      </c>
      <c r="C15923">
        <v>19706</v>
      </c>
      <c r="D15923">
        <v>6275593709</v>
      </c>
    </row>
    <row r="15924" spans="1:4" x14ac:dyDescent="0.3">
      <c r="A15924" t="s">
        <v>18232</v>
      </c>
      <c r="B15924" t="s">
        <v>2340</v>
      </c>
      <c r="C15924">
        <v>19615</v>
      </c>
      <c r="D15924">
        <v>2074776004</v>
      </c>
    </row>
    <row r="15925" spans="1:4" x14ac:dyDescent="0.3">
      <c r="A15925" t="s">
        <v>18233</v>
      </c>
      <c r="B15925" t="s">
        <v>2069</v>
      </c>
      <c r="C15925">
        <v>39171</v>
      </c>
      <c r="D15925">
        <v>4862005330</v>
      </c>
    </row>
    <row r="15926" spans="1:4" x14ac:dyDescent="0.3">
      <c r="A15926" t="s">
        <v>18234</v>
      </c>
      <c r="B15926" t="s">
        <v>3041</v>
      </c>
      <c r="C15926">
        <v>44395</v>
      </c>
      <c r="D15926">
        <v>140020098</v>
      </c>
    </row>
    <row r="15927" spans="1:4" x14ac:dyDescent="0.3">
      <c r="A15927" t="s">
        <v>18235</v>
      </c>
      <c r="B15927" t="s">
        <v>2650</v>
      </c>
      <c r="C15927">
        <v>59195</v>
      </c>
      <c r="D15927">
        <v>9228842121</v>
      </c>
    </row>
    <row r="15928" spans="1:4" x14ac:dyDescent="0.3">
      <c r="A15928" t="s">
        <v>18236</v>
      </c>
      <c r="B15928" t="s">
        <v>3235</v>
      </c>
      <c r="C15928">
        <v>59529</v>
      </c>
      <c r="D15928">
        <v>2497321256</v>
      </c>
    </row>
    <row r="15929" spans="1:4" x14ac:dyDescent="0.3">
      <c r="A15929" t="s">
        <v>18237</v>
      </c>
      <c r="B15929" t="s">
        <v>2593</v>
      </c>
      <c r="C15929">
        <v>59421</v>
      </c>
      <c r="D15929">
        <v>6842911427</v>
      </c>
    </row>
    <row r="15930" spans="1:4" x14ac:dyDescent="0.3">
      <c r="A15930" t="s">
        <v>18238</v>
      </c>
      <c r="B15930" t="s">
        <v>2572</v>
      </c>
      <c r="C15930">
        <v>37014</v>
      </c>
      <c r="D15930">
        <v>4445486779</v>
      </c>
    </row>
    <row r="15931" spans="1:4" x14ac:dyDescent="0.3">
      <c r="A15931" t="s">
        <v>18239</v>
      </c>
      <c r="B15931" t="s">
        <v>2089</v>
      </c>
      <c r="C15931">
        <v>16021</v>
      </c>
      <c r="D15931">
        <v>6789106936</v>
      </c>
    </row>
    <row r="15932" spans="1:4" x14ac:dyDescent="0.3">
      <c r="A15932" t="s">
        <v>18240</v>
      </c>
      <c r="B15932" t="s">
        <v>2466</v>
      </c>
      <c r="C15932">
        <v>34415</v>
      </c>
      <c r="D15932">
        <v>4475496373</v>
      </c>
    </row>
    <row r="15933" spans="1:4" x14ac:dyDescent="0.3">
      <c r="A15933" t="s">
        <v>18241</v>
      </c>
      <c r="B15933" t="s">
        <v>2182</v>
      </c>
      <c r="C15933">
        <v>17986</v>
      </c>
      <c r="D15933">
        <v>9312128221</v>
      </c>
    </row>
    <row r="15934" spans="1:4" x14ac:dyDescent="0.3">
      <c r="A15934" t="s">
        <v>18242</v>
      </c>
      <c r="B15934" t="s">
        <v>1988</v>
      </c>
      <c r="C15934">
        <v>54609</v>
      </c>
      <c r="D15934">
        <v>6321654205</v>
      </c>
    </row>
    <row r="15935" spans="1:4" x14ac:dyDescent="0.3">
      <c r="A15935" t="s">
        <v>18243</v>
      </c>
      <c r="B15935" t="s">
        <v>2503</v>
      </c>
      <c r="C15935">
        <v>58177</v>
      </c>
      <c r="D15935">
        <v>62571575</v>
      </c>
    </row>
    <row r="15936" spans="1:4" x14ac:dyDescent="0.3">
      <c r="A15936" t="s">
        <v>18244</v>
      </c>
      <c r="B15936" t="s">
        <v>2106</v>
      </c>
      <c r="C15936">
        <v>18516</v>
      </c>
      <c r="D15936">
        <v>9726873223</v>
      </c>
    </row>
    <row r="15937" spans="1:4" x14ac:dyDescent="0.3">
      <c r="A15937" t="s">
        <v>18245</v>
      </c>
      <c r="B15937" t="s">
        <v>3235</v>
      </c>
      <c r="C15937">
        <v>45667</v>
      </c>
      <c r="D15937">
        <v>3933561566</v>
      </c>
    </row>
    <row r="15938" spans="1:4" x14ac:dyDescent="0.3">
      <c r="A15938" t="s">
        <v>18246</v>
      </c>
      <c r="B15938" t="s">
        <v>2365</v>
      </c>
      <c r="C15938">
        <v>27091</v>
      </c>
      <c r="D15938">
        <v>2417008025</v>
      </c>
    </row>
    <row r="15939" spans="1:4" x14ac:dyDescent="0.3">
      <c r="A15939" t="s">
        <v>18247</v>
      </c>
      <c r="B15939" t="s">
        <v>2716</v>
      </c>
      <c r="C15939">
        <v>42020</v>
      </c>
      <c r="D15939">
        <v>1892125439</v>
      </c>
    </row>
    <row r="15940" spans="1:4" x14ac:dyDescent="0.3">
      <c r="A15940" t="s">
        <v>18248</v>
      </c>
      <c r="B15940" t="s">
        <v>2131</v>
      </c>
      <c r="C15940">
        <v>43555</v>
      </c>
      <c r="D15940">
        <v>9726644925</v>
      </c>
    </row>
    <row r="15941" spans="1:4" x14ac:dyDescent="0.3">
      <c r="A15941" t="s">
        <v>18249</v>
      </c>
      <c r="B15941" t="s">
        <v>2131</v>
      </c>
      <c r="C15941">
        <v>54258</v>
      </c>
      <c r="D15941">
        <v>3891707452</v>
      </c>
    </row>
    <row r="15942" spans="1:4" x14ac:dyDescent="0.3">
      <c r="A15942" t="s">
        <v>18250</v>
      </c>
      <c r="B15942" t="s">
        <v>3512</v>
      </c>
      <c r="C15942">
        <v>53267</v>
      </c>
      <c r="D15942">
        <v>7637608875</v>
      </c>
    </row>
    <row r="15943" spans="1:4" x14ac:dyDescent="0.3">
      <c r="A15943" t="s">
        <v>18251</v>
      </c>
      <c r="B15943" t="s">
        <v>3237</v>
      </c>
      <c r="C15943">
        <v>57549</v>
      </c>
      <c r="D15943">
        <v>7373156215</v>
      </c>
    </row>
    <row r="15944" spans="1:4" x14ac:dyDescent="0.3">
      <c r="A15944" t="s">
        <v>18252</v>
      </c>
      <c r="B15944" t="s">
        <v>2376</v>
      </c>
      <c r="C15944">
        <v>10188</v>
      </c>
      <c r="D15944">
        <v>1152386727</v>
      </c>
    </row>
    <row r="15945" spans="1:4" x14ac:dyDescent="0.3">
      <c r="A15945" t="s">
        <v>18253</v>
      </c>
      <c r="B15945" t="s">
        <v>2693</v>
      </c>
      <c r="C15945">
        <v>29257</v>
      </c>
      <c r="D15945">
        <v>1573192775</v>
      </c>
    </row>
    <row r="15946" spans="1:4" x14ac:dyDescent="0.3">
      <c r="A15946" t="s">
        <v>18254</v>
      </c>
      <c r="B15946" t="s">
        <v>2431</v>
      </c>
      <c r="C15946">
        <v>20846</v>
      </c>
      <c r="D15946">
        <v>8289594380</v>
      </c>
    </row>
    <row r="15947" spans="1:4" x14ac:dyDescent="0.3">
      <c r="A15947" t="s">
        <v>18255</v>
      </c>
      <c r="B15947" t="s">
        <v>2231</v>
      </c>
      <c r="C15947">
        <v>41062</v>
      </c>
      <c r="D15947">
        <v>4192443678</v>
      </c>
    </row>
    <row r="15948" spans="1:4" x14ac:dyDescent="0.3">
      <c r="A15948" t="s">
        <v>18256</v>
      </c>
      <c r="B15948" t="s">
        <v>3271</v>
      </c>
      <c r="C15948">
        <v>45886</v>
      </c>
      <c r="D15948">
        <v>5138969978</v>
      </c>
    </row>
    <row r="15949" spans="1:4" x14ac:dyDescent="0.3">
      <c r="A15949" t="s">
        <v>18257</v>
      </c>
      <c r="B15949" t="s">
        <v>2242</v>
      </c>
      <c r="C15949">
        <v>25481</v>
      </c>
      <c r="D15949">
        <v>7427985850</v>
      </c>
    </row>
    <row r="15950" spans="1:4" x14ac:dyDescent="0.3">
      <c r="A15950" t="s">
        <v>18258</v>
      </c>
      <c r="B15950" t="s">
        <v>4018</v>
      </c>
      <c r="C15950">
        <v>46811</v>
      </c>
      <c r="D15950">
        <v>5372344725</v>
      </c>
    </row>
    <row r="15951" spans="1:4" x14ac:dyDescent="0.3">
      <c r="A15951" t="s">
        <v>18259</v>
      </c>
      <c r="B15951" t="s">
        <v>2431</v>
      </c>
      <c r="C15951">
        <v>38833</v>
      </c>
      <c r="D15951">
        <v>589071254</v>
      </c>
    </row>
    <row r="15952" spans="1:4" x14ac:dyDescent="0.3">
      <c r="A15952" t="s">
        <v>18260</v>
      </c>
      <c r="B15952" t="s">
        <v>2997</v>
      </c>
      <c r="C15952">
        <v>50520</v>
      </c>
      <c r="D15952">
        <v>2561690342</v>
      </c>
    </row>
    <row r="15953" spans="1:4" x14ac:dyDescent="0.3">
      <c r="A15953" t="s">
        <v>18261</v>
      </c>
      <c r="B15953" t="s">
        <v>2778</v>
      </c>
      <c r="C15953">
        <v>52675</v>
      </c>
      <c r="D15953">
        <v>4328154427</v>
      </c>
    </row>
    <row r="15954" spans="1:4" x14ac:dyDescent="0.3">
      <c r="A15954" t="s">
        <v>18262</v>
      </c>
      <c r="B15954" t="s">
        <v>2778</v>
      </c>
      <c r="C15954">
        <v>13284</v>
      </c>
      <c r="D15954">
        <v>2936088178</v>
      </c>
    </row>
    <row r="15955" spans="1:4" x14ac:dyDescent="0.3">
      <c r="A15955" t="s">
        <v>18263</v>
      </c>
      <c r="B15955" t="s">
        <v>2158</v>
      </c>
      <c r="C15955">
        <v>27205</v>
      </c>
      <c r="D15955">
        <v>1280521902</v>
      </c>
    </row>
    <row r="15956" spans="1:4" x14ac:dyDescent="0.3">
      <c r="A15956" t="s">
        <v>18264</v>
      </c>
      <c r="B15956" t="s">
        <v>2484</v>
      </c>
      <c r="C15956">
        <v>15845</v>
      </c>
      <c r="D15956">
        <v>8875320292</v>
      </c>
    </row>
    <row r="15957" spans="1:4" x14ac:dyDescent="0.3">
      <c r="A15957" t="s">
        <v>18265</v>
      </c>
      <c r="B15957" t="s">
        <v>2073</v>
      </c>
      <c r="C15957">
        <v>21262</v>
      </c>
      <c r="D15957">
        <v>9885165231</v>
      </c>
    </row>
    <row r="15958" spans="1:4" x14ac:dyDescent="0.3">
      <c r="A15958" t="s">
        <v>18266</v>
      </c>
      <c r="B15958" t="s">
        <v>2236</v>
      </c>
      <c r="C15958">
        <v>37172</v>
      </c>
      <c r="D15958">
        <v>8204786093</v>
      </c>
    </row>
    <row r="15959" spans="1:4" x14ac:dyDescent="0.3">
      <c r="A15959" t="s">
        <v>18267</v>
      </c>
      <c r="B15959" t="s">
        <v>2283</v>
      </c>
      <c r="C15959">
        <v>42234</v>
      </c>
      <c r="D15959">
        <v>2421688019</v>
      </c>
    </row>
    <row r="15960" spans="1:4" x14ac:dyDescent="0.3">
      <c r="A15960" t="s">
        <v>18268</v>
      </c>
      <c r="B15960" t="s">
        <v>2797</v>
      </c>
      <c r="C15960">
        <v>56570</v>
      </c>
      <c r="D15960">
        <v>8315800957</v>
      </c>
    </row>
    <row r="15961" spans="1:4" x14ac:dyDescent="0.3">
      <c r="A15961" t="s">
        <v>18269</v>
      </c>
      <c r="B15961" t="s">
        <v>2923</v>
      </c>
      <c r="C15961">
        <v>57905</v>
      </c>
      <c r="D15961">
        <v>4730395069</v>
      </c>
    </row>
    <row r="15962" spans="1:4" x14ac:dyDescent="0.3">
      <c r="A15962" t="s">
        <v>18270</v>
      </c>
      <c r="B15962" t="s">
        <v>2151</v>
      </c>
      <c r="C15962">
        <v>29352</v>
      </c>
      <c r="D15962">
        <v>3127459866</v>
      </c>
    </row>
    <row r="15963" spans="1:4" x14ac:dyDescent="0.3">
      <c r="A15963" t="s">
        <v>18271</v>
      </c>
      <c r="B15963" t="s">
        <v>1970</v>
      </c>
      <c r="C15963">
        <v>25797</v>
      </c>
      <c r="D15963">
        <v>9267164694</v>
      </c>
    </row>
    <row r="15964" spans="1:4" x14ac:dyDescent="0.3">
      <c r="A15964" t="s">
        <v>18272</v>
      </c>
      <c r="B15964" t="s">
        <v>3487</v>
      </c>
      <c r="C15964">
        <v>54982</v>
      </c>
      <c r="D15964">
        <v>1096335336</v>
      </c>
    </row>
    <row r="15965" spans="1:4" x14ac:dyDescent="0.3">
      <c r="A15965" t="s">
        <v>18273</v>
      </c>
      <c r="B15965" t="s">
        <v>2192</v>
      </c>
      <c r="C15965">
        <v>34800</v>
      </c>
      <c r="D15965">
        <v>6410530811</v>
      </c>
    </row>
    <row r="15966" spans="1:4" x14ac:dyDescent="0.3">
      <c r="A15966" t="s">
        <v>18274</v>
      </c>
      <c r="B15966" t="s">
        <v>2051</v>
      </c>
      <c r="C15966">
        <v>51770</v>
      </c>
      <c r="D15966">
        <v>5764488419</v>
      </c>
    </row>
    <row r="15967" spans="1:4" x14ac:dyDescent="0.3">
      <c r="A15967" t="s">
        <v>18275</v>
      </c>
      <c r="B15967" t="s">
        <v>2217</v>
      </c>
      <c r="C15967">
        <v>15438</v>
      </c>
      <c r="D15967">
        <v>4396213212</v>
      </c>
    </row>
    <row r="15968" spans="1:4" x14ac:dyDescent="0.3">
      <c r="A15968" t="s">
        <v>18276</v>
      </c>
      <c r="B15968" t="s">
        <v>3720</v>
      </c>
      <c r="C15968">
        <v>12345</v>
      </c>
      <c r="D15968">
        <v>8664054479</v>
      </c>
    </row>
    <row r="15969" spans="1:4" x14ac:dyDescent="0.3">
      <c r="A15969" t="s">
        <v>18277</v>
      </c>
      <c r="B15969" t="s">
        <v>2345</v>
      </c>
      <c r="C15969">
        <v>43355</v>
      </c>
      <c r="D15969">
        <v>9624054975</v>
      </c>
    </row>
    <row r="15970" spans="1:4" x14ac:dyDescent="0.3">
      <c r="A15970" t="s">
        <v>18278</v>
      </c>
      <c r="B15970" t="s">
        <v>2039</v>
      </c>
      <c r="C15970">
        <v>48987</v>
      </c>
      <c r="D15970">
        <v>8047841793</v>
      </c>
    </row>
    <row r="15971" spans="1:4" x14ac:dyDescent="0.3">
      <c r="A15971" t="s">
        <v>18279</v>
      </c>
      <c r="B15971" t="s">
        <v>2885</v>
      </c>
      <c r="C15971">
        <v>28584</v>
      </c>
      <c r="D15971">
        <v>6978367184</v>
      </c>
    </row>
    <row r="15972" spans="1:4" x14ac:dyDescent="0.3">
      <c r="A15972" t="s">
        <v>18280</v>
      </c>
      <c r="B15972" t="s">
        <v>2041</v>
      </c>
      <c r="C15972">
        <v>39103</v>
      </c>
      <c r="D15972">
        <v>2279888742</v>
      </c>
    </row>
    <row r="15973" spans="1:4" x14ac:dyDescent="0.3">
      <c r="A15973" t="s">
        <v>18281</v>
      </c>
      <c r="B15973" t="s">
        <v>2045</v>
      </c>
      <c r="C15973">
        <v>46003</v>
      </c>
      <c r="D15973">
        <v>6732216945</v>
      </c>
    </row>
    <row r="15974" spans="1:4" x14ac:dyDescent="0.3">
      <c r="A15974" t="s">
        <v>18282</v>
      </c>
      <c r="B15974" t="s">
        <v>2257</v>
      </c>
      <c r="C15974">
        <v>15027</v>
      </c>
      <c r="D15974">
        <v>9293760045</v>
      </c>
    </row>
    <row r="15975" spans="1:4" x14ac:dyDescent="0.3">
      <c r="A15975" t="s">
        <v>18283</v>
      </c>
      <c r="B15975" t="s">
        <v>2990</v>
      </c>
      <c r="C15975">
        <v>25463</v>
      </c>
      <c r="D15975">
        <v>5000631609</v>
      </c>
    </row>
    <row r="15976" spans="1:4" x14ac:dyDescent="0.3">
      <c r="A15976" t="s">
        <v>18284</v>
      </c>
      <c r="B15976" t="s">
        <v>2475</v>
      </c>
      <c r="C15976">
        <v>53972</v>
      </c>
      <c r="D15976">
        <v>7659816853</v>
      </c>
    </row>
    <row r="15977" spans="1:4" x14ac:dyDescent="0.3">
      <c r="A15977" t="s">
        <v>18285</v>
      </c>
      <c r="B15977" t="s">
        <v>2113</v>
      </c>
      <c r="C15977">
        <v>54583</v>
      </c>
      <c r="D15977">
        <v>5405945366</v>
      </c>
    </row>
    <row r="15978" spans="1:4" x14ac:dyDescent="0.3">
      <c r="A15978" t="s">
        <v>18286</v>
      </c>
      <c r="B15978" t="s">
        <v>2161</v>
      </c>
      <c r="C15978">
        <v>25171</v>
      </c>
      <c r="D15978">
        <v>5499856877</v>
      </c>
    </row>
    <row r="15979" spans="1:4" x14ac:dyDescent="0.3">
      <c r="A15979" t="s">
        <v>18287</v>
      </c>
      <c r="B15979" t="s">
        <v>2608</v>
      </c>
      <c r="C15979">
        <v>51258</v>
      </c>
      <c r="D15979">
        <v>3217797337</v>
      </c>
    </row>
    <row r="15980" spans="1:4" x14ac:dyDescent="0.3">
      <c r="A15980" t="s">
        <v>18288</v>
      </c>
      <c r="B15980" t="s">
        <v>2325</v>
      </c>
      <c r="C15980">
        <v>56190</v>
      </c>
      <c r="D15980">
        <v>895027720</v>
      </c>
    </row>
    <row r="15981" spans="1:4" x14ac:dyDescent="0.3">
      <c r="A15981" t="s">
        <v>18289</v>
      </c>
      <c r="B15981" t="s">
        <v>3041</v>
      </c>
      <c r="C15981">
        <v>22976</v>
      </c>
      <c r="D15981">
        <v>2551917727</v>
      </c>
    </row>
    <row r="15982" spans="1:4" x14ac:dyDescent="0.3">
      <c r="A15982" t="s">
        <v>18290</v>
      </c>
      <c r="B15982" t="s">
        <v>3527</v>
      </c>
      <c r="C15982">
        <v>46014</v>
      </c>
      <c r="D15982">
        <v>7268478941</v>
      </c>
    </row>
    <row r="15983" spans="1:4" x14ac:dyDescent="0.3">
      <c r="A15983" t="s">
        <v>18291</v>
      </c>
      <c r="B15983" t="s">
        <v>2097</v>
      </c>
      <c r="C15983">
        <v>47809</v>
      </c>
      <c r="D15983">
        <v>8501525324</v>
      </c>
    </row>
    <row r="15984" spans="1:4" x14ac:dyDescent="0.3">
      <c r="A15984" t="s">
        <v>18292</v>
      </c>
      <c r="B15984" t="s">
        <v>2116</v>
      </c>
      <c r="C15984">
        <v>17296</v>
      </c>
      <c r="D15984">
        <v>2352201101</v>
      </c>
    </row>
    <row r="15985" spans="1:4" x14ac:dyDescent="0.3">
      <c r="A15985" t="s">
        <v>18293</v>
      </c>
      <c r="B15985" t="s">
        <v>3369</v>
      </c>
      <c r="C15985">
        <v>48140</v>
      </c>
      <c r="D15985">
        <v>9340547551</v>
      </c>
    </row>
    <row r="15986" spans="1:4" x14ac:dyDescent="0.3">
      <c r="A15986" t="s">
        <v>18294</v>
      </c>
      <c r="B15986" t="s">
        <v>2345</v>
      </c>
      <c r="C15986">
        <v>15577</v>
      </c>
      <c r="D15986">
        <v>8694120054</v>
      </c>
    </row>
    <row r="15987" spans="1:4" x14ac:dyDescent="0.3">
      <c r="A15987" t="s">
        <v>18295</v>
      </c>
      <c r="B15987" t="s">
        <v>1986</v>
      </c>
      <c r="C15987">
        <v>31933</v>
      </c>
      <c r="D15987">
        <v>3040116061</v>
      </c>
    </row>
    <row r="15988" spans="1:4" x14ac:dyDescent="0.3">
      <c r="A15988" t="s">
        <v>18296</v>
      </c>
      <c r="B15988" t="s">
        <v>2405</v>
      </c>
      <c r="C15988">
        <v>43824</v>
      </c>
      <c r="D15988">
        <v>6279928705</v>
      </c>
    </row>
    <row r="15989" spans="1:4" x14ac:dyDescent="0.3">
      <c r="A15989" t="s">
        <v>18297</v>
      </c>
      <c r="B15989" t="s">
        <v>3758</v>
      </c>
      <c r="C15989">
        <v>53781</v>
      </c>
      <c r="D15989">
        <v>7192290785</v>
      </c>
    </row>
    <row r="15990" spans="1:4" x14ac:dyDescent="0.3">
      <c r="A15990" t="s">
        <v>18298</v>
      </c>
      <c r="B15990" t="s">
        <v>3286</v>
      </c>
      <c r="C15990">
        <v>29996</v>
      </c>
      <c r="D15990">
        <v>1953937357</v>
      </c>
    </row>
    <row r="15991" spans="1:4" x14ac:dyDescent="0.3">
      <c r="A15991" t="s">
        <v>18299</v>
      </c>
      <c r="B15991" t="s">
        <v>2166</v>
      </c>
      <c r="C15991">
        <v>28084</v>
      </c>
      <c r="D15991">
        <v>4610039311</v>
      </c>
    </row>
    <row r="15992" spans="1:4" x14ac:dyDescent="0.3">
      <c r="A15992" t="s">
        <v>18300</v>
      </c>
      <c r="B15992" t="s">
        <v>2127</v>
      </c>
      <c r="C15992">
        <v>12216</v>
      </c>
      <c r="D15992">
        <v>5759255762</v>
      </c>
    </row>
    <row r="15993" spans="1:4" x14ac:dyDescent="0.3">
      <c r="A15993" t="s">
        <v>18301</v>
      </c>
      <c r="B15993" t="s">
        <v>2841</v>
      </c>
      <c r="C15993">
        <v>56655</v>
      </c>
      <c r="D15993">
        <v>5479449389</v>
      </c>
    </row>
    <row r="15994" spans="1:4" x14ac:dyDescent="0.3">
      <c r="A15994" t="s">
        <v>18302</v>
      </c>
      <c r="B15994" t="s">
        <v>2001</v>
      </c>
      <c r="C15994">
        <v>22758</v>
      </c>
      <c r="D15994">
        <v>1990334539</v>
      </c>
    </row>
    <row r="15995" spans="1:4" x14ac:dyDescent="0.3">
      <c r="A15995" t="s">
        <v>18303</v>
      </c>
      <c r="B15995" t="s">
        <v>1940</v>
      </c>
      <c r="C15995">
        <v>35450</v>
      </c>
      <c r="D15995">
        <v>2493113470</v>
      </c>
    </row>
    <row r="15996" spans="1:4" x14ac:dyDescent="0.3">
      <c r="A15996" t="s">
        <v>18304</v>
      </c>
      <c r="B15996" t="s">
        <v>1997</v>
      </c>
      <c r="C15996">
        <v>33453</v>
      </c>
      <c r="D15996">
        <v>5079859830</v>
      </c>
    </row>
    <row r="15997" spans="1:4" x14ac:dyDescent="0.3">
      <c r="A15997" t="s">
        <v>18305</v>
      </c>
      <c r="B15997" t="s">
        <v>3753</v>
      </c>
      <c r="C15997">
        <v>54952</v>
      </c>
      <c r="D15997">
        <v>5861892008</v>
      </c>
    </row>
    <row r="15998" spans="1:4" x14ac:dyDescent="0.3">
      <c r="A15998" t="s">
        <v>18306</v>
      </c>
      <c r="B15998" t="s">
        <v>2141</v>
      </c>
      <c r="C15998">
        <v>57881</v>
      </c>
      <c r="D15998">
        <v>8552526727</v>
      </c>
    </row>
    <row r="15999" spans="1:4" x14ac:dyDescent="0.3">
      <c r="A15999" t="s">
        <v>18307</v>
      </c>
      <c r="B15999" t="s">
        <v>2321</v>
      </c>
      <c r="C15999">
        <v>58741</v>
      </c>
      <c r="D15999">
        <v>4472356473</v>
      </c>
    </row>
    <row r="16000" spans="1:4" x14ac:dyDescent="0.3">
      <c r="A16000" t="s">
        <v>18308</v>
      </c>
      <c r="B16000" t="s">
        <v>2073</v>
      </c>
      <c r="C16000">
        <v>56656</v>
      </c>
      <c r="D16000">
        <v>4688336071</v>
      </c>
    </row>
    <row r="16001" spans="1:4" x14ac:dyDescent="0.3">
      <c r="A16001" t="s">
        <v>18309</v>
      </c>
      <c r="B16001" t="s">
        <v>2175</v>
      </c>
      <c r="C16001">
        <v>13477</v>
      </c>
      <c r="D16001">
        <v>4487905370</v>
      </c>
    </row>
    <row r="16002" spans="1:4" x14ac:dyDescent="0.3">
      <c r="A16002" t="s">
        <v>18310</v>
      </c>
      <c r="B16002" t="s">
        <v>1991</v>
      </c>
      <c r="C16002">
        <v>28025</v>
      </c>
      <c r="D16002">
        <v>1972775170</v>
      </c>
    </row>
    <row r="16003" spans="1:4" x14ac:dyDescent="0.3">
      <c r="A16003" t="s">
        <v>18311</v>
      </c>
      <c r="B16003" t="s">
        <v>2764</v>
      </c>
      <c r="C16003">
        <v>39947</v>
      </c>
      <c r="D16003">
        <v>2070860833</v>
      </c>
    </row>
    <row r="16004" spans="1:4" x14ac:dyDescent="0.3">
      <c r="A16004" t="s">
        <v>18312</v>
      </c>
      <c r="B16004" t="s">
        <v>1958</v>
      </c>
      <c r="C16004">
        <v>17507</v>
      </c>
      <c r="D16004">
        <v>357531329</v>
      </c>
    </row>
    <row r="16005" spans="1:4" x14ac:dyDescent="0.3">
      <c r="A16005" t="s">
        <v>18313</v>
      </c>
      <c r="B16005" t="s">
        <v>2083</v>
      </c>
      <c r="C16005">
        <v>48301</v>
      </c>
      <c r="D16005">
        <v>1062607929</v>
      </c>
    </row>
    <row r="16006" spans="1:4" x14ac:dyDescent="0.3">
      <c r="A16006" t="s">
        <v>18314</v>
      </c>
      <c r="B16006" t="s">
        <v>2269</v>
      </c>
      <c r="C16006">
        <v>15034</v>
      </c>
      <c r="D16006">
        <v>7966083349</v>
      </c>
    </row>
    <row r="16007" spans="1:4" x14ac:dyDescent="0.3">
      <c r="A16007" t="s">
        <v>18315</v>
      </c>
      <c r="B16007" t="s">
        <v>2691</v>
      </c>
      <c r="C16007">
        <v>34438</v>
      </c>
      <c r="D16007">
        <v>2809344809</v>
      </c>
    </row>
    <row r="16008" spans="1:4" x14ac:dyDescent="0.3">
      <c r="A16008" t="s">
        <v>18316</v>
      </c>
      <c r="B16008" t="s">
        <v>2141</v>
      </c>
      <c r="C16008">
        <v>49677</v>
      </c>
      <c r="D16008">
        <v>17898579</v>
      </c>
    </row>
    <row r="16009" spans="1:4" x14ac:dyDescent="0.3">
      <c r="A16009" t="s">
        <v>18317</v>
      </c>
      <c r="B16009" t="s">
        <v>2321</v>
      </c>
      <c r="C16009">
        <v>24069</v>
      </c>
      <c r="D16009">
        <v>4716524892</v>
      </c>
    </row>
    <row r="16010" spans="1:4" x14ac:dyDescent="0.3">
      <c r="A16010" t="s">
        <v>18318</v>
      </c>
      <c r="B16010" t="s">
        <v>2419</v>
      </c>
      <c r="C16010">
        <v>14061</v>
      </c>
      <c r="D16010">
        <v>3075132195</v>
      </c>
    </row>
    <row r="16011" spans="1:4" x14ac:dyDescent="0.3">
      <c r="A16011" t="s">
        <v>18319</v>
      </c>
      <c r="B16011" t="s">
        <v>3508</v>
      </c>
      <c r="C16011">
        <v>45907</v>
      </c>
      <c r="D16011">
        <v>5623930522</v>
      </c>
    </row>
    <row r="16012" spans="1:4" x14ac:dyDescent="0.3">
      <c r="A16012" t="s">
        <v>18320</v>
      </c>
      <c r="B16012" t="s">
        <v>2127</v>
      </c>
      <c r="C16012">
        <v>55306</v>
      </c>
      <c r="D16012">
        <v>933051662</v>
      </c>
    </row>
    <row r="16013" spans="1:4" x14ac:dyDescent="0.3">
      <c r="A16013" t="s">
        <v>18321</v>
      </c>
      <c r="B16013" t="s">
        <v>2288</v>
      </c>
      <c r="C16013">
        <v>41851</v>
      </c>
      <c r="D16013">
        <v>4698538416</v>
      </c>
    </row>
    <row r="16014" spans="1:4" x14ac:dyDescent="0.3">
      <c r="A16014" t="s">
        <v>18322</v>
      </c>
      <c r="B16014" t="s">
        <v>2316</v>
      </c>
      <c r="C16014">
        <v>52409</v>
      </c>
      <c r="D16014">
        <v>2804488179</v>
      </c>
    </row>
    <row r="16015" spans="1:4" x14ac:dyDescent="0.3">
      <c r="A16015" t="s">
        <v>18323</v>
      </c>
      <c r="B16015" t="s">
        <v>2478</v>
      </c>
      <c r="C16015">
        <v>13651</v>
      </c>
      <c r="D16015">
        <v>549857826</v>
      </c>
    </row>
    <row r="16016" spans="1:4" x14ac:dyDescent="0.3">
      <c r="A16016" t="s">
        <v>18324</v>
      </c>
      <c r="B16016" t="s">
        <v>2869</v>
      </c>
      <c r="C16016">
        <v>33546</v>
      </c>
      <c r="D16016">
        <v>7931128354</v>
      </c>
    </row>
    <row r="16017" spans="1:4" x14ac:dyDescent="0.3">
      <c r="A16017" t="s">
        <v>18325</v>
      </c>
      <c r="B16017" t="s">
        <v>2387</v>
      </c>
      <c r="C16017">
        <v>46886</v>
      </c>
      <c r="D16017">
        <v>1888252693</v>
      </c>
    </row>
    <row r="16018" spans="1:4" x14ac:dyDescent="0.3">
      <c r="A16018" t="s">
        <v>18326</v>
      </c>
      <c r="B16018" t="s">
        <v>4362</v>
      </c>
      <c r="C16018">
        <v>52887</v>
      </c>
      <c r="D16018">
        <v>4453315724</v>
      </c>
    </row>
    <row r="16019" spans="1:4" x14ac:dyDescent="0.3">
      <c r="A16019" t="s">
        <v>18327</v>
      </c>
      <c r="B16019" t="s">
        <v>2647</v>
      </c>
      <c r="C16019">
        <v>45709</v>
      </c>
      <c r="D16019">
        <v>2405876701</v>
      </c>
    </row>
    <row r="16020" spans="1:4" x14ac:dyDescent="0.3">
      <c r="A16020" t="s">
        <v>18328</v>
      </c>
      <c r="B16020" t="s">
        <v>2089</v>
      </c>
      <c r="C16020">
        <v>58910</v>
      </c>
      <c r="D16020">
        <v>7166957409</v>
      </c>
    </row>
    <row r="16021" spans="1:4" x14ac:dyDescent="0.3">
      <c r="A16021" t="s">
        <v>18329</v>
      </c>
      <c r="B16021" t="s">
        <v>2143</v>
      </c>
      <c r="C16021">
        <v>31151</v>
      </c>
      <c r="D16021">
        <v>992720575</v>
      </c>
    </row>
    <row r="16022" spans="1:4" x14ac:dyDescent="0.3">
      <c r="A16022" t="s">
        <v>18330</v>
      </c>
      <c r="B16022" t="s">
        <v>2923</v>
      </c>
      <c r="C16022">
        <v>10918</v>
      </c>
      <c r="D16022">
        <v>8460683117</v>
      </c>
    </row>
    <row r="16023" spans="1:4" x14ac:dyDescent="0.3">
      <c r="A16023" t="s">
        <v>18331</v>
      </c>
      <c r="B16023" t="s">
        <v>3044</v>
      </c>
      <c r="C16023">
        <v>41961</v>
      </c>
      <c r="D16023">
        <v>4097160079</v>
      </c>
    </row>
    <row r="16024" spans="1:4" x14ac:dyDescent="0.3">
      <c r="A16024" t="s">
        <v>18332</v>
      </c>
      <c r="B16024" t="s">
        <v>2608</v>
      </c>
      <c r="C16024">
        <v>17976</v>
      </c>
      <c r="D16024">
        <v>8646243699</v>
      </c>
    </row>
    <row r="16025" spans="1:4" x14ac:dyDescent="0.3">
      <c r="A16025" t="s">
        <v>18333</v>
      </c>
      <c r="B16025" t="s">
        <v>2718</v>
      </c>
      <c r="C16025">
        <v>32365</v>
      </c>
      <c r="D16025">
        <v>8550875457</v>
      </c>
    </row>
    <row r="16026" spans="1:4" x14ac:dyDescent="0.3">
      <c r="A16026" t="s">
        <v>18334</v>
      </c>
      <c r="B16026" t="s">
        <v>2097</v>
      </c>
      <c r="C16026">
        <v>18125</v>
      </c>
      <c r="D16026">
        <v>7931128354</v>
      </c>
    </row>
    <row r="16027" spans="1:4" x14ac:dyDescent="0.3">
      <c r="A16027" t="s">
        <v>18335</v>
      </c>
      <c r="B16027" t="s">
        <v>2244</v>
      </c>
      <c r="C16027">
        <v>21283</v>
      </c>
      <c r="D16027">
        <v>594961432</v>
      </c>
    </row>
    <row r="16028" spans="1:4" x14ac:dyDescent="0.3">
      <c r="A16028" t="s">
        <v>18336</v>
      </c>
      <c r="B16028" t="s">
        <v>2302</v>
      </c>
      <c r="C16028">
        <v>43516</v>
      </c>
      <c r="D16028">
        <v>4162153728</v>
      </c>
    </row>
    <row r="16029" spans="1:4" x14ac:dyDescent="0.3">
      <c r="A16029" t="s">
        <v>18337</v>
      </c>
      <c r="B16029" t="s">
        <v>2716</v>
      </c>
      <c r="C16029">
        <v>20017</v>
      </c>
      <c r="D16029">
        <v>8289594380</v>
      </c>
    </row>
    <row r="16030" spans="1:4" x14ac:dyDescent="0.3">
      <c r="A16030" t="s">
        <v>18338</v>
      </c>
      <c r="B16030" t="s">
        <v>2505</v>
      </c>
      <c r="C16030">
        <v>25673</v>
      </c>
      <c r="D16030">
        <v>7635344498</v>
      </c>
    </row>
    <row r="16031" spans="1:4" x14ac:dyDescent="0.3">
      <c r="A16031" t="s">
        <v>18339</v>
      </c>
      <c r="B16031" t="s">
        <v>2210</v>
      </c>
      <c r="C16031">
        <v>16208</v>
      </c>
      <c r="D16031">
        <v>9627071331</v>
      </c>
    </row>
    <row r="16032" spans="1:4" x14ac:dyDescent="0.3">
      <c r="A16032" t="s">
        <v>18340</v>
      </c>
      <c r="B16032" t="s">
        <v>2139</v>
      </c>
      <c r="C16032">
        <v>28198</v>
      </c>
      <c r="D16032">
        <v>6214787945</v>
      </c>
    </row>
    <row r="16033" spans="1:4" x14ac:dyDescent="0.3">
      <c r="A16033" t="s">
        <v>18341</v>
      </c>
      <c r="B16033" t="s">
        <v>2468</v>
      </c>
      <c r="C16033">
        <v>32890</v>
      </c>
      <c r="D16033">
        <v>3164004753</v>
      </c>
    </row>
    <row r="16034" spans="1:4" x14ac:dyDescent="0.3">
      <c r="A16034" t="s">
        <v>18342</v>
      </c>
      <c r="B16034" t="s">
        <v>2419</v>
      </c>
      <c r="C16034">
        <v>58693</v>
      </c>
      <c r="D16034">
        <v>273083503</v>
      </c>
    </row>
    <row r="16035" spans="1:4" x14ac:dyDescent="0.3">
      <c r="A16035" t="s">
        <v>18343</v>
      </c>
      <c r="B16035" t="s">
        <v>2184</v>
      </c>
      <c r="C16035">
        <v>12386</v>
      </c>
      <c r="D16035">
        <v>4192879565</v>
      </c>
    </row>
    <row r="16036" spans="1:4" x14ac:dyDescent="0.3">
      <c r="A16036" t="s">
        <v>18344</v>
      </c>
      <c r="B16036" t="s">
        <v>2511</v>
      </c>
      <c r="C16036">
        <v>41191</v>
      </c>
      <c r="D16036">
        <v>9260254965</v>
      </c>
    </row>
    <row r="16037" spans="1:4" x14ac:dyDescent="0.3">
      <c r="A16037" t="s">
        <v>18345</v>
      </c>
      <c r="B16037" t="s">
        <v>2470</v>
      </c>
      <c r="C16037">
        <v>39951</v>
      </c>
      <c r="D16037">
        <v>8267733809</v>
      </c>
    </row>
    <row r="16038" spans="1:4" x14ac:dyDescent="0.3">
      <c r="A16038" t="s">
        <v>18346</v>
      </c>
      <c r="B16038" t="s">
        <v>2587</v>
      </c>
      <c r="C16038">
        <v>35964</v>
      </c>
      <c r="D16038">
        <v>8832488175</v>
      </c>
    </row>
    <row r="16039" spans="1:4" x14ac:dyDescent="0.3">
      <c r="A16039" t="s">
        <v>18347</v>
      </c>
      <c r="B16039" t="s">
        <v>2600</v>
      </c>
      <c r="C16039">
        <v>54033</v>
      </c>
      <c r="D16039">
        <v>9916787441</v>
      </c>
    </row>
    <row r="16040" spans="1:4" x14ac:dyDescent="0.3">
      <c r="A16040" t="s">
        <v>18348</v>
      </c>
      <c r="B16040" t="s">
        <v>2065</v>
      </c>
      <c r="C16040">
        <v>26288</v>
      </c>
      <c r="D16040">
        <v>1887308636</v>
      </c>
    </row>
    <row r="16041" spans="1:4" x14ac:dyDescent="0.3">
      <c r="A16041" t="s">
        <v>18349</v>
      </c>
      <c r="B16041" t="s">
        <v>2022</v>
      </c>
      <c r="C16041">
        <v>12121</v>
      </c>
      <c r="D16041">
        <v>6836716731</v>
      </c>
    </row>
    <row r="16042" spans="1:4" x14ac:dyDescent="0.3">
      <c r="A16042" t="s">
        <v>18350</v>
      </c>
      <c r="B16042" t="s">
        <v>2039</v>
      </c>
      <c r="C16042">
        <v>35966</v>
      </c>
      <c r="D16042">
        <v>502909099</v>
      </c>
    </row>
    <row r="16043" spans="1:4" x14ac:dyDescent="0.3">
      <c r="A16043" t="s">
        <v>18351</v>
      </c>
      <c r="B16043" t="s">
        <v>2731</v>
      </c>
      <c r="C16043">
        <v>14851</v>
      </c>
      <c r="D16043">
        <v>9403474378</v>
      </c>
    </row>
    <row r="16044" spans="1:4" x14ac:dyDescent="0.3">
      <c r="A16044" t="s">
        <v>18352</v>
      </c>
      <c r="B16044" t="s">
        <v>2491</v>
      </c>
      <c r="C16044">
        <v>32257</v>
      </c>
      <c r="D16044">
        <v>76572129</v>
      </c>
    </row>
    <row r="16045" spans="1:4" x14ac:dyDescent="0.3">
      <c r="A16045" t="s">
        <v>18353</v>
      </c>
      <c r="B16045" t="s">
        <v>2012</v>
      </c>
      <c r="C16045">
        <v>51250</v>
      </c>
      <c r="D16045">
        <v>6894004730</v>
      </c>
    </row>
    <row r="16046" spans="1:4" x14ac:dyDescent="0.3">
      <c r="A16046" t="s">
        <v>18354</v>
      </c>
      <c r="B16046" t="s">
        <v>2374</v>
      </c>
      <c r="C16046">
        <v>11238</v>
      </c>
      <c r="D16046">
        <v>3507341514</v>
      </c>
    </row>
    <row r="16047" spans="1:4" x14ac:dyDescent="0.3">
      <c r="A16047" t="s">
        <v>18355</v>
      </c>
      <c r="B16047" t="s">
        <v>2300</v>
      </c>
      <c r="C16047">
        <v>31058</v>
      </c>
      <c r="D16047">
        <v>8175279842</v>
      </c>
    </row>
    <row r="16048" spans="1:4" x14ac:dyDescent="0.3">
      <c r="A16048" t="s">
        <v>18356</v>
      </c>
      <c r="B16048" t="s">
        <v>2129</v>
      </c>
      <c r="C16048">
        <v>34578</v>
      </c>
      <c r="D16048">
        <v>7304628987</v>
      </c>
    </row>
    <row r="16049" spans="1:4" x14ac:dyDescent="0.3">
      <c r="A16049" t="s">
        <v>18357</v>
      </c>
      <c r="B16049" t="s">
        <v>2054</v>
      </c>
      <c r="C16049">
        <v>37380</v>
      </c>
      <c r="D16049">
        <v>4097160079</v>
      </c>
    </row>
    <row r="16050" spans="1:4" x14ac:dyDescent="0.3">
      <c r="A16050" t="s">
        <v>18358</v>
      </c>
      <c r="B16050" t="s">
        <v>2951</v>
      </c>
      <c r="C16050">
        <v>59441</v>
      </c>
      <c r="D16050">
        <v>4342145855</v>
      </c>
    </row>
    <row r="16051" spans="1:4" x14ac:dyDescent="0.3">
      <c r="A16051" t="s">
        <v>18359</v>
      </c>
      <c r="B16051" t="s">
        <v>2670</v>
      </c>
      <c r="C16051">
        <v>54519</v>
      </c>
      <c r="D16051">
        <v>2426144645</v>
      </c>
    </row>
    <row r="16052" spans="1:4" x14ac:dyDescent="0.3">
      <c r="A16052" t="s">
        <v>18360</v>
      </c>
      <c r="B16052" t="s">
        <v>2257</v>
      </c>
      <c r="C16052">
        <v>41040</v>
      </c>
      <c r="D16052">
        <v>5764488419</v>
      </c>
    </row>
    <row r="16053" spans="1:4" x14ac:dyDescent="0.3">
      <c r="A16053" t="s">
        <v>18361</v>
      </c>
      <c r="B16053" t="s">
        <v>2628</v>
      </c>
      <c r="C16053">
        <v>34123</v>
      </c>
      <c r="D16053">
        <v>8204786093</v>
      </c>
    </row>
    <row r="16054" spans="1:4" x14ac:dyDescent="0.3">
      <c r="A16054" t="s">
        <v>18362</v>
      </c>
      <c r="B16054" t="s">
        <v>2411</v>
      </c>
      <c r="C16054">
        <v>20711</v>
      </c>
      <c r="D16054">
        <v>8617243198</v>
      </c>
    </row>
    <row r="16055" spans="1:4" x14ac:dyDescent="0.3">
      <c r="A16055" t="s">
        <v>18363</v>
      </c>
      <c r="B16055" t="s">
        <v>2219</v>
      </c>
      <c r="C16055">
        <v>25422</v>
      </c>
      <c r="D16055">
        <v>7074056774</v>
      </c>
    </row>
    <row r="16056" spans="1:4" x14ac:dyDescent="0.3">
      <c r="A16056" t="s">
        <v>18364</v>
      </c>
      <c r="B16056" t="s">
        <v>2161</v>
      </c>
      <c r="C16056">
        <v>54766</v>
      </c>
      <c r="D16056">
        <v>9096285417</v>
      </c>
    </row>
    <row r="16057" spans="1:4" x14ac:dyDescent="0.3">
      <c r="A16057" t="s">
        <v>18365</v>
      </c>
      <c r="B16057" t="s">
        <v>2459</v>
      </c>
      <c r="C16057">
        <v>21547</v>
      </c>
      <c r="D16057">
        <v>3458178171</v>
      </c>
    </row>
    <row r="16058" spans="1:4" x14ac:dyDescent="0.3">
      <c r="A16058" t="s">
        <v>18366</v>
      </c>
      <c r="B16058" t="s">
        <v>4145</v>
      </c>
      <c r="C16058">
        <v>53197</v>
      </c>
      <c r="D16058">
        <v>9674189459</v>
      </c>
    </row>
    <row r="16059" spans="1:4" x14ac:dyDescent="0.3">
      <c r="A16059" t="s">
        <v>18367</v>
      </c>
      <c r="B16059" t="s">
        <v>2035</v>
      </c>
      <c r="C16059">
        <v>20429</v>
      </c>
      <c r="D16059">
        <v>8808097757</v>
      </c>
    </row>
    <row r="16060" spans="1:4" x14ac:dyDescent="0.3">
      <c r="A16060" t="s">
        <v>18368</v>
      </c>
      <c r="B16060" t="s">
        <v>2083</v>
      </c>
      <c r="C16060">
        <v>46035</v>
      </c>
      <c r="D16060">
        <v>1545110042</v>
      </c>
    </row>
    <row r="16061" spans="1:4" x14ac:dyDescent="0.3">
      <c r="A16061" t="s">
        <v>18369</v>
      </c>
      <c r="B16061" t="s">
        <v>2123</v>
      </c>
      <c r="C16061">
        <v>48178</v>
      </c>
      <c r="D16061">
        <v>4192443678</v>
      </c>
    </row>
    <row r="16062" spans="1:4" x14ac:dyDescent="0.3">
      <c r="A16062" t="s">
        <v>18370</v>
      </c>
      <c r="B16062" t="s">
        <v>2680</v>
      </c>
      <c r="C16062">
        <v>33023</v>
      </c>
      <c r="D16062">
        <v>3021692982</v>
      </c>
    </row>
    <row r="16063" spans="1:4" x14ac:dyDescent="0.3">
      <c r="A16063" t="s">
        <v>18371</v>
      </c>
      <c r="B16063" t="s">
        <v>2089</v>
      </c>
      <c r="C16063">
        <v>17692</v>
      </c>
      <c r="D16063">
        <v>2579936017</v>
      </c>
    </row>
    <row r="16064" spans="1:4" x14ac:dyDescent="0.3">
      <c r="A16064" t="s">
        <v>18372</v>
      </c>
      <c r="B16064" t="s">
        <v>2647</v>
      </c>
      <c r="C16064">
        <v>31124</v>
      </c>
      <c r="D16064">
        <v>4406664351</v>
      </c>
    </row>
    <row r="16065" spans="1:4" x14ac:dyDescent="0.3">
      <c r="A16065" t="s">
        <v>18373</v>
      </c>
      <c r="B16065" t="s">
        <v>3527</v>
      </c>
      <c r="C16065">
        <v>47293</v>
      </c>
      <c r="D16065">
        <v>569240891</v>
      </c>
    </row>
    <row r="16066" spans="1:4" x14ac:dyDescent="0.3">
      <c r="A16066" t="s">
        <v>18374</v>
      </c>
      <c r="B16066" t="s">
        <v>1974</v>
      </c>
      <c r="C16066">
        <v>59283</v>
      </c>
      <c r="D16066">
        <v>1028388519</v>
      </c>
    </row>
    <row r="16067" spans="1:4" x14ac:dyDescent="0.3">
      <c r="A16067" t="s">
        <v>18375</v>
      </c>
      <c r="B16067" t="s">
        <v>2047</v>
      </c>
      <c r="C16067">
        <v>44505</v>
      </c>
      <c r="D16067">
        <v>7866715386</v>
      </c>
    </row>
    <row r="16068" spans="1:4" x14ac:dyDescent="0.3">
      <c r="A16068" t="s">
        <v>18376</v>
      </c>
      <c r="B16068" t="s">
        <v>3663</v>
      </c>
      <c r="C16068">
        <v>28306</v>
      </c>
      <c r="D16068">
        <v>232367817</v>
      </c>
    </row>
    <row r="16069" spans="1:4" x14ac:dyDescent="0.3">
      <c r="A16069" t="s">
        <v>18377</v>
      </c>
      <c r="B16069" t="s">
        <v>2337</v>
      </c>
      <c r="C16069">
        <v>50962</v>
      </c>
      <c r="D16069">
        <v>8908432159</v>
      </c>
    </row>
    <row r="16070" spans="1:4" x14ac:dyDescent="0.3">
      <c r="A16070" t="s">
        <v>18378</v>
      </c>
      <c r="B16070" t="s">
        <v>4864</v>
      </c>
      <c r="C16070">
        <v>21573</v>
      </c>
      <c r="D16070">
        <v>2292892200</v>
      </c>
    </row>
    <row r="16071" spans="1:4" x14ac:dyDescent="0.3">
      <c r="A16071" t="s">
        <v>18379</v>
      </c>
      <c r="B16071" t="s">
        <v>3558</v>
      </c>
      <c r="C16071">
        <v>25260</v>
      </c>
      <c r="D16071">
        <v>4453705328</v>
      </c>
    </row>
    <row r="16072" spans="1:4" x14ac:dyDescent="0.3">
      <c r="A16072" t="s">
        <v>18380</v>
      </c>
      <c r="B16072" t="s">
        <v>3390</v>
      </c>
      <c r="C16072">
        <v>12595</v>
      </c>
      <c r="D16072">
        <v>3156820482</v>
      </c>
    </row>
    <row r="16073" spans="1:4" x14ac:dyDescent="0.3">
      <c r="A16073" t="s">
        <v>18381</v>
      </c>
      <c r="B16073" t="s">
        <v>2428</v>
      </c>
      <c r="C16073">
        <v>39005</v>
      </c>
      <c r="D16073">
        <v>5005774041</v>
      </c>
    </row>
    <row r="16074" spans="1:4" x14ac:dyDescent="0.3">
      <c r="A16074" t="s">
        <v>18382</v>
      </c>
      <c r="B16074" t="s">
        <v>2873</v>
      </c>
      <c r="C16074">
        <v>17296</v>
      </c>
      <c r="D16074">
        <v>1990334539</v>
      </c>
    </row>
    <row r="16075" spans="1:4" x14ac:dyDescent="0.3">
      <c r="A16075" t="s">
        <v>18383</v>
      </c>
      <c r="B16075" t="s">
        <v>2121</v>
      </c>
      <c r="C16075">
        <v>17980</v>
      </c>
      <c r="D16075">
        <v>2376099331</v>
      </c>
    </row>
    <row r="16076" spans="1:4" x14ac:dyDescent="0.3">
      <c r="A16076" t="s">
        <v>18384</v>
      </c>
      <c r="B16076" t="s">
        <v>2026</v>
      </c>
      <c r="C16076">
        <v>33722</v>
      </c>
      <c r="D16076">
        <v>232367817</v>
      </c>
    </row>
    <row r="16077" spans="1:4" x14ac:dyDescent="0.3">
      <c r="A16077" t="s">
        <v>18385</v>
      </c>
      <c r="B16077" t="s">
        <v>2121</v>
      </c>
      <c r="C16077">
        <v>42590</v>
      </c>
      <c r="D16077">
        <v>2973558387</v>
      </c>
    </row>
    <row r="16078" spans="1:4" x14ac:dyDescent="0.3">
      <c r="A16078" t="s">
        <v>18386</v>
      </c>
      <c r="B16078" t="s">
        <v>2286</v>
      </c>
      <c r="C16078">
        <v>13117</v>
      </c>
      <c r="D16078">
        <v>6148303353</v>
      </c>
    </row>
    <row r="16079" spans="1:4" x14ac:dyDescent="0.3">
      <c r="A16079" t="s">
        <v>18387</v>
      </c>
      <c r="B16079" t="s">
        <v>2563</v>
      </c>
      <c r="C16079">
        <v>27775</v>
      </c>
      <c r="D16079">
        <v>7112955017</v>
      </c>
    </row>
    <row r="16080" spans="1:4" x14ac:dyDescent="0.3">
      <c r="A16080" t="s">
        <v>18388</v>
      </c>
      <c r="B16080" t="s">
        <v>3315</v>
      </c>
      <c r="C16080">
        <v>46559</v>
      </c>
      <c r="D16080">
        <v>715518151</v>
      </c>
    </row>
    <row r="16081" spans="1:4" x14ac:dyDescent="0.3">
      <c r="A16081" t="s">
        <v>18389</v>
      </c>
      <c r="B16081" t="s">
        <v>2885</v>
      </c>
      <c r="C16081">
        <v>37492</v>
      </c>
      <c r="D16081">
        <v>8533410514</v>
      </c>
    </row>
    <row r="16082" spans="1:4" x14ac:dyDescent="0.3">
      <c r="A16082" t="s">
        <v>18390</v>
      </c>
      <c r="B16082" t="s">
        <v>2087</v>
      </c>
      <c r="C16082">
        <v>44412</v>
      </c>
      <c r="D16082">
        <v>4286367630</v>
      </c>
    </row>
    <row r="16083" spans="1:4" x14ac:dyDescent="0.3">
      <c r="A16083" t="s">
        <v>18391</v>
      </c>
      <c r="B16083" t="s">
        <v>2693</v>
      </c>
      <c r="C16083">
        <v>52200</v>
      </c>
      <c r="D16083">
        <v>7098438871</v>
      </c>
    </row>
    <row r="16084" spans="1:4" x14ac:dyDescent="0.3">
      <c r="A16084" t="s">
        <v>18392</v>
      </c>
      <c r="B16084" t="s">
        <v>2127</v>
      </c>
      <c r="C16084">
        <v>55915</v>
      </c>
      <c r="D16084">
        <v>2492824950</v>
      </c>
    </row>
    <row r="16085" spans="1:4" x14ac:dyDescent="0.3">
      <c r="A16085" t="s">
        <v>18393</v>
      </c>
      <c r="B16085" t="s">
        <v>1995</v>
      </c>
      <c r="C16085">
        <v>22130</v>
      </c>
      <c r="D16085">
        <v>2973481236</v>
      </c>
    </row>
    <row r="16086" spans="1:4" x14ac:dyDescent="0.3">
      <c r="A16086" t="s">
        <v>18394</v>
      </c>
      <c r="B16086" t="s">
        <v>2109</v>
      </c>
      <c r="C16086">
        <v>15734</v>
      </c>
      <c r="D16086">
        <v>8024322455</v>
      </c>
    </row>
    <row r="16087" spans="1:4" x14ac:dyDescent="0.3">
      <c r="A16087" t="s">
        <v>18395</v>
      </c>
      <c r="B16087" t="s">
        <v>1954</v>
      </c>
      <c r="C16087">
        <v>12703</v>
      </c>
      <c r="D16087">
        <v>4453705328</v>
      </c>
    </row>
    <row r="16088" spans="1:4" x14ac:dyDescent="0.3">
      <c r="A16088" t="s">
        <v>18396</v>
      </c>
      <c r="B16088" t="s">
        <v>2533</v>
      </c>
      <c r="C16088">
        <v>36282</v>
      </c>
      <c r="D16088">
        <v>209942509</v>
      </c>
    </row>
    <row r="16089" spans="1:4" x14ac:dyDescent="0.3">
      <c r="A16089" t="s">
        <v>18397</v>
      </c>
      <c r="B16089" t="s">
        <v>2047</v>
      </c>
      <c r="C16089">
        <v>12076</v>
      </c>
      <c r="D16089">
        <v>4638232353</v>
      </c>
    </row>
    <row r="16090" spans="1:4" x14ac:dyDescent="0.3">
      <c r="A16090" t="s">
        <v>18398</v>
      </c>
      <c r="B16090" t="s">
        <v>2376</v>
      </c>
      <c r="C16090">
        <v>31134</v>
      </c>
      <c r="D16090">
        <v>9264026959</v>
      </c>
    </row>
    <row r="16091" spans="1:4" x14ac:dyDescent="0.3">
      <c r="A16091" t="s">
        <v>18399</v>
      </c>
      <c r="B16091" t="s">
        <v>2343</v>
      </c>
      <c r="C16091">
        <v>30262</v>
      </c>
      <c r="D16091">
        <v>544760832</v>
      </c>
    </row>
    <row r="16092" spans="1:4" x14ac:dyDescent="0.3">
      <c r="A16092" t="s">
        <v>18400</v>
      </c>
      <c r="B16092" t="s">
        <v>2020</v>
      </c>
      <c r="C16092">
        <v>45683</v>
      </c>
      <c r="D16092">
        <v>1628738227</v>
      </c>
    </row>
    <row r="16093" spans="1:4" x14ac:dyDescent="0.3">
      <c r="A16093" t="s">
        <v>18401</v>
      </c>
      <c r="B16093" t="s">
        <v>3356</v>
      </c>
      <c r="C16093">
        <v>10649</v>
      </c>
      <c r="D16093">
        <v>8658719154</v>
      </c>
    </row>
    <row r="16094" spans="1:4" x14ac:dyDescent="0.3">
      <c r="A16094" t="s">
        <v>18402</v>
      </c>
      <c r="B16094" t="s">
        <v>2325</v>
      </c>
      <c r="C16094">
        <v>15051</v>
      </c>
      <c r="D16094">
        <v>5211527984</v>
      </c>
    </row>
    <row r="16095" spans="1:4" x14ac:dyDescent="0.3">
      <c r="A16095" t="s">
        <v>18403</v>
      </c>
      <c r="B16095" t="s">
        <v>3144</v>
      </c>
      <c r="C16095">
        <v>41104</v>
      </c>
      <c r="D16095">
        <v>5460394635</v>
      </c>
    </row>
    <row r="16096" spans="1:4" x14ac:dyDescent="0.3">
      <c r="A16096" t="s">
        <v>18404</v>
      </c>
      <c r="B16096" t="s">
        <v>2389</v>
      </c>
      <c r="C16096">
        <v>23632</v>
      </c>
      <c r="D16096">
        <v>2547511673</v>
      </c>
    </row>
    <row r="16097" spans="1:4" x14ac:dyDescent="0.3">
      <c r="A16097" t="s">
        <v>18405</v>
      </c>
      <c r="B16097" t="s">
        <v>2488</v>
      </c>
      <c r="C16097">
        <v>40826</v>
      </c>
      <c r="D16097">
        <v>495702854</v>
      </c>
    </row>
    <row r="16098" spans="1:4" x14ac:dyDescent="0.3">
      <c r="A16098" t="s">
        <v>18406</v>
      </c>
      <c r="B16098" t="s">
        <v>3297</v>
      </c>
      <c r="C16098">
        <v>13205</v>
      </c>
      <c r="D16098">
        <v>3016446324</v>
      </c>
    </row>
    <row r="16099" spans="1:4" x14ac:dyDescent="0.3">
      <c r="A16099" t="s">
        <v>18407</v>
      </c>
      <c r="B16099" t="s">
        <v>2885</v>
      </c>
      <c r="C16099">
        <v>13801</v>
      </c>
      <c r="D16099">
        <v>6293335589</v>
      </c>
    </row>
    <row r="16100" spans="1:4" x14ac:dyDescent="0.3">
      <c r="A16100" t="s">
        <v>18408</v>
      </c>
      <c r="B16100" t="s">
        <v>2257</v>
      </c>
      <c r="C16100">
        <v>55699</v>
      </c>
      <c r="D16100">
        <v>4260324861</v>
      </c>
    </row>
    <row r="16101" spans="1:4" x14ac:dyDescent="0.3">
      <c r="A16101" t="s">
        <v>18409</v>
      </c>
      <c r="B16101" t="s">
        <v>2214</v>
      </c>
      <c r="C16101">
        <v>57966</v>
      </c>
      <c r="D16101">
        <v>2924550912</v>
      </c>
    </row>
    <row r="16102" spans="1:4" x14ac:dyDescent="0.3">
      <c r="A16102" t="s">
        <v>18410</v>
      </c>
      <c r="B16102" t="s">
        <v>2077</v>
      </c>
      <c r="C16102">
        <v>23243</v>
      </c>
      <c r="D16102">
        <v>7596173217</v>
      </c>
    </row>
    <row r="16103" spans="1:4" x14ac:dyDescent="0.3">
      <c r="A16103" t="s">
        <v>18411</v>
      </c>
      <c r="B16103" t="s">
        <v>2674</v>
      </c>
      <c r="C16103">
        <v>18693</v>
      </c>
      <c r="D16103">
        <v>2060025532</v>
      </c>
    </row>
    <row r="16104" spans="1:4" x14ac:dyDescent="0.3">
      <c r="A16104" t="s">
        <v>18412</v>
      </c>
      <c r="B16104" t="s">
        <v>2403</v>
      </c>
      <c r="C16104">
        <v>57404</v>
      </c>
      <c r="D16104">
        <v>4783377790</v>
      </c>
    </row>
    <row r="16105" spans="1:4" x14ac:dyDescent="0.3">
      <c r="A16105" t="s">
        <v>18413</v>
      </c>
      <c r="B16105" t="s">
        <v>2300</v>
      </c>
      <c r="C16105">
        <v>50393</v>
      </c>
      <c r="D16105">
        <v>3488994694</v>
      </c>
    </row>
    <row r="16106" spans="1:4" x14ac:dyDescent="0.3">
      <c r="A16106" t="s">
        <v>18414</v>
      </c>
      <c r="B16106" t="s">
        <v>2530</v>
      </c>
      <c r="C16106">
        <v>49128</v>
      </c>
      <c r="D16106">
        <v>2177097355</v>
      </c>
    </row>
    <row r="16107" spans="1:4" x14ac:dyDescent="0.3">
      <c r="A16107" t="s">
        <v>18415</v>
      </c>
      <c r="B16107" t="s">
        <v>2663</v>
      </c>
      <c r="C16107">
        <v>31842</v>
      </c>
      <c r="D16107">
        <v>5623930522</v>
      </c>
    </row>
    <row r="16108" spans="1:4" x14ac:dyDescent="0.3">
      <c r="A16108" t="s">
        <v>18416</v>
      </c>
      <c r="B16108" t="s">
        <v>2032</v>
      </c>
      <c r="C16108">
        <v>26783</v>
      </c>
      <c r="D16108">
        <v>7625163059</v>
      </c>
    </row>
    <row r="16109" spans="1:4" x14ac:dyDescent="0.3">
      <c r="A16109" t="s">
        <v>18417</v>
      </c>
      <c r="B16109" t="s">
        <v>2494</v>
      </c>
      <c r="C16109">
        <v>54968</v>
      </c>
      <c r="D16109">
        <v>2565093969</v>
      </c>
    </row>
    <row r="16110" spans="1:4" x14ac:dyDescent="0.3">
      <c r="A16110" t="s">
        <v>18418</v>
      </c>
      <c r="B16110" t="s">
        <v>2680</v>
      </c>
      <c r="C16110">
        <v>38039</v>
      </c>
      <c r="D16110">
        <v>923191143</v>
      </c>
    </row>
    <row r="16111" spans="1:4" x14ac:dyDescent="0.3">
      <c r="A16111" t="s">
        <v>18419</v>
      </c>
      <c r="B16111" t="s">
        <v>3533</v>
      </c>
      <c r="C16111">
        <v>23006</v>
      </c>
      <c r="D16111">
        <v>2297168497</v>
      </c>
    </row>
    <row r="16112" spans="1:4" x14ac:dyDescent="0.3">
      <c r="A16112" t="s">
        <v>18420</v>
      </c>
      <c r="B16112" t="s">
        <v>2572</v>
      </c>
      <c r="C16112">
        <v>30397</v>
      </c>
      <c r="D16112">
        <v>9292607561</v>
      </c>
    </row>
    <row r="16113" spans="1:4" x14ac:dyDescent="0.3">
      <c r="A16113" t="s">
        <v>18421</v>
      </c>
      <c r="B16113" t="s">
        <v>2682</v>
      </c>
      <c r="C16113">
        <v>45475</v>
      </c>
      <c r="D16113">
        <v>9292607561</v>
      </c>
    </row>
    <row r="16114" spans="1:4" x14ac:dyDescent="0.3">
      <c r="A16114" t="s">
        <v>18422</v>
      </c>
      <c r="B16114" t="s">
        <v>3753</v>
      </c>
      <c r="C16114">
        <v>43056</v>
      </c>
      <c r="D16114">
        <v>6720857681</v>
      </c>
    </row>
    <row r="16115" spans="1:4" x14ac:dyDescent="0.3">
      <c r="A16115" t="s">
        <v>18423</v>
      </c>
      <c r="B16115" t="s">
        <v>2804</v>
      </c>
      <c r="C16115">
        <v>48005</v>
      </c>
      <c r="D16115">
        <v>2237103631</v>
      </c>
    </row>
    <row r="16116" spans="1:4" x14ac:dyDescent="0.3">
      <c r="A16116" t="s">
        <v>18424</v>
      </c>
      <c r="B16116" t="s">
        <v>2501</v>
      </c>
      <c r="C16116">
        <v>36801</v>
      </c>
      <c r="D16116">
        <v>1888252693</v>
      </c>
    </row>
    <row r="16117" spans="1:4" x14ac:dyDescent="0.3">
      <c r="A16117" t="s">
        <v>18425</v>
      </c>
      <c r="B16117" t="s">
        <v>2853</v>
      </c>
      <c r="C16117">
        <v>47661</v>
      </c>
      <c r="D16117">
        <v>4256220232</v>
      </c>
    </row>
    <row r="16118" spans="1:4" x14ac:dyDescent="0.3">
      <c r="A16118" t="s">
        <v>18426</v>
      </c>
      <c r="B16118" t="s">
        <v>1948</v>
      </c>
      <c r="C16118">
        <v>55417</v>
      </c>
      <c r="D16118">
        <v>8748349712</v>
      </c>
    </row>
    <row r="16119" spans="1:4" x14ac:dyDescent="0.3">
      <c r="A16119" t="s">
        <v>18427</v>
      </c>
      <c r="B16119" t="s">
        <v>2494</v>
      </c>
      <c r="C16119">
        <v>11339</v>
      </c>
      <c r="D16119">
        <v>4192879565</v>
      </c>
    </row>
    <row r="16120" spans="1:4" x14ac:dyDescent="0.3">
      <c r="A16120" t="s">
        <v>18428</v>
      </c>
      <c r="B16120" t="s">
        <v>2073</v>
      </c>
      <c r="C16120">
        <v>29346</v>
      </c>
      <c r="D16120">
        <v>5341512014</v>
      </c>
    </row>
    <row r="16121" spans="1:4" x14ac:dyDescent="0.3">
      <c r="A16121" t="s">
        <v>18429</v>
      </c>
      <c r="B16121" t="s">
        <v>2916</v>
      </c>
      <c r="C16121">
        <v>48467</v>
      </c>
      <c r="D16121">
        <v>544760832</v>
      </c>
    </row>
    <row r="16122" spans="1:4" x14ac:dyDescent="0.3">
      <c r="A16122" t="s">
        <v>18430</v>
      </c>
      <c r="B16122" t="s">
        <v>2552</v>
      </c>
      <c r="C16122">
        <v>37919</v>
      </c>
      <c r="D16122">
        <v>8545135858</v>
      </c>
    </row>
    <row r="16123" spans="1:4" x14ac:dyDescent="0.3">
      <c r="A16123" t="s">
        <v>18431</v>
      </c>
      <c r="B16123" t="s">
        <v>2205</v>
      </c>
      <c r="C16123">
        <v>26313</v>
      </c>
      <c r="D16123">
        <v>5285704227</v>
      </c>
    </row>
    <row r="16124" spans="1:4" x14ac:dyDescent="0.3">
      <c r="A16124" t="s">
        <v>18432</v>
      </c>
      <c r="B16124" t="s">
        <v>2249</v>
      </c>
      <c r="C16124">
        <v>39838</v>
      </c>
      <c r="D16124">
        <v>6436551115</v>
      </c>
    </row>
    <row r="16125" spans="1:4" x14ac:dyDescent="0.3">
      <c r="A16125" t="s">
        <v>18433</v>
      </c>
      <c r="B16125" t="s">
        <v>3533</v>
      </c>
      <c r="C16125">
        <v>59803</v>
      </c>
      <c r="D16125">
        <v>5828678620</v>
      </c>
    </row>
    <row r="16126" spans="1:4" x14ac:dyDescent="0.3">
      <c r="A16126" t="s">
        <v>18434</v>
      </c>
      <c r="B16126" t="s">
        <v>1964</v>
      </c>
      <c r="C16126">
        <v>41916</v>
      </c>
      <c r="D16126">
        <v>3538909016</v>
      </c>
    </row>
    <row r="16127" spans="1:4" x14ac:dyDescent="0.3">
      <c r="A16127" t="s">
        <v>18435</v>
      </c>
      <c r="B16127" t="s">
        <v>2097</v>
      </c>
      <c r="C16127">
        <v>47073</v>
      </c>
      <c r="D16127">
        <v>8568859739</v>
      </c>
    </row>
    <row r="16128" spans="1:4" x14ac:dyDescent="0.3">
      <c r="A16128" t="s">
        <v>18436</v>
      </c>
      <c r="B16128" t="s">
        <v>2246</v>
      </c>
      <c r="C16128">
        <v>42134</v>
      </c>
      <c r="D16128">
        <v>5002048994</v>
      </c>
    </row>
    <row r="16129" spans="1:4" x14ac:dyDescent="0.3">
      <c r="A16129" t="s">
        <v>18437</v>
      </c>
      <c r="B16129" t="s">
        <v>1930</v>
      </c>
      <c r="C16129">
        <v>18620</v>
      </c>
      <c r="D16129">
        <v>8187246642</v>
      </c>
    </row>
    <row r="16130" spans="1:4" x14ac:dyDescent="0.3">
      <c r="A16130" t="s">
        <v>18438</v>
      </c>
      <c r="B16130" t="s">
        <v>3183</v>
      </c>
      <c r="C16130">
        <v>56125</v>
      </c>
      <c r="D16130">
        <v>7007279686</v>
      </c>
    </row>
    <row r="16131" spans="1:4" x14ac:dyDescent="0.3">
      <c r="A16131" t="s">
        <v>18439</v>
      </c>
      <c r="B16131" t="s">
        <v>2212</v>
      </c>
      <c r="C16131">
        <v>52540</v>
      </c>
      <c r="D16131">
        <v>4815280800</v>
      </c>
    </row>
    <row r="16132" spans="1:4" x14ac:dyDescent="0.3">
      <c r="A16132" t="s">
        <v>18440</v>
      </c>
      <c r="B16132" t="s">
        <v>2093</v>
      </c>
      <c r="C16132">
        <v>29438</v>
      </c>
      <c r="D16132">
        <v>3915983489</v>
      </c>
    </row>
    <row r="16133" spans="1:4" x14ac:dyDescent="0.3">
      <c r="A16133" t="s">
        <v>18441</v>
      </c>
      <c r="B16133" t="s">
        <v>2097</v>
      </c>
      <c r="C16133">
        <v>39191</v>
      </c>
      <c r="D16133">
        <v>6276010022</v>
      </c>
    </row>
    <row r="16134" spans="1:4" x14ac:dyDescent="0.3">
      <c r="A16134" t="s">
        <v>18442</v>
      </c>
      <c r="B16134" t="s">
        <v>2190</v>
      </c>
      <c r="C16134">
        <v>35076</v>
      </c>
      <c r="D16134">
        <v>3935718624</v>
      </c>
    </row>
    <row r="16135" spans="1:4" x14ac:dyDescent="0.3">
      <c r="A16135" t="s">
        <v>18443</v>
      </c>
      <c r="B16135" t="s">
        <v>1932</v>
      </c>
      <c r="C16135">
        <v>28403</v>
      </c>
      <c r="D16135">
        <v>7462528568</v>
      </c>
    </row>
    <row r="16136" spans="1:4" x14ac:dyDescent="0.3">
      <c r="A16136" t="s">
        <v>18444</v>
      </c>
      <c r="B16136" t="s">
        <v>2109</v>
      </c>
      <c r="C16136">
        <v>16974</v>
      </c>
      <c r="D16136">
        <v>1266227768</v>
      </c>
    </row>
    <row r="16137" spans="1:4" x14ac:dyDescent="0.3">
      <c r="A16137" t="s">
        <v>18445</v>
      </c>
      <c r="B16137" t="s">
        <v>3583</v>
      </c>
      <c r="C16137">
        <v>13778</v>
      </c>
      <c r="D16137">
        <v>569240891</v>
      </c>
    </row>
    <row r="16138" spans="1:4" x14ac:dyDescent="0.3">
      <c r="A16138" t="s">
        <v>18446</v>
      </c>
      <c r="B16138" t="s">
        <v>2916</v>
      </c>
      <c r="C16138">
        <v>35002</v>
      </c>
      <c r="D16138">
        <v>7132417177</v>
      </c>
    </row>
    <row r="16139" spans="1:4" x14ac:dyDescent="0.3">
      <c r="A16139" t="s">
        <v>18447</v>
      </c>
      <c r="B16139" t="s">
        <v>1976</v>
      </c>
      <c r="C16139">
        <v>54828</v>
      </c>
      <c r="D16139">
        <v>7191906499</v>
      </c>
    </row>
    <row r="16140" spans="1:4" x14ac:dyDescent="0.3">
      <c r="A16140" t="s">
        <v>18448</v>
      </c>
      <c r="B16140" t="s">
        <v>2099</v>
      </c>
      <c r="C16140">
        <v>49482</v>
      </c>
      <c r="D16140">
        <v>899126162</v>
      </c>
    </row>
    <row r="16141" spans="1:4" x14ac:dyDescent="0.3">
      <c r="A16141" t="s">
        <v>18449</v>
      </c>
      <c r="B16141" t="s">
        <v>2089</v>
      </c>
      <c r="C16141">
        <v>14754</v>
      </c>
      <c r="D16141">
        <v>3819859829</v>
      </c>
    </row>
    <row r="16142" spans="1:4" x14ac:dyDescent="0.3">
      <c r="A16142" t="s">
        <v>18450</v>
      </c>
      <c r="B16142" t="s">
        <v>3758</v>
      </c>
      <c r="C16142">
        <v>54644</v>
      </c>
      <c r="D16142">
        <v>7567063646</v>
      </c>
    </row>
    <row r="16143" spans="1:4" x14ac:dyDescent="0.3">
      <c r="A16143" t="s">
        <v>18451</v>
      </c>
      <c r="B16143" t="s">
        <v>2841</v>
      </c>
      <c r="C16143">
        <v>58898</v>
      </c>
      <c r="D16143">
        <v>3292353998</v>
      </c>
    </row>
    <row r="16144" spans="1:4" x14ac:dyDescent="0.3">
      <c r="A16144" t="s">
        <v>18452</v>
      </c>
      <c r="B16144" t="s">
        <v>1964</v>
      </c>
      <c r="C16144">
        <v>41120</v>
      </c>
      <c r="D16144">
        <v>9457151267</v>
      </c>
    </row>
    <row r="16145" spans="1:4" x14ac:dyDescent="0.3">
      <c r="A16145" t="s">
        <v>18453</v>
      </c>
      <c r="B16145" t="s">
        <v>2498</v>
      </c>
      <c r="C16145">
        <v>10537</v>
      </c>
      <c r="D16145">
        <v>7585281072</v>
      </c>
    </row>
    <row r="16146" spans="1:4" x14ac:dyDescent="0.3">
      <c r="A16146" t="s">
        <v>18454</v>
      </c>
      <c r="B16146" t="s">
        <v>2718</v>
      </c>
      <c r="C16146">
        <v>10257</v>
      </c>
      <c r="D16146">
        <v>1532722974</v>
      </c>
    </row>
    <row r="16147" spans="1:4" x14ac:dyDescent="0.3">
      <c r="A16147" t="s">
        <v>18455</v>
      </c>
      <c r="B16147" t="s">
        <v>2049</v>
      </c>
      <c r="C16147">
        <v>56688</v>
      </c>
      <c r="D16147">
        <v>1420239228</v>
      </c>
    </row>
    <row r="16148" spans="1:4" x14ac:dyDescent="0.3">
      <c r="A16148" t="s">
        <v>18456</v>
      </c>
      <c r="B16148" t="s">
        <v>2691</v>
      </c>
      <c r="C16148">
        <v>31288</v>
      </c>
      <c r="D16148">
        <v>4119729087</v>
      </c>
    </row>
    <row r="16149" spans="1:4" x14ac:dyDescent="0.3">
      <c r="A16149" t="s">
        <v>18457</v>
      </c>
      <c r="B16149" t="s">
        <v>2246</v>
      </c>
      <c r="C16149">
        <v>19351</v>
      </c>
      <c r="D16149">
        <v>9264026959</v>
      </c>
    </row>
    <row r="16150" spans="1:4" x14ac:dyDescent="0.3">
      <c r="A16150" t="s">
        <v>18458</v>
      </c>
      <c r="B16150" t="s">
        <v>3144</v>
      </c>
      <c r="C16150">
        <v>21474</v>
      </c>
      <c r="D16150">
        <v>513904581</v>
      </c>
    </row>
    <row r="16151" spans="1:4" x14ac:dyDescent="0.3">
      <c r="A16151" t="s">
        <v>18459</v>
      </c>
      <c r="B16151" t="s">
        <v>3092</v>
      </c>
      <c r="C16151">
        <v>47986</v>
      </c>
      <c r="D16151">
        <v>2423731264</v>
      </c>
    </row>
    <row r="16152" spans="1:4" x14ac:dyDescent="0.3">
      <c r="A16152" t="s">
        <v>18460</v>
      </c>
      <c r="B16152" t="s">
        <v>2249</v>
      </c>
      <c r="C16152">
        <v>27815</v>
      </c>
      <c r="D16152">
        <v>4445486779</v>
      </c>
    </row>
    <row r="16153" spans="1:4" x14ac:dyDescent="0.3">
      <c r="A16153" t="s">
        <v>18461</v>
      </c>
      <c r="B16153" t="s">
        <v>2965</v>
      </c>
      <c r="C16153">
        <v>58681</v>
      </c>
      <c r="D16153">
        <v>3891707452</v>
      </c>
    </row>
    <row r="16154" spans="1:4" x14ac:dyDescent="0.3">
      <c r="A16154" t="s">
        <v>18462</v>
      </c>
      <c r="B16154" t="s">
        <v>2800</v>
      </c>
      <c r="C16154">
        <v>37171</v>
      </c>
      <c r="D16154">
        <v>3217797337</v>
      </c>
    </row>
    <row r="16155" spans="1:4" x14ac:dyDescent="0.3">
      <c r="A16155" t="s">
        <v>18463</v>
      </c>
      <c r="B16155" t="s">
        <v>3092</v>
      </c>
      <c r="C16155">
        <v>25920</v>
      </c>
      <c r="D16155">
        <v>9096285417</v>
      </c>
    </row>
    <row r="16156" spans="1:4" x14ac:dyDescent="0.3">
      <c r="A16156" t="s">
        <v>18464</v>
      </c>
      <c r="B16156" t="s">
        <v>2101</v>
      </c>
      <c r="C16156">
        <v>10605</v>
      </c>
      <c r="D16156">
        <v>2804488179</v>
      </c>
    </row>
    <row r="16157" spans="1:4" x14ac:dyDescent="0.3">
      <c r="A16157" t="s">
        <v>18465</v>
      </c>
      <c r="B16157" t="s">
        <v>2340</v>
      </c>
      <c r="C16157">
        <v>10126</v>
      </c>
      <c r="D16157">
        <v>5405945366</v>
      </c>
    </row>
    <row r="16158" spans="1:4" x14ac:dyDescent="0.3">
      <c r="A16158" t="s">
        <v>18466</v>
      </c>
      <c r="B16158" t="s">
        <v>3517</v>
      </c>
      <c r="C16158">
        <v>23760</v>
      </c>
      <c r="D16158">
        <v>960994726</v>
      </c>
    </row>
    <row r="16159" spans="1:4" x14ac:dyDescent="0.3">
      <c r="A16159" t="s">
        <v>18467</v>
      </c>
      <c r="B16159" t="s">
        <v>2087</v>
      </c>
      <c r="C16159">
        <v>26922</v>
      </c>
      <c r="D16159">
        <v>2456061896</v>
      </c>
    </row>
    <row r="16160" spans="1:4" x14ac:dyDescent="0.3">
      <c r="A16160" t="s">
        <v>18468</v>
      </c>
      <c r="B16160" t="s">
        <v>2296</v>
      </c>
      <c r="C16160">
        <v>26344</v>
      </c>
      <c r="D16160">
        <v>5347887761</v>
      </c>
    </row>
    <row r="16161" spans="1:4" x14ac:dyDescent="0.3">
      <c r="A16161" t="s">
        <v>18469</v>
      </c>
      <c r="B16161" t="s">
        <v>2006</v>
      </c>
      <c r="C16161">
        <v>51278</v>
      </c>
      <c r="D16161">
        <v>2136806068</v>
      </c>
    </row>
    <row r="16162" spans="1:4" x14ac:dyDescent="0.3">
      <c r="A16162" t="s">
        <v>18470</v>
      </c>
      <c r="B16162" t="s">
        <v>2293</v>
      </c>
      <c r="C16162">
        <v>58716</v>
      </c>
      <c r="D16162">
        <v>5153694038</v>
      </c>
    </row>
    <row r="16163" spans="1:4" x14ac:dyDescent="0.3">
      <c r="A16163" t="s">
        <v>18471</v>
      </c>
      <c r="B16163" t="s">
        <v>2970</v>
      </c>
      <c r="C16163">
        <v>22881</v>
      </c>
      <c r="D16163">
        <v>6915102108</v>
      </c>
    </row>
    <row r="16164" spans="1:4" x14ac:dyDescent="0.3">
      <c r="A16164" t="s">
        <v>18472</v>
      </c>
      <c r="B16164" t="s">
        <v>4461</v>
      </c>
      <c r="C16164">
        <v>44553</v>
      </c>
      <c r="D16164">
        <v>8501525324</v>
      </c>
    </row>
    <row r="16165" spans="1:4" x14ac:dyDescent="0.3">
      <c r="A16165" t="s">
        <v>18473</v>
      </c>
      <c r="B16165" t="s">
        <v>2255</v>
      </c>
      <c r="C16165">
        <v>14263</v>
      </c>
      <c r="D16165">
        <v>4192443678</v>
      </c>
    </row>
    <row r="16166" spans="1:4" x14ac:dyDescent="0.3">
      <c r="A16166" t="s">
        <v>18474</v>
      </c>
      <c r="B16166" t="s">
        <v>2536</v>
      </c>
      <c r="C16166">
        <v>36175</v>
      </c>
      <c r="D16166">
        <v>2079803735</v>
      </c>
    </row>
    <row r="16167" spans="1:4" x14ac:dyDescent="0.3">
      <c r="A16167" t="s">
        <v>18475</v>
      </c>
      <c r="B16167" t="s">
        <v>2286</v>
      </c>
      <c r="C16167">
        <v>28237</v>
      </c>
      <c r="D16167">
        <v>9590888275</v>
      </c>
    </row>
    <row r="16168" spans="1:4" x14ac:dyDescent="0.3">
      <c r="A16168" t="s">
        <v>18476</v>
      </c>
      <c r="B16168" t="s">
        <v>2001</v>
      </c>
      <c r="C16168">
        <v>42528</v>
      </c>
      <c r="D16168">
        <v>2378102658</v>
      </c>
    </row>
    <row r="16169" spans="1:4" x14ac:dyDescent="0.3">
      <c r="A16169" t="s">
        <v>18477</v>
      </c>
      <c r="B16169" t="s">
        <v>2484</v>
      </c>
      <c r="C16169">
        <v>19675</v>
      </c>
      <c r="D16169">
        <v>2698184272</v>
      </c>
    </row>
    <row r="16170" spans="1:4" x14ac:dyDescent="0.3">
      <c r="A16170" t="s">
        <v>18478</v>
      </c>
      <c r="B16170" t="s">
        <v>2790</v>
      </c>
      <c r="C16170">
        <v>13076</v>
      </c>
      <c r="D16170">
        <v>2944219065</v>
      </c>
    </row>
    <row r="16171" spans="1:4" x14ac:dyDescent="0.3">
      <c r="A16171" t="s">
        <v>18479</v>
      </c>
      <c r="B16171" t="s">
        <v>2680</v>
      </c>
      <c r="C16171">
        <v>13245</v>
      </c>
      <c r="D16171">
        <v>8895721314</v>
      </c>
    </row>
    <row r="16172" spans="1:4" x14ac:dyDescent="0.3">
      <c r="A16172" t="s">
        <v>18480</v>
      </c>
      <c r="B16172" t="s">
        <v>2049</v>
      </c>
      <c r="C16172">
        <v>45513</v>
      </c>
      <c r="D16172">
        <v>5209112160</v>
      </c>
    </row>
    <row r="16173" spans="1:4" x14ac:dyDescent="0.3">
      <c r="A16173" t="s">
        <v>18481</v>
      </c>
      <c r="B16173" t="s">
        <v>2533</v>
      </c>
      <c r="C16173">
        <v>57886</v>
      </c>
      <c r="D16173">
        <v>85304042</v>
      </c>
    </row>
    <row r="16174" spans="1:4" x14ac:dyDescent="0.3">
      <c r="A16174" t="s">
        <v>18482</v>
      </c>
      <c r="B16174" t="s">
        <v>2411</v>
      </c>
      <c r="C16174">
        <v>41982</v>
      </c>
      <c r="D16174">
        <v>5134745579</v>
      </c>
    </row>
    <row r="16175" spans="1:4" x14ac:dyDescent="0.3">
      <c r="A16175" t="s">
        <v>18483</v>
      </c>
      <c r="B16175" t="s">
        <v>2288</v>
      </c>
      <c r="C16175">
        <v>31562</v>
      </c>
      <c r="D16175">
        <v>7912639675</v>
      </c>
    </row>
    <row r="16176" spans="1:4" x14ac:dyDescent="0.3">
      <c r="A16176" t="s">
        <v>18484</v>
      </c>
      <c r="B16176" t="s">
        <v>2231</v>
      </c>
      <c r="C16176">
        <v>20235</v>
      </c>
      <c r="D16176">
        <v>5439294325</v>
      </c>
    </row>
    <row r="16177" spans="1:4" x14ac:dyDescent="0.3">
      <c r="A16177" t="s">
        <v>18485</v>
      </c>
      <c r="B16177" t="s">
        <v>2519</v>
      </c>
      <c r="C16177">
        <v>18486</v>
      </c>
      <c r="D16177">
        <v>1425230725</v>
      </c>
    </row>
    <row r="16178" spans="1:4" x14ac:dyDescent="0.3">
      <c r="A16178" t="s">
        <v>18486</v>
      </c>
      <c r="B16178" t="s">
        <v>2734</v>
      </c>
      <c r="C16178">
        <v>49237</v>
      </c>
      <c r="D16178">
        <v>4037854406</v>
      </c>
    </row>
    <row r="16179" spans="1:4" x14ac:dyDescent="0.3">
      <c r="A16179" t="s">
        <v>18487</v>
      </c>
      <c r="B16179" t="s">
        <v>2691</v>
      </c>
      <c r="C16179">
        <v>13641</v>
      </c>
      <c r="D16179">
        <v>4223282808</v>
      </c>
    </row>
    <row r="16180" spans="1:4" x14ac:dyDescent="0.3">
      <c r="A16180" t="s">
        <v>18488</v>
      </c>
      <c r="B16180" t="s">
        <v>2992</v>
      </c>
      <c r="C16180">
        <v>49588</v>
      </c>
      <c r="D16180">
        <v>898924138</v>
      </c>
    </row>
    <row r="16181" spans="1:4" x14ac:dyDescent="0.3">
      <c r="A16181" t="s">
        <v>18489</v>
      </c>
      <c r="B16181" t="s">
        <v>2121</v>
      </c>
      <c r="C16181">
        <v>40672</v>
      </c>
      <c r="D16181">
        <v>3554301841</v>
      </c>
    </row>
    <row r="16182" spans="1:4" x14ac:dyDescent="0.3">
      <c r="A16182" t="s">
        <v>18490</v>
      </c>
      <c r="B16182" t="s">
        <v>2225</v>
      </c>
      <c r="C16182">
        <v>23649</v>
      </c>
      <c r="D16182">
        <v>6836716731</v>
      </c>
    </row>
    <row r="16183" spans="1:4" x14ac:dyDescent="0.3">
      <c r="A16183" t="s">
        <v>18491</v>
      </c>
      <c r="B16183" t="s">
        <v>2484</v>
      </c>
      <c r="C16183">
        <v>48153</v>
      </c>
      <c r="D16183">
        <v>7957976743</v>
      </c>
    </row>
    <row r="16184" spans="1:4" x14ac:dyDescent="0.3">
      <c r="A16184" t="s">
        <v>18492</v>
      </c>
      <c r="B16184" t="s">
        <v>1950</v>
      </c>
      <c r="C16184">
        <v>43722</v>
      </c>
      <c r="D16184">
        <v>3824197065</v>
      </c>
    </row>
    <row r="16185" spans="1:4" x14ac:dyDescent="0.3">
      <c r="A16185" t="s">
        <v>18493</v>
      </c>
      <c r="B16185" t="s">
        <v>2041</v>
      </c>
      <c r="C16185">
        <v>15031</v>
      </c>
      <c r="D16185">
        <v>9238967105</v>
      </c>
    </row>
    <row r="16186" spans="1:4" x14ac:dyDescent="0.3">
      <c r="A16186" t="s">
        <v>18494</v>
      </c>
      <c r="B16186" t="s">
        <v>2709</v>
      </c>
      <c r="C16186">
        <v>14197</v>
      </c>
      <c r="D16186">
        <v>6815475379</v>
      </c>
    </row>
    <row r="16187" spans="1:4" x14ac:dyDescent="0.3">
      <c r="A16187" t="s">
        <v>18495</v>
      </c>
      <c r="B16187" t="s">
        <v>1940</v>
      </c>
      <c r="C16187">
        <v>34165</v>
      </c>
      <c r="D16187">
        <v>965285472</v>
      </c>
    </row>
    <row r="16188" spans="1:4" x14ac:dyDescent="0.3">
      <c r="A16188" t="s">
        <v>18496</v>
      </c>
      <c r="B16188" t="s">
        <v>2137</v>
      </c>
      <c r="C16188">
        <v>51552</v>
      </c>
      <c r="D16188">
        <v>4097160079</v>
      </c>
    </row>
    <row r="16189" spans="1:4" x14ac:dyDescent="0.3">
      <c r="A16189" t="s">
        <v>18497</v>
      </c>
      <c r="B16189" t="s">
        <v>2244</v>
      </c>
      <c r="C16189">
        <v>24481</v>
      </c>
      <c r="D16189">
        <v>4342145855</v>
      </c>
    </row>
    <row r="16190" spans="1:4" x14ac:dyDescent="0.3">
      <c r="A16190" t="s">
        <v>18498</v>
      </c>
      <c r="B16190" t="s">
        <v>2207</v>
      </c>
      <c r="C16190">
        <v>15906</v>
      </c>
      <c r="D16190">
        <v>5837501576</v>
      </c>
    </row>
    <row r="16191" spans="1:4" x14ac:dyDescent="0.3">
      <c r="A16191" t="s">
        <v>18499</v>
      </c>
      <c r="B16191" t="s">
        <v>2396</v>
      </c>
      <c r="C16191">
        <v>17511</v>
      </c>
      <c r="D16191">
        <v>3097425365</v>
      </c>
    </row>
    <row r="16192" spans="1:4" x14ac:dyDescent="0.3">
      <c r="A16192" t="s">
        <v>18500</v>
      </c>
      <c r="B16192" t="s">
        <v>2221</v>
      </c>
      <c r="C16192">
        <v>33205</v>
      </c>
      <c r="D16192">
        <v>4691333258</v>
      </c>
    </row>
    <row r="16193" spans="1:4" x14ac:dyDescent="0.3">
      <c r="A16193" t="s">
        <v>18501</v>
      </c>
      <c r="B16193" t="s">
        <v>2997</v>
      </c>
      <c r="C16193">
        <v>57358</v>
      </c>
      <c r="D16193">
        <v>2873915978</v>
      </c>
    </row>
    <row r="16194" spans="1:4" x14ac:dyDescent="0.3">
      <c r="A16194" t="s">
        <v>18502</v>
      </c>
      <c r="B16194" t="s">
        <v>2614</v>
      </c>
      <c r="C16194">
        <v>58679</v>
      </c>
      <c r="D16194">
        <v>9107581297</v>
      </c>
    </row>
    <row r="16195" spans="1:4" x14ac:dyDescent="0.3">
      <c r="A16195" t="s">
        <v>18503</v>
      </c>
      <c r="B16195" t="s">
        <v>2746</v>
      </c>
      <c r="C16195">
        <v>59022</v>
      </c>
      <c r="D16195">
        <v>4535395691</v>
      </c>
    </row>
    <row r="16196" spans="1:4" x14ac:dyDescent="0.3">
      <c r="A16196" t="s">
        <v>18504</v>
      </c>
      <c r="B16196" t="s">
        <v>2757</v>
      </c>
      <c r="C16196">
        <v>10140</v>
      </c>
      <c r="D16196">
        <v>9013891098</v>
      </c>
    </row>
    <row r="16197" spans="1:4" x14ac:dyDescent="0.3">
      <c r="A16197" t="s">
        <v>18505</v>
      </c>
      <c r="B16197" t="s">
        <v>2660</v>
      </c>
      <c r="C16197">
        <v>42113</v>
      </c>
      <c r="D16197">
        <v>5811999097</v>
      </c>
    </row>
    <row r="16198" spans="1:4" x14ac:dyDescent="0.3">
      <c r="A16198" t="s">
        <v>18506</v>
      </c>
      <c r="B16198" t="s">
        <v>2063</v>
      </c>
      <c r="C16198">
        <v>22416</v>
      </c>
      <c r="D16198">
        <v>9340388305</v>
      </c>
    </row>
    <row r="16199" spans="1:4" x14ac:dyDescent="0.3">
      <c r="A16199" t="s">
        <v>18507</v>
      </c>
      <c r="B16199" t="s">
        <v>2279</v>
      </c>
      <c r="C16199">
        <v>19549</v>
      </c>
      <c r="D16199">
        <v>7492341709</v>
      </c>
    </row>
    <row r="16200" spans="1:4" x14ac:dyDescent="0.3">
      <c r="A16200" t="s">
        <v>18508</v>
      </c>
      <c r="B16200" t="s">
        <v>1988</v>
      </c>
      <c r="C16200">
        <v>58574</v>
      </c>
      <c r="D16200">
        <v>4094820760</v>
      </c>
    </row>
    <row r="16201" spans="1:4" x14ac:dyDescent="0.3">
      <c r="A16201" t="s">
        <v>18509</v>
      </c>
      <c r="B16201" t="s">
        <v>2207</v>
      </c>
      <c r="C16201">
        <v>42368</v>
      </c>
      <c r="D16201">
        <v>9619649427</v>
      </c>
    </row>
    <row r="16202" spans="1:4" x14ac:dyDescent="0.3">
      <c r="A16202" t="s">
        <v>18510</v>
      </c>
      <c r="B16202" t="s">
        <v>2403</v>
      </c>
      <c r="C16202">
        <v>25170</v>
      </c>
      <c r="D16202">
        <v>5588978080</v>
      </c>
    </row>
    <row r="16203" spans="1:4" x14ac:dyDescent="0.3">
      <c r="A16203" t="s">
        <v>18511</v>
      </c>
      <c r="B16203" t="s">
        <v>2378</v>
      </c>
      <c r="C16203">
        <v>17358</v>
      </c>
      <c r="D16203">
        <v>4085082426</v>
      </c>
    </row>
    <row r="16204" spans="1:4" x14ac:dyDescent="0.3">
      <c r="A16204" t="s">
        <v>18512</v>
      </c>
      <c r="B16204" t="s">
        <v>2164</v>
      </c>
      <c r="C16204">
        <v>54833</v>
      </c>
      <c r="D16204">
        <v>2500807061</v>
      </c>
    </row>
    <row r="16205" spans="1:4" x14ac:dyDescent="0.3">
      <c r="A16205" t="s">
        <v>18513</v>
      </c>
      <c r="B16205" t="s">
        <v>2360</v>
      </c>
      <c r="C16205">
        <v>49016</v>
      </c>
      <c r="D16205">
        <v>2314136845</v>
      </c>
    </row>
    <row r="16206" spans="1:4" x14ac:dyDescent="0.3">
      <c r="A16206" t="s">
        <v>18514</v>
      </c>
      <c r="B16206" t="s">
        <v>2360</v>
      </c>
      <c r="C16206">
        <v>13545</v>
      </c>
      <c r="D16206">
        <v>5687748091</v>
      </c>
    </row>
    <row r="16207" spans="1:4" x14ac:dyDescent="0.3">
      <c r="A16207" t="s">
        <v>18515</v>
      </c>
      <c r="B16207" t="s">
        <v>2028</v>
      </c>
      <c r="C16207">
        <v>58326</v>
      </c>
      <c r="D16207">
        <v>6815475379</v>
      </c>
    </row>
    <row r="16208" spans="1:4" x14ac:dyDescent="0.3">
      <c r="A16208" t="s">
        <v>18516</v>
      </c>
      <c r="B16208" t="s">
        <v>3142</v>
      </c>
      <c r="C16208">
        <v>39003</v>
      </c>
      <c r="D16208">
        <v>3986480021</v>
      </c>
    </row>
    <row r="16209" spans="1:4" x14ac:dyDescent="0.3">
      <c r="A16209" t="s">
        <v>18517</v>
      </c>
      <c r="B16209" t="s">
        <v>2714</v>
      </c>
      <c r="C16209">
        <v>45427</v>
      </c>
      <c r="D16209">
        <v>9803956825</v>
      </c>
    </row>
    <row r="16210" spans="1:4" x14ac:dyDescent="0.3">
      <c r="A16210" t="s">
        <v>18518</v>
      </c>
      <c r="B16210" t="s">
        <v>1976</v>
      </c>
      <c r="C16210">
        <v>10525</v>
      </c>
      <c r="D16210">
        <v>7251959615</v>
      </c>
    </row>
    <row r="16211" spans="1:4" x14ac:dyDescent="0.3">
      <c r="A16211" t="s">
        <v>18519</v>
      </c>
      <c r="B16211" t="s">
        <v>2089</v>
      </c>
      <c r="C16211">
        <v>38122</v>
      </c>
      <c r="D16211">
        <v>7533163729</v>
      </c>
    </row>
    <row r="16212" spans="1:4" x14ac:dyDescent="0.3">
      <c r="A16212" t="s">
        <v>18520</v>
      </c>
      <c r="B16212" t="s">
        <v>1964</v>
      </c>
      <c r="C16212">
        <v>15931</v>
      </c>
      <c r="D16212">
        <v>9128677390</v>
      </c>
    </row>
    <row r="16213" spans="1:4" x14ac:dyDescent="0.3">
      <c r="A16213" t="s">
        <v>18521</v>
      </c>
      <c r="B16213" t="s">
        <v>2214</v>
      </c>
      <c r="C16213">
        <v>17960</v>
      </c>
      <c r="D16213">
        <v>3600185284</v>
      </c>
    </row>
    <row r="16214" spans="1:4" x14ac:dyDescent="0.3">
      <c r="A16214" t="s">
        <v>18522</v>
      </c>
      <c r="B16214" t="s">
        <v>2439</v>
      </c>
      <c r="C16214">
        <v>45781</v>
      </c>
      <c r="D16214">
        <v>6009848660</v>
      </c>
    </row>
    <row r="16215" spans="1:4" x14ac:dyDescent="0.3">
      <c r="A16215" t="s">
        <v>18523</v>
      </c>
      <c r="B16215" t="s">
        <v>2071</v>
      </c>
      <c r="C16215">
        <v>16354</v>
      </c>
      <c r="D16215">
        <v>6852060985</v>
      </c>
    </row>
    <row r="16216" spans="1:4" x14ac:dyDescent="0.3">
      <c r="A16216" t="s">
        <v>18524</v>
      </c>
      <c r="B16216" t="s">
        <v>2030</v>
      </c>
      <c r="C16216">
        <v>33277</v>
      </c>
      <c r="D16216">
        <v>397599129</v>
      </c>
    </row>
    <row r="16217" spans="1:4" x14ac:dyDescent="0.3">
      <c r="A16217" t="s">
        <v>18525</v>
      </c>
      <c r="B16217" t="s">
        <v>2853</v>
      </c>
      <c r="C16217">
        <v>21289</v>
      </c>
      <c r="D16217">
        <v>6852060985</v>
      </c>
    </row>
    <row r="16218" spans="1:4" x14ac:dyDescent="0.3">
      <c r="A16218" t="s">
        <v>18526</v>
      </c>
      <c r="B16218" t="s">
        <v>1993</v>
      </c>
      <c r="C16218">
        <v>17454</v>
      </c>
      <c r="D16218">
        <v>3219526055</v>
      </c>
    </row>
    <row r="16219" spans="1:4" x14ac:dyDescent="0.3">
      <c r="A16219" t="s">
        <v>18527</v>
      </c>
      <c r="B16219" t="s">
        <v>2316</v>
      </c>
      <c r="C16219">
        <v>34009</v>
      </c>
      <c r="D16219">
        <v>4972162740</v>
      </c>
    </row>
    <row r="16220" spans="1:4" x14ac:dyDescent="0.3">
      <c r="A16220" t="s">
        <v>18528</v>
      </c>
      <c r="B16220" t="s">
        <v>3271</v>
      </c>
      <c r="C16220">
        <v>24736</v>
      </c>
      <c r="D16220">
        <v>3463222345</v>
      </c>
    </row>
    <row r="16221" spans="1:4" x14ac:dyDescent="0.3">
      <c r="A16221" t="s">
        <v>18529</v>
      </c>
      <c r="B16221" t="s">
        <v>2164</v>
      </c>
      <c r="C16221">
        <v>35773</v>
      </c>
      <c r="D16221">
        <v>4323171323</v>
      </c>
    </row>
    <row r="16222" spans="1:4" x14ac:dyDescent="0.3">
      <c r="A16222" t="s">
        <v>18530</v>
      </c>
      <c r="B16222" t="s">
        <v>2217</v>
      </c>
      <c r="C16222">
        <v>10250</v>
      </c>
      <c r="D16222">
        <v>992720575</v>
      </c>
    </row>
    <row r="16223" spans="1:4" x14ac:dyDescent="0.3">
      <c r="A16223" t="s">
        <v>18531</v>
      </c>
      <c r="B16223" t="s">
        <v>2329</v>
      </c>
      <c r="C16223">
        <v>49393</v>
      </c>
      <c r="D16223">
        <v>3779559293</v>
      </c>
    </row>
    <row r="16224" spans="1:4" x14ac:dyDescent="0.3">
      <c r="A16224" t="s">
        <v>18532</v>
      </c>
      <c r="B16224" t="s">
        <v>2374</v>
      </c>
      <c r="C16224">
        <v>50959</v>
      </c>
      <c r="D16224">
        <v>5928086253</v>
      </c>
    </row>
    <row r="16225" spans="1:4" x14ac:dyDescent="0.3">
      <c r="A16225" t="s">
        <v>18533</v>
      </c>
      <c r="B16225" t="s">
        <v>2239</v>
      </c>
      <c r="C16225">
        <v>26211</v>
      </c>
      <c r="D16225">
        <v>502909099</v>
      </c>
    </row>
    <row r="16226" spans="1:4" x14ac:dyDescent="0.3">
      <c r="A16226" t="s">
        <v>18534</v>
      </c>
      <c r="B16226" t="s">
        <v>2010</v>
      </c>
      <c r="C16226">
        <v>51421</v>
      </c>
      <c r="D16226">
        <v>797655034</v>
      </c>
    </row>
    <row r="16227" spans="1:4" x14ac:dyDescent="0.3">
      <c r="A16227" t="s">
        <v>18535</v>
      </c>
      <c r="B16227" t="s">
        <v>2203</v>
      </c>
      <c r="C16227">
        <v>53077</v>
      </c>
      <c r="D16227">
        <v>7188904251</v>
      </c>
    </row>
    <row r="16228" spans="1:4" x14ac:dyDescent="0.3">
      <c r="A16228" t="s">
        <v>18536</v>
      </c>
      <c r="B16228" t="s">
        <v>2288</v>
      </c>
      <c r="C16228">
        <v>18879</v>
      </c>
      <c r="D16228">
        <v>5574535556</v>
      </c>
    </row>
    <row r="16229" spans="1:4" x14ac:dyDescent="0.3">
      <c r="A16229" t="s">
        <v>18537</v>
      </c>
      <c r="B16229" t="s">
        <v>2276</v>
      </c>
      <c r="C16229">
        <v>15909</v>
      </c>
      <c r="D16229">
        <v>2083520173</v>
      </c>
    </row>
    <row r="16230" spans="1:4" x14ac:dyDescent="0.3">
      <c r="A16230" t="s">
        <v>18538</v>
      </c>
      <c r="B16230" t="s">
        <v>2089</v>
      </c>
      <c r="C16230">
        <v>31979</v>
      </c>
      <c r="D16230">
        <v>2599557828</v>
      </c>
    </row>
    <row r="16231" spans="1:4" x14ac:dyDescent="0.3">
      <c r="A16231" t="s">
        <v>18539</v>
      </c>
      <c r="B16231" t="s">
        <v>2212</v>
      </c>
      <c r="C16231">
        <v>38179</v>
      </c>
      <c r="D16231">
        <v>8750494546</v>
      </c>
    </row>
    <row r="16232" spans="1:4" x14ac:dyDescent="0.3">
      <c r="A16232" t="s">
        <v>18540</v>
      </c>
      <c r="B16232" t="s">
        <v>3108</v>
      </c>
      <c r="C16232">
        <v>39962</v>
      </c>
      <c r="D16232">
        <v>5000631609</v>
      </c>
    </row>
    <row r="16233" spans="1:4" x14ac:dyDescent="0.3">
      <c r="A16233" t="s">
        <v>18541</v>
      </c>
      <c r="B16233" t="s">
        <v>2164</v>
      </c>
      <c r="C16233">
        <v>16451</v>
      </c>
      <c r="D16233">
        <v>2547511673</v>
      </c>
    </row>
    <row r="16234" spans="1:4" x14ac:dyDescent="0.3">
      <c r="A16234" t="s">
        <v>18542</v>
      </c>
      <c r="B16234" t="s">
        <v>2350</v>
      </c>
      <c r="C16234">
        <v>58047</v>
      </c>
      <c r="D16234">
        <v>7906441400</v>
      </c>
    </row>
    <row r="16235" spans="1:4" x14ac:dyDescent="0.3">
      <c r="A16235" t="s">
        <v>18543</v>
      </c>
      <c r="B16235" t="s">
        <v>3108</v>
      </c>
      <c r="C16235">
        <v>11520</v>
      </c>
      <c r="D16235">
        <v>1062607929</v>
      </c>
    </row>
    <row r="16236" spans="1:4" x14ac:dyDescent="0.3">
      <c r="A16236" t="s">
        <v>18544</v>
      </c>
      <c r="B16236" t="s">
        <v>3286</v>
      </c>
      <c r="C16236">
        <v>42150</v>
      </c>
      <c r="D16236">
        <v>1545110042</v>
      </c>
    </row>
    <row r="16237" spans="1:4" x14ac:dyDescent="0.3">
      <c r="A16237" t="s">
        <v>18545</v>
      </c>
      <c r="B16237" t="s">
        <v>3078</v>
      </c>
      <c r="C16237">
        <v>48949</v>
      </c>
      <c r="D16237">
        <v>8552526727</v>
      </c>
    </row>
    <row r="16238" spans="1:4" x14ac:dyDescent="0.3">
      <c r="A16238" t="s">
        <v>18546</v>
      </c>
      <c r="B16238" t="s">
        <v>2271</v>
      </c>
      <c r="C16238">
        <v>51787</v>
      </c>
      <c r="D16238">
        <v>7188904251</v>
      </c>
    </row>
    <row r="16239" spans="1:4" x14ac:dyDescent="0.3">
      <c r="A16239" t="s">
        <v>18547</v>
      </c>
      <c r="B16239" t="s">
        <v>2164</v>
      </c>
      <c r="C16239">
        <v>13276</v>
      </c>
      <c r="D16239">
        <v>4119729087</v>
      </c>
    </row>
    <row r="16240" spans="1:4" x14ac:dyDescent="0.3">
      <c r="A16240" t="s">
        <v>18548</v>
      </c>
      <c r="B16240" t="s">
        <v>2020</v>
      </c>
      <c r="C16240">
        <v>17396</v>
      </c>
      <c r="D16240">
        <v>263573389</v>
      </c>
    </row>
    <row r="16241" spans="1:4" x14ac:dyDescent="0.3">
      <c r="A16241" t="s">
        <v>18549</v>
      </c>
      <c r="B16241" t="s">
        <v>2059</v>
      </c>
      <c r="C16241">
        <v>38932</v>
      </c>
      <c r="D16241">
        <v>1659418720</v>
      </c>
    </row>
    <row r="16242" spans="1:4" x14ac:dyDescent="0.3">
      <c r="A16242" t="s">
        <v>18550</v>
      </c>
      <c r="B16242" t="s">
        <v>2401</v>
      </c>
      <c r="C16242">
        <v>30364</v>
      </c>
      <c r="D16242">
        <v>7824503232</v>
      </c>
    </row>
    <row r="16243" spans="1:4" x14ac:dyDescent="0.3">
      <c r="A16243" t="s">
        <v>18551</v>
      </c>
      <c r="B16243" t="s">
        <v>2802</v>
      </c>
      <c r="C16243">
        <v>18775</v>
      </c>
      <c r="D16243">
        <v>2066028762</v>
      </c>
    </row>
    <row r="16244" spans="1:4" x14ac:dyDescent="0.3">
      <c r="A16244" t="s">
        <v>18552</v>
      </c>
      <c r="B16244" t="s">
        <v>3390</v>
      </c>
      <c r="C16244">
        <v>12727</v>
      </c>
      <c r="D16244">
        <v>5574535556</v>
      </c>
    </row>
    <row r="16245" spans="1:4" x14ac:dyDescent="0.3">
      <c r="A16245" t="s">
        <v>18553</v>
      </c>
      <c r="B16245" t="s">
        <v>2308</v>
      </c>
      <c r="C16245">
        <v>52252</v>
      </c>
      <c r="D16245">
        <v>4823073274</v>
      </c>
    </row>
    <row r="16246" spans="1:4" x14ac:dyDescent="0.3">
      <c r="A16246" t="s">
        <v>18554</v>
      </c>
      <c r="B16246" t="s">
        <v>2896</v>
      </c>
      <c r="C16246">
        <v>51487</v>
      </c>
      <c r="D16246">
        <v>5280433926</v>
      </c>
    </row>
    <row r="16247" spans="1:4" x14ac:dyDescent="0.3">
      <c r="A16247" t="s">
        <v>18555</v>
      </c>
      <c r="B16247" t="s">
        <v>2016</v>
      </c>
      <c r="C16247">
        <v>34726</v>
      </c>
      <c r="D16247">
        <v>3580617389</v>
      </c>
    </row>
    <row r="16248" spans="1:4" x14ac:dyDescent="0.3">
      <c r="A16248" t="s">
        <v>18556</v>
      </c>
      <c r="B16248" t="s">
        <v>2210</v>
      </c>
      <c r="C16248">
        <v>38633</v>
      </c>
      <c r="D16248">
        <v>1252810490</v>
      </c>
    </row>
    <row r="16249" spans="1:4" x14ac:dyDescent="0.3">
      <c r="A16249" t="s">
        <v>18557</v>
      </c>
      <c r="B16249" t="s">
        <v>3076</v>
      </c>
      <c r="C16249">
        <v>55865</v>
      </c>
      <c r="D16249">
        <v>5285704227</v>
      </c>
    </row>
    <row r="16250" spans="1:4" x14ac:dyDescent="0.3">
      <c r="A16250" t="s">
        <v>18558</v>
      </c>
      <c r="B16250" t="s">
        <v>2101</v>
      </c>
      <c r="C16250">
        <v>59037</v>
      </c>
      <c r="D16250">
        <v>3661649302</v>
      </c>
    </row>
    <row r="16251" spans="1:4" x14ac:dyDescent="0.3">
      <c r="A16251" t="s">
        <v>18559</v>
      </c>
      <c r="B16251" t="s">
        <v>1938</v>
      </c>
      <c r="C16251">
        <v>48101</v>
      </c>
      <c r="D16251">
        <v>9590888275</v>
      </c>
    </row>
    <row r="16252" spans="1:4" x14ac:dyDescent="0.3">
      <c r="A16252" t="s">
        <v>18560</v>
      </c>
      <c r="B16252" t="s">
        <v>2749</v>
      </c>
      <c r="C16252">
        <v>39657</v>
      </c>
      <c r="D16252">
        <v>8481632066</v>
      </c>
    </row>
    <row r="16253" spans="1:4" x14ac:dyDescent="0.3">
      <c r="A16253" t="s">
        <v>18561</v>
      </c>
      <c r="B16253" t="s">
        <v>2674</v>
      </c>
      <c r="C16253">
        <v>30546</v>
      </c>
      <c r="D16253">
        <v>7088886472</v>
      </c>
    </row>
    <row r="16254" spans="1:4" x14ac:dyDescent="0.3">
      <c r="A16254" t="s">
        <v>18562</v>
      </c>
      <c r="B16254" t="s">
        <v>2693</v>
      </c>
      <c r="C16254">
        <v>24205</v>
      </c>
      <c r="D16254">
        <v>1628738227</v>
      </c>
    </row>
    <row r="16255" spans="1:4" x14ac:dyDescent="0.3">
      <c r="A16255" t="s">
        <v>18563</v>
      </c>
      <c r="B16255" t="s">
        <v>3527</v>
      </c>
      <c r="C16255">
        <v>46207</v>
      </c>
      <c r="D16255">
        <v>7192290785</v>
      </c>
    </row>
    <row r="16256" spans="1:4" x14ac:dyDescent="0.3">
      <c r="A16256" t="s">
        <v>18564</v>
      </c>
      <c r="B16256" t="s">
        <v>2188</v>
      </c>
      <c r="C16256">
        <v>23381</v>
      </c>
      <c r="D16256">
        <v>2908560011</v>
      </c>
    </row>
    <row r="16257" spans="1:4" x14ac:dyDescent="0.3">
      <c r="A16257" t="s">
        <v>18565</v>
      </c>
      <c r="B16257" t="s">
        <v>2022</v>
      </c>
      <c r="C16257">
        <v>32332</v>
      </c>
      <c r="D16257">
        <v>9603610356</v>
      </c>
    </row>
    <row r="16258" spans="1:4" x14ac:dyDescent="0.3">
      <c r="A16258" t="s">
        <v>18566</v>
      </c>
      <c r="B16258" t="s">
        <v>2073</v>
      </c>
      <c r="C16258">
        <v>31752</v>
      </c>
      <c r="D16258">
        <v>8373529241</v>
      </c>
    </row>
    <row r="16259" spans="1:4" x14ac:dyDescent="0.3">
      <c r="A16259" t="s">
        <v>18567</v>
      </c>
      <c r="B16259" t="s">
        <v>1952</v>
      </c>
      <c r="C16259">
        <v>27024</v>
      </c>
      <c r="D16259">
        <v>9412192312</v>
      </c>
    </row>
    <row r="16260" spans="1:4" x14ac:dyDescent="0.3">
      <c r="A16260" t="s">
        <v>18568</v>
      </c>
      <c r="B16260" t="s">
        <v>2457</v>
      </c>
      <c r="C16260">
        <v>45639</v>
      </c>
      <c r="D16260">
        <v>4487905370</v>
      </c>
    </row>
    <row r="16261" spans="1:4" x14ac:dyDescent="0.3">
      <c r="A16261" t="s">
        <v>18569</v>
      </c>
      <c r="B16261" t="s">
        <v>2628</v>
      </c>
      <c r="C16261">
        <v>27688</v>
      </c>
      <c r="D16261">
        <v>939715988</v>
      </c>
    </row>
    <row r="16262" spans="1:4" x14ac:dyDescent="0.3">
      <c r="A16262" t="s">
        <v>18570</v>
      </c>
      <c r="B16262" t="s">
        <v>2674</v>
      </c>
      <c r="C16262">
        <v>12213</v>
      </c>
      <c r="D16262">
        <v>895027720</v>
      </c>
    </row>
    <row r="16263" spans="1:4" x14ac:dyDescent="0.3">
      <c r="A16263" t="s">
        <v>18571</v>
      </c>
      <c r="B16263" t="s">
        <v>2853</v>
      </c>
      <c r="C16263">
        <v>41963</v>
      </c>
      <c r="D16263">
        <v>1892125439</v>
      </c>
    </row>
    <row r="16264" spans="1:4" x14ac:dyDescent="0.3">
      <c r="A16264" t="s">
        <v>18572</v>
      </c>
      <c r="B16264" t="s">
        <v>2323</v>
      </c>
      <c r="C16264">
        <v>18179</v>
      </c>
      <c r="D16264">
        <v>8145387981</v>
      </c>
    </row>
    <row r="16265" spans="1:4" x14ac:dyDescent="0.3">
      <c r="A16265" t="s">
        <v>18573</v>
      </c>
      <c r="B16265" t="s">
        <v>2970</v>
      </c>
      <c r="C16265">
        <v>25302</v>
      </c>
      <c r="D16265">
        <v>1074899180</v>
      </c>
    </row>
    <row r="16266" spans="1:4" x14ac:dyDescent="0.3">
      <c r="A16266" t="s">
        <v>18574</v>
      </c>
      <c r="B16266" t="s">
        <v>3126</v>
      </c>
      <c r="C16266">
        <v>13895</v>
      </c>
      <c r="D16266">
        <v>5837066497</v>
      </c>
    </row>
    <row r="16267" spans="1:4" x14ac:dyDescent="0.3">
      <c r="A16267" t="s">
        <v>18575</v>
      </c>
      <c r="B16267" t="s">
        <v>2488</v>
      </c>
      <c r="C16267">
        <v>20060</v>
      </c>
      <c r="D16267">
        <v>1444572199</v>
      </c>
    </row>
    <row r="16268" spans="1:4" x14ac:dyDescent="0.3">
      <c r="A16268" t="s">
        <v>18576</v>
      </c>
      <c r="B16268" t="s">
        <v>2896</v>
      </c>
      <c r="C16268">
        <v>35302</v>
      </c>
      <c r="D16268">
        <v>898924138</v>
      </c>
    </row>
    <row r="16269" spans="1:4" x14ac:dyDescent="0.3">
      <c r="A16269" t="s">
        <v>18577</v>
      </c>
      <c r="B16269" t="s">
        <v>2452</v>
      </c>
      <c r="C16269">
        <v>45796</v>
      </c>
      <c r="D16269">
        <v>1841759848</v>
      </c>
    </row>
    <row r="16270" spans="1:4" x14ac:dyDescent="0.3">
      <c r="A16270" t="s">
        <v>18578</v>
      </c>
      <c r="B16270" t="s">
        <v>2089</v>
      </c>
      <c r="C16270">
        <v>12156</v>
      </c>
      <c r="D16270">
        <v>7088886472</v>
      </c>
    </row>
    <row r="16271" spans="1:4" x14ac:dyDescent="0.3">
      <c r="A16271" t="s">
        <v>18579</v>
      </c>
      <c r="B16271" t="s">
        <v>2269</v>
      </c>
      <c r="C16271">
        <v>36579</v>
      </c>
      <c r="D16271">
        <v>2307209530</v>
      </c>
    </row>
    <row r="16272" spans="1:4" x14ac:dyDescent="0.3">
      <c r="A16272" t="s">
        <v>18580</v>
      </c>
      <c r="B16272" t="s">
        <v>2335</v>
      </c>
      <c r="C16272">
        <v>26284</v>
      </c>
      <c r="D16272">
        <v>5519420165</v>
      </c>
    </row>
    <row r="16273" spans="1:4" x14ac:dyDescent="0.3">
      <c r="A16273" t="s">
        <v>18581</v>
      </c>
      <c r="B16273" t="s">
        <v>2997</v>
      </c>
      <c r="C16273">
        <v>46132</v>
      </c>
      <c r="D16273">
        <v>3259018638</v>
      </c>
    </row>
    <row r="16274" spans="1:4" x14ac:dyDescent="0.3">
      <c r="A16274" t="s">
        <v>18582</v>
      </c>
      <c r="B16274" t="s">
        <v>2049</v>
      </c>
      <c r="C16274">
        <v>11829</v>
      </c>
      <c r="D16274">
        <v>2893065872</v>
      </c>
    </row>
    <row r="16275" spans="1:4" x14ac:dyDescent="0.3">
      <c r="A16275" t="s">
        <v>18583</v>
      </c>
      <c r="B16275" t="s">
        <v>2116</v>
      </c>
      <c r="C16275">
        <v>57206</v>
      </c>
      <c r="D16275">
        <v>2510440322</v>
      </c>
    </row>
    <row r="16276" spans="1:4" x14ac:dyDescent="0.3">
      <c r="A16276" t="s">
        <v>18584</v>
      </c>
      <c r="B16276" t="s">
        <v>1934</v>
      </c>
      <c r="C16276">
        <v>49493</v>
      </c>
      <c r="D16276">
        <v>6750554423</v>
      </c>
    </row>
    <row r="16277" spans="1:4" x14ac:dyDescent="0.3">
      <c r="A16277" t="s">
        <v>18585</v>
      </c>
      <c r="B16277" t="s">
        <v>2018</v>
      </c>
      <c r="C16277">
        <v>15906</v>
      </c>
      <c r="D16277">
        <v>2402470968</v>
      </c>
    </row>
    <row r="16278" spans="1:4" x14ac:dyDescent="0.3">
      <c r="A16278" t="s">
        <v>18586</v>
      </c>
      <c r="B16278" t="s">
        <v>3113</v>
      </c>
      <c r="C16278">
        <v>39434</v>
      </c>
      <c r="D16278">
        <v>9966428720</v>
      </c>
    </row>
    <row r="16279" spans="1:4" x14ac:dyDescent="0.3">
      <c r="A16279" t="s">
        <v>18587</v>
      </c>
      <c r="B16279" t="s">
        <v>2166</v>
      </c>
      <c r="C16279">
        <v>45204</v>
      </c>
      <c r="D16279">
        <v>3013094990</v>
      </c>
    </row>
    <row r="16280" spans="1:4" x14ac:dyDescent="0.3">
      <c r="A16280" t="s">
        <v>18588</v>
      </c>
      <c r="B16280" t="s">
        <v>2244</v>
      </c>
      <c r="C16280">
        <v>21657</v>
      </c>
      <c r="D16280">
        <v>9458901820</v>
      </c>
    </row>
    <row r="16281" spans="1:4" x14ac:dyDescent="0.3">
      <c r="A16281" t="s">
        <v>18589</v>
      </c>
      <c r="B16281" t="s">
        <v>2468</v>
      </c>
      <c r="C16281">
        <v>24190</v>
      </c>
      <c r="D16281">
        <v>4492546545</v>
      </c>
    </row>
    <row r="16282" spans="1:4" x14ac:dyDescent="0.3">
      <c r="A16282" t="s">
        <v>18590</v>
      </c>
      <c r="B16282" t="s">
        <v>1950</v>
      </c>
      <c r="C16282">
        <v>44848</v>
      </c>
      <c r="D16282">
        <v>1549399640</v>
      </c>
    </row>
    <row r="16283" spans="1:4" x14ac:dyDescent="0.3">
      <c r="A16283" t="s">
        <v>18591</v>
      </c>
      <c r="B16283" t="s">
        <v>1950</v>
      </c>
      <c r="C16283">
        <v>39939</v>
      </c>
      <c r="D16283">
        <v>6209983448</v>
      </c>
    </row>
    <row r="16284" spans="1:4" x14ac:dyDescent="0.3">
      <c r="A16284" t="s">
        <v>18592</v>
      </c>
      <c r="B16284" t="s">
        <v>1950</v>
      </c>
      <c r="C16284">
        <v>56355</v>
      </c>
      <c r="D16284">
        <v>6801140183</v>
      </c>
    </row>
    <row r="16285" spans="1:4" x14ac:dyDescent="0.3">
      <c r="A16285" t="s">
        <v>18593</v>
      </c>
      <c r="B16285" t="s">
        <v>1962</v>
      </c>
      <c r="C16285">
        <v>13549</v>
      </c>
      <c r="D16285">
        <v>6000780338</v>
      </c>
    </row>
    <row r="16286" spans="1:4" x14ac:dyDescent="0.3">
      <c r="A16286" t="s">
        <v>18594</v>
      </c>
      <c r="B16286" t="s">
        <v>2778</v>
      </c>
      <c r="C16286">
        <v>25329</v>
      </c>
      <c r="D16286">
        <v>397599129</v>
      </c>
    </row>
    <row r="16287" spans="1:4" x14ac:dyDescent="0.3">
      <c r="A16287" t="s">
        <v>18595</v>
      </c>
      <c r="B16287" t="s">
        <v>3734</v>
      </c>
      <c r="C16287">
        <v>31259</v>
      </c>
      <c r="D16287">
        <v>6618120233</v>
      </c>
    </row>
    <row r="16288" spans="1:4" x14ac:dyDescent="0.3">
      <c r="A16288" t="s">
        <v>18596</v>
      </c>
      <c r="B16288" t="s">
        <v>2470</v>
      </c>
      <c r="C16288">
        <v>23426</v>
      </c>
      <c r="D16288">
        <v>3819859829</v>
      </c>
    </row>
    <row r="16289" spans="1:4" x14ac:dyDescent="0.3">
      <c r="A16289" t="s">
        <v>18597</v>
      </c>
      <c r="B16289" t="s">
        <v>3508</v>
      </c>
      <c r="C16289">
        <v>58117</v>
      </c>
      <c r="D16289">
        <v>6183510505</v>
      </c>
    </row>
    <row r="16290" spans="1:4" x14ac:dyDescent="0.3">
      <c r="A16290" t="s">
        <v>18598</v>
      </c>
      <c r="B16290" t="s">
        <v>2369</v>
      </c>
      <c r="C16290">
        <v>56633</v>
      </c>
      <c r="D16290">
        <v>1541082834</v>
      </c>
    </row>
    <row r="16291" spans="1:4" x14ac:dyDescent="0.3">
      <c r="A16291" t="s">
        <v>18599</v>
      </c>
      <c r="B16291" t="s">
        <v>2054</v>
      </c>
      <c r="C16291">
        <v>31264</v>
      </c>
      <c r="D16291">
        <v>4074728869</v>
      </c>
    </row>
    <row r="16292" spans="1:4" x14ac:dyDescent="0.3">
      <c r="A16292" t="s">
        <v>18600</v>
      </c>
      <c r="B16292" t="s">
        <v>2173</v>
      </c>
      <c r="C16292">
        <v>20502</v>
      </c>
      <c r="D16292">
        <v>3642988458</v>
      </c>
    </row>
    <row r="16293" spans="1:4" x14ac:dyDescent="0.3">
      <c r="A16293" t="s">
        <v>18601</v>
      </c>
      <c r="B16293" t="s">
        <v>2409</v>
      </c>
      <c r="C16293">
        <v>16035</v>
      </c>
      <c r="D16293">
        <v>6531376252</v>
      </c>
    </row>
    <row r="16294" spans="1:4" x14ac:dyDescent="0.3">
      <c r="A16294" t="s">
        <v>18602</v>
      </c>
      <c r="B16294" t="s">
        <v>2623</v>
      </c>
      <c r="C16294">
        <v>54571</v>
      </c>
      <c r="D16294">
        <v>303831626</v>
      </c>
    </row>
    <row r="16295" spans="1:4" x14ac:dyDescent="0.3">
      <c r="A16295" t="s">
        <v>18603</v>
      </c>
      <c r="B16295" t="s">
        <v>1980</v>
      </c>
      <c r="C16295">
        <v>37772</v>
      </c>
      <c r="D16295">
        <v>3779559293</v>
      </c>
    </row>
    <row r="16296" spans="1:4" x14ac:dyDescent="0.3">
      <c r="A16296" t="s">
        <v>18604</v>
      </c>
      <c r="B16296" t="s">
        <v>2650</v>
      </c>
      <c r="C16296">
        <v>34710</v>
      </c>
      <c r="D16296">
        <v>5574535556</v>
      </c>
    </row>
    <row r="16297" spans="1:4" x14ac:dyDescent="0.3">
      <c r="A16297" t="s">
        <v>18605</v>
      </c>
      <c r="B16297" t="s">
        <v>2951</v>
      </c>
      <c r="C16297">
        <v>27874</v>
      </c>
      <c r="D16297">
        <v>9434604370</v>
      </c>
    </row>
    <row r="16298" spans="1:4" x14ac:dyDescent="0.3">
      <c r="A16298" t="s">
        <v>18606</v>
      </c>
      <c r="B16298" t="s">
        <v>2095</v>
      </c>
      <c r="C16298">
        <v>47457</v>
      </c>
      <c r="D16298">
        <v>6852060985</v>
      </c>
    </row>
    <row r="16299" spans="1:4" x14ac:dyDescent="0.3">
      <c r="A16299" t="s">
        <v>18607</v>
      </c>
      <c r="B16299" t="s">
        <v>2246</v>
      </c>
      <c r="C16299">
        <v>16242</v>
      </c>
      <c r="D16299">
        <v>9153408497</v>
      </c>
    </row>
    <row r="16300" spans="1:4" x14ac:dyDescent="0.3">
      <c r="A16300" t="s">
        <v>18608</v>
      </c>
      <c r="B16300" t="s">
        <v>2264</v>
      </c>
      <c r="C16300">
        <v>41443</v>
      </c>
      <c r="D16300">
        <v>3891707452</v>
      </c>
    </row>
    <row r="16301" spans="1:4" x14ac:dyDescent="0.3">
      <c r="A16301" t="s">
        <v>18609</v>
      </c>
      <c r="B16301" t="s">
        <v>2073</v>
      </c>
      <c r="C16301">
        <v>16207</v>
      </c>
      <c r="D16301">
        <v>2958692264</v>
      </c>
    </row>
    <row r="16302" spans="1:4" x14ac:dyDescent="0.3">
      <c r="A16302" t="s">
        <v>18610</v>
      </c>
      <c r="B16302" t="s">
        <v>3583</v>
      </c>
      <c r="C16302">
        <v>22985</v>
      </c>
      <c r="D16302">
        <v>481875921</v>
      </c>
    </row>
    <row r="16303" spans="1:4" x14ac:dyDescent="0.3">
      <c r="A16303" t="s">
        <v>18611</v>
      </c>
      <c r="B16303" t="s">
        <v>2246</v>
      </c>
      <c r="C16303">
        <v>48100</v>
      </c>
      <c r="D16303">
        <v>4260324861</v>
      </c>
    </row>
    <row r="16304" spans="1:4" x14ac:dyDescent="0.3">
      <c r="A16304" t="s">
        <v>18612</v>
      </c>
      <c r="B16304" t="s">
        <v>2225</v>
      </c>
      <c r="C16304">
        <v>41858</v>
      </c>
      <c r="D16304">
        <v>2307209530</v>
      </c>
    </row>
    <row r="16305" spans="1:4" x14ac:dyDescent="0.3">
      <c r="A16305" t="s">
        <v>18613</v>
      </c>
      <c r="B16305" t="s">
        <v>2360</v>
      </c>
      <c r="C16305">
        <v>29238</v>
      </c>
      <c r="D16305">
        <v>1972775170</v>
      </c>
    </row>
    <row r="16306" spans="1:4" x14ac:dyDescent="0.3">
      <c r="A16306" t="s">
        <v>18614</v>
      </c>
      <c r="B16306" t="s">
        <v>1995</v>
      </c>
      <c r="C16306">
        <v>10194</v>
      </c>
      <c r="D16306">
        <v>7140803102</v>
      </c>
    </row>
    <row r="16307" spans="1:4" x14ac:dyDescent="0.3">
      <c r="A16307" t="s">
        <v>18615</v>
      </c>
      <c r="B16307" t="s">
        <v>2231</v>
      </c>
      <c r="C16307">
        <v>56293</v>
      </c>
      <c r="D16307">
        <v>960994726</v>
      </c>
    </row>
    <row r="16308" spans="1:4" x14ac:dyDescent="0.3">
      <c r="A16308" t="s">
        <v>18616</v>
      </c>
      <c r="B16308" t="s">
        <v>2113</v>
      </c>
      <c r="C16308">
        <v>30679</v>
      </c>
      <c r="D16308">
        <v>7966879720</v>
      </c>
    </row>
    <row r="16309" spans="1:4" x14ac:dyDescent="0.3">
      <c r="A16309" t="s">
        <v>18617</v>
      </c>
      <c r="B16309" t="s">
        <v>3076</v>
      </c>
      <c r="C16309">
        <v>48078</v>
      </c>
      <c r="D16309">
        <v>2659144249</v>
      </c>
    </row>
    <row r="16310" spans="1:4" x14ac:dyDescent="0.3">
      <c r="A16310" t="s">
        <v>18618</v>
      </c>
      <c r="B16310" t="s">
        <v>2205</v>
      </c>
      <c r="C16310">
        <v>12069</v>
      </c>
      <c r="D16310">
        <v>7427985850</v>
      </c>
    </row>
    <row r="16311" spans="1:4" x14ac:dyDescent="0.3">
      <c r="A16311" t="s">
        <v>18619</v>
      </c>
      <c r="B16311" t="s">
        <v>2298</v>
      </c>
      <c r="C16311">
        <v>14194</v>
      </c>
      <c r="D16311">
        <v>2297168497</v>
      </c>
    </row>
    <row r="16312" spans="1:4" x14ac:dyDescent="0.3">
      <c r="A16312" t="s">
        <v>18620</v>
      </c>
      <c r="B16312" t="s">
        <v>1962</v>
      </c>
      <c r="C16312">
        <v>14539</v>
      </c>
      <c r="D16312">
        <v>8731494560</v>
      </c>
    </row>
    <row r="16313" spans="1:4" x14ac:dyDescent="0.3">
      <c r="A16313" t="s">
        <v>18621</v>
      </c>
      <c r="B16313" t="s">
        <v>3487</v>
      </c>
      <c r="C16313">
        <v>14721</v>
      </c>
      <c r="D16313">
        <v>6961242316</v>
      </c>
    </row>
    <row r="16314" spans="1:4" x14ac:dyDescent="0.3">
      <c r="A16314" t="s">
        <v>18622</v>
      </c>
      <c r="B16314" t="s">
        <v>2051</v>
      </c>
      <c r="C16314">
        <v>17535</v>
      </c>
      <c r="D16314">
        <v>5574535556</v>
      </c>
    </row>
    <row r="16315" spans="1:4" x14ac:dyDescent="0.3">
      <c r="A16315" t="s">
        <v>18623</v>
      </c>
      <c r="B16315" t="s">
        <v>2734</v>
      </c>
      <c r="C16315">
        <v>46469</v>
      </c>
      <c r="D16315">
        <v>1729795870</v>
      </c>
    </row>
    <row r="16316" spans="1:4" x14ac:dyDescent="0.3">
      <c r="A16316" t="s">
        <v>18624</v>
      </c>
      <c r="B16316" t="s">
        <v>2217</v>
      </c>
      <c r="C16316">
        <v>34790</v>
      </c>
      <c r="D16316">
        <v>1462119603</v>
      </c>
    </row>
    <row r="16317" spans="1:4" x14ac:dyDescent="0.3">
      <c r="A16317" t="s">
        <v>18625</v>
      </c>
      <c r="B16317" t="s">
        <v>2168</v>
      </c>
      <c r="C16317">
        <v>47268</v>
      </c>
      <c r="D16317">
        <v>2976436541</v>
      </c>
    </row>
    <row r="16318" spans="1:4" x14ac:dyDescent="0.3">
      <c r="A16318" t="s">
        <v>18626</v>
      </c>
      <c r="B16318" t="s">
        <v>2182</v>
      </c>
      <c r="C16318">
        <v>53440</v>
      </c>
      <c r="D16318">
        <v>8526090127</v>
      </c>
    </row>
    <row r="16319" spans="1:4" x14ac:dyDescent="0.3">
      <c r="A16319" t="s">
        <v>18627</v>
      </c>
      <c r="B16319" t="s">
        <v>2095</v>
      </c>
      <c r="C16319">
        <v>13484</v>
      </c>
      <c r="D16319">
        <v>6637560367</v>
      </c>
    </row>
    <row r="16320" spans="1:4" x14ac:dyDescent="0.3">
      <c r="A16320" t="s">
        <v>18628</v>
      </c>
      <c r="B16320" t="s">
        <v>2916</v>
      </c>
      <c r="C16320">
        <v>17895</v>
      </c>
      <c r="D16320">
        <v>2426144645</v>
      </c>
    </row>
    <row r="16321" spans="1:4" x14ac:dyDescent="0.3">
      <c r="A16321" t="s">
        <v>18629</v>
      </c>
      <c r="B16321" t="s">
        <v>3237</v>
      </c>
      <c r="C16321">
        <v>21760</v>
      </c>
      <c r="D16321">
        <v>1382734301</v>
      </c>
    </row>
    <row r="16322" spans="1:4" x14ac:dyDescent="0.3">
      <c r="A16322" t="s">
        <v>18630</v>
      </c>
      <c r="B16322" t="s">
        <v>3315</v>
      </c>
      <c r="C16322">
        <v>53703</v>
      </c>
      <c r="D16322">
        <v>2423731264</v>
      </c>
    </row>
    <row r="16323" spans="1:4" x14ac:dyDescent="0.3">
      <c r="A16323" t="s">
        <v>18631</v>
      </c>
      <c r="B16323" t="s">
        <v>2385</v>
      </c>
      <c r="C16323">
        <v>38920</v>
      </c>
      <c r="D16323">
        <v>9089601147</v>
      </c>
    </row>
    <row r="16324" spans="1:4" x14ac:dyDescent="0.3">
      <c r="A16324" t="s">
        <v>18632</v>
      </c>
      <c r="B16324" t="s">
        <v>2276</v>
      </c>
      <c r="C16324">
        <v>35802</v>
      </c>
      <c r="D16324">
        <v>9155356869</v>
      </c>
    </row>
    <row r="16325" spans="1:4" x14ac:dyDescent="0.3">
      <c r="A16325" t="s">
        <v>18633</v>
      </c>
      <c r="B16325" t="s">
        <v>1972</v>
      </c>
      <c r="C16325">
        <v>54779</v>
      </c>
      <c r="D16325">
        <v>2561690342</v>
      </c>
    </row>
    <row r="16326" spans="1:4" x14ac:dyDescent="0.3">
      <c r="A16326" t="s">
        <v>18634</v>
      </c>
      <c r="B16326" t="s">
        <v>2236</v>
      </c>
      <c r="C16326">
        <v>55721</v>
      </c>
      <c r="D16326">
        <v>1155371844</v>
      </c>
    </row>
    <row r="16327" spans="1:4" x14ac:dyDescent="0.3">
      <c r="A16327" t="s">
        <v>18635</v>
      </c>
      <c r="B16327" t="s">
        <v>2548</v>
      </c>
      <c r="C16327">
        <v>53992</v>
      </c>
      <c r="D16327">
        <v>9228842121</v>
      </c>
    </row>
    <row r="16328" spans="1:4" x14ac:dyDescent="0.3">
      <c r="A16328" t="s">
        <v>18636</v>
      </c>
      <c r="B16328" t="s">
        <v>2260</v>
      </c>
      <c r="C16328">
        <v>45466</v>
      </c>
      <c r="D16328">
        <v>1155371844</v>
      </c>
    </row>
    <row r="16329" spans="1:4" x14ac:dyDescent="0.3">
      <c r="A16329" t="s">
        <v>18637</v>
      </c>
      <c r="B16329" t="s">
        <v>2255</v>
      </c>
      <c r="C16329">
        <v>53825</v>
      </c>
      <c r="D16329">
        <v>7659816853</v>
      </c>
    </row>
    <row r="16330" spans="1:4" x14ac:dyDescent="0.3">
      <c r="A16330" t="s">
        <v>18638</v>
      </c>
      <c r="B16330" t="s">
        <v>3663</v>
      </c>
      <c r="C16330">
        <v>34672</v>
      </c>
      <c r="D16330">
        <v>2698184272</v>
      </c>
    </row>
    <row r="16331" spans="1:4" x14ac:dyDescent="0.3">
      <c r="A16331" t="s">
        <v>18639</v>
      </c>
      <c r="B16331" t="s">
        <v>2536</v>
      </c>
      <c r="C16331">
        <v>18089</v>
      </c>
      <c r="D16331">
        <v>2885061928</v>
      </c>
    </row>
    <row r="16332" spans="1:4" x14ac:dyDescent="0.3">
      <c r="A16332" t="s">
        <v>18640</v>
      </c>
      <c r="B16332" t="s">
        <v>3886</v>
      </c>
      <c r="C16332">
        <v>20260</v>
      </c>
      <c r="D16332">
        <v>2976436541</v>
      </c>
    </row>
    <row r="16333" spans="1:4" x14ac:dyDescent="0.3">
      <c r="A16333" t="s">
        <v>18641</v>
      </c>
      <c r="B16333" t="s">
        <v>2736</v>
      </c>
      <c r="C16333">
        <v>58412</v>
      </c>
      <c r="D16333">
        <v>2307209530</v>
      </c>
    </row>
    <row r="16334" spans="1:4" x14ac:dyDescent="0.3">
      <c r="A16334" t="s">
        <v>18642</v>
      </c>
      <c r="B16334" t="s">
        <v>2168</v>
      </c>
      <c r="C16334">
        <v>34969</v>
      </c>
      <c r="D16334">
        <v>7521557441</v>
      </c>
    </row>
    <row r="16335" spans="1:4" x14ac:dyDescent="0.3">
      <c r="A16335" t="s">
        <v>18643</v>
      </c>
      <c r="B16335" t="s">
        <v>1978</v>
      </c>
      <c r="C16335">
        <v>44588</v>
      </c>
      <c r="D16335">
        <v>197180590</v>
      </c>
    </row>
    <row r="16336" spans="1:4" x14ac:dyDescent="0.3">
      <c r="A16336" t="s">
        <v>18644</v>
      </c>
      <c r="B16336" t="s">
        <v>2242</v>
      </c>
      <c r="C16336">
        <v>30466</v>
      </c>
      <c r="D16336">
        <v>6084639828</v>
      </c>
    </row>
    <row r="16337" spans="1:4" x14ac:dyDescent="0.3">
      <c r="A16337" t="s">
        <v>18645</v>
      </c>
      <c r="B16337" t="s">
        <v>2225</v>
      </c>
      <c r="C16337">
        <v>21139</v>
      </c>
      <c r="D16337">
        <v>5603330430</v>
      </c>
    </row>
    <row r="16338" spans="1:4" x14ac:dyDescent="0.3">
      <c r="A16338" t="s">
        <v>18646</v>
      </c>
      <c r="B16338" t="s">
        <v>2847</v>
      </c>
      <c r="C16338">
        <v>25305</v>
      </c>
      <c r="D16338">
        <v>9545462825</v>
      </c>
    </row>
    <row r="16339" spans="1:4" x14ac:dyDescent="0.3">
      <c r="A16339" t="s">
        <v>18647</v>
      </c>
      <c r="B16339" t="s">
        <v>1946</v>
      </c>
      <c r="C16339">
        <v>44626</v>
      </c>
      <c r="D16339">
        <v>8748349712</v>
      </c>
    </row>
    <row r="16340" spans="1:4" x14ac:dyDescent="0.3">
      <c r="A16340" t="s">
        <v>18648</v>
      </c>
      <c r="B16340" t="s">
        <v>1968</v>
      </c>
      <c r="C16340">
        <v>50778</v>
      </c>
      <c r="D16340">
        <v>8239612253</v>
      </c>
    </row>
    <row r="16341" spans="1:4" x14ac:dyDescent="0.3">
      <c r="A16341" t="s">
        <v>18649</v>
      </c>
      <c r="B16341" t="s">
        <v>2286</v>
      </c>
      <c r="C16341">
        <v>57663</v>
      </c>
      <c r="D16341">
        <v>9023313240</v>
      </c>
    </row>
    <row r="16342" spans="1:4" x14ac:dyDescent="0.3">
      <c r="A16342" t="s">
        <v>18650</v>
      </c>
      <c r="B16342" t="s">
        <v>2127</v>
      </c>
      <c r="C16342">
        <v>51364</v>
      </c>
      <c r="D16342">
        <v>8644362151</v>
      </c>
    </row>
    <row r="16343" spans="1:4" x14ac:dyDescent="0.3">
      <c r="A16343" t="s">
        <v>18651</v>
      </c>
      <c r="B16343" t="s">
        <v>2722</v>
      </c>
      <c r="C16343">
        <v>16618</v>
      </c>
      <c r="D16343">
        <v>8565880958</v>
      </c>
    </row>
    <row r="16344" spans="1:4" x14ac:dyDescent="0.3">
      <c r="A16344" t="s">
        <v>18652</v>
      </c>
      <c r="B16344" t="s">
        <v>2355</v>
      </c>
      <c r="C16344">
        <v>59366</v>
      </c>
      <c r="D16344">
        <v>2279888742</v>
      </c>
    </row>
    <row r="16345" spans="1:4" x14ac:dyDescent="0.3">
      <c r="A16345" t="s">
        <v>18653</v>
      </c>
      <c r="B16345" t="s">
        <v>2296</v>
      </c>
      <c r="C16345">
        <v>40741</v>
      </c>
      <c r="D16345">
        <v>5358183647</v>
      </c>
    </row>
    <row r="16346" spans="1:4" x14ac:dyDescent="0.3">
      <c r="A16346" t="s">
        <v>18654</v>
      </c>
      <c r="B16346" t="s">
        <v>2192</v>
      </c>
      <c r="C16346">
        <v>21954</v>
      </c>
      <c r="D16346">
        <v>9815158015</v>
      </c>
    </row>
    <row r="16347" spans="1:4" x14ac:dyDescent="0.3">
      <c r="A16347" t="s">
        <v>18655</v>
      </c>
      <c r="B16347" t="s">
        <v>3144</v>
      </c>
      <c r="C16347">
        <v>44007</v>
      </c>
      <c r="D16347">
        <v>7240169995</v>
      </c>
    </row>
    <row r="16348" spans="1:4" x14ac:dyDescent="0.3">
      <c r="A16348" t="s">
        <v>18656</v>
      </c>
      <c r="B16348" t="s">
        <v>2385</v>
      </c>
      <c r="C16348">
        <v>21240</v>
      </c>
      <c r="D16348">
        <v>4773306254</v>
      </c>
    </row>
    <row r="16349" spans="1:4" x14ac:dyDescent="0.3">
      <c r="A16349" t="s">
        <v>18657</v>
      </c>
      <c r="B16349" t="s">
        <v>2271</v>
      </c>
      <c r="C16349">
        <v>20950</v>
      </c>
      <c r="D16349">
        <v>515647594</v>
      </c>
    </row>
    <row r="16350" spans="1:4" x14ac:dyDescent="0.3">
      <c r="A16350" t="s">
        <v>18658</v>
      </c>
      <c r="B16350" t="s">
        <v>1936</v>
      </c>
      <c r="C16350">
        <v>26541</v>
      </c>
      <c r="D16350">
        <v>6732216945</v>
      </c>
    </row>
    <row r="16351" spans="1:4" x14ac:dyDescent="0.3">
      <c r="A16351" t="s">
        <v>18659</v>
      </c>
      <c r="B16351" t="s">
        <v>2310</v>
      </c>
      <c r="C16351">
        <v>34236</v>
      </c>
      <c r="D16351">
        <v>7866715386</v>
      </c>
    </row>
    <row r="16352" spans="1:4" x14ac:dyDescent="0.3">
      <c r="A16352" t="s">
        <v>18660</v>
      </c>
      <c r="B16352" t="s">
        <v>2343</v>
      </c>
      <c r="C16352">
        <v>39416</v>
      </c>
      <c r="D16352">
        <v>6172549286</v>
      </c>
    </row>
    <row r="16353" spans="1:4" x14ac:dyDescent="0.3">
      <c r="A16353" t="s">
        <v>18661</v>
      </c>
      <c r="B16353" t="s">
        <v>1995</v>
      </c>
      <c r="C16353">
        <v>46004</v>
      </c>
      <c r="D16353">
        <v>2859931651</v>
      </c>
    </row>
    <row r="16354" spans="1:4" x14ac:dyDescent="0.3">
      <c r="A16354" t="s">
        <v>18662</v>
      </c>
      <c r="B16354" t="s">
        <v>2205</v>
      </c>
      <c r="C16354">
        <v>13034</v>
      </c>
      <c r="D16354">
        <v>8032296239</v>
      </c>
    </row>
    <row r="16355" spans="1:4" x14ac:dyDescent="0.3">
      <c r="A16355" t="s">
        <v>18663</v>
      </c>
      <c r="B16355" t="s">
        <v>2225</v>
      </c>
      <c r="C16355">
        <v>55312</v>
      </c>
      <c r="D16355">
        <v>1475796307</v>
      </c>
    </row>
    <row r="16356" spans="1:4" x14ac:dyDescent="0.3">
      <c r="A16356" t="s">
        <v>18664</v>
      </c>
      <c r="B16356" t="s">
        <v>2190</v>
      </c>
      <c r="C16356">
        <v>38768</v>
      </c>
      <c r="D16356">
        <v>2128813026</v>
      </c>
    </row>
    <row r="16357" spans="1:4" x14ac:dyDescent="0.3">
      <c r="A16357" t="s">
        <v>18665</v>
      </c>
      <c r="B16357" t="s">
        <v>2101</v>
      </c>
      <c r="C16357">
        <v>16433</v>
      </c>
      <c r="D16357">
        <v>4876404933</v>
      </c>
    </row>
    <row r="16358" spans="1:4" x14ac:dyDescent="0.3">
      <c r="A16358" t="s">
        <v>18666</v>
      </c>
      <c r="B16358" t="s">
        <v>2475</v>
      </c>
      <c r="C16358">
        <v>44087</v>
      </c>
      <c r="D16358">
        <v>2657442315</v>
      </c>
    </row>
    <row r="16359" spans="1:4" x14ac:dyDescent="0.3">
      <c r="A16359" t="s">
        <v>18667</v>
      </c>
      <c r="B16359" t="s">
        <v>2360</v>
      </c>
      <c r="C16359">
        <v>31592</v>
      </c>
      <c r="D16359">
        <v>3661649302</v>
      </c>
    </row>
    <row r="16360" spans="1:4" x14ac:dyDescent="0.3">
      <c r="A16360" t="s">
        <v>18668</v>
      </c>
      <c r="B16360" t="s">
        <v>3039</v>
      </c>
      <c r="C16360">
        <v>43690</v>
      </c>
      <c r="D16360">
        <v>9264026959</v>
      </c>
    </row>
    <row r="16361" spans="1:4" x14ac:dyDescent="0.3">
      <c r="A16361" t="s">
        <v>18669</v>
      </c>
      <c r="B16361" t="s">
        <v>2374</v>
      </c>
      <c r="C16361">
        <v>44794</v>
      </c>
      <c r="D16361">
        <v>5079859830</v>
      </c>
    </row>
    <row r="16362" spans="1:4" x14ac:dyDescent="0.3">
      <c r="A16362" t="s">
        <v>18670</v>
      </c>
      <c r="B16362" t="s">
        <v>2089</v>
      </c>
      <c r="C16362">
        <v>21146</v>
      </c>
      <c r="D16362">
        <v>2657442315</v>
      </c>
    </row>
    <row r="16363" spans="1:4" x14ac:dyDescent="0.3">
      <c r="A16363" t="s">
        <v>18671</v>
      </c>
      <c r="B16363" t="s">
        <v>2856</v>
      </c>
      <c r="C16363">
        <v>41190</v>
      </c>
      <c r="D16363">
        <v>4085082426</v>
      </c>
    </row>
    <row r="16364" spans="1:4" x14ac:dyDescent="0.3">
      <c r="A16364" t="s">
        <v>18672</v>
      </c>
      <c r="B16364" t="s">
        <v>2530</v>
      </c>
      <c r="C16364">
        <v>54458</v>
      </c>
      <c r="D16364">
        <v>1990335721</v>
      </c>
    </row>
    <row r="16365" spans="1:4" x14ac:dyDescent="0.3">
      <c r="A16365" t="s">
        <v>18673</v>
      </c>
      <c r="B16365" t="s">
        <v>3144</v>
      </c>
      <c r="C16365">
        <v>16834</v>
      </c>
      <c r="D16365">
        <v>713650656</v>
      </c>
    </row>
    <row r="16366" spans="1:4" x14ac:dyDescent="0.3">
      <c r="A16366" t="s">
        <v>18674</v>
      </c>
      <c r="B16366" t="s">
        <v>2778</v>
      </c>
      <c r="C16366">
        <v>46269</v>
      </c>
      <c r="D16366">
        <v>1592980554</v>
      </c>
    </row>
    <row r="16367" spans="1:4" x14ac:dyDescent="0.3">
      <c r="A16367" t="s">
        <v>18675</v>
      </c>
      <c r="B16367" t="s">
        <v>2319</v>
      </c>
      <c r="C16367">
        <v>26001</v>
      </c>
      <c r="D16367">
        <v>209942509</v>
      </c>
    </row>
    <row r="16368" spans="1:4" x14ac:dyDescent="0.3">
      <c r="A16368" t="s">
        <v>18676</v>
      </c>
      <c r="B16368" t="s">
        <v>2576</v>
      </c>
      <c r="C16368">
        <v>15302</v>
      </c>
      <c r="D16368">
        <v>8685064791</v>
      </c>
    </row>
    <row r="16369" spans="1:4" x14ac:dyDescent="0.3">
      <c r="A16369" t="s">
        <v>18677</v>
      </c>
      <c r="B16369" t="s">
        <v>3279</v>
      </c>
      <c r="C16369">
        <v>26386</v>
      </c>
      <c r="D16369">
        <v>1419116835</v>
      </c>
    </row>
    <row r="16370" spans="1:4" x14ac:dyDescent="0.3">
      <c r="A16370" t="s">
        <v>18678</v>
      </c>
      <c r="B16370" t="s">
        <v>2131</v>
      </c>
      <c r="C16370">
        <v>37695</v>
      </c>
      <c r="D16370">
        <v>4306425231</v>
      </c>
    </row>
    <row r="16371" spans="1:4" x14ac:dyDescent="0.3">
      <c r="A16371" t="s">
        <v>18679</v>
      </c>
      <c r="B16371" t="s">
        <v>2914</v>
      </c>
      <c r="C16371">
        <v>45833</v>
      </c>
      <c r="D16371">
        <v>583595162</v>
      </c>
    </row>
    <row r="16372" spans="1:4" x14ac:dyDescent="0.3">
      <c r="A16372" t="s">
        <v>18680</v>
      </c>
      <c r="B16372" t="s">
        <v>2032</v>
      </c>
      <c r="C16372">
        <v>38841</v>
      </c>
      <c r="D16372">
        <v>3904109642</v>
      </c>
    </row>
    <row r="16373" spans="1:4" x14ac:dyDescent="0.3">
      <c r="A16373" t="s">
        <v>18681</v>
      </c>
      <c r="B16373" t="s">
        <v>3720</v>
      </c>
      <c r="C16373">
        <v>21777</v>
      </c>
      <c r="D16373">
        <v>4290015026</v>
      </c>
    </row>
    <row r="16374" spans="1:4" x14ac:dyDescent="0.3">
      <c r="A16374" t="s">
        <v>18682</v>
      </c>
      <c r="B16374" t="s">
        <v>1999</v>
      </c>
      <c r="C16374">
        <v>32668</v>
      </c>
      <c r="D16374">
        <v>9820632102</v>
      </c>
    </row>
    <row r="16375" spans="1:4" x14ac:dyDescent="0.3">
      <c r="A16375" t="s">
        <v>18683</v>
      </c>
      <c r="B16375" t="s">
        <v>1962</v>
      </c>
      <c r="C16375">
        <v>39945</v>
      </c>
      <c r="D16375">
        <v>7188904251</v>
      </c>
    </row>
    <row r="16376" spans="1:4" x14ac:dyDescent="0.3">
      <c r="A16376" t="s">
        <v>18684</v>
      </c>
      <c r="B16376" t="s">
        <v>2396</v>
      </c>
      <c r="C16376">
        <v>10818</v>
      </c>
      <c r="D16376">
        <v>9984023702</v>
      </c>
    </row>
    <row r="16377" spans="1:4" x14ac:dyDescent="0.3">
      <c r="A16377" t="s">
        <v>18685</v>
      </c>
      <c r="B16377" t="s">
        <v>3286</v>
      </c>
      <c r="C16377">
        <v>49580</v>
      </c>
      <c r="D16377">
        <v>8032296239</v>
      </c>
    </row>
    <row r="16378" spans="1:4" x14ac:dyDescent="0.3">
      <c r="A16378" t="s">
        <v>18686</v>
      </c>
      <c r="B16378" t="s">
        <v>2426</v>
      </c>
      <c r="C16378">
        <v>32439</v>
      </c>
      <c r="D16378">
        <v>549857826</v>
      </c>
    </row>
    <row r="16379" spans="1:4" x14ac:dyDescent="0.3">
      <c r="A16379" t="s">
        <v>18687</v>
      </c>
      <c r="B16379" t="s">
        <v>2141</v>
      </c>
      <c r="C16379">
        <v>43455</v>
      </c>
      <c r="D16379">
        <v>2191014690</v>
      </c>
    </row>
    <row r="16380" spans="1:4" x14ac:dyDescent="0.3">
      <c r="A16380" t="s">
        <v>18688</v>
      </c>
      <c r="B16380" t="s">
        <v>2223</v>
      </c>
      <c r="C16380">
        <v>35319</v>
      </c>
      <c r="D16380">
        <v>8788824691</v>
      </c>
    </row>
    <row r="16381" spans="1:4" x14ac:dyDescent="0.3">
      <c r="A16381" t="s">
        <v>18689</v>
      </c>
      <c r="B16381" t="s">
        <v>2505</v>
      </c>
      <c r="C16381">
        <v>30718</v>
      </c>
      <c r="D16381">
        <v>5142790693</v>
      </c>
    </row>
    <row r="16382" spans="1:4" x14ac:dyDescent="0.3">
      <c r="A16382" t="s">
        <v>18690</v>
      </c>
      <c r="B16382" t="s">
        <v>2517</v>
      </c>
      <c r="C16382">
        <v>48509</v>
      </c>
      <c r="D16382">
        <v>8644362151</v>
      </c>
    </row>
    <row r="16383" spans="1:4" x14ac:dyDescent="0.3">
      <c r="A16383" t="s">
        <v>18691</v>
      </c>
      <c r="B16383" t="s">
        <v>2221</v>
      </c>
      <c r="C16383">
        <v>49462</v>
      </c>
      <c r="D16383">
        <v>3211170715</v>
      </c>
    </row>
    <row r="16384" spans="1:4" x14ac:dyDescent="0.3">
      <c r="A16384" t="s">
        <v>18692</v>
      </c>
      <c r="B16384" t="s">
        <v>2557</v>
      </c>
      <c r="C16384">
        <v>26361</v>
      </c>
      <c r="D16384">
        <v>209942509</v>
      </c>
    </row>
    <row r="16385" spans="1:4" x14ac:dyDescent="0.3">
      <c r="A16385" t="s">
        <v>18693</v>
      </c>
      <c r="B16385" t="s">
        <v>1950</v>
      </c>
      <c r="C16385">
        <v>55903</v>
      </c>
      <c r="D16385">
        <v>7249524151</v>
      </c>
    </row>
    <row r="16386" spans="1:4" x14ac:dyDescent="0.3">
      <c r="A16386" t="s">
        <v>18694</v>
      </c>
      <c r="B16386" t="s">
        <v>2097</v>
      </c>
      <c r="C16386">
        <v>15365</v>
      </c>
      <c r="D16386">
        <v>4306425231</v>
      </c>
    </row>
    <row r="16387" spans="1:4" x14ac:dyDescent="0.3">
      <c r="A16387" t="s">
        <v>18695</v>
      </c>
      <c r="B16387" t="s">
        <v>2073</v>
      </c>
      <c r="C16387">
        <v>27390</v>
      </c>
      <c r="D16387">
        <v>2677632772</v>
      </c>
    </row>
    <row r="16388" spans="1:4" x14ac:dyDescent="0.3">
      <c r="A16388" t="s">
        <v>18696</v>
      </c>
      <c r="B16388" t="s">
        <v>2103</v>
      </c>
      <c r="C16388">
        <v>12458</v>
      </c>
      <c r="D16388">
        <v>4184483038</v>
      </c>
    </row>
    <row r="16389" spans="1:4" x14ac:dyDescent="0.3">
      <c r="A16389" t="s">
        <v>18697</v>
      </c>
      <c r="B16389" t="s">
        <v>2118</v>
      </c>
      <c r="C16389">
        <v>32460</v>
      </c>
      <c r="D16389">
        <v>4768254810</v>
      </c>
    </row>
    <row r="16390" spans="1:4" x14ac:dyDescent="0.3">
      <c r="A16390" t="s">
        <v>18698</v>
      </c>
      <c r="B16390" t="s">
        <v>1946</v>
      </c>
      <c r="C16390">
        <v>28158</v>
      </c>
      <c r="D16390">
        <v>9885165231</v>
      </c>
    </row>
    <row r="16391" spans="1:4" x14ac:dyDescent="0.3">
      <c r="A16391" t="s">
        <v>18699</v>
      </c>
      <c r="B16391" t="s">
        <v>2135</v>
      </c>
      <c r="C16391">
        <v>36583</v>
      </c>
      <c r="D16391">
        <v>923191143</v>
      </c>
    </row>
    <row r="16392" spans="1:4" x14ac:dyDescent="0.3">
      <c r="A16392" t="s">
        <v>18700</v>
      </c>
      <c r="B16392" t="s">
        <v>1956</v>
      </c>
      <c r="C16392">
        <v>59867</v>
      </c>
      <c r="D16392">
        <v>6836716731</v>
      </c>
    </row>
    <row r="16393" spans="1:4" x14ac:dyDescent="0.3">
      <c r="A16393" t="s">
        <v>18701</v>
      </c>
      <c r="B16393" t="s">
        <v>4018</v>
      </c>
      <c r="C16393">
        <v>27547</v>
      </c>
      <c r="D16393">
        <v>9223618401</v>
      </c>
    </row>
    <row r="16394" spans="1:4" x14ac:dyDescent="0.3">
      <c r="A16394" t="s">
        <v>18702</v>
      </c>
      <c r="B16394" t="s">
        <v>2478</v>
      </c>
      <c r="C16394">
        <v>30706</v>
      </c>
      <c r="D16394">
        <v>8361813608</v>
      </c>
    </row>
    <row r="16395" spans="1:4" x14ac:dyDescent="0.3">
      <c r="A16395" t="s">
        <v>18703</v>
      </c>
      <c r="B16395" t="s">
        <v>1934</v>
      </c>
      <c r="C16395">
        <v>21872</v>
      </c>
      <c r="D16395">
        <v>3738218785</v>
      </c>
    </row>
    <row r="16396" spans="1:4" x14ac:dyDescent="0.3">
      <c r="A16396" t="s">
        <v>18704</v>
      </c>
      <c r="B16396" t="s">
        <v>2099</v>
      </c>
      <c r="C16396">
        <v>55168</v>
      </c>
      <c r="D16396">
        <v>8533410514</v>
      </c>
    </row>
    <row r="16397" spans="1:4" x14ac:dyDescent="0.3">
      <c r="A16397" t="s">
        <v>18705</v>
      </c>
      <c r="B16397" t="s">
        <v>2885</v>
      </c>
      <c r="C16397">
        <v>15108</v>
      </c>
      <c r="D16397">
        <v>7326611955</v>
      </c>
    </row>
    <row r="16398" spans="1:4" x14ac:dyDescent="0.3">
      <c r="A16398" t="s">
        <v>18706</v>
      </c>
      <c r="B16398" t="s">
        <v>2239</v>
      </c>
      <c r="C16398">
        <v>18034</v>
      </c>
      <c r="D16398">
        <v>9491257560</v>
      </c>
    </row>
    <row r="16399" spans="1:4" x14ac:dyDescent="0.3">
      <c r="A16399" t="s">
        <v>18707</v>
      </c>
      <c r="B16399" t="s">
        <v>2997</v>
      </c>
      <c r="C16399">
        <v>52412</v>
      </c>
      <c r="D16399">
        <v>7630993544</v>
      </c>
    </row>
    <row r="16400" spans="1:4" x14ac:dyDescent="0.3">
      <c r="A16400" t="s">
        <v>18708</v>
      </c>
      <c r="B16400" t="s">
        <v>2731</v>
      </c>
      <c r="C16400">
        <v>23894</v>
      </c>
      <c r="D16400">
        <v>7286297414</v>
      </c>
    </row>
    <row r="16401" spans="1:4" x14ac:dyDescent="0.3">
      <c r="A16401" t="s">
        <v>18709</v>
      </c>
      <c r="B16401" t="s">
        <v>2856</v>
      </c>
      <c r="C16401">
        <v>23666</v>
      </c>
      <c r="D16401">
        <v>1990334539</v>
      </c>
    </row>
    <row r="16402" spans="1:4" x14ac:dyDescent="0.3">
      <c r="A16402" t="s">
        <v>18710</v>
      </c>
      <c r="B16402" t="s">
        <v>2929</v>
      </c>
      <c r="C16402">
        <v>29758</v>
      </c>
      <c r="D16402">
        <v>1280521902</v>
      </c>
    </row>
    <row r="16403" spans="1:4" x14ac:dyDescent="0.3">
      <c r="A16403" t="s">
        <v>18711</v>
      </c>
      <c r="B16403" t="s">
        <v>2127</v>
      </c>
      <c r="C16403">
        <v>50773</v>
      </c>
      <c r="D16403">
        <v>6041314951</v>
      </c>
    </row>
    <row r="16404" spans="1:4" x14ac:dyDescent="0.3">
      <c r="A16404" t="s">
        <v>18712</v>
      </c>
      <c r="B16404" t="s">
        <v>3113</v>
      </c>
      <c r="C16404">
        <v>22084</v>
      </c>
      <c r="D16404">
        <v>9293760045</v>
      </c>
    </row>
    <row r="16405" spans="1:4" x14ac:dyDescent="0.3">
      <c r="A16405" t="s">
        <v>18713</v>
      </c>
      <c r="B16405" t="s">
        <v>4145</v>
      </c>
      <c r="C16405">
        <v>16113</v>
      </c>
      <c r="D16405">
        <v>1231429186</v>
      </c>
    </row>
    <row r="16406" spans="1:4" x14ac:dyDescent="0.3">
      <c r="A16406" t="s">
        <v>18714</v>
      </c>
      <c r="B16406" t="s">
        <v>1966</v>
      </c>
      <c r="C16406">
        <v>35120</v>
      </c>
      <c r="D16406">
        <v>4482855448</v>
      </c>
    </row>
    <row r="16407" spans="1:4" x14ac:dyDescent="0.3">
      <c r="A16407" t="s">
        <v>18715</v>
      </c>
      <c r="B16407" t="s">
        <v>2736</v>
      </c>
      <c r="C16407">
        <v>16204</v>
      </c>
      <c r="D16407">
        <v>4119729087</v>
      </c>
    </row>
    <row r="16408" spans="1:4" x14ac:dyDescent="0.3">
      <c r="A16408" t="s">
        <v>18716</v>
      </c>
      <c r="B16408" t="s">
        <v>2929</v>
      </c>
      <c r="C16408">
        <v>57048</v>
      </c>
      <c r="D16408">
        <v>9089601147</v>
      </c>
    </row>
    <row r="16409" spans="1:4" x14ac:dyDescent="0.3">
      <c r="A16409" t="s">
        <v>18717</v>
      </c>
      <c r="B16409" t="s">
        <v>2355</v>
      </c>
      <c r="C16409">
        <v>51307</v>
      </c>
      <c r="D16409">
        <v>8154943166</v>
      </c>
    </row>
    <row r="16410" spans="1:4" x14ac:dyDescent="0.3">
      <c r="A16410" t="s">
        <v>18718</v>
      </c>
      <c r="B16410" t="s">
        <v>2718</v>
      </c>
      <c r="C16410">
        <v>48848</v>
      </c>
      <c r="D16410">
        <v>4920920075</v>
      </c>
    </row>
    <row r="16411" spans="1:4" x14ac:dyDescent="0.3">
      <c r="A16411" t="s">
        <v>18719</v>
      </c>
      <c r="B16411" t="s">
        <v>3235</v>
      </c>
      <c r="C16411">
        <v>10507</v>
      </c>
      <c r="D16411">
        <v>5412518958</v>
      </c>
    </row>
    <row r="16412" spans="1:4" x14ac:dyDescent="0.3">
      <c r="A16412" t="s">
        <v>18720</v>
      </c>
      <c r="B16412" t="s">
        <v>3487</v>
      </c>
      <c r="C16412">
        <v>33456</v>
      </c>
      <c r="D16412">
        <v>6227038881</v>
      </c>
    </row>
    <row r="16413" spans="1:4" x14ac:dyDescent="0.3">
      <c r="A16413" t="s">
        <v>18721</v>
      </c>
      <c r="B16413" t="s">
        <v>1942</v>
      </c>
      <c r="C16413">
        <v>41774</v>
      </c>
      <c r="D16413">
        <v>4610039311</v>
      </c>
    </row>
    <row r="16414" spans="1:4" x14ac:dyDescent="0.3">
      <c r="A16414" t="s">
        <v>18722</v>
      </c>
      <c r="B16414" t="s">
        <v>2210</v>
      </c>
      <c r="C16414">
        <v>56730</v>
      </c>
      <c r="D16414">
        <v>3932861779</v>
      </c>
    </row>
    <row r="16415" spans="1:4" x14ac:dyDescent="0.3">
      <c r="A16415" t="s">
        <v>18723</v>
      </c>
      <c r="B16415" t="s">
        <v>2920</v>
      </c>
      <c r="C16415">
        <v>34231</v>
      </c>
      <c r="D16415">
        <v>4786629839</v>
      </c>
    </row>
    <row r="16416" spans="1:4" x14ac:dyDescent="0.3">
      <c r="A16416" t="s">
        <v>18724</v>
      </c>
      <c r="B16416" t="s">
        <v>2123</v>
      </c>
      <c r="C16416">
        <v>13087</v>
      </c>
      <c r="D16416">
        <v>6253520369</v>
      </c>
    </row>
    <row r="16417" spans="1:4" x14ac:dyDescent="0.3">
      <c r="A16417" t="s">
        <v>18725</v>
      </c>
      <c r="B16417" t="s">
        <v>2006</v>
      </c>
      <c r="C16417">
        <v>25965</v>
      </c>
      <c r="D16417">
        <v>8550875457</v>
      </c>
    </row>
    <row r="16418" spans="1:4" x14ac:dyDescent="0.3">
      <c r="A16418" t="s">
        <v>18726</v>
      </c>
      <c r="B16418" t="s">
        <v>3527</v>
      </c>
      <c r="C16418">
        <v>36539</v>
      </c>
      <c r="D16418">
        <v>2804488179</v>
      </c>
    </row>
    <row r="16419" spans="1:4" x14ac:dyDescent="0.3">
      <c r="A16419" t="s">
        <v>18727</v>
      </c>
      <c r="B16419" t="s">
        <v>2314</v>
      </c>
      <c r="C16419">
        <v>51882</v>
      </c>
      <c r="D16419">
        <v>4937054791</v>
      </c>
    </row>
    <row r="16420" spans="1:4" x14ac:dyDescent="0.3">
      <c r="A16420" t="s">
        <v>18728</v>
      </c>
      <c r="B16420" t="s">
        <v>2569</v>
      </c>
      <c r="C16420">
        <v>45958</v>
      </c>
      <c r="D16420">
        <v>9151658844</v>
      </c>
    </row>
    <row r="16421" spans="1:4" x14ac:dyDescent="0.3">
      <c r="A16421" t="s">
        <v>18729</v>
      </c>
      <c r="B16421" t="s">
        <v>2329</v>
      </c>
      <c r="C16421">
        <v>29216</v>
      </c>
      <c r="D16421">
        <v>9483290694</v>
      </c>
    </row>
    <row r="16422" spans="1:4" x14ac:dyDescent="0.3">
      <c r="A16422" t="s">
        <v>18730</v>
      </c>
      <c r="B16422" t="s">
        <v>2350</v>
      </c>
      <c r="C16422">
        <v>49244</v>
      </c>
      <c r="D16422">
        <v>893122882</v>
      </c>
    </row>
    <row r="16423" spans="1:4" x14ac:dyDescent="0.3">
      <c r="A16423" t="s">
        <v>18731</v>
      </c>
      <c r="B16423" t="s">
        <v>2010</v>
      </c>
      <c r="C16423">
        <v>50365</v>
      </c>
      <c r="D16423">
        <v>4398950745</v>
      </c>
    </row>
    <row r="16424" spans="1:4" x14ac:dyDescent="0.3">
      <c r="A16424" t="s">
        <v>18732</v>
      </c>
      <c r="B16424" t="s">
        <v>2563</v>
      </c>
      <c r="C16424">
        <v>54673</v>
      </c>
      <c r="D16424">
        <v>4579641655</v>
      </c>
    </row>
    <row r="16425" spans="1:4" x14ac:dyDescent="0.3">
      <c r="A16425" t="s">
        <v>18733</v>
      </c>
      <c r="B16425" t="s">
        <v>2419</v>
      </c>
      <c r="C16425">
        <v>17408</v>
      </c>
      <c r="D16425">
        <v>8733080267</v>
      </c>
    </row>
    <row r="16426" spans="1:4" x14ac:dyDescent="0.3">
      <c r="A16426" t="s">
        <v>18734</v>
      </c>
      <c r="B16426" t="s">
        <v>2321</v>
      </c>
      <c r="C16426">
        <v>38337</v>
      </c>
      <c r="D16426">
        <v>3600185284</v>
      </c>
    </row>
    <row r="16427" spans="1:4" x14ac:dyDescent="0.3">
      <c r="A16427" t="s">
        <v>18735</v>
      </c>
      <c r="B16427" t="s">
        <v>2264</v>
      </c>
      <c r="C16427">
        <v>10622</v>
      </c>
      <c r="D16427">
        <v>3877279783</v>
      </c>
    </row>
    <row r="16428" spans="1:4" x14ac:dyDescent="0.3">
      <c r="A16428" t="s">
        <v>18736</v>
      </c>
      <c r="B16428" t="s">
        <v>2057</v>
      </c>
      <c r="C16428">
        <v>23060</v>
      </c>
      <c r="D16428">
        <v>62571575</v>
      </c>
    </row>
    <row r="16429" spans="1:4" x14ac:dyDescent="0.3">
      <c r="A16429" t="s">
        <v>18737</v>
      </c>
      <c r="B16429" t="s">
        <v>2853</v>
      </c>
      <c r="C16429">
        <v>16337</v>
      </c>
      <c r="D16429">
        <v>2307209530</v>
      </c>
    </row>
    <row r="16430" spans="1:4" x14ac:dyDescent="0.3">
      <c r="A16430" t="s">
        <v>18738</v>
      </c>
      <c r="B16430" t="s">
        <v>3753</v>
      </c>
      <c r="C16430">
        <v>20586</v>
      </c>
      <c r="D16430">
        <v>3000763902</v>
      </c>
    </row>
    <row r="16431" spans="1:4" x14ac:dyDescent="0.3">
      <c r="A16431" t="s">
        <v>18739</v>
      </c>
      <c r="B16431" t="s">
        <v>2203</v>
      </c>
      <c r="C16431">
        <v>46167</v>
      </c>
      <c r="D16431">
        <v>3580617389</v>
      </c>
    </row>
    <row r="16432" spans="1:4" x14ac:dyDescent="0.3">
      <c r="A16432" t="s">
        <v>18740</v>
      </c>
      <c r="B16432" t="s">
        <v>3886</v>
      </c>
      <c r="C16432">
        <v>47886</v>
      </c>
      <c r="D16432">
        <v>6408517315</v>
      </c>
    </row>
    <row r="16433" spans="1:4" x14ac:dyDescent="0.3">
      <c r="A16433" t="s">
        <v>18741</v>
      </c>
      <c r="B16433" t="s">
        <v>2802</v>
      </c>
      <c r="C16433">
        <v>12540</v>
      </c>
      <c r="D16433">
        <v>1081492333</v>
      </c>
    </row>
    <row r="16434" spans="1:4" x14ac:dyDescent="0.3">
      <c r="A16434" t="s">
        <v>18742</v>
      </c>
      <c r="B16434" t="s">
        <v>2063</v>
      </c>
      <c r="C16434">
        <v>39555</v>
      </c>
      <c r="D16434">
        <v>1472093461</v>
      </c>
    </row>
    <row r="16435" spans="1:4" x14ac:dyDescent="0.3">
      <c r="A16435" t="s">
        <v>18743</v>
      </c>
      <c r="B16435" t="s">
        <v>3785</v>
      </c>
      <c r="C16435">
        <v>29128</v>
      </c>
      <c r="D16435">
        <v>2402470968</v>
      </c>
    </row>
    <row r="16436" spans="1:4" x14ac:dyDescent="0.3">
      <c r="A16436" t="s">
        <v>18744</v>
      </c>
      <c r="B16436" t="s">
        <v>2764</v>
      </c>
      <c r="C16436">
        <v>48555</v>
      </c>
      <c r="D16436">
        <v>9885165231</v>
      </c>
    </row>
    <row r="16437" spans="1:4" x14ac:dyDescent="0.3">
      <c r="A16437" t="s">
        <v>18745</v>
      </c>
      <c r="B16437" t="s">
        <v>2340</v>
      </c>
      <c r="C16437">
        <v>35750</v>
      </c>
      <c r="D16437">
        <v>6724903874</v>
      </c>
    </row>
    <row r="16438" spans="1:4" x14ac:dyDescent="0.3">
      <c r="A16438" t="s">
        <v>18746</v>
      </c>
      <c r="B16438" t="s">
        <v>2225</v>
      </c>
      <c r="C16438">
        <v>30508</v>
      </c>
      <c r="D16438">
        <v>5186660353</v>
      </c>
    </row>
    <row r="16439" spans="1:4" x14ac:dyDescent="0.3">
      <c r="A16439" t="s">
        <v>18747</v>
      </c>
      <c r="B16439" t="s">
        <v>2111</v>
      </c>
      <c r="C16439">
        <v>16007</v>
      </c>
      <c r="D16439">
        <v>4401069773</v>
      </c>
    </row>
    <row r="16440" spans="1:4" x14ac:dyDescent="0.3">
      <c r="A16440" t="s">
        <v>18748</v>
      </c>
      <c r="B16440" t="s">
        <v>2896</v>
      </c>
      <c r="C16440">
        <v>43674</v>
      </c>
      <c r="D16440">
        <v>2497321256</v>
      </c>
    </row>
    <row r="16441" spans="1:4" x14ac:dyDescent="0.3">
      <c r="A16441" t="s">
        <v>18749</v>
      </c>
      <c r="B16441" t="s">
        <v>3753</v>
      </c>
      <c r="C16441">
        <v>49756</v>
      </c>
      <c r="D16441">
        <v>1898839557</v>
      </c>
    </row>
    <row r="16442" spans="1:4" x14ac:dyDescent="0.3">
      <c r="A16442" t="s">
        <v>18750</v>
      </c>
      <c r="B16442" t="s">
        <v>2012</v>
      </c>
      <c r="C16442">
        <v>49514</v>
      </c>
      <c r="D16442">
        <v>4306425231</v>
      </c>
    </row>
    <row r="16443" spans="1:4" x14ac:dyDescent="0.3">
      <c r="A16443" t="s">
        <v>18751</v>
      </c>
      <c r="B16443" t="s">
        <v>2137</v>
      </c>
      <c r="C16443">
        <v>19406</v>
      </c>
      <c r="D16443">
        <v>966588630</v>
      </c>
    </row>
    <row r="16444" spans="1:4" x14ac:dyDescent="0.3">
      <c r="A16444" t="s">
        <v>18752</v>
      </c>
      <c r="B16444" t="s">
        <v>2436</v>
      </c>
      <c r="C16444">
        <v>16594</v>
      </c>
      <c r="D16444">
        <v>9331851693</v>
      </c>
    </row>
    <row r="16445" spans="1:4" x14ac:dyDescent="0.3">
      <c r="A16445" t="s">
        <v>18753</v>
      </c>
      <c r="B16445" t="s">
        <v>2790</v>
      </c>
      <c r="C16445">
        <v>44543</v>
      </c>
      <c r="D16445">
        <v>5372344725</v>
      </c>
    </row>
    <row r="16446" spans="1:4" x14ac:dyDescent="0.3">
      <c r="A16446" t="s">
        <v>18754</v>
      </c>
      <c r="B16446" t="s">
        <v>2035</v>
      </c>
      <c r="C16446">
        <v>54692</v>
      </c>
      <c r="D16446">
        <v>2859566597</v>
      </c>
    </row>
    <row r="16447" spans="1:4" x14ac:dyDescent="0.3">
      <c r="A16447" t="s">
        <v>18755</v>
      </c>
      <c r="B16447" t="s">
        <v>2077</v>
      </c>
      <c r="C16447">
        <v>48908</v>
      </c>
      <c r="D16447">
        <v>5203144281</v>
      </c>
    </row>
    <row r="16448" spans="1:4" x14ac:dyDescent="0.3">
      <c r="A16448" t="s">
        <v>18756</v>
      </c>
      <c r="B16448" t="s">
        <v>1938</v>
      </c>
      <c r="C16448">
        <v>29475</v>
      </c>
      <c r="D16448">
        <v>797787712</v>
      </c>
    </row>
    <row r="16449" spans="1:4" x14ac:dyDescent="0.3">
      <c r="A16449" t="s">
        <v>18757</v>
      </c>
      <c r="B16449" t="s">
        <v>2260</v>
      </c>
      <c r="C16449">
        <v>25832</v>
      </c>
      <c r="D16449">
        <v>4049350750</v>
      </c>
    </row>
    <row r="16450" spans="1:4" x14ac:dyDescent="0.3">
      <c r="A16450" t="s">
        <v>18758</v>
      </c>
      <c r="B16450" t="s">
        <v>2552</v>
      </c>
      <c r="C16450">
        <v>21237</v>
      </c>
      <c r="D16450">
        <v>4689682046</v>
      </c>
    </row>
    <row r="16451" spans="1:4" x14ac:dyDescent="0.3">
      <c r="A16451" t="s">
        <v>18759</v>
      </c>
      <c r="B16451" t="s">
        <v>2269</v>
      </c>
      <c r="C16451">
        <v>40299</v>
      </c>
      <c r="D16451">
        <v>3097425365</v>
      </c>
    </row>
    <row r="16452" spans="1:4" x14ac:dyDescent="0.3">
      <c r="A16452" t="s">
        <v>18760</v>
      </c>
      <c r="B16452" t="s">
        <v>2470</v>
      </c>
      <c r="C16452">
        <v>40598</v>
      </c>
      <c r="D16452">
        <v>5913755731</v>
      </c>
    </row>
    <row r="16453" spans="1:4" x14ac:dyDescent="0.3">
      <c r="A16453" t="s">
        <v>18761</v>
      </c>
      <c r="B16453" t="s">
        <v>2507</v>
      </c>
      <c r="C16453">
        <v>16068</v>
      </c>
      <c r="D16453">
        <v>6383978705</v>
      </c>
    </row>
    <row r="16454" spans="1:4" x14ac:dyDescent="0.3">
      <c r="A16454" t="s">
        <v>18762</v>
      </c>
      <c r="B16454" t="s">
        <v>2231</v>
      </c>
      <c r="C16454">
        <v>13151</v>
      </c>
      <c r="D16454">
        <v>37593587</v>
      </c>
    </row>
    <row r="16455" spans="1:4" x14ac:dyDescent="0.3">
      <c r="A16455" t="s">
        <v>18763</v>
      </c>
      <c r="B16455" t="s">
        <v>2154</v>
      </c>
      <c r="C16455">
        <v>37119</v>
      </c>
      <c r="D16455">
        <v>3129526900</v>
      </c>
    </row>
    <row r="16456" spans="1:4" x14ac:dyDescent="0.3">
      <c r="A16456" t="s">
        <v>18764</v>
      </c>
      <c r="B16456" t="s">
        <v>2380</v>
      </c>
      <c r="C16456">
        <v>26297</v>
      </c>
      <c r="D16456">
        <v>1565607864</v>
      </c>
    </row>
    <row r="16457" spans="1:4" x14ac:dyDescent="0.3">
      <c r="A16457" t="s">
        <v>18765</v>
      </c>
      <c r="B16457" t="s">
        <v>2466</v>
      </c>
      <c r="C16457">
        <v>57874</v>
      </c>
      <c r="D16457">
        <v>4150450668</v>
      </c>
    </row>
    <row r="16458" spans="1:4" x14ac:dyDescent="0.3">
      <c r="A16458" t="s">
        <v>18766</v>
      </c>
      <c r="B16458" t="s">
        <v>2032</v>
      </c>
      <c r="C16458">
        <v>34834</v>
      </c>
      <c r="D16458">
        <v>5574535556</v>
      </c>
    </row>
    <row r="16459" spans="1:4" x14ac:dyDescent="0.3">
      <c r="A16459" t="s">
        <v>18767</v>
      </c>
      <c r="B16459" t="s">
        <v>2372</v>
      </c>
      <c r="C16459">
        <v>57554</v>
      </c>
      <c r="D16459">
        <v>3792993961</v>
      </c>
    </row>
    <row r="16460" spans="1:4" x14ac:dyDescent="0.3">
      <c r="A16460" t="s">
        <v>18768</v>
      </c>
      <c r="B16460" t="s">
        <v>2024</v>
      </c>
      <c r="C16460">
        <v>14910</v>
      </c>
      <c r="D16460">
        <v>1958063002</v>
      </c>
    </row>
    <row r="16461" spans="1:4" x14ac:dyDescent="0.3">
      <c r="A16461" t="s">
        <v>18769</v>
      </c>
      <c r="B16461" t="s">
        <v>2188</v>
      </c>
      <c r="C16461">
        <v>32978</v>
      </c>
      <c r="D16461">
        <v>9267164694</v>
      </c>
    </row>
    <row r="16462" spans="1:4" x14ac:dyDescent="0.3">
      <c r="A16462" t="s">
        <v>18770</v>
      </c>
      <c r="B16462" t="s">
        <v>3269</v>
      </c>
      <c r="C16462">
        <v>52685</v>
      </c>
      <c r="D16462">
        <v>8115985503</v>
      </c>
    </row>
    <row r="16463" spans="1:4" x14ac:dyDescent="0.3">
      <c r="A16463" t="s">
        <v>18771</v>
      </c>
      <c r="B16463" t="s">
        <v>2691</v>
      </c>
      <c r="C16463">
        <v>49548</v>
      </c>
      <c r="D16463">
        <v>3996818513</v>
      </c>
    </row>
    <row r="16464" spans="1:4" x14ac:dyDescent="0.3">
      <c r="A16464" t="s">
        <v>18772</v>
      </c>
      <c r="B16464" t="s">
        <v>2079</v>
      </c>
      <c r="C16464">
        <v>15016</v>
      </c>
      <c r="D16464">
        <v>8640079943</v>
      </c>
    </row>
    <row r="16465" spans="1:4" x14ac:dyDescent="0.3">
      <c r="A16465" t="s">
        <v>18773</v>
      </c>
      <c r="B16465" t="s">
        <v>2030</v>
      </c>
      <c r="C16465">
        <v>44057</v>
      </c>
      <c r="D16465">
        <v>7467563949</v>
      </c>
    </row>
    <row r="16466" spans="1:4" x14ac:dyDescent="0.3">
      <c r="A16466" t="s">
        <v>18774</v>
      </c>
      <c r="B16466" t="s">
        <v>2018</v>
      </c>
      <c r="C16466">
        <v>53073</v>
      </c>
      <c r="D16466">
        <v>2480515559</v>
      </c>
    </row>
    <row r="16467" spans="1:4" x14ac:dyDescent="0.3">
      <c r="A16467" t="s">
        <v>18775</v>
      </c>
      <c r="B16467" t="s">
        <v>2614</v>
      </c>
      <c r="C16467">
        <v>55259</v>
      </c>
      <c r="D16467">
        <v>101658508</v>
      </c>
    </row>
    <row r="16468" spans="1:4" x14ac:dyDescent="0.3">
      <c r="A16468" t="s">
        <v>18776</v>
      </c>
      <c r="B16468" t="s">
        <v>2853</v>
      </c>
      <c r="C16468">
        <v>19402</v>
      </c>
      <c r="D16468">
        <v>9548500949</v>
      </c>
    </row>
    <row r="16469" spans="1:4" x14ac:dyDescent="0.3">
      <c r="A16469" t="s">
        <v>18777</v>
      </c>
      <c r="B16469" t="s">
        <v>2674</v>
      </c>
      <c r="C16469">
        <v>14180</v>
      </c>
      <c r="D16469">
        <v>858481901</v>
      </c>
    </row>
    <row r="16470" spans="1:4" x14ac:dyDescent="0.3">
      <c r="A16470" t="s">
        <v>18778</v>
      </c>
      <c r="B16470" t="s">
        <v>2051</v>
      </c>
      <c r="C16470">
        <v>51098</v>
      </c>
      <c r="D16470">
        <v>994826516</v>
      </c>
    </row>
    <row r="16471" spans="1:4" x14ac:dyDescent="0.3">
      <c r="A16471" t="s">
        <v>18779</v>
      </c>
      <c r="B16471" t="s">
        <v>2244</v>
      </c>
      <c r="C16471">
        <v>16797</v>
      </c>
      <c r="D16471">
        <v>7979647432</v>
      </c>
    </row>
    <row r="16472" spans="1:4" x14ac:dyDescent="0.3">
      <c r="A16472" t="s">
        <v>18780</v>
      </c>
      <c r="B16472" t="s">
        <v>2574</v>
      </c>
      <c r="C16472">
        <v>41292</v>
      </c>
      <c r="D16472">
        <v>2497321256</v>
      </c>
    </row>
    <row r="16473" spans="1:4" x14ac:dyDescent="0.3">
      <c r="A16473" t="s">
        <v>18781</v>
      </c>
      <c r="B16473" t="s">
        <v>2411</v>
      </c>
      <c r="C16473">
        <v>43086</v>
      </c>
      <c r="D16473">
        <v>3418374697</v>
      </c>
    </row>
    <row r="16474" spans="1:4" x14ac:dyDescent="0.3">
      <c r="A16474" t="s">
        <v>18782</v>
      </c>
      <c r="B16474" t="s">
        <v>3758</v>
      </c>
      <c r="C16474">
        <v>27047</v>
      </c>
      <c r="D16474">
        <v>939715988</v>
      </c>
    </row>
    <row r="16475" spans="1:4" x14ac:dyDescent="0.3">
      <c r="A16475" t="s">
        <v>18783</v>
      </c>
      <c r="B16475" t="s">
        <v>2236</v>
      </c>
      <c r="C16475">
        <v>41627</v>
      </c>
      <c r="D16475">
        <v>901154172</v>
      </c>
    </row>
    <row r="16476" spans="1:4" x14ac:dyDescent="0.3">
      <c r="A16476" t="s">
        <v>18784</v>
      </c>
      <c r="B16476" t="s">
        <v>2201</v>
      </c>
      <c r="C16476">
        <v>59254</v>
      </c>
      <c r="D16476">
        <v>9619649427</v>
      </c>
    </row>
    <row r="16477" spans="1:4" x14ac:dyDescent="0.3">
      <c r="A16477" t="s">
        <v>18785</v>
      </c>
      <c r="B16477" t="s">
        <v>2484</v>
      </c>
      <c r="C16477">
        <v>19333</v>
      </c>
      <c r="D16477">
        <v>9328457335</v>
      </c>
    </row>
    <row r="16478" spans="1:4" x14ac:dyDescent="0.3">
      <c r="A16478" t="s">
        <v>18786</v>
      </c>
      <c r="B16478" t="s">
        <v>2175</v>
      </c>
      <c r="C16478">
        <v>42633</v>
      </c>
      <c r="D16478">
        <v>4159390110</v>
      </c>
    </row>
    <row r="16479" spans="1:4" x14ac:dyDescent="0.3">
      <c r="A16479" t="s">
        <v>18787</v>
      </c>
      <c r="B16479" t="s">
        <v>2194</v>
      </c>
      <c r="C16479">
        <v>34891</v>
      </c>
      <c r="D16479">
        <v>1475796307</v>
      </c>
    </row>
    <row r="16480" spans="1:4" x14ac:dyDescent="0.3">
      <c r="A16480" t="s">
        <v>18788</v>
      </c>
      <c r="B16480" t="s">
        <v>2731</v>
      </c>
      <c r="C16480">
        <v>32071</v>
      </c>
      <c r="D16480">
        <v>9619649427</v>
      </c>
    </row>
    <row r="16481" spans="1:4" x14ac:dyDescent="0.3">
      <c r="A16481" t="s">
        <v>18789</v>
      </c>
      <c r="B16481" t="s">
        <v>3558</v>
      </c>
      <c r="C16481">
        <v>12236</v>
      </c>
      <c r="D16481">
        <v>3569414450</v>
      </c>
    </row>
    <row r="16482" spans="1:4" x14ac:dyDescent="0.3">
      <c r="A16482" t="s">
        <v>18790</v>
      </c>
      <c r="B16482" t="s">
        <v>2505</v>
      </c>
      <c r="C16482">
        <v>15404</v>
      </c>
      <c r="D16482">
        <v>2421688019</v>
      </c>
    </row>
    <row r="16483" spans="1:4" x14ac:dyDescent="0.3">
      <c r="A16483" t="s">
        <v>18791</v>
      </c>
      <c r="B16483" t="s">
        <v>2965</v>
      </c>
      <c r="C16483">
        <v>54988</v>
      </c>
      <c r="D16483">
        <v>4074728869</v>
      </c>
    </row>
    <row r="16484" spans="1:4" x14ac:dyDescent="0.3">
      <c r="A16484" t="s">
        <v>18792</v>
      </c>
      <c r="B16484" t="s">
        <v>2101</v>
      </c>
      <c r="C16484">
        <v>27262</v>
      </c>
      <c r="D16484">
        <v>8875320292</v>
      </c>
    </row>
    <row r="16485" spans="1:4" x14ac:dyDescent="0.3">
      <c r="A16485" t="s">
        <v>18793</v>
      </c>
      <c r="B16485" t="s">
        <v>2459</v>
      </c>
      <c r="C16485">
        <v>18603</v>
      </c>
      <c r="D16485">
        <v>5358183647</v>
      </c>
    </row>
    <row r="16486" spans="1:4" x14ac:dyDescent="0.3">
      <c r="A16486" t="s">
        <v>18794</v>
      </c>
      <c r="B16486" t="s">
        <v>1948</v>
      </c>
      <c r="C16486">
        <v>27915</v>
      </c>
      <c r="D16486">
        <v>5079859830</v>
      </c>
    </row>
    <row r="16487" spans="1:4" x14ac:dyDescent="0.3">
      <c r="A16487" t="s">
        <v>18795</v>
      </c>
      <c r="B16487" t="s">
        <v>2047</v>
      </c>
      <c r="C16487">
        <v>56346</v>
      </c>
      <c r="D16487">
        <v>6978367184</v>
      </c>
    </row>
    <row r="16488" spans="1:4" x14ac:dyDescent="0.3">
      <c r="A16488" t="s">
        <v>18796</v>
      </c>
      <c r="B16488" t="s">
        <v>2929</v>
      </c>
      <c r="C16488">
        <v>48699</v>
      </c>
      <c r="D16488">
        <v>4716524892</v>
      </c>
    </row>
    <row r="16489" spans="1:4" x14ac:dyDescent="0.3">
      <c r="A16489" t="s">
        <v>18797</v>
      </c>
      <c r="B16489" t="s">
        <v>2411</v>
      </c>
      <c r="C16489">
        <v>44988</v>
      </c>
      <c r="D16489">
        <v>4920920075</v>
      </c>
    </row>
    <row r="16490" spans="1:4" x14ac:dyDescent="0.3">
      <c r="A16490" t="s">
        <v>18798</v>
      </c>
      <c r="B16490" t="s">
        <v>2266</v>
      </c>
      <c r="C16490">
        <v>48374</v>
      </c>
      <c r="D16490">
        <v>899126162</v>
      </c>
    </row>
    <row r="16491" spans="1:4" x14ac:dyDescent="0.3">
      <c r="A16491" t="s">
        <v>18799</v>
      </c>
      <c r="B16491" t="s">
        <v>2709</v>
      </c>
      <c r="C16491">
        <v>27803</v>
      </c>
      <c r="D16491">
        <v>7775126329</v>
      </c>
    </row>
    <row r="16492" spans="1:4" x14ac:dyDescent="0.3">
      <c r="A16492" t="s">
        <v>18800</v>
      </c>
      <c r="B16492" t="s">
        <v>3235</v>
      </c>
      <c r="C16492">
        <v>12706</v>
      </c>
      <c r="D16492">
        <v>5988565948</v>
      </c>
    </row>
    <row r="16493" spans="1:4" x14ac:dyDescent="0.3">
      <c r="A16493" t="s">
        <v>18801</v>
      </c>
      <c r="B16493" t="s">
        <v>2800</v>
      </c>
      <c r="C16493">
        <v>42382</v>
      </c>
      <c r="D16493">
        <v>4900475084</v>
      </c>
    </row>
    <row r="16494" spans="1:4" x14ac:dyDescent="0.3">
      <c r="A16494" t="s">
        <v>18802</v>
      </c>
      <c r="B16494" t="s">
        <v>3279</v>
      </c>
      <c r="C16494">
        <v>59990</v>
      </c>
      <c r="D16494">
        <v>244523738</v>
      </c>
    </row>
    <row r="16495" spans="1:4" x14ac:dyDescent="0.3">
      <c r="A16495" t="s">
        <v>18803</v>
      </c>
      <c r="B16495" t="s">
        <v>2127</v>
      </c>
      <c r="C16495">
        <v>29528</v>
      </c>
      <c r="D16495">
        <v>2480515559</v>
      </c>
    </row>
    <row r="16496" spans="1:4" x14ac:dyDescent="0.3">
      <c r="A16496" t="s">
        <v>18804</v>
      </c>
      <c r="B16496" t="s">
        <v>2151</v>
      </c>
      <c r="C16496">
        <v>17943</v>
      </c>
      <c r="D16496">
        <v>8346855079</v>
      </c>
    </row>
    <row r="16497" spans="1:4" x14ac:dyDescent="0.3">
      <c r="A16497" t="s">
        <v>18805</v>
      </c>
      <c r="B16497" t="s">
        <v>2749</v>
      </c>
      <c r="C16497">
        <v>55377</v>
      </c>
      <c r="D16497">
        <v>4759627103</v>
      </c>
    </row>
    <row r="16498" spans="1:4" x14ac:dyDescent="0.3">
      <c r="A16498" t="s">
        <v>18806</v>
      </c>
      <c r="B16498" t="s">
        <v>2358</v>
      </c>
      <c r="C16498">
        <v>44752</v>
      </c>
      <c r="D16498">
        <v>6260817967</v>
      </c>
    </row>
    <row r="16499" spans="1:4" x14ac:dyDescent="0.3">
      <c r="A16499" t="s">
        <v>18807</v>
      </c>
      <c r="B16499" t="s">
        <v>3076</v>
      </c>
      <c r="C16499">
        <v>20753</v>
      </c>
      <c r="D16499">
        <v>1062607929</v>
      </c>
    </row>
    <row r="16500" spans="1:4" x14ac:dyDescent="0.3">
      <c r="A16500" t="s">
        <v>18808</v>
      </c>
      <c r="B16500" t="s">
        <v>2006</v>
      </c>
      <c r="C16500">
        <v>23417</v>
      </c>
      <c r="D16500">
        <v>8858733592</v>
      </c>
    </row>
    <row r="16501" spans="1:4" x14ac:dyDescent="0.3">
      <c r="A16501" t="s">
        <v>18809</v>
      </c>
      <c r="B16501" t="s">
        <v>2225</v>
      </c>
      <c r="C16501">
        <v>28010</v>
      </c>
      <c r="D16501">
        <v>2524849899</v>
      </c>
    </row>
    <row r="16502" spans="1:4" x14ac:dyDescent="0.3">
      <c r="A16502" t="s">
        <v>18810</v>
      </c>
      <c r="B16502" t="s">
        <v>2047</v>
      </c>
      <c r="C16502">
        <v>34263</v>
      </c>
      <c r="D16502">
        <v>1892125439</v>
      </c>
    </row>
    <row r="16503" spans="1:4" x14ac:dyDescent="0.3">
      <c r="A16503" t="s">
        <v>18811</v>
      </c>
      <c r="B16503" t="s">
        <v>2491</v>
      </c>
      <c r="C16503">
        <v>53711</v>
      </c>
      <c r="D16503">
        <v>8757371024</v>
      </c>
    </row>
    <row r="16504" spans="1:4" x14ac:dyDescent="0.3">
      <c r="A16504" t="s">
        <v>18812</v>
      </c>
      <c r="B16504" t="s">
        <v>2873</v>
      </c>
      <c r="C16504">
        <v>57363</v>
      </c>
      <c r="D16504">
        <v>5074304008</v>
      </c>
    </row>
    <row r="16505" spans="1:4" x14ac:dyDescent="0.3">
      <c r="A16505" t="s">
        <v>18813</v>
      </c>
      <c r="B16505" t="s">
        <v>2065</v>
      </c>
      <c r="C16505">
        <v>19575</v>
      </c>
      <c r="D16505">
        <v>7560031153</v>
      </c>
    </row>
    <row r="16506" spans="1:4" x14ac:dyDescent="0.3">
      <c r="A16506" t="s">
        <v>18814</v>
      </c>
      <c r="B16506" t="s">
        <v>2319</v>
      </c>
      <c r="C16506">
        <v>25025</v>
      </c>
      <c r="D16506">
        <v>5837501576</v>
      </c>
    </row>
    <row r="16507" spans="1:4" x14ac:dyDescent="0.3">
      <c r="A16507" t="s">
        <v>18815</v>
      </c>
      <c r="B16507" t="s">
        <v>1991</v>
      </c>
      <c r="C16507">
        <v>40433</v>
      </c>
      <c r="D16507">
        <v>29906814</v>
      </c>
    </row>
    <row r="16508" spans="1:4" x14ac:dyDescent="0.3">
      <c r="A16508" t="s">
        <v>18816</v>
      </c>
      <c r="B16508" t="s">
        <v>2369</v>
      </c>
      <c r="C16508">
        <v>32845</v>
      </c>
      <c r="D16508">
        <v>7088886472</v>
      </c>
    </row>
    <row r="16509" spans="1:4" x14ac:dyDescent="0.3">
      <c r="A16509" t="s">
        <v>18817</v>
      </c>
      <c r="B16509" t="s">
        <v>2358</v>
      </c>
      <c r="C16509">
        <v>17469</v>
      </c>
      <c r="D16509">
        <v>999389173</v>
      </c>
    </row>
    <row r="16510" spans="1:4" x14ac:dyDescent="0.3">
      <c r="A16510" t="s">
        <v>18818</v>
      </c>
      <c r="B16510" t="s">
        <v>2557</v>
      </c>
      <c r="C16510">
        <v>52442</v>
      </c>
      <c r="D16510">
        <v>8646243699</v>
      </c>
    </row>
    <row r="16511" spans="1:4" x14ac:dyDescent="0.3">
      <c r="A16511" t="s">
        <v>18819</v>
      </c>
      <c r="B16511" t="s">
        <v>1950</v>
      </c>
      <c r="C16511">
        <v>11192</v>
      </c>
      <c r="D16511">
        <v>4739588234</v>
      </c>
    </row>
    <row r="16512" spans="1:4" x14ac:dyDescent="0.3">
      <c r="A16512" t="s">
        <v>18820</v>
      </c>
      <c r="B16512" t="s">
        <v>2223</v>
      </c>
      <c r="C16512">
        <v>56987</v>
      </c>
      <c r="D16512">
        <v>1163292249</v>
      </c>
    </row>
    <row r="16513" spans="1:4" x14ac:dyDescent="0.3">
      <c r="A16513" t="s">
        <v>18821</v>
      </c>
      <c r="B16513" t="s">
        <v>2491</v>
      </c>
      <c r="C16513">
        <v>25521</v>
      </c>
      <c r="D16513">
        <v>7473861379</v>
      </c>
    </row>
    <row r="16514" spans="1:4" x14ac:dyDescent="0.3">
      <c r="A16514" t="s">
        <v>18822</v>
      </c>
      <c r="B16514" t="s">
        <v>2087</v>
      </c>
      <c r="C16514">
        <v>42578</v>
      </c>
      <c r="D16514">
        <v>2255261316</v>
      </c>
    </row>
    <row r="16515" spans="1:4" x14ac:dyDescent="0.3">
      <c r="A16515" t="s">
        <v>18823</v>
      </c>
      <c r="B16515" t="s">
        <v>2663</v>
      </c>
      <c r="C16515">
        <v>52051</v>
      </c>
      <c r="D16515">
        <v>1042822263</v>
      </c>
    </row>
    <row r="16516" spans="1:4" x14ac:dyDescent="0.3">
      <c r="A16516" t="s">
        <v>18824</v>
      </c>
      <c r="B16516" t="s">
        <v>2757</v>
      </c>
      <c r="C16516">
        <v>36403</v>
      </c>
      <c r="D16516">
        <v>5079859830</v>
      </c>
    </row>
    <row r="16517" spans="1:4" x14ac:dyDescent="0.3">
      <c r="A16517" t="s">
        <v>18825</v>
      </c>
      <c r="B16517" t="s">
        <v>2572</v>
      </c>
      <c r="C16517">
        <v>18416</v>
      </c>
      <c r="D16517">
        <v>923191143</v>
      </c>
    </row>
    <row r="16518" spans="1:4" x14ac:dyDescent="0.3">
      <c r="A16518" t="s">
        <v>18826</v>
      </c>
      <c r="B16518" t="s">
        <v>2219</v>
      </c>
      <c r="C16518">
        <v>35772</v>
      </c>
      <c r="D16518">
        <v>7000350199</v>
      </c>
    </row>
    <row r="16519" spans="1:4" x14ac:dyDescent="0.3">
      <c r="A16519" t="s">
        <v>18827</v>
      </c>
      <c r="B16519" t="s">
        <v>2028</v>
      </c>
      <c r="C16519">
        <v>24791</v>
      </c>
      <c r="D16519">
        <v>6109997811</v>
      </c>
    </row>
    <row r="16520" spans="1:4" x14ac:dyDescent="0.3">
      <c r="A16520" t="s">
        <v>18828</v>
      </c>
      <c r="B16520" t="s">
        <v>4018</v>
      </c>
      <c r="C16520">
        <v>23183</v>
      </c>
      <c r="D16520">
        <v>1855604000</v>
      </c>
    </row>
    <row r="16521" spans="1:4" x14ac:dyDescent="0.3">
      <c r="A16521" t="s">
        <v>18829</v>
      </c>
      <c r="B16521" t="s">
        <v>2409</v>
      </c>
      <c r="C16521">
        <v>34841</v>
      </c>
      <c r="D16521">
        <v>9611070055</v>
      </c>
    </row>
    <row r="16522" spans="1:4" x14ac:dyDescent="0.3">
      <c r="A16522" t="s">
        <v>18830</v>
      </c>
      <c r="B16522" t="s">
        <v>2572</v>
      </c>
      <c r="C16522">
        <v>58270</v>
      </c>
      <c r="D16522">
        <v>6713405010</v>
      </c>
    </row>
    <row r="16523" spans="1:4" x14ac:dyDescent="0.3">
      <c r="A16523" t="s">
        <v>18831</v>
      </c>
      <c r="B16523" t="s">
        <v>2207</v>
      </c>
      <c r="C16523">
        <v>53055</v>
      </c>
      <c r="D16523">
        <v>7001733199</v>
      </c>
    </row>
    <row r="16524" spans="1:4" x14ac:dyDescent="0.3">
      <c r="A16524" t="s">
        <v>18832</v>
      </c>
      <c r="B16524" t="s">
        <v>3487</v>
      </c>
      <c r="C16524">
        <v>13201</v>
      </c>
      <c r="D16524">
        <v>7783641539</v>
      </c>
    </row>
    <row r="16525" spans="1:4" x14ac:dyDescent="0.3">
      <c r="A16525" t="s">
        <v>18833</v>
      </c>
      <c r="B16525" t="s">
        <v>2800</v>
      </c>
      <c r="C16525">
        <v>54915</v>
      </c>
      <c r="D16525">
        <v>4978659442</v>
      </c>
    </row>
    <row r="16526" spans="1:4" x14ac:dyDescent="0.3">
      <c r="A16526" t="s">
        <v>18834</v>
      </c>
      <c r="B16526" t="s">
        <v>3279</v>
      </c>
      <c r="C16526">
        <v>16599</v>
      </c>
      <c r="D16526">
        <v>6364724701</v>
      </c>
    </row>
    <row r="16527" spans="1:4" x14ac:dyDescent="0.3">
      <c r="A16527" t="s">
        <v>18835</v>
      </c>
      <c r="B16527" t="s">
        <v>2521</v>
      </c>
      <c r="C16527">
        <v>45128</v>
      </c>
      <c r="D16527">
        <v>4958503722</v>
      </c>
    </row>
    <row r="16528" spans="1:4" x14ac:dyDescent="0.3">
      <c r="A16528" t="s">
        <v>18836</v>
      </c>
      <c r="B16528" t="s">
        <v>1936</v>
      </c>
      <c r="C16528">
        <v>36647</v>
      </c>
      <c r="D16528">
        <v>4783377790</v>
      </c>
    </row>
    <row r="16529" spans="1:4" x14ac:dyDescent="0.3">
      <c r="A16529" t="s">
        <v>18837</v>
      </c>
      <c r="B16529" t="s">
        <v>2139</v>
      </c>
      <c r="C16529">
        <v>12136</v>
      </c>
      <c r="D16529">
        <v>4185019157</v>
      </c>
    </row>
    <row r="16530" spans="1:4" x14ac:dyDescent="0.3">
      <c r="A16530" t="s">
        <v>18838</v>
      </c>
      <c r="B16530" t="s">
        <v>2269</v>
      </c>
      <c r="C16530">
        <v>32810</v>
      </c>
      <c r="D16530">
        <v>6106380341</v>
      </c>
    </row>
    <row r="16531" spans="1:4" x14ac:dyDescent="0.3">
      <c r="A16531" t="s">
        <v>18839</v>
      </c>
      <c r="B16531" t="s">
        <v>2231</v>
      </c>
      <c r="C16531">
        <v>28873</v>
      </c>
      <c r="D16531">
        <v>3219526055</v>
      </c>
    </row>
    <row r="16532" spans="1:4" x14ac:dyDescent="0.3">
      <c r="A16532" t="s">
        <v>18840</v>
      </c>
      <c r="B16532" t="s">
        <v>2496</v>
      </c>
      <c r="C16532">
        <v>33362</v>
      </c>
      <c r="D16532">
        <v>6235447353</v>
      </c>
    </row>
    <row r="16533" spans="1:4" x14ac:dyDescent="0.3">
      <c r="A16533" t="s">
        <v>18841</v>
      </c>
      <c r="B16533" t="s">
        <v>2073</v>
      </c>
      <c r="C16533">
        <v>51080</v>
      </c>
      <c r="D16533">
        <v>3016446324</v>
      </c>
    </row>
    <row r="16534" spans="1:4" x14ac:dyDescent="0.3">
      <c r="A16534" t="s">
        <v>18842</v>
      </c>
      <c r="B16534" t="s">
        <v>2372</v>
      </c>
      <c r="C16534">
        <v>55490</v>
      </c>
      <c r="D16534">
        <v>1592980554</v>
      </c>
    </row>
    <row r="16535" spans="1:4" x14ac:dyDescent="0.3">
      <c r="A16535" t="s">
        <v>18843</v>
      </c>
      <c r="B16535" t="s">
        <v>2757</v>
      </c>
      <c r="C16535">
        <v>41577</v>
      </c>
      <c r="D16535">
        <v>6383978705</v>
      </c>
    </row>
    <row r="16536" spans="1:4" x14ac:dyDescent="0.3">
      <c r="A16536" t="s">
        <v>18844</v>
      </c>
      <c r="B16536" t="s">
        <v>2970</v>
      </c>
      <c r="C16536">
        <v>57987</v>
      </c>
      <c r="D16536">
        <v>6173504774</v>
      </c>
    </row>
    <row r="16537" spans="1:4" x14ac:dyDescent="0.3">
      <c r="A16537" t="s">
        <v>18845</v>
      </c>
      <c r="B16537" t="s">
        <v>2554</v>
      </c>
      <c r="C16537">
        <v>16051</v>
      </c>
      <c r="D16537">
        <v>6148303353</v>
      </c>
    </row>
    <row r="16538" spans="1:4" x14ac:dyDescent="0.3">
      <c r="A16538" t="s">
        <v>18846</v>
      </c>
      <c r="B16538" t="s">
        <v>1960</v>
      </c>
      <c r="C16538">
        <v>14578</v>
      </c>
      <c r="D16538">
        <v>2022565827</v>
      </c>
    </row>
    <row r="16539" spans="1:4" x14ac:dyDescent="0.3">
      <c r="A16539" t="s">
        <v>18847</v>
      </c>
      <c r="B16539" t="s">
        <v>2757</v>
      </c>
      <c r="C16539">
        <v>38817</v>
      </c>
      <c r="D16539">
        <v>2012142672</v>
      </c>
    </row>
    <row r="16540" spans="1:4" x14ac:dyDescent="0.3">
      <c r="A16540" t="s">
        <v>18848</v>
      </c>
      <c r="B16540" t="s">
        <v>2533</v>
      </c>
      <c r="C16540">
        <v>26321</v>
      </c>
      <c r="D16540">
        <v>3545427749</v>
      </c>
    </row>
    <row r="16541" spans="1:4" x14ac:dyDescent="0.3">
      <c r="A16541" t="s">
        <v>18849</v>
      </c>
      <c r="B16541" t="s">
        <v>1968</v>
      </c>
      <c r="C16541">
        <v>20509</v>
      </c>
      <c r="D16541">
        <v>9966428720</v>
      </c>
    </row>
    <row r="16542" spans="1:4" x14ac:dyDescent="0.3">
      <c r="A16542" t="s">
        <v>18850</v>
      </c>
      <c r="B16542" t="s">
        <v>2059</v>
      </c>
      <c r="C16542">
        <v>54446</v>
      </c>
      <c r="D16542">
        <v>5405945366</v>
      </c>
    </row>
    <row r="16543" spans="1:4" x14ac:dyDescent="0.3">
      <c r="A16543" t="s">
        <v>18851</v>
      </c>
      <c r="B16543" t="s">
        <v>2283</v>
      </c>
      <c r="C16543">
        <v>27877</v>
      </c>
      <c r="D16543">
        <v>939715988</v>
      </c>
    </row>
    <row r="16544" spans="1:4" x14ac:dyDescent="0.3">
      <c r="A16544" t="s">
        <v>18852</v>
      </c>
      <c r="B16544" t="s">
        <v>2188</v>
      </c>
      <c r="C16544">
        <v>57637</v>
      </c>
      <c r="D16544">
        <v>7479962290</v>
      </c>
    </row>
    <row r="16545" spans="1:4" x14ac:dyDescent="0.3">
      <c r="A16545" t="s">
        <v>18853</v>
      </c>
      <c r="B16545" t="s">
        <v>2212</v>
      </c>
      <c r="C16545">
        <v>46422</v>
      </c>
      <c r="D16545">
        <v>8024322455</v>
      </c>
    </row>
    <row r="16546" spans="1:4" x14ac:dyDescent="0.3">
      <c r="A16546" t="s">
        <v>18854</v>
      </c>
      <c r="B16546" t="s">
        <v>1980</v>
      </c>
      <c r="C16546">
        <v>24990</v>
      </c>
      <c r="D16546">
        <v>8841637323</v>
      </c>
    </row>
    <row r="16547" spans="1:4" x14ac:dyDescent="0.3">
      <c r="A16547" t="s">
        <v>18855</v>
      </c>
      <c r="B16547" t="s">
        <v>2314</v>
      </c>
      <c r="C16547">
        <v>20994</v>
      </c>
      <c r="D16547">
        <v>2456061896</v>
      </c>
    </row>
    <row r="16548" spans="1:4" x14ac:dyDescent="0.3">
      <c r="A16548" t="s">
        <v>18856</v>
      </c>
      <c r="B16548" t="s">
        <v>2109</v>
      </c>
      <c r="C16548">
        <v>50719</v>
      </c>
      <c r="D16548">
        <v>8223052873</v>
      </c>
    </row>
    <row r="16549" spans="1:4" x14ac:dyDescent="0.3">
      <c r="A16549" t="s">
        <v>18857</v>
      </c>
      <c r="B16549" t="s">
        <v>3092</v>
      </c>
      <c r="C16549">
        <v>42220</v>
      </c>
      <c r="D16549">
        <v>8658719154</v>
      </c>
    </row>
    <row r="16550" spans="1:4" x14ac:dyDescent="0.3">
      <c r="A16550" t="s">
        <v>18858</v>
      </c>
      <c r="B16550" t="s">
        <v>2439</v>
      </c>
      <c r="C16550">
        <v>11278</v>
      </c>
      <c r="D16550">
        <v>1079691642</v>
      </c>
    </row>
    <row r="16551" spans="1:4" x14ac:dyDescent="0.3">
      <c r="A16551" t="s">
        <v>18859</v>
      </c>
      <c r="B16551" t="s">
        <v>2797</v>
      </c>
      <c r="C16551">
        <v>26694</v>
      </c>
      <c r="D16551">
        <v>3806430489</v>
      </c>
    </row>
    <row r="16552" spans="1:4" x14ac:dyDescent="0.3">
      <c r="A16552" t="s">
        <v>18860</v>
      </c>
      <c r="B16552" t="s">
        <v>2173</v>
      </c>
      <c r="C16552">
        <v>39672</v>
      </c>
      <c r="D16552">
        <v>2230983466</v>
      </c>
    </row>
    <row r="16553" spans="1:4" x14ac:dyDescent="0.3">
      <c r="A16553" t="s">
        <v>18861</v>
      </c>
      <c r="B16553" t="s">
        <v>2563</v>
      </c>
      <c r="C16553">
        <v>31728</v>
      </c>
      <c r="D16553">
        <v>492630925</v>
      </c>
    </row>
    <row r="16554" spans="1:4" x14ac:dyDescent="0.3">
      <c r="A16554" t="s">
        <v>18862</v>
      </c>
      <c r="B16554" t="s">
        <v>2524</v>
      </c>
      <c r="C16554">
        <v>41913</v>
      </c>
      <c r="D16554">
        <v>6988089128</v>
      </c>
    </row>
    <row r="16555" spans="1:4" x14ac:dyDescent="0.3">
      <c r="A16555" t="s">
        <v>18863</v>
      </c>
      <c r="B16555" t="s">
        <v>2087</v>
      </c>
      <c r="C16555">
        <v>13382</v>
      </c>
      <c r="D16555">
        <v>4823073274</v>
      </c>
    </row>
    <row r="16556" spans="1:4" x14ac:dyDescent="0.3">
      <c r="A16556" t="s">
        <v>18864</v>
      </c>
      <c r="B16556" t="s">
        <v>2255</v>
      </c>
      <c r="C16556">
        <v>24423</v>
      </c>
      <c r="D16556">
        <v>2060025532</v>
      </c>
    </row>
    <row r="16557" spans="1:4" x14ac:dyDescent="0.3">
      <c r="A16557" t="s">
        <v>18865</v>
      </c>
      <c r="B16557" t="s">
        <v>1962</v>
      </c>
      <c r="C16557">
        <v>44716</v>
      </c>
      <c r="D16557">
        <v>3806430489</v>
      </c>
    </row>
    <row r="16558" spans="1:4" x14ac:dyDescent="0.3">
      <c r="A16558" t="s">
        <v>18866</v>
      </c>
      <c r="B16558" t="s">
        <v>2762</v>
      </c>
      <c r="C16558">
        <v>23386</v>
      </c>
      <c r="D16558">
        <v>7473861379</v>
      </c>
    </row>
    <row r="16559" spans="1:4" x14ac:dyDescent="0.3">
      <c r="A16559" t="s">
        <v>18867</v>
      </c>
      <c r="B16559" t="s">
        <v>2546</v>
      </c>
      <c r="C16559">
        <v>58550</v>
      </c>
      <c r="D16559">
        <v>7760701055</v>
      </c>
    </row>
    <row r="16560" spans="1:4" x14ac:dyDescent="0.3">
      <c r="A16560" t="s">
        <v>18868</v>
      </c>
      <c r="B16560" t="s">
        <v>2012</v>
      </c>
      <c r="C16560">
        <v>35176</v>
      </c>
      <c r="D16560">
        <v>7251959615</v>
      </c>
    </row>
    <row r="16561" spans="1:4" x14ac:dyDescent="0.3">
      <c r="A16561" t="s">
        <v>18869</v>
      </c>
      <c r="B16561" t="s">
        <v>3271</v>
      </c>
      <c r="C16561">
        <v>45228</v>
      </c>
      <c r="D16561">
        <v>7178607831</v>
      </c>
    </row>
    <row r="16562" spans="1:4" x14ac:dyDescent="0.3">
      <c r="A16562" t="s">
        <v>18870</v>
      </c>
      <c r="B16562" t="s">
        <v>2073</v>
      </c>
      <c r="C16562">
        <v>56930</v>
      </c>
      <c r="D16562">
        <v>8808097757</v>
      </c>
    </row>
    <row r="16563" spans="1:4" x14ac:dyDescent="0.3">
      <c r="A16563" t="s">
        <v>18871</v>
      </c>
      <c r="B16563" t="s">
        <v>3235</v>
      </c>
      <c r="C16563">
        <v>25007</v>
      </c>
      <c r="D16563">
        <v>6988089128</v>
      </c>
    </row>
    <row r="16564" spans="1:4" x14ac:dyDescent="0.3">
      <c r="A16564" t="s">
        <v>18872</v>
      </c>
      <c r="B16564" t="s">
        <v>1946</v>
      </c>
      <c r="C16564">
        <v>13015</v>
      </c>
      <c r="D16564">
        <v>1296185559</v>
      </c>
    </row>
    <row r="16565" spans="1:4" x14ac:dyDescent="0.3">
      <c r="A16565" t="s">
        <v>18873</v>
      </c>
      <c r="B16565" t="s">
        <v>2323</v>
      </c>
      <c r="C16565">
        <v>47662</v>
      </c>
      <c r="D16565">
        <v>4487905370</v>
      </c>
    </row>
    <row r="16566" spans="1:4" x14ac:dyDescent="0.3">
      <c r="A16566" t="s">
        <v>18874</v>
      </c>
      <c r="B16566" t="s">
        <v>2530</v>
      </c>
      <c r="C16566">
        <v>15564</v>
      </c>
      <c r="D16566">
        <v>9018504580</v>
      </c>
    </row>
    <row r="16567" spans="1:4" x14ac:dyDescent="0.3">
      <c r="A16567" t="s">
        <v>18875</v>
      </c>
      <c r="B16567" t="s">
        <v>2103</v>
      </c>
      <c r="C16567">
        <v>19288</v>
      </c>
      <c r="D16567">
        <v>5077974136</v>
      </c>
    </row>
    <row r="16568" spans="1:4" x14ac:dyDescent="0.3">
      <c r="A16568" t="s">
        <v>18876</v>
      </c>
      <c r="B16568" t="s">
        <v>2977</v>
      </c>
      <c r="C16568">
        <v>47569</v>
      </c>
      <c r="D16568">
        <v>9128677390</v>
      </c>
    </row>
    <row r="16569" spans="1:4" x14ac:dyDescent="0.3">
      <c r="A16569" t="s">
        <v>18877</v>
      </c>
      <c r="B16569" t="s">
        <v>2111</v>
      </c>
      <c r="C16569">
        <v>15301</v>
      </c>
      <c r="D16569">
        <v>6842797632</v>
      </c>
    </row>
    <row r="16570" spans="1:4" x14ac:dyDescent="0.3">
      <c r="A16570" t="s">
        <v>18878</v>
      </c>
      <c r="B16570" t="s">
        <v>2439</v>
      </c>
      <c r="C16570">
        <v>49050</v>
      </c>
      <c r="D16570">
        <v>2411473303</v>
      </c>
    </row>
    <row r="16571" spans="1:4" x14ac:dyDescent="0.3">
      <c r="A16571" t="s">
        <v>18879</v>
      </c>
      <c r="B16571" t="s">
        <v>2325</v>
      </c>
      <c r="C16571">
        <v>58728</v>
      </c>
      <c r="D16571">
        <v>5304381319</v>
      </c>
    </row>
    <row r="16572" spans="1:4" x14ac:dyDescent="0.3">
      <c r="A16572" t="s">
        <v>18880</v>
      </c>
      <c r="B16572" t="s">
        <v>2714</v>
      </c>
      <c r="C16572">
        <v>10043</v>
      </c>
      <c r="D16572">
        <v>4094820760</v>
      </c>
    </row>
    <row r="16573" spans="1:4" x14ac:dyDescent="0.3">
      <c r="A16573" t="s">
        <v>18881</v>
      </c>
      <c r="B16573" t="s">
        <v>2563</v>
      </c>
      <c r="C16573">
        <v>26475</v>
      </c>
      <c r="D16573">
        <v>2257563263</v>
      </c>
    </row>
    <row r="16574" spans="1:4" x14ac:dyDescent="0.3">
      <c r="A16574" t="s">
        <v>18882</v>
      </c>
      <c r="B16574" t="s">
        <v>3753</v>
      </c>
      <c r="C16574">
        <v>37342</v>
      </c>
      <c r="D16574">
        <v>4076701275</v>
      </c>
    </row>
    <row r="16575" spans="1:4" x14ac:dyDescent="0.3">
      <c r="A16575" t="s">
        <v>18883</v>
      </c>
      <c r="B16575" t="s">
        <v>2173</v>
      </c>
      <c r="C16575">
        <v>27513</v>
      </c>
      <c r="D16575">
        <v>2497321256</v>
      </c>
    </row>
    <row r="16576" spans="1:4" x14ac:dyDescent="0.3">
      <c r="A16576" t="s">
        <v>18884</v>
      </c>
      <c r="B16576" t="s">
        <v>2069</v>
      </c>
      <c r="C16576">
        <v>32066</v>
      </c>
      <c r="D16576">
        <v>2259282237</v>
      </c>
    </row>
    <row r="16577" spans="1:4" x14ac:dyDescent="0.3">
      <c r="A16577" t="s">
        <v>18885</v>
      </c>
      <c r="B16577" t="s">
        <v>3734</v>
      </c>
      <c r="C16577">
        <v>49535</v>
      </c>
      <c r="D16577">
        <v>4548725172</v>
      </c>
    </row>
    <row r="16578" spans="1:4" x14ac:dyDescent="0.3">
      <c r="A16578" t="s">
        <v>18886</v>
      </c>
      <c r="B16578" t="s">
        <v>1980</v>
      </c>
      <c r="C16578">
        <v>30046</v>
      </c>
      <c r="D16578">
        <v>7493076952</v>
      </c>
    </row>
    <row r="16579" spans="1:4" x14ac:dyDescent="0.3">
      <c r="A16579" t="s">
        <v>18887</v>
      </c>
      <c r="B16579" t="s">
        <v>2312</v>
      </c>
      <c r="C16579">
        <v>28962</v>
      </c>
      <c r="D16579">
        <v>1599457717</v>
      </c>
    </row>
    <row r="16580" spans="1:4" x14ac:dyDescent="0.3">
      <c r="A16580" t="s">
        <v>18888</v>
      </c>
      <c r="B16580" t="s">
        <v>2736</v>
      </c>
      <c r="C16580">
        <v>27870</v>
      </c>
      <c r="D16580">
        <v>9529277938</v>
      </c>
    </row>
    <row r="16581" spans="1:4" x14ac:dyDescent="0.3">
      <c r="A16581" t="s">
        <v>18889</v>
      </c>
      <c r="B16581" t="s">
        <v>2567</v>
      </c>
      <c r="C16581">
        <v>12795</v>
      </c>
      <c r="D16581">
        <v>9434604370</v>
      </c>
    </row>
    <row r="16582" spans="1:4" x14ac:dyDescent="0.3">
      <c r="A16582" t="s">
        <v>18890</v>
      </c>
      <c r="B16582" t="s">
        <v>2990</v>
      </c>
      <c r="C16582">
        <v>22093</v>
      </c>
      <c r="D16582">
        <v>5988565948</v>
      </c>
    </row>
    <row r="16583" spans="1:4" x14ac:dyDescent="0.3">
      <c r="A16583" t="s">
        <v>18891</v>
      </c>
      <c r="B16583" t="s">
        <v>2722</v>
      </c>
      <c r="C16583">
        <v>18035</v>
      </c>
      <c r="D16583">
        <v>7760701055</v>
      </c>
    </row>
    <row r="16584" spans="1:4" x14ac:dyDescent="0.3">
      <c r="A16584" t="s">
        <v>18892</v>
      </c>
      <c r="B16584" t="s">
        <v>2374</v>
      </c>
      <c r="C16584">
        <v>44681</v>
      </c>
      <c r="D16584">
        <v>6275593709</v>
      </c>
    </row>
    <row r="16585" spans="1:4" x14ac:dyDescent="0.3">
      <c r="A16585" t="s">
        <v>18893</v>
      </c>
      <c r="B16585" t="s">
        <v>1938</v>
      </c>
      <c r="C16585">
        <v>50968</v>
      </c>
      <c r="D16585">
        <v>4786629839</v>
      </c>
    </row>
    <row r="16586" spans="1:4" x14ac:dyDescent="0.3">
      <c r="A16586" t="s">
        <v>18894</v>
      </c>
      <c r="B16586" t="s">
        <v>3269</v>
      </c>
      <c r="C16586">
        <v>15767</v>
      </c>
      <c r="D16586">
        <v>2417008025</v>
      </c>
    </row>
    <row r="16587" spans="1:4" x14ac:dyDescent="0.3">
      <c r="A16587" t="s">
        <v>18895</v>
      </c>
      <c r="B16587" t="s">
        <v>2182</v>
      </c>
      <c r="C16587">
        <v>46624</v>
      </c>
      <c r="D16587">
        <v>4768254810</v>
      </c>
    </row>
    <row r="16588" spans="1:4" x14ac:dyDescent="0.3">
      <c r="A16588" t="s">
        <v>18896</v>
      </c>
      <c r="B16588" t="s">
        <v>2992</v>
      </c>
      <c r="C16588">
        <v>32891</v>
      </c>
      <c r="D16588">
        <v>85304042</v>
      </c>
    </row>
    <row r="16589" spans="1:4" x14ac:dyDescent="0.3">
      <c r="A16589" t="s">
        <v>18897</v>
      </c>
      <c r="B16589" t="s">
        <v>3512</v>
      </c>
      <c r="C16589">
        <v>59966</v>
      </c>
      <c r="D16589">
        <v>9620547551</v>
      </c>
    </row>
    <row r="16590" spans="1:4" x14ac:dyDescent="0.3">
      <c r="A16590" t="s">
        <v>18898</v>
      </c>
      <c r="B16590" t="s">
        <v>2593</v>
      </c>
      <c r="C16590">
        <v>26829</v>
      </c>
      <c r="D16590">
        <v>3867281491</v>
      </c>
    </row>
    <row r="16591" spans="1:4" x14ac:dyDescent="0.3">
      <c r="A16591" t="s">
        <v>18899</v>
      </c>
      <c r="B16591" t="s">
        <v>2012</v>
      </c>
      <c r="C16591">
        <v>20798</v>
      </c>
      <c r="D16591">
        <v>8750494546</v>
      </c>
    </row>
    <row r="16592" spans="1:4" x14ac:dyDescent="0.3">
      <c r="A16592" t="s">
        <v>18900</v>
      </c>
      <c r="B16592" t="s">
        <v>3269</v>
      </c>
      <c r="C16592">
        <v>28486</v>
      </c>
      <c r="D16592">
        <v>8223052873</v>
      </c>
    </row>
    <row r="16593" spans="1:4" x14ac:dyDescent="0.3">
      <c r="A16593" t="s">
        <v>18901</v>
      </c>
      <c r="B16593" t="s">
        <v>2709</v>
      </c>
      <c r="C16593">
        <v>43977</v>
      </c>
      <c r="D16593">
        <v>1855604000</v>
      </c>
    </row>
    <row r="16594" spans="1:4" x14ac:dyDescent="0.3">
      <c r="A16594" t="s">
        <v>18902</v>
      </c>
      <c r="B16594" t="s">
        <v>1991</v>
      </c>
      <c r="C16594">
        <v>10932</v>
      </c>
      <c r="D16594">
        <v>7794042674</v>
      </c>
    </row>
    <row r="16595" spans="1:4" x14ac:dyDescent="0.3">
      <c r="A16595" t="s">
        <v>18903</v>
      </c>
      <c r="B16595" t="s">
        <v>2020</v>
      </c>
      <c r="C16595">
        <v>22442</v>
      </c>
      <c r="D16595">
        <v>8370379001</v>
      </c>
    </row>
    <row r="16596" spans="1:4" x14ac:dyDescent="0.3">
      <c r="A16596" t="s">
        <v>18904</v>
      </c>
      <c r="B16596" t="s">
        <v>2264</v>
      </c>
      <c r="C16596">
        <v>38709</v>
      </c>
      <c r="D16596">
        <v>5412518958</v>
      </c>
    </row>
    <row r="16597" spans="1:4" x14ac:dyDescent="0.3">
      <c r="A16597" t="s">
        <v>18905</v>
      </c>
      <c r="B16597" t="s">
        <v>2567</v>
      </c>
      <c r="C16597">
        <v>13080</v>
      </c>
      <c r="D16597">
        <v>8640079943</v>
      </c>
    </row>
    <row r="16598" spans="1:4" x14ac:dyDescent="0.3">
      <c r="A16598" t="s">
        <v>18906</v>
      </c>
      <c r="B16598" t="s">
        <v>2923</v>
      </c>
      <c r="C16598">
        <v>10073</v>
      </c>
      <c r="D16598">
        <v>8034345962</v>
      </c>
    </row>
    <row r="16599" spans="1:4" x14ac:dyDescent="0.3">
      <c r="A16599" t="s">
        <v>18907</v>
      </c>
      <c r="B16599" t="s">
        <v>3558</v>
      </c>
      <c r="C16599">
        <v>20231</v>
      </c>
      <c r="D16599">
        <v>5629875752</v>
      </c>
    </row>
    <row r="16600" spans="1:4" x14ac:dyDescent="0.3">
      <c r="A16600" t="s">
        <v>18908</v>
      </c>
      <c r="B16600" t="s">
        <v>2146</v>
      </c>
      <c r="C16600">
        <v>31046</v>
      </c>
      <c r="D16600">
        <v>2426144645</v>
      </c>
    </row>
    <row r="16601" spans="1:4" x14ac:dyDescent="0.3">
      <c r="A16601" t="s">
        <v>18909</v>
      </c>
      <c r="B16601" t="s">
        <v>4362</v>
      </c>
      <c r="C16601">
        <v>44675</v>
      </c>
      <c r="D16601">
        <v>4866916575</v>
      </c>
    </row>
    <row r="16602" spans="1:4" x14ac:dyDescent="0.3">
      <c r="A16602" t="s">
        <v>18910</v>
      </c>
      <c r="B16602" t="s">
        <v>2123</v>
      </c>
      <c r="C16602">
        <v>13437</v>
      </c>
      <c r="D16602">
        <v>2378102658</v>
      </c>
    </row>
    <row r="16603" spans="1:4" x14ac:dyDescent="0.3">
      <c r="A16603" t="s">
        <v>18911</v>
      </c>
      <c r="B16603" t="s">
        <v>2156</v>
      </c>
      <c r="C16603">
        <v>58476</v>
      </c>
      <c r="D16603">
        <v>3967370569</v>
      </c>
    </row>
    <row r="16604" spans="1:4" x14ac:dyDescent="0.3">
      <c r="A16604" t="s">
        <v>18912</v>
      </c>
      <c r="B16604" t="s">
        <v>2161</v>
      </c>
      <c r="C16604">
        <v>13228</v>
      </c>
      <c r="D16604">
        <v>7268478941</v>
      </c>
    </row>
    <row r="16605" spans="1:4" x14ac:dyDescent="0.3">
      <c r="A16605" t="s">
        <v>18913</v>
      </c>
      <c r="B16605" t="s">
        <v>1980</v>
      </c>
      <c r="C16605">
        <v>10845</v>
      </c>
      <c r="D16605">
        <v>4900475084</v>
      </c>
    </row>
    <row r="16606" spans="1:4" x14ac:dyDescent="0.3">
      <c r="A16606" t="s">
        <v>18914</v>
      </c>
      <c r="B16606" t="s">
        <v>2569</v>
      </c>
      <c r="C16606">
        <v>29244</v>
      </c>
      <c r="D16606">
        <v>1953937357</v>
      </c>
    </row>
    <row r="16607" spans="1:4" x14ac:dyDescent="0.3">
      <c r="A16607" t="s">
        <v>18915</v>
      </c>
      <c r="B16607" t="s">
        <v>3369</v>
      </c>
      <c r="C16607">
        <v>58788</v>
      </c>
      <c r="D16607">
        <v>2480515559</v>
      </c>
    </row>
    <row r="16608" spans="1:4" x14ac:dyDescent="0.3">
      <c r="A16608" t="s">
        <v>18916</v>
      </c>
      <c r="B16608" t="s">
        <v>1968</v>
      </c>
      <c r="C16608">
        <v>33177</v>
      </c>
      <c r="D16608">
        <v>898924138</v>
      </c>
    </row>
    <row r="16609" spans="1:4" x14ac:dyDescent="0.3">
      <c r="A16609" t="s">
        <v>18917</v>
      </c>
      <c r="B16609" t="s">
        <v>2459</v>
      </c>
      <c r="C16609">
        <v>18186</v>
      </c>
      <c r="D16609">
        <v>1152386727</v>
      </c>
    </row>
    <row r="16610" spans="1:4" x14ac:dyDescent="0.3">
      <c r="A16610" t="s">
        <v>18918</v>
      </c>
      <c r="B16610" t="s">
        <v>2239</v>
      </c>
      <c r="C16610">
        <v>39206</v>
      </c>
      <c r="D16610">
        <v>5407735911</v>
      </c>
    </row>
    <row r="16611" spans="1:4" x14ac:dyDescent="0.3">
      <c r="A16611" t="s">
        <v>18919</v>
      </c>
      <c r="B16611" t="s">
        <v>2288</v>
      </c>
      <c r="C16611">
        <v>46430</v>
      </c>
      <c r="D16611">
        <v>2257563263</v>
      </c>
    </row>
    <row r="16612" spans="1:4" x14ac:dyDescent="0.3">
      <c r="A16612" t="s">
        <v>18920</v>
      </c>
      <c r="B16612" t="s">
        <v>2494</v>
      </c>
      <c r="C16612">
        <v>15868</v>
      </c>
      <c r="D16612">
        <v>25254650</v>
      </c>
    </row>
    <row r="16613" spans="1:4" x14ac:dyDescent="0.3">
      <c r="A16613" t="s">
        <v>18921</v>
      </c>
      <c r="B16613" t="s">
        <v>2920</v>
      </c>
      <c r="C16613">
        <v>13044</v>
      </c>
      <c r="D16613">
        <v>2053848936</v>
      </c>
    </row>
    <row r="16614" spans="1:4" x14ac:dyDescent="0.3">
      <c r="A16614" t="s">
        <v>18922</v>
      </c>
      <c r="B16614" t="s">
        <v>2192</v>
      </c>
      <c r="C16614">
        <v>35068</v>
      </c>
      <c r="D16614">
        <v>5574535556</v>
      </c>
    </row>
    <row r="16615" spans="1:4" x14ac:dyDescent="0.3">
      <c r="A16615" t="s">
        <v>18923</v>
      </c>
      <c r="B16615" t="s">
        <v>2219</v>
      </c>
      <c r="C16615">
        <v>22725</v>
      </c>
      <c r="D16615">
        <v>1442784075</v>
      </c>
    </row>
    <row r="16616" spans="1:4" x14ac:dyDescent="0.3">
      <c r="A16616" t="s">
        <v>18924</v>
      </c>
      <c r="B16616" t="s">
        <v>3517</v>
      </c>
      <c r="C16616">
        <v>35826</v>
      </c>
      <c r="D16616">
        <v>893122882</v>
      </c>
    </row>
    <row r="16617" spans="1:4" x14ac:dyDescent="0.3">
      <c r="A16617" t="s">
        <v>18925</v>
      </c>
      <c r="B16617" t="s">
        <v>2343</v>
      </c>
      <c r="C16617">
        <v>18002</v>
      </c>
      <c r="D16617">
        <v>9114174103</v>
      </c>
    </row>
    <row r="16618" spans="1:4" x14ac:dyDescent="0.3">
      <c r="A16618" t="s">
        <v>18926</v>
      </c>
      <c r="B16618" t="s">
        <v>2166</v>
      </c>
      <c r="C16618">
        <v>20911</v>
      </c>
      <c r="D16618">
        <v>2533903736</v>
      </c>
    </row>
    <row r="16619" spans="1:4" x14ac:dyDescent="0.3">
      <c r="A16619" t="s">
        <v>18927</v>
      </c>
      <c r="B16619" t="s">
        <v>2409</v>
      </c>
      <c r="C16619">
        <v>15686</v>
      </c>
      <c r="D16619">
        <v>8673837456</v>
      </c>
    </row>
    <row r="16620" spans="1:4" x14ac:dyDescent="0.3">
      <c r="A16620" t="s">
        <v>18928</v>
      </c>
      <c r="B16620" t="s">
        <v>2660</v>
      </c>
      <c r="C16620">
        <v>10661</v>
      </c>
      <c r="D16620">
        <v>1887308636</v>
      </c>
    </row>
    <row r="16621" spans="1:4" x14ac:dyDescent="0.3">
      <c r="A16621" t="s">
        <v>18929</v>
      </c>
      <c r="B16621" t="s">
        <v>2316</v>
      </c>
      <c r="C16621">
        <v>17484</v>
      </c>
      <c r="D16621">
        <v>9155356869</v>
      </c>
    </row>
    <row r="16622" spans="1:4" x14ac:dyDescent="0.3">
      <c r="A16622" t="s">
        <v>18930</v>
      </c>
      <c r="B16622" t="s">
        <v>3050</v>
      </c>
      <c r="C16622">
        <v>44913</v>
      </c>
      <c r="D16622">
        <v>3164004753</v>
      </c>
    </row>
    <row r="16623" spans="1:4" x14ac:dyDescent="0.3">
      <c r="A16623" t="s">
        <v>18931</v>
      </c>
      <c r="B16623" t="s">
        <v>2511</v>
      </c>
      <c r="C16623">
        <v>30947</v>
      </c>
      <c r="D16623">
        <v>4396213212</v>
      </c>
    </row>
    <row r="16624" spans="1:4" x14ac:dyDescent="0.3">
      <c r="A16624" t="s">
        <v>18932</v>
      </c>
      <c r="B16624" t="s">
        <v>1982</v>
      </c>
      <c r="C16624">
        <v>47209</v>
      </c>
      <c r="D16624">
        <v>5460394635</v>
      </c>
    </row>
    <row r="16625" spans="1:4" x14ac:dyDescent="0.3">
      <c r="A16625" t="s">
        <v>18933</v>
      </c>
      <c r="B16625" t="s">
        <v>1964</v>
      </c>
      <c r="C16625">
        <v>49044</v>
      </c>
      <c r="D16625">
        <v>9196221739</v>
      </c>
    </row>
    <row r="16626" spans="1:4" x14ac:dyDescent="0.3">
      <c r="A16626" t="s">
        <v>18934</v>
      </c>
      <c r="B16626" t="s">
        <v>2762</v>
      </c>
      <c r="C16626">
        <v>55173</v>
      </c>
      <c r="D16626">
        <v>5907724676</v>
      </c>
    </row>
    <row r="16627" spans="1:4" x14ac:dyDescent="0.3">
      <c r="A16627" t="s">
        <v>18935</v>
      </c>
      <c r="B16627" t="s">
        <v>2127</v>
      </c>
      <c r="C16627">
        <v>45283</v>
      </c>
      <c r="D16627">
        <v>4260324861</v>
      </c>
    </row>
    <row r="16628" spans="1:4" x14ac:dyDescent="0.3">
      <c r="A16628" t="s">
        <v>18936</v>
      </c>
      <c r="B16628" t="s">
        <v>2385</v>
      </c>
      <c r="C16628">
        <v>55025</v>
      </c>
      <c r="D16628">
        <v>5077974136</v>
      </c>
    </row>
    <row r="16629" spans="1:4" x14ac:dyDescent="0.3">
      <c r="A16629" t="s">
        <v>18937</v>
      </c>
      <c r="B16629" t="s">
        <v>2491</v>
      </c>
      <c r="C16629">
        <v>37603</v>
      </c>
      <c r="D16629">
        <v>7659816853</v>
      </c>
    </row>
    <row r="16630" spans="1:4" x14ac:dyDescent="0.3">
      <c r="A16630" t="s">
        <v>18938</v>
      </c>
      <c r="B16630" t="s">
        <v>2383</v>
      </c>
      <c r="C16630">
        <v>42842</v>
      </c>
      <c r="D16630">
        <v>7912639675</v>
      </c>
    </row>
    <row r="16631" spans="1:4" x14ac:dyDescent="0.3">
      <c r="A16631" t="s">
        <v>18939</v>
      </c>
      <c r="B16631" t="s">
        <v>2426</v>
      </c>
      <c r="C16631">
        <v>45983</v>
      </c>
      <c r="D16631">
        <v>4548725172</v>
      </c>
    </row>
    <row r="16632" spans="1:4" x14ac:dyDescent="0.3">
      <c r="A16632" t="s">
        <v>18940</v>
      </c>
      <c r="B16632" t="s">
        <v>2097</v>
      </c>
      <c r="C16632">
        <v>23917</v>
      </c>
      <c r="D16632">
        <v>4482855448</v>
      </c>
    </row>
    <row r="16633" spans="1:4" x14ac:dyDescent="0.3">
      <c r="A16633" t="s">
        <v>18941</v>
      </c>
      <c r="B16633" t="s">
        <v>2049</v>
      </c>
      <c r="C16633">
        <v>11413</v>
      </c>
      <c r="D16633">
        <v>2191014690</v>
      </c>
    </row>
    <row r="16634" spans="1:4" x14ac:dyDescent="0.3">
      <c r="A16634" t="s">
        <v>18942</v>
      </c>
      <c r="B16634" t="s">
        <v>4864</v>
      </c>
      <c r="C16634">
        <v>24355</v>
      </c>
      <c r="D16634">
        <v>2079803735</v>
      </c>
    </row>
    <row r="16635" spans="1:4" x14ac:dyDescent="0.3">
      <c r="A16635" t="s">
        <v>18943</v>
      </c>
      <c r="B16635" t="s">
        <v>2219</v>
      </c>
      <c r="C16635">
        <v>51358</v>
      </c>
      <c r="D16635">
        <v>4359854056</v>
      </c>
    </row>
    <row r="16636" spans="1:4" x14ac:dyDescent="0.3">
      <c r="A16636" t="s">
        <v>18944</v>
      </c>
      <c r="B16636" t="s">
        <v>2511</v>
      </c>
      <c r="C16636">
        <v>44034</v>
      </c>
      <c r="D16636">
        <v>8302317314</v>
      </c>
    </row>
    <row r="16637" spans="1:4" x14ac:dyDescent="0.3">
      <c r="A16637" t="s">
        <v>18945</v>
      </c>
      <c r="B16637" t="s">
        <v>2308</v>
      </c>
      <c r="C16637">
        <v>44211</v>
      </c>
      <c r="D16637">
        <v>8162941088</v>
      </c>
    </row>
    <row r="16638" spans="1:4" x14ac:dyDescent="0.3">
      <c r="A16638" t="s">
        <v>18946</v>
      </c>
      <c r="B16638" t="s">
        <v>3235</v>
      </c>
      <c r="C16638">
        <v>23893</v>
      </c>
      <c r="D16638">
        <v>7166957409</v>
      </c>
    </row>
    <row r="16639" spans="1:4" x14ac:dyDescent="0.3">
      <c r="A16639" t="s">
        <v>18947</v>
      </c>
      <c r="B16639" t="s">
        <v>2175</v>
      </c>
      <c r="C16639">
        <v>56457</v>
      </c>
      <c r="D16639">
        <v>6820956614</v>
      </c>
    </row>
    <row r="16640" spans="1:4" x14ac:dyDescent="0.3">
      <c r="A16640" t="s">
        <v>18948</v>
      </c>
      <c r="B16640" t="s">
        <v>3390</v>
      </c>
      <c r="C16640">
        <v>35495</v>
      </c>
      <c r="D16640">
        <v>9855833406</v>
      </c>
    </row>
    <row r="16641" spans="1:4" x14ac:dyDescent="0.3">
      <c r="A16641" t="s">
        <v>18949</v>
      </c>
      <c r="B16641" t="s">
        <v>2569</v>
      </c>
      <c r="C16641">
        <v>55582</v>
      </c>
      <c r="D16641">
        <v>4184483038</v>
      </c>
    </row>
    <row r="16642" spans="1:4" x14ac:dyDescent="0.3">
      <c r="A16642" t="s">
        <v>18950</v>
      </c>
      <c r="B16642" t="s">
        <v>3758</v>
      </c>
      <c r="C16642">
        <v>14358</v>
      </c>
      <c r="D16642">
        <v>232367817</v>
      </c>
    </row>
    <row r="16643" spans="1:4" x14ac:dyDescent="0.3">
      <c r="A16643" t="s">
        <v>18951</v>
      </c>
      <c r="B16643" t="s">
        <v>2137</v>
      </c>
      <c r="C16643">
        <v>46537</v>
      </c>
      <c r="D16643">
        <v>965285472</v>
      </c>
    </row>
    <row r="16644" spans="1:4" x14ac:dyDescent="0.3">
      <c r="A16644" t="s">
        <v>18952</v>
      </c>
      <c r="B16644" t="s">
        <v>1938</v>
      </c>
      <c r="C16644">
        <v>56141</v>
      </c>
      <c r="D16644">
        <v>5687748091</v>
      </c>
    </row>
    <row r="16645" spans="1:4" x14ac:dyDescent="0.3">
      <c r="A16645" t="s">
        <v>18953</v>
      </c>
      <c r="B16645" t="s">
        <v>3023</v>
      </c>
      <c r="C16645">
        <v>55302</v>
      </c>
      <c r="D16645">
        <v>5929508313</v>
      </c>
    </row>
    <row r="16646" spans="1:4" x14ac:dyDescent="0.3">
      <c r="A16646" t="s">
        <v>18954</v>
      </c>
      <c r="B16646" t="s">
        <v>2329</v>
      </c>
      <c r="C16646">
        <v>27787</v>
      </c>
      <c r="D16646">
        <v>3269054114</v>
      </c>
    </row>
    <row r="16647" spans="1:4" x14ac:dyDescent="0.3">
      <c r="A16647" t="s">
        <v>18955</v>
      </c>
      <c r="B16647" t="s">
        <v>2797</v>
      </c>
      <c r="C16647">
        <v>40144</v>
      </c>
      <c r="D16647">
        <v>6402318035</v>
      </c>
    </row>
    <row r="16648" spans="1:4" x14ac:dyDescent="0.3">
      <c r="A16648" t="s">
        <v>18956</v>
      </c>
      <c r="B16648" t="s">
        <v>2587</v>
      </c>
      <c r="C16648">
        <v>59219</v>
      </c>
      <c r="D16648">
        <v>1351073265</v>
      </c>
    </row>
    <row r="16649" spans="1:4" x14ac:dyDescent="0.3">
      <c r="A16649" t="s">
        <v>18957</v>
      </c>
      <c r="B16649" t="s">
        <v>2736</v>
      </c>
      <c r="C16649">
        <v>28014</v>
      </c>
      <c r="D16649">
        <v>2053848936</v>
      </c>
    </row>
    <row r="16650" spans="1:4" x14ac:dyDescent="0.3">
      <c r="A16650" t="s">
        <v>18958</v>
      </c>
      <c r="B16650" t="s">
        <v>2691</v>
      </c>
      <c r="C16650">
        <v>48360</v>
      </c>
      <c r="D16650">
        <v>3127459866</v>
      </c>
    </row>
    <row r="16651" spans="1:4" x14ac:dyDescent="0.3">
      <c r="A16651" t="s">
        <v>18959</v>
      </c>
      <c r="B16651" t="s">
        <v>2073</v>
      </c>
      <c r="C16651">
        <v>33123</v>
      </c>
      <c r="D16651">
        <v>5519420165</v>
      </c>
    </row>
    <row r="16652" spans="1:4" x14ac:dyDescent="0.3">
      <c r="A16652" t="s">
        <v>18960</v>
      </c>
      <c r="B16652" t="s">
        <v>2746</v>
      </c>
      <c r="C16652">
        <v>51209</v>
      </c>
      <c r="D16652">
        <v>4439073344</v>
      </c>
    </row>
    <row r="16653" spans="1:4" x14ac:dyDescent="0.3">
      <c r="A16653" t="s">
        <v>18961</v>
      </c>
      <c r="B16653" t="s">
        <v>2170</v>
      </c>
      <c r="C16653">
        <v>55266</v>
      </c>
      <c r="D16653">
        <v>8361813608</v>
      </c>
    </row>
    <row r="16654" spans="1:4" x14ac:dyDescent="0.3">
      <c r="A16654" t="s">
        <v>18962</v>
      </c>
      <c r="B16654" t="s">
        <v>1956</v>
      </c>
      <c r="C16654">
        <v>40634</v>
      </c>
      <c r="D16654">
        <v>6279928705</v>
      </c>
    </row>
    <row r="16655" spans="1:4" x14ac:dyDescent="0.3">
      <c r="A16655" t="s">
        <v>18963</v>
      </c>
      <c r="B16655" t="s">
        <v>2916</v>
      </c>
      <c r="C16655">
        <v>57837</v>
      </c>
      <c r="D16655">
        <v>3858163570</v>
      </c>
    </row>
    <row r="16656" spans="1:4" x14ac:dyDescent="0.3">
      <c r="A16656" t="s">
        <v>18964</v>
      </c>
      <c r="B16656" t="s">
        <v>2223</v>
      </c>
      <c r="C16656">
        <v>59485</v>
      </c>
      <c r="D16656">
        <v>4839119791</v>
      </c>
    </row>
    <row r="16657" spans="1:4" x14ac:dyDescent="0.3">
      <c r="A16657" t="s">
        <v>18965</v>
      </c>
      <c r="B16657" t="s">
        <v>1940</v>
      </c>
      <c r="C16657">
        <v>18844</v>
      </c>
      <c r="D16657">
        <v>197180590</v>
      </c>
    </row>
    <row r="16658" spans="1:4" x14ac:dyDescent="0.3">
      <c r="A16658" t="s">
        <v>18966</v>
      </c>
      <c r="B16658" t="s">
        <v>2223</v>
      </c>
      <c r="C16658">
        <v>58898</v>
      </c>
      <c r="D16658">
        <v>4670832530</v>
      </c>
    </row>
    <row r="16659" spans="1:4" x14ac:dyDescent="0.3">
      <c r="A16659" t="s">
        <v>18967</v>
      </c>
      <c r="B16659" t="s">
        <v>1964</v>
      </c>
      <c r="C16659">
        <v>26230</v>
      </c>
      <c r="D16659">
        <v>3271497702</v>
      </c>
    </row>
    <row r="16660" spans="1:4" x14ac:dyDescent="0.3">
      <c r="A16660" t="s">
        <v>18968</v>
      </c>
      <c r="B16660" t="s">
        <v>2133</v>
      </c>
      <c r="C16660">
        <v>55000</v>
      </c>
      <c r="D16660">
        <v>6284045549</v>
      </c>
    </row>
    <row r="16661" spans="1:4" x14ac:dyDescent="0.3">
      <c r="A16661" t="s">
        <v>18969</v>
      </c>
      <c r="B16661" t="s">
        <v>2548</v>
      </c>
      <c r="C16661">
        <v>50675</v>
      </c>
      <c r="D16661">
        <v>6084639828</v>
      </c>
    </row>
    <row r="16662" spans="1:4" x14ac:dyDescent="0.3">
      <c r="A16662" t="s">
        <v>18970</v>
      </c>
      <c r="B16662" t="s">
        <v>2139</v>
      </c>
      <c r="C16662">
        <v>24637</v>
      </c>
      <c r="D16662">
        <v>8694120054</v>
      </c>
    </row>
    <row r="16663" spans="1:4" x14ac:dyDescent="0.3">
      <c r="A16663" t="s">
        <v>18971</v>
      </c>
      <c r="B16663" t="s">
        <v>2567</v>
      </c>
      <c r="C16663">
        <v>30486</v>
      </c>
      <c r="D16663">
        <v>3219601650</v>
      </c>
    </row>
    <row r="16664" spans="1:4" x14ac:dyDescent="0.3">
      <c r="A16664" t="s">
        <v>18972</v>
      </c>
      <c r="B16664" t="s">
        <v>2853</v>
      </c>
      <c r="C16664">
        <v>16596</v>
      </c>
      <c r="D16664">
        <v>8977805007</v>
      </c>
    </row>
    <row r="16665" spans="1:4" x14ac:dyDescent="0.3">
      <c r="A16665" t="s">
        <v>18973</v>
      </c>
      <c r="B16665" t="s">
        <v>2012</v>
      </c>
      <c r="C16665">
        <v>23715</v>
      </c>
      <c r="D16665">
        <v>4773306254</v>
      </c>
    </row>
    <row r="16666" spans="1:4" x14ac:dyDescent="0.3">
      <c r="A16666" t="s">
        <v>18974</v>
      </c>
      <c r="B16666" t="s">
        <v>2415</v>
      </c>
      <c r="C16666">
        <v>58856</v>
      </c>
      <c r="D16666">
        <v>4739588234</v>
      </c>
    </row>
    <row r="16667" spans="1:4" x14ac:dyDescent="0.3">
      <c r="A16667" t="s">
        <v>18975</v>
      </c>
      <c r="B16667" t="s">
        <v>2475</v>
      </c>
      <c r="C16667">
        <v>24635</v>
      </c>
      <c r="D16667">
        <v>8204786093</v>
      </c>
    </row>
    <row r="16668" spans="1:4" x14ac:dyDescent="0.3">
      <c r="A16668" t="s">
        <v>18976</v>
      </c>
      <c r="B16668" t="s">
        <v>2641</v>
      </c>
      <c r="C16668">
        <v>51105</v>
      </c>
      <c r="D16668">
        <v>6214787945</v>
      </c>
    </row>
    <row r="16669" spans="1:4" x14ac:dyDescent="0.3">
      <c r="A16669" t="s">
        <v>18977</v>
      </c>
      <c r="B16669" t="s">
        <v>2049</v>
      </c>
      <c r="C16669">
        <v>47569</v>
      </c>
      <c r="D16669">
        <v>5304381319</v>
      </c>
    </row>
    <row r="16670" spans="1:4" x14ac:dyDescent="0.3">
      <c r="A16670" t="s">
        <v>18978</v>
      </c>
      <c r="B16670" t="s">
        <v>2378</v>
      </c>
      <c r="C16670">
        <v>33664</v>
      </c>
      <c r="D16670">
        <v>7098438871</v>
      </c>
    </row>
    <row r="16671" spans="1:4" x14ac:dyDescent="0.3">
      <c r="A16671" t="s">
        <v>18979</v>
      </c>
      <c r="B16671" t="s">
        <v>3390</v>
      </c>
      <c r="C16671">
        <v>31038</v>
      </c>
      <c r="D16671">
        <v>3211170715</v>
      </c>
    </row>
    <row r="16672" spans="1:4" x14ac:dyDescent="0.3">
      <c r="A16672" t="s">
        <v>18980</v>
      </c>
      <c r="B16672" t="s">
        <v>2020</v>
      </c>
      <c r="C16672">
        <v>38213</v>
      </c>
      <c r="D16672">
        <v>2405876701</v>
      </c>
    </row>
    <row r="16673" spans="1:4" x14ac:dyDescent="0.3">
      <c r="A16673" t="s">
        <v>18981</v>
      </c>
      <c r="B16673" t="s">
        <v>2641</v>
      </c>
      <c r="C16673">
        <v>21634</v>
      </c>
      <c r="D16673">
        <v>1192770250</v>
      </c>
    </row>
    <row r="16674" spans="1:4" x14ac:dyDescent="0.3">
      <c r="A16674" t="s">
        <v>18982</v>
      </c>
      <c r="B16674" t="s">
        <v>1991</v>
      </c>
      <c r="C16674">
        <v>24154</v>
      </c>
      <c r="D16674">
        <v>8565880958</v>
      </c>
    </row>
    <row r="16675" spans="1:4" x14ac:dyDescent="0.3">
      <c r="A16675" t="s">
        <v>18983</v>
      </c>
      <c r="B16675" t="s">
        <v>3286</v>
      </c>
      <c r="C16675">
        <v>33581</v>
      </c>
      <c r="D16675">
        <v>7560031153</v>
      </c>
    </row>
    <row r="16676" spans="1:4" x14ac:dyDescent="0.3">
      <c r="A16676" t="s">
        <v>18984</v>
      </c>
      <c r="B16676" t="s">
        <v>2348</v>
      </c>
      <c r="C16676">
        <v>39240</v>
      </c>
      <c r="D16676">
        <v>9151658844</v>
      </c>
    </row>
    <row r="16677" spans="1:4" x14ac:dyDescent="0.3">
      <c r="A16677" t="s">
        <v>18985</v>
      </c>
      <c r="B16677" t="s">
        <v>1962</v>
      </c>
      <c r="C16677">
        <v>50719</v>
      </c>
      <c r="D16677">
        <v>25254650</v>
      </c>
    </row>
    <row r="16678" spans="1:4" x14ac:dyDescent="0.3">
      <c r="A16678" t="s">
        <v>18986</v>
      </c>
      <c r="B16678" t="s">
        <v>2682</v>
      </c>
      <c r="C16678">
        <v>59023</v>
      </c>
      <c r="D16678">
        <v>1411873114</v>
      </c>
    </row>
    <row r="16679" spans="1:4" x14ac:dyDescent="0.3">
      <c r="A16679" t="s">
        <v>18987</v>
      </c>
      <c r="B16679" t="s">
        <v>2337</v>
      </c>
      <c r="C16679">
        <v>44530</v>
      </c>
      <c r="D16679">
        <v>1028388519</v>
      </c>
    </row>
    <row r="16680" spans="1:4" x14ac:dyDescent="0.3">
      <c r="A16680" t="s">
        <v>18988</v>
      </c>
      <c r="B16680" t="s">
        <v>2205</v>
      </c>
      <c r="C16680">
        <v>21598</v>
      </c>
      <c r="D16680">
        <v>650049144</v>
      </c>
    </row>
    <row r="16681" spans="1:4" x14ac:dyDescent="0.3">
      <c r="A16681" t="s">
        <v>18989</v>
      </c>
      <c r="B16681" t="s">
        <v>3734</v>
      </c>
      <c r="C16681">
        <v>57096</v>
      </c>
      <c r="D16681">
        <v>7411705322</v>
      </c>
    </row>
    <row r="16682" spans="1:4" x14ac:dyDescent="0.3">
      <c r="A16682" t="s">
        <v>18990</v>
      </c>
      <c r="B16682" t="s">
        <v>2014</v>
      </c>
      <c r="C16682">
        <v>57787</v>
      </c>
      <c r="D16682">
        <v>8267733809</v>
      </c>
    </row>
    <row r="16683" spans="1:4" x14ac:dyDescent="0.3">
      <c r="A16683" t="s">
        <v>18991</v>
      </c>
      <c r="B16683" t="s">
        <v>2383</v>
      </c>
      <c r="C16683">
        <v>56746</v>
      </c>
      <c r="D16683">
        <v>9412192312</v>
      </c>
    </row>
    <row r="16684" spans="1:4" x14ac:dyDescent="0.3">
      <c r="A16684" t="s">
        <v>18992</v>
      </c>
      <c r="B16684" t="s">
        <v>3113</v>
      </c>
      <c r="C16684">
        <v>56921</v>
      </c>
      <c r="D16684">
        <v>1425230725</v>
      </c>
    </row>
    <row r="16685" spans="1:4" x14ac:dyDescent="0.3">
      <c r="A16685" t="s">
        <v>18993</v>
      </c>
      <c r="B16685" t="s">
        <v>3286</v>
      </c>
      <c r="C16685">
        <v>56041</v>
      </c>
      <c r="D16685">
        <v>5623930522</v>
      </c>
    </row>
    <row r="16686" spans="1:4" x14ac:dyDescent="0.3">
      <c r="A16686" t="s">
        <v>18994</v>
      </c>
      <c r="B16686" t="s">
        <v>2028</v>
      </c>
      <c r="C16686">
        <v>30906</v>
      </c>
      <c r="D16686">
        <v>569240891</v>
      </c>
    </row>
    <row r="16687" spans="1:4" x14ac:dyDescent="0.3">
      <c r="A16687" t="s">
        <v>18995</v>
      </c>
      <c r="B16687" t="s">
        <v>4864</v>
      </c>
      <c r="C16687">
        <v>11424</v>
      </c>
      <c r="D16687">
        <v>5623930522</v>
      </c>
    </row>
    <row r="16688" spans="1:4" x14ac:dyDescent="0.3">
      <c r="A16688" t="s">
        <v>18996</v>
      </c>
      <c r="B16688" t="s">
        <v>2083</v>
      </c>
      <c r="C16688">
        <v>40292</v>
      </c>
      <c r="D16688">
        <v>7462528568</v>
      </c>
    </row>
    <row r="16689" spans="1:4" x14ac:dyDescent="0.3">
      <c r="A16689" t="s">
        <v>18997</v>
      </c>
      <c r="B16689" t="s">
        <v>1940</v>
      </c>
      <c r="C16689">
        <v>50167</v>
      </c>
      <c r="D16689">
        <v>3428040538</v>
      </c>
    </row>
    <row r="16690" spans="1:4" x14ac:dyDescent="0.3">
      <c r="A16690" t="s">
        <v>18998</v>
      </c>
      <c r="B16690" t="s">
        <v>2166</v>
      </c>
      <c r="C16690">
        <v>21228</v>
      </c>
      <c r="D16690">
        <v>8387947148</v>
      </c>
    </row>
    <row r="16691" spans="1:4" x14ac:dyDescent="0.3">
      <c r="A16691" t="s">
        <v>18999</v>
      </c>
      <c r="B16691" t="s">
        <v>2063</v>
      </c>
      <c r="C16691">
        <v>59583</v>
      </c>
      <c r="D16691">
        <v>2230983466</v>
      </c>
    </row>
    <row r="16692" spans="1:4" x14ac:dyDescent="0.3">
      <c r="A16692" t="s">
        <v>19000</v>
      </c>
      <c r="B16692" t="s">
        <v>2203</v>
      </c>
      <c r="C16692">
        <v>56271</v>
      </c>
      <c r="D16692">
        <v>3772653790</v>
      </c>
    </row>
    <row r="16693" spans="1:4" x14ac:dyDescent="0.3">
      <c r="A16693" t="s">
        <v>19001</v>
      </c>
      <c r="B16693" t="s">
        <v>2069</v>
      </c>
      <c r="C16693">
        <v>27090</v>
      </c>
      <c r="D16693">
        <v>4428088442</v>
      </c>
    </row>
    <row r="16694" spans="1:4" x14ac:dyDescent="0.3">
      <c r="A16694" t="s">
        <v>19002</v>
      </c>
      <c r="B16694" t="s">
        <v>2804</v>
      </c>
      <c r="C16694">
        <v>32441</v>
      </c>
      <c r="D16694">
        <v>304906506</v>
      </c>
    </row>
    <row r="16695" spans="1:4" x14ac:dyDescent="0.3">
      <c r="A16695" t="s">
        <v>19003</v>
      </c>
      <c r="B16695" t="s">
        <v>2521</v>
      </c>
      <c r="C16695">
        <v>36672</v>
      </c>
      <c r="D16695">
        <v>6378969205</v>
      </c>
    </row>
    <row r="16696" spans="1:4" x14ac:dyDescent="0.3">
      <c r="A16696" t="s">
        <v>19004</v>
      </c>
      <c r="B16696" t="s">
        <v>3113</v>
      </c>
      <c r="C16696">
        <v>37422</v>
      </c>
      <c r="D16696">
        <v>4031884281</v>
      </c>
    </row>
    <row r="16697" spans="1:4" x14ac:dyDescent="0.3">
      <c r="A16697" t="s">
        <v>19005</v>
      </c>
      <c r="B16697" t="s">
        <v>2505</v>
      </c>
      <c r="C16697">
        <v>45284</v>
      </c>
      <c r="D16697">
        <v>509393462</v>
      </c>
    </row>
    <row r="16698" spans="1:4" x14ac:dyDescent="0.3">
      <c r="A16698" t="s">
        <v>19006</v>
      </c>
      <c r="B16698" t="s">
        <v>2348</v>
      </c>
      <c r="C16698">
        <v>19389</v>
      </c>
      <c r="D16698">
        <v>4401069773</v>
      </c>
    </row>
    <row r="16699" spans="1:4" x14ac:dyDescent="0.3">
      <c r="A16699" t="s">
        <v>19007</v>
      </c>
      <c r="B16699" t="s">
        <v>1964</v>
      </c>
      <c r="C16699">
        <v>19879</v>
      </c>
      <c r="D16699">
        <v>650049144</v>
      </c>
    </row>
    <row r="16700" spans="1:4" x14ac:dyDescent="0.3">
      <c r="A16700" t="s">
        <v>19008</v>
      </c>
      <c r="B16700" t="s">
        <v>1991</v>
      </c>
      <c r="C16700">
        <v>42780</v>
      </c>
      <c r="D16700">
        <v>9529277938</v>
      </c>
    </row>
    <row r="16701" spans="1:4" x14ac:dyDescent="0.3">
      <c r="A16701" t="s">
        <v>19009</v>
      </c>
      <c r="B16701" t="s">
        <v>2393</v>
      </c>
      <c r="C16701">
        <v>15392</v>
      </c>
      <c r="D16701">
        <v>6322781804</v>
      </c>
    </row>
    <row r="16702" spans="1:4" x14ac:dyDescent="0.3">
      <c r="A16702" t="s">
        <v>19010</v>
      </c>
      <c r="B16702" t="s">
        <v>3393</v>
      </c>
      <c r="C16702">
        <v>29423</v>
      </c>
      <c r="D16702">
        <v>3891707452</v>
      </c>
    </row>
    <row r="16703" spans="1:4" x14ac:dyDescent="0.3">
      <c r="A16703" t="s">
        <v>19011</v>
      </c>
      <c r="B16703" t="s">
        <v>3390</v>
      </c>
      <c r="C16703">
        <v>17644</v>
      </c>
      <c r="D16703">
        <v>7140803102</v>
      </c>
    </row>
    <row r="16704" spans="1:4" x14ac:dyDescent="0.3">
      <c r="A16704" t="s">
        <v>19012</v>
      </c>
      <c r="B16704" t="s">
        <v>2194</v>
      </c>
      <c r="C16704">
        <v>16740</v>
      </c>
      <c r="D16704">
        <v>7263964236</v>
      </c>
    </row>
    <row r="16705" spans="1:4" x14ac:dyDescent="0.3">
      <c r="A16705" t="s">
        <v>19013</v>
      </c>
      <c r="B16705" t="s">
        <v>2199</v>
      </c>
      <c r="C16705">
        <v>47972</v>
      </c>
      <c r="D16705">
        <v>8519669638</v>
      </c>
    </row>
    <row r="16706" spans="1:4" x14ac:dyDescent="0.3">
      <c r="A16706" t="s">
        <v>19014</v>
      </c>
      <c r="B16706" t="s">
        <v>2752</v>
      </c>
      <c r="C16706">
        <v>48473</v>
      </c>
      <c r="D16706">
        <v>7440017404</v>
      </c>
    </row>
    <row r="16707" spans="1:4" x14ac:dyDescent="0.3">
      <c r="A16707" t="s">
        <v>19015</v>
      </c>
      <c r="B16707" t="s">
        <v>2106</v>
      </c>
      <c r="C16707">
        <v>44197</v>
      </c>
      <c r="D16707">
        <v>7533163729</v>
      </c>
    </row>
    <row r="16708" spans="1:4" x14ac:dyDescent="0.3">
      <c r="A16708" t="s">
        <v>19016</v>
      </c>
      <c r="B16708" t="s">
        <v>2087</v>
      </c>
      <c r="C16708">
        <v>21088</v>
      </c>
      <c r="D16708">
        <v>2492824950</v>
      </c>
    </row>
    <row r="16709" spans="1:4" x14ac:dyDescent="0.3">
      <c r="A16709" t="s">
        <v>19017</v>
      </c>
      <c r="B16709" t="s">
        <v>2075</v>
      </c>
      <c r="C16709">
        <v>40732</v>
      </c>
      <c r="D16709">
        <v>5764488419</v>
      </c>
    </row>
    <row r="16710" spans="1:4" x14ac:dyDescent="0.3">
      <c r="A16710" t="s">
        <v>19018</v>
      </c>
      <c r="B16710" t="s">
        <v>2358</v>
      </c>
      <c r="C16710">
        <v>42074</v>
      </c>
      <c r="D16710">
        <v>1606657585</v>
      </c>
    </row>
    <row r="16711" spans="1:4" x14ac:dyDescent="0.3">
      <c r="A16711" t="s">
        <v>19019</v>
      </c>
      <c r="B16711" t="s">
        <v>2608</v>
      </c>
      <c r="C16711">
        <v>37717</v>
      </c>
      <c r="D16711">
        <v>6279928705</v>
      </c>
    </row>
    <row r="16712" spans="1:4" x14ac:dyDescent="0.3">
      <c r="A16712" t="s">
        <v>19020</v>
      </c>
      <c r="B16712" t="s">
        <v>2473</v>
      </c>
      <c r="C16712">
        <v>13773</v>
      </c>
      <c r="D16712">
        <v>6487054410</v>
      </c>
    </row>
    <row r="16713" spans="1:4" x14ac:dyDescent="0.3">
      <c r="A16713" t="s">
        <v>19021</v>
      </c>
      <c r="B16713" t="s">
        <v>2391</v>
      </c>
      <c r="C16713">
        <v>12869</v>
      </c>
      <c r="D16713">
        <v>1462119603</v>
      </c>
    </row>
    <row r="16714" spans="1:4" x14ac:dyDescent="0.3">
      <c r="A16714" t="s">
        <v>19022</v>
      </c>
      <c r="B16714" t="s">
        <v>2709</v>
      </c>
      <c r="C16714">
        <v>54482</v>
      </c>
      <c r="D16714">
        <v>2510440322</v>
      </c>
    </row>
    <row r="16715" spans="1:4" x14ac:dyDescent="0.3">
      <c r="A16715" t="s">
        <v>19023</v>
      </c>
      <c r="B16715" t="s">
        <v>2636</v>
      </c>
      <c r="C16715">
        <v>38873</v>
      </c>
      <c r="D16715">
        <v>9815158015</v>
      </c>
    </row>
    <row r="16716" spans="1:4" x14ac:dyDescent="0.3">
      <c r="A16716" t="s">
        <v>19024</v>
      </c>
      <c r="B16716" t="s">
        <v>2494</v>
      </c>
      <c r="C16716">
        <v>55457</v>
      </c>
      <c r="D16716">
        <v>1592980554</v>
      </c>
    </row>
    <row r="16717" spans="1:4" x14ac:dyDescent="0.3">
      <c r="A16717" t="s">
        <v>19025</v>
      </c>
      <c r="B16717" t="s">
        <v>3269</v>
      </c>
      <c r="C16717">
        <v>14229</v>
      </c>
      <c r="D16717">
        <v>7479962290</v>
      </c>
    </row>
    <row r="16718" spans="1:4" x14ac:dyDescent="0.3">
      <c r="A16718" t="s">
        <v>19026</v>
      </c>
      <c r="B16718" t="s">
        <v>1968</v>
      </c>
      <c r="C16718">
        <v>17398</v>
      </c>
      <c r="D16718">
        <v>3609467622</v>
      </c>
    </row>
    <row r="16719" spans="1:4" x14ac:dyDescent="0.3">
      <c r="A16719" t="s">
        <v>19027</v>
      </c>
      <c r="B16719" t="s">
        <v>2049</v>
      </c>
      <c r="C16719">
        <v>38089</v>
      </c>
      <c r="D16719">
        <v>2012142672</v>
      </c>
    </row>
    <row r="16720" spans="1:4" x14ac:dyDescent="0.3">
      <c r="A16720" t="s">
        <v>19028</v>
      </c>
      <c r="B16720" t="s">
        <v>2951</v>
      </c>
      <c r="C16720">
        <v>36899</v>
      </c>
      <c r="D16720">
        <v>5117202538</v>
      </c>
    </row>
    <row r="16721" spans="1:4" x14ac:dyDescent="0.3">
      <c r="A16721" t="s">
        <v>19029</v>
      </c>
      <c r="B16721" t="s">
        <v>4422</v>
      </c>
      <c r="C16721">
        <v>29892</v>
      </c>
      <c r="D16721">
        <v>8526090127</v>
      </c>
    </row>
    <row r="16722" spans="1:4" x14ac:dyDescent="0.3">
      <c r="A16722" t="s">
        <v>19030</v>
      </c>
      <c r="B16722" t="s">
        <v>2184</v>
      </c>
      <c r="C16722">
        <v>54380</v>
      </c>
      <c r="D16722">
        <v>6007705854</v>
      </c>
    </row>
    <row r="16723" spans="1:4" x14ac:dyDescent="0.3">
      <c r="A16723" t="s">
        <v>19031</v>
      </c>
      <c r="B16723" t="s">
        <v>2146</v>
      </c>
      <c r="C16723">
        <v>52100</v>
      </c>
      <c r="D16723">
        <v>1444572199</v>
      </c>
    </row>
    <row r="16724" spans="1:4" x14ac:dyDescent="0.3">
      <c r="A16724" t="s">
        <v>19032</v>
      </c>
      <c r="B16724" t="s">
        <v>2990</v>
      </c>
      <c r="C16724">
        <v>14119</v>
      </c>
      <c r="D16724">
        <v>502909099</v>
      </c>
    </row>
    <row r="16725" spans="1:4" x14ac:dyDescent="0.3">
      <c r="A16725" t="s">
        <v>19033</v>
      </c>
      <c r="B16725" t="s">
        <v>2214</v>
      </c>
      <c r="C16725">
        <v>49932</v>
      </c>
      <c r="D16725">
        <v>7885796000</v>
      </c>
    </row>
    <row r="16726" spans="1:4" x14ac:dyDescent="0.3">
      <c r="A16726" t="s">
        <v>19034</v>
      </c>
      <c r="B16726" t="s">
        <v>1970</v>
      </c>
      <c r="C16726">
        <v>22828</v>
      </c>
      <c r="D16726">
        <v>6227038881</v>
      </c>
    </row>
    <row r="16727" spans="1:4" x14ac:dyDescent="0.3">
      <c r="A16727" t="s">
        <v>19035</v>
      </c>
      <c r="B16727" t="s">
        <v>2266</v>
      </c>
      <c r="C16727">
        <v>47978</v>
      </c>
      <c r="D16727">
        <v>5552170407</v>
      </c>
    </row>
    <row r="16728" spans="1:4" x14ac:dyDescent="0.3">
      <c r="A16728" t="s">
        <v>19036</v>
      </c>
      <c r="B16728" t="s">
        <v>2325</v>
      </c>
      <c r="C16728">
        <v>23036</v>
      </c>
      <c r="D16728">
        <v>299663825</v>
      </c>
    </row>
    <row r="16729" spans="1:4" x14ac:dyDescent="0.3">
      <c r="A16729" t="s">
        <v>19037</v>
      </c>
      <c r="B16729" t="s">
        <v>2731</v>
      </c>
      <c r="C16729">
        <v>47719</v>
      </c>
      <c r="D16729">
        <v>2158895349</v>
      </c>
    </row>
    <row r="16730" spans="1:4" x14ac:dyDescent="0.3">
      <c r="A16730" t="s">
        <v>19038</v>
      </c>
      <c r="B16730" t="s">
        <v>2873</v>
      </c>
      <c r="C16730">
        <v>18024</v>
      </c>
      <c r="D16730">
        <v>8850022085</v>
      </c>
    </row>
    <row r="16731" spans="1:4" x14ac:dyDescent="0.3">
      <c r="A16731" t="s">
        <v>19039</v>
      </c>
      <c r="B16731" t="s">
        <v>1956</v>
      </c>
      <c r="C16731">
        <v>41486</v>
      </c>
      <c r="D16731">
        <v>87033755</v>
      </c>
    </row>
    <row r="16732" spans="1:4" x14ac:dyDescent="0.3">
      <c r="A16732" t="s">
        <v>19040</v>
      </c>
      <c r="B16732" t="s">
        <v>2614</v>
      </c>
      <c r="C16732">
        <v>53033</v>
      </c>
      <c r="D16732">
        <v>5948190226</v>
      </c>
    </row>
    <row r="16733" spans="1:4" x14ac:dyDescent="0.3">
      <c r="A16733" t="s">
        <v>19041</v>
      </c>
      <c r="B16733" t="s">
        <v>2257</v>
      </c>
      <c r="C16733">
        <v>57768</v>
      </c>
      <c r="D16733">
        <v>62571575</v>
      </c>
    </row>
    <row r="16734" spans="1:4" x14ac:dyDescent="0.3">
      <c r="A16734" t="s">
        <v>19042</v>
      </c>
      <c r="B16734" t="s">
        <v>3271</v>
      </c>
      <c r="C16734">
        <v>15100</v>
      </c>
      <c r="D16734">
        <v>9196221739</v>
      </c>
    </row>
    <row r="16735" spans="1:4" x14ac:dyDescent="0.3">
      <c r="A16735" t="s">
        <v>19043</v>
      </c>
      <c r="B16735" t="s">
        <v>2020</v>
      </c>
      <c r="C16735">
        <v>22715</v>
      </c>
      <c r="D16735">
        <v>1096335336</v>
      </c>
    </row>
    <row r="16736" spans="1:4" x14ac:dyDescent="0.3">
      <c r="A16736" t="s">
        <v>19044</v>
      </c>
      <c r="B16736" t="s">
        <v>1986</v>
      </c>
      <c r="C16736">
        <v>33914</v>
      </c>
      <c r="D16736">
        <v>7088886472</v>
      </c>
    </row>
    <row r="16737" spans="1:4" x14ac:dyDescent="0.3">
      <c r="A16737" t="s">
        <v>19045</v>
      </c>
      <c r="B16737" t="s">
        <v>3023</v>
      </c>
      <c r="C16737">
        <v>44898</v>
      </c>
      <c r="D16737">
        <v>8705788102</v>
      </c>
    </row>
    <row r="16738" spans="1:4" x14ac:dyDescent="0.3">
      <c r="A16738" t="s">
        <v>19046</v>
      </c>
      <c r="B16738" t="s">
        <v>3297</v>
      </c>
      <c r="C16738">
        <v>24587</v>
      </c>
      <c r="D16738">
        <v>324399618</v>
      </c>
    </row>
    <row r="16739" spans="1:4" x14ac:dyDescent="0.3">
      <c r="A16739" t="s">
        <v>19047</v>
      </c>
      <c r="B16739" t="s">
        <v>1952</v>
      </c>
      <c r="C16739">
        <v>55777</v>
      </c>
      <c r="D16739">
        <v>8187246642</v>
      </c>
    </row>
    <row r="16740" spans="1:4" x14ac:dyDescent="0.3">
      <c r="A16740" t="s">
        <v>19048</v>
      </c>
      <c r="B16740" t="s">
        <v>2041</v>
      </c>
      <c r="C16740">
        <v>19020</v>
      </c>
      <c r="D16740">
        <v>2352201101</v>
      </c>
    </row>
    <row r="16741" spans="1:4" x14ac:dyDescent="0.3">
      <c r="A16741" t="s">
        <v>19049</v>
      </c>
      <c r="B16741" t="s">
        <v>2501</v>
      </c>
      <c r="C16741">
        <v>50739</v>
      </c>
      <c r="D16741">
        <v>1155371844</v>
      </c>
    </row>
    <row r="16742" spans="1:4" x14ac:dyDescent="0.3">
      <c r="A16742" t="s">
        <v>19050</v>
      </c>
      <c r="B16742" t="s">
        <v>2428</v>
      </c>
      <c r="C16742">
        <v>44142</v>
      </c>
      <c r="D16742">
        <v>532074068</v>
      </c>
    </row>
    <row r="16743" spans="1:4" x14ac:dyDescent="0.3">
      <c r="A16743" t="s">
        <v>19051</v>
      </c>
      <c r="B16743" t="s">
        <v>3785</v>
      </c>
      <c r="C16743">
        <v>31384</v>
      </c>
      <c r="D16743">
        <v>6852060985</v>
      </c>
    </row>
    <row r="16744" spans="1:4" x14ac:dyDescent="0.3">
      <c r="A16744" t="s">
        <v>19052</v>
      </c>
      <c r="B16744" t="s">
        <v>2308</v>
      </c>
      <c r="C16744">
        <v>51653</v>
      </c>
      <c r="D16744">
        <v>826490107</v>
      </c>
    </row>
    <row r="16745" spans="1:4" x14ac:dyDescent="0.3">
      <c r="A16745" t="s">
        <v>19053</v>
      </c>
      <c r="B16745" t="s">
        <v>2606</v>
      </c>
      <c r="C16745">
        <v>22368</v>
      </c>
      <c r="D16745">
        <v>7888574610</v>
      </c>
    </row>
    <row r="16746" spans="1:4" x14ac:dyDescent="0.3">
      <c r="A16746" t="s">
        <v>19054</v>
      </c>
      <c r="B16746" t="s">
        <v>2369</v>
      </c>
      <c r="C16746">
        <v>37910</v>
      </c>
      <c r="D16746">
        <v>1892125439</v>
      </c>
    </row>
    <row r="16747" spans="1:4" x14ac:dyDescent="0.3">
      <c r="A16747" t="s">
        <v>19055</v>
      </c>
      <c r="B16747" t="s">
        <v>2118</v>
      </c>
      <c r="C16747">
        <v>28362</v>
      </c>
      <c r="D16747">
        <v>8373529241</v>
      </c>
    </row>
    <row r="16748" spans="1:4" x14ac:dyDescent="0.3">
      <c r="A16748" t="s">
        <v>19056</v>
      </c>
      <c r="B16748" t="s">
        <v>1993</v>
      </c>
      <c r="C16748">
        <v>44179</v>
      </c>
      <c r="D16748">
        <v>5511711233</v>
      </c>
    </row>
    <row r="16749" spans="1:4" x14ac:dyDescent="0.3">
      <c r="A16749" t="s">
        <v>19057</v>
      </c>
      <c r="B16749" t="s">
        <v>2459</v>
      </c>
      <c r="C16749">
        <v>56244</v>
      </c>
      <c r="D16749">
        <v>8377113392</v>
      </c>
    </row>
    <row r="16750" spans="1:4" x14ac:dyDescent="0.3">
      <c r="A16750" t="s">
        <v>19058</v>
      </c>
      <c r="B16750" t="s">
        <v>2885</v>
      </c>
      <c r="C16750">
        <v>43684</v>
      </c>
      <c r="D16750">
        <v>6009848660</v>
      </c>
    </row>
    <row r="16751" spans="1:4" x14ac:dyDescent="0.3">
      <c r="A16751" t="s">
        <v>19059</v>
      </c>
      <c r="B16751" t="s">
        <v>2246</v>
      </c>
      <c r="C16751">
        <v>49975</v>
      </c>
      <c r="D16751">
        <v>2885061928</v>
      </c>
    </row>
    <row r="16752" spans="1:4" x14ac:dyDescent="0.3">
      <c r="A16752" t="s">
        <v>19060</v>
      </c>
      <c r="B16752" t="s">
        <v>3039</v>
      </c>
      <c r="C16752">
        <v>25699</v>
      </c>
      <c r="D16752">
        <v>3915983489</v>
      </c>
    </row>
    <row r="16753" spans="1:4" x14ac:dyDescent="0.3">
      <c r="A16753" t="s">
        <v>19061</v>
      </c>
      <c r="B16753" t="s">
        <v>2687</v>
      </c>
      <c r="C16753">
        <v>51008</v>
      </c>
      <c r="D16753">
        <v>4786629839</v>
      </c>
    </row>
    <row r="16754" spans="1:4" x14ac:dyDescent="0.3">
      <c r="A16754" t="s">
        <v>19062</v>
      </c>
      <c r="B16754" t="s">
        <v>2030</v>
      </c>
      <c r="C16754">
        <v>50507</v>
      </c>
      <c r="D16754">
        <v>4823073274</v>
      </c>
    </row>
    <row r="16755" spans="1:4" x14ac:dyDescent="0.3">
      <c r="A16755" t="s">
        <v>19063</v>
      </c>
      <c r="B16755" t="s">
        <v>2049</v>
      </c>
      <c r="C16755">
        <v>24262</v>
      </c>
      <c r="D16755">
        <v>7188904251</v>
      </c>
    </row>
    <row r="16756" spans="1:4" x14ac:dyDescent="0.3">
      <c r="A16756" t="s">
        <v>19064</v>
      </c>
      <c r="B16756" t="s">
        <v>2286</v>
      </c>
      <c r="C16756">
        <v>10359</v>
      </c>
      <c r="D16756">
        <v>6614458434</v>
      </c>
    </row>
    <row r="16757" spans="1:4" x14ac:dyDescent="0.3">
      <c r="A16757" t="s">
        <v>19065</v>
      </c>
      <c r="B16757" t="s">
        <v>3044</v>
      </c>
      <c r="C16757">
        <v>11926</v>
      </c>
      <c r="D16757">
        <v>3554301841</v>
      </c>
    </row>
    <row r="16758" spans="1:4" x14ac:dyDescent="0.3">
      <c r="A16758" t="s">
        <v>19066</v>
      </c>
      <c r="B16758" t="s">
        <v>1972</v>
      </c>
      <c r="C16758">
        <v>37635</v>
      </c>
      <c r="D16758">
        <v>1313434965</v>
      </c>
    </row>
    <row r="16759" spans="1:4" x14ac:dyDescent="0.3">
      <c r="A16759" t="s">
        <v>19067</v>
      </c>
      <c r="B16759" t="s">
        <v>3487</v>
      </c>
      <c r="C16759">
        <v>49375</v>
      </c>
      <c r="D16759">
        <v>209942509</v>
      </c>
    </row>
    <row r="16760" spans="1:4" x14ac:dyDescent="0.3">
      <c r="A16760" t="s">
        <v>19068</v>
      </c>
      <c r="B16760" t="s">
        <v>2790</v>
      </c>
      <c r="C16760">
        <v>24777</v>
      </c>
      <c r="D16760">
        <v>977779009</v>
      </c>
    </row>
    <row r="16761" spans="1:4" x14ac:dyDescent="0.3">
      <c r="A16761" t="s">
        <v>19069</v>
      </c>
      <c r="B16761" t="s">
        <v>3076</v>
      </c>
      <c r="C16761">
        <v>57275</v>
      </c>
      <c r="D16761">
        <v>8223052873</v>
      </c>
    </row>
    <row r="16762" spans="1:4" x14ac:dyDescent="0.3">
      <c r="A16762" t="s">
        <v>19070</v>
      </c>
      <c r="B16762" t="s">
        <v>2809</v>
      </c>
      <c r="C16762">
        <v>26609</v>
      </c>
      <c r="D16762">
        <v>6284045549</v>
      </c>
    </row>
    <row r="16763" spans="1:4" x14ac:dyDescent="0.3">
      <c r="A16763" t="s">
        <v>19071</v>
      </c>
      <c r="B16763" t="s">
        <v>2387</v>
      </c>
      <c r="C16763">
        <v>12799</v>
      </c>
      <c r="D16763">
        <v>9548500949</v>
      </c>
    </row>
    <row r="16764" spans="1:4" x14ac:dyDescent="0.3">
      <c r="A16764" t="s">
        <v>19072</v>
      </c>
      <c r="B16764" t="s">
        <v>2325</v>
      </c>
      <c r="C16764">
        <v>50625</v>
      </c>
      <c r="D16764">
        <v>4185019157</v>
      </c>
    </row>
    <row r="16765" spans="1:4" x14ac:dyDescent="0.3">
      <c r="A16765" t="s">
        <v>19073</v>
      </c>
      <c r="B16765" t="s">
        <v>2691</v>
      </c>
      <c r="C16765">
        <v>34853</v>
      </c>
      <c r="D16765">
        <v>5984294621</v>
      </c>
    </row>
    <row r="16766" spans="1:4" x14ac:dyDescent="0.3">
      <c r="A16766" t="s">
        <v>19074</v>
      </c>
      <c r="B16766" t="s">
        <v>2546</v>
      </c>
      <c r="C16766">
        <v>40565</v>
      </c>
      <c r="D16766">
        <v>5211527984</v>
      </c>
    </row>
    <row r="16767" spans="1:4" x14ac:dyDescent="0.3">
      <c r="A16767" t="s">
        <v>19075</v>
      </c>
      <c r="B16767" t="s">
        <v>2931</v>
      </c>
      <c r="C16767">
        <v>53785</v>
      </c>
      <c r="D16767">
        <v>9305168396</v>
      </c>
    </row>
    <row r="16768" spans="1:4" x14ac:dyDescent="0.3">
      <c r="A16768" t="s">
        <v>19076</v>
      </c>
      <c r="B16768" t="s">
        <v>2093</v>
      </c>
      <c r="C16768">
        <v>33232</v>
      </c>
      <c r="D16768">
        <v>8361813608</v>
      </c>
    </row>
    <row r="16769" spans="1:4" x14ac:dyDescent="0.3">
      <c r="A16769" t="s">
        <v>19077</v>
      </c>
      <c r="B16769" t="s">
        <v>1944</v>
      </c>
      <c r="C16769">
        <v>27358</v>
      </c>
      <c r="D16769">
        <v>8401146046</v>
      </c>
    </row>
    <row r="16770" spans="1:4" x14ac:dyDescent="0.3">
      <c r="A16770" t="s">
        <v>19078</v>
      </c>
      <c r="B16770" t="s">
        <v>2951</v>
      </c>
      <c r="C16770">
        <v>22511</v>
      </c>
      <c r="D16770">
        <v>9072843924</v>
      </c>
    </row>
    <row r="16771" spans="1:4" x14ac:dyDescent="0.3">
      <c r="A16771" t="s">
        <v>19079</v>
      </c>
      <c r="B16771" t="s">
        <v>2223</v>
      </c>
      <c r="C16771">
        <v>20303</v>
      </c>
      <c r="D16771">
        <v>5064247826</v>
      </c>
    </row>
    <row r="16772" spans="1:4" x14ac:dyDescent="0.3">
      <c r="A16772" t="s">
        <v>19080</v>
      </c>
      <c r="B16772" t="s">
        <v>3915</v>
      </c>
      <c r="C16772">
        <v>56277</v>
      </c>
      <c r="D16772">
        <v>2045928187</v>
      </c>
    </row>
    <row r="16773" spans="1:4" x14ac:dyDescent="0.3">
      <c r="A16773" t="s">
        <v>19081</v>
      </c>
      <c r="B16773" t="s">
        <v>2484</v>
      </c>
      <c r="C16773">
        <v>59993</v>
      </c>
      <c r="D16773">
        <v>4219825649</v>
      </c>
    </row>
    <row r="16774" spans="1:4" x14ac:dyDescent="0.3">
      <c r="A16774" t="s">
        <v>19082</v>
      </c>
      <c r="B16774" t="s">
        <v>2797</v>
      </c>
      <c r="C16774">
        <v>28876</v>
      </c>
      <c r="D16774">
        <v>3164004753</v>
      </c>
    </row>
    <row r="16775" spans="1:4" x14ac:dyDescent="0.3">
      <c r="A16775" t="s">
        <v>19083</v>
      </c>
      <c r="B16775" t="s">
        <v>2670</v>
      </c>
      <c r="C16775">
        <v>36931</v>
      </c>
      <c r="D16775">
        <v>1606657585</v>
      </c>
    </row>
    <row r="16776" spans="1:4" x14ac:dyDescent="0.3">
      <c r="A16776" t="s">
        <v>19084</v>
      </c>
      <c r="B16776" t="s">
        <v>3785</v>
      </c>
      <c r="C16776">
        <v>25403</v>
      </c>
      <c r="D16776">
        <v>4986200380</v>
      </c>
    </row>
    <row r="16777" spans="1:4" x14ac:dyDescent="0.3">
      <c r="A16777" t="s">
        <v>19085</v>
      </c>
      <c r="B16777" t="s">
        <v>2491</v>
      </c>
      <c r="C16777">
        <v>41743</v>
      </c>
      <c r="D16777">
        <v>273083503</v>
      </c>
    </row>
    <row r="16778" spans="1:4" x14ac:dyDescent="0.3">
      <c r="A16778" t="s">
        <v>19086</v>
      </c>
      <c r="B16778" t="s">
        <v>2199</v>
      </c>
      <c r="C16778">
        <v>48458</v>
      </c>
      <c r="D16778">
        <v>502909099</v>
      </c>
    </row>
    <row r="16779" spans="1:4" x14ac:dyDescent="0.3">
      <c r="A16779" t="s">
        <v>19087</v>
      </c>
      <c r="B16779" t="s">
        <v>2089</v>
      </c>
      <c r="C16779">
        <v>43524</v>
      </c>
      <c r="D16779">
        <v>4097160079</v>
      </c>
    </row>
    <row r="16780" spans="1:4" x14ac:dyDescent="0.3">
      <c r="A16780" t="s">
        <v>19088</v>
      </c>
      <c r="B16780" t="s">
        <v>2205</v>
      </c>
      <c r="C16780">
        <v>58314</v>
      </c>
      <c r="D16780">
        <v>8748349712</v>
      </c>
    </row>
    <row r="16781" spans="1:4" x14ac:dyDescent="0.3">
      <c r="A16781" t="s">
        <v>19089</v>
      </c>
      <c r="B16781" t="s">
        <v>2288</v>
      </c>
      <c r="C16781">
        <v>12753</v>
      </c>
      <c r="D16781">
        <v>4492546545</v>
      </c>
    </row>
    <row r="16782" spans="1:4" x14ac:dyDescent="0.3">
      <c r="A16782" t="s">
        <v>19090</v>
      </c>
      <c r="B16782" t="s">
        <v>2305</v>
      </c>
      <c r="C16782">
        <v>53218</v>
      </c>
      <c r="D16782">
        <v>9107581297</v>
      </c>
    </row>
    <row r="16783" spans="1:4" x14ac:dyDescent="0.3">
      <c r="A16783" t="s">
        <v>19091</v>
      </c>
      <c r="B16783" t="s">
        <v>4018</v>
      </c>
      <c r="C16783">
        <v>59789</v>
      </c>
      <c r="D16783">
        <v>6487054410</v>
      </c>
    </row>
    <row r="16784" spans="1:4" x14ac:dyDescent="0.3">
      <c r="A16784" t="s">
        <v>19092</v>
      </c>
      <c r="B16784" t="s">
        <v>3758</v>
      </c>
      <c r="C16784">
        <v>32986</v>
      </c>
      <c r="D16784">
        <v>5077974136</v>
      </c>
    </row>
    <row r="16785" spans="1:4" x14ac:dyDescent="0.3">
      <c r="A16785" t="s">
        <v>19093</v>
      </c>
      <c r="B16785" t="s">
        <v>2466</v>
      </c>
      <c r="C16785">
        <v>47316</v>
      </c>
      <c r="D16785">
        <v>8024322455</v>
      </c>
    </row>
    <row r="16786" spans="1:4" x14ac:dyDescent="0.3">
      <c r="A16786" t="s">
        <v>19094</v>
      </c>
      <c r="B16786" t="s">
        <v>2841</v>
      </c>
      <c r="C16786">
        <v>59437</v>
      </c>
      <c r="D16786">
        <v>8099854152</v>
      </c>
    </row>
    <row r="16787" spans="1:4" x14ac:dyDescent="0.3">
      <c r="A16787" t="s">
        <v>19095</v>
      </c>
      <c r="B16787" t="s">
        <v>1944</v>
      </c>
      <c r="C16787">
        <v>34773</v>
      </c>
      <c r="D16787">
        <v>6789106936</v>
      </c>
    </row>
    <row r="16788" spans="1:4" x14ac:dyDescent="0.3">
      <c r="A16788" t="s">
        <v>19096</v>
      </c>
      <c r="B16788" t="s">
        <v>2269</v>
      </c>
      <c r="C16788">
        <v>57144</v>
      </c>
      <c r="D16788">
        <v>3292353998</v>
      </c>
    </row>
    <row r="16789" spans="1:4" x14ac:dyDescent="0.3">
      <c r="A16789" t="s">
        <v>19097</v>
      </c>
      <c r="B16789" t="s">
        <v>2530</v>
      </c>
      <c r="C16789">
        <v>35681</v>
      </c>
      <c r="D16789">
        <v>3609467622</v>
      </c>
    </row>
    <row r="16790" spans="1:4" x14ac:dyDescent="0.3">
      <c r="A16790" t="s">
        <v>19098</v>
      </c>
      <c r="B16790" t="s">
        <v>2576</v>
      </c>
      <c r="C16790">
        <v>24085</v>
      </c>
      <c r="D16790">
        <v>6322781804</v>
      </c>
    </row>
    <row r="16791" spans="1:4" x14ac:dyDescent="0.3">
      <c r="A16791" t="s">
        <v>19099</v>
      </c>
      <c r="B16791" t="s">
        <v>2312</v>
      </c>
      <c r="C16791">
        <v>28988</v>
      </c>
      <c r="D16791">
        <v>7249524151</v>
      </c>
    </row>
    <row r="16792" spans="1:4" x14ac:dyDescent="0.3">
      <c r="A16792" t="s">
        <v>19100</v>
      </c>
      <c r="B16792" t="s">
        <v>4422</v>
      </c>
      <c r="C16792">
        <v>35622</v>
      </c>
      <c r="D16792">
        <v>6789690301</v>
      </c>
    </row>
    <row r="16793" spans="1:4" x14ac:dyDescent="0.3">
      <c r="A16793" t="s">
        <v>19101</v>
      </c>
      <c r="B16793" t="s">
        <v>2279</v>
      </c>
      <c r="C16793">
        <v>25264</v>
      </c>
      <c r="D16793">
        <v>1079691642</v>
      </c>
    </row>
    <row r="16794" spans="1:4" x14ac:dyDescent="0.3">
      <c r="A16794" t="s">
        <v>19102</v>
      </c>
      <c r="B16794" t="s">
        <v>3369</v>
      </c>
      <c r="C16794">
        <v>12827</v>
      </c>
      <c r="D16794">
        <v>3101620996</v>
      </c>
    </row>
    <row r="16795" spans="1:4" x14ac:dyDescent="0.3">
      <c r="A16795" t="s">
        <v>19103</v>
      </c>
      <c r="B16795" t="s">
        <v>2452</v>
      </c>
      <c r="C16795">
        <v>30760</v>
      </c>
      <c r="D16795">
        <v>5064247826</v>
      </c>
    </row>
    <row r="16796" spans="1:4" x14ac:dyDescent="0.3">
      <c r="A16796" t="s">
        <v>19104</v>
      </c>
      <c r="B16796" t="s">
        <v>3113</v>
      </c>
      <c r="C16796">
        <v>22850</v>
      </c>
      <c r="D16796">
        <v>8750494546</v>
      </c>
    </row>
    <row r="16797" spans="1:4" x14ac:dyDescent="0.3">
      <c r="A16797" t="s">
        <v>19105</v>
      </c>
      <c r="B16797" t="s">
        <v>2249</v>
      </c>
      <c r="C16797">
        <v>10417</v>
      </c>
      <c r="D16797">
        <v>8346855079</v>
      </c>
    </row>
    <row r="16798" spans="1:4" x14ac:dyDescent="0.3">
      <c r="A16798" t="s">
        <v>19106</v>
      </c>
      <c r="B16798" t="s">
        <v>2190</v>
      </c>
      <c r="C16798">
        <v>37002</v>
      </c>
      <c r="D16798">
        <v>4795089876</v>
      </c>
    </row>
    <row r="16799" spans="1:4" x14ac:dyDescent="0.3">
      <c r="A16799" t="s">
        <v>19107</v>
      </c>
      <c r="B16799" t="s">
        <v>2047</v>
      </c>
      <c r="C16799">
        <v>18158</v>
      </c>
      <c r="D16799">
        <v>8445779583</v>
      </c>
    </row>
    <row r="16800" spans="1:4" x14ac:dyDescent="0.3">
      <c r="A16800" t="s">
        <v>19108</v>
      </c>
      <c r="B16800" t="s">
        <v>2419</v>
      </c>
      <c r="C16800">
        <v>27387</v>
      </c>
      <c r="D16800">
        <v>5759255762</v>
      </c>
    </row>
    <row r="16801" spans="1:4" x14ac:dyDescent="0.3">
      <c r="A16801" t="s">
        <v>19109</v>
      </c>
      <c r="B16801" t="s">
        <v>3758</v>
      </c>
      <c r="C16801">
        <v>40569</v>
      </c>
      <c r="D16801">
        <v>5293354957</v>
      </c>
    </row>
    <row r="16802" spans="1:4" x14ac:dyDescent="0.3">
      <c r="A16802" t="s">
        <v>19110</v>
      </c>
      <c r="B16802" t="s">
        <v>4422</v>
      </c>
      <c r="C16802">
        <v>19103</v>
      </c>
      <c r="D16802">
        <v>7637608875</v>
      </c>
    </row>
    <row r="16803" spans="1:4" x14ac:dyDescent="0.3">
      <c r="A16803" t="s">
        <v>19111</v>
      </c>
      <c r="B16803" t="s">
        <v>2225</v>
      </c>
      <c r="C16803">
        <v>30392</v>
      </c>
      <c r="D16803">
        <v>5064247826</v>
      </c>
    </row>
    <row r="16804" spans="1:4" x14ac:dyDescent="0.3">
      <c r="A16804" t="s">
        <v>19112</v>
      </c>
      <c r="B16804" t="s">
        <v>2035</v>
      </c>
      <c r="C16804">
        <v>37390</v>
      </c>
      <c r="D16804">
        <v>4396213212</v>
      </c>
    </row>
    <row r="16805" spans="1:4" x14ac:dyDescent="0.3">
      <c r="A16805" t="s">
        <v>19113</v>
      </c>
      <c r="B16805" t="s">
        <v>2365</v>
      </c>
      <c r="C16805">
        <v>46261</v>
      </c>
      <c r="D16805">
        <v>8646243699</v>
      </c>
    </row>
    <row r="16806" spans="1:4" x14ac:dyDescent="0.3">
      <c r="A16806" t="s">
        <v>19114</v>
      </c>
      <c r="B16806" t="s">
        <v>2350</v>
      </c>
      <c r="C16806">
        <v>55577</v>
      </c>
      <c r="D16806">
        <v>813371287</v>
      </c>
    </row>
    <row r="16807" spans="1:4" x14ac:dyDescent="0.3">
      <c r="A16807" t="s">
        <v>19115</v>
      </c>
      <c r="B16807" t="s">
        <v>2197</v>
      </c>
      <c r="C16807">
        <v>45004</v>
      </c>
      <c r="D16807">
        <v>3219601650</v>
      </c>
    </row>
    <row r="16808" spans="1:4" x14ac:dyDescent="0.3">
      <c r="A16808" t="s">
        <v>19116</v>
      </c>
      <c r="B16808" t="s">
        <v>3237</v>
      </c>
      <c r="C16808">
        <v>31772</v>
      </c>
      <c r="D16808">
        <v>8335120919</v>
      </c>
    </row>
    <row r="16809" spans="1:4" x14ac:dyDescent="0.3">
      <c r="A16809" t="s">
        <v>19117</v>
      </c>
      <c r="B16809" t="s">
        <v>2123</v>
      </c>
      <c r="C16809">
        <v>25020</v>
      </c>
      <c r="D16809">
        <v>2259282237</v>
      </c>
    </row>
    <row r="16810" spans="1:4" x14ac:dyDescent="0.3">
      <c r="A16810" t="s">
        <v>19118</v>
      </c>
      <c r="B16810" t="s">
        <v>2097</v>
      </c>
      <c r="C16810">
        <v>10770</v>
      </c>
      <c r="D16810">
        <v>7205288142</v>
      </c>
    </row>
    <row r="16811" spans="1:4" x14ac:dyDescent="0.3">
      <c r="A16811" t="s">
        <v>19119</v>
      </c>
      <c r="B16811" t="s">
        <v>2054</v>
      </c>
      <c r="C16811">
        <v>58004</v>
      </c>
      <c r="D16811">
        <v>9331851693</v>
      </c>
    </row>
    <row r="16812" spans="1:4" x14ac:dyDescent="0.3">
      <c r="A16812" t="s">
        <v>19120</v>
      </c>
      <c r="B16812" t="s">
        <v>2345</v>
      </c>
      <c r="C16812">
        <v>16508</v>
      </c>
      <c r="D16812">
        <v>3819859829</v>
      </c>
    </row>
    <row r="16813" spans="1:4" x14ac:dyDescent="0.3">
      <c r="A16813" t="s">
        <v>19121</v>
      </c>
      <c r="B16813" t="s">
        <v>3291</v>
      </c>
      <c r="C16813">
        <v>28837</v>
      </c>
      <c r="D16813">
        <v>6260817967</v>
      </c>
    </row>
    <row r="16814" spans="1:4" x14ac:dyDescent="0.3">
      <c r="A16814" t="s">
        <v>19122</v>
      </c>
      <c r="B16814" t="s">
        <v>2146</v>
      </c>
      <c r="C16814">
        <v>33897</v>
      </c>
      <c r="D16814">
        <v>6009848660</v>
      </c>
    </row>
    <row r="16815" spans="1:4" x14ac:dyDescent="0.3">
      <c r="A16815" t="s">
        <v>19123</v>
      </c>
      <c r="B16815" t="s">
        <v>2746</v>
      </c>
      <c r="C16815">
        <v>16043</v>
      </c>
      <c r="D16815">
        <v>5341512014</v>
      </c>
    </row>
    <row r="16816" spans="1:4" x14ac:dyDescent="0.3">
      <c r="A16816" t="s">
        <v>19124</v>
      </c>
      <c r="B16816" t="s">
        <v>2636</v>
      </c>
      <c r="C16816">
        <v>37125</v>
      </c>
      <c r="D16816">
        <v>2292892200</v>
      </c>
    </row>
    <row r="16817" spans="1:4" x14ac:dyDescent="0.3">
      <c r="A16817" t="s">
        <v>19125</v>
      </c>
      <c r="B16817" t="s">
        <v>2674</v>
      </c>
      <c r="C16817">
        <v>38836</v>
      </c>
      <c r="D16817">
        <v>1475796307</v>
      </c>
    </row>
    <row r="16818" spans="1:4" x14ac:dyDescent="0.3">
      <c r="A16818" t="s">
        <v>19126</v>
      </c>
      <c r="B16818" t="s">
        <v>3508</v>
      </c>
      <c r="C16818">
        <v>26087</v>
      </c>
      <c r="D16818">
        <v>6842801095</v>
      </c>
    </row>
    <row r="16819" spans="1:4" x14ac:dyDescent="0.3">
      <c r="A16819" t="s">
        <v>19127</v>
      </c>
      <c r="B16819" t="s">
        <v>2016</v>
      </c>
      <c r="C16819">
        <v>56968</v>
      </c>
      <c r="D16819">
        <v>6734537986</v>
      </c>
    </row>
    <row r="16820" spans="1:4" x14ac:dyDescent="0.3">
      <c r="A16820" t="s">
        <v>19128</v>
      </c>
      <c r="B16820" t="s">
        <v>3356</v>
      </c>
      <c r="C16820">
        <v>47797</v>
      </c>
      <c r="D16820">
        <v>2975315244</v>
      </c>
    </row>
    <row r="16821" spans="1:4" x14ac:dyDescent="0.3">
      <c r="A16821" t="s">
        <v>19129</v>
      </c>
      <c r="B16821" t="s">
        <v>2693</v>
      </c>
      <c r="C16821">
        <v>27115</v>
      </c>
      <c r="D16821">
        <v>3858163570</v>
      </c>
    </row>
    <row r="16822" spans="1:4" x14ac:dyDescent="0.3">
      <c r="A16822" t="s">
        <v>19130</v>
      </c>
      <c r="B16822" t="s">
        <v>2041</v>
      </c>
      <c r="C16822">
        <v>40235</v>
      </c>
      <c r="D16822">
        <v>2279888742</v>
      </c>
    </row>
    <row r="16823" spans="1:4" x14ac:dyDescent="0.3">
      <c r="A16823" t="s">
        <v>19131</v>
      </c>
      <c r="B16823" t="s">
        <v>1960</v>
      </c>
      <c r="C16823">
        <v>45622</v>
      </c>
      <c r="D16823">
        <v>5903124704</v>
      </c>
    </row>
    <row r="16824" spans="1:4" x14ac:dyDescent="0.3">
      <c r="A16824" t="s">
        <v>19132</v>
      </c>
      <c r="B16824" t="s">
        <v>2321</v>
      </c>
      <c r="C16824">
        <v>28561</v>
      </c>
      <c r="D16824">
        <v>8289594380</v>
      </c>
    </row>
    <row r="16825" spans="1:4" x14ac:dyDescent="0.3">
      <c r="A16825" t="s">
        <v>19133</v>
      </c>
      <c r="B16825" t="s">
        <v>2498</v>
      </c>
      <c r="C16825">
        <v>38953</v>
      </c>
      <c r="D16825">
        <v>2944219065</v>
      </c>
    </row>
    <row r="16826" spans="1:4" x14ac:dyDescent="0.3">
      <c r="A16826" t="s">
        <v>19134</v>
      </c>
      <c r="B16826" t="s">
        <v>1954</v>
      </c>
      <c r="C16826">
        <v>48715</v>
      </c>
      <c r="D16826">
        <v>4482855448</v>
      </c>
    </row>
    <row r="16827" spans="1:4" x14ac:dyDescent="0.3">
      <c r="A16827" t="s">
        <v>19135</v>
      </c>
      <c r="B16827" t="s">
        <v>1978</v>
      </c>
      <c r="C16827">
        <v>56938</v>
      </c>
      <c r="D16827">
        <v>4852897158</v>
      </c>
    </row>
    <row r="16828" spans="1:4" x14ac:dyDescent="0.3">
      <c r="A16828" t="s">
        <v>19136</v>
      </c>
      <c r="B16828" t="s">
        <v>2778</v>
      </c>
      <c r="C16828">
        <v>26623</v>
      </c>
      <c r="D16828">
        <v>1743464649</v>
      </c>
    </row>
    <row r="16829" spans="1:4" x14ac:dyDescent="0.3">
      <c r="A16829" t="s">
        <v>19137</v>
      </c>
      <c r="B16829" t="s">
        <v>2680</v>
      </c>
      <c r="C16829">
        <v>37190</v>
      </c>
      <c r="D16829">
        <v>6713405010</v>
      </c>
    </row>
    <row r="16830" spans="1:4" x14ac:dyDescent="0.3">
      <c r="A16830" t="s">
        <v>19138</v>
      </c>
      <c r="B16830" t="s">
        <v>2473</v>
      </c>
      <c r="C16830">
        <v>51291</v>
      </c>
      <c r="D16830">
        <v>1549399640</v>
      </c>
    </row>
    <row r="16831" spans="1:4" x14ac:dyDescent="0.3">
      <c r="A16831" t="s">
        <v>19139</v>
      </c>
      <c r="B16831" t="s">
        <v>2540</v>
      </c>
      <c r="C16831">
        <v>45587</v>
      </c>
      <c r="D16831">
        <v>6322781804</v>
      </c>
    </row>
    <row r="16832" spans="1:4" x14ac:dyDescent="0.3">
      <c r="A16832" t="s">
        <v>19140</v>
      </c>
      <c r="B16832" t="s">
        <v>1946</v>
      </c>
      <c r="C16832">
        <v>59225</v>
      </c>
      <c r="D16832">
        <v>4191160419</v>
      </c>
    </row>
    <row r="16833" spans="1:4" x14ac:dyDescent="0.3">
      <c r="A16833" t="s">
        <v>19141</v>
      </c>
      <c r="B16833" t="s">
        <v>2135</v>
      </c>
      <c r="C16833">
        <v>18358</v>
      </c>
      <c r="D16833">
        <v>3473885983</v>
      </c>
    </row>
    <row r="16834" spans="1:4" x14ac:dyDescent="0.3">
      <c r="A16834" t="s">
        <v>19142</v>
      </c>
      <c r="B16834" t="s">
        <v>2037</v>
      </c>
      <c r="C16834">
        <v>29483</v>
      </c>
      <c r="D16834">
        <v>6852060985</v>
      </c>
    </row>
    <row r="16835" spans="1:4" x14ac:dyDescent="0.3">
      <c r="A16835" t="s">
        <v>19143</v>
      </c>
      <c r="B16835" t="s">
        <v>2288</v>
      </c>
      <c r="C16835">
        <v>31050</v>
      </c>
      <c r="D16835">
        <v>4401069773</v>
      </c>
    </row>
    <row r="16836" spans="1:4" x14ac:dyDescent="0.3">
      <c r="A16836" t="s">
        <v>19144</v>
      </c>
      <c r="B16836" t="s">
        <v>2123</v>
      </c>
      <c r="C16836">
        <v>51246</v>
      </c>
      <c r="D16836">
        <v>3060876401</v>
      </c>
    </row>
    <row r="16837" spans="1:4" x14ac:dyDescent="0.3">
      <c r="A16837" t="s">
        <v>19145</v>
      </c>
      <c r="B16837" t="s">
        <v>2383</v>
      </c>
      <c r="C16837">
        <v>10414</v>
      </c>
      <c r="D16837">
        <v>9803956825</v>
      </c>
    </row>
    <row r="16838" spans="1:4" x14ac:dyDescent="0.3">
      <c r="A16838" t="s">
        <v>19146</v>
      </c>
      <c r="B16838" t="s">
        <v>1936</v>
      </c>
      <c r="C16838">
        <v>52295</v>
      </c>
      <c r="D16838">
        <v>3435517239</v>
      </c>
    </row>
    <row r="16839" spans="1:4" x14ac:dyDescent="0.3">
      <c r="A16839" t="s">
        <v>19147</v>
      </c>
      <c r="B16839" t="s">
        <v>2129</v>
      </c>
      <c r="C16839">
        <v>47347</v>
      </c>
      <c r="D16839">
        <v>9369490930</v>
      </c>
    </row>
    <row r="16840" spans="1:4" x14ac:dyDescent="0.3">
      <c r="A16840" t="s">
        <v>19148</v>
      </c>
      <c r="B16840" t="s">
        <v>2740</v>
      </c>
      <c r="C16840">
        <v>31664</v>
      </c>
      <c r="D16840">
        <v>5863557389</v>
      </c>
    </row>
    <row r="16841" spans="1:4" x14ac:dyDescent="0.3">
      <c r="A16841" t="s">
        <v>19149</v>
      </c>
      <c r="B16841" t="s">
        <v>2310</v>
      </c>
      <c r="C16841">
        <v>56175</v>
      </c>
      <c r="D16841">
        <v>1599457717</v>
      </c>
    </row>
    <row r="16842" spans="1:4" x14ac:dyDescent="0.3">
      <c r="A16842" t="s">
        <v>19150</v>
      </c>
      <c r="B16842" t="s">
        <v>3076</v>
      </c>
      <c r="C16842">
        <v>46841</v>
      </c>
      <c r="D16842">
        <v>4150450668</v>
      </c>
    </row>
    <row r="16843" spans="1:4" x14ac:dyDescent="0.3">
      <c r="A16843" t="s">
        <v>19151</v>
      </c>
      <c r="B16843" t="s">
        <v>2380</v>
      </c>
      <c r="C16843">
        <v>32922</v>
      </c>
      <c r="D16843">
        <v>209942509</v>
      </c>
    </row>
    <row r="16844" spans="1:4" x14ac:dyDescent="0.3">
      <c r="A16844" t="s">
        <v>19152</v>
      </c>
      <c r="B16844" t="s">
        <v>3517</v>
      </c>
      <c r="C16844">
        <v>40150</v>
      </c>
      <c r="D16844">
        <v>4578004252</v>
      </c>
    </row>
    <row r="16845" spans="1:4" x14ac:dyDescent="0.3">
      <c r="A16845" t="s">
        <v>19153</v>
      </c>
      <c r="B16845" t="s">
        <v>2393</v>
      </c>
      <c r="C16845">
        <v>51059</v>
      </c>
      <c r="D16845">
        <v>4759627103</v>
      </c>
    </row>
    <row r="16846" spans="1:4" x14ac:dyDescent="0.3">
      <c r="A16846" t="s">
        <v>19154</v>
      </c>
      <c r="B16846" t="s">
        <v>2901</v>
      </c>
      <c r="C16846">
        <v>46498</v>
      </c>
      <c r="D16846">
        <v>5863557389</v>
      </c>
    </row>
    <row r="16847" spans="1:4" x14ac:dyDescent="0.3">
      <c r="A16847" t="s">
        <v>19155</v>
      </c>
      <c r="B16847" t="s">
        <v>2205</v>
      </c>
      <c r="C16847">
        <v>19850</v>
      </c>
      <c r="D16847">
        <v>3932861779</v>
      </c>
    </row>
    <row r="16848" spans="1:4" x14ac:dyDescent="0.3">
      <c r="A16848" t="s">
        <v>19156</v>
      </c>
      <c r="B16848" t="s">
        <v>2168</v>
      </c>
      <c r="C16848">
        <v>55667</v>
      </c>
      <c r="D16848">
        <v>8044612831</v>
      </c>
    </row>
    <row r="16849" spans="1:4" x14ac:dyDescent="0.3">
      <c r="A16849" t="s">
        <v>19157</v>
      </c>
      <c r="B16849" t="s">
        <v>1980</v>
      </c>
      <c r="C16849">
        <v>11781</v>
      </c>
      <c r="D16849">
        <v>4031884281</v>
      </c>
    </row>
    <row r="16850" spans="1:4" x14ac:dyDescent="0.3">
      <c r="A16850" t="s">
        <v>19158</v>
      </c>
      <c r="B16850" t="s">
        <v>2475</v>
      </c>
      <c r="C16850">
        <v>28650</v>
      </c>
      <c r="D16850">
        <v>4638232353</v>
      </c>
    </row>
    <row r="16851" spans="1:4" x14ac:dyDescent="0.3">
      <c r="A16851" t="s">
        <v>19159</v>
      </c>
      <c r="B16851" t="s">
        <v>2663</v>
      </c>
      <c r="C16851">
        <v>31711</v>
      </c>
      <c r="D16851">
        <v>7914395587</v>
      </c>
    </row>
    <row r="16852" spans="1:4" x14ac:dyDescent="0.3">
      <c r="A16852" t="s">
        <v>19160</v>
      </c>
      <c r="B16852" t="s">
        <v>5394</v>
      </c>
      <c r="C16852">
        <v>26120</v>
      </c>
      <c r="D16852">
        <v>7402856011</v>
      </c>
    </row>
    <row r="16853" spans="1:4" x14ac:dyDescent="0.3">
      <c r="A16853" t="s">
        <v>19161</v>
      </c>
      <c r="B16853" t="s">
        <v>2225</v>
      </c>
      <c r="C16853">
        <v>11394</v>
      </c>
      <c r="D16853">
        <v>1990334539</v>
      </c>
    </row>
    <row r="16854" spans="1:4" x14ac:dyDescent="0.3">
      <c r="A16854" t="s">
        <v>19162</v>
      </c>
      <c r="B16854" t="s">
        <v>2431</v>
      </c>
      <c r="C16854">
        <v>30429</v>
      </c>
      <c r="D16854">
        <v>7824503232</v>
      </c>
    </row>
    <row r="16855" spans="1:4" x14ac:dyDescent="0.3">
      <c r="A16855" t="s">
        <v>19163</v>
      </c>
      <c r="B16855" t="s">
        <v>2841</v>
      </c>
      <c r="C16855">
        <v>21967</v>
      </c>
      <c r="D16855">
        <v>4997183822</v>
      </c>
    </row>
    <row r="16856" spans="1:4" x14ac:dyDescent="0.3">
      <c r="A16856" t="s">
        <v>19164</v>
      </c>
      <c r="B16856" t="s">
        <v>3758</v>
      </c>
      <c r="C16856">
        <v>57260</v>
      </c>
      <c r="D16856">
        <v>2128813026</v>
      </c>
    </row>
    <row r="16857" spans="1:4" x14ac:dyDescent="0.3">
      <c r="A16857" t="s">
        <v>19165</v>
      </c>
      <c r="B16857" t="s">
        <v>2194</v>
      </c>
      <c r="C16857">
        <v>21539</v>
      </c>
      <c r="D16857">
        <v>7160109333</v>
      </c>
    </row>
    <row r="16858" spans="1:4" x14ac:dyDescent="0.3">
      <c r="A16858" t="s">
        <v>19166</v>
      </c>
      <c r="B16858" t="s">
        <v>1976</v>
      </c>
      <c r="C16858">
        <v>54910</v>
      </c>
      <c r="D16858">
        <v>5479449389</v>
      </c>
    </row>
    <row r="16859" spans="1:4" x14ac:dyDescent="0.3">
      <c r="A16859" t="s">
        <v>19167</v>
      </c>
      <c r="B16859" t="s">
        <v>3915</v>
      </c>
      <c r="C16859">
        <v>41603</v>
      </c>
      <c r="D16859">
        <v>7775126329</v>
      </c>
    </row>
    <row r="16860" spans="1:4" x14ac:dyDescent="0.3">
      <c r="A16860" t="s">
        <v>19168</v>
      </c>
      <c r="B16860" t="s">
        <v>1980</v>
      </c>
      <c r="C16860">
        <v>49809</v>
      </c>
      <c r="D16860">
        <v>9617190826</v>
      </c>
    </row>
    <row r="16861" spans="1:4" x14ac:dyDescent="0.3">
      <c r="A16861" t="s">
        <v>19169</v>
      </c>
      <c r="B16861" t="s">
        <v>4163</v>
      </c>
      <c r="C16861">
        <v>59682</v>
      </c>
      <c r="D16861">
        <v>3156820482</v>
      </c>
    </row>
    <row r="16862" spans="1:4" x14ac:dyDescent="0.3">
      <c r="A16862" t="s">
        <v>19170</v>
      </c>
      <c r="B16862" t="s">
        <v>2199</v>
      </c>
      <c r="C16862">
        <v>47187</v>
      </c>
      <c r="D16862">
        <v>7473861379</v>
      </c>
    </row>
    <row r="16863" spans="1:4" x14ac:dyDescent="0.3">
      <c r="A16863" t="s">
        <v>19171</v>
      </c>
      <c r="B16863" t="s">
        <v>2757</v>
      </c>
      <c r="C16863">
        <v>53502</v>
      </c>
      <c r="D16863">
        <v>8841637323</v>
      </c>
    </row>
    <row r="16864" spans="1:4" x14ac:dyDescent="0.3">
      <c r="A16864" t="s">
        <v>19172</v>
      </c>
      <c r="B16864" t="s">
        <v>3126</v>
      </c>
      <c r="C16864">
        <v>49841</v>
      </c>
      <c r="D16864">
        <v>2885061928</v>
      </c>
    </row>
    <row r="16865" spans="1:4" x14ac:dyDescent="0.3">
      <c r="A16865" t="s">
        <v>19173</v>
      </c>
      <c r="B16865" t="s">
        <v>2149</v>
      </c>
      <c r="C16865">
        <v>18415</v>
      </c>
      <c r="D16865">
        <v>449160092</v>
      </c>
    </row>
    <row r="16866" spans="1:4" x14ac:dyDescent="0.3">
      <c r="A16866" t="s">
        <v>19174</v>
      </c>
      <c r="B16866" t="s">
        <v>2073</v>
      </c>
      <c r="C16866">
        <v>58996</v>
      </c>
      <c r="D16866">
        <v>7281103514</v>
      </c>
    </row>
    <row r="16867" spans="1:4" x14ac:dyDescent="0.3">
      <c r="A16867" t="s">
        <v>19175</v>
      </c>
      <c r="B16867" t="s">
        <v>2623</v>
      </c>
      <c r="C16867">
        <v>40862</v>
      </c>
      <c r="D16867">
        <v>9885165231</v>
      </c>
    </row>
    <row r="16868" spans="1:4" x14ac:dyDescent="0.3">
      <c r="A16868" t="s">
        <v>19176</v>
      </c>
      <c r="B16868" t="s">
        <v>2069</v>
      </c>
      <c r="C16868">
        <v>47973</v>
      </c>
      <c r="D16868">
        <v>2859931651</v>
      </c>
    </row>
    <row r="16869" spans="1:4" x14ac:dyDescent="0.3">
      <c r="A16869" t="s">
        <v>19177</v>
      </c>
      <c r="B16869" t="s">
        <v>2182</v>
      </c>
      <c r="C16869">
        <v>17317</v>
      </c>
      <c r="D16869">
        <v>3764546336</v>
      </c>
    </row>
    <row r="16870" spans="1:4" x14ac:dyDescent="0.3">
      <c r="A16870" t="s">
        <v>19178</v>
      </c>
      <c r="B16870" t="s">
        <v>4422</v>
      </c>
      <c r="C16870">
        <v>32132</v>
      </c>
      <c r="D16870">
        <v>5675852751</v>
      </c>
    </row>
    <row r="16871" spans="1:4" x14ac:dyDescent="0.3">
      <c r="A16871" t="s">
        <v>19179</v>
      </c>
      <c r="B16871" t="s">
        <v>2997</v>
      </c>
      <c r="C16871">
        <v>11696</v>
      </c>
      <c r="D16871">
        <v>6321654205</v>
      </c>
    </row>
    <row r="16872" spans="1:4" x14ac:dyDescent="0.3">
      <c r="A16872" t="s">
        <v>19180</v>
      </c>
      <c r="B16872" t="s">
        <v>3560</v>
      </c>
      <c r="C16872">
        <v>19581</v>
      </c>
      <c r="D16872">
        <v>9023313240</v>
      </c>
    </row>
    <row r="16873" spans="1:4" x14ac:dyDescent="0.3">
      <c r="A16873" t="s">
        <v>19181</v>
      </c>
      <c r="B16873" t="s">
        <v>1964</v>
      </c>
      <c r="C16873">
        <v>19441</v>
      </c>
      <c r="D16873">
        <v>3127459866</v>
      </c>
    </row>
    <row r="16874" spans="1:4" x14ac:dyDescent="0.3">
      <c r="A16874" t="s">
        <v>19182</v>
      </c>
      <c r="B16874" t="s">
        <v>3508</v>
      </c>
      <c r="C16874">
        <v>20100</v>
      </c>
      <c r="D16874">
        <v>4453705328</v>
      </c>
    </row>
    <row r="16875" spans="1:4" x14ac:dyDescent="0.3">
      <c r="A16875" t="s">
        <v>19183</v>
      </c>
      <c r="B16875" t="s">
        <v>2001</v>
      </c>
      <c r="C16875">
        <v>52690</v>
      </c>
      <c r="D16875">
        <v>6364724701</v>
      </c>
    </row>
    <row r="16876" spans="1:4" x14ac:dyDescent="0.3">
      <c r="A16876" t="s">
        <v>19184</v>
      </c>
      <c r="B16876" t="s">
        <v>2087</v>
      </c>
      <c r="C16876">
        <v>41637</v>
      </c>
      <c r="D16876">
        <v>4235594176</v>
      </c>
    </row>
    <row r="16877" spans="1:4" x14ac:dyDescent="0.3">
      <c r="A16877" t="s">
        <v>19185</v>
      </c>
      <c r="B16877" t="s">
        <v>2194</v>
      </c>
      <c r="C16877">
        <v>23731</v>
      </c>
      <c r="D16877">
        <v>9328457335</v>
      </c>
    </row>
    <row r="16878" spans="1:4" x14ac:dyDescent="0.3">
      <c r="A16878" t="s">
        <v>19186</v>
      </c>
      <c r="B16878" t="s">
        <v>2540</v>
      </c>
      <c r="C16878">
        <v>18520</v>
      </c>
      <c r="D16878">
        <v>7243767311</v>
      </c>
    </row>
    <row r="16879" spans="1:4" x14ac:dyDescent="0.3">
      <c r="A16879" t="s">
        <v>19187</v>
      </c>
      <c r="B16879" t="s">
        <v>2415</v>
      </c>
      <c r="C16879">
        <v>11308</v>
      </c>
      <c r="D16879">
        <v>9331851693</v>
      </c>
    </row>
    <row r="16880" spans="1:4" x14ac:dyDescent="0.3">
      <c r="A16880" t="s">
        <v>19188</v>
      </c>
      <c r="B16880" t="s">
        <v>2166</v>
      </c>
      <c r="C16880">
        <v>42802</v>
      </c>
      <c r="D16880">
        <v>4219825649</v>
      </c>
    </row>
    <row r="16881" spans="1:4" x14ac:dyDescent="0.3">
      <c r="A16881" t="s">
        <v>19189</v>
      </c>
      <c r="B16881" t="s">
        <v>2426</v>
      </c>
      <c r="C16881">
        <v>26693</v>
      </c>
      <c r="D16881">
        <v>6375014751</v>
      </c>
    </row>
    <row r="16882" spans="1:4" x14ac:dyDescent="0.3">
      <c r="A16882" t="s">
        <v>19190</v>
      </c>
      <c r="B16882" t="s">
        <v>2491</v>
      </c>
      <c r="C16882">
        <v>45579</v>
      </c>
      <c r="D16882">
        <v>4773306254</v>
      </c>
    </row>
    <row r="16883" spans="1:4" x14ac:dyDescent="0.3">
      <c r="A16883" t="s">
        <v>19191</v>
      </c>
      <c r="B16883" t="s">
        <v>1970</v>
      </c>
      <c r="C16883">
        <v>24234</v>
      </c>
      <c r="D16883">
        <v>813832926</v>
      </c>
    </row>
    <row r="16884" spans="1:4" x14ac:dyDescent="0.3">
      <c r="A16884" t="s">
        <v>19192</v>
      </c>
      <c r="B16884" t="s">
        <v>2137</v>
      </c>
      <c r="C16884">
        <v>34576</v>
      </c>
      <c r="D16884">
        <v>509393462</v>
      </c>
    </row>
    <row r="16885" spans="1:4" x14ac:dyDescent="0.3">
      <c r="A16885" t="s">
        <v>19193</v>
      </c>
      <c r="B16885" t="s">
        <v>2593</v>
      </c>
      <c r="C16885">
        <v>40129</v>
      </c>
      <c r="D16885">
        <v>4795089876</v>
      </c>
    </row>
    <row r="16886" spans="1:4" x14ac:dyDescent="0.3">
      <c r="A16886" t="s">
        <v>19194</v>
      </c>
      <c r="B16886" t="s">
        <v>2473</v>
      </c>
      <c r="C16886">
        <v>34960</v>
      </c>
      <c r="D16886">
        <v>1972775170</v>
      </c>
    </row>
    <row r="16887" spans="1:4" x14ac:dyDescent="0.3">
      <c r="A16887" t="s">
        <v>19195</v>
      </c>
      <c r="B16887" t="s">
        <v>2396</v>
      </c>
      <c r="C16887">
        <v>15563</v>
      </c>
      <c r="D16887">
        <v>4838770758</v>
      </c>
    </row>
    <row r="16888" spans="1:4" x14ac:dyDescent="0.3">
      <c r="A16888" t="s">
        <v>19196</v>
      </c>
      <c r="B16888" t="s">
        <v>2405</v>
      </c>
      <c r="C16888">
        <v>16996</v>
      </c>
      <c r="D16888">
        <v>357531329</v>
      </c>
    </row>
    <row r="16889" spans="1:4" x14ac:dyDescent="0.3">
      <c r="A16889" t="s">
        <v>19197</v>
      </c>
      <c r="B16889" t="s">
        <v>2494</v>
      </c>
      <c r="C16889">
        <v>37297</v>
      </c>
      <c r="D16889">
        <v>7628323464</v>
      </c>
    </row>
    <row r="16890" spans="1:4" x14ac:dyDescent="0.3">
      <c r="A16890" t="s">
        <v>19198</v>
      </c>
      <c r="B16890" t="s">
        <v>2164</v>
      </c>
      <c r="C16890">
        <v>14084</v>
      </c>
      <c r="D16890">
        <v>1313434965</v>
      </c>
    </row>
    <row r="16891" spans="1:4" x14ac:dyDescent="0.3">
      <c r="A16891" t="s">
        <v>19199</v>
      </c>
      <c r="B16891" t="s">
        <v>2028</v>
      </c>
      <c r="C16891">
        <v>20661</v>
      </c>
      <c r="D16891">
        <v>5764917026</v>
      </c>
    </row>
    <row r="16892" spans="1:4" x14ac:dyDescent="0.3">
      <c r="A16892" t="s">
        <v>19200</v>
      </c>
      <c r="B16892" t="s">
        <v>2177</v>
      </c>
      <c r="C16892">
        <v>59186</v>
      </c>
      <c r="D16892">
        <v>826490107</v>
      </c>
    </row>
    <row r="16893" spans="1:4" x14ac:dyDescent="0.3">
      <c r="A16893" t="s">
        <v>19201</v>
      </c>
      <c r="B16893" t="s">
        <v>2380</v>
      </c>
      <c r="C16893">
        <v>21456</v>
      </c>
      <c r="D16893">
        <v>6260817967</v>
      </c>
    </row>
    <row r="16894" spans="1:4" x14ac:dyDescent="0.3">
      <c r="A16894" t="s">
        <v>19202</v>
      </c>
      <c r="B16894" t="s">
        <v>2047</v>
      </c>
      <c r="C16894">
        <v>30294</v>
      </c>
      <c r="D16894">
        <v>2533903736</v>
      </c>
    </row>
    <row r="16895" spans="1:4" x14ac:dyDescent="0.3">
      <c r="A16895" t="s">
        <v>19203</v>
      </c>
      <c r="B16895" t="s">
        <v>2290</v>
      </c>
      <c r="C16895">
        <v>45201</v>
      </c>
      <c r="D16895">
        <v>5064247826</v>
      </c>
    </row>
    <row r="16896" spans="1:4" x14ac:dyDescent="0.3">
      <c r="A16896" t="s">
        <v>19204</v>
      </c>
      <c r="B16896" t="s">
        <v>2470</v>
      </c>
      <c r="C16896">
        <v>17384</v>
      </c>
      <c r="D16896">
        <v>250257920</v>
      </c>
    </row>
    <row r="16897" spans="1:4" x14ac:dyDescent="0.3">
      <c r="A16897" t="s">
        <v>19205</v>
      </c>
      <c r="B16897" t="s">
        <v>2533</v>
      </c>
      <c r="C16897">
        <v>27703</v>
      </c>
      <c r="D16897">
        <v>7469392467</v>
      </c>
    </row>
    <row r="16898" spans="1:4" x14ac:dyDescent="0.3">
      <c r="A16898" t="s">
        <v>19206</v>
      </c>
      <c r="B16898" t="s">
        <v>2106</v>
      </c>
      <c r="C16898">
        <v>33402</v>
      </c>
      <c r="D16898">
        <v>278558984</v>
      </c>
    </row>
    <row r="16899" spans="1:4" x14ac:dyDescent="0.3">
      <c r="A16899" t="s">
        <v>19207</v>
      </c>
      <c r="B16899" t="s">
        <v>2337</v>
      </c>
      <c r="C16899">
        <v>51139</v>
      </c>
      <c r="D16899">
        <v>7888574610</v>
      </c>
    </row>
    <row r="16900" spans="1:4" x14ac:dyDescent="0.3">
      <c r="A16900" t="s">
        <v>19208</v>
      </c>
      <c r="B16900" t="s">
        <v>2797</v>
      </c>
      <c r="C16900">
        <v>19491</v>
      </c>
      <c r="D16900">
        <v>2402470968</v>
      </c>
    </row>
    <row r="16901" spans="1:4" x14ac:dyDescent="0.3">
      <c r="A16901" t="s">
        <v>19209</v>
      </c>
      <c r="B16901" t="s">
        <v>1962</v>
      </c>
      <c r="C16901">
        <v>10194</v>
      </c>
      <c r="D16901">
        <v>6988089128</v>
      </c>
    </row>
    <row r="16902" spans="1:4" x14ac:dyDescent="0.3">
      <c r="A16902" t="s">
        <v>19210</v>
      </c>
      <c r="B16902" t="s">
        <v>1950</v>
      </c>
      <c r="C16902">
        <v>54049</v>
      </c>
      <c r="D16902">
        <v>5811999097</v>
      </c>
    </row>
    <row r="16903" spans="1:4" x14ac:dyDescent="0.3">
      <c r="A16903" t="s">
        <v>19211</v>
      </c>
      <c r="B16903" t="s">
        <v>1999</v>
      </c>
      <c r="C16903">
        <v>23977</v>
      </c>
      <c r="D16903">
        <v>6321654205</v>
      </c>
    </row>
    <row r="16904" spans="1:4" x14ac:dyDescent="0.3">
      <c r="A16904" t="s">
        <v>19212</v>
      </c>
      <c r="B16904" t="s">
        <v>2496</v>
      </c>
      <c r="C16904">
        <v>38958</v>
      </c>
      <c r="D16904">
        <v>5684780105</v>
      </c>
    </row>
    <row r="16905" spans="1:4" x14ac:dyDescent="0.3">
      <c r="A16905" t="s">
        <v>19213</v>
      </c>
      <c r="B16905" t="s">
        <v>2246</v>
      </c>
      <c r="C16905">
        <v>34095</v>
      </c>
      <c r="D16905">
        <v>8387947148</v>
      </c>
    </row>
    <row r="16906" spans="1:4" x14ac:dyDescent="0.3">
      <c r="A16906" t="s">
        <v>19214</v>
      </c>
      <c r="B16906" t="s">
        <v>2498</v>
      </c>
      <c r="C16906">
        <v>59890</v>
      </c>
      <c r="D16906">
        <v>1888252693</v>
      </c>
    </row>
    <row r="16907" spans="1:4" x14ac:dyDescent="0.3">
      <c r="A16907" t="s">
        <v>19215</v>
      </c>
      <c r="B16907" t="s">
        <v>2210</v>
      </c>
      <c r="C16907">
        <v>31931</v>
      </c>
      <c r="D16907">
        <v>6446166575</v>
      </c>
    </row>
    <row r="16908" spans="1:4" x14ac:dyDescent="0.3">
      <c r="A16908" t="s">
        <v>19216</v>
      </c>
      <c r="B16908" t="s">
        <v>3369</v>
      </c>
      <c r="C16908">
        <v>43888</v>
      </c>
      <c r="D16908">
        <v>8692509450</v>
      </c>
    </row>
    <row r="16909" spans="1:4" x14ac:dyDescent="0.3">
      <c r="A16909" t="s">
        <v>19217</v>
      </c>
      <c r="B16909" t="s">
        <v>2121</v>
      </c>
      <c r="C16909">
        <v>42499</v>
      </c>
      <c r="D16909">
        <v>1096335336</v>
      </c>
    </row>
    <row r="16910" spans="1:4" x14ac:dyDescent="0.3">
      <c r="A16910" t="s">
        <v>19218</v>
      </c>
      <c r="B16910" t="s">
        <v>2452</v>
      </c>
      <c r="C16910">
        <v>21000</v>
      </c>
      <c r="D16910">
        <v>3764546336</v>
      </c>
    </row>
    <row r="16911" spans="1:4" x14ac:dyDescent="0.3">
      <c r="A16911" t="s">
        <v>19219</v>
      </c>
      <c r="B16911" t="s">
        <v>1986</v>
      </c>
      <c r="C16911">
        <v>40314</v>
      </c>
      <c r="D16911">
        <v>813371287</v>
      </c>
    </row>
    <row r="16912" spans="1:4" x14ac:dyDescent="0.3">
      <c r="A16912" t="s">
        <v>19220</v>
      </c>
      <c r="B16912" t="s">
        <v>1930</v>
      </c>
      <c r="C16912">
        <v>38566</v>
      </c>
      <c r="D16912">
        <v>2402470968</v>
      </c>
    </row>
    <row r="16913" spans="1:4" x14ac:dyDescent="0.3">
      <c r="A16913" t="s">
        <v>19221</v>
      </c>
      <c r="B16913" t="s">
        <v>2409</v>
      </c>
      <c r="C16913">
        <v>35630</v>
      </c>
      <c r="D16913">
        <v>7635344498</v>
      </c>
    </row>
    <row r="16914" spans="1:4" x14ac:dyDescent="0.3">
      <c r="A16914" t="s">
        <v>19222</v>
      </c>
      <c r="B16914" t="s">
        <v>4864</v>
      </c>
      <c r="C16914">
        <v>36810</v>
      </c>
      <c r="D16914">
        <v>2702941109</v>
      </c>
    </row>
    <row r="16915" spans="1:4" x14ac:dyDescent="0.3">
      <c r="A16915" t="s">
        <v>19223</v>
      </c>
      <c r="B16915" t="s">
        <v>3126</v>
      </c>
      <c r="C16915">
        <v>52891</v>
      </c>
      <c r="D16915">
        <v>9726268931</v>
      </c>
    </row>
    <row r="16916" spans="1:4" x14ac:dyDescent="0.3">
      <c r="A16916" t="s">
        <v>19224</v>
      </c>
      <c r="B16916" t="s">
        <v>3512</v>
      </c>
      <c r="C16916">
        <v>31618</v>
      </c>
      <c r="D16916">
        <v>6850203894</v>
      </c>
    </row>
    <row r="16917" spans="1:4" x14ac:dyDescent="0.3">
      <c r="A16917" t="s">
        <v>19225</v>
      </c>
      <c r="B16917" t="s">
        <v>2329</v>
      </c>
      <c r="C16917">
        <v>53058</v>
      </c>
      <c r="D16917">
        <v>8223052873</v>
      </c>
    </row>
    <row r="16918" spans="1:4" x14ac:dyDescent="0.3">
      <c r="A16918" t="s">
        <v>19226</v>
      </c>
      <c r="B16918" t="s">
        <v>2149</v>
      </c>
      <c r="C16918">
        <v>44729</v>
      </c>
      <c r="D16918">
        <v>2237103631</v>
      </c>
    </row>
    <row r="16919" spans="1:4" x14ac:dyDescent="0.3">
      <c r="A16919" t="s">
        <v>19227</v>
      </c>
      <c r="B16919" t="s">
        <v>2873</v>
      </c>
      <c r="C16919">
        <v>57576</v>
      </c>
      <c r="D16919">
        <v>8733080267</v>
      </c>
    </row>
    <row r="16920" spans="1:4" x14ac:dyDescent="0.3">
      <c r="A16920" t="s">
        <v>19228</v>
      </c>
      <c r="B16920" t="s">
        <v>2920</v>
      </c>
      <c r="C16920">
        <v>24028</v>
      </c>
      <c r="D16920">
        <v>1855604000</v>
      </c>
    </row>
    <row r="16921" spans="1:4" x14ac:dyDescent="0.3">
      <c r="A16921" t="s">
        <v>19229</v>
      </c>
      <c r="B16921" t="s">
        <v>2856</v>
      </c>
      <c r="C16921">
        <v>41767</v>
      </c>
      <c r="D16921">
        <v>9829586073</v>
      </c>
    </row>
    <row r="16922" spans="1:4" x14ac:dyDescent="0.3">
      <c r="A16922" t="s">
        <v>19230</v>
      </c>
      <c r="B16922" t="s">
        <v>2519</v>
      </c>
      <c r="C16922">
        <v>12082</v>
      </c>
      <c r="D16922">
        <v>8370379001</v>
      </c>
    </row>
    <row r="16923" spans="1:4" x14ac:dyDescent="0.3">
      <c r="A16923" t="s">
        <v>19231</v>
      </c>
      <c r="B16923" t="s">
        <v>2043</v>
      </c>
      <c r="C16923">
        <v>34617</v>
      </c>
      <c r="D16923">
        <v>4823073274</v>
      </c>
    </row>
    <row r="16924" spans="1:4" x14ac:dyDescent="0.3">
      <c r="A16924" t="s">
        <v>19232</v>
      </c>
      <c r="B16924" t="s">
        <v>2885</v>
      </c>
      <c r="C16924">
        <v>54702</v>
      </c>
      <c r="D16924">
        <v>5764488419</v>
      </c>
    </row>
    <row r="16925" spans="1:4" x14ac:dyDescent="0.3">
      <c r="A16925" t="s">
        <v>19233</v>
      </c>
      <c r="B16925" t="s">
        <v>3390</v>
      </c>
      <c r="C16925">
        <v>26392</v>
      </c>
      <c r="D16925">
        <v>2821741499</v>
      </c>
    </row>
    <row r="16926" spans="1:4" x14ac:dyDescent="0.3">
      <c r="A16926" t="s">
        <v>19234</v>
      </c>
      <c r="B16926" t="s">
        <v>3512</v>
      </c>
      <c r="C16926">
        <v>48321</v>
      </c>
      <c r="D16926">
        <v>1532722974</v>
      </c>
    </row>
    <row r="16927" spans="1:4" x14ac:dyDescent="0.3">
      <c r="A16927" t="s">
        <v>19235</v>
      </c>
      <c r="B16927" t="s">
        <v>2650</v>
      </c>
      <c r="C16927">
        <v>47770</v>
      </c>
      <c r="D16927">
        <v>2657442315</v>
      </c>
    </row>
    <row r="16928" spans="1:4" x14ac:dyDescent="0.3">
      <c r="A16928" t="s">
        <v>19236</v>
      </c>
      <c r="B16928" t="s">
        <v>2337</v>
      </c>
      <c r="C16928">
        <v>52058</v>
      </c>
      <c r="D16928">
        <v>8545135858</v>
      </c>
    </row>
    <row r="16929" spans="1:4" x14ac:dyDescent="0.3">
      <c r="A16929" t="s">
        <v>19237</v>
      </c>
      <c r="B16929" t="s">
        <v>2809</v>
      </c>
      <c r="C16929">
        <v>46618</v>
      </c>
      <c r="D16929">
        <v>9766606919</v>
      </c>
    </row>
    <row r="16930" spans="1:4" x14ac:dyDescent="0.3">
      <c r="A16930" t="s">
        <v>19238</v>
      </c>
      <c r="B16930" t="s">
        <v>2022</v>
      </c>
      <c r="C16930">
        <v>34015</v>
      </c>
      <c r="D16930">
        <v>2070860833</v>
      </c>
    </row>
    <row r="16931" spans="1:4" x14ac:dyDescent="0.3">
      <c r="A16931" t="s">
        <v>19239</v>
      </c>
      <c r="B16931" t="s">
        <v>2360</v>
      </c>
      <c r="C16931">
        <v>38878</v>
      </c>
      <c r="D16931">
        <v>1411873114</v>
      </c>
    </row>
    <row r="16932" spans="1:4" x14ac:dyDescent="0.3">
      <c r="A16932" t="s">
        <v>19240</v>
      </c>
      <c r="B16932" t="s">
        <v>2804</v>
      </c>
      <c r="C16932">
        <v>39177</v>
      </c>
      <c r="D16932">
        <v>6279928705</v>
      </c>
    </row>
    <row r="16933" spans="1:4" x14ac:dyDescent="0.3">
      <c r="A16933" t="s">
        <v>19241</v>
      </c>
      <c r="B16933" t="s">
        <v>2557</v>
      </c>
      <c r="C16933">
        <v>12893</v>
      </c>
      <c r="D16933">
        <v>8264394108</v>
      </c>
    </row>
    <row r="16934" spans="1:4" x14ac:dyDescent="0.3">
      <c r="A16934" t="s">
        <v>19242</v>
      </c>
      <c r="B16934" t="s">
        <v>2103</v>
      </c>
      <c r="C16934">
        <v>46706</v>
      </c>
      <c r="D16934">
        <v>2402470968</v>
      </c>
    </row>
    <row r="16935" spans="1:4" x14ac:dyDescent="0.3">
      <c r="A16935" t="s">
        <v>19243</v>
      </c>
      <c r="B16935" t="s">
        <v>2194</v>
      </c>
      <c r="C16935">
        <v>36359</v>
      </c>
      <c r="D16935">
        <v>1489889981</v>
      </c>
    </row>
    <row r="16936" spans="1:4" x14ac:dyDescent="0.3">
      <c r="A16936" t="s">
        <v>19244</v>
      </c>
      <c r="B16936" t="s">
        <v>2079</v>
      </c>
      <c r="C16936">
        <v>29973</v>
      </c>
      <c r="D16936">
        <v>1442784075</v>
      </c>
    </row>
    <row r="16937" spans="1:4" x14ac:dyDescent="0.3">
      <c r="A16937" t="s">
        <v>19245</v>
      </c>
      <c r="B16937" t="s">
        <v>2123</v>
      </c>
      <c r="C16937">
        <v>17171</v>
      </c>
      <c r="D16937">
        <v>4656574848</v>
      </c>
    </row>
    <row r="16938" spans="1:4" x14ac:dyDescent="0.3">
      <c r="A16938" t="s">
        <v>19246</v>
      </c>
      <c r="B16938" t="s">
        <v>3023</v>
      </c>
      <c r="C16938">
        <v>41728</v>
      </c>
      <c r="D16938">
        <v>4398950745</v>
      </c>
    </row>
    <row r="16939" spans="1:4" x14ac:dyDescent="0.3">
      <c r="A16939" t="s">
        <v>19247</v>
      </c>
      <c r="B16939" t="s">
        <v>2436</v>
      </c>
      <c r="C16939">
        <v>19949</v>
      </c>
      <c r="D16939">
        <v>6271204627</v>
      </c>
    </row>
    <row r="16940" spans="1:4" x14ac:dyDescent="0.3">
      <c r="A16940" t="s">
        <v>19248</v>
      </c>
      <c r="B16940" t="s">
        <v>2853</v>
      </c>
      <c r="C16940">
        <v>19230</v>
      </c>
      <c r="D16940">
        <v>4718207207</v>
      </c>
    </row>
    <row r="16941" spans="1:4" x14ac:dyDescent="0.3">
      <c r="A16941" t="s">
        <v>19249</v>
      </c>
      <c r="B16941" t="s">
        <v>3583</v>
      </c>
      <c r="C16941">
        <v>45355</v>
      </c>
      <c r="D16941">
        <v>8175279842</v>
      </c>
    </row>
    <row r="16942" spans="1:4" x14ac:dyDescent="0.3">
      <c r="A16942" t="s">
        <v>19250</v>
      </c>
      <c r="B16942" t="s">
        <v>2166</v>
      </c>
      <c r="C16942">
        <v>42745</v>
      </c>
      <c r="D16942">
        <v>6283719635</v>
      </c>
    </row>
    <row r="16943" spans="1:4" x14ac:dyDescent="0.3">
      <c r="A16943" t="s">
        <v>19251</v>
      </c>
      <c r="B16943" t="s">
        <v>3886</v>
      </c>
      <c r="C16943">
        <v>10334</v>
      </c>
      <c r="D16943">
        <v>6378969205</v>
      </c>
    </row>
    <row r="16944" spans="1:4" x14ac:dyDescent="0.3">
      <c r="A16944" t="s">
        <v>19252</v>
      </c>
      <c r="B16944" t="s">
        <v>2109</v>
      </c>
      <c r="C16944">
        <v>54711</v>
      </c>
      <c r="D16944">
        <v>9651729414</v>
      </c>
    </row>
    <row r="16945" spans="1:4" x14ac:dyDescent="0.3">
      <c r="A16945" t="s">
        <v>19253</v>
      </c>
      <c r="B16945" t="s">
        <v>3512</v>
      </c>
      <c r="C16945">
        <v>41541</v>
      </c>
      <c r="D16945">
        <v>222477806</v>
      </c>
    </row>
    <row r="16946" spans="1:4" x14ac:dyDescent="0.3">
      <c r="A16946" t="s">
        <v>19254</v>
      </c>
      <c r="B16946" t="s">
        <v>2319</v>
      </c>
      <c r="C16946">
        <v>12825</v>
      </c>
      <c r="D16946">
        <v>7236563277</v>
      </c>
    </row>
    <row r="16947" spans="1:4" x14ac:dyDescent="0.3">
      <c r="A16947" t="s">
        <v>19255</v>
      </c>
      <c r="B16947" t="s">
        <v>2340</v>
      </c>
      <c r="C16947">
        <v>57829</v>
      </c>
      <c r="D16947">
        <v>2547511673</v>
      </c>
    </row>
    <row r="16948" spans="1:4" x14ac:dyDescent="0.3">
      <c r="A16948" t="s">
        <v>19256</v>
      </c>
      <c r="B16948" t="s">
        <v>2179</v>
      </c>
      <c r="C16948">
        <v>16582</v>
      </c>
      <c r="D16948">
        <v>7707009371</v>
      </c>
    </row>
    <row r="16949" spans="1:4" x14ac:dyDescent="0.3">
      <c r="A16949" t="s">
        <v>19257</v>
      </c>
      <c r="B16949" t="s">
        <v>2409</v>
      </c>
      <c r="C16949">
        <v>31560</v>
      </c>
      <c r="D16949">
        <v>4752702681</v>
      </c>
    </row>
    <row r="16950" spans="1:4" x14ac:dyDescent="0.3">
      <c r="A16950" t="s">
        <v>19258</v>
      </c>
      <c r="B16950" t="s">
        <v>2533</v>
      </c>
      <c r="C16950">
        <v>52106</v>
      </c>
      <c r="D16950">
        <v>2763158331</v>
      </c>
    </row>
    <row r="16951" spans="1:4" x14ac:dyDescent="0.3">
      <c r="A16951" t="s">
        <v>19259</v>
      </c>
      <c r="B16951" t="s">
        <v>2161</v>
      </c>
      <c r="C16951">
        <v>10301</v>
      </c>
      <c r="D16951">
        <v>8565880958</v>
      </c>
    </row>
    <row r="16952" spans="1:4" x14ac:dyDescent="0.3">
      <c r="A16952" t="s">
        <v>19260</v>
      </c>
      <c r="B16952" t="s">
        <v>2073</v>
      </c>
      <c r="C16952">
        <v>33026</v>
      </c>
      <c r="D16952">
        <v>3227873028</v>
      </c>
    </row>
    <row r="16953" spans="1:4" x14ac:dyDescent="0.3">
      <c r="A16953" t="s">
        <v>19261</v>
      </c>
      <c r="B16953" t="s">
        <v>2670</v>
      </c>
      <c r="C16953">
        <v>48234</v>
      </c>
      <c r="D16953">
        <v>2533903736</v>
      </c>
    </row>
    <row r="16954" spans="1:4" x14ac:dyDescent="0.3">
      <c r="A16954" t="s">
        <v>19262</v>
      </c>
      <c r="B16954" t="s">
        <v>2184</v>
      </c>
      <c r="C16954">
        <v>30406</v>
      </c>
      <c r="D16954">
        <v>4752702681</v>
      </c>
    </row>
    <row r="16955" spans="1:4" x14ac:dyDescent="0.3">
      <c r="A16955" t="s">
        <v>19263</v>
      </c>
      <c r="B16955" t="s">
        <v>2264</v>
      </c>
      <c r="C16955">
        <v>17360</v>
      </c>
      <c r="D16955">
        <v>4487905370</v>
      </c>
    </row>
    <row r="16956" spans="1:4" x14ac:dyDescent="0.3">
      <c r="A16956" t="s">
        <v>19264</v>
      </c>
      <c r="B16956" t="s">
        <v>2179</v>
      </c>
      <c r="C16956">
        <v>12150</v>
      </c>
      <c r="D16956">
        <v>8346855079</v>
      </c>
    </row>
    <row r="16957" spans="1:4" x14ac:dyDescent="0.3">
      <c r="A16957" t="s">
        <v>19265</v>
      </c>
      <c r="B16957" t="s">
        <v>2587</v>
      </c>
      <c r="C16957">
        <v>23623</v>
      </c>
      <c r="D16957">
        <v>2314136845</v>
      </c>
    </row>
    <row r="16958" spans="1:4" x14ac:dyDescent="0.3">
      <c r="A16958" t="s">
        <v>19266</v>
      </c>
      <c r="B16958" t="s">
        <v>2540</v>
      </c>
      <c r="C16958">
        <v>11271</v>
      </c>
      <c r="D16958">
        <v>9207464802</v>
      </c>
    </row>
    <row r="16959" spans="1:4" x14ac:dyDescent="0.3">
      <c r="A16959" t="s">
        <v>19267</v>
      </c>
      <c r="B16959" t="s">
        <v>2348</v>
      </c>
      <c r="C16959">
        <v>23616</v>
      </c>
      <c r="D16959">
        <v>4487905370</v>
      </c>
    </row>
    <row r="16960" spans="1:4" x14ac:dyDescent="0.3">
      <c r="A16960" t="s">
        <v>19268</v>
      </c>
      <c r="B16960" t="s">
        <v>2127</v>
      </c>
      <c r="C16960">
        <v>46354</v>
      </c>
      <c r="D16960">
        <v>4878156686</v>
      </c>
    </row>
    <row r="16961" spans="1:4" x14ac:dyDescent="0.3">
      <c r="A16961" t="s">
        <v>19269</v>
      </c>
      <c r="B16961" t="s">
        <v>2201</v>
      </c>
      <c r="C16961">
        <v>44829</v>
      </c>
      <c r="D16961">
        <v>6019132307</v>
      </c>
    </row>
    <row r="16962" spans="1:4" x14ac:dyDescent="0.3">
      <c r="A16962" t="s">
        <v>19270</v>
      </c>
      <c r="B16962" t="s">
        <v>3315</v>
      </c>
      <c r="C16962">
        <v>17450</v>
      </c>
      <c r="D16962">
        <v>3435517239</v>
      </c>
    </row>
    <row r="16963" spans="1:4" x14ac:dyDescent="0.3">
      <c r="A16963" t="s">
        <v>19271</v>
      </c>
      <c r="B16963" t="s">
        <v>2010</v>
      </c>
      <c r="C16963">
        <v>10406</v>
      </c>
      <c r="D16963">
        <v>9984023702</v>
      </c>
    </row>
    <row r="16964" spans="1:4" x14ac:dyDescent="0.3">
      <c r="A16964" t="s">
        <v>19272</v>
      </c>
      <c r="B16964" t="s">
        <v>2020</v>
      </c>
      <c r="C16964">
        <v>39424</v>
      </c>
      <c r="D16964">
        <v>5082945165</v>
      </c>
    </row>
    <row r="16965" spans="1:4" x14ac:dyDescent="0.3">
      <c r="A16965" t="s">
        <v>19273</v>
      </c>
      <c r="B16965" t="s">
        <v>2279</v>
      </c>
      <c r="C16965">
        <v>22344</v>
      </c>
      <c r="D16965">
        <v>4670832530</v>
      </c>
    </row>
    <row r="16966" spans="1:4" x14ac:dyDescent="0.3">
      <c r="A16966" t="s">
        <v>19274</v>
      </c>
      <c r="B16966" t="s">
        <v>3583</v>
      </c>
      <c r="C16966">
        <v>58460</v>
      </c>
      <c r="D16966">
        <v>4878156686</v>
      </c>
    </row>
    <row r="16967" spans="1:4" x14ac:dyDescent="0.3">
      <c r="A16967" t="s">
        <v>19275</v>
      </c>
      <c r="B16967" t="s">
        <v>2693</v>
      </c>
      <c r="C16967">
        <v>24206</v>
      </c>
      <c r="D16967">
        <v>1062607929</v>
      </c>
    </row>
    <row r="16968" spans="1:4" x14ac:dyDescent="0.3">
      <c r="A16968" t="s">
        <v>19276</v>
      </c>
      <c r="B16968" t="s">
        <v>3235</v>
      </c>
      <c r="C16968">
        <v>17330</v>
      </c>
      <c r="D16968">
        <v>2450711406</v>
      </c>
    </row>
    <row r="16969" spans="1:4" x14ac:dyDescent="0.3">
      <c r="A16969" t="s">
        <v>19277</v>
      </c>
      <c r="B16969" t="s">
        <v>2507</v>
      </c>
      <c r="C16969">
        <v>46490</v>
      </c>
      <c r="D16969">
        <v>1856596435</v>
      </c>
    </row>
    <row r="16970" spans="1:4" x14ac:dyDescent="0.3">
      <c r="A16970" t="s">
        <v>19278</v>
      </c>
      <c r="B16970" t="s">
        <v>2345</v>
      </c>
      <c r="C16970">
        <v>59572</v>
      </c>
      <c r="D16970">
        <v>9621571960</v>
      </c>
    </row>
    <row r="16971" spans="1:4" x14ac:dyDescent="0.3">
      <c r="A16971" t="s">
        <v>19279</v>
      </c>
      <c r="B16971" t="s">
        <v>2293</v>
      </c>
      <c r="C16971">
        <v>19038</v>
      </c>
      <c r="D16971">
        <v>5675852751</v>
      </c>
    </row>
    <row r="16972" spans="1:4" x14ac:dyDescent="0.3">
      <c r="A16972" t="s">
        <v>19280</v>
      </c>
      <c r="B16972" t="s">
        <v>5394</v>
      </c>
      <c r="C16972">
        <v>36862</v>
      </c>
      <c r="D16972">
        <v>228985188</v>
      </c>
    </row>
    <row r="16973" spans="1:4" x14ac:dyDescent="0.3">
      <c r="A16973" t="s">
        <v>19281</v>
      </c>
      <c r="B16973" t="s">
        <v>2778</v>
      </c>
      <c r="C16973">
        <v>46012</v>
      </c>
      <c r="D16973">
        <v>939715988</v>
      </c>
    </row>
    <row r="16974" spans="1:4" x14ac:dyDescent="0.3">
      <c r="A16974" t="s">
        <v>19282</v>
      </c>
      <c r="B16974" t="s">
        <v>2151</v>
      </c>
      <c r="C16974">
        <v>28287</v>
      </c>
      <c r="D16974">
        <v>8945564357</v>
      </c>
    </row>
    <row r="16975" spans="1:4" x14ac:dyDescent="0.3">
      <c r="A16975" t="s">
        <v>19283</v>
      </c>
      <c r="B16975" t="s">
        <v>3279</v>
      </c>
      <c r="C16975">
        <v>42419</v>
      </c>
      <c r="D16975">
        <v>2234966051</v>
      </c>
    </row>
    <row r="16976" spans="1:4" x14ac:dyDescent="0.3">
      <c r="A16976" t="s">
        <v>19284</v>
      </c>
      <c r="B16976" t="s">
        <v>2746</v>
      </c>
      <c r="C16976">
        <v>34660</v>
      </c>
      <c r="D16976">
        <v>1923178164</v>
      </c>
    </row>
    <row r="16977" spans="1:4" x14ac:dyDescent="0.3">
      <c r="A16977" t="s">
        <v>19285</v>
      </c>
      <c r="B16977" t="s">
        <v>1968</v>
      </c>
      <c r="C16977">
        <v>53441</v>
      </c>
      <c r="D16977">
        <v>5623930522</v>
      </c>
    </row>
    <row r="16978" spans="1:4" x14ac:dyDescent="0.3">
      <c r="A16978" t="s">
        <v>19286</v>
      </c>
      <c r="B16978" t="s">
        <v>1976</v>
      </c>
      <c r="C16978">
        <v>49739</v>
      </c>
      <c r="D16978">
        <v>8256403403</v>
      </c>
    </row>
    <row r="16979" spans="1:4" x14ac:dyDescent="0.3">
      <c r="A16979" t="s">
        <v>19287</v>
      </c>
      <c r="B16979" t="s">
        <v>2428</v>
      </c>
      <c r="C16979">
        <v>41925</v>
      </c>
      <c r="D16979">
        <v>9340388305</v>
      </c>
    </row>
    <row r="16980" spans="1:4" x14ac:dyDescent="0.3">
      <c r="A16980" t="s">
        <v>19288</v>
      </c>
      <c r="B16980" t="s">
        <v>2166</v>
      </c>
      <c r="C16980">
        <v>29104</v>
      </c>
      <c r="D16980">
        <v>5439294325</v>
      </c>
    </row>
    <row r="16981" spans="1:4" x14ac:dyDescent="0.3">
      <c r="A16981" t="s">
        <v>19289</v>
      </c>
      <c r="B16981" t="s">
        <v>2923</v>
      </c>
      <c r="C16981">
        <v>16532</v>
      </c>
      <c r="D16981">
        <v>6462250968</v>
      </c>
    </row>
    <row r="16982" spans="1:4" x14ac:dyDescent="0.3">
      <c r="A16982" t="s">
        <v>19290</v>
      </c>
      <c r="B16982" t="s">
        <v>2194</v>
      </c>
      <c r="C16982">
        <v>56991</v>
      </c>
      <c r="D16982">
        <v>556704134</v>
      </c>
    </row>
    <row r="16983" spans="1:4" x14ac:dyDescent="0.3">
      <c r="A16983" t="s">
        <v>19291</v>
      </c>
      <c r="B16983" t="s">
        <v>2790</v>
      </c>
      <c r="C16983">
        <v>41010</v>
      </c>
      <c r="D16983">
        <v>8069192305</v>
      </c>
    </row>
    <row r="16984" spans="1:4" x14ac:dyDescent="0.3">
      <c r="A16984" t="s">
        <v>19292</v>
      </c>
      <c r="B16984" t="s">
        <v>2106</v>
      </c>
      <c r="C16984">
        <v>16562</v>
      </c>
      <c r="D16984">
        <v>9620547551</v>
      </c>
    </row>
    <row r="16985" spans="1:4" x14ac:dyDescent="0.3">
      <c r="A16985" t="s">
        <v>19293</v>
      </c>
      <c r="B16985" t="s">
        <v>2047</v>
      </c>
      <c r="C16985">
        <v>11188</v>
      </c>
      <c r="D16985">
        <v>601779371</v>
      </c>
    </row>
    <row r="16986" spans="1:4" x14ac:dyDescent="0.3">
      <c r="A16986" t="s">
        <v>19294</v>
      </c>
      <c r="B16986" t="s">
        <v>2350</v>
      </c>
      <c r="C16986">
        <v>56070</v>
      </c>
      <c r="D16986">
        <v>589071254</v>
      </c>
    </row>
    <row r="16987" spans="1:4" x14ac:dyDescent="0.3">
      <c r="A16987" t="s">
        <v>19295</v>
      </c>
      <c r="B16987" t="s">
        <v>3108</v>
      </c>
      <c r="C16987">
        <v>21962</v>
      </c>
      <c r="D16987">
        <v>5280433926</v>
      </c>
    </row>
    <row r="16988" spans="1:4" x14ac:dyDescent="0.3">
      <c r="A16988" t="s">
        <v>19296</v>
      </c>
      <c r="B16988" t="s">
        <v>2257</v>
      </c>
      <c r="C16988">
        <v>36760</v>
      </c>
      <c r="D16988">
        <v>2973558387</v>
      </c>
    </row>
    <row r="16989" spans="1:4" x14ac:dyDescent="0.3">
      <c r="A16989" t="s">
        <v>19297</v>
      </c>
      <c r="B16989" t="s">
        <v>2714</v>
      </c>
      <c r="C16989">
        <v>14712</v>
      </c>
      <c r="D16989">
        <v>5623896162</v>
      </c>
    </row>
    <row r="16990" spans="1:4" x14ac:dyDescent="0.3">
      <c r="A16990" t="s">
        <v>19298</v>
      </c>
      <c r="B16990" t="s">
        <v>2470</v>
      </c>
      <c r="C16990">
        <v>32632</v>
      </c>
      <c r="D16990">
        <v>8109358470</v>
      </c>
    </row>
    <row r="16991" spans="1:4" x14ac:dyDescent="0.3">
      <c r="A16991" t="s">
        <v>19299</v>
      </c>
      <c r="B16991" t="s">
        <v>2149</v>
      </c>
      <c r="C16991">
        <v>49469</v>
      </c>
      <c r="D16991">
        <v>7892446737</v>
      </c>
    </row>
    <row r="16992" spans="1:4" x14ac:dyDescent="0.3">
      <c r="A16992" t="s">
        <v>19300</v>
      </c>
      <c r="B16992" t="s">
        <v>2473</v>
      </c>
      <c r="C16992">
        <v>29925</v>
      </c>
      <c r="D16992">
        <v>4260324861</v>
      </c>
    </row>
    <row r="16993" spans="1:4" x14ac:dyDescent="0.3">
      <c r="A16993" t="s">
        <v>19301</v>
      </c>
      <c r="B16993" t="s">
        <v>2296</v>
      </c>
      <c r="C16993">
        <v>56915</v>
      </c>
      <c r="D16993">
        <v>5759255762</v>
      </c>
    </row>
    <row r="16994" spans="1:4" x14ac:dyDescent="0.3">
      <c r="A16994" t="s">
        <v>19302</v>
      </c>
      <c r="B16994" t="s">
        <v>2214</v>
      </c>
      <c r="C16994">
        <v>14323</v>
      </c>
      <c r="D16994">
        <v>324399618</v>
      </c>
    </row>
    <row r="16995" spans="1:4" x14ac:dyDescent="0.3">
      <c r="A16995" t="s">
        <v>19303</v>
      </c>
      <c r="B16995" t="s">
        <v>2896</v>
      </c>
      <c r="C16995">
        <v>27440</v>
      </c>
      <c r="D16995">
        <v>4815280800</v>
      </c>
    </row>
    <row r="16996" spans="1:4" x14ac:dyDescent="0.3">
      <c r="A16996" t="s">
        <v>19304</v>
      </c>
      <c r="B16996" t="s">
        <v>2203</v>
      </c>
      <c r="C16996">
        <v>38622</v>
      </c>
      <c r="D16996">
        <v>2763158331</v>
      </c>
    </row>
    <row r="16997" spans="1:4" x14ac:dyDescent="0.3">
      <c r="A16997" t="s">
        <v>19305</v>
      </c>
      <c r="B16997" t="s">
        <v>2809</v>
      </c>
      <c r="C16997">
        <v>45455</v>
      </c>
      <c r="D16997">
        <v>3996818513</v>
      </c>
    </row>
    <row r="16998" spans="1:4" x14ac:dyDescent="0.3">
      <c r="A16998" t="s">
        <v>19306</v>
      </c>
      <c r="B16998" t="s">
        <v>2201</v>
      </c>
      <c r="C16998">
        <v>35370</v>
      </c>
      <c r="D16998">
        <v>2659144249</v>
      </c>
    </row>
    <row r="16999" spans="1:4" x14ac:dyDescent="0.3">
      <c r="A16999" t="s">
        <v>19307</v>
      </c>
      <c r="B16999" t="s">
        <v>2847</v>
      </c>
      <c r="C16999">
        <v>25805</v>
      </c>
      <c r="D16999">
        <v>8069192305</v>
      </c>
    </row>
    <row r="17000" spans="1:4" x14ac:dyDescent="0.3">
      <c r="A17000" t="s">
        <v>19308</v>
      </c>
      <c r="B17000" t="s">
        <v>2118</v>
      </c>
      <c r="C17000">
        <v>21093</v>
      </c>
      <c r="D17000">
        <v>9892583027</v>
      </c>
    </row>
    <row r="17001" spans="1:4" x14ac:dyDescent="0.3">
      <c r="A17001" t="s">
        <v>19309</v>
      </c>
      <c r="B17001" t="s">
        <v>1986</v>
      </c>
      <c r="C17001">
        <v>31002</v>
      </c>
      <c r="D17001">
        <v>2922893758</v>
      </c>
    </row>
    <row r="17002" spans="1:4" x14ac:dyDescent="0.3">
      <c r="A17002" t="s">
        <v>19310</v>
      </c>
      <c r="B17002" t="s">
        <v>2321</v>
      </c>
      <c r="C17002">
        <v>48321</v>
      </c>
      <c r="D17002">
        <v>3764546336</v>
      </c>
    </row>
    <row r="17003" spans="1:4" x14ac:dyDescent="0.3">
      <c r="A17003" t="s">
        <v>19311</v>
      </c>
      <c r="B17003" t="s">
        <v>2722</v>
      </c>
      <c r="C17003">
        <v>15006</v>
      </c>
      <c r="D17003">
        <v>2012142672</v>
      </c>
    </row>
    <row r="17004" spans="1:4" x14ac:dyDescent="0.3">
      <c r="A17004" t="s">
        <v>19312</v>
      </c>
      <c r="B17004" t="s">
        <v>2574</v>
      </c>
      <c r="C17004">
        <v>18532</v>
      </c>
      <c r="D17004">
        <v>6769297310</v>
      </c>
    </row>
    <row r="17005" spans="1:4" x14ac:dyDescent="0.3">
      <c r="A17005" t="s">
        <v>19313</v>
      </c>
      <c r="B17005" t="s">
        <v>2496</v>
      </c>
      <c r="C17005">
        <v>26122</v>
      </c>
      <c r="D17005">
        <v>6596440737</v>
      </c>
    </row>
    <row r="17006" spans="1:4" x14ac:dyDescent="0.3">
      <c r="A17006" t="s">
        <v>19314</v>
      </c>
      <c r="B17006" t="s">
        <v>2401</v>
      </c>
      <c r="C17006">
        <v>13655</v>
      </c>
      <c r="D17006">
        <v>3435517239</v>
      </c>
    </row>
    <row r="17007" spans="1:4" x14ac:dyDescent="0.3">
      <c r="A17007" t="s">
        <v>19315</v>
      </c>
      <c r="B17007" t="s">
        <v>1930</v>
      </c>
      <c r="C17007">
        <v>14319</v>
      </c>
      <c r="D17007">
        <v>5285704227</v>
      </c>
    </row>
    <row r="17008" spans="1:4" x14ac:dyDescent="0.3">
      <c r="A17008" t="s">
        <v>19316</v>
      </c>
      <c r="B17008" t="s">
        <v>2914</v>
      </c>
      <c r="C17008">
        <v>26613</v>
      </c>
      <c r="D17008">
        <v>4579641655</v>
      </c>
    </row>
    <row r="17009" spans="1:4" x14ac:dyDescent="0.3">
      <c r="A17009" t="s">
        <v>19317</v>
      </c>
      <c r="B17009" t="s">
        <v>2778</v>
      </c>
      <c r="C17009">
        <v>47197</v>
      </c>
      <c r="D17009">
        <v>8254304106</v>
      </c>
    </row>
    <row r="17010" spans="1:4" x14ac:dyDescent="0.3">
      <c r="A17010" t="s">
        <v>19318</v>
      </c>
      <c r="B17010" t="s">
        <v>3376</v>
      </c>
      <c r="C17010">
        <v>50352</v>
      </c>
      <c r="D17010">
        <v>8644362151</v>
      </c>
    </row>
    <row r="17011" spans="1:4" x14ac:dyDescent="0.3">
      <c r="A17011" t="s">
        <v>19319</v>
      </c>
      <c r="B17011" t="s">
        <v>2746</v>
      </c>
      <c r="C17011">
        <v>45623</v>
      </c>
      <c r="D17011">
        <v>2976436541</v>
      </c>
    </row>
    <row r="17012" spans="1:4" x14ac:dyDescent="0.3">
      <c r="A17012" t="s">
        <v>19320</v>
      </c>
      <c r="B17012" t="s">
        <v>2184</v>
      </c>
      <c r="C17012">
        <v>14034</v>
      </c>
      <c r="D17012">
        <v>3609467622</v>
      </c>
    </row>
    <row r="17013" spans="1:4" x14ac:dyDescent="0.3">
      <c r="A17013" t="s">
        <v>19321</v>
      </c>
      <c r="B17013" t="s">
        <v>2164</v>
      </c>
      <c r="C17013">
        <v>27967</v>
      </c>
      <c r="D17013">
        <v>2352201101</v>
      </c>
    </row>
    <row r="17014" spans="1:4" x14ac:dyDescent="0.3">
      <c r="A17014" t="s">
        <v>19322</v>
      </c>
      <c r="B17014" t="s">
        <v>2411</v>
      </c>
      <c r="C17014">
        <v>44333</v>
      </c>
      <c r="D17014">
        <v>3040116061</v>
      </c>
    </row>
    <row r="17015" spans="1:4" x14ac:dyDescent="0.3">
      <c r="A17015" t="s">
        <v>19323</v>
      </c>
      <c r="B17015" t="s">
        <v>2749</v>
      </c>
      <c r="C17015">
        <v>12322</v>
      </c>
      <c r="D17015">
        <v>4406664351</v>
      </c>
    </row>
    <row r="17016" spans="1:4" x14ac:dyDescent="0.3">
      <c r="A17016" t="s">
        <v>19324</v>
      </c>
      <c r="B17016" t="s">
        <v>2997</v>
      </c>
      <c r="C17016">
        <v>58875</v>
      </c>
      <c r="D17016">
        <v>3819859829</v>
      </c>
    </row>
    <row r="17017" spans="1:4" x14ac:dyDescent="0.3">
      <c r="A17017" t="s">
        <v>19325</v>
      </c>
      <c r="B17017" t="s">
        <v>2990</v>
      </c>
      <c r="C17017">
        <v>28797</v>
      </c>
      <c r="D17017">
        <v>5439294325</v>
      </c>
    </row>
    <row r="17018" spans="1:4" x14ac:dyDescent="0.3">
      <c r="A17018" t="s">
        <v>19326</v>
      </c>
      <c r="B17018" t="s">
        <v>2305</v>
      </c>
      <c r="C17018">
        <v>45778</v>
      </c>
      <c r="D17018">
        <v>5792300712</v>
      </c>
    </row>
    <row r="17019" spans="1:4" x14ac:dyDescent="0.3">
      <c r="A17019" t="s">
        <v>19327</v>
      </c>
      <c r="B17019" t="s">
        <v>1964</v>
      </c>
      <c r="C17019">
        <v>10552</v>
      </c>
      <c r="D17019">
        <v>9984023702</v>
      </c>
    </row>
    <row r="17020" spans="1:4" x14ac:dyDescent="0.3">
      <c r="A17020" t="s">
        <v>19328</v>
      </c>
      <c r="B17020" t="s">
        <v>2970</v>
      </c>
      <c r="C17020">
        <v>15501</v>
      </c>
      <c r="D17020">
        <v>8692509450</v>
      </c>
    </row>
    <row r="17021" spans="1:4" x14ac:dyDescent="0.3">
      <c r="A17021" t="s">
        <v>19329</v>
      </c>
      <c r="B17021" t="s">
        <v>1952</v>
      </c>
      <c r="C17021">
        <v>37958</v>
      </c>
      <c r="D17021">
        <v>3213290963</v>
      </c>
    </row>
    <row r="17022" spans="1:4" x14ac:dyDescent="0.3">
      <c r="A17022" t="s">
        <v>19330</v>
      </c>
      <c r="B17022" t="s">
        <v>2111</v>
      </c>
      <c r="C17022">
        <v>20149</v>
      </c>
      <c r="D17022">
        <v>9207464802</v>
      </c>
    </row>
    <row r="17023" spans="1:4" x14ac:dyDescent="0.3">
      <c r="A17023" t="s">
        <v>19331</v>
      </c>
      <c r="B17023" t="s">
        <v>3113</v>
      </c>
      <c r="C17023">
        <v>33121</v>
      </c>
      <c r="D17023">
        <v>8718856853</v>
      </c>
    </row>
    <row r="17024" spans="1:4" x14ac:dyDescent="0.3">
      <c r="A17024" t="s">
        <v>19332</v>
      </c>
      <c r="B17024" t="s">
        <v>2323</v>
      </c>
      <c r="C17024">
        <v>20179</v>
      </c>
      <c r="D17024">
        <v>7630993544</v>
      </c>
    </row>
    <row r="17025" spans="1:4" x14ac:dyDescent="0.3">
      <c r="A17025" t="s">
        <v>19333</v>
      </c>
      <c r="B17025" t="s">
        <v>3243</v>
      </c>
      <c r="C17025">
        <v>24125</v>
      </c>
      <c r="D17025">
        <v>9008589443</v>
      </c>
    </row>
    <row r="17026" spans="1:4" x14ac:dyDescent="0.3">
      <c r="A17026" t="s">
        <v>19334</v>
      </c>
      <c r="B17026" t="s">
        <v>1942</v>
      </c>
      <c r="C17026">
        <v>39493</v>
      </c>
      <c r="D17026">
        <v>5383734902</v>
      </c>
    </row>
    <row r="17027" spans="1:4" x14ac:dyDescent="0.3">
      <c r="A17027" t="s">
        <v>19335</v>
      </c>
      <c r="B17027" t="s">
        <v>2517</v>
      </c>
      <c r="C17027">
        <v>40356</v>
      </c>
      <c r="D17027">
        <v>9965847037</v>
      </c>
    </row>
    <row r="17028" spans="1:4" x14ac:dyDescent="0.3">
      <c r="A17028" t="s">
        <v>19336</v>
      </c>
      <c r="B17028" t="s">
        <v>2345</v>
      </c>
      <c r="C17028">
        <v>53016</v>
      </c>
      <c r="D17028">
        <v>4472356473</v>
      </c>
    </row>
    <row r="17029" spans="1:4" x14ac:dyDescent="0.3">
      <c r="A17029" t="s">
        <v>19337</v>
      </c>
      <c r="B17029" t="s">
        <v>2061</v>
      </c>
      <c r="C17029">
        <v>53352</v>
      </c>
      <c r="D17029">
        <v>6720857681</v>
      </c>
    </row>
    <row r="17030" spans="1:4" x14ac:dyDescent="0.3">
      <c r="A17030" t="s">
        <v>19338</v>
      </c>
      <c r="B17030" t="s">
        <v>2468</v>
      </c>
      <c r="C17030">
        <v>12366</v>
      </c>
      <c r="D17030">
        <v>4290015026</v>
      </c>
    </row>
    <row r="17031" spans="1:4" x14ac:dyDescent="0.3">
      <c r="A17031" t="s">
        <v>19339</v>
      </c>
      <c r="B17031" t="s">
        <v>2312</v>
      </c>
      <c r="C17031">
        <v>51941</v>
      </c>
      <c r="D17031">
        <v>5903124704</v>
      </c>
    </row>
    <row r="17032" spans="1:4" x14ac:dyDescent="0.3">
      <c r="A17032" t="s">
        <v>19340</v>
      </c>
      <c r="B17032" t="s">
        <v>2146</v>
      </c>
      <c r="C17032">
        <v>34232</v>
      </c>
      <c r="D17032">
        <v>9412192312</v>
      </c>
    </row>
    <row r="17033" spans="1:4" x14ac:dyDescent="0.3">
      <c r="A17033" t="s">
        <v>19341</v>
      </c>
      <c r="B17033" t="s">
        <v>2161</v>
      </c>
      <c r="C17033">
        <v>14466</v>
      </c>
      <c r="D17033">
        <v>1266227768</v>
      </c>
    </row>
    <row r="17034" spans="1:4" x14ac:dyDescent="0.3">
      <c r="A17034" t="s">
        <v>19342</v>
      </c>
      <c r="B17034" t="s">
        <v>1948</v>
      </c>
      <c r="C17034">
        <v>24190</v>
      </c>
      <c r="D17034">
        <v>1155371844</v>
      </c>
    </row>
    <row r="17035" spans="1:4" x14ac:dyDescent="0.3">
      <c r="A17035" t="s">
        <v>19343</v>
      </c>
      <c r="B17035" t="s">
        <v>3583</v>
      </c>
      <c r="C17035">
        <v>26084</v>
      </c>
      <c r="D17035">
        <v>8895721314</v>
      </c>
    </row>
    <row r="17036" spans="1:4" x14ac:dyDescent="0.3">
      <c r="A17036" t="s">
        <v>19344</v>
      </c>
      <c r="B17036" t="s">
        <v>2355</v>
      </c>
      <c r="C17036">
        <v>27731</v>
      </c>
      <c r="D17036">
        <v>2510440322</v>
      </c>
    </row>
    <row r="17037" spans="1:4" x14ac:dyDescent="0.3">
      <c r="A17037" t="s">
        <v>19345</v>
      </c>
      <c r="B17037" t="s">
        <v>2223</v>
      </c>
      <c r="C17037">
        <v>33354</v>
      </c>
      <c r="D17037">
        <v>7573774818</v>
      </c>
    </row>
    <row r="17038" spans="1:4" x14ac:dyDescent="0.3">
      <c r="A17038" t="s">
        <v>19346</v>
      </c>
      <c r="B17038" t="s">
        <v>2606</v>
      </c>
      <c r="C17038">
        <v>17993</v>
      </c>
      <c r="D17038">
        <v>2074776004</v>
      </c>
    </row>
    <row r="17039" spans="1:4" x14ac:dyDescent="0.3">
      <c r="A17039" t="s">
        <v>19347</v>
      </c>
      <c r="B17039" t="s">
        <v>2288</v>
      </c>
      <c r="C17039">
        <v>26337</v>
      </c>
      <c r="D17039">
        <v>2739934548</v>
      </c>
    </row>
    <row r="17040" spans="1:4" x14ac:dyDescent="0.3">
      <c r="A17040" t="s">
        <v>19348</v>
      </c>
      <c r="B17040" t="s">
        <v>2663</v>
      </c>
      <c r="C17040">
        <v>54248</v>
      </c>
      <c r="D17040">
        <v>3217797337</v>
      </c>
    </row>
    <row r="17041" spans="1:4" x14ac:dyDescent="0.3">
      <c r="A17041" t="s">
        <v>19349</v>
      </c>
      <c r="B17041" t="s">
        <v>2173</v>
      </c>
      <c r="C17041">
        <v>37051</v>
      </c>
      <c r="D17041">
        <v>5280433926</v>
      </c>
    </row>
    <row r="17042" spans="1:4" x14ac:dyDescent="0.3">
      <c r="A17042" t="s">
        <v>19350</v>
      </c>
      <c r="B17042" t="s">
        <v>2722</v>
      </c>
      <c r="C17042">
        <v>57439</v>
      </c>
      <c r="D17042">
        <v>5358183647</v>
      </c>
    </row>
    <row r="17043" spans="1:4" x14ac:dyDescent="0.3">
      <c r="A17043" t="s">
        <v>19351</v>
      </c>
      <c r="B17043" t="s">
        <v>2380</v>
      </c>
      <c r="C17043">
        <v>29380</v>
      </c>
      <c r="D17043">
        <v>3986480021</v>
      </c>
    </row>
    <row r="17044" spans="1:4" x14ac:dyDescent="0.3">
      <c r="A17044" t="s">
        <v>19352</v>
      </c>
      <c r="B17044" t="s">
        <v>2004</v>
      </c>
      <c r="C17044">
        <v>26126</v>
      </c>
      <c r="D17044">
        <v>9155356869</v>
      </c>
    </row>
    <row r="17045" spans="1:4" x14ac:dyDescent="0.3">
      <c r="A17045" t="s">
        <v>19353</v>
      </c>
      <c r="B17045" t="s">
        <v>2466</v>
      </c>
      <c r="C17045">
        <v>22187</v>
      </c>
      <c r="D17045">
        <v>502909099</v>
      </c>
    </row>
    <row r="17046" spans="1:4" x14ac:dyDescent="0.3">
      <c r="A17046" t="s">
        <v>19354</v>
      </c>
      <c r="B17046" t="s">
        <v>3886</v>
      </c>
      <c r="C17046">
        <v>19965</v>
      </c>
      <c r="D17046">
        <v>7560031153</v>
      </c>
    </row>
    <row r="17047" spans="1:4" x14ac:dyDescent="0.3">
      <c r="A17047" t="s">
        <v>19355</v>
      </c>
      <c r="B17047" t="s">
        <v>2099</v>
      </c>
      <c r="C17047">
        <v>13028</v>
      </c>
      <c r="D17047">
        <v>3097425365</v>
      </c>
    </row>
    <row r="17048" spans="1:4" x14ac:dyDescent="0.3">
      <c r="A17048" t="s">
        <v>19356</v>
      </c>
      <c r="B17048" t="s">
        <v>2151</v>
      </c>
      <c r="C17048">
        <v>56386</v>
      </c>
      <c r="D17048">
        <v>6842911427</v>
      </c>
    </row>
    <row r="17049" spans="1:4" x14ac:dyDescent="0.3">
      <c r="A17049" t="s">
        <v>19357</v>
      </c>
      <c r="B17049" t="s">
        <v>2757</v>
      </c>
      <c r="C17049">
        <v>51037</v>
      </c>
      <c r="D17049">
        <v>1606657585</v>
      </c>
    </row>
    <row r="17050" spans="1:4" x14ac:dyDescent="0.3">
      <c r="A17050" t="s">
        <v>19358</v>
      </c>
      <c r="B17050" t="s">
        <v>1988</v>
      </c>
      <c r="C17050">
        <v>26731</v>
      </c>
      <c r="D17050">
        <v>7645724897</v>
      </c>
    </row>
    <row r="17051" spans="1:4" x14ac:dyDescent="0.3">
      <c r="A17051" t="s">
        <v>19359</v>
      </c>
      <c r="B17051" t="s">
        <v>2614</v>
      </c>
      <c r="C17051">
        <v>11227</v>
      </c>
      <c r="D17051">
        <v>7180536660</v>
      </c>
    </row>
    <row r="17052" spans="1:4" x14ac:dyDescent="0.3">
      <c r="A17052" t="s">
        <v>19360</v>
      </c>
      <c r="B17052" t="s">
        <v>2109</v>
      </c>
      <c r="C17052">
        <v>15229</v>
      </c>
      <c r="D17052">
        <v>9023313240</v>
      </c>
    </row>
    <row r="17053" spans="1:4" x14ac:dyDescent="0.3">
      <c r="A17053" t="s">
        <v>19361</v>
      </c>
      <c r="B17053" t="s">
        <v>2411</v>
      </c>
      <c r="C17053">
        <v>38824</v>
      </c>
      <c r="D17053">
        <v>9267164694</v>
      </c>
    </row>
    <row r="17054" spans="1:4" x14ac:dyDescent="0.3">
      <c r="A17054" t="s">
        <v>19362</v>
      </c>
      <c r="B17054" t="s">
        <v>2847</v>
      </c>
      <c r="C17054">
        <v>37612</v>
      </c>
      <c r="D17054">
        <v>6378969205</v>
      </c>
    </row>
    <row r="17055" spans="1:4" x14ac:dyDescent="0.3">
      <c r="A17055" t="s">
        <v>19363</v>
      </c>
      <c r="B17055" t="s">
        <v>2923</v>
      </c>
      <c r="C17055">
        <v>21907</v>
      </c>
      <c r="D17055">
        <v>232367817</v>
      </c>
    </row>
    <row r="17056" spans="1:4" x14ac:dyDescent="0.3">
      <c r="A17056" t="s">
        <v>19364</v>
      </c>
      <c r="B17056" t="s">
        <v>3785</v>
      </c>
      <c r="C17056">
        <v>13159</v>
      </c>
      <c r="D17056">
        <v>1829869566</v>
      </c>
    </row>
    <row r="17057" spans="1:4" x14ac:dyDescent="0.3">
      <c r="A17057" t="s">
        <v>19365</v>
      </c>
      <c r="B17057" t="s">
        <v>3527</v>
      </c>
      <c r="C17057">
        <v>42229</v>
      </c>
      <c r="D17057">
        <v>8750494546</v>
      </c>
    </row>
    <row r="17058" spans="1:4" x14ac:dyDescent="0.3">
      <c r="A17058" t="s">
        <v>19366</v>
      </c>
      <c r="B17058" t="s">
        <v>3517</v>
      </c>
      <c r="C17058">
        <v>35947</v>
      </c>
      <c r="D17058">
        <v>2757793764</v>
      </c>
    </row>
    <row r="17059" spans="1:4" x14ac:dyDescent="0.3">
      <c r="A17059" t="s">
        <v>19367</v>
      </c>
      <c r="B17059" t="s">
        <v>2073</v>
      </c>
      <c r="C17059">
        <v>16227</v>
      </c>
      <c r="D17059">
        <v>4396213212</v>
      </c>
    </row>
    <row r="17060" spans="1:4" x14ac:dyDescent="0.3">
      <c r="A17060" t="s">
        <v>19368</v>
      </c>
      <c r="B17060" t="s">
        <v>2020</v>
      </c>
      <c r="C17060">
        <v>24621</v>
      </c>
      <c r="D17060">
        <v>7961231404</v>
      </c>
    </row>
    <row r="17061" spans="1:4" x14ac:dyDescent="0.3">
      <c r="A17061" t="s">
        <v>19369</v>
      </c>
      <c r="B17061" t="s">
        <v>2498</v>
      </c>
      <c r="C17061">
        <v>30365</v>
      </c>
      <c r="D17061">
        <v>8692509450</v>
      </c>
    </row>
    <row r="17062" spans="1:4" x14ac:dyDescent="0.3">
      <c r="A17062" t="s">
        <v>19370</v>
      </c>
      <c r="B17062" t="s">
        <v>2507</v>
      </c>
      <c r="C17062">
        <v>18909</v>
      </c>
      <c r="D17062">
        <v>8154943166</v>
      </c>
    </row>
    <row r="17063" spans="1:4" x14ac:dyDescent="0.3">
      <c r="A17063" t="s">
        <v>19371</v>
      </c>
      <c r="B17063" t="s">
        <v>2576</v>
      </c>
      <c r="C17063">
        <v>50905</v>
      </c>
      <c r="D17063">
        <v>8945564357</v>
      </c>
    </row>
    <row r="17064" spans="1:4" x14ac:dyDescent="0.3">
      <c r="A17064" t="s">
        <v>19372</v>
      </c>
      <c r="B17064" t="s">
        <v>2563</v>
      </c>
      <c r="C17064">
        <v>23599</v>
      </c>
      <c r="D17064">
        <v>8346855079</v>
      </c>
    </row>
    <row r="17065" spans="1:4" x14ac:dyDescent="0.3">
      <c r="A17065" t="s">
        <v>19373</v>
      </c>
      <c r="B17065" t="s">
        <v>5394</v>
      </c>
      <c r="C17065">
        <v>48420</v>
      </c>
      <c r="D17065">
        <v>1856596435</v>
      </c>
    </row>
    <row r="17066" spans="1:4" x14ac:dyDescent="0.3">
      <c r="A17066" t="s">
        <v>19374</v>
      </c>
      <c r="B17066" t="s">
        <v>2223</v>
      </c>
      <c r="C17066">
        <v>51660</v>
      </c>
      <c r="D17066">
        <v>5792300712</v>
      </c>
    </row>
    <row r="17067" spans="1:4" x14ac:dyDescent="0.3">
      <c r="A17067" t="s">
        <v>19375</v>
      </c>
      <c r="B17067" t="s">
        <v>3758</v>
      </c>
      <c r="C17067">
        <v>58636</v>
      </c>
      <c r="D17067">
        <v>6890491998</v>
      </c>
    </row>
    <row r="17068" spans="1:4" x14ac:dyDescent="0.3">
      <c r="A17068" t="s">
        <v>19376</v>
      </c>
      <c r="B17068" t="s">
        <v>3393</v>
      </c>
      <c r="C17068">
        <v>29788</v>
      </c>
      <c r="D17068">
        <v>3156820482</v>
      </c>
    </row>
    <row r="17069" spans="1:4" x14ac:dyDescent="0.3">
      <c r="A17069" t="s">
        <v>19377</v>
      </c>
      <c r="B17069" t="s">
        <v>2873</v>
      </c>
      <c r="C17069">
        <v>40470</v>
      </c>
      <c r="D17069">
        <v>8617243198</v>
      </c>
    </row>
    <row r="17070" spans="1:4" x14ac:dyDescent="0.3">
      <c r="A17070" t="s">
        <v>19378</v>
      </c>
      <c r="B17070" t="s">
        <v>2484</v>
      </c>
      <c r="C17070">
        <v>48848</v>
      </c>
      <c r="D17070">
        <v>8750494546</v>
      </c>
    </row>
    <row r="17071" spans="1:4" x14ac:dyDescent="0.3">
      <c r="A17071" t="s">
        <v>19379</v>
      </c>
      <c r="B17071" t="s">
        <v>2161</v>
      </c>
      <c r="C17071">
        <v>10596</v>
      </c>
      <c r="D17071">
        <v>3266408608</v>
      </c>
    </row>
    <row r="17072" spans="1:4" x14ac:dyDescent="0.3">
      <c r="A17072" t="s">
        <v>19380</v>
      </c>
      <c r="B17072" t="s">
        <v>2312</v>
      </c>
      <c r="C17072">
        <v>21351</v>
      </c>
      <c r="D17072">
        <v>8373529241</v>
      </c>
    </row>
    <row r="17073" spans="1:4" x14ac:dyDescent="0.3">
      <c r="A17073" t="s">
        <v>19381</v>
      </c>
      <c r="B17073" t="s">
        <v>2606</v>
      </c>
      <c r="C17073">
        <v>22143</v>
      </c>
      <c r="D17073">
        <v>7673188813</v>
      </c>
    </row>
    <row r="17074" spans="1:4" x14ac:dyDescent="0.3">
      <c r="A17074" t="s">
        <v>19382</v>
      </c>
      <c r="B17074" t="s">
        <v>2214</v>
      </c>
      <c r="C17074">
        <v>25173</v>
      </c>
      <c r="D17074">
        <v>9052475601</v>
      </c>
    </row>
    <row r="17075" spans="1:4" x14ac:dyDescent="0.3">
      <c r="A17075" t="s">
        <v>19383</v>
      </c>
      <c r="B17075" t="s">
        <v>3886</v>
      </c>
      <c r="C17075">
        <v>31251</v>
      </c>
      <c r="D17075">
        <v>3516592710</v>
      </c>
    </row>
    <row r="17076" spans="1:4" x14ac:dyDescent="0.3">
      <c r="A17076" t="s">
        <v>19384</v>
      </c>
      <c r="B17076" t="s">
        <v>2517</v>
      </c>
      <c r="C17076">
        <v>57867</v>
      </c>
      <c r="D17076">
        <v>3792993961</v>
      </c>
    </row>
    <row r="17077" spans="1:4" x14ac:dyDescent="0.3">
      <c r="A17077" t="s">
        <v>19385</v>
      </c>
      <c r="B17077" t="s">
        <v>3113</v>
      </c>
      <c r="C17077">
        <v>20783</v>
      </c>
      <c r="D17077">
        <v>9611070055</v>
      </c>
    </row>
    <row r="17078" spans="1:4" x14ac:dyDescent="0.3">
      <c r="A17078" t="s">
        <v>19386</v>
      </c>
      <c r="B17078" t="s">
        <v>1962</v>
      </c>
      <c r="C17078">
        <v>46403</v>
      </c>
      <c r="D17078">
        <v>8277918739</v>
      </c>
    </row>
    <row r="17079" spans="1:4" x14ac:dyDescent="0.3">
      <c r="A17079" t="s">
        <v>19387</v>
      </c>
      <c r="B17079" t="s">
        <v>4018</v>
      </c>
      <c r="C17079">
        <v>39828</v>
      </c>
      <c r="D17079">
        <v>1895483948</v>
      </c>
    </row>
    <row r="17080" spans="1:4" x14ac:dyDescent="0.3">
      <c r="A17080" t="s">
        <v>19388</v>
      </c>
      <c r="B17080" t="s">
        <v>2650</v>
      </c>
      <c r="C17080">
        <v>38300</v>
      </c>
      <c r="D17080">
        <v>9597202352</v>
      </c>
    </row>
    <row r="17081" spans="1:4" x14ac:dyDescent="0.3">
      <c r="A17081" t="s">
        <v>19389</v>
      </c>
      <c r="B17081" t="s">
        <v>2914</v>
      </c>
      <c r="C17081">
        <v>35497</v>
      </c>
      <c r="D17081">
        <v>4862005330</v>
      </c>
    </row>
    <row r="17082" spans="1:4" x14ac:dyDescent="0.3">
      <c r="A17082" t="s">
        <v>19390</v>
      </c>
      <c r="B17082" t="s">
        <v>2323</v>
      </c>
      <c r="C17082">
        <v>12977</v>
      </c>
      <c r="D17082">
        <v>5795848808</v>
      </c>
    </row>
    <row r="17083" spans="1:4" x14ac:dyDescent="0.3">
      <c r="A17083" t="s">
        <v>19391</v>
      </c>
      <c r="B17083" t="s">
        <v>2219</v>
      </c>
      <c r="C17083">
        <v>45959</v>
      </c>
      <c r="D17083">
        <v>4409014943</v>
      </c>
    </row>
    <row r="17084" spans="1:4" x14ac:dyDescent="0.3">
      <c r="A17084" t="s">
        <v>19392</v>
      </c>
      <c r="B17084" t="s">
        <v>2441</v>
      </c>
      <c r="C17084">
        <v>19840</v>
      </c>
      <c r="D17084">
        <v>2234966051</v>
      </c>
    </row>
    <row r="17085" spans="1:4" x14ac:dyDescent="0.3">
      <c r="A17085" t="s">
        <v>19393</v>
      </c>
      <c r="B17085" t="s">
        <v>1960</v>
      </c>
      <c r="C17085">
        <v>13953</v>
      </c>
      <c r="D17085">
        <v>5603330430</v>
      </c>
    </row>
    <row r="17086" spans="1:4" x14ac:dyDescent="0.3">
      <c r="A17086" t="s">
        <v>19394</v>
      </c>
      <c r="B17086" t="s">
        <v>1938</v>
      </c>
      <c r="C17086">
        <v>24105</v>
      </c>
      <c r="D17086">
        <v>1598957961</v>
      </c>
    </row>
    <row r="17087" spans="1:4" x14ac:dyDescent="0.3">
      <c r="A17087" t="s">
        <v>19395</v>
      </c>
      <c r="B17087" t="s">
        <v>2965</v>
      </c>
      <c r="C17087">
        <v>35523</v>
      </c>
      <c r="D17087">
        <v>5837501576</v>
      </c>
    </row>
    <row r="17088" spans="1:4" x14ac:dyDescent="0.3">
      <c r="A17088" t="s">
        <v>19396</v>
      </c>
      <c r="B17088" t="s">
        <v>2249</v>
      </c>
      <c r="C17088">
        <v>44154</v>
      </c>
      <c r="D17088">
        <v>806065796</v>
      </c>
    </row>
    <row r="17089" spans="1:4" x14ac:dyDescent="0.3">
      <c r="A17089" t="s">
        <v>19397</v>
      </c>
      <c r="B17089" t="s">
        <v>2026</v>
      </c>
      <c r="C17089">
        <v>38367</v>
      </c>
      <c r="D17089">
        <v>3016446324</v>
      </c>
    </row>
    <row r="17090" spans="1:4" x14ac:dyDescent="0.3">
      <c r="A17090" t="s">
        <v>19398</v>
      </c>
      <c r="B17090" t="s">
        <v>3512</v>
      </c>
      <c r="C17090">
        <v>39272</v>
      </c>
      <c r="D17090">
        <v>3219526055</v>
      </c>
    </row>
    <row r="17091" spans="1:4" x14ac:dyDescent="0.3">
      <c r="A17091" t="s">
        <v>19399</v>
      </c>
      <c r="B17091" t="s">
        <v>1932</v>
      </c>
      <c r="C17091">
        <v>25744</v>
      </c>
      <c r="D17091">
        <v>4986200380</v>
      </c>
    </row>
    <row r="17092" spans="1:4" x14ac:dyDescent="0.3">
      <c r="A17092" t="s">
        <v>19400</v>
      </c>
      <c r="B17092" t="s">
        <v>2990</v>
      </c>
      <c r="C17092">
        <v>49080</v>
      </c>
      <c r="D17092">
        <v>2022565827</v>
      </c>
    </row>
    <row r="17093" spans="1:4" x14ac:dyDescent="0.3">
      <c r="A17093" t="s">
        <v>19401</v>
      </c>
      <c r="B17093" t="s">
        <v>2396</v>
      </c>
      <c r="C17093">
        <v>55485</v>
      </c>
      <c r="D17093">
        <v>4453705328</v>
      </c>
    </row>
    <row r="17094" spans="1:4" x14ac:dyDescent="0.3">
      <c r="A17094" t="s">
        <v>19402</v>
      </c>
      <c r="B17094" t="s">
        <v>1952</v>
      </c>
      <c r="C17094">
        <v>37280</v>
      </c>
      <c r="D17094">
        <v>515647594</v>
      </c>
    </row>
    <row r="17095" spans="1:4" x14ac:dyDescent="0.3">
      <c r="A17095" t="s">
        <v>19403</v>
      </c>
      <c r="B17095" t="s">
        <v>3291</v>
      </c>
      <c r="C17095">
        <v>15719</v>
      </c>
      <c r="D17095">
        <v>7707009371</v>
      </c>
    </row>
    <row r="17096" spans="1:4" x14ac:dyDescent="0.3">
      <c r="A17096" t="s">
        <v>19404</v>
      </c>
      <c r="B17096" t="s">
        <v>2089</v>
      </c>
      <c r="C17096">
        <v>24785</v>
      </c>
      <c r="D17096">
        <v>7367438190</v>
      </c>
    </row>
    <row r="17097" spans="1:4" x14ac:dyDescent="0.3">
      <c r="A17097" t="s">
        <v>19405</v>
      </c>
      <c r="B17097" t="s">
        <v>2164</v>
      </c>
      <c r="C17097">
        <v>47543</v>
      </c>
      <c r="D17097">
        <v>2279888742</v>
      </c>
    </row>
    <row r="17098" spans="1:4" x14ac:dyDescent="0.3">
      <c r="A17098" t="s">
        <v>19406</v>
      </c>
      <c r="B17098" t="s">
        <v>2608</v>
      </c>
      <c r="C17098">
        <v>44158</v>
      </c>
      <c r="D17098">
        <v>6531376252</v>
      </c>
    </row>
    <row r="17099" spans="1:4" x14ac:dyDescent="0.3">
      <c r="A17099" t="s">
        <v>19407</v>
      </c>
      <c r="B17099" t="s">
        <v>3201</v>
      </c>
      <c r="C17099">
        <v>40581</v>
      </c>
      <c r="D17099">
        <v>3213290963</v>
      </c>
    </row>
    <row r="17100" spans="1:4" x14ac:dyDescent="0.3">
      <c r="A17100" t="s">
        <v>19408</v>
      </c>
      <c r="B17100" t="s">
        <v>2409</v>
      </c>
      <c r="C17100">
        <v>36633</v>
      </c>
      <c r="D17100">
        <v>1888605537</v>
      </c>
    </row>
    <row r="17101" spans="1:4" x14ac:dyDescent="0.3">
      <c r="A17101" t="s">
        <v>19409</v>
      </c>
      <c r="B17101" t="s">
        <v>2415</v>
      </c>
      <c r="C17101">
        <v>34895</v>
      </c>
      <c r="D17101">
        <v>7778092905</v>
      </c>
    </row>
    <row r="17102" spans="1:4" x14ac:dyDescent="0.3">
      <c r="A17102" t="s">
        <v>19410</v>
      </c>
      <c r="B17102" t="s">
        <v>1988</v>
      </c>
      <c r="C17102">
        <v>53941</v>
      </c>
      <c r="D17102">
        <v>4453705328</v>
      </c>
    </row>
    <row r="17103" spans="1:4" x14ac:dyDescent="0.3">
      <c r="A17103" t="s">
        <v>19411</v>
      </c>
      <c r="B17103" t="s">
        <v>2548</v>
      </c>
      <c r="C17103">
        <v>33104</v>
      </c>
      <c r="D17103">
        <v>2191930824</v>
      </c>
    </row>
    <row r="17104" spans="1:4" x14ac:dyDescent="0.3">
      <c r="A17104" t="s">
        <v>19412</v>
      </c>
      <c r="B17104" t="s">
        <v>2146</v>
      </c>
      <c r="C17104">
        <v>21720</v>
      </c>
      <c r="D17104">
        <v>1659418720</v>
      </c>
    </row>
    <row r="17105" spans="1:4" x14ac:dyDescent="0.3">
      <c r="A17105" t="s">
        <v>19413</v>
      </c>
      <c r="B17105" t="s">
        <v>4461</v>
      </c>
      <c r="C17105">
        <v>12157</v>
      </c>
      <c r="D17105">
        <v>3932861779</v>
      </c>
    </row>
    <row r="17106" spans="1:4" x14ac:dyDescent="0.3">
      <c r="A17106" t="s">
        <v>19414</v>
      </c>
      <c r="B17106" t="s">
        <v>2764</v>
      </c>
      <c r="C17106">
        <v>36641</v>
      </c>
      <c r="D17106">
        <v>7205256240</v>
      </c>
    </row>
    <row r="17107" spans="1:4" x14ac:dyDescent="0.3">
      <c r="A17107" t="s">
        <v>19415</v>
      </c>
      <c r="B17107" t="s">
        <v>2641</v>
      </c>
      <c r="C17107">
        <v>40186</v>
      </c>
      <c r="D17107">
        <v>6731572691</v>
      </c>
    </row>
    <row r="17108" spans="1:4" x14ac:dyDescent="0.3">
      <c r="A17108" t="s">
        <v>19416</v>
      </c>
      <c r="B17108" t="s">
        <v>2302</v>
      </c>
      <c r="C17108">
        <v>42647</v>
      </c>
      <c r="D17108">
        <v>3956653289</v>
      </c>
    </row>
    <row r="17109" spans="1:4" x14ac:dyDescent="0.3">
      <c r="A17109" t="s">
        <v>19417</v>
      </c>
      <c r="B17109" t="s">
        <v>2312</v>
      </c>
      <c r="C17109">
        <v>40429</v>
      </c>
      <c r="D17109">
        <v>7769010411</v>
      </c>
    </row>
    <row r="17110" spans="1:4" x14ac:dyDescent="0.3">
      <c r="A17110" t="s">
        <v>19418</v>
      </c>
      <c r="B17110" t="s">
        <v>3271</v>
      </c>
      <c r="C17110">
        <v>11127</v>
      </c>
      <c r="D17110">
        <v>9829586073</v>
      </c>
    </row>
    <row r="17111" spans="1:4" x14ac:dyDescent="0.3">
      <c r="A17111" t="s">
        <v>19419</v>
      </c>
      <c r="B17111" t="s">
        <v>3113</v>
      </c>
      <c r="C17111">
        <v>18940</v>
      </c>
      <c r="D17111">
        <v>9854387496</v>
      </c>
    </row>
    <row r="17112" spans="1:4" x14ac:dyDescent="0.3">
      <c r="A17112" t="s">
        <v>19420</v>
      </c>
      <c r="B17112" t="s">
        <v>2221</v>
      </c>
      <c r="C17112">
        <v>31006</v>
      </c>
      <c r="D17112">
        <v>3129526900</v>
      </c>
    </row>
    <row r="17113" spans="1:4" x14ac:dyDescent="0.3">
      <c r="A17113" t="s">
        <v>19421</v>
      </c>
      <c r="B17113" t="s">
        <v>3390</v>
      </c>
      <c r="C17113">
        <v>47731</v>
      </c>
      <c r="D17113">
        <v>2237103631</v>
      </c>
    </row>
    <row r="17114" spans="1:4" x14ac:dyDescent="0.3">
      <c r="A17114" t="s">
        <v>19422</v>
      </c>
      <c r="B17114" t="s">
        <v>1956</v>
      </c>
      <c r="C17114">
        <v>15905</v>
      </c>
      <c r="D17114">
        <v>1062607929</v>
      </c>
    </row>
    <row r="17115" spans="1:4" x14ac:dyDescent="0.3">
      <c r="A17115" t="s">
        <v>19423</v>
      </c>
      <c r="B17115" t="s">
        <v>3376</v>
      </c>
      <c r="C17115">
        <v>37559</v>
      </c>
      <c r="D17115">
        <v>509389570</v>
      </c>
    </row>
    <row r="17116" spans="1:4" x14ac:dyDescent="0.3">
      <c r="A17116" t="s">
        <v>19424</v>
      </c>
      <c r="B17116" t="s">
        <v>2156</v>
      </c>
      <c r="C17116">
        <v>46347</v>
      </c>
      <c r="D17116">
        <v>5623930522</v>
      </c>
    </row>
    <row r="17117" spans="1:4" x14ac:dyDescent="0.3">
      <c r="A17117" t="s">
        <v>19425</v>
      </c>
      <c r="B17117" t="s">
        <v>2151</v>
      </c>
      <c r="C17117">
        <v>46397</v>
      </c>
      <c r="D17117">
        <v>9965847037</v>
      </c>
    </row>
    <row r="17118" spans="1:4" x14ac:dyDescent="0.3">
      <c r="A17118" t="s">
        <v>19426</v>
      </c>
      <c r="B17118" t="s">
        <v>3113</v>
      </c>
      <c r="C17118">
        <v>36984</v>
      </c>
      <c r="D17118">
        <v>1958063002</v>
      </c>
    </row>
    <row r="17119" spans="1:4" x14ac:dyDescent="0.3">
      <c r="A17119" t="s">
        <v>19427</v>
      </c>
      <c r="B17119" t="s">
        <v>2441</v>
      </c>
      <c r="C17119">
        <v>16384</v>
      </c>
      <c r="D17119">
        <v>1729795870</v>
      </c>
    </row>
    <row r="17120" spans="1:4" x14ac:dyDescent="0.3">
      <c r="A17120" t="s">
        <v>19428</v>
      </c>
      <c r="B17120" t="s">
        <v>2049</v>
      </c>
      <c r="C17120">
        <v>15730</v>
      </c>
      <c r="D17120">
        <v>569240891</v>
      </c>
    </row>
    <row r="17121" spans="1:4" x14ac:dyDescent="0.3">
      <c r="A17121" t="s">
        <v>19429</v>
      </c>
      <c r="B17121" t="s">
        <v>3527</v>
      </c>
      <c r="C17121">
        <v>12167</v>
      </c>
      <c r="D17121">
        <v>7931128354</v>
      </c>
    </row>
    <row r="17122" spans="1:4" x14ac:dyDescent="0.3">
      <c r="A17122" t="s">
        <v>19430</v>
      </c>
      <c r="B17122" t="s">
        <v>2014</v>
      </c>
      <c r="C17122">
        <v>51687</v>
      </c>
      <c r="D17122">
        <v>6260817967</v>
      </c>
    </row>
    <row r="17123" spans="1:4" x14ac:dyDescent="0.3">
      <c r="A17123" t="s">
        <v>19431</v>
      </c>
      <c r="B17123" t="s">
        <v>2548</v>
      </c>
      <c r="C17123">
        <v>54982</v>
      </c>
      <c r="D17123">
        <v>6596440737</v>
      </c>
    </row>
    <row r="17124" spans="1:4" x14ac:dyDescent="0.3">
      <c r="A17124" t="s">
        <v>19432</v>
      </c>
      <c r="B17124" t="s">
        <v>2540</v>
      </c>
      <c r="C17124">
        <v>52086</v>
      </c>
      <c r="D17124">
        <v>7892446737</v>
      </c>
    </row>
    <row r="17125" spans="1:4" x14ac:dyDescent="0.3">
      <c r="A17125" t="s">
        <v>19433</v>
      </c>
      <c r="B17125" t="s">
        <v>2047</v>
      </c>
      <c r="C17125">
        <v>54615</v>
      </c>
      <c r="D17125">
        <v>6007705854</v>
      </c>
    </row>
    <row r="17126" spans="1:4" x14ac:dyDescent="0.3">
      <c r="A17126" t="s">
        <v>19434</v>
      </c>
      <c r="B17126" t="s">
        <v>3558</v>
      </c>
      <c r="C17126">
        <v>35933</v>
      </c>
      <c r="D17126">
        <v>8864419241</v>
      </c>
    </row>
    <row r="17127" spans="1:4" x14ac:dyDescent="0.3">
      <c r="A17127" t="s">
        <v>19435</v>
      </c>
      <c r="B17127" t="s">
        <v>2593</v>
      </c>
      <c r="C17127">
        <v>30790</v>
      </c>
      <c r="D17127">
        <v>2307209530</v>
      </c>
    </row>
    <row r="17128" spans="1:4" x14ac:dyDescent="0.3">
      <c r="A17128" t="s">
        <v>19436</v>
      </c>
      <c r="B17128" t="s">
        <v>3183</v>
      </c>
      <c r="C17128">
        <v>37137</v>
      </c>
      <c r="D17128">
        <v>5623178685</v>
      </c>
    </row>
    <row r="17129" spans="1:4" x14ac:dyDescent="0.3">
      <c r="A17129" t="s">
        <v>19437</v>
      </c>
      <c r="B17129" t="s">
        <v>2192</v>
      </c>
      <c r="C17129">
        <v>23243</v>
      </c>
      <c r="D17129">
        <v>2841287114</v>
      </c>
    </row>
    <row r="17130" spans="1:4" x14ac:dyDescent="0.3">
      <c r="A17130" t="s">
        <v>19438</v>
      </c>
      <c r="B17130" t="s">
        <v>2335</v>
      </c>
      <c r="C17130">
        <v>31834</v>
      </c>
      <c r="D17130">
        <v>6260817967</v>
      </c>
    </row>
    <row r="17131" spans="1:4" x14ac:dyDescent="0.3">
      <c r="A17131" t="s">
        <v>19439</v>
      </c>
      <c r="B17131" t="s">
        <v>2139</v>
      </c>
      <c r="C17131">
        <v>52696</v>
      </c>
      <c r="D17131">
        <v>1962975932</v>
      </c>
    </row>
    <row r="17132" spans="1:4" x14ac:dyDescent="0.3">
      <c r="A17132" t="s">
        <v>19440</v>
      </c>
      <c r="B17132" t="s">
        <v>2008</v>
      </c>
      <c r="C17132">
        <v>25321</v>
      </c>
      <c r="D17132">
        <v>222477806</v>
      </c>
    </row>
    <row r="17133" spans="1:4" x14ac:dyDescent="0.3">
      <c r="A17133" t="s">
        <v>19441</v>
      </c>
      <c r="B17133" t="s">
        <v>1997</v>
      </c>
      <c r="C17133">
        <v>10928</v>
      </c>
      <c r="D17133">
        <v>2117567142</v>
      </c>
    </row>
    <row r="17134" spans="1:4" x14ac:dyDescent="0.3">
      <c r="A17134" t="s">
        <v>19442</v>
      </c>
      <c r="B17134" t="s">
        <v>2012</v>
      </c>
      <c r="C17134">
        <v>18531</v>
      </c>
      <c r="D17134">
        <v>7741079360</v>
      </c>
    </row>
    <row r="17135" spans="1:4" x14ac:dyDescent="0.3">
      <c r="A17135" t="s">
        <v>19443</v>
      </c>
      <c r="B17135" t="s">
        <v>2051</v>
      </c>
      <c r="C17135">
        <v>47970</v>
      </c>
      <c r="D17135">
        <v>3867281491</v>
      </c>
    </row>
    <row r="17136" spans="1:4" x14ac:dyDescent="0.3">
      <c r="A17136" t="s">
        <v>19444</v>
      </c>
      <c r="B17136" t="s">
        <v>2393</v>
      </c>
      <c r="C17136">
        <v>41939</v>
      </c>
      <c r="D17136">
        <v>8788824691</v>
      </c>
    </row>
    <row r="17137" spans="1:4" x14ac:dyDescent="0.3">
      <c r="A17137" t="s">
        <v>19445</v>
      </c>
      <c r="B17137" t="s">
        <v>2554</v>
      </c>
      <c r="C17137">
        <v>20717</v>
      </c>
      <c r="D17137">
        <v>5079859830</v>
      </c>
    </row>
    <row r="17138" spans="1:4" x14ac:dyDescent="0.3">
      <c r="A17138" t="s">
        <v>19446</v>
      </c>
      <c r="B17138" t="s">
        <v>2540</v>
      </c>
      <c r="C17138">
        <v>37328</v>
      </c>
      <c r="D17138">
        <v>4223282808</v>
      </c>
    </row>
    <row r="17139" spans="1:4" x14ac:dyDescent="0.3">
      <c r="A17139" t="s">
        <v>19447</v>
      </c>
      <c r="B17139" t="s">
        <v>2716</v>
      </c>
      <c r="C17139">
        <v>51014</v>
      </c>
      <c r="D17139">
        <v>2294342399</v>
      </c>
    </row>
    <row r="17140" spans="1:4" x14ac:dyDescent="0.3">
      <c r="A17140" t="s">
        <v>19448</v>
      </c>
      <c r="B17140" t="s">
        <v>2680</v>
      </c>
      <c r="C17140">
        <v>53831</v>
      </c>
      <c r="D17140">
        <v>7885796000</v>
      </c>
    </row>
    <row r="17141" spans="1:4" x14ac:dyDescent="0.3">
      <c r="A17141" t="s">
        <v>19449</v>
      </c>
      <c r="B17141" t="s">
        <v>1958</v>
      </c>
      <c r="C17141">
        <v>18937</v>
      </c>
      <c r="D17141">
        <v>9684187432</v>
      </c>
    </row>
    <row r="17142" spans="1:4" x14ac:dyDescent="0.3">
      <c r="A17142" t="s">
        <v>19450</v>
      </c>
      <c r="B17142" t="s">
        <v>2016</v>
      </c>
      <c r="C17142">
        <v>23082</v>
      </c>
      <c r="D17142">
        <v>1992195951</v>
      </c>
    </row>
    <row r="17143" spans="1:4" x14ac:dyDescent="0.3">
      <c r="A17143" t="s">
        <v>19451</v>
      </c>
      <c r="B17143" t="s">
        <v>2749</v>
      </c>
      <c r="C17143">
        <v>30444</v>
      </c>
      <c r="D17143">
        <v>3381164996</v>
      </c>
    </row>
    <row r="17144" spans="1:4" x14ac:dyDescent="0.3">
      <c r="A17144" t="s">
        <v>19452</v>
      </c>
      <c r="B17144" t="s">
        <v>2312</v>
      </c>
      <c r="C17144">
        <v>37166</v>
      </c>
      <c r="D17144">
        <v>2958727874</v>
      </c>
    </row>
    <row r="17145" spans="1:4" x14ac:dyDescent="0.3">
      <c r="A17145" t="s">
        <v>19453</v>
      </c>
      <c r="B17145" t="s">
        <v>2337</v>
      </c>
      <c r="C17145">
        <v>59810</v>
      </c>
      <c r="D17145">
        <v>1442784075</v>
      </c>
    </row>
    <row r="17146" spans="1:4" x14ac:dyDescent="0.3">
      <c r="A17146" t="s">
        <v>19454</v>
      </c>
      <c r="B17146" t="s">
        <v>2507</v>
      </c>
      <c r="C17146">
        <v>36017</v>
      </c>
      <c r="D17146">
        <v>8703756602</v>
      </c>
    </row>
    <row r="17147" spans="1:4" x14ac:dyDescent="0.3">
      <c r="A17147" t="s">
        <v>19455</v>
      </c>
      <c r="B17147" t="s">
        <v>2567</v>
      </c>
      <c r="C17147">
        <v>14326</v>
      </c>
      <c r="D17147">
        <v>6842911427</v>
      </c>
    </row>
    <row r="17148" spans="1:4" x14ac:dyDescent="0.3">
      <c r="A17148" t="s">
        <v>19456</v>
      </c>
      <c r="B17148" t="s">
        <v>2431</v>
      </c>
      <c r="C17148">
        <v>18856</v>
      </c>
      <c r="D17148">
        <v>4649590612</v>
      </c>
    </row>
    <row r="17149" spans="1:4" x14ac:dyDescent="0.3">
      <c r="A17149" t="s">
        <v>19457</v>
      </c>
      <c r="B17149" t="s">
        <v>3247</v>
      </c>
      <c r="C17149">
        <v>29860</v>
      </c>
      <c r="D17149">
        <v>9228842121</v>
      </c>
    </row>
    <row r="17150" spans="1:4" x14ac:dyDescent="0.3">
      <c r="A17150" t="s">
        <v>19458</v>
      </c>
      <c r="B17150" t="s">
        <v>2650</v>
      </c>
      <c r="C17150">
        <v>53653</v>
      </c>
      <c r="D17150">
        <v>1990334539</v>
      </c>
    </row>
    <row r="17151" spans="1:4" x14ac:dyDescent="0.3">
      <c r="A17151" t="s">
        <v>19459</v>
      </c>
      <c r="B17151" t="s">
        <v>3078</v>
      </c>
      <c r="C17151">
        <v>12116</v>
      </c>
      <c r="D17151">
        <v>5211527984</v>
      </c>
    </row>
    <row r="17152" spans="1:4" x14ac:dyDescent="0.3">
      <c r="A17152" t="s">
        <v>19460</v>
      </c>
      <c r="B17152" t="s">
        <v>2563</v>
      </c>
      <c r="C17152">
        <v>30492</v>
      </c>
      <c r="D17152">
        <v>2079803735</v>
      </c>
    </row>
    <row r="17153" spans="1:4" x14ac:dyDescent="0.3">
      <c r="A17153" t="s">
        <v>19461</v>
      </c>
      <c r="B17153" t="s">
        <v>2901</v>
      </c>
      <c r="C17153">
        <v>15774</v>
      </c>
      <c r="D17153">
        <v>4986200380</v>
      </c>
    </row>
    <row r="17154" spans="1:4" x14ac:dyDescent="0.3">
      <c r="A17154" t="s">
        <v>19462</v>
      </c>
      <c r="B17154" t="s">
        <v>3113</v>
      </c>
      <c r="C17154">
        <v>46682</v>
      </c>
      <c r="D17154">
        <v>6520635286</v>
      </c>
    </row>
    <row r="17155" spans="1:4" x14ac:dyDescent="0.3">
      <c r="A17155" t="s">
        <v>19463</v>
      </c>
      <c r="B17155" t="s">
        <v>2047</v>
      </c>
      <c r="C17155">
        <v>26193</v>
      </c>
      <c r="D17155">
        <v>3524504531</v>
      </c>
    </row>
    <row r="17156" spans="1:4" x14ac:dyDescent="0.3">
      <c r="A17156" t="s">
        <v>19464</v>
      </c>
      <c r="B17156" t="s">
        <v>1964</v>
      </c>
      <c r="C17156">
        <v>38402</v>
      </c>
      <c r="D17156">
        <v>1444572199</v>
      </c>
    </row>
    <row r="17157" spans="1:4" x14ac:dyDescent="0.3">
      <c r="A17157" t="s">
        <v>19465</v>
      </c>
      <c r="B17157" t="s">
        <v>2137</v>
      </c>
      <c r="C17157">
        <v>43868</v>
      </c>
      <c r="D17157">
        <v>5068508845</v>
      </c>
    </row>
    <row r="17158" spans="1:4" x14ac:dyDescent="0.3">
      <c r="A17158" t="s">
        <v>19466</v>
      </c>
      <c r="B17158" t="s">
        <v>2670</v>
      </c>
      <c r="C17158">
        <v>16136</v>
      </c>
      <c r="D17158">
        <v>4866916575</v>
      </c>
    </row>
    <row r="17159" spans="1:4" x14ac:dyDescent="0.3">
      <c r="A17159" t="s">
        <v>19467</v>
      </c>
      <c r="B17159" t="s">
        <v>3487</v>
      </c>
      <c r="C17159">
        <v>19640</v>
      </c>
      <c r="D17159">
        <v>101658508</v>
      </c>
    </row>
    <row r="17160" spans="1:4" x14ac:dyDescent="0.3">
      <c r="A17160" t="s">
        <v>19468</v>
      </c>
      <c r="B17160" t="s">
        <v>3734</v>
      </c>
      <c r="C17160">
        <v>42931</v>
      </c>
      <c r="D17160">
        <v>5407735911</v>
      </c>
    </row>
    <row r="17161" spans="1:4" x14ac:dyDescent="0.3">
      <c r="A17161" t="s">
        <v>19469</v>
      </c>
      <c r="B17161" t="s">
        <v>2316</v>
      </c>
      <c r="C17161">
        <v>31057</v>
      </c>
      <c r="D17161">
        <v>1518783783</v>
      </c>
    </row>
    <row r="17162" spans="1:4" x14ac:dyDescent="0.3">
      <c r="A17162" t="s">
        <v>19470</v>
      </c>
      <c r="B17162" t="s">
        <v>2300</v>
      </c>
      <c r="C17162">
        <v>36297</v>
      </c>
      <c r="D17162">
        <v>1718344562</v>
      </c>
    </row>
    <row r="17163" spans="1:4" x14ac:dyDescent="0.3">
      <c r="A17163" t="s">
        <v>19471</v>
      </c>
      <c r="B17163" t="s">
        <v>2192</v>
      </c>
      <c r="C17163">
        <v>12816</v>
      </c>
      <c r="D17163">
        <v>9223618401</v>
      </c>
    </row>
    <row r="17164" spans="1:4" x14ac:dyDescent="0.3">
      <c r="A17164" t="s">
        <v>19472</v>
      </c>
      <c r="B17164" t="s">
        <v>2752</v>
      </c>
      <c r="C17164">
        <v>51594</v>
      </c>
      <c r="D17164">
        <v>8695742075</v>
      </c>
    </row>
    <row r="17165" spans="1:4" x14ac:dyDescent="0.3">
      <c r="A17165" t="s">
        <v>19473</v>
      </c>
      <c r="B17165" t="s">
        <v>2045</v>
      </c>
      <c r="C17165">
        <v>57800</v>
      </c>
      <c r="D17165">
        <v>8658719154</v>
      </c>
    </row>
    <row r="17166" spans="1:4" x14ac:dyDescent="0.3">
      <c r="A17166" t="s">
        <v>19474</v>
      </c>
      <c r="B17166" t="s">
        <v>2312</v>
      </c>
      <c r="C17166">
        <v>49131</v>
      </c>
      <c r="D17166">
        <v>2352201101</v>
      </c>
    </row>
    <row r="17167" spans="1:4" x14ac:dyDescent="0.3">
      <c r="A17167" t="s">
        <v>19475</v>
      </c>
      <c r="B17167" t="s">
        <v>2026</v>
      </c>
      <c r="C17167">
        <v>50550</v>
      </c>
      <c r="D17167">
        <v>8256403403</v>
      </c>
    </row>
    <row r="17168" spans="1:4" x14ac:dyDescent="0.3">
      <c r="A17168" t="s">
        <v>19476</v>
      </c>
      <c r="B17168" t="s">
        <v>2391</v>
      </c>
      <c r="C17168">
        <v>45174</v>
      </c>
      <c r="D17168">
        <v>9260254965</v>
      </c>
    </row>
    <row r="17169" spans="1:4" x14ac:dyDescent="0.3">
      <c r="A17169" t="s">
        <v>19477</v>
      </c>
      <c r="B17169" t="s">
        <v>2300</v>
      </c>
      <c r="C17169">
        <v>52248</v>
      </c>
      <c r="D17169">
        <v>7493076952</v>
      </c>
    </row>
    <row r="17170" spans="1:4" x14ac:dyDescent="0.3">
      <c r="A17170" t="s">
        <v>19478</v>
      </c>
      <c r="B17170" t="s">
        <v>2051</v>
      </c>
      <c r="C17170">
        <v>40209</v>
      </c>
      <c r="D17170">
        <v>7700368295</v>
      </c>
    </row>
    <row r="17171" spans="1:4" x14ac:dyDescent="0.3">
      <c r="A17171" t="s">
        <v>19479</v>
      </c>
      <c r="B17171" t="s">
        <v>2337</v>
      </c>
      <c r="C17171">
        <v>15973</v>
      </c>
      <c r="D17171">
        <v>797655034</v>
      </c>
    </row>
    <row r="17172" spans="1:4" x14ac:dyDescent="0.3">
      <c r="A17172" t="s">
        <v>19480</v>
      </c>
      <c r="B17172" t="s">
        <v>2546</v>
      </c>
      <c r="C17172">
        <v>19216</v>
      </c>
      <c r="D17172">
        <v>6410530811</v>
      </c>
    </row>
    <row r="17173" spans="1:4" x14ac:dyDescent="0.3">
      <c r="A17173" t="s">
        <v>19481</v>
      </c>
      <c r="B17173" t="s">
        <v>3487</v>
      </c>
      <c r="C17173">
        <v>49383</v>
      </c>
      <c r="D17173">
        <v>3273288531</v>
      </c>
    </row>
    <row r="17174" spans="1:4" x14ac:dyDescent="0.3">
      <c r="A17174" t="s">
        <v>19482</v>
      </c>
      <c r="B17174" t="s">
        <v>2133</v>
      </c>
      <c r="C17174">
        <v>11853</v>
      </c>
      <c r="D17174">
        <v>923191143</v>
      </c>
    </row>
    <row r="17175" spans="1:4" x14ac:dyDescent="0.3">
      <c r="A17175" t="s">
        <v>19483</v>
      </c>
      <c r="B17175" t="s">
        <v>2255</v>
      </c>
      <c r="C17175">
        <v>15933</v>
      </c>
      <c r="D17175">
        <v>2298319154</v>
      </c>
    </row>
    <row r="17176" spans="1:4" x14ac:dyDescent="0.3">
      <c r="A17176" t="s">
        <v>19484</v>
      </c>
      <c r="B17176" t="s">
        <v>2137</v>
      </c>
      <c r="C17176">
        <v>52809</v>
      </c>
      <c r="D17176">
        <v>3473885983</v>
      </c>
    </row>
    <row r="17177" spans="1:4" x14ac:dyDescent="0.3">
      <c r="A17177" t="s">
        <v>19485</v>
      </c>
      <c r="B17177" t="s">
        <v>2244</v>
      </c>
      <c r="C17177">
        <v>20758</v>
      </c>
      <c r="D17177">
        <v>1425230725</v>
      </c>
    </row>
    <row r="17178" spans="1:4" x14ac:dyDescent="0.3">
      <c r="A17178" t="s">
        <v>19486</v>
      </c>
      <c r="B17178" t="s">
        <v>2856</v>
      </c>
      <c r="C17178">
        <v>41591</v>
      </c>
      <c r="D17178">
        <v>9457151267</v>
      </c>
    </row>
    <row r="17179" spans="1:4" x14ac:dyDescent="0.3">
      <c r="A17179" t="s">
        <v>19487</v>
      </c>
      <c r="B17179" t="s">
        <v>3558</v>
      </c>
      <c r="C17179">
        <v>32372</v>
      </c>
      <c r="D17179">
        <v>2279888742</v>
      </c>
    </row>
    <row r="17180" spans="1:4" x14ac:dyDescent="0.3">
      <c r="A17180" t="s">
        <v>19488</v>
      </c>
      <c r="B17180" t="s">
        <v>2992</v>
      </c>
      <c r="C17180">
        <v>27243</v>
      </c>
      <c r="D17180">
        <v>9855833406</v>
      </c>
    </row>
    <row r="17181" spans="1:4" x14ac:dyDescent="0.3">
      <c r="A17181" t="s">
        <v>19489</v>
      </c>
      <c r="B17181" t="s">
        <v>3517</v>
      </c>
      <c r="C17181">
        <v>33407</v>
      </c>
      <c r="D17181">
        <v>9340388305</v>
      </c>
    </row>
    <row r="17182" spans="1:4" x14ac:dyDescent="0.3">
      <c r="A17182" t="s">
        <v>19490</v>
      </c>
      <c r="B17182" t="s">
        <v>2593</v>
      </c>
      <c r="C17182">
        <v>29811</v>
      </c>
      <c r="D17182">
        <v>1518783783</v>
      </c>
    </row>
    <row r="17183" spans="1:4" x14ac:dyDescent="0.3">
      <c r="A17183" t="s">
        <v>19491</v>
      </c>
      <c r="B17183" t="s">
        <v>2718</v>
      </c>
      <c r="C17183">
        <v>14144</v>
      </c>
      <c r="D17183">
        <v>9621331862</v>
      </c>
    </row>
    <row r="17184" spans="1:4" x14ac:dyDescent="0.3">
      <c r="A17184" t="s">
        <v>19492</v>
      </c>
      <c r="B17184" t="s">
        <v>1956</v>
      </c>
      <c r="C17184">
        <v>31714</v>
      </c>
      <c r="D17184">
        <v>8568859739</v>
      </c>
    </row>
    <row r="17185" spans="1:4" x14ac:dyDescent="0.3">
      <c r="A17185" t="s">
        <v>19493</v>
      </c>
      <c r="B17185" t="s">
        <v>2269</v>
      </c>
      <c r="C17185">
        <v>24101</v>
      </c>
      <c r="D17185">
        <v>1541082834</v>
      </c>
    </row>
    <row r="17186" spans="1:4" x14ac:dyDescent="0.3">
      <c r="A17186" t="s">
        <v>19494</v>
      </c>
      <c r="B17186" t="s">
        <v>2554</v>
      </c>
      <c r="C17186">
        <v>59393</v>
      </c>
      <c r="D17186">
        <v>3597778305</v>
      </c>
    </row>
    <row r="17187" spans="1:4" x14ac:dyDescent="0.3">
      <c r="A17187" t="s">
        <v>19495</v>
      </c>
      <c r="B17187" t="s">
        <v>2557</v>
      </c>
      <c r="C17187">
        <v>53117</v>
      </c>
      <c r="D17187">
        <v>4009257075</v>
      </c>
    </row>
    <row r="17188" spans="1:4" x14ac:dyDescent="0.3">
      <c r="A17188" t="s">
        <v>19496</v>
      </c>
      <c r="B17188" t="s">
        <v>3183</v>
      </c>
      <c r="C17188">
        <v>36758</v>
      </c>
      <c r="D17188">
        <v>7659816853</v>
      </c>
    </row>
    <row r="17189" spans="1:4" x14ac:dyDescent="0.3">
      <c r="A17189" t="s">
        <v>19497</v>
      </c>
      <c r="B17189" t="s">
        <v>2391</v>
      </c>
      <c r="C17189">
        <v>28279</v>
      </c>
      <c r="D17189">
        <v>7039995972</v>
      </c>
    </row>
    <row r="17190" spans="1:4" x14ac:dyDescent="0.3">
      <c r="A17190" t="s">
        <v>19498</v>
      </c>
      <c r="B17190" t="s">
        <v>2246</v>
      </c>
      <c r="C17190">
        <v>20075</v>
      </c>
      <c r="D17190">
        <v>9529277938</v>
      </c>
    </row>
    <row r="17191" spans="1:4" x14ac:dyDescent="0.3">
      <c r="A17191" t="s">
        <v>19499</v>
      </c>
      <c r="B17191" t="s">
        <v>2312</v>
      </c>
      <c r="C17191">
        <v>54813</v>
      </c>
      <c r="D17191">
        <v>5138969978</v>
      </c>
    </row>
    <row r="17192" spans="1:4" x14ac:dyDescent="0.3">
      <c r="A17192" t="s">
        <v>19500</v>
      </c>
      <c r="B17192" t="s">
        <v>1970</v>
      </c>
      <c r="C17192">
        <v>34612</v>
      </c>
      <c r="D17192">
        <v>4286367630</v>
      </c>
    </row>
    <row r="17193" spans="1:4" x14ac:dyDescent="0.3">
      <c r="A17193" t="s">
        <v>19501</v>
      </c>
      <c r="B17193" t="s">
        <v>3720</v>
      </c>
      <c r="C17193">
        <v>48102</v>
      </c>
      <c r="D17193">
        <v>6183510505</v>
      </c>
    </row>
    <row r="17194" spans="1:4" x14ac:dyDescent="0.3">
      <c r="A17194" t="s">
        <v>19502</v>
      </c>
      <c r="B17194" t="s">
        <v>2608</v>
      </c>
      <c r="C17194">
        <v>46019</v>
      </c>
      <c r="D17194">
        <v>1419116835</v>
      </c>
    </row>
    <row r="17195" spans="1:4" x14ac:dyDescent="0.3">
      <c r="A17195" t="s">
        <v>19503</v>
      </c>
      <c r="B17195" t="s">
        <v>1954</v>
      </c>
      <c r="C17195">
        <v>27344</v>
      </c>
      <c r="D17195">
        <v>5503746279</v>
      </c>
    </row>
    <row r="17196" spans="1:4" x14ac:dyDescent="0.3">
      <c r="A17196" t="s">
        <v>19504</v>
      </c>
      <c r="B17196" t="s">
        <v>2517</v>
      </c>
      <c r="C17196">
        <v>50154</v>
      </c>
      <c r="D17196">
        <v>3040116061</v>
      </c>
    </row>
    <row r="17197" spans="1:4" x14ac:dyDescent="0.3">
      <c r="A17197" t="s">
        <v>19505</v>
      </c>
      <c r="B17197" t="s">
        <v>2293</v>
      </c>
      <c r="C17197">
        <v>48271</v>
      </c>
      <c r="D17197">
        <v>5347887761</v>
      </c>
    </row>
    <row r="17198" spans="1:4" x14ac:dyDescent="0.3">
      <c r="A17198" t="s">
        <v>19506</v>
      </c>
      <c r="B17198" t="s">
        <v>2517</v>
      </c>
      <c r="C17198">
        <v>35078</v>
      </c>
      <c r="D17198">
        <v>8346855079</v>
      </c>
    </row>
    <row r="17199" spans="1:4" x14ac:dyDescent="0.3">
      <c r="A17199" t="s">
        <v>19507</v>
      </c>
      <c r="B17199" t="s">
        <v>2374</v>
      </c>
      <c r="C17199">
        <v>22506</v>
      </c>
      <c r="D17199">
        <v>1391414047</v>
      </c>
    </row>
    <row r="17200" spans="1:4" x14ac:dyDescent="0.3">
      <c r="A17200" t="s">
        <v>19508</v>
      </c>
      <c r="B17200" t="s">
        <v>2158</v>
      </c>
      <c r="C17200">
        <v>15181</v>
      </c>
      <c r="D17200">
        <v>6850203894</v>
      </c>
    </row>
    <row r="17201" spans="1:4" x14ac:dyDescent="0.3">
      <c r="A17201" t="s">
        <v>19509</v>
      </c>
      <c r="B17201" t="s">
        <v>1958</v>
      </c>
      <c r="C17201">
        <v>15606</v>
      </c>
      <c r="D17201">
        <v>6732216945</v>
      </c>
    </row>
    <row r="17202" spans="1:4" x14ac:dyDescent="0.3">
      <c r="A17202" t="s">
        <v>19510</v>
      </c>
      <c r="B17202" t="s">
        <v>3356</v>
      </c>
      <c r="C17202">
        <v>26179</v>
      </c>
      <c r="D17202">
        <v>1279282711</v>
      </c>
    </row>
    <row r="17203" spans="1:4" x14ac:dyDescent="0.3">
      <c r="A17203" t="s">
        <v>19511</v>
      </c>
      <c r="B17203" t="s">
        <v>3734</v>
      </c>
      <c r="C17203">
        <v>58589</v>
      </c>
      <c r="D17203">
        <v>797787712</v>
      </c>
    </row>
    <row r="17204" spans="1:4" x14ac:dyDescent="0.3">
      <c r="A17204" t="s">
        <v>19512</v>
      </c>
      <c r="B17204" t="s">
        <v>2131</v>
      </c>
      <c r="C17204">
        <v>59327</v>
      </c>
      <c r="D17204">
        <v>5412518958</v>
      </c>
    </row>
    <row r="17205" spans="1:4" x14ac:dyDescent="0.3">
      <c r="A17205" t="s">
        <v>19513</v>
      </c>
      <c r="B17205" t="s">
        <v>3915</v>
      </c>
      <c r="C17205">
        <v>32329</v>
      </c>
      <c r="D17205">
        <v>8945564357</v>
      </c>
    </row>
    <row r="17206" spans="1:4" x14ac:dyDescent="0.3">
      <c r="A17206" t="s">
        <v>19514</v>
      </c>
      <c r="B17206" t="s">
        <v>2271</v>
      </c>
      <c r="C17206">
        <v>32384</v>
      </c>
      <c r="D17206">
        <v>1972775170</v>
      </c>
    </row>
    <row r="17207" spans="1:4" x14ac:dyDescent="0.3">
      <c r="A17207" t="s">
        <v>19515</v>
      </c>
      <c r="B17207" t="s">
        <v>2319</v>
      </c>
      <c r="C17207">
        <v>19515</v>
      </c>
      <c r="D17207">
        <v>7931128354</v>
      </c>
    </row>
    <row r="17208" spans="1:4" x14ac:dyDescent="0.3">
      <c r="A17208" t="s">
        <v>19516</v>
      </c>
      <c r="B17208" t="s">
        <v>2271</v>
      </c>
      <c r="C17208">
        <v>11613</v>
      </c>
      <c r="D17208">
        <v>1657097021</v>
      </c>
    </row>
    <row r="17209" spans="1:4" x14ac:dyDescent="0.3">
      <c r="A17209" t="s">
        <v>19517</v>
      </c>
      <c r="B17209" t="s">
        <v>2288</v>
      </c>
      <c r="C17209">
        <v>33843</v>
      </c>
      <c r="D17209">
        <v>6973806759</v>
      </c>
    </row>
    <row r="17210" spans="1:4" x14ac:dyDescent="0.3">
      <c r="A17210" t="s">
        <v>19518</v>
      </c>
      <c r="B17210" t="s">
        <v>2043</v>
      </c>
      <c r="C17210">
        <v>38272</v>
      </c>
      <c r="D17210">
        <v>3013094990</v>
      </c>
    </row>
    <row r="17211" spans="1:4" x14ac:dyDescent="0.3">
      <c r="A17211" t="s">
        <v>19519</v>
      </c>
      <c r="B17211" t="s">
        <v>1999</v>
      </c>
      <c r="C17211">
        <v>10277</v>
      </c>
      <c r="D17211">
        <v>3996818513</v>
      </c>
    </row>
    <row r="17212" spans="1:4" x14ac:dyDescent="0.3">
      <c r="A17212" t="s">
        <v>19520</v>
      </c>
      <c r="B17212" t="s">
        <v>2073</v>
      </c>
      <c r="C17212">
        <v>35954</v>
      </c>
      <c r="D17212">
        <v>7033916019</v>
      </c>
    </row>
    <row r="17213" spans="1:4" x14ac:dyDescent="0.3">
      <c r="A17213" t="s">
        <v>19521</v>
      </c>
      <c r="B17213" t="s">
        <v>2345</v>
      </c>
      <c r="C17213">
        <v>10458</v>
      </c>
      <c r="D17213">
        <v>6776868107</v>
      </c>
    </row>
    <row r="17214" spans="1:4" x14ac:dyDescent="0.3">
      <c r="A17214" t="s">
        <v>19522</v>
      </c>
      <c r="B17214" t="s">
        <v>2079</v>
      </c>
      <c r="C17214">
        <v>59093</v>
      </c>
      <c r="D17214">
        <v>3271497702</v>
      </c>
    </row>
    <row r="17215" spans="1:4" x14ac:dyDescent="0.3">
      <c r="A17215" t="s">
        <v>19523</v>
      </c>
      <c r="B17215" t="s">
        <v>3253</v>
      </c>
      <c r="C17215">
        <v>27462</v>
      </c>
      <c r="D17215">
        <v>9267164694</v>
      </c>
    </row>
    <row r="17216" spans="1:4" x14ac:dyDescent="0.3">
      <c r="A17216" t="s">
        <v>19524</v>
      </c>
      <c r="B17216" t="s">
        <v>2184</v>
      </c>
      <c r="C17216">
        <v>10823</v>
      </c>
      <c r="D17216">
        <v>6718456802</v>
      </c>
    </row>
    <row r="17217" spans="1:4" x14ac:dyDescent="0.3">
      <c r="A17217" t="s">
        <v>19525</v>
      </c>
      <c r="B17217" t="s">
        <v>1956</v>
      </c>
      <c r="C17217">
        <v>13469</v>
      </c>
      <c r="D17217">
        <v>3219526055</v>
      </c>
    </row>
    <row r="17218" spans="1:4" x14ac:dyDescent="0.3">
      <c r="A17218" t="s">
        <v>19526</v>
      </c>
      <c r="B17218" t="s">
        <v>1993</v>
      </c>
      <c r="C17218">
        <v>32756</v>
      </c>
      <c r="D17218">
        <v>5186660353</v>
      </c>
    </row>
    <row r="17219" spans="1:4" x14ac:dyDescent="0.3">
      <c r="A17219" t="s">
        <v>19527</v>
      </c>
      <c r="B17219" t="s">
        <v>2441</v>
      </c>
      <c r="C17219">
        <v>58042</v>
      </c>
      <c r="D17219">
        <v>3217797337</v>
      </c>
    </row>
    <row r="17220" spans="1:4" x14ac:dyDescent="0.3">
      <c r="A17220" t="s">
        <v>19528</v>
      </c>
      <c r="B17220" t="s">
        <v>2468</v>
      </c>
      <c r="C17220">
        <v>54557</v>
      </c>
      <c r="D17220">
        <v>4097160079</v>
      </c>
    </row>
    <row r="17221" spans="1:4" x14ac:dyDescent="0.3">
      <c r="A17221" t="s">
        <v>19529</v>
      </c>
      <c r="B17221" t="s">
        <v>2246</v>
      </c>
      <c r="C17221">
        <v>53658</v>
      </c>
      <c r="D17221">
        <v>8157157730</v>
      </c>
    </row>
    <row r="17222" spans="1:4" x14ac:dyDescent="0.3">
      <c r="A17222" t="s">
        <v>19530</v>
      </c>
      <c r="B17222" t="s">
        <v>2257</v>
      </c>
      <c r="C17222">
        <v>55837</v>
      </c>
      <c r="D17222">
        <v>5395528121</v>
      </c>
    </row>
    <row r="17223" spans="1:4" x14ac:dyDescent="0.3">
      <c r="A17223" t="s">
        <v>19531</v>
      </c>
      <c r="B17223" t="s">
        <v>2725</v>
      </c>
      <c r="C17223">
        <v>49375</v>
      </c>
      <c r="D17223">
        <v>7427985850</v>
      </c>
    </row>
    <row r="17224" spans="1:4" x14ac:dyDescent="0.3">
      <c r="A17224" t="s">
        <v>19532</v>
      </c>
      <c r="B17224" t="s">
        <v>2137</v>
      </c>
      <c r="C17224">
        <v>23141</v>
      </c>
      <c r="D17224">
        <v>8908432159</v>
      </c>
    </row>
    <row r="17225" spans="1:4" x14ac:dyDescent="0.3">
      <c r="A17225" t="s">
        <v>19533</v>
      </c>
      <c r="B17225" t="s">
        <v>2323</v>
      </c>
      <c r="C17225">
        <v>49308</v>
      </c>
      <c r="D17225">
        <v>8904404991</v>
      </c>
    </row>
    <row r="17226" spans="1:4" x14ac:dyDescent="0.3">
      <c r="A17226" t="s">
        <v>19534</v>
      </c>
      <c r="B17226" t="s">
        <v>2244</v>
      </c>
      <c r="C17226">
        <v>55716</v>
      </c>
      <c r="D17226">
        <v>3488994694</v>
      </c>
    </row>
    <row r="17227" spans="1:4" x14ac:dyDescent="0.3">
      <c r="A17227" t="s">
        <v>19535</v>
      </c>
      <c r="B17227" t="s">
        <v>3237</v>
      </c>
      <c r="C17227">
        <v>41133</v>
      </c>
      <c r="D17227">
        <v>140020098</v>
      </c>
    </row>
    <row r="17228" spans="1:4" x14ac:dyDescent="0.3">
      <c r="A17228" t="s">
        <v>19536</v>
      </c>
      <c r="B17228" t="s">
        <v>2511</v>
      </c>
      <c r="C17228">
        <v>43570</v>
      </c>
      <c r="D17228">
        <v>2492824950</v>
      </c>
    </row>
    <row r="17229" spans="1:4" x14ac:dyDescent="0.3">
      <c r="A17229" t="s">
        <v>19537</v>
      </c>
      <c r="B17229" t="s">
        <v>2920</v>
      </c>
      <c r="C17229">
        <v>36396</v>
      </c>
      <c r="D17229">
        <v>7367438190</v>
      </c>
    </row>
    <row r="17230" spans="1:4" x14ac:dyDescent="0.3">
      <c r="A17230" t="s">
        <v>19538</v>
      </c>
      <c r="B17230" t="s">
        <v>2312</v>
      </c>
      <c r="C17230">
        <v>21908</v>
      </c>
      <c r="D17230">
        <v>2083520173</v>
      </c>
    </row>
    <row r="17231" spans="1:4" x14ac:dyDescent="0.3">
      <c r="A17231" t="s">
        <v>19539</v>
      </c>
      <c r="B17231" t="s">
        <v>2824</v>
      </c>
      <c r="C17231">
        <v>22275</v>
      </c>
      <c r="D17231">
        <v>397599129</v>
      </c>
    </row>
    <row r="17232" spans="1:4" x14ac:dyDescent="0.3">
      <c r="A17232" t="s">
        <v>19540</v>
      </c>
      <c r="B17232" t="s">
        <v>2468</v>
      </c>
      <c r="C17232">
        <v>47578</v>
      </c>
      <c r="D17232">
        <v>9547713507</v>
      </c>
    </row>
    <row r="17233" spans="1:4" x14ac:dyDescent="0.3">
      <c r="A17233" t="s">
        <v>19541</v>
      </c>
      <c r="B17233" t="s">
        <v>2660</v>
      </c>
      <c r="C17233">
        <v>25145</v>
      </c>
      <c r="D17233">
        <v>4076701275</v>
      </c>
    </row>
    <row r="17234" spans="1:4" x14ac:dyDescent="0.3">
      <c r="A17234" t="s">
        <v>19542</v>
      </c>
      <c r="B17234" t="s">
        <v>2077</v>
      </c>
      <c r="C17234">
        <v>36421</v>
      </c>
      <c r="D17234">
        <v>357531329</v>
      </c>
    </row>
    <row r="17235" spans="1:4" x14ac:dyDescent="0.3">
      <c r="A17235" t="s">
        <v>19543</v>
      </c>
      <c r="B17235" t="s">
        <v>2071</v>
      </c>
      <c r="C17235">
        <v>38639</v>
      </c>
      <c r="D17235">
        <v>858481901</v>
      </c>
    </row>
    <row r="17236" spans="1:4" x14ac:dyDescent="0.3">
      <c r="A17236" t="s">
        <v>19544</v>
      </c>
      <c r="B17236" t="s">
        <v>2310</v>
      </c>
      <c r="C17236">
        <v>54792</v>
      </c>
      <c r="D17236">
        <v>1755716656</v>
      </c>
    </row>
    <row r="17237" spans="1:4" x14ac:dyDescent="0.3">
      <c r="A17237" t="s">
        <v>19545</v>
      </c>
      <c r="B17237" t="s">
        <v>2923</v>
      </c>
      <c r="C17237">
        <v>46931</v>
      </c>
      <c r="D17237">
        <v>8603912793</v>
      </c>
    </row>
    <row r="17238" spans="1:4" x14ac:dyDescent="0.3">
      <c r="A17238" t="s">
        <v>19546</v>
      </c>
      <c r="B17238" t="s">
        <v>2170</v>
      </c>
      <c r="C17238">
        <v>33203</v>
      </c>
      <c r="D17238">
        <v>513904581</v>
      </c>
    </row>
    <row r="17239" spans="1:4" x14ac:dyDescent="0.3">
      <c r="A17239" t="s">
        <v>19547</v>
      </c>
      <c r="B17239" t="s">
        <v>2236</v>
      </c>
      <c r="C17239">
        <v>25819</v>
      </c>
      <c r="D17239">
        <v>5929508313</v>
      </c>
    </row>
    <row r="17240" spans="1:4" x14ac:dyDescent="0.3">
      <c r="A17240" t="s">
        <v>19548</v>
      </c>
      <c r="B17240" t="s">
        <v>2210</v>
      </c>
      <c r="C17240">
        <v>14971</v>
      </c>
      <c r="D17240">
        <v>8552526727</v>
      </c>
    </row>
    <row r="17241" spans="1:4" x14ac:dyDescent="0.3">
      <c r="A17241" t="s">
        <v>19549</v>
      </c>
      <c r="B17241" t="s">
        <v>2426</v>
      </c>
      <c r="C17241">
        <v>15404</v>
      </c>
      <c r="D17241">
        <v>8249460030</v>
      </c>
    </row>
    <row r="17242" spans="1:4" x14ac:dyDescent="0.3">
      <c r="A17242" t="s">
        <v>19550</v>
      </c>
      <c r="B17242" t="s">
        <v>2389</v>
      </c>
      <c r="C17242">
        <v>32217</v>
      </c>
      <c r="D17242">
        <v>7479962290</v>
      </c>
    </row>
    <row r="17243" spans="1:4" x14ac:dyDescent="0.3">
      <c r="A17243" t="s">
        <v>19551</v>
      </c>
      <c r="B17243" t="s">
        <v>2214</v>
      </c>
      <c r="C17243">
        <v>52543</v>
      </c>
      <c r="D17243">
        <v>1958063002</v>
      </c>
    </row>
    <row r="17244" spans="1:4" x14ac:dyDescent="0.3">
      <c r="A17244" t="s">
        <v>19552</v>
      </c>
      <c r="B17244" t="s">
        <v>2246</v>
      </c>
      <c r="C17244">
        <v>53851</v>
      </c>
      <c r="D17244">
        <v>8238030943</v>
      </c>
    </row>
    <row r="17245" spans="1:4" x14ac:dyDescent="0.3">
      <c r="A17245" t="s">
        <v>19553</v>
      </c>
      <c r="B17245" t="s">
        <v>2606</v>
      </c>
      <c r="C17245">
        <v>46617</v>
      </c>
      <c r="D17245">
        <v>6380488901</v>
      </c>
    </row>
    <row r="17246" spans="1:4" x14ac:dyDescent="0.3">
      <c r="A17246" t="s">
        <v>19554</v>
      </c>
      <c r="B17246" t="s">
        <v>1986</v>
      </c>
      <c r="C17246">
        <v>10269</v>
      </c>
      <c r="D17246">
        <v>3469413983</v>
      </c>
    </row>
    <row r="17247" spans="1:4" x14ac:dyDescent="0.3">
      <c r="A17247" t="s">
        <v>19555</v>
      </c>
      <c r="B17247" t="s">
        <v>2251</v>
      </c>
      <c r="C17247">
        <v>47428</v>
      </c>
      <c r="D17247">
        <v>8864419241</v>
      </c>
    </row>
    <row r="17248" spans="1:4" x14ac:dyDescent="0.3">
      <c r="A17248" t="s">
        <v>19556</v>
      </c>
      <c r="B17248" t="s">
        <v>3050</v>
      </c>
      <c r="C17248">
        <v>30015</v>
      </c>
      <c r="D17248">
        <v>7374898193</v>
      </c>
    </row>
    <row r="17249" spans="1:4" x14ac:dyDescent="0.3">
      <c r="A17249" t="s">
        <v>19557</v>
      </c>
      <c r="B17249" t="s">
        <v>2517</v>
      </c>
      <c r="C17249">
        <v>26103</v>
      </c>
      <c r="D17249">
        <v>7462528568</v>
      </c>
    </row>
    <row r="17250" spans="1:4" x14ac:dyDescent="0.3">
      <c r="A17250" t="s">
        <v>19558</v>
      </c>
      <c r="B17250" t="s">
        <v>2670</v>
      </c>
      <c r="C17250">
        <v>50319</v>
      </c>
      <c r="D17250">
        <v>4159390110</v>
      </c>
    </row>
    <row r="17251" spans="1:4" x14ac:dyDescent="0.3">
      <c r="A17251" t="s">
        <v>19559</v>
      </c>
      <c r="B17251" t="s">
        <v>2393</v>
      </c>
      <c r="C17251">
        <v>35579</v>
      </c>
      <c r="D17251">
        <v>7673188813</v>
      </c>
    </row>
    <row r="17252" spans="1:4" x14ac:dyDescent="0.3">
      <c r="A17252" t="s">
        <v>19560</v>
      </c>
      <c r="B17252" t="s">
        <v>2300</v>
      </c>
      <c r="C17252">
        <v>34982</v>
      </c>
      <c r="D17252">
        <v>7775126329</v>
      </c>
    </row>
    <row r="17253" spans="1:4" x14ac:dyDescent="0.3">
      <c r="A17253" t="s">
        <v>19561</v>
      </c>
      <c r="B17253" t="s">
        <v>2929</v>
      </c>
      <c r="C17253">
        <v>52891</v>
      </c>
      <c r="D17253">
        <v>4862005330</v>
      </c>
    </row>
    <row r="17254" spans="1:4" x14ac:dyDescent="0.3">
      <c r="A17254" t="s">
        <v>19562</v>
      </c>
      <c r="B17254" t="s">
        <v>3142</v>
      </c>
      <c r="C17254">
        <v>54001</v>
      </c>
      <c r="D17254">
        <v>1888252693</v>
      </c>
    </row>
    <row r="17255" spans="1:4" x14ac:dyDescent="0.3">
      <c r="A17255" t="s">
        <v>19563</v>
      </c>
      <c r="B17255" t="s">
        <v>3356</v>
      </c>
      <c r="C17255">
        <v>37999</v>
      </c>
      <c r="D17255">
        <v>509393462</v>
      </c>
    </row>
    <row r="17256" spans="1:4" x14ac:dyDescent="0.3">
      <c r="A17256" t="s">
        <v>19564</v>
      </c>
      <c r="B17256" t="s">
        <v>3356</v>
      </c>
      <c r="C17256">
        <v>55559</v>
      </c>
      <c r="D17256">
        <v>1565607864</v>
      </c>
    </row>
    <row r="17257" spans="1:4" x14ac:dyDescent="0.3">
      <c r="A17257" t="s">
        <v>19565</v>
      </c>
      <c r="B17257" t="s">
        <v>2246</v>
      </c>
      <c r="C17257">
        <v>22402</v>
      </c>
      <c r="D17257">
        <v>8750494546</v>
      </c>
    </row>
    <row r="17258" spans="1:4" x14ac:dyDescent="0.3">
      <c r="A17258" t="s">
        <v>19566</v>
      </c>
      <c r="B17258" t="s">
        <v>2286</v>
      </c>
      <c r="C17258">
        <v>57021</v>
      </c>
      <c r="D17258">
        <v>8875305560</v>
      </c>
    </row>
    <row r="17259" spans="1:4" x14ac:dyDescent="0.3">
      <c r="A17259" t="s">
        <v>19567</v>
      </c>
      <c r="B17259" t="s">
        <v>2507</v>
      </c>
      <c r="C17259">
        <v>37533</v>
      </c>
      <c r="D17259">
        <v>3661649302</v>
      </c>
    </row>
    <row r="17260" spans="1:4" x14ac:dyDescent="0.3">
      <c r="A17260" t="s">
        <v>19568</v>
      </c>
      <c r="B17260" t="s">
        <v>2459</v>
      </c>
      <c r="C17260">
        <v>41932</v>
      </c>
      <c r="D17260">
        <v>549857826</v>
      </c>
    </row>
    <row r="17261" spans="1:4" x14ac:dyDescent="0.3">
      <c r="A17261" t="s">
        <v>19569</v>
      </c>
      <c r="B17261" t="s">
        <v>2593</v>
      </c>
      <c r="C17261">
        <v>43968</v>
      </c>
      <c r="D17261">
        <v>3935718624</v>
      </c>
    </row>
    <row r="17262" spans="1:4" x14ac:dyDescent="0.3">
      <c r="A17262" t="s">
        <v>19570</v>
      </c>
      <c r="B17262" t="s">
        <v>2376</v>
      </c>
      <c r="C17262">
        <v>19341</v>
      </c>
      <c r="D17262">
        <v>8115985503</v>
      </c>
    </row>
    <row r="17263" spans="1:4" x14ac:dyDescent="0.3">
      <c r="A17263" t="s">
        <v>19571</v>
      </c>
      <c r="B17263" t="s">
        <v>2264</v>
      </c>
      <c r="C17263">
        <v>19532</v>
      </c>
      <c r="D17263">
        <v>1074899180</v>
      </c>
    </row>
    <row r="17264" spans="1:4" x14ac:dyDescent="0.3">
      <c r="A17264" t="s">
        <v>19572</v>
      </c>
      <c r="B17264" t="s">
        <v>1958</v>
      </c>
      <c r="C17264">
        <v>51553</v>
      </c>
      <c r="D17264">
        <v>1532722974</v>
      </c>
    </row>
    <row r="17265" spans="1:4" x14ac:dyDescent="0.3">
      <c r="A17265" t="s">
        <v>19573</v>
      </c>
      <c r="B17265" t="s">
        <v>1944</v>
      </c>
      <c r="C17265">
        <v>47103</v>
      </c>
      <c r="D17265">
        <v>1074899180</v>
      </c>
    </row>
    <row r="17266" spans="1:4" x14ac:dyDescent="0.3">
      <c r="A17266" t="s">
        <v>19574</v>
      </c>
      <c r="B17266" t="s">
        <v>3243</v>
      </c>
      <c r="C17266">
        <v>47348</v>
      </c>
      <c r="D17266">
        <v>3516592710</v>
      </c>
    </row>
    <row r="17267" spans="1:4" x14ac:dyDescent="0.3">
      <c r="A17267" t="s">
        <v>19575</v>
      </c>
      <c r="B17267" t="s">
        <v>3560</v>
      </c>
      <c r="C17267">
        <v>56907</v>
      </c>
      <c r="D17267">
        <v>5005774041</v>
      </c>
    </row>
    <row r="17268" spans="1:4" x14ac:dyDescent="0.3">
      <c r="A17268" t="s">
        <v>19576</v>
      </c>
      <c r="B17268" t="s">
        <v>2507</v>
      </c>
      <c r="C17268">
        <v>53695</v>
      </c>
      <c r="D17268">
        <v>2547511673</v>
      </c>
    </row>
    <row r="17269" spans="1:4" x14ac:dyDescent="0.3">
      <c r="A17269" t="s">
        <v>19577</v>
      </c>
      <c r="B17269" t="s">
        <v>1968</v>
      </c>
      <c r="C17269">
        <v>50934</v>
      </c>
      <c r="D17269">
        <v>5861892008</v>
      </c>
    </row>
    <row r="17270" spans="1:4" x14ac:dyDescent="0.3">
      <c r="A17270" t="s">
        <v>19578</v>
      </c>
      <c r="B17270" t="s">
        <v>1952</v>
      </c>
      <c r="C17270">
        <v>48628</v>
      </c>
      <c r="D17270">
        <v>8109358470</v>
      </c>
    </row>
    <row r="17271" spans="1:4" x14ac:dyDescent="0.3">
      <c r="A17271" t="s">
        <v>19579</v>
      </c>
      <c r="B17271" t="s">
        <v>2691</v>
      </c>
      <c r="C17271">
        <v>48890</v>
      </c>
      <c r="D17271">
        <v>9939542542</v>
      </c>
    </row>
    <row r="17272" spans="1:4" x14ac:dyDescent="0.3">
      <c r="A17272" t="s">
        <v>19580</v>
      </c>
      <c r="B17272" t="s">
        <v>2182</v>
      </c>
      <c r="C17272">
        <v>42935</v>
      </c>
      <c r="D17272">
        <v>8254304106</v>
      </c>
    </row>
    <row r="17273" spans="1:4" x14ac:dyDescent="0.3">
      <c r="A17273" t="s">
        <v>19581</v>
      </c>
      <c r="B17273" t="s">
        <v>2396</v>
      </c>
      <c r="C17273">
        <v>33500</v>
      </c>
      <c r="D17273">
        <v>2885061928</v>
      </c>
    </row>
    <row r="17274" spans="1:4" x14ac:dyDescent="0.3">
      <c r="A17274" t="s">
        <v>19582</v>
      </c>
      <c r="B17274" t="s">
        <v>2210</v>
      </c>
      <c r="C17274">
        <v>45168</v>
      </c>
      <c r="D17274">
        <v>8482007106</v>
      </c>
    </row>
    <row r="17275" spans="1:4" x14ac:dyDescent="0.3">
      <c r="A17275" t="s">
        <v>19583</v>
      </c>
      <c r="B17275" t="s">
        <v>2251</v>
      </c>
      <c r="C17275">
        <v>53195</v>
      </c>
      <c r="D17275">
        <v>813832926</v>
      </c>
    </row>
    <row r="17276" spans="1:4" x14ac:dyDescent="0.3">
      <c r="A17276" t="s">
        <v>19584</v>
      </c>
      <c r="B17276" t="s">
        <v>2300</v>
      </c>
      <c r="C17276">
        <v>35863</v>
      </c>
      <c r="D17276">
        <v>9892583027</v>
      </c>
    </row>
    <row r="17277" spans="1:4" x14ac:dyDescent="0.3">
      <c r="A17277" t="s">
        <v>19585</v>
      </c>
      <c r="B17277" t="s">
        <v>2158</v>
      </c>
      <c r="C17277">
        <v>11402</v>
      </c>
      <c r="D17277">
        <v>1992195951</v>
      </c>
    </row>
    <row r="17278" spans="1:4" x14ac:dyDescent="0.3">
      <c r="A17278" t="s">
        <v>19586</v>
      </c>
      <c r="B17278" t="s">
        <v>2061</v>
      </c>
      <c r="C17278">
        <v>52504</v>
      </c>
      <c r="D17278">
        <v>5779075530</v>
      </c>
    </row>
    <row r="17279" spans="1:4" x14ac:dyDescent="0.3">
      <c r="A17279" t="s">
        <v>19587</v>
      </c>
      <c r="B17279" t="s">
        <v>1970</v>
      </c>
      <c r="C17279">
        <v>18913</v>
      </c>
      <c r="D17279">
        <v>9264026959</v>
      </c>
    </row>
    <row r="17280" spans="1:4" x14ac:dyDescent="0.3">
      <c r="A17280" t="s">
        <v>19588</v>
      </c>
      <c r="B17280" t="s">
        <v>1974</v>
      </c>
      <c r="C17280">
        <v>45475</v>
      </c>
      <c r="D17280">
        <v>8617243198</v>
      </c>
    </row>
    <row r="17281" spans="1:4" x14ac:dyDescent="0.3">
      <c r="A17281" t="s">
        <v>19589</v>
      </c>
      <c r="B17281" t="s">
        <v>2802</v>
      </c>
      <c r="C17281">
        <v>37682</v>
      </c>
      <c r="D17281">
        <v>3227873028</v>
      </c>
    </row>
    <row r="17282" spans="1:4" x14ac:dyDescent="0.3">
      <c r="A17282" t="s">
        <v>19590</v>
      </c>
      <c r="B17282" t="s">
        <v>2143</v>
      </c>
      <c r="C17282">
        <v>57269</v>
      </c>
      <c r="D17282">
        <v>9854387496</v>
      </c>
    </row>
    <row r="17283" spans="1:4" x14ac:dyDescent="0.3">
      <c r="A17283" t="s">
        <v>19591</v>
      </c>
      <c r="B17283" t="s">
        <v>2073</v>
      </c>
      <c r="C17283">
        <v>19332</v>
      </c>
      <c r="D17283">
        <v>4877108939</v>
      </c>
    </row>
    <row r="17284" spans="1:4" x14ac:dyDescent="0.3">
      <c r="A17284" t="s">
        <v>19592</v>
      </c>
      <c r="B17284" t="s">
        <v>2225</v>
      </c>
      <c r="C17284">
        <v>40825</v>
      </c>
      <c r="D17284">
        <v>1659418720</v>
      </c>
    </row>
    <row r="17285" spans="1:4" x14ac:dyDescent="0.3">
      <c r="A17285" t="s">
        <v>19593</v>
      </c>
      <c r="B17285" t="s">
        <v>1944</v>
      </c>
      <c r="C17285">
        <v>58342</v>
      </c>
      <c r="D17285">
        <v>9854387496</v>
      </c>
    </row>
    <row r="17286" spans="1:4" x14ac:dyDescent="0.3">
      <c r="A17286" t="s">
        <v>19594</v>
      </c>
      <c r="B17286" t="s">
        <v>2498</v>
      </c>
      <c r="C17286">
        <v>30188</v>
      </c>
      <c r="D17286">
        <v>2792499575</v>
      </c>
    </row>
    <row r="17287" spans="1:4" x14ac:dyDescent="0.3">
      <c r="A17287" t="s">
        <v>19595</v>
      </c>
      <c r="B17287" t="s">
        <v>5394</v>
      </c>
      <c r="C17287">
        <v>45201</v>
      </c>
      <c r="D17287">
        <v>4984363320</v>
      </c>
    </row>
    <row r="17288" spans="1:4" x14ac:dyDescent="0.3">
      <c r="A17288" t="s">
        <v>19596</v>
      </c>
      <c r="B17288" t="s">
        <v>2184</v>
      </c>
      <c r="C17288">
        <v>33551</v>
      </c>
      <c r="D17288">
        <v>3547596165</v>
      </c>
    </row>
    <row r="17289" spans="1:4" x14ac:dyDescent="0.3">
      <c r="A17289" t="s">
        <v>19597</v>
      </c>
      <c r="B17289" t="s">
        <v>2411</v>
      </c>
      <c r="C17289">
        <v>38815</v>
      </c>
      <c r="D17289">
        <v>2763158331</v>
      </c>
    </row>
    <row r="17290" spans="1:4" x14ac:dyDescent="0.3">
      <c r="A17290" t="s">
        <v>19598</v>
      </c>
      <c r="B17290" t="s">
        <v>2173</v>
      </c>
      <c r="C17290">
        <v>39096</v>
      </c>
      <c r="D17290">
        <v>4978659442</v>
      </c>
    </row>
    <row r="17291" spans="1:4" x14ac:dyDescent="0.3">
      <c r="A17291" t="s">
        <v>19599</v>
      </c>
      <c r="B17291" t="s">
        <v>2790</v>
      </c>
      <c r="C17291">
        <v>38000</v>
      </c>
      <c r="D17291">
        <v>3806430489</v>
      </c>
    </row>
    <row r="17292" spans="1:4" x14ac:dyDescent="0.3">
      <c r="A17292" t="s">
        <v>19600</v>
      </c>
      <c r="B17292" t="s">
        <v>2990</v>
      </c>
      <c r="C17292">
        <v>31973</v>
      </c>
      <c r="D17292">
        <v>1918356416</v>
      </c>
    </row>
    <row r="17293" spans="1:4" x14ac:dyDescent="0.3">
      <c r="A17293" t="s">
        <v>19601</v>
      </c>
      <c r="B17293" t="s">
        <v>2873</v>
      </c>
      <c r="C17293">
        <v>45962</v>
      </c>
      <c r="D17293">
        <v>8692509450</v>
      </c>
    </row>
    <row r="17294" spans="1:4" x14ac:dyDescent="0.3">
      <c r="A17294" t="s">
        <v>19602</v>
      </c>
      <c r="B17294" t="s">
        <v>3237</v>
      </c>
      <c r="C17294">
        <v>17623</v>
      </c>
      <c r="D17294">
        <v>3560320844</v>
      </c>
    </row>
    <row r="17295" spans="1:4" x14ac:dyDescent="0.3">
      <c r="A17295" t="s">
        <v>19603</v>
      </c>
      <c r="B17295" t="s">
        <v>2790</v>
      </c>
      <c r="C17295">
        <v>26634</v>
      </c>
      <c r="D17295">
        <v>9223618401</v>
      </c>
    </row>
    <row r="17296" spans="1:4" x14ac:dyDescent="0.3">
      <c r="A17296" t="s">
        <v>19604</v>
      </c>
      <c r="B17296" t="s">
        <v>2600</v>
      </c>
      <c r="C17296">
        <v>38119</v>
      </c>
      <c r="D17296">
        <v>3806430489</v>
      </c>
    </row>
    <row r="17297" spans="1:4" x14ac:dyDescent="0.3">
      <c r="A17297" t="s">
        <v>19605</v>
      </c>
      <c r="B17297" t="s">
        <v>2572</v>
      </c>
      <c r="C17297">
        <v>49799</v>
      </c>
      <c r="D17297">
        <v>8858733592</v>
      </c>
    </row>
    <row r="17298" spans="1:4" x14ac:dyDescent="0.3">
      <c r="A17298" t="s">
        <v>19606</v>
      </c>
      <c r="B17298" t="s">
        <v>5394</v>
      </c>
      <c r="C17298">
        <v>24305</v>
      </c>
      <c r="D17298">
        <v>4219825649</v>
      </c>
    </row>
    <row r="17299" spans="1:4" x14ac:dyDescent="0.3">
      <c r="A17299" t="s">
        <v>19607</v>
      </c>
      <c r="B17299" t="s">
        <v>2660</v>
      </c>
      <c r="C17299">
        <v>15412</v>
      </c>
      <c r="D17299">
        <v>713650656</v>
      </c>
    </row>
    <row r="17300" spans="1:4" x14ac:dyDescent="0.3">
      <c r="A17300" t="s">
        <v>19608</v>
      </c>
      <c r="B17300" t="s">
        <v>3915</v>
      </c>
      <c r="C17300">
        <v>43535</v>
      </c>
      <c r="D17300">
        <v>4862005330</v>
      </c>
    </row>
    <row r="17301" spans="1:4" x14ac:dyDescent="0.3">
      <c r="A17301" t="s">
        <v>19609</v>
      </c>
      <c r="B17301" t="s">
        <v>2073</v>
      </c>
      <c r="C17301">
        <v>38142</v>
      </c>
      <c r="D17301">
        <v>2128813026</v>
      </c>
    </row>
    <row r="17302" spans="1:4" x14ac:dyDescent="0.3">
      <c r="A17302" t="s">
        <v>19610</v>
      </c>
      <c r="B17302" t="s">
        <v>2077</v>
      </c>
      <c r="C17302">
        <v>14677</v>
      </c>
      <c r="D17302">
        <v>1079691642</v>
      </c>
    </row>
    <row r="17303" spans="1:4" x14ac:dyDescent="0.3">
      <c r="A17303" t="s">
        <v>19611</v>
      </c>
      <c r="B17303" t="s">
        <v>1938</v>
      </c>
      <c r="C17303">
        <v>50598</v>
      </c>
      <c r="D17303">
        <v>9292607561</v>
      </c>
    </row>
    <row r="17304" spans="1:4" x14ac:dyDescent="0.3">
      <c r="A17304" t="s">
        <v>19612</v>
      </c>
      <c r="B17304" t="s">
        <v>2161</v>
      </c>
      <c r="C17304">
        <v>55118</v>
      </c>
      <c r="D17304">
        <v>6227038881</v>
      </c>
    </row>
    <row r="17305" spans="1:4" x14ac:dyDescent="0.3">
      <c r="A17305" t="s">
        <v>19613</v>
      </c>
      <c r="B17305" t="s">
        <v>2223</v>
      </c>
      <c r="C17305">
        <v>57754</v>
      </c>
      <c r="D17305">
        <v>3996818513</v>
      </c>
    </row>
    <row r="17306" spans="1:4" x14ac:dyDescent="0.3">
      <c r="A17306" t="s">
        <v>19614</v>
      </c>
      <c r="B17306" t="s">
        <v>2168</v>
      </c>
      <c r="C17306">
        <v>19846</v>
      </c>
      <c r="D17306">
        <v>8154943166</v>
      </c>
    </row>
    <row r="17307" spans="1:4" x14ac:dyDescent="0.3">
      <c r="A17307" t="s">
        <v>19615</v>
      </c>
      <c r="B17307" t="s">
        <v>2057</v>
      </c>
      <c r="C17307">
        <v>36463</v>
      </c>
      <c r="D17307">
        <v>4783377790</v>
      </c>
    </row>
    <row r="17308" spans="1:4" x14ac:dyDescent="0.3">
      <c r="A17308" t="s">
        <v>19616</v>
      </c>
      <c r="B17308" t="s">
        <v>2736</v>
      </c>
      <c r="C17308">
        <v>45625</v>
      </c>
      <c r="D17308">
        <v>9293760045</v>
      </c>
    </row>
    <row r="17309" spans="1:4" x14ac:dyDescent="0.3">
      <c r="A17309" t="s">
        <v>19617</v>
      </c>
      <c r="B17309" t="s">
        <v>2496</v>
      </c>
      <c r="C17309">
        <v>24496</v>
      </c>
      <c r="D17309">
        <v>8256403403</v>
      </c>
    </row>
    <row r="17310" spans="1:4" x14ac:dyDescent="0.3">
      <c r="A17310" t="s">
        <v>19618</v>
      </c>
      <c r="B17310" t="s">
        <v>2269</v>
      </c>
      <c r="C17310">
        <v>28628</v>
      </c>
      <c r="D17310">
        <v>7192290785</v>
      </c>
    </row>
    <row r="17311" spans="1:4" x14ac:dyDescent="0.3">
      <c r="A17311" t="s">
        <v>19619</v>
      </c>
      <c r="B17311" t="s">
        <v>2665</v>
      </c>
      <c r="C17311">
        <v>39029</v>
      </c>
      <c r="D17311">
        <v>7268478941</v>
      </c>
    </row>
    <row r="17312" spans="1:4" x14ac:dyDescent="0.3">
      <c r="A17312" t="s">
        <v>19620</v>
      </c>
      <c r="B17312" t="s">
        <v>2614</v>
      </c>
      <c r="C17312">
        <v>32849</v>
      </c>
      <c r="D17312">
        <v>5082945165</v>
      </c>
    </row>
    <row r="17313" spans="1:4" x14ac:dyDescent="0.3">
      <c r="A17313" t="s">
        <v>19621</v>
      </c>
      <c r="B17313" t="s">
        <v>2300</v>
      </c>
      <c r="C17313">
        <v>19425</v>
      </c>
      <c r="D17313">
        <v>222477806</v>
      </c>
    </row>
    <row r="17314" spans="1:4" x14ac:dyDescent="0.3">
      <c r="A17314" t="s">
        <v>19622</v>
      </c>
      <c r="B17314" t="s">
        <v>2614</v>
      </c>
      <c r="C17314">
        <v>13450</v>
      </c>
      <c r="D17314">
        <v>4396213212</v>
      </c>
    </row>
    <row r="17315" spans="1:4" x14ac:dyDescent="0.3">
      <c r="A17315" t="s">
        <v>19623</v>
      </c>
      <c r="B17315" t="s">
        <v>2436</v>
      </c>
      <c r="C17315">
        <v>41725</v>
      </c>
      <c r="D17315">
        <v>8875305560</v>
      </c>
    </row>
    <row r="17316" spans="1:4" x14ac:dyDescent="0.3">
      <c r="A17316" t="s">
        <v>19624</v>
      </c>
      <c r="B17316" t="s">
        <v>2020</v>
      </c>
      <c r="C17316">
        <v>52738</v>
      </c>
      <c r="D17316">
        <v>3524504531</v>
      </c>
    </row>
    <row r="17317" spans="1:4" x14ac:dyDescent="0.3">
      <c r="A17317" t="s">
        <v>19625</v>
      </c>
      <c r="B17317" t="s">
        <v>2687</v>
      </c>
      <c r="C17317">
        <v>23418</v>
      </c>
      <c r="D17317">
        <v>3843300291</v>
      </c>
    </row>
    <row r="17318" spans="1:4" x14ac:dyDescent="0.3">
      <c r="A17318" t="s">
        <v>19626</v>
      </c>
      <c r="B17318" t="s">
        <v>2374</v>
      </c>
      <c r="C17318">
        <v>58705</v>
      </c>
      <c r="D17318">
        <v>4795089876</v>
      </c>
    </row>
    <row r="17319" spans="1:4" x14ac:dyDescent="0.3">
      <c r="A17319" t="s">
        <v>19627</v>
      </c>
      <c r="B17319" t="s">
        <v>2103</v>
      </c>
      <c r="C17319">
        <v>29773</v>
      </c>
      <c r="D17319">
        <v>7402856011</v>
      </c>
    </row>
    <row r="17320" spans="1:4" x14ac:dyDescent="0.3">
      <c r="A17320" t="s">
        <v>19628</v>
      </c>
      <c r="B17320" t="s">
        <v>2378</v>
      </c>
      <c r="C17320">
        <v>59505</v>
      </c>
      <c r="D17320">
        <v>6260817967</v>
      </c>
    </row>
    <row r="17321" spans="1:4" x14ac:dyDescent="0.3">
      <c r="A17321" t="s">
        <v>19629</v>
      </c>
      <c r="B17321" t="s">
        <v>4018</v>
      </c>
      <c r="C17321">
        <v>27253</v>
      </c>
      <c r="D17321">
        <v>8533410514</v>
      </c>
    </row>
    <row r="17322" spans="1:4" x14ac:dyDescent="0.3">
      <c r="A17322" t="s">
        <v>19630</v>
      </c>
      <c r="B17322" t="s">
        <v>2600</v>
      </c>
      <c r="C17322">
        <v>28126</v>
      </c>
      <c r="D17322">
        <v>4236713853</v>
      </c>
    </row>
    <row r="17323" spans="1:4" x14ac:dyDescent="0.3">
      <c r="A17323" t="s">
        <v>19631</v>
      </c>
      <c r="B17323" t="s">
        <v>1978</v>
      </c>
      <c r="C17323">
        <v>21700</v>
      </c>
      <c r="D17323">
        <v>3554301841</v>
      </c>
    </row>
    <row r="17324" spans="1:4" x14ac:dyDescent="0.3">
      <c r="A17324" t="s">
        <v>19632</v>
      </c>
      <c r="B17324" t="s">
        <v>2734</v>
      </c>
      <c r="C17324">
        <v>11060</v>
      </c>
      <c r="D17324">
        <v>1754740677</v>
      </c>
    </row>
    <row r="17325" spans="1:4" x14ac:dyDescent="0.3">
      <c r="A17325" t="s">
        <v>19633</v>
      </c>
      <c r="B17325" t="s">
        <v>3237</v>
      </c>
      <c r="C17325">
        <v>55881</v>
      </c>
      <c r="D17325">
        <v>4406664351</v>
      </c>
    </row>
    <row r="17326" spans="1:4" x14ac:dyDescent="0.3">
      <c r="A17326" t="s">
        <v>19634</v>
      </c>
      <c r="B17326" t="s">
        <v>1976</v>
      </c>
      <c r="C17326">
        <v>17164</v>
      </c>
      <c r="D17326">
        <v>6520635286</v>
      </c>
    </row>
    <row r="17327" spans="1:4" x14ac:dyDescent="0.3">
      <c r="A17327" t="s">
        <v>19635</v>
      </c>
      <c r="B17327" t="s">
        <v>3023</v>
      </c>
      <c r="C17327">
        <v>46872</v>
      </c>
      <c r="D17327">
        <v>8445779583</v>
      </c>
    </row>
    <row r="17328" spans="1:4" x14ac:dyDescent="0.3">
      <c r="A17328" t="s">
        <v>19636</v>
      </c>
      <c r="B17328" t="s">
        <v>1972</v>
      </c>
      <c r="C17328">
        <v>41073</v>
      </c>
      <c r="D17328">
        <v>140020098</v>
      </c>
    </row>
    <row r="17329" spans="1:4" x14ac:dyDescent="0.3">
      <c r="A17329" t="s">
        <v>19637</v>
      </c>
      <c r="B17329" t="s">
        <v>1958</v>
      </c>
      <c r="C17329">
        <v>48432</v>
      </c>
      <c r="D17329">
        <v>6172549286</v>
      </c>
    </row>
    <row r="17330" spans="1:4" x14ac:dyDescent="0.3">
      <c r="A17330" t="s">
        <v>19638</v>
      </c>
      <c r="B17330" t="s">
        <v>2286</v>
      </c>
      <c r="C17330">
        <v>45326</v>
      </c>
      <c r="D17330">
        <v>5197585250</v>
      </c>
    </row>
    <row r="17331" spans="1:4" x14ac:dyDescent="0.3">
      <c r="A17331" t="s">
        <v>19639</v>
      </c>
      <c r="B17331" t="s">
        <v>2035</v>
      </c>
      <c r="C17331">
        <v>14952</v>
      </c>
      <c r="D17331">
        <v>9163060264</v>
      </c>
    </row>
    <row r="17332" spans="1:4" x14ac:dyDescent="0.3">
      <c r="A17332" t="s">
        <v>19640</v>
      </c>
      <c r="B17332" t="s">
        <v>2468</v>
      </c>
      <c r="C17332">
        <v>16829</v>
      </c>
      <c r="D17332">
        <v>7088886472</v>
      </c>
    </row>
    <row r="17333" spans="1:4" x14ac:dyDescent="0.3">
      <c r="A17333" t="s">
        <v>19641</v>
      </c>
      <c r="B17333" t="s">
        <v>2951</v>
      </c>
      <c r="C17333">
        <v>43576</v>
      </c>
      <c r="D17333">
        <v>3738218785</v>
      </c>
    </row>
    <row r="17334" spans="1:4" x14ac:dyDescent="0.3">
      <c r="A17334" t="s">
        <v>19642</v>
      </c>
      <c r="B17334" t="s">
        <v>3126</v>
      </c>
      <c r="C17334">
        <v>52684</v>
      </c>
      <c r="D17334">
        <v>9373778889</v>
      </c>
    </row>
    <row r="17335" spans="1:4" x14ac:dyDescent="0.3">
      <c r="A17335" t="s">
        <v>19643</v>
      </c>
      <c r="B17335" t="s">
        <v>4163</v>
      </c>
      <c r="C17335">
        <v>51880</v>
      </c>
      <c r="D17335">
        <v>1009146149</v>
      </c>
    </row>
    <row r="17336" spans="1:4" x14ac:dyDescent="0.3">
      <c r="A17336" t="s">
        <v>19644</v>
      </c>
      <c r="B17336" t="s">
        <v>2355</v>
      </c>
      <c r="C17336">
        <v>19083</v>
      </c>
      <c r="D17336">
        <v>3547596165</v>
      </c>
    </row>
    <row r="17337" spans="1:4" x14ac:dyDescent="0.3">
      <c r="A17337" t="s">
        <v>19645</v>
      </c>
      <c r="B17337" t="s">
        <v>2540</v>
      </c>
      <c r="C17337">
        <v>43674</v>
      </c>
      <c r="D17337">
        <v>2533903736</v>
      </c>
    </row>
    <row r="17338" spans="1:4" x14ac:dyDescent="0.3">
      <c r="A17338" t="s">
        <v>19646</v>
      </c>
      <c r="B17338" t="s">
        <v>2965</v>
      </c>
      <c r="C17338">
        <v>47514</v>
      </c>
      <c r="D17338">
        <v>8054305400</v>
      </c>
    </row>
    <row r="17339" spans="1:4" x14ac:dyDescent="0.3">
      <c r="A17339" t="s">
        <v>19647</v>
      </c>
      <c r="B17339" t="s">
        <v>2459</v>
      </c>
      <c r="C17339">
        <v>42745</v>
      </c>
      <c r="D17339">
        <v>8545135858</v>
      </c>
    </row>
    <row r="17340" spans="1:4" x14ac:dyDescent="0.3">
      <c r="A17340" t="s">
        <v>19648</v>
      </c>
      <c r="B17340" t="s">
        <v>3201</v>
      </c>
      <c r="C17340">
        <v>28678</v>
      </c>
      <c r="D17340">
        <v>2763158331</v>
      </c>
    </row>
    <row r="17341" spans="1:4" x14ac:dyDescent="0.3">
      <c r="A17341" t="s">
        <v>19649</v>
      </c>
      <c r="B17341" t="s">
        <v>2194</v>
      </c>
      <c r="C17341">
        <v>43548</v>
      </c>
      <c r="D17341">
        <v>5511711233</v>
      </c>
    </row>
    <row r="17342" spans="1:4" x14ac:dyDescent="0.3">
      <c r="A17342" t="s">
        <v>19650</v>
      </c>
      <c r="B17342" t="s">
        <v>1964</v>
      </c>
      <c r="C17342">
        <v>15972</v>
      </c>
      <c r="D17342">
        <v>5998486889</v>
      </c>
    </row>
    <row r="17343" spans="1:4" x14ac:dyDescent="0.3">
      <c r="A17343" t="s">
        <v>19651</v>
      </c>
      <c r="B17343" t="s">
        <v>2106</v>
      </c>
      <c r="C17343">
        <v>12093</v>
      </c>
      <c r="D17343">
        <v>6776868107</v>
      </c>
    </row>
    <row r="17344" spans="1:4" x14ac:dyDescent="0.3">
      <c r="A17344" t="s">
        <v>19652</v>
      </c>
      <c r="B17344" t="s">
        <v>2369</v>
      </c>
      <c r="C17344">
        <v>14369</v>
      </c>
      <c r="D17344">
        <v>4783377790</v>
      </c>
    </row>
    <row r="17345" spans="1:4" x14ac:dyDescent="0.3">
      <c r="A17345" t="s">
        <v>19653</v>
      </c>
      <c r="B17345" t="s">
        <v>2246</v>
      </c>
      <c r="C17345">
        <v>14168</v>
      </c>
      <c r="D17345">
        <v>6148303353</v>
      </c>
    </row>
    <row r="17346" spans="1:4" x14ac:dyDescent="0.3">
      <c r="A17346" t="s">
        <v>19654</v>
      </c>
      <c r="B17346" t="s">
        <v>2030</v>
      </c>
      <c r="C17346">
        <v>25707</v>
      </c>
      <c r="D17346">
        <v>5203144281</v>
      </c>
    </row>
    <row r="17347" spans="1:4" x14ac:dyDescent="0.3">
      <c r="A17347" t="s">
        <v>19655</v>
      </c>
      <c r="B17347" t="s">
        <v>2749</v>
      </c>
      <c r="C17347">
        <v>44341</v>
      </c>
      <c r="D17347">
        <v>2257563263</v>
      </c>
    </row>
    <row r="17348" spans="1:4" x14ac:dyDescent="0.3">
      <c r="A17348" t="s">
        <v>19656</v>
      </c>
      <c r="B17348" t="s">
        <v>2014</v>
      </c>
      <c r="C17348">
        <v>48482</v>
      </c>
      <c r="D17348">
        <v>9547713507</v>
      </c>
    </row>
    <row r="17349" spans="1:4" x14ac:dyDescent="0.3">
      <c r="A17349" t="s">
        <v>19657</v>
      </c>
      <c r="B17349" t="s">
        <v>2184</v>
      </c>
      <c r="C17349">
        <v>58566</v>
      </c>
      <c r="D17349">
        <v>7521557441</v>
      </c>
    </row>
    <row r="17350" spans="1:4" x14ac:dyDescent="0.3">
      <c r="A17350" t="s">
        <v>19658</v>
      </c>
      <c r="B17350" t="s">
        <v>2045</v>
      </c>
      <c r="C17350">
        <v>46107</v>
      </c>
      <c r="D17350">
        <v>9518260397</v>
      </c>
    </row>
    <row r="17351" spans="1:4" x14ac:dyDescent="0.3">
      <c r="A17351" t="s">
        <v>19659</v>
      </c>
      <c r="B17351" t="s">
        <v>1960</v>
      </c>
      <c r="C17351">
        <v>17280</v>
      </c>
      <c r="D17351">
        <v>1009146149</v>
      </c>
    </row>
    <row r="17352" spans="1:4" x14ac:dyDescent="0.3">
      <c r="A17352" t="s">
        <v>19660</v>
      </c>
      <c r="B17352" t="s">
        <v>2296</v>
      </c>
      <c r="C17352">
        <v>25928</v>
      </c>
      <c r="D17352">
        <v>3435517239</v>
      </c>
    </row>
    <row r="17353" spans="1:4" x14ac:dyDescent="0.3">
      <c r="A17353" t="s">
        <v>19661</v>
      </c>
      <c r="B17353" t="s">
        <v>2714</v>
      </c>
      <c r="C17353">
        <v>35744</v>
      </c>
      <c r="D17353">
        <v>9331851693</v>
      </c>
    </row>
    <row r="17354" spans="1:4" x14ac:dyDescent="0.3">
      <c r="A17354" t="s">
        <v>19662</v>
      </c>
      <c r="B17354" t="s">
        <v>3369</v>
      </c>
      <c r="C17354">
        <v>16239</v>
      </c>
      <c r="D17354">
        <v>8895721314</v>
      </c>
    </row>
    <row r="17355" spans="1:4" x14ac:dyDescent="0.3">
      <c r="A17355" t="s">
        <v>19663</v>
      </c>
      <c r="B17355" t="s">
        <v>2217</v>
      </c>
      <c r="C17355">
        <v>40241</v>
      </c>
      <c r="D17355">
        <v>4191160419</v>
      </c>
    </row>
    <row r="17356" spans="1:4" x14ac:dyDescent="0.3">
      <c r="A17356" t="s">
        <v>19664</v>
      </c>
      <c r="B17356" t="s">
        <v>2310</v>
      </c>
      <c r="C17356">
        <v>42478</v>
      </c>
      <c r="D17356">
        <v>161397387</v>
      </c>
    </row>
    <row r="17357" spans="1:4" x14ac:dyDescent="0.3">
      <c r="A17357" t="s">
        <v>19665</v>
      </c>
      <c r="B17357" t="s">
        <v>2300</v>
      </c>
      <c r="C17357">
        <v>29951</v>
      </c>
      <c r="D17357">
        <v>3746690722</v>
      </c>
    </row>
    <row r="17358" spans="1:4" x14ac:dyDescent="0.3">
      <c r="A17358" t="s">
        <v>19666</v>
      </c>
      <c r="B17358" t="s">
        <v>2101</v>
      </c>
      <c r="C17358">
        <v>33713</v>
      </c>
      <c r="D17358">
        <v>7112955017</v>
      </c>
    </row>
    <row r="17359" spans="1:4" x14ac:dyDescent="0.3">
      <c r="A17359" t="s">
        <v>19667</v>
      </c>
      <c r="B17359" t="s">
        <v>2494</v>
      </c>
      <c r="C17359">
        <v>45272</v>
      </c>
      <c r="D17359">
        <v>6322781804</v>
      </c>
    </row>
    <row r="17360" spans="1:4" x14ac:dyDescent="0.3">
      <c r="A17360" t="s">
        <v>19668</v>
      </c>
      <c r="B17360" t="s">
        <v>2923</v>
      </c>
      <c r="C17360">
        <v>30344</v>
      </c>
      <c r="D17360">
        <v>3497169404</v>
      </c>
    </row>
    <row r="17361" spans="1:4" x14ac:dyDescent="0.3">
      <c r="A17361" t="s">
        <v>19669</v>
      </c>
      <c r="B17361" t="s">
        <v>2192</v>
      </c>
      <c r="C17361">
        <v>51965</v>
      </c>
      <c r="D17361">
        <v>1541082834</v>
      </c>
    </row>
    <row r="17362" spans="1:4" x14ac:dyDescent="0.3">
      <c r="A17362" t="s">
        <v>19670</v>
      </c>
      <c r="B17362" t="s">
        <v>3560</v>
      </c>
      <c r="C17362">
        <v>14953</v>
      </c>
      <c r="D17362">
        <v>4838770758</v>
      </c>
    </row>
    <row r="17363" spans="1:4" x14ac:dyDescent="0.3">
      <c r="A17363" t="s">
        <v>19671</v>
      </c>
      <c r="B17363" t="s">
        <v>3078</v>
      </c>
      <c r="C17363">
        <v>15769</v>
      </c>
      <c r="D17363">
        <v>4610039311</v>
      </c>
    </row>
    <row r="17364" spans="1:4" x14ac:dyDescent="0.3">
      <c r="A17364" t="s">
        <v>19672</v>
      </c>
      <c r="B17364" t="s">
        <v>2219</v>
      </c>
      <c r="C17364">
        <v>54712</v>
      </c>
      <c r="D17364">
        <v>2670196322</v>
      </c>
    </row>
    <row r="17365" spans="1:4" x14ac:dyDescent="0.3">
      <c r="A17365" t="s">
        <v>19673</v>
      </c>
      <c r="B17365" t="s">
        <v>1938</v>
      </c>
      <c r="C17365">
        <v>15511</v>
      </c>
      <c r="D17365">
        <v>5764488419</v>
      </c>
    </row>
    <row r="17366" spans="1:4" x14ac:dyDescent="0.3">
      <c r="A17366" t="s">
        <v>19674</v>
      </c>
      <c r="B17366" t="s">
        <v>4018</v>
      </c>
      <c r="C17366">
        <v>58398</v>
      </c>
      <c r="D17366">
        <v>5479449389</v>
      </c>
    </row>
    <row r="17367" spans="1:4" x14ac:dyDescent="0.3">
      <c r="A17367" t="s">
        <v>19675</v>
      </c>
      <c r="B17367" t="s">
        <v>3527</v>
      </c>
      <c r="C17367">
        <v>31061</v>
      </c>
      <c r="D17367">
        <v>6854809452</v>
      </c>
    </row>
    <row r="17368" spans="1:4" x14ac:dyDescent="0.3">
      <c r="A17368" t="s">
        <v>19676</v>
      </c>
      <c r="B17368" t="s">
        <v>2073</v>
      </c>
      <c r="C17368">
        <v>13547</v>
      </c>
      <c r="D17368">
        <v>209942509</v>
      </c>
    </row>
    <row r="17369" spans="1:4" x14ac:dyDescent="0.3">
      <c r="A17369" t="s">
        <v>19677</v>
      </c>
      <c r="B17369" t="s">
        <v>2752</v>
      </c>
      <c r="C17369">
        <v>15567</v>
      </c>
      <c r="D17369">
        <v>1606657585</v>
      </c>
    </row>
    <row r="17370" spans="1:4" x14ac:dyDescent="0.3">
      <c r="A17370" t="s">
        <v>19678</v>
      </c>
      <c r="B17370" t="s">
        <v>2824</v>
      </c>
      <c r="C17370">
        <v>22932</v>
      </c>
      <c r="D17370">
        <v>2873915978</v>
      </c>
    </row>
    <row r="17371" spans="1:4" x14ac:dyDescent="0.3">
      <c r="A17371" t="s">
        <v>19679</v>
      </c>
      <c r="B17371" t="s">
        <v>3023</v>
      </c>
      <c r="C17371">
        <v>47564</v>
      </c>
      <c r="D17371">
        <v>8603912793</v>
      </c>
    </row>
    <row r="17372" spans="1:4" x14ac:dyDescent="0.3">
      <c r="A17372" t="s">
        <v>19680</v>
      </c>
      <c r="B17372" t="s">
        <v>3247</v>
      </c>
      <c r="C17372">
        <v>23776</v>
      </c>
      <c r="D17372">
        <v>8718856853</v>
      </c>
    </row>
    <row r="17373" spans="1:4" x14ac:dyDescent="0.3">
      <c r="A17373" t="s">
        <v>19681</v>
      </c>
      <c r="B17373" t="s">
        <v>2475</v>
      </c>
      <c r="C17373">
        <v>16501</v>
      </c>
      <c r="D17373">
        <v>9057758911</v>
      </c>
    </row>
    <row r="17374" spans="1:4" x14ac:dyDescent="0.3">
      <c r="A17374" t="s">
        <v>19682</v>
      </c>
      <c r="B17374" t="s">
        <v>3050</v>
      </c>
      <c r="C17374">
        <v>16543</v>
      </c>
      <c r="D17374">
        <v>1592980554</v>
      </c>
    </row>
    <row r="17375" spans="1:4" x14ac:dyDescent="0.3">
      <c r="A17375" t="s">
        <v>19683</v>
      </c>
      <c r="B17375" t="s">
        <v>1978</v>
      </c>
      <c r="C17375">
        <v>25827</v>
      </c>
      <c r="D17375">
        <v>1787288307</v>
      </c>
    </row>
    <row r="17376" spans="1:4" x14ac:dyDescent="0.3">
      <c r="A17376" t="s">
        <v>19684</v>
      </c>
      <c r="B17376" t="s">
        <v>2073</v>
      </c>
      <c r="C17376">
        <v>32963</v>
      </c>
      <c r="D17376">
        <v>9766606919</v>
      </c>
    </row>
    <row r="17377" spans="1:4" x14ac:dyDescent="0.3">
      <c r="A17377" t="s">
        <v>19685</v>
      </c>
      <c r="B17377" t="s">
        <v>2374</v>
      </c>
      <c r="C17377">
        <v>29174</v>
      </c>
      <c r="D17377">
        <v>5079859830</v>
      </c>
    </row>
    <row r="17378" spans="1:4" x14ac:dyDescent="0.3">
      <c r="A17378" t="s">
        <v>19686</v>
      </c>
      <c r="B17378" t="s">
        <v>1932</v>
      </c>
      <c r="C17378">
        <v>20149</v>
      </c>
      <c r="D17378">
        <v>9958099322</v>
      </c>
    </row>
    <row r="17379" spans="1:4" x14ac:dyDescent="0.3">
      <c r="A17379" t="s">
        <v>19687</v>
      </c>
      <c r="B17379" t="s">
        <v>2436</v>
      </c>
      <c r="C17379">
        <v>21463</v>
      </c>
      <c r="D17379">
        <v>2493113470</v>
      </c>
    </row>
    <row r="17380" spans="1:4" x14ac:dyDescent="0.3">
      <c r="A17380" t="s">
        <v>19688</v>
      </c>
      <c r="B17380" t="s">
        <v>2687</v>
      </c>
      <c r="C17380">
        <v>38858</v>
      </c>
      <c r="D17380">
        <v>6789690301</v>
      </c>
    </row>
    <row r="17381" spans="1:4" x14ac:dyDescent="0.3">
      <c r="A17381" t="s">
        <v>19689</v>
      </c>
      <c r="B17381" t="s">
        <v>2337</v>
      </c>
      <c r="C17381">
        <v>52580</v>
      </c>
      <c r="D17381">
        <v>819852252</v>
      </c>
    </row>
    <row r="17382" spans="1:4" x14ac:dyDescent="0.3">
      <c r="A17382" t="s">
        <v>19690</v>
      </c>
      <c r="B17382" t="s">
        <v>2335</v>
      </c>
      <c r="C17382">
        <v>11832</v>
      </c>
      <c r="D17382">
        <v>3933561566</v>
      </c>
    </row>
    <row r="17383" spans="1:4" x14ac:dyDescent="0.3">
      <c r="A17383" t="s">
        <v>19691</v>
      </c>
      <c r="B17383" t="s">
        <v>2804</v>
      </c>
      <c r="C17383">
        <v>43649</v>
      </c>
      <c r="D17383">
        <v>3764546336</v>
      </c>
    </row>
    <row r="17384" spans="1:4" x14ac:dyDescent="0.3">
      <c r="A17384" t="s">
        <v>19692</v>
      </c>
      <c r="B17384" t="s">
        <v>2790</v>
      </c>
      <c r="C17384">
        <v>38376</v>
      </c>
      <c r="D17384">
        <v>1469328364</v>
      </c>
    </row>
    <row r="17385" spans="1:4" x14ac:dyDescent="0.3">
      <c r="A17385" t="s">
        <v>19693</v>
      </c>
      <c r="B17385" t="s">
        <v>2617</v>
      </c>
      <c r="C17385">
        <v>45436</v>
      </c>
      <c r="D17385">
        <v>3235176993</v>
      </c>
    </row>
    <row r="17386" spans="1:4" x14ac:dyDescent="0.3">
      <c r="A17386" t="s">
        <v>19694</v>
      </c>
      <c r="B17386" t="s">
        <v>2749</v>
      </c>
      <c r="C17386">
        <v>24242</v>
      </c>
      <c r="D17386">
        <v>3609467622</v>
      </c>
    </row>
    <row r="17387" spans="1:4" x14ac:dyDescent="0.3">
      <c r="A17387" t="s">
        <v>19695</v>
      </c>
      <c r="B17387" t="s">
        <v>2225</v>
      </c>
      <c r="C17387">
        <v>37322</v>
      </c>
      <c r="D17387">
        <v>4039266773</v>
      </c>
    </row>
    <row r="17388" spans="1:4" x14ac:dyDescent="0.3">
      <c r="A17388" t="s">
        <v>19696</v>
      </c>
      <c r="B17388" t="s">
        <v>2348</v>
      </c>
      <c r="C17388">
        <v>54351</v>
      </c>
      <c r="D17388">
        <v>6260817967</v>
      </c>
    </row>
    <row r="17389" spans="1:4" x14ac:dyDescent="0.3">
      <c r="A17389" t="s">
        <v>19697</v>
      </c>
      <c r="B17389" t="s">
        <v>2468</v>
      </c>
      <c r="C17389">
        <v>54723</v>
      </c>
      <c r="D17389">
        <v>5811999097</v>
      </c>
    </row>
    <row r="17390" spans="1:4" x14ac:dyDescent="0.3">
      <c r="A17390" t="s">
        <v>19698</v>
      </c>
      <c r="B17390" t="s">
        <v>2251</v>
      </c>
      <c r="C17390">
        <v>41852</v>
      </c>
      <c r="D17390">
        <v>1659448174</v>
      </c>
    </row>
    <row r="17391" spans="1:4" x14ac:dyDescent="0.3">
      <c r="A17391" t="s">
        <v>19699</v>
      </c>
      <c r="B17391" t="s">
        <v>4422</v>
      </c>
      <c r="C17391">
        <v>14767</v>
      </c>
      <c r="D17391">
        <v>6836716731</v>
      </c>
    </row>
    <row r="17392" spans="1:4" x14ac:dyDescent="0.3">
      <c r="A17392" t="s">
        <v>19700</v>
      </c>
      <c r="B17392" t="s">
        <v>3243</v>
      </c>
      <c r="C17392">
        <v>44735</v>
      </c>
      <c r="D17392">
        <v>4656574848</v>
      </c>
    </row>
    <row r="17393" spans="1:4" x14ac:dyDescent="0.3">
      <c r="A17393" t="s">
        <v>19701</v>
      </c>
      <c r="B17393" t="s">
        <v>5394</v>
      </c>
      <c r="C17393">
        <v>24214</v>
      </c>
      <c r="D17393">
        <v>7205256240</v>
      </c>
    </row>
    <row r="17394" spans="1:4" x14ac:dyDescent="0.3">
      <c r="A17394" t="s">
        <v>19702</v>
      </c>
      <c r="B17394" t="s">
        <v>3915</v>
      </c>
      <c r="C17394">
        <v>32180</v>
      </c>
      <c r="D17394">
        <v>3273288531</v>
      </c>
    </row>
    <row r="17395" spans="1:4" x14ac:dyDescent="0.3">
      <c r="A17395" t="s">
        <v>19703</v>
      </c>
      <c r="B17395" t="s">
        <v>1993</v>
      </c>
      <c r="C17395">
        <v>41443</v>
      </c>
      <c r="D17395">
        <v>701563818</v>
      </c>
    </row>
    <row r="17396" spans="1:4" x14ac:dyDescent="0.3">
      <c r="A17396" t="s">
        <v>19704</v>
      </c>
      <c r="B17396" t="s">
        <v>2047</v>
      </c>
      <c r="C17396">
        <v>56934</v>
      </c>
      <c r="D17396">
        <v>9412192312</v>
      </c>
    </row>
    <row r="17397" spans="1:4" x14ac:dyDescent="0.3">
      <c r="A17397" t="s">
        <v>19705</v>
      </c>
      <c r="B17397" t="s">
        <v>2296</v>
      </c>
      <c r="C17397">
        <v>51145</v>
      </c>
      <c r="D17397">
        <v>5792300712</v>
      </c>
    </row>
    <row r="17398" spans="1:4" x14ac:dyDescent="0.3">
      <c r="A17398" t="s">
        <v>19706</v>
      </c>
      <c r="B17398" t="s">
        <v>2207</v>
      </c>
      <c r="C17398">
        <v>20734</v>
      </c>
      <c r="D17398">
        <v>7775126329</v>
      </c>
    </row>
    <row r="17399" spans="1:4" x14ac:dyDescent="0.3">
      <c r="A17399" t="s">
        <v>19707</v>
      </c>
      <c r="B17399" t="s">
        <v>1948</v>
      </c>
      <c r="C17399">
        <v>51027</v>
      </c>
      <c r="D17399">
        <v>9223618401</v>
      </c>
    </row>
    <row r="17400" spans="1:4" x14ac:dyDescent="0.3">
      <c r="A17400" t="s">
        <v>19708</v>
      </c>
      <c r="B17400" t="s">
        <v>2293</v>
      </c>
      <c r="C17400">
        <v>10715</v>
      </c>
      <c r="D17400">
        <v>4716524892</v>
      </c>
    </row>
    <row r="17401" spans="1:4" x14ac:dyDescent="0.3">
      <c r="A17401" t="s">
        <v>19709</v>
      </c>
      <c r="B17401" t="s">
        <v>2168</v>
      </c>
      <c r="C17401">
        <v>27635</v>
      </c>
      <c r="D17401">
        <v>3792993961</v>
      </c>
    </row>
    <row r="17402" spans="1:4" x14ac:dyDescent="0.3">
      <c r="A17402" t="s">
        <v>19710</v>
      </c>
      <c r="B17402" t="s">
        <v>2914</v>
      </c>
      <c r="C17402">
        <v>41238</v>
      </c>
      <c r="D17402">
        <v>7670936274</v>
      </c>
    </row>
    <row r="17403" spans="1:4" x14ac:dyDescent="0.3">
      <c r="A17403" t="s">
        <v>19711</v>
      </c>
      <c r="B17403" t="s">
        <v>3113</v>
      </c>
      <c r="C17403">
        <v>56411</v>
      </c>
      <c r="D17403">
        <v>5474718616</v>
      </c>
    </row>
    <row r="17404" spans="1:4" x14ac:dyDescent="0.3">
      <c r="A17404" t="s">
        <v>19712</v>
      </c>
      <c r="B17404" t="s">
        <v>2283</v>
      </c>
      <c r="C17404">
        <v>36176</v>
      </c>
      <c r="D17404">
        <v>3545427749</v>
      </c>
    </row>
    <row r="17405" spans="1:4" x14ac:dyDescent="0.3">
      <c r="A17405" t="s">
        <v>19713</v>
      </c>
      <c r="B17405" t="s">
        <v>2047</v>
      </c>
      <c r="C17405">
        <v>48128</v>
      </c>
      <c r="D17405">
        <v>1009146149</v>
      </c>
    </row>
    <row r="17406" spans="1:4" x14ac:dyDescent="0.3">
      <c r="A17406" t="s">
        <v>19714</v>
      </c>
      <c r="B17406" t="s">
        <v>2441</v>
      </c>
      <c r="C17406">
        <v>59148</v>
      </c>
      <c r="D17406">
        <v>2739934548</v>
      </c>
    </row>
    <row r="17407" spans="1:4" x14ac:dyDescent="0.3">
      <c r="A17407" t="s">
        <v>19715</v>
      </c>
      <c r="B17407" t="s">
        <v>2873</v>
      </c>
      <c r="C17407">
        <v>20147</v>
      </c>
      <c r="D17407">
        <v>9287480133</v>
      </c>
    </row>
    <row r="17408" spans="1:4" x14ac:dyDescent="0.3">
      <c r="A17408" t="s">
        <v>19716</v>
      </c>
      <c r="B17408" t="s">
        <v>1952</v>
      </c>
      <c r="C17408">
        <v>31628</v>
      </c>
      <c r="D17408">
        <v>5353923685</v>
      </c>
    </row>
    <row r="17409" spans="1:4" x14ac:dyDescent="0.3">
      <c r="A17409" t="s">
        <v>19717</v>
      </c>
      <c r="B17409" t="s">
        <v>1960</v>
      </c>
      <c r="C17409">
        <v>54805</v>
      </c>
      <c r="D17409">
        <v>3145039288</v>
      </c>
    </row>
    <row r="17410" spans="1:4" x14ac:dyDescent="0.3">
      <c r="A17410" t="s">
        <v>19718</v>
      </c>
      <c r="B17410" t="s">
        <v>2054</v>
      </c>
      <c r="C17410">
        <v>57899</v>
      </c>
      <c r="D17410">
        <v>2924550912</v>
      </c>
    </row>
    <row r="17411" spans="1:4" x14ac:dyDescent="0.3">
      <c r="A17411" t="s">
        <v>19719</v>
      </c>
      <c r="B17411" t="s">
        <v>2310</v>
      </c>
      <c r="C17411">
        <v>36337</v>
      </c>
      <c r="D17411">
        <v>4286367630</v>
      </c>
    </row>
    <row r="17412" spans="1:4" x14ac:dyDescent="0.3">
      <c r="A17412" t="s">
        <v>19720</v>
      </c>
      <c r="B17412" t="s">
        <v>2348</v>
      </c>
      <c r="C17412">
        <v>12008</v>
      </c>
      <c r="D17412">
        <v>6019132307</v>
      </c>
    </row>
    <row r="17413" spans="1:4" x14ac:dyDescent="0.3">
      <c r="A17413" t="s">
        <v>19721</v>
      </c>
      <c r="B17413" t="s">
        <v>2439</v>
      </c>
      <c r="C17413">
        <v>40306</v>
      </c>
      <c r="D17413">
        <v>5764488419</v>
      </c>
    </row>
    <row r="17414" spans="1:4" x14ac:dyDescent="0.3">
      <c r="A17414" t="s">
        <v>19722</v>
      </c>
      <c r="B17414" t="s">
        <v>3078</v>
      </c>
      <c r="C17414">
        <v>28208</v>
      </c>
      <c r="D17414">
        <v>2565093969</v>
      </c>
    </row>
    <row r="17415" spans="1:4" x14ac:dyDescent="0.3">
      <c r="A17415" t="s">
        <v>19723</v>
      </c>
      <c r="B17415" t="s">
        <v>2166</v>
      </c>
      <c r="C17415">
        <v>22524</v>
      </c>
      <c r="D17415">
        <v>9518260397</v>
      </c>
    </row>
    <row r="17416" spans="1:4" x14ac:dyDescent="0.3">
      <c r="A17416" t="s">
        <v>19724</v>
      </c>
      <c r="B17416" t="s">
        <v>2847</v>
      </c>
      <c r="C17416">
        <v>46455</v>
      </c>
      <c r="D17416">
        <v>2975315244</v>
      </c>
    </row>
    <row r="17417" spans="1:4" x14ac:dyDescent="0.3">
      <c r="A17417" t="s">
        <v>19725</v>
      </c>
      <c r="B17417" t="s">
        <v>2260</v>
      </c>
      <c r="C17417">
        <v>17417</v>
      </c>
      <c r="D17417">
        <v>197180590</v>
      </c>
    </row>
    <row r="17418" spans="1:4" x14ac:dyDescent="0.3">
      <c r="A17418" t="s">
        <v>19726</v>
      </c>
      <c r="B17418" t="s">
        <v>2182</v>
      </c>
      <c r="C17418">
        <v>50886</v>
      </c>
      <c r="D17418">
        <v>1541082834</v>
      </c>
    </row>
    <row r="17419" spans="1:4" x14ac:dyDescent="0.3">
      <c r="A17419" t="s">
        <v>19727</v>
      </c>
      <c r="B17419" t="s">
        <v>2841</v>
      </c>
      <c r="C17419">
        <v>15246</v>
      </c>
      <c r="D17419">
        <v>5948190226</v>
      </c>
    </row>
    <row r="17420" spans="1:4" x14ac:dyDescent="0.3">
      <c r="A17420" t="s">
        <v>19728</v>
      </c>
      <c r="B17420" t="s">
        <v>3243</v>
      </c>
      <c r="C17420">
        <v>35688</v>
      </c>
      <c r="D17420">
        <v>630160104</v>
      </c>
    </row>
    <row r="17421" spans="1:4" x14ac:dyDescent="0.3">
      <c r="A17421" t="s">
        <v>19729</v>
      </c>
      <c r="B17421" t="s">
        <v>2123</v>
      </c>
      <c r="C17421">
        <v>49947</v>
      </c>
      <c r="D17421">
        <v>8533410514</v>
      </c>
    </row>
    <row r="17422" spans="1:4" x14ac:dyDescent="0.3">
      <c r="A17422" t="s">
        <v>19730</v>
      </c>
      <c r="B17422" t="s">
        <v>1930</v>
      </c>
      <c r="C17422">
        <v>28984</v>
      </c>
      <c r="D17422">
        <v>4150450668</v>
      </c>
    </row>
    <row r="17423" spans="1:4" x14ac:dyDescent="0.3">
      <c r="A17423" t="s">
        <v>19731</v>
      </c>
      <c r="B17423" t="s">
        <v>2024</v>
      </c>
      <c r="C17423">
        <v>32386</v>
      </c>
      <c r="D17423">
        <v>6209983448</v>
      </c>
    </row>
    <row r="17424" spans="1:4" x14ac:dyDescent="0.3">
      <c r="A17424" t="s">
        <v>19732</v>
      </c>
      <c r="B17424" t="s">
        <v>2633</v>
      </c>
      <c r="C17424">
        <v>36859</v>
      </c>
      <c r="D17424">
        <v>2547511673</v>
      </c>
    </row>
    <row r="17425" spans="1:4" x14ac:dyDescent="0.3">
      <c r="A17425" t="s">
        <v>19733</v>
      </c>
      <c r="B17425" t="s">
        <v>2184</v>
      </c>
      <c r="C17425">
        <v>37303</v>
      </c>
      <c r="D17425">
        <v>8482007106</v>
      </c>
    </row>
    <row r="17426" spans="1:4" x14ac:dyDescent="0.3">
      <c r="A17426" t="s">
        <v>19734</v>
      </c>
      <c r="B17426" t="s">
        <v>1948</v>
      </c>
      <c r="C17426">
        <v>11017</v>
      </c>
      <c r="D17426">
        <v>222477806</v>
      </c>
    </row>
    <row r="17427" spans="1:4" x14ac:dyDescent="0.3">
      <c r="A17427" t="s">
        <v>19735</v>
      </c>
      <c r="B17427" t="s">
        <v>2249</v>
      </c>
      <c r="C17427">
        <v>22871</v>
      </c>
      <c r="D17427">
        <v>1743464649</v>
      </c>
    </row>
    <row r="17428" spans="1:4" x14ac:dyDescent="0.3">
      <c r="A17428" t="s">
        <v>19736</v>
      </c>
      <c r="B17428" t="s">
        <v>2225</v>
      </c>
      <c r="C17428">
        <v>59974</v>
      </c>
      <c r="D17428">
        <v>5726465660</v>
      </c>
    </row>
    <row r="17429" spans="1:4" x14ac:dyDescent="0.3">
      <c r="A17429" t="s">
        <v>19737</v>
      </c>
      <c r="B17429" t="s">
        <v>2916</v>
      </c>
      <c r="C17429">
        <v>13401</v>
      </c>
      <c r="D17429">
        <v>1364767856</v>
      </c>
    </row>
    <row r="17430" spans="1:4" x14ac:dyDescent="0.3">
      <c r="A17430" t="s">
        <v>19738</v>
      </c>
      <c r="B17430" t="s">
        <v>2790</v>
      </c>
      <c r="C17430">
        <v>11386</v>
      </c>
      <c r="D17430">
        <v>1391414047</v>
      </c>
    </row>
    <row r="17431" spans="1:4" x14ac:dyDescent="0.3">
      <c r="A17431" t="s">
        <v>19739</v>
      </c>
      <c r="B17431" t="s">
        <v>2369</v>
      </c>
      <c r="C17431">
        <v>31708</v>
      </c>
      <c r="D17431">
        <v>960994726</v>
      </c>
    </row>
    <row r="17432" spans="1:4" x14ac:dyDescent="0.3">
      <c r="A17432" t="s">
        <v>19740</v>
      </c>
      <c r="B17432" t="s">
        <v>3663</v>
      </c>
      <c r="C17432">
        <v>19438</v>
      </c>
      <c r="D17432">
        <v>2702941109</v>
      </c>
    </row>
    <row r="17433" spans="1:4" x14ac:dyDescent="0.3">
      <c r="A17433" t="s">
        <v>19741</v>
      </c>
      <c r="B17433" t="s">
        <v>2293</v>
      </c>
      <c r="C17433">
        <v>51317</v>
      </c>
      <c r="D17433">
        <v>1456229036</v>
      </c>
    </row>
    <row r="17434" spans="1:4" x14ac:dyDescent="0.3">
      <c r="A17434" t="s">
        <v>19742</v>
      </c>
      <c r="B17434" t="s">
        <v>1958</v>
      </c>
      <c r="C17434">
        <v>47921</v>
      </c>
      <c r="D17434">
        <v>4162153728</v>
      </c>
    </row>
    <row r="17435" spans="1:4" x14ac:dyDescent="0.3">
      <c r="A17435" t="s">
        <v>19743</v>
      </c>
      <c r="B17435" t="s">
        <v>2143</v>
      </c>
      <c r="C17435">
        <v>11271</v>
      </c>
      <c r="D17435">
        <v>4986200380</v>
      </c>
    </row>
    <row r="17436" spans="1:4" x14ac:dyDescent="0.3">
      <c r="A17436" t="s">
        <v>19744</v>
      </c>
      <c r="B17436" t="s">
        <v>2047</v>
      </c>
      <c r="C17436">
        <v>41426</v>
      </c>
      <c r="D17436">
        <v>4978659442</v>
      </c>
    </row>
    <row r="17437" spans="1:4" x14ac:dyDescent="0.3">
      <c r="A17437" t="s">
        <v>19745</v>
      </c>
      <c r="B17437" t="s">
        <v>2617</v>
      </c>
      <c r="C17437">
        <v>16986</v>
      </c>
      <c r="D17437">
        <v>1856596435</v>
      </c>
    </row>
    <row r="17438" spans="1:4" x14ac:dyDescent="0.3">
      <c r="A17438" t="s">
        <v>19746</v>
      </c>
      <c r="B17438" t="s">
        <v>2065</v>
      </c>
      <c r="C17438">
        <v>32759</v>
      </c>
      <c r="D17438">
        <v>7783641539</v>
      </c>
    </row>
    <row r="17439" spans="1:4" x14ac:dyDescent="0.3">
      <c r="A17439" t="s">
        <v>19747</v>
      </c>
      <c r="B17439" t="s">
        <v>3734</v>
      </c>
      <c r="C17439">
        <v>22497</v>
      </c>
      <c r="D17439">
        <v>4159390110</v>
      </c>
    </row>
    <row r="17440" spans="1:4" x14ac:dyDescent="0.3">
      <c r="A17440" t="s">
        <v>19748</v>
      </c>
      <c r="B17440" t="s">
        <v>2415</v>
      </c>
      <c r="C17440">
        <v>15665</v>
      </c>
      <c r="D17440">
        <v>1923178164</v>
      </c>
    </row>
    <row r="17441" spans="1:4" x14ac:dyDescent="0.3">
      <c r="A17441" t="s">
        <v>19749</v>
      </c>
      <c r="B17441" t="s">
        <v>2093</v>
      </c>
      <c r="C17441">
        <v>29403</v>
      </c>
      <c r="D17441">
        <v>797787712</v>
      </c>
    </row>
    <row r="17442" spans="1:4" x14ac:dyDescent="0.3">
      <c r="A17442" t="s">
        <v>19750</v>
      </c>
      <c r="B17442" t="s">
        <v>1934</v>
      </c>
      <c r="C17442">
        <v>22817</v>
      </c>
      <c r="D17442">
        <v>5234982726</v>
      </c>
    </row>
    <row r="17443" spans="1:4" x14ac:dyDescent="0.3">
      <c r="A17443" t="s">
        <v>19751</v>
      </c>
      <c r="B17443" t="s">
        <v>2018</v>
      </c>
      <c r="C17443">
        <v>53464</v>
      </c>
      <c r="D17443">
        <v>2841287114</v>
      </c>
    </row>
    <row r="17444" spans="1:4" x14ac:dyDescent="0.3">
      <c r="A17444" t="s">
        <v>19752</v>
      </c>
      <c r="B17444" t="s">
        <v>2179</v>
      </c>
      <c r="C17444">
        <v>20778</v>
      </c>
      <c r="D17444">
        <v>3303111790</v>
      </c>
    </row>
    <row r="17445" spans="1:4" x14ac:dyDescent="0.3">
      <c r="A17445" t="s">
        <v>19753</v>
      </c>
      <c r="B17445" t="s">
        <v>2762</v>
      </c>
      <c r="C17445">
        <v>42682</v>
      </c>
      <c r="D17445">
        <v>5474718616</v>
      </c>
    </row>
    <row r="17446" spans="1:4" x14ac:dyDescent="0.3">
      <c r="A17446" t="s">
        <v>19754</v>
      </c>
      <c r="B17446" t="s">
        <v>2223</v>
      </c>
      <c r="C17446">
        <v>11419</v>
      </c>
      <c r="D17446">
        <v>5358183647</v>
      </c>
    </row>
    <row r="17447" spans="1:4" x14ac:dyDescent="0.3">
      <c r="A17447" t="s">
        <v>19755</v>
      </c>
      <c r="B17447" t="s">
        <v>2391</v>
      </c>
      <c r="C17447">
        <v>29007</v>
      </c>
      <c r="D17447">
        <v>710473923</v>
      </c>
    </row>
    <row r="17448" spans="1:4" x14ac:dyDescent="0.3">
      <c r="A17448" t="s">
        <v>19756</v>
      </c>
      <c r="B17448" t="s">
        <v>4163</v>
      </c>
      <c r="C17448">
        <v>14936</v>
      </c>
      <c r="D17448">
        <v>9089601147</v>
      </c>
    </row>
    <row r="17449" spans="1:4" x14ac:dyDescent="0.3">
      <c r="A17449" t="s">
        <v>19757</v>
      </c>
      <c r="B17449" t="s">
        <v>2663</v>
      </c>
      <c r="C17449">
        <v>32505</v>
      </c>
      <c r="D17449">
        <v>3933021111</v>
      </c>
    </row>
    <row r="17450" spans="1:4" x14ac:dyDescent="0.3">
      <c r="A17450" t="s">
        <v>19758</v>
      </c>
      <c r="B17450" t="s">
        <v>2431</v>
      </c>
      <c r="C17450">
        <v>30114</v>
      </c>
      <c r="D17450">
        <v>2237103631</v>
      </c>
    </row>
    <row r="17451" spans="1:4" x14ac:dyDescent="0.3">
      <c r="A17451" t="s">
        <v>19759</v>
      </c>
      <c r="B17451" t="s">
        <v>2131</v>
      </c>
      <c r="C17451">
        <v>10320</v>
      </c>
      <c r="D17451">
        <v>7373156215</v>
      </c>
    </row>
    <row r="17452" spans="1:4" x14ac:dyDescent="0.3">
      <c r="A17452" t="s">
        <v>19760</v>
      </c>
      <c r="B17452" t="s">
        <v>3663</v>
      </c>
      <c r="C17452">
        <v>22151</v>
      </c>
      <c r="D17452">
        <v>3060876401</v>
      </c>
    </row>
    <row r="17453" spans="1:4" x14ac:dyDescent="0.3">
      <c r="A17453" t="s">
        <v>19761</v>
      </c>
      <c r="B17453" t="s">
        <v>3201</v>
      </c>
      <c r="C17453">
        <v>14885</v>
      </c>
      <c r="D17453">
        <v>2492824950</v>
      </c>
    </row>
    <row r="17454" spans="1:4" x14ac:dyDescent="0.3">
      <c r="A17454" t="s">
        <v>19762</v>
      </c>
      <c r="B17454" t="s">
        <v>2951</v>
      </c>
      <c r="C17454">
        <v>38971</v>
      </c>
      <c r="D17454">
        <v>5383734902</v>
      </c>
    </row>
    <row r="17455" spans="1:4" x14ac:dyDescent="0.3">
      <c r="A17455" t="s">
        <v>19763</v>
      </c>
      <c r="B17455" t="s">
        <v>2393</v>
      </c>
      <c r="C17455">
        <v>47902</v>
      </c>
      <c r="D17455">
        <v>9052475601</v>
      </c>
    </row>
    <row r="17456" spans="1:4" x14ac:dyDescent="0.3">
      <c r="A17456" t="s">
        <v>19764</v>
      </c>
      <c r="B17456" t="s">
        <v>2428</v>
      </c>
      <c r="C17456">
        <v>36123</v>
      </c>
      <c r="D17456">
        <v>8128449354</v>
      </c>
    </row>
    <row r="17457" spans="1:4" x14ac:dyDescent="0.3">
      <c r="A17457" t="s">
        <v>19765</v>
      </c>
      <c r="B17457" t="s">
        <v>2293</v>
      </c>
      <c r="C17457">
        <v>10701</v>
      </c>
      <c r="D17457">
        <v>4997183822</v>
      </c>
    </row>
    <row r="17458" spans="1:4" x14ac:dyDescent="0.3">
      <c r="A17458" t="s">
        <v>19766</v>
      </c>
      <c r="B17458" t="s">
        <v>2045</v>
      </c>
      <c r="C17458">
        <v>42180</v>
      </c>
      <c r="D17458">
        <v>304906506</v>
      </c>
    </row>
    <row r="17459" spans="1:4" x14ac:dyDescent="0.3">
      <c r="A17459" t="s">
        <v>19767</v>
      </c>
      <c r="B17459" t="s">
        <v>2073</v>
      </c>
      <c r="C17459">
        <v>27436</v>
      </c>
      <c r="D17459">
        <v>8644362151</v>
      </c>
    </row>
    <row r="17460" spans="1:4" x14ac:dyDescent="0.3">
      <c r="A17460" t="s">
        <v>19768</v>
      </c>
      <c r="B17460" t="s">
        <v>3041</v>
      </c>
      <c r="C17460">
        <v>32345</v>
      </c>
      <c r="D17460">
        <v>544760832</v>
      </c>
    </row>
    <row r="17461" spans="1:4" x14ac:dyDescent="0.3">
      <c r="A17461" t="s">
        <v>19769</v>
      </c>
      <c r="B17461" t="s">
        <v>2054</v>
      </c>
      <c r="C17461">
        <v>32948</v>
      </c>
      <c r="D17461">
        <v>2307209530</v>
      </c>
    </row>
    <row r="17462" spans="1:4" x14ac:dyDescent="0.3">
      <c r="A17462" t="s">
        <v>19770</v>
      </c>
      <c r="B17462" t="s">
        <v>2164</v>
      </c>
      <c r="C17462">
        <v>55970</v>
      </c>
      <c r="D17462">
        <v>4185019157</v>
      </c>
    </row>
    <row r="17463" spans="1:4" x14ac:dyDescent="0.3">
      <c r="A17463" t="s">
        <v>19771</v>
      </c>
      <c r="B17463" t="s">
        <v>2039</v>
      </c>
      <c r="C17463">
        <v>31821</v>
      </c>
      <c r="D17463">
        <v>4401069773</v>
      </c>
    </row>
    <row r="17464" spans="1:4" x14ac:dyDescent="0.3">
      <c r="A17464" t="s">
        <v>19772</v>
      </c>
      <c r="B17464" t="s">
        <v>3583</v>
      </c>
      <c r="C17464">
        <v>12795</v>
      </c>
      <c r="D17464">
        <v>9727426344</v>
      </c>
    </row>
    <row r="17465" spans="1:4" x14ac:dyDescent="0.3">
      <c r="A17465" t="s">
        <v>19773</v>
      </c>
      <c r="B17465" t="s">
        <v>2164</v>
      </c>
      <c r="C17465">
        <v>56934</v>
      </c>
      <c r="D17465">
        <v>4718207207</v>
      </c>
    </row>
    <row r="17466" spans="1:4" x14ac:dyDescent="0.3">
      <c r="A17466" t="s">
        <v>19774</v>
      </c>
      <c r="B17466" t="s">
        <v>2691</v>
      </c>
      <c r="C17466">
        <v>43547</v>
      </c>
      <c r="D17466">
        <v>5948190226</v>
      </c>
    </row>
    <row r="17467" spans="1:4" x14ac:dyDescent="0.3">
      <c r="A17467" t="s">
        <v>19775</v>
      </c>
      <c r="B17467" t="s">
        <v>2507</v>
      </c>
      <c r="C17467">
        <v>22847</v>
      </c>
      <c r="D17467">
        <v>9624054975</v>
      </c>
    </row>
    <row r="17468" spans="1:4" x14ac:dyDescent="0.3">
      <c r="A17468" t="s">
        <v>19776</v>
      </c>
      <c r="B17468" t="s">
        <v>2847</v>
      </c>
      <c r="C17468">
        <v>44031</v>
      </c>
      <c r="D17468">
        <v>6253520369</v>
      </c>
    </row>
    <row r="17469" spans="1:4" x14ac:dyDescent="0.3">
      <c r="A17469" t="s">
        <v>19777</v>
      </c>
      <c r="B17469" t="s">
        <v>2636</v>
      </c>
      <c r="C17469">
        <v>54995</v>
      </c>
      <c r="D17469">
        <v>2128813026</v>
      </c>
    </row>
    <row r="17470" spans="1:4" x14ac:dyDescent="0.3">
      <c r="A17470" t="s">
        <v>19778</v>
      </c>
      <c r="B17470" t="s">
        <v>1966</v>
      </c>
      <c r="C17470">
        <v>13280</v>
      </c>
      <c r="D17470">
        <v>2492824950</v>
      </c>
    </row>
    <row r="17471" spans="1:4" x14ac:dyDescent="0.3">
      <c r="A17471" t="s">
        <v>19779</v>
      </c>
      <c r="B17471" t="s">
        <v>2557</v>
      </c>
      <c r="C17471">
        <v>50216</v>
      </c>
      <c r="D17471">
        <v>4808886316</v>
      </c>
    </row>
    <row r="17472" spans="1:4" x14ac:dyDescent="0.3">
      <c r="A17472" t="s">
        <v>19780</v>
      </c>
      <c r="B17472" t="s">
        <v>2319</v>
      </c>
      <c r="C17472">
        <v>39815</v>
      </c>
      <c r="D17472">
        <v>5064247826</v>
      </c>
    </row>
    <row r="17473" spans="1:4" x14ac:dyDescent="0.3">
      <c r="A17473" t="s">
        <v>19781</v>
      </c>
      <c r="B17473" t="s">
        <v>2459</v>
      </c>
      <c r="C17473">
        <v>28362</v>
      </c>
      <c r="D17473">
        <v>4223282808</v>
      </c>
    </row>
    <row r="17474" spans="1:4" x14ac:dyDescent="0.3">
      <c r="A17474" t="s">
        <v>19782</v>
      </c>
      <c r="B17474" t="s">
        <v>2111</v>
      </c>
      <c r="C17474">
        <v>25106</v>
      </c>
      <c r="D17474">
        <v>4359854056</v>
      </c>
    </row>
    <row r="17475" spans="1:4" x14ac:dyDescent="0.3">
      <c r="A17475" t="s">
        <v>19783</v>
      </c>
      <c r="B17475" t="s">
        <v>2762</v>
      </c>
      <c r="C17475">
        <v>38910</v>
      </c>
      <c r="D17475">
        <v>9854387496</v>
      </c>
    </row>
    <row r="17476" spans="1:4" x14ac:dyDescent="0.3">
      <c r="A17476" t="s">
        <v>19784</v>
      </c>
      <c r="B17476" t="s">
        <v>2426</v>
      </c>
      <c r="C17476">
        <v>30289</v>
      </c>
      <c r="D17476">
        <v>2659144249</v>
      </c>
    </row>
    <row r="17477" spans="1:4" x14ac:dyDescent="0.3">
      <c r="A17477" t="s">
        <v>19785</v>
      </c>
      <c r="B17477" t="s">
        <v>2244</v>
      </c>
      <c r="C17477">
        <v>18056</v>
      </c>
      <c r="D17477">
        <v>7670936274</v>
      </c>
    </row>
    <row r="17478" spans="1:4" x14ac:dyDescent="0.3">
      <c r="A17478" t="s">
        <v>19786</v>
      </c>
      <c r="B17478" t="s">
        <v>2075</v>
      </c>
      <c r="C17478">
        <v>31906</v>
      </c>
      <c r="D17478">
        <v>9545462825</v>
      </c>
    </row>
    <row r="17479" spans="1:4" x14ac:dyDescent="0.3">
      <c r="A17479" t="s">
        <v>19787</v>
      </c>
      <c r="B17479" t="s">
        <v>2101</v>
      </c>
      <c r="C17479">
        <v>26241</v>
      </c>
      <c r="D17479">
        <v>5764488419</v>
      </c>
    </row>
    <row r="17480" spans="1:4" x14ac:dyDescent="0.3">
      <c r="A17480" t="s">
        <v>19788</v>
      </c>
      <c r="B17480" t="s">
        <v>2024</v>
      </c>
      <c r="C17480">
        <v>39289</v>
      </c>
      <c r="D17480">
        <v>4482855448</v>
      </c>
    </row>
    <row r="17481" spans="1:4" x14ac:dyDescent="0.3">
      <c r="A17481" t="s">
        <v>19789</v>
      </c>
      <c r="B17481" t="s">
        <v>2194</v>
      </c>
      <c r="C17481">
        <v>26615</v>
      </c>
      <c r="D17481">
        <v>9705650896</v>
      </c>
    </row>
    <row r="17482" spans="1:4" x14ac:dyDescent="0.3">
      <c r="A17482" t="s">
        <v>19790</v>
      </c>
      <c r="B17482" t="s">
        <v>3663</v>
      </c>
      <c r="C17482">
        <v>37402</v>
      </c>
      <c r="D17482">
        <v>4984363320</v>
      </c>
    </row>
    <row r="17483" spans="1:4" x14ac:dyDescent="0.3">
      <c r="A17483" t="s">
        <v>19791</v>
      </c>
      <c r="B17483" t="s">
        <v>1932</v>
      </c>
      <c r="C17483">
        <v>20296</v>
      </c>
      <c r="D17483">
        <v>8620758454</v>
      </c>
    </row>
    <row r="17484" spans="1:4" x14ac:dyDescent="0.3">
      <c r="A17484" t="s">
        <v>19792</v>
      </c>
      <c r="B17484" t="s">
        <v>5394</v>
      </c>
      <c r="C17484">
        <v>39222</v>
      </c>
      <c r="D17484">
        <v>1152386727</v>
      </c>
    </row>
    <row r="17485" spans="1:4" x14ac:dyDescent="0.3">
      <c r="A17485" t="s">
        <v>19793</v>
      </c>
      <c r="B17485" t="s">
        <v>1986</v>
      </c>
      <c r="C17485">
        <v>10553</v>
      </c>
      <c r="D17485">
        <v>1541082834</v>
      </c>
    </row>
    <row r="17486" spans="1:4" x14ac:dyDescent="0.3">
      <c r="A17486" t="s">
        <v>19794</v>
      </c>
      <c r="B17486" t="s">
        <v>2296</v>
      </c>
      <c r="C17486">
        <v>14377</v>
      </c>
      <c r="D17486">
        <v>3933561566</v>
      </c>
    </row>
    <row r="17487" spans="1:4" x14ac:dyDescent="0.3">
      <c r="A17487" t="s">
        <v>19795</v>
      </c>
      <c r="B17487" t="s">
        <v>2567</v>
      </c>
      <c r="C17487">
        <v>30378</v>
      </c>
      <c r="D17487">
        <v>3867281491</v>
      </c>
    </row>
    <row r="17488" spans="1:4" x14ac:dyDescent="0.3">
      <c r="A17488" t="s">
        <v>19796</v>
      </c>
      <c r="B17488" t="s">
        <v>2012</v>
      </c>
      <c r="C17488">
        <v>55092</v>
      </c>
      <c r="D17488">
        <v>299663825</v>
      </c>
    </row>
    <row r="17489" spans="1:4" x14ac:dyDescent="0.3">
      <c r="A17489" t="s">
        <v>19797</v>
      </c>
      <c r="B17489" t="s">
        <v>2847</v>
      </c>
      <c r="C17489">
        <v>13043</v>
      </c>
      <c r="D17489">
        <v>6109997811</v>
      </c>
    </row>
    <row r="17490" spans="1:4" x14ac:dyDescent="0.3">
      <c r="A17490" t="s">
        <v>19798</v>
      </c>
      <c r="B17490" t="s">
        <v>2885</v>
      </c>
      <c r="C17490">
        <v>52403</v>
      </c>
      <c r="D17490">
        <v>1420239228</v>
      </c>
    </row>
    <row r="17491" spans="1:4" x14ac:dyDescent="0.3">
      <c r="A17491" t="s">
        <v>19799</v>
      </c>
      <c r="B17491" t="s">
        <v>2517</v>
      </c>
      <c r="C17491">
        <v>18626</v>
      </c>
      <c r="D17491">
        <v>3227873028</v>
      </c>
    </row>
    <row r="17492" spans="1:4" x14ac:dyDescent="0.3">
      <c r="A17492" t="s">
        <v>19800</v>
      </c>
      <c r="B17492" t="s">
        <v>2498</v>
      </c>
      <c r="C17492">
        <v>35008</v>
      </c>
      <c r="D17492">
        <v>4639895275</v>
      </c>
    </row>
    <row r="17493" spans="1:4" x14ac:dyDescent="0.3">
      <c r="A17493" t="s">
        <v>19801</v>
      </c>
      <c r="B17493" t="s">
        <v>2141</v>
      </c>
      <c r="C17493">
        <v>51580</v>
      </c>
      <c r="D17493">
        <v>9597202352</v>
      </c>
    </row>
    <row r="17494" spans="1:4" x14ac:dyDescent="0.3">
      <c r="A17494" t="s">
        <v>19802</v>
      </c>
      <c r="B17494" t="s">
        <v>2051</v>
      </c>
      <c r="C17494">
        <v>49504</v>
      </c>
      <c r="D17494">
        <v>8054305400</v>
      </c>
    </row>
    <row r="17495" spans="1:4" x14ac:dyDescent="0.3">
      <c r="A17495" t="s">
        <v>19803</v>
      </c>
      <c r="B17495" t="s">
        <v>2563</v>
      </c>
      <c r="C17495">
        <v>55477</v>
      </c>
      <c r="D17495">
        <v>8552526727</v>
      </c>
    </row>
    <row r="17496" spans="1:4" x14ac:dyDescent="0.3">
      <c r="A17496" t="s">
        <v>19804</v>
      </c>
      <c r="B17496" t="s">
        <v>2725</v>
      </c>
      <c r="C17496">
        <v>54444</v>
      </c>
      <c r="D17496">
        <v>7427985850</v>
      </c>
    </row>
    <row r="17497" spans="1:4" x14ac:dyDescent="0.3">
      <c r="A17497" t="s">
        <v>19805</v>
      </c>
      <c r="B17497" t="s">
        <v>3508</v>
      </c>
      <c r="C17497">
        <v>56723</v>
      </c>
      <c r="D17497">
        <v>9619649427</v>
      </c>
    </row>
    <row r="17498" spans="1:4" x14ac:dyDescent="0.3">
      <c r="A17498" t="s">
        <v>19806</v>
      </c>
      <c r="B17498" t="s">
        <v>2965</v>
      </c>
      <c r="C17498">
        <v>16084</v>
      </c>
      <c r="D17498">
        <v>5828678620</v>
      </c>
    </row>
    <row r="17499" spans="1:4" x14ac:dyDescent="0.3">
      <c r="A17499" t="s">
        <v>19807</v>
      </c>
      <c r="B17499" t="s">
        <v>2225</v>
      </c>
      <c r="C17499">
        <v>58631</v>
      </c>
      <c r="D17499">
        <v>7961231404</v>
      </c>
    </row>
    <row r="17500" spans="1:4" x14ac:dyDescent="0.3">
      <c r="A17500" t="s">
        <v>19808</v>
      </c>
      <c r="B17500" t="s">
        <v>2156</v>
      </c>
      <c r="C17500">
        <v>32320</v>
      </c>
      <c r="D17500">
        <v>9815158015</v>
      </c>
    </row>
    <row r="17501" spans="1:4" x14ac:dyDescent="0.3">
      <c r="A17501" t="s">
        <v>19809</v>
      </c>
      <c r="B17501" t="s">
        <v>2231</v>
      </c>
      <c r="C17501">
        <v>46694</v>
      </c>
      <c r="D17501">
        <v>7268478941</v>
      </c>
    </row>
    <row r="17502" spans="1:4" x14ac:dyDescent="0.3">
      <c r="A17502" t="s">
        <v>19810</v>
      </c>
      <c r="B17502" t="s">
        <v>2154</v>
      </c>
      <c r="C17502">
        <v>54540</v>
      </c>
      <c r="D17502">
        <v>589071254</v>
      </c>
    </row>
    <row r="17503" spans="1:4" x14ac:dyDescent="0.3">
      <c r="A17503" t="s">
        <v>19811</v>
      </c>
      <c r="B17503" t="s">
        <v>2225</v>
      </c>
      <c r="C17503">
        <v>58186</v>
      </c>
      <c r="D17503">
        <v>7760701055</v>
      </c>
    </row>
    <row r="17504" spans="1:4" x14ac:dyDescent="0.3">
      <c r="A17504" t="s">
        <v>19812</v>
      </c>
      <c r="B17504" t="s">
        <v>2045</v>
      </c>
      <c r="C17504">
        <v>54219</v>
      </c>
      <c r="D17504">
        <v>3303111790</v>
      </c>
    </row>
    <row r="17505" spans="1:4" x14ac:dyDescent="0.3">
      <c r="A17505" t="s">
        <v>19813</v>
      </c>
      <c r="B17505" t="s">
        <v>2970</v>
      </c>
      <c r="C17505">
        <v>49561</v>
      </c>
      <c r="D17505">
        <v>6973806759</v>
      </c>
    </row>
    <row r="17506" spans="1:4" x14ac:dyDescent="0.3">
      <c r="A17506" t="s">
        <v>19814</v>
      </c>
      <c r="B17506" t="s">
        <v>2693</v>
      </c>
      <c r="C17506">
        <v>20743</v>
      </c>
      <c r="D17506">
        <v>5984294621</v>
      </c>
    </row>
    <row r="17507" spans="1:4" x14ac:dyDescent="0.3">
      <c r="A17507" t="s">
        <v>19815</v>
      </c>
      <c r="B17507" t="s">
        <v>2965</v>
      </c>
      <c r="C17507">
        <v>33342</v>
      </c>
      <c r="D17507">
        <v>3040116061</v>
      </c>
    </row>
    <row r="17508" spans="1:4" x14ac:dyDescent="0.3">
      <c r="A17508" t="s">
        <v>19816</v>
      </c>
      <c r="B17508" t="s">
        <v>2139</v>
      </c>
      <c r="C17508">
        <v>30548</v>
      </c>
      <c r="D17508">
        <v>7888574610</v>
      </c>
    </row>
    <row r="17509" spans="1:4" x14ac:dyDescent="0.3">
      <c r="A17509" t="s">
        <v>19817</v>
      </c>
      <c r="B17509" t="s">
        <v>2298</v>
      </c>
      <c r="C17509">
        <v>39315</v>
      </c>
      <c r="D17509">
        <v>7233077789</v>
      </c>
    </row>
    <row r="17510" spans="1:4" x14ac:dyDescent="0.3">
      <c r="A17510" t="s">
        <v>19818</v>
      </c>
      <c r="B17510" t="s">
        <v>2097</v>
      </c>
      <c r="C17510">
        <v>29029</v>
      </c>
      <c r="D17510">
        <v>3497169404</v>
      </c>
    </row>
    <row r="17511" spans="1:4" x14ac:dyDescent="0.3">
      <c r="A17511" t="s">
        <v>19819</v>
      </c>
      <c r="B17511" t="s">
        <v>2563</v>
      </c>
      <c r="C17511">
        <v>28928</v>
      </c>
      <c r="D17511">
        <v>4192879565</v>
      </c>
    </row>
    <row r="17512" spans="1:4" x14ac:dyDescent="0.3">
      <c r="A17512" t="s">
        <v>19820</v>
      </c>
      <c r="B17512" t="s">
        <v>2436</v>
      </c>
      <c r="C17512">
        <v>23583</v>
      </c>
      <c r="D17512">
        <v>2575500974</v>
      </c>
    </row>
    <row r="17513" spans="1:4" x14ac:dyDescent="0.3">
      <c r="A17513" t="s">
        <v>19821</v>
      </c>
      <c r="B17513" t="s">
        <v>2253</v>
      </c>
      <c r="C17513">
        <v>26527</v>
      </c>
      <c r="D17513">
        <v>9228842121</v>
      </c>
    </row>
    <row r="17514" spans="1:4" x14ac:dyDescent="0.3">
      <c r="A17514" t="s">
        <v>19822</v>
      </c>
      <c r="B17514" t="s">
        <v>3092</v>
      </c>
      <c r="C17514">
        <v>24219</v>
      </c>
      <c r="D17514">
        <v>6618120233</v>
      </c>
    </row>
    <row r="17515" spans="1:4" x14ac:dyDescent="0.3">
      <c r="A17515" t="s">
        <v>19823</v>
      </c>
      <c r="B17515" t="s">
        <v>2682</v>
      </c>
      <c r="C17515">
        <v>18565</v>
      </c>
      <c r="D17515">
        <v>1659448174</v>
      </c>
    </row>
    <row r="17516" spans="1:4" x14ac:dyDescent="0.3">
      <c r="A17516" t="s">
        <v>19824</v>
      </c>
      <c r="B17516" t="s">
        <v>2809</v>
      </c>
      <c r="C17516">
        <v>57856</v>
      </c>
      <c r="D17516">
        <v>6402318035</v>
      </c>
    </row>
    <row r="17517" spans="1:4" x14ac:dyDescent="0.3">
      <c r="A17517" t="s">
        <v>19825</v>
      </c>
      <c r="B17517" t="s">
        <v>2376</v>
      </c>
      <c r="C17517">
        <v>48165</v>
      </c>
      <c r="D17517">
        <v>4878156686</v>
      </c>
    </row>
    <row r="17518" spans="1:4" x14ac:dyDescent="0.3">
      <c r="A17518" t="s">
        <v>19826</v>
      </c>
      <c r="B17518" t="s">
        <v>2439</v>
      </c>
      <c r="C17518">
        <v>42960</v>
      </c>
      <c r="D17518">
        <v>6815475379</v>
      </c>
    </row>
    <row r="17519" spans="1:4" x14ac:dyDescent="0.3">
      <c r="A17519" t="s">
        <v>19827</v>
      </c>
      <c r="B17519" t="s">
        <v>2405</v>
      </c>
      <c r="C17519">
        <v>41052</v>
      </c>
      <c r="D17519">
        <v>2297168497</v>
      </c>
    </row>
    <row r="17520" spans="1:4" x14ac:dyDescent="0.3">
      <c r="A17520" t="s">
        <v>19828</v>
      </c>
      <c r="B17520" t="s">
        <v>2714</v>
      </c>
      <c r="C17520">
        <v>24365</v>
      </c>
      <c r="D17520">
        <v>8526090127</v>
      </c>
    </row>
    <row r="17521" spans="1:4" x14ac:dyDescent="0.3">
      <c r="A17521" t="s">
        <v>19829</v>
      </c>
      <c r="B17521" t="s">
        <v>3915</v>
      </c>
      <c r="C17521">
        <v>36586</v>
      </c>
      <c r="D17521">
        <v>7914395587</v>
      </c>
    </row>
    <row r="17522" spans="1:4" x14ac:dyDescent="0.3">
      <c r="A17522" t="s">
        <v>19830</v>
      </c>
      <c r="B17522" t="s">
        <v>2257</v>
      </c>
      <c r="C17522">
        <v>49231</v>
      </c>
      <c r="D17522">
        <v>5756920838</v>
      </c>
    </row>
    <row r="17523" spans="1:4" x14ac:dyDescent="0.3">
      <c r="A17523" t="s">
        <v>19831</v>
      </c>
      <c r="B17523" t="s">
        <v>2164</v>
      </c>
      <c r="C17523">
        <v>53779</v>
      </c>
      <c r="D17523">
        <v>8322342209</v>
      </c>
    </row>
    <row r="17524" spans="1:4" x14ac:dyDescent="0.3">
      <c r="A17524" t="s">
        <v>19832</v>
      </c>
      <c r="B17524" t="s">
        <v>2103</v>
      </c>
      <c r="C17524">
        <v>52043</v>
      </c>
      <c r="D17524">
        <v>8603912793</v>
      </c>
    </row>
    <row r="17525" spans="1:4" x14ac:dyDescent="0.3">
      <c r="A17525" t="s">
        <v>19833</v>
      </c>
      <c r="B17525" t="s">
        <v>2355</v>
      </c>
      <c r="C17525">
        <v>25018</v>
      </c>
      <c r="D17525">
        <v>6858776575</v>
      </c>
    </row>
    <row r="17526" spans="1:4" x14ac:dyDescent="0.3">
      <c r="A17526" t="s">
        <v>19834</v>
      </c>
      <c r="B17526" t="s">
        <v>1940</v>
      </c>
      <c r="C17526">
        <v>27842</v>
      </c>
      <c r="D17526">
        <v>2138131904</v>
      </c>
    </row>
    <row r="17527" spans="1:4" x14ac:dyDescent="0.3">
      <c r="A17527" t="s">
        <v>19835</v>
      </c>
      <c r="B17527" t="s">
        <v>2314</v>
      </c>
      <c r="C17527">
        <v>37405</v>
      </c>
      <c r="D17527">
        <v>3129526900</v>
      </c>
    </row>
    <row r="17528" spans="1:4" x14ac:dyDescent="0.3">
      <c r="A17528" t="s">
        <v>19836</v>
      </c>
      <c r="B17528" t="s">
        <v>2008</v>
      </c>
      <c r="C17528">
        <v>11067</v>
      </c>
      <c r="D17528">
        <v>8673837456</v>
      </c>
    </row>
    <row r="17529" spans="1:4" x14ac:dyDescent="0.3">
      <c r="A17529" t="s">
        <v>19837</v>
      </c>
      <c r="B17529" t="s">
        <v>2141</v>
      </c>
      <c r="C17529">
        <v>55157</v>
      </c>
      <c r="D17529">
        <v>3600185284</v>
      </c>
    </row>
    <row r="17530" spans="1:4" x14ac:dyDescent="0.3">
      <c r="A17530" t="s">
        <v>19838</v>
      </c>
      <c r="B17530" t="s">
        <v>2290</v>
      </c>
      <c r="C17530">
        <v>20216</v>
      </c>
      <c r="D17530">
        <v>8002426673</v>
      </c>
    </row>
    <row r="17531" spans="1:4" x14ac:dyDescent="0.3">
      <c r="A17531" t="s">
        <v>19839</v>
      </c>
      <c r="B17531" t="s">
        <v>2298</v>
      </c>
      <c r="C17531">
        <v>30733</v>
      </c>
      <c r="D17531">
        <v>2378102658</v>
      </c>
    </row>
    <row r="17532" spans="1:4" x14ac:dyDescent="0.3">
      <c r="A17532" t="s">
        <v>19840</v>
      </c>
      <c r="B17532" t="s">
        <v>2271</v>
      </c>
      <c r="C17532">
        <v>44817</v>
      </c>
      <c r="D17532">
        <v>5002048994</v>
      </c>
    </row>
    <row r="17533" spans="1:4" x14ac:dyDescent="0.3">
      <c r="A17533" t="s">
        <v>19841</v>
      </c>
      <c r="B17533" t="s">
        <v>3235</v>
      </c>
      <c r="C17533">
        <v>56142</v>
      </c>
      <c r="D17533">
        <v>8109358470</v>
      </c>
    </row>
    <row r="17534" spans="1:4" x14ac:dyDescent="0.3">
      <c r="A17534" t="s">
        <v>19842</v>
      </c>
      <c r="B17534" t="s">
        <v>2203</v>
      </c>
      <c r="C17534">
        <v>21726</v>
      </c>
      <c r="D17534">
        <v>4978659442</v>
      </c>
    </row>
    <row r="17535" spans="1:4" x14ac:dyDescent="0.3">
      <c r="A17535" t="s">
        <v>19843</v>
      </c>
      <c r="B17535" t="s">
        <v>2269</v>
      </c>
      <c r="C17535">
        <v>11335</v>
      </c>
      <c r="D17535">
        <v>4487905370</v>
      </c>
    </row>
    <row r="17536" spans="1:4" x14ac:dyDescent="0.3">
      <c r="A17536" t="s">
        <v>19844</v>
      </c>
      <c r="B17536" t="s">
        <v>2727</v>
      </c>
      <c r="C17536">
        <v>13690</v>
      </c>
      <c r="D17536">
        <v>1892125439</v>
      </c>
    </row>
    <row r="17537" spans="1:4" x14ac:dyDescent="0.3">
      <c r="A17537" t="s">
        <v>19845</v>
      </c>
      <c r="B17537" t="s">
        <v>2680</v>
      </c>
      <c r="C17537">
        <v>57014</v>
      </c>
      <c r="D17537">
        <v>2859931651</v>
      </c>
    </row>
    <row r="17538" spans="1:4" x14ac:dyDescent="0.3">
      <c r="A17538" t="s">
        <v>19846</v>
      </c>
      <c r="B17538" t="s">
        <v>2496</v>
      </c>
      <c r="C17538">
        <v>51069</v>
      </c>
      <c r="D17538">
        <v>4900475084</v>
      </c>
    </row>
    <row r="17539" spans="1:4" x14ac:dyDescent="0.3">
      <c r="A17539" t="s">
        <v>19847</v>
      </c>
      <c r="B17539" t="s">
        <v>1960</v>
      </c>
      <c r="C17539">
        <v>27712</v>
      </c>
      <c r="D17539">
        <v>6732216945</v>
      </c>
    </row>
    <row r="17540" spans="1:4" x14ac:dyDescent="0.3">
      <c r="A17540" t="s">
        <v>19848</v>
      </c>
      <c r="B17540" t="s">
        <v>3663</v>
      </c>
      <c r="C17540">
        <v>41254</v>
      </c>
      <c r="D17540">
        <v>630160104</v>
      </c>
    </row>
    <row r="17541" spans="1:4" x14ac:dyDescent="0.3">
      <c r="A17541" t="s">
        <v>19849</v>
      </c>
      <c r="B17541" t="s">
        <v>2028</v>
      </c>
      <c r="C17541">
        <v>28754</v>
      </c>
      <c r="D17541">
        <v>3877279783</v>
      </c>
    </row>
    <row r="17542" spans="1:4" x14ac:dyDescent="0.3">
      <c r="A17542" t="s">
        <v>19850</v>
      </c>
      <c r="B17542" t="s">
        <v>2225</v>
      </c>
      <c r="C17542">
        <v>36839</v>
      </c>
      <c r="D17542">
        <v>4192443678</v>
      </c>
    </row>
    <row r="17543" spans="1:4" x14ac:dyDescent="0.3">
      <c r="A17543" t="s">
        <v>19851</v>
      </c>
      <c r="B17543" t="s">
        <v>2097</v>
      </c>
      <c r="C17543">
        <v>59527</v>
      </c>
      <c r="D17543">
        <v>3991963221</v>
      </c>
    </row>
    <row r="17544" spans="1:4" x14ac:dyDescent="0.3">
      <c r="A17544" t="s">
        <v>19852</v>
      </c>
      <c r="B17544" t="s">
        <v>2507</v>
      </c>
      <c r="C17544">
        <v>36034</v>
      </c>
      <c r="D17544">
        <v>6019132307</v>
      </c>
    </row>
    <row r="17545" spans="1:4" x14ac:dyDescent="0.3">
      <c r="A17545" t="s">
        <v>19853</v>
      </c>
      <c r="B17545" t="s">
        <v>3269</v>
      </c>
      <c r="C17545">
        <v>21375</v>
      </c>
      <c r="D17545">
        <v>885693418</v>
      </c>
    </row>
    <row r="17546" spans="1:4" x14ac:dyDescent="0.3">
      <c r="A17546" t="s">
        <v>19854</v>
      </c>
      <c r="B17546" t="s">
        <v>2790</v>
      </c>
      <c r="C17546">
        <v>58267</v>
      </c>
      <c r="D17546">
        <v>7007279686</v>
      </c>
    </row>
    <row r="17547" spans="1:4" x14ac:dyDescent="0.3">
      <c r="A17547" t="s">
        <v>19855</v>
      </c>
      <c r="B17547" t="s">
        <v>2032</v>
      </c>
      <c r="C17547">
        <v>15590</v>
      </c>
      <c r="D17547">
        <v>4290015026</v>
      </c>
    </row>
    <row r="17548" spans="1:4" x14ac:dyDescent="0.3">
      <c r="A17548" t="s">
        <v>19856</v>
      </c>
      <c r="B17548" t="s">
        <v>2734</v>
      </c>
      <c r="C17548">
        <v>26650</v>
      </c>
      <c r="D17548">
        <v>9547713507</v>
      </c>
    </row>
    <row r="17549" spans="1:4" x14ac:dyDescent="0.3">
      <c r="A17549" t="s">
        <v>19857</v>
      </c>
      <c r="B17549" t="s">
        <v>2682</v>
      </c>
      <c r="C17549">
        <v>29531</v>
      </c>
      <c r="D17549">
        <v>8047841793</v>
      </c>
    </row>
    <row r="17550" spans="1:4" x14ac:dyDescent="0.3">
      <c r="A17550" t="s">
        <v>19858</v>
      </c>
      <c r="B17550" t="s">
        <v>2841</v>
      </c>
      <c r="C17550">
        <v>48590</v>
      </c>
      <c r="D17550">
        <v>4037854406</v>
      </c>
    </row>
    <row r="17551" spans="1:4" x14ac:dyDescent="0.3">
      <c r="A17551" t="s">
        <v>19859</v>
      </c>
      <c r="B17551" t="s">
        <v>2323</v>
      </c>
      <c r="C17551">
        <v>57055</v>
      </c>
      <c r="D17551">
        <v>4236713853</v>
      </c>
    </row>
    <row r="17552" spans="1:4" x14ac:dyDescent="0.3">
      <c r="A17552" t="s">
        <v>19860</v>
      </c>
      <c r="B17552" t="s">
        <v>2340</v>
      </c>
      <c r="C17552">
        <v>35863</v>
      </c>
      <c r="D17552">
        <v>1992195951</v>
      </c>
    </row>
    <row r="17553" spans="1:4" x14ac:dyDescent="0.3">
      <c r="A17553" t="s">
        <v>19861</v>
      </c>
      <c r="B17553" t="s">
        <v>2650</v>
      </c>
      <c r="C17553">
        <v>13731</v>
      </c>
      <c r="D17553">
        <v>5422052862</v>
      </c>
    </row>
    <row r="17554" spans="1:4" x14ac:dyDescent="0.3">
      <c r="A17554" t="s">
        <v>19862</v>
      </c>
      <c r="B17554" t="s">
        <v>2203</v>
      </c>
      <c r="C17554">
        <v>23736</v>
      </c>
      <c r="D17554">
        <v>9815158015</v>
      </c>
    </row>
    <row r="17555" spans="1:4" x14ac:dyDescent="0.3">
      <c r="A17555" t="s">
        <v>19863</v>
      </c>
      <c r="B17555" t="s">
        <v>3487</v>
      </c>
      <c r="C17555">
        <v>14625</v>
      </c>
      <c r="D17555">
        <v>3858163570</v>
      </c>
    </row>
    <row r="17556" spans="1:4" x14ac:dyDescent="0.3">
      <c r="A17556" t="s">
        <v>19864</v>
      </c>
      <c r="B17556" t="s">
        <v>2355</v>
      </c>
      <c r="C17556">
        <v>48326</v>
      </c>
      <c r="D17556">
        <v>549857826</v>
      </c>
    </row>
    <row r="17557" spans="1:4" x14ac:dyDescent="0.3">
      <c r="A17557" t="s">
        <v>19865</v>
      </c>
      <c r="B17557" t="s">
        <v>1966</v>
      </c>
      <c r="C17557">
        <v>16861</v>
      </c>
      <c r="D17557">
        <v>6820956614</v>
      </c>
    </row>
    <row r="17558" spans="1:4" x14ac:dyDescent="0.3">
      <c r="A17558" t="s">
        <v>19866</v>
      </c>
      <c r="B17558" t="s">
        <v>2372</v>
      </c>
      <c r="C17558">
        <v>12761</v>
      </c>
      <c r="D17558">
        <v>5395528121</v>
      </c>
    </row>
    <row r="17559" spans="1:4" x14ac:dyDescent="0.3">
      <c r="A17559" t="s">
        <v>19867</v>
      </c>
      <c r="B17559" t="s">
        <v>3376</v>
      </c>
      <c r="C17559">
        <v>29001</v>
      </c>
      <c r="D17559">
        <v>1489889981</v>
      </c>
    </row>
    <row r="17560" spans="1:4" x14ac:dyDescent="0.3">
      <c r="A17560" t="s">
        <v>19868</v>
      </c>
      <c r="B17560" t="s">
        <v>2063</v>
      </c>
      <c r="C17560">
        <v>36987</v>
      </c>
      <c r="D17560">
        <v>7596173217</v>
      </c>
    </row>
    <row r="17561" spans="1:4" x14ac:dyDescent="0.3">
      <c r="A17561" t="s">
        <v>19869</v>
      </c>
      <c r="B17561" t="s">
        <v>2478</v>
      </c>
      <c r="C17561">
        <v>18140</v>
      </c>
      <c r="D17561">
        <v>5623896162</v>
      </c>
    </row>
    <row r="17562" spans="1:4" x14ac:dyDescent="0.3">
      <c r="A17562" t="s">
        <v>19870</v>
      </c>
      <c r="B17562" t="s">
        <v>2633</v>
      </c>
      <c r="C17562">
        <v>25435</v>
      </c>
      <c r="D17562">
        <v>4920920075</v>
      </c>
    </row>
    <row r="17563" spans="1:4" x14ac:dyDescent="0.3">
      <c r="A17563" t="s">
        <v>19871</v>
      </c>
      <c r="B17563" t="s">
        <v>2192</v>
      </c>
      <c r="C17563">
        <v>42807</v>
      </c>
      <c r="D17563">
        <v>6446166575</v>
      </c>
    </row>
    <row r="17564" spans="1:4" x14ac:dyDescent="0.3">
      <c r="A17564" t="s">
        <v>19872</v>
      </c>
      <c r="B17564" t="s">
        <v>2873</v>
      </c>
      <c r="C17564">
        <v>25420</v>
      </c>
      <c r="D17564">
        <v>8908432159</v>
      </c>
    </row>
    <row r="17565" spans="1:4" x14ac:dyDescent="0.3">
      <c r="A17565" t="s">
        <v>19873</v>
      </c>
      <c r="B17565" t="s">
        <v>2106</v>
      </c>
      <c r="C17565">
        <v>12995</v>
      </c>
      <c r="D17565">
        <v>2280674246</v>
      </c>
    </row>
    <row r="17566" spans="1:4" x14ac:dyDescent="0.3">
      <c r="A17566" t="s">
        <v>19874</v>
      </c>
      <c r="B17566" t="s">
        <v>2856</v>
      </c>
      <c r="C17566">
        <v>10116</v>
      </c>
      <c r="D17566">
        <v>8905919081</v>
      </c>
    </row>
    <row r="17567" spans="1:4" x14ac:dyDescent="0.3">
      <c r="A17567" t="s">
        <v>19875</v>
      </c>
      <c r="B17567" t="s">
        <v>2298</v>
      </c>
      <c r="C17567">
        <v>15718</v>
      </c>
      <c r="D17567">
        <v>5764488419</v>
      </c>
    </row>
    <row r="17568" spans="1:4" x14ac:dyDescent="0.3">
      <c r="A17568" t="s">
        <v>19876</v>
      </c>
      <c r="B17568" t="s">
        <v>2030</v>
      </c>
      <c r="C17568">
        <v>41935</v>
      </c>
      <c r="D17568">
        <v>4487905370</v>
      </c>
    </row>
    <row r="17569" spans="1:4" x14ac:dyDescent="0.3">
      <c r="A17569" t="s">
        <v>19877</v>
      </c>
      <c r="B17569" t="s">
        <v>2018</v>
      </c>
      <c r="C17569">
        <v>15447</v>
      </c>
      <c r="D17569">
        <v>6815475379</v>
      </c>
    </row>
    <row r="17570" spans="1:4" x14ac:dyDescent="0.3">
      <c r="A17570" t="s">
        <v>19878</v>
      </c>
      <c r="B17570" t="s">
        <v>2714</v>
      </c>
      <c r="C17570">
        <v>20912</v>
      </c>
      <c r="D17570">
        <v>6446166575</v>
      </c>
    </row>
    <row r="17571" spans="1:4" x14ac:dyDescent="0.3">
      <c r="A17571" t="s">
        <v>19879</v>
      </c>
      <c r="B17571" t="s">
        <v>2063</v>
      </c>
      <c r="C17571">
        <v>10466</v>
      </c>
      <c r="D17571">
        <v>4323171323</v>
      </c>
    </row>
    <row r="17572" spans="1:4" x14ac:dyDescent="0.3">
      <c r="A17572" t="s">
        <v>19880</v>
      </c>
      <c r="B17572" t="s">
        <v>2194</v>
      </c>
      <c r="C17572">
        <v>52145</v>
      </c>
      <c r="D17572">
        <v>4009257075</v>
      </c>
    </row>
    <row r="17573" spans="1:4" x14ac:dyDescent="0.3">
      <c r="A17573" t="s">
        <v>19881</v>
      </c>
      <c r="B17573" t="s">
        <v>2405</v>
      </c>
      <c r="C17573">
        <v>42716</v>
      </c>
      <c r="D17573">
        <v>2748937082</v>
      </c>
    </row>
    <row r="17574" spans="1:4" x14ac:dyDescent="0.3">
      <c r="A17574" t="s">
        <v>19882</v>
      </c>
      <c r="B17574" t="s">
        <v>2156</v>
      </c>
      <c r="C17574">
        <v>37186</v>
      </c>
      <c r="D17574">
        <v>4074728869</v>
      </c>
    </row>
    <row r="17575" spans="1:4" x14ac:dyDescent="0.3">
      <c r="A17575" t="s">
        <v>19883</v>
      </c>
      <c r="B17575" t="s">
        <v>2221</v>
      </c>
      <c r="C17575">
        <v>55329</v>
      </c>
      <c r="D17575">
        <v>9939542542</v>
      </c>
    </row>
    <row r="17576" spans="1:4" x14ac:dyDescent="0.3">
      <c r="A17576" t="s">
        <v>19884</v>
      </c>
      <c r="B17576" t="s">
        <v>2970</v>
      </c>
      <c r="C17576">
        <v>13288</v>
      </c>
      <c r="D17576">
        <v>3101620996</v>
      </c>
    </row>
    <row r="17577" spans="1:4" x14ac:dyDescent="0.3">
      <c r="A17577" t="s">
        <v>19885</v>
      </c>
      <c r="B17577" t="s">
        <v>2965</v>
      </c>
      <c r="C17577">
        <v>14848</v>
      </c>
      <c r="D17577">
        <v>3086393343</v>
      </c>
    </row>
    <row r="17578" spans="1:4" x14ac:dyDescent="0.3">
      <c r="A17578" t="s">
        <v>19886</v>
      </c>
      <c r="B17578" t="s">
        <v>2129</v>
      </c>
      <c r="C17578">
        <v>50709</v>
      </c>
      <c r="D17578">
        <v>2908560011</v>
      </c>
    </row>
    <row r="17579" spans="1:4" x14ac:dyDescent="0.3">
      <c r="A17579" t="s">
        <v>19887</v>
      </c>
      <c r="B17579" t="s">
        <v>2271</v>
      </c>
      <c r="C17579">
        <v>24171</v>
      </c>
      <c r="D17579">
        <v>324399618</v>
      </c>
    </row>
    <row r="17580" spans="1:4" x14ac:dyDescent="0.3">
      <c r="A17580" t="s">
        <v>19888</v>
      </c>
      <c r="B17580" t="s">
        <v>4461</v>
      </c>
      <c r="C17580">
        <v>29324</v>
      </c>
      <c r="D17580">
        <v>701563818</v>
      </c>
    </row>
    <row r="17581" spans="1:4" x14ac:dyDescent="0.3">
      <c r="A17581" t="s">
        <v>19889</v>
      </c>
      <c r="B17581" t="s">
        <v>2409</v>
      </c>
      <c r="C17581">
        <v>51027</v>
      </c>
      <c r="D17581">
        <v>2053848936</v>
      </c>
    </row>
    <row r="17582" spans="1:4" x14ac:dyDescent="0.3">
      <c r="A17582" t="s">
        <v>19890</v>
      </c>
      <c r="B17582" t="s">
        <v>2194</v>
      </c>
      <c r="C17582">
        <v>16811</v>
      </c>
      <c r="D17582">
        <v>2804488179</v>
      </c>
    </row>
    <row r="17583" spans="1:4" x14ac:dyDescent="0.3">
      <c r="A17583" t="s">
        <v>19891</v>
      </c>
      <c r="B17583" t="s">
        <v>2166</v>
      </c>
      <c r="C17583">
        <v>32319</v>
      </c>
      <c r="D17583">
        <v>3661649302</v>
      </c>
    </row>
    <row r="17584" spans="1:4" x14ac:dyDescent="0.3">
      <c r="A17584" t="s">
        <v>19892</v>
      </c>
      <c r="B17584" t="s">
        <v>1936</v>
      </c>
      <c r="C17584">
        <v>20490</v>
      </c>
      <c r="D17584">
        <v>1541082834</v>
      </c>
    </row>
    <row r="17585" spans="1:4" x14ac:dyDescent="0.3">
      <c r="A17585" t="s">
        <v>19893</v>
      </c>
      <c r="B17585" t="s">
        <v>2201</v>
      </c>
      <c r="C17585">
        <v>37808</v>
      </c>
      <c r="D17585">
        <v>3409869514</v>
      </c>
    </row>
    <row r="17586" spans="1:4" x14ac:dyDescent="0.3">
      <c r="A17586" t="s">
        <v>19894</v>
      </c>
      <c r="B17586" t="s">
        <v>2244</v>
      </c>
      <c r="C17586">
        <v>36234</v>
      </c>
      <c r="D17586">
        <v>1249074622</v>
      </c>
    </row>
    <row r="17587" spans="1:4" x14ac:dyDescent="0.3">
      <c r="A17587" t="s">
        <v>19895</v>
      </c>
      <c r="B17587" t="s">
        <v>2283</v>
      </c>
      <c r="C17587">
        <v>42716</v>
      </c>
      <c r="D17587">
        <v>992720575</v>
      </c>
    </row>
    <row r="17588" spans="1:4" x14ac:dyDescent="0.3">
      <c r="A17588" t="s">
        <v>19896</v>
      </c>
      <c r="B17588" t="s">
        <v>2244</v>
      </c>
      <c r="C17588">
        <v>59394</v>
      </c>
      <c r="D17588">
        <v>5519420165</v>
      </c>
    </row>
    <row r="17589" spans="1:4" x14ac:dyDescent="0.3">
      <c r="A17589" t="s">
        <v>19897</v>
      </c>
      <c r="B17589" t="s">
        <v>2161</v>
      </c>
      <c r="C17589">
        <v>39146</v>
      </c>
      <c r="D17589">
        <v>7160109333</v>
      </c>
    </row>
    <row r="17590" spans="1:4" x14ac:dyDescent="0.3">
      <c r="A17590" t="s">
        <v>19898</v>
      </c>
      <c r="B17590" t="s">
        <v>2253</v>
      </c>
      <c r="C17590">
        <v>37859</v>
      </c>
      <c r="D17590">
        <v>5000631609</v>
      </c>
    </row>
    <row r="17591" spans="1:4" x14ac:dyDescent="0.3">
      <c r="A17591" t="s">
        <v>19899</v>
      </c>
      <c r="B17591" t="s">
        <v>1974</v>
      </c>
      <c r="C17591">
        <v>45630</v>
      </c>
      <c r="D17591">
        <v>4852897158</v>
      </c>
    </row>
    <row r="17592" spans="1:4" x14ac:dyDescent="0.3">
      <c r="A17592" t="s">
        <v>19900</v>
      </c>
      <c r="B17592" t="s">
        <v>2997</v>
      </c>
      <c r="C17592">
        <v>41973</v>
      </c>
      <c r="D17592">
        <v>4359854056</v>
      </c>
    </row>
    <row r="17593" spans="1:4" x14ac:dyDescent="0.3">
      <c r="A17593" t="s">
        <v>19901</v>
      </c>
      <c r="B17593" t="s">
        <v>1995</v>
      </c>
      <c r="C17593">
        <v>26170</v>
      </c>
      <c r="D17593">
        <v>273083503</v>
      </c>
    </row>
    <row r="17594" spans="1:4" x14ac:dyDescent="0.3">
      <c r="A17594" t="s">
        <v>19902</v>
      </c>
      <c r="B17594" t="s">
        <v>2192</v>
      </c>
      <c r="C17594">
        <v>23061</v>
      </c>
      <c r="D17594">
        <v>7326611955</v>
      </c>
    </row>
    <row r="17595" spans="1:4" x14ac:dyDescent="0.3">
      <c r="A17595" t="s">
        <v>19903</v>
      </c>
      <c r="B17595" t="s">
        <v>2519</v>
      </c>
      <c r="C17595">
        <v>33013</v>
      </c>
      <c r="D17595">
        <v>9855833406</v>
      </c>
    </row>
    <row r="17596" spans="1:4" x14ac:dyDescent="0.3">
      <c r="A17596" t="s">
        <v>19904</v>
      </c>
      <c r="B17596" t="s">
        <v>2378</v>
      </c>
      <c r="C17596">
        <v>41530</v>
      </c>
      <c r="D17596">
        <v>4453705328</v>
      </c>
    </row>
    <row r="17597" spans="1:4" x14ac:dyDescent="0.3">
      <c r="A17597" t="s">
        <v>19905</v>
      </c>
      <c r="B17597" t="s">
        <v>2231</v>
      </c>
      <c r="C17597">
        <v>51309</v>
      </c>
      <c r="D17597">
        <v>4759627103</v>
      </c>
    </row>
    <row r="17598" spans="1:4" x14ac:dyDescent="0.3">
      <c r="A17598" t="s">
        <v>19906</v>
      </c>
      <c r="B17598" t="s">
        <v>2731</v>
      </c>
      <c r="C17598">
        <v>18749</v>
      </c>
      <c r="D17598">
        <v>4986200380</v>
      </c>
    </row>
    <row r="17599" spans="1:4" x14ac:dyDescent="0.3">
      <c r="A17599" t="s">
        <v>19907</v>
      </c>
      <c r="B17599" t="s">
        <v>2158</v>
      </c>
      <c r="C17599">
        <v>19226</v>
      </c>
      <c r="D17599">
        <v>5280433926</v>
      </c>
    </row>
    <row r="17600" spans="1:4" x14ac:dyDescent="0.3">
      <c r="A17600" t="s">
        <v>19908</v>
      </c>
      <c r="B17600" t="s">
        <v>2587</v>
      </c>
      <c r="C17600">
        <v>20479</v>
      </c>
      <c r="D17600">
        <v>7367438190</v>
      </c>
    </row>
    <row r="17601" spans="1:4" x14ac:dyDescent="0.3">
      <c r="A17601" t="s">
        <v>19909</v>
      </c>
      <c r="B17601" t="s">
        <v>2372</v>
      </c>
      <c r="C17601">
        <v>14258</v>
      </c>
      <c r="D17601">
        <v>8065075959</v>
      </c>
    </row>
    <row r="17602" spans="1:4" x14ac:dyDescent="0.3">
      <c r="A17602" t="s">
        <v>19910</v>
      </c>
      <c r="B17602" t="s">
        <v>2511</v>
      </c>
      <c r="C17602">
        <v>22167</v>
      </c>
      <c r="D17602">
        <v>7188904251</v>
      </c>
    </row>
    <row r="17603" spans="1:4" x14ac:dyDescent="0.3">
      <c r="A17603" t="s">
        <v>19911</v>
      </c>
      <c r="B17603" t="s">
        <v>2099</v>
      </c>
      <c r="C17603">
        <v>51366</v>
      </c>
      <c r="D17603">
        <v>161397387</v>
      </c>
    </row>
    <row r="17604" spans="1:4" x14ac:dyDescent="0.3">
      <c r="A17604" t="s">
        <v>19912</v>
      </c>
      <c r="B17604" t="s">
        <v>2225</v>
      </c>
      <c r="C17604">
        <v>38199</v>
      </c>
      <c r="D17604">
        <v>1062607929</v>
      </c>
    </row>
    <row r="17605" spans="1:4" x14ac:dyDescent="0.3">
      <c r="A17605" t="s">
        <v>19913</v>
      </c>
      <c r="B17605" t="s">
        <v>3039</v>
      </c>
      <c r="C17605">
        <v>17454</v>
      </c>
      <c r="D17605">
        <v>1743464649</v>
      </c>
    </row>
    <row r="17606" spans="1:4" x14ac:dyDescent="0.3">
      <c r="A17606" t="s">
        <v>19914</v>
      </c>
      <c r="B17606" t="s">
        <v>1991</v>
      </c>
      <c r="C17606">
        <v>32011</v>
      </c>
      <c r="D17606">
        <v>7304628987</v>
      </c>
    </row>
    <row r="17607" spans="1:4" x14ac:dyDescent="0.3">
      <c r="A17607" t="s">
        <v>19915</v>
      </c>
      <c r="B17607" t="s">
        <v>5394</v>
      </c>
      <c r="C17607">
        <v>51899</v>
      </c>
      <c r="D17607">
        <v>8808097757</v>
      </c>
    </row>
    <row r="17608" spans="1:4" x14ac:dyDescent="0.3">
      <c r="A17608" t="s">
        <v>19916</v>
      </c>
      <c r="B17608" t="s">
        <v>3487</v>
      </c>
      <c r="C17608">
        <v>14530</v>
      </c>
      <c r="D17608">
        <v>3738218785</v>
      </c>
    </row>
    <row r="17609" spans="1:4" x14ac:dyDescent="0.3">
      <c r="A17609" t="s">
        <v>19917</v>
      </c>
      <c r="B17609" t="s">
        <v>2731</v>
      </c>
      <c r="C17609">
        <v>39123</v>
      </c>
      <c r="D17609">
        <v>1923178164</v>
      </c>
    </row>
    <row r="17610" spans="1:4" x14ac:dyDescent="0.3">
      <c r="A17610" t="s">
        <v>19918</v>
      </c>
      <c r="B17610" t="s">
        <v>1970</v>
      </c>
      <c r="C17610">
        <v>12925</v>
      </c>
      <c r="D17610">
        <v>4075444457</v>
      </c>
    </row>
    <row r="17611" spans="1:4" x14ac:dyDescent="0.3">
      <c r="A17611" t="s">
        <v>19919</v>
      </c>
      <c r="B17611" t="s">
        <v>2752</v>
      </c>
      <c r="C17611">
        <v>20946</v>
      </c>
      <c r="D17611">
        <v>4175195971</v>
      </c>
    </row>
    <row r="17612" spans="1:4" x14ac:dyDescent="0.3">
      <c r="A17612" t="s">
        <v>19920</v>
      </c>
      <c r="B17612" t="s">
        <v>5394</v>
      </c>
      <c r="C17612">
        <v>10746</v>
      </c>
      <c r="D17612">
        <v>8685064791</v>
      </c>
    </row>
    <row r="17613" spans="1:4" x14ac:dyDescent="0.3">
      <c r="A17613" t="s">
        <v>19921</v>
      </c>
      <c r="B17613" t="s">
        <v>1950</v>
      </c>
      <c r="C17613">
        <v>46777</v>
      </c>
      <c r="D17613">
        <v>62571575</v>
      </c>
    </row>
    <row r="17614" spans="1:4" x14ac:dyDescent="0.3">
      <c r="A17614" t="s">
        <v>19922</v>
      </c>
      <c r="B17614" t="s">
        <v>2847</v>
      </c>
      <c r="C17614">
        <v>30477</v>
      </c>
      <c r="D17614">
        <v>9104569016</v>
      </c>
    </row>
    <row r="17615" spans="1:4" x14ac:dyDescent="0.3">
      <c r="A17615" t="s">
        <v>19923</v>
      </c>
      <c r="B17615" t="s">
        <v>2369</v>
      </c>
      <c r="C17615">
        <v>12617</v>
      </c>
      <c r="D17615">
        <v>1992195951</v>
      </c>
    </row>
    <row r="17616" spans="1:4" x14ac:dyDescent="0.3">
      <c r="A17616" t="s">
        <v>19924</v>
      </c>
      <c r="B17616" t="s">
        <v>2614</v>
      </c>
      <c r="C17616">
        <v>46669</v>
      </c>
      <c r="D17616">
        <v>7931128354</v>
      </c>
    </row>
    <row r="17617" spans="1:4" x14ac:dyDescent="0.3">
      <c r="A17617" t="s">
        <v>19925</v>
      </c>
      <c r="B17617" t="s">
        <v>2376</v>
      </c>
      <c r="C17617">
        <v>47354</v>
      </c>
      <c r="D17617">
        <v>483886254</v>
      </c>
    </row>
    <row r="17618" spans="1:4" x14ac:dyDescent="0.3">
      <c r="A17618" t="s">
        <v>19926</v>
      </c>
      <c r="B17618" t="s">
        <v>2203</v>
      </c>
      <c r="C17618">
        <v>49050</v>
      </c>
      <c r="D17618">
        <v>3915983489</v>
      </c>
    </row>
    <row r="17619" spans="1:4" x14ac:dyDescent="0.3">
      <c r="A17619" t="s">
        <v>19927</v>
      </c>
      <c r="B17619" t="s">
        <v>2175</v>
      </c>
      <c r="C17619">
        <v>56023</v>
      </c>
      <c r="D17619">
        <v>7966083349</v>
      </c>
    </row>
    <row r="17620" spans="1:4" x14ac:dyDescent="0.3">
      <c r="A17620" t="s">
        <v>19928</v>
      </c>
      <c r="B17620" t="s">
        <v>2473</v>
      </c>
      <c r="C17620">
        <v>31821</v>
      </c>
      <c r="D17620">
        <v>8694120054</v>
      </c>
    </row>
    <row r="17621" spans="1:4" x14ac:dyDescent="0.3">
      <c r="A17621" t="s">
        <v>19929</v>
      </c>
      <c r="B17621" t="s">
        <v>3297</v>
      </c>
      <c r="C17621">
        <v>52326</v>
      </c>
      <c r="D17621">
        <v>7001733199</v>
      </c>
    </row>
    <row r="17622" spans="1:4" x14ac:dyDescent="0.3">
      <c r="A17622" t="s">
        <v>19930</v>
      </c>
      <c r="B17622" t="s">
        <v>2135</v>
      </c>
      <c r="C17622">
        <v>54057</v>
      </c>
      <c r="D17622">
        <v>1787288307</v>
      </c>
    </row>
    <row r="17623" spans="1:4" x14ac:dyDescent="0.3">
      <c r="A17623" t="s">
        <v>19931</v>
      </c>
      <c r="B17623" t="s">
        <v>3113</v>
      </c>
      <c r="C17623">
        <v>50290</v>
      </c>
      <c r="D17623">
        <v>6041314951</v>
      </c>
    </row>
    <row r="17624" spans="1:4" x14ac:dyDescent="0.3">
      <c r="A17624" t="s">
        <v>19932</v>
      </c>
      <c r="B17624" t="s">
        <v>2567</v>
      </c>
      <c r="C17624">
        <v>39387</v>
      </c>
      <c r="D17624">
        <v>7866715386</v>
      </c>
    </row>
    <row r="17625" spans="1:4" x14ac:dyDescent="0.3">
      <c r="A17625" t="s">
        <v>19933</v>
      </c>
      <c r="B17625" t="s">
        <v>2380</v>
      </c>
      <c r="C17625">
        <v>28637</v>
      </c>
      <c r="D17625">
        <v>3217797337</v>
      </c>
    </row>
    <row r="17626" spans="1:4" x14ac:dyDescent="0.3">
      <c r="A17626" t="s">
        <v>19934</v>
      </c>
      <c r="B17626" t="s">
        <v>2337</v>
      </c>
      <c r="C17626">
        <v>34208</v>
      </c>
      <c r="D17626">
        <v>7243767311</v>
      </c>
    </row>
    <row r="17627" spans="1:4" x14ac:dyDescent="0.3">
      <c r="A17627" t="s">
        <v>19935</v>
      </c>
      <c r="B17627" t="s">
        <v>2164</v>
      </c>
      <c r="C17627">
        <v>12418</v>
      </c>
      <c r="D17627">
        <v>2376099331</v>
      </c>
    </row>
    <row r="17628" spans="1:4" x14ac:dyDescent="0.3">
      <c r="A17628" t="s">
        <v>19936</v>
      </c>
      <c r="B17628" t="s">
        <v>2293</v>
      </c>
      <c r="C17628">
        <v>54223</v>
      </c>
      <c r="D17628">
        <v>9939542542</v>
      </c>
    </row>
    <row r="17629" spans="1:4" x14ac:dyDescent="0.3">
      <c r="A17629" t="s">
        <v>19937</v>
      </c>
      <c r="B17629" t="s">
        <v>2436</v>
      </c>
      <c r="C17629">
        <v>36353</v>
      </c>
      <c r="D17629">
        <v>549857826</v>
      </c>
    </row>
    <row r="17630" spans="1:4" x14ac:dyDescent="0.3">
      <c r="A17630" t="s">
        <v>19938</v>
      </c>
      <c r="B17630" t="s">
        <v>2037</v>
      </c>
      <c r="C17630">
        <v>12133</v>
      </c>
      <c r="D17630">
        <v>1231429186</v>
      </c>
    </row>
    <row r="17631" spans="1:4" x14ac:dyDescent="0.3">
      <c r="A17631" t="s">
        <v>19939</v>
      </c>
      <c r="B17631" t="s">
        <v>2018</v>
      </c>
      <c r="C17631">
        <v>26993</v>
      </c>
      <c r="D17631">
        <v>1839046880</v>
      </c>
    </row>
    <row r="17632" spans="1:4" x14ac:dyDescent="0.3">
      <c r="A17632" t="s">
        <v>19940</v>
      </c>
      <c r="B17632" t="s">
        <v>2035</v>
      </c>
      <c r="C17632">
        <v>12854</v>
      </c>
      <c r="D17632">
        <v>7479962290</v>
      </c>
    </row>
    <row r="17633" spans="1:4" x14ac:dyDescent="0.3">
      <c r="A17633" t="s">
        <v>19941</v>
      </c>
      <c r="B17633" t="s">
        <v>2177</v>
      </c>
      <c r="C17633">
        <v>40456</v>
      </c>
      <c r="D17633">
        <v>8370379001</v>
      </c>
    </row>
    <row r="17634" spans="1:4" x14ac:dyDescent="0.3">
      <c r="A17634" t="s">
        <v>19942</v>
      </c>
      <c r="B17634" t="s">
        <v>2168</v>
      </c>
      <c r="C17634">
        <v>54342</v>
      </c>
      <c r="D17634">
        <v>5117202538</v>
      </c>
    </row>
    <row r="17635" spans="1:4" x14ac:dyDescent="0.3">
      <c r="A17635" t="s">
        <v>19943</v>
      </c>
      <c r="B17635" t="s">
        <v>3369</v>
      </c>
      <c r="C17635">
        <v>15215</v>
      </c>
      <c r="D17635">
        <v>3867281491</v>
      </c>
    </row>
    <row r="17636" spans="1:4" x14ac:dyDescent="0.3">
      <c r="A17636" t="s">
        <v>19944</v>
      </c>
      <c r="B17636" t="s">
        <v>2166</v>
      </c>
      <c r="C17636">
        <v>57539</v>
      </c>
      <c r="D17636">
        <v>7479962290</v>
      </c>
    </row>
    <row r="17637" spans="1:4" x14ac:dyDescent="0.3">
      <c r="A17637" t="s">
        <v>19945</v>
      </c>
      <c r="B17637" t="s">
        <v>2847</v>
      </c>
      <c r="C17637">
        <v>57204</v>
      </c>
      <c r="D17637">
        <v>4670832530</v>
      </c>
    </row>
    <row r="17638" spans="1:4" x14ac:dyDescent="0.3">
      <c r="A17638" t="s">
        <v>19946</v>
      </c>
      <c r="B17638" t="s">
        <v>1993</v>
      </c>
      <c r="C17638">
        <v>18597</v>
      </c>
      <c r="D17638">
        <v>3418374697</v>
      </c>
    </row>
    <row r="17639" spans="1:4" x14ac:dyDescent="0.3">
      <c r="A17639" t="s">
        <v>19947</v>
      </c>
      <c r="B17639" t="s">
        <v>2557</v>
      </c>
      <c r="C17639">
        <v>38469</v>
      </c>
      <c r="D17639">
        <v>5828678620</v>
      </c>
    </row>
    <row r="17640" spans="1:4" x14ac:dyDescent="0.3">
      <c r="A17640" t="s">
        <v>19948</v>
      </c>
      <c r="B17640" t="s">
        <v>3092</v>
      </c>
      <c r="C17640">
        <v>27670</v>
      </c>
      <c r="D17640">
        <v>6769297310</v>
      </c>
    </row>
    <row r="17641" spans="1:4" x14ac:dyDescent="0.3">
      <c r="A17641" t="s">
        <v>19949</v>
      </c>
      <c r="B17641" t="s">
        <v>3527</v>
      </c>
      <c r="C17641">
        <v>15293</v>
      </c>
      <c r="D17641">
        <v>278558984</v>
      </c>
    </row>
    <row r="17642" spans="1:4" x14ac:dyDescent="0.3">
      <c r="A17642" t="s">
        <v>19950</v>
      </c>
      <c r="B17642" t="s">
        <v>2225</v>
      </c>
      <c r="C17642">
        <v>13880</v>
      </c>
      <c r="D17642">
        <v>3213290963</v>
      </c>
    </row>
    <row r="17643" spans="1:4" x14ac:dyDescent="0.3">
      <c r="A17643" t="s">
        <v>19951</v>
      </c>
      <c r="B17643" t="s">
        <v>2071</v>
      </c>
      <c r="C17643">
        <v>22861</v>
      </c>
      <c r="D17643">
        <v>8516539148</v>
      </c>
    </row>
    <row r="17644" spans="1:4" x14ac:dyDescent="0.3">
      <c r="A17644" t="s">
        <v>19952</v>
      </c>
      <c r="B17644" t="s">
        <v>2524</v>
      </c>
      <c r="C17644">
        <v>41536</v>
      </c>
      <c r="D17644">
        <v>7236563277</v>
      </c>
    </row>
    <row r="17645" spans="1:4" x14ac:dyDescent="0.3">
      <c r="A17645" t="s">
        <v>19953</v>
      </c>
      <c r="B17645" t="s">
        <v>2623</v>
      </c>
      <c r="C17645">
        <v>37037</v>
      </c>
      <c r="D17645">
        <v>4286367630</v>
      </c>
    </row>
    <row r="17646" spans="1:4" x14ac:dyDescent="0.3">
      <c r="A17646" t="s">
        <v>19954</v>
      </c>
      <c r="B17646" t="s">
        <v>2350</v>
      </c>
      <c r="C17646">
        <v>23886</v>
      </c>
      <c r="D17646">
        <v>9939542542</v>
      </c>
    </row>
    <row r="17647" spans="1:4" x14ac:dyDescent="0.3">
      <c r="A17647" t="s">
        <v>19955</v>
      </c>
      <c r="B17647" t="s">
        <v>3720</v>
      </c>
      <c r="C17647">
        <v>43441</v>
      </c>
      <c r="D17647">
        <v>299663825</v>
      </c>
    </row>
    <row r="17648" spans="1:4" x14ac:dyDescent="0.3">
      <c r="A17648" t="s">
        <v>19956</v>
      </c>
      <c r="B17648" t="s">
        <v>2149</v>
      </c>
      <c r="C17648">
        <v>21029</v>
      </c>
      <c r="D17648">
        <v>8788824691</v>
      </c>
    </row>
    <row r="17649" spans="1:4" x14ac:dyDescent="0.3">
      <c r="A17649" t="s">
        <v>19957</v>
      </c>
      <c r="B17649" t="s">
        <v>1938</v>
      </c>
      <c r="C17649">
        <v>23434</v>
      </c>
      <c r="D17649">
        <v>9726873223</v>
      </c>
    </row>
    <row r="17650" spans="1:4" x14ac:dyDescent="0.3">
      <c r="A17650" t="s">
        <v>19958</v>
      </c>
      <c r="B17650" t="s">
        <v>2319</v>
      </c>
      <c r="C17650">
        <v>20255</v>
      </c>
      <c r="D17650">
        <v>8401146046</v>
      </c>
    </row>
    <row r="17651" spans="1:4" x14ac:dyDescent="0.3">
      <c r="A17651" t="s">
        <v>19959</v>
      </c>
      <c r="B17651" t="s">
        <v>2530</v>
      </c>
      <c r="C17651">
        <v>23071</v>
      </c>
      <c r="D17651">
        <v>6732216945</v>
      </c>
    </row>
    <row r="17652" spans="1:4" x14ac:dyDescent="0.3">
      <c r="A17652" t="s">
        <v>19960</v>
      </c>
      <c r="B17652" t="s">
        <v>1958</v>
      </c>
      <c r="C17652">
        <v>19084</v>
      </c>
      <c r="D17652">
        <v>3129526900</v>
      </c>
    </row>
    <row r="17653" spans="1:4" x14ac:dyDescent="0.3">
      <c r="A17653" t="s">
        <v>19961</v>
      </c>
      <c r="B17653" t="s">
        <v>2121</v>
      </c>
      <c r="C17653">
        <v>41800</v>
      </c>
      <c r="D17653">
        <v>965285472</v>
      </c>
    </row>
    <row r="17654" spans="1:4" x14ac:dyDescent="0.3">
      <c r="A17654" t="s">
        <v>19962</v>
      </c>
      <c r="B17654" t="s">
        <v>2617</v>
      </c>
      <c r="C17654">
        <v>51441</v>
      </c>
      <c r="D17654">
        <v>6106380341</v>
      </c>
    </row>
    <row r="17655" spans="1:4" x14ac:dyDescent="0.3">
      <c r="A17655" t="s">
        <v>19963</v>
      </c>
      <c r="B17655" t="s">
        <v>2249</v>
      </c>
      <c r="C17655">
        <v>34733</v>
      </c>
      <c r="D17655">
        <v>9815158015</v>
      </c>
    </row>
    <row r="17656" spans="1:4" x14ac:dyDescent="0.3">
      <c r="A17656" t="s">
        <v>19964</v>
      </c>
      <c r="B17656" t="s">
        <v>1991</v>
      </c>
      <c r="C17656">
        <v>51904</v>
      </c>
      <c r="D17656">
        <v>4260324861</v>
      </c>
    </row>
    <row r="17657" spans="1:4" x14ac:dyDescent="0.3">
      <c r="A17657" t="s">
        <v>19965</v>
      </c>
      <c r="B17657" t="s">
        <v>2722</v>
      </c>
      <c r="C17657">
        <v>40643</v>
      </c>
      <c r="D17657">
        <v>1152386727</v>
      </c>
    </row>
    <row r="17658" spans="1:4" x14ac:dyDescent="0.3">
      <c r="A17658" t="s">
        <v>19966</v>
      </c>
      <c r="B17658" t="s">
        <v>2488</v>
      </c>
      <c r="C17658">
        <v>53788</v>
      </c>
      <c r="D17658">
        <v>8858733592</v>
      </c>
    </row>
    <row r="17659" spans="1:4" x14ac:dyDescent="0.3">
      <c r="A17659" t="s">
        <v>19967</v>
      </c>
      <c r="B17659" t="s">
        <v>2348</v>
      </c>
      <c r="C17659">
        <v>17001</v>
      </c>
      <c r="D17659">
        <v>6402318035</v>
      </c>
    </row>
    <row r="17660" spans="1:4" x14ac:dyDescent="0.3">
      <c r="A17660" t="s">
        <v>19968</v>
      </c>
      <c r="B17660" t="s">
        <v>2063</v>
      </c>
      <c r="C17660">
        <v>36039</v>
      </c>
      <c r="D17660">
        <v>3904109642</v>
      </c>
    </row>
    <row r="17661" spans="1:4" x14ac:dyDescent="0.3">
      <c r="A17661" t="s">
        <v>19969</v>
      </c>
      <c r="B17661" t="s">
        <v>2540</v>
      </c>
      <c r="C17661">
        <v>50320</v>
      </c>
      <c r="D17661">
        <v>7467563949</v>
      </c>
    </row>
    <row r="17662" spans="1:4" x14ac:dyDescent="0.3">
      <c r="A17662" t="s">
        <v>19970</v>
      </c>
      <c r="B17662" t="s">
        <v>2343</v>
      </c>
      <c r="C17662">
        <v>53379</v>
      </c>
      <c r="D17662">
        <v>6478891895</v>
      </c>
    </row>
    <row r="17663" spans="1:4" x14ac:dyDescent="0.3">
      <c r="A17663" t="s">
        <v>19971</v>
      </c>
      <c r="B17663" t="s">
        <v>2494</v>
      </c>
      <c r="C17663">
        <v>22551</v>
      </c>
      <c r="D17663">
        <v>4997183822</v>
      </c>
    </row>
    <row r="17664" spans="1:4" x14ac:dyDescent="0.3">
      <c r="A17664" t="s">
        <v>19972</v>
      </c>
      <c r="B17664" t="s">
        <v>3915</v>
      </c>
      <c r="C17664">
        <v>43106</v>
      </c>
      <c r="D17664">
        <v>2702941109</v>
      </c>
    </row>
    <row r="17665" spans="1:4" x14ac:dyDescent="0.3">
      <c r="A17665" t="s">
        <v>19973</v>
      </c>
      <c r="B17665" t="s">
        <v>2491</v>
      </c>
      <c r="C17665">
        <v>16164</v>
      </c>
      <c r="D17665">
        <v>8757371024</v>
      </c>
    </row>
    <row r="17666" spans="1:4" x14ac:dyDescent="0.3">
      <c r="A17666" t="s">
        <v>19974</v>
      </c>
      <c r="B17666" t="s">
        <v>2722</v>
      </c>
      <c r="C17666">
        <v>11938</v>
      </c>
      <c r="D17666">
        <v>4876404933</v>
      </c>
    </row>
    <row r="17667" spans="1:4" x14ac:dyDescent="0.3">
      <c r="A17667" t="s">
        <v>19975</v>
      </c>
      <c r="B17667" t="s">
        <v>3286</v>
      </c>
      <c r="C17667">
        <v>25641</v>
      </c>
      <c r="D17667">
        <v>2053848936</v>
      </c>
    </row>
    <row r="17668" spans="1:4" x14ac:dyDescent="0.3">
      <c r="A17668" t="s">
        <v>19976</v>
      </c>
      <c r="B17668" t="s">
        <v>1974</v>
      </c>
      <c r="C17668">
        <v>48039</v>
      </c>
      <c r="D17668">
        <v>9782845590</v>
      </c>
    </row>
    <row r="17669" spans="1:4" x14ac:dyDescent="0.3">
      <c r="A17669" t="s">
        <v>19977</v>
      </c>
      <c r="B17669" t="s">
        <v>2405</v>
      </c>
      <c r="C17669">
        <v>23369</v>
      </c>
      <c r="D17669">
        <v>4396213212</v>
      </c>
    </row>
    <row r="17670" spans="1:4" x14ac:dyDescent="0.3">
      <c r="A17670" t="s">
        <v>19978</v>
      </c>
      <c r="B17670" t="s">
        <v>2360</v>
      </c>
      <c r="C17670">
        <v>34001</v>
      </c>
      <c r="D17670">
        <v>1628738227</v>
      </c>
    </row>
    <row r="17671" spans="1:4" x14ac:dyDescent="0.3">
      <c r="A17671" t="s">
        <v>19979</v>
      </c>
      <c r="B17671" t="s">
        <v>2990</v>
      </c>
      <c r="C17671">
        <v>47346</v>
      </c>
      <c r="D17671">
        <v>5209112160</v>
      </c>
    </row>
    <row r="17672" spans="1:4" x14ac:dyDescent="0.3">
      <c r="A17672" t="s">
        <v>19980</v>
      </c>
      <c r="B17672" t="s">
        <v>2593</v>
      </c>
      <c r="C17672">
        <v>39751</v>
      </c>
      <c r="D17672">
        <v>1545110042</v>
      </c>
    </row>
    <row r="17673" spans="1:4" x14ac:dyDescent="0.3">
      <c r="A17673" t="s">
        <v>19981</v>
      </c>
      <c r="B17673" t="s">
        <v>2251</v>
      </c>
      <c r="C17673">
        <v>21865</v>
      </c>
      <c r="D17673">
        <v>3580617389</v>
      </c>
    </row>
    <row r="17674" spans="1:4" x14ac:dyDescent="0.3">
      <c r="A17674" t="s">
        <v>19982</v>
      </c>
      <c r="B17674" t="s">
        <v>2123</v>
      </c>
      <c r="C17674">
        <v>26592</v>
      </c>
      <c r="D17674">
        <v>793441269</v>
      </c>
    </row>
    <row r="17675" spans="1:4" x14ac:dyDescent="0.3">
      <c r="A17675" t="s">
        <v>19983</v>
      </c>
      <c r="B17675" t="s">
        <v>2099</v>
      </c>
      <c r="C17675">
        <v>46907</v>
      </c>
      <c r="D17675">
        <v>8705788102</v>
      </c>
    </row>
    <row r="17676" spans="1:4" x14ac:dyDescent="0.3">
      <c r="A17676" t="s">
        <v>19984</v>
      </c>
      <c r="B17676" t="s">
        <v>2006</v>
      </c>
      <c r="C17676">
        <v>38208</v>
      </c>
      <c r="D17676">
        <v>7824503232</v>
      </c>
    </row>
    <row r="17677" spans="1:4" x14ac:dyDescent="0.3">
      <c r="A17677" t="s">
        <v>19985</v>
      </c>
      <c r="B17677" t="s">
        <v>2234</v>
      </c>
      <c r="C17677">
        <v>55861</v>
      </c>
      <c r="D17677">
        <v>2657442315</v>
      </c>
    </row>
    <row r="17678" spans="1:4" x14ac:dyDescent="0.3">
      <c r="A17678" t="s">
        <v>19986</v>
      </c>
      <c r="B17678" t="s">
        <v>2674</v>
      </c>
      <c r="C17678">
        <v>31674</v>
      </c>
      <c r="D17678">
        <v>7760701055</v>
      </c>
    </row>
    <row r="17679" spans="1:4" x14ac:dyDescent="0.3">
      <c r="A17679" t="s">
        <v>19987</v>
      </c>
      <c r="B17679" t="s">
        <v>2192</v>
      </c>
      <c r="C17679">
        <v>50720</v>
      </c>
      <c r="D17679">
        <v>1606657585</v>
      </c>
    </row>
    <row r="17680" spans="1:4" x14ac:dyDescent="0.3">
      <c r="A17680" t="s">
        <v>19988</v>
      </c>
      <c r="B17680" t="s">
        <v>2809</v>
      </c>
      <c r="C17680">
        <v>30752</v>
      </c>
      <c r="D17680">
        <v>5074304008</v>
      </c>
    </row>
    <row r="17681" spans="1:4" x14ac:dyDescent="0.3">
      <c r="A17681" t="s">
        <v>19989</v>
      </c>
      <c r="B17681" t="s">
        <v>2045</v>
      </c>
      <c r="C17681">
        <v>12382</v>
      </c>
      <c r="D17681">
        <v>5422052862</v>
      </c>
    </row>
    <row r="17682" spans="1:4" x14ac:dyDescent="0.3">
      <c r="A17682" t="s">
        <v>19990</v>
      </c>
      <c r="B17682" t="s">
        <v>2037</v>
      </c>
      <c r="C17682">
        <v>13007</v>
      </c>
      <c r="D17682">
        <v>3292353998</v>
      </c>
    </row>
    <row r="17683" spans="1:4" x14ac:dyDescent="0.3">
      <c r="A17683" t="s">
        <v>19991</v>
      </c>
      <c r="B17683" t="s">
        <v>1982</v>
      </c>
      <c r="C17683">
        <v>21393</v>
      </c>
      <c r="D17683">
        <v>784224471</v>
      </c>
    </row>
    <row r="17684" spans="1:4" x14ac:dyDescent="0.3">
      <c r="A17684" t="s">
        <v>19992</v>
      </c>
      <c r="B17684" t="s">
        <v>3369</v>
      </c>
      <c r="C17684">
        <v>26272</v>
      </c>
      <c r="D17684">
        <v>7778092905</v>
      </c>
    </row>
    <row r="17685" spans="1:4" x14ac:dyDescent="0.3">
      <c r="A17685" t="s">
        <v>19993</v>
      </c>
      <c r="B17685" t="s">
        <v>2079</v>
      </c>
      <c r="C17685">
        <v>17058</v>
      </c>
      <c r="D17685">
        <v>101658508</v>
      </c>
    </row>
    <row r="17686" spans="1:4" x14ac:dyDescent="0.3">
      <c r="A17686" t="s">
        <v>19994</v>
      </c>
      <c r="B17686" t="s">
        <v>2028</v>
      </c>
      <c r="C17686">
        <v>26489</v>
      </c>
      <c r="D17686">
        <v>5460394635</v>
      </c>
    </row>
    <row r="17687" spans="1:4" x14ac:dyDescent="0.3">
      <c r="A17687" t="s">
        <v>19995</v>
      </c>
      <c r="B17687" t="s">
        <v>2355</v>
      </c>
      <c r="C17687">
        <v>45716</v>
      </c>
      <c r="D17687">
        <v>2456061896</v>
      </c>
    </row>
    <row r="17688" spans="1:4" x14ac:dyDescent="0.3">
      <c r="A17688" t="s">
        <v>19996</v>
      </c>
      <c r="B17688" t="s">
        <v>2170</v>
      </c>
      <c r="C17688">
        <v>25064</v>
      </c>
      <c r="D17688">
        <v>4076701275</v>
      </c>
    </row>
    <row r="17689" spans="1:4" x14ac:dyDescent="0.3">
      <c r="A17689" t="s">
        <v>19997</v>
      </c>
      <c r="B17689" t="s">
        <v>2049</v>
      </c>
      <c r="C17689">
        <v>22374</v>
      </c>
      <c r="D17689">
        <v>2405876701</v>
      </c>
    </row>
    <row r="17690" spans="1:4" x14ac:dyDescent="0.3">
      <c r="A17690" t="s">
        <v>19998</v>
      </c>
      <c r="B17690" t="s">
        <v>3044</v>
      </c>
      <c r="C17690">
        <v>22686</v>
      </c>
      <c r="D17690">
        <v>9104569016</v>
      </c>
    </row>
    <row r="17691" spans="1:4" x14ac:dyDescent="0.3">
      <c r="A17691" t="s">
        <v>19999</v>
      </c>
      <c r="B17691" t="s">
        <v>2914</v>
      </c>
      <c r="C17691">
        <v>20925</v>
      </c>
      <c r="D17691">
        <v>1573192775</v>
      </c>
    </row>
    <row r="17692" spans="1:4" x14ac:dyDescent="0.3">
      <c r="A17692" t="s">
        <v>20000</v>
      </c>
      <c r="B17692" t="s">
        <v>2990</v>
      </c>
      <c r="C17692">
        <v>16679</v>
      </c>
      <c r="D17692">
        <v>1592980554</v>
      </c>
    </row>
    <row r="17693" spans="1:4" x14ac:dyDescent="0.3">
      <c r="A17693" t="s">
        <v>20001</v>
      </c>
      <c r="B17693" t="s">
        <v>3785</v>
      </c>
      <c r="C17693">
        <v>54368</v>
      </c>
      <c r="D17693">
        <v>992720575</v>
      </c>
    </row>
    <row r="17694" spans="1:4" x14ac:dyDescent="0.3">
      <c r="A17694" t="s">
        <v>20002</v>
      </c>
      <c r="B17694" t="s">
        <v>2466</v>
      </c>
      <c r="C17694">
        <v>15073</v>
      </c>
      <c r="D17694">
        <v>3156820482</v>
      </c>
    </row>
    <row r="17695" spans="1:4" x14ac:dyDescent="0.3">
      <c r="A17695" t="s">
        <v>20003</v>
      </c>
      <c r="B17695" t="s">
        <v>2488</v>
      </c>
      <c r="C17695">
        <v>12704</v>
      </c>
      <c r="D17695">
        <v>5244119095</v>
      </c>
    </row>
    <row r="17696" spans="1:4" x14ac:dyDescent="0.3">
      <c r="A17696" t="s">
        <v>20004</v>
      </c>
      <c r="B17696" t="s">
        <v>2350</v>
      </c>
      <c r="C17696">
        <v>52211</v>
      </c>
      <c r="D17696">
        <v>8685064791</v>
      </c>
    </row>
    <row r="17697" spans="1:4" x14ac:dyDescent="0.3">
      <c r="A17697" t="s">
        <v>20005</v>
      </c>
      <c r="B17697" t="s">
        <v>2639</v>
      </c>
      <c r="C17697">
        <v>37713</v>
      </c>
      <c r="D17697">
        <v>7411705322</v>
      </c>
    </row>
    <row r="17698" spans="1:4" x14ac:dyDescent="0.3">
      <c r="A17698" t="s">
        <v>20006</v>
      </c>
      <c r="B17698" t="s">
        <v>2498</v>
      </c>
      <c r="C17698">
        <v>57325</v>
      </c>
      <c r="D17698">
        <v>7304628987</v>
      </c>
    </row>
    <row r="17699" spans="1:4" x14ac:dyDescent="0.3">
      <c r="A17699" t="s">
        <v>20007</v>
      </c>
      <c r="B17699" t="s">
        <v>2600</v>
      </c>
      <c r="C17699">
        <v>46203</v>
      </c>
      <c r="D17699">
        <v>4730395069</v>
      </c>
    </row>
    <row r="17700" spans="1:4" x14ac:dyDescent="0.3">
      <c r="A17700" t="s">
        <v>20008</v>
      </c>
      <c r="B17700" t="s">
        <v>3758</v>
      </c>
      <c r="C17700">
        <v>27982</v>
      </c>
      <c r="D17700">
        <v>4900475084</v>
      </c>
    </row>
    <row r="17701" spans="1:4" x14ac:dyDescent="0.3">
      <c r="A17701" t="s">
        <v>20009</v>
      </c>
      <c r="B17701" t="s">
        <v>3269</v>
      </c>
      <c r="C17701">
        <v>39299</v>
      </c>
      <c r="D17701">
        <v>2185059785</v>
      </c>
    </row>
    <row r="17702" spans="1:4" x14ac:dyDescent="0.3">
      <c r="A17702" t="s">
        <v>20010</v>
      </c>
      <c r="B17702" t="s">
        <v>3142</v>
      </c>
      <c r="C17702">
        <v>34791</v>
      </c>
      <c r="D17702">
        <v>6973806759</v>
      </c>
    </row>
    <row r="17703" spans="1:4" x14ac:dyDescent="0.3">
      <c r="A17703" t="s">
        <v>20011</v>
      </c>
      <c r="B17703" t="s">
        <v>2164</v>
      </c>
      <c r="C17703">
        <v>47895</v>
      </c>
      <c r="D17703">
        <v>1664426442</v>
      </c>
    </row>
    <row r="17704" spans="1:4" x14ac:dyDescent="0.3">
      <c r="A17704" t="s">
        <v>20012</v>
      </c>
      <c r="B17704" t="s">
        <v>1972</v>
      </c>
      <c r="C17704">
        <v>49380</v>
      </c>
      <c r="D17704">
        <v>8676088039</v>
      </c>
    </row>
    <row r="17705" spans="1:4" x14ac:dyDescent="0.3">
      <c r="A17705" t="s">
        <v>20013</v>
      </c>
      <c r="B17705" t="s">
        <v>2047</v>
      </c>
      <c r="C17705">
        <v>41374</v>
      </c>
      <c r="D17705">
        <v>9260254965</v>
      </c>
    </row>
    <row r="17706" spans="1:4" x14ac:dyDescent="0.3">
      <c r="A17706" t="s">
        <v>20014</v>
      </c>
      <c r="B17706" t="s">
        <v>2293</v>
      </c>
      <c r="C17706">
        <v>37659</v>
      </c>
      <c r="D17706">
        <v>5623896162</v>
      </c>
    </row>
    <row r="17707" spans="1:4" x14ac:dyDescent="0.3">
      <c r="A17707" t="s">
        <v>20015</v>
      </c>
      <c r="B17707" t="s">
        <v>2210</v>
      </c>
      <c r="C17707">
        <v>39302</v>
      </c>
      <c r="D17707">
        <v>37593587</v>
      </c>
    </row>
    <row r="17708" spans="1:4" x14ac:dyDescent="0.3">
      <c r="A17708" t="s">
        <v>20016</v>
      </c>
      <c r="B17708" t="s">
        <v>2970</v>
      </c>
      <c r="C17708">
        <v>15773</v>
      </c>
      <c r="D17708">
        <v>4223282808</v>
      </c>
    </row>
    <row r="17709" spans="1:4" x14ac:dyDescent="0.3">
      <c r="A17709" t="s">
        <v>20017</v>
      </c>
      <c r="B17709" t="s">
        <v>2636</v>
      </c>
      <c r="C17709">
        <v>18098</v>
      </c>
      <c r="D17709">
        <v>9619649427</v>
      </c>
    </row>
    <row r="17710" spans="1:4" x14ac:dyDescent="0.3">
      <c r="A17710" t="s">
        <v>20018</v>
      </c>
      <c r="B17710" t="s">
        <v>2012</v>
      </c>
      <c r="C17710">
        <v>56020</v>
      </c>
      <c r="D17710">
        <v>1279282711</v>
      </c>
    </row>
    <row r="17711" spans="1:4" x14ac:dyDescent="0.3">
      <c r="A17711" t="s">
        <v>20019</v>
      </c>
      <c r="B17711" t="s">
        <v>2087</v>
      </c>
      <c r="C17711">
        <v>15687</v>
      </c>
      <c r="D17711">
        <v>9726268931</v>
      </c>
    </row>
    <row r="17712" spans="1:4" x14ac:dyDescent="0.3">
      <c r="A17712" t="s">
        <v>20020</v>
      </c>
      <c r="B17712" t="s">
        <v>3253</v>
      </c>
      <c r="C17712">
        <v>59554</v>
      </c>
      <c r="D17712">
        <v>5988565948</v>
      </c>
    </row>
    <row r="17713" spans="1:4" x14ac:dyDescent="0.3">
      <c r="A17713" t="s">
        <v>20021</v>
      </c>
      <c r="B17713" t="s">
        <v>2804</v>
      </c>
      <c r="C17713">
        <v>35059</v>
      </c>
      <c r="D17713">
        <v>7467563949</v>
      </c>
    </row>
    <row r="17714" spans="1:4" x14ac:dyDescent="0.3">
      <c r="A17714" t="s">
        <v>20022</v>
      </c>
      <c r="B17714" t="s">
        <v>3517</v>
      </c>
      <c r="C17714">
        <v>20994</v>
      </c>
      <c r="D17714">
        <v>8552526727</v>
      </c>
    </row>
    <row r="17715" spans="1:4" x14ac:dyDescent="0.3">
      <c r="A17715" t="s">
        <v>20023</v>
      </c>
      <c r="B17715" t="s">
        <v>2507</v>
      </c>
      <c r="C17715">
        <v>58499</v>
      </c>
      <c r="D17715">
        <v>1855604000</v>
      </c>
    </row>
    <row r="17716" spans="1:4" x14ac:dyDescent="0.3">
      <c r="A17716" t="s">
        <v>20024</v>
      </c>
      <c r="B17716" t="s">
        <v>2095</v>
      </c>
      <c r="C17716">
        <v>33856</v>
      </c>
      <c r="D17716">
        <v>9328457335</v>
      </c>
    </row>
    <row r="17717" spans="1:4" x14ac:dyDescent="0.3">
      <c r="A17717" t="s">
        <v>20025</v>
      </c>
      <c r="B17717" t="s">
        <v>3297</v>
      </c>
      <c r="C17717">
        <v>14632</v>
      </c>
      <c r="D17717">
        <v>9561367408</v>
      </c>
    </row>
    <row r="17718" spans="1:4" x14ac:dyDescent="0.3">
      <c r="A17718" t="s">
        <v>20026</v>
      </c>
      <c r="B17718" t="s">
        <v>2127</v>
      </c>
      <c r="C17718">
        <v>36660</v>
      </c>
      <c r="D17718">
        <v>3642988458</v>
      </c>
    </row>
    <row r="17719" spans="1:4" x14ac:dyDescent="0.3">
      <c r="A17719" t="s">
        <v>20027</v>
      </c>
      <c r="B17719" t="s">
        <v>2266</v>
      </c>
      <c r="C17719">
        <v>15766</v>
      </c>
      <c r="D17719">
        <v>3843300291</v>
      </c>
    </row>
    <row r="17720" spans="1:4" x14ac:dyDescent="0.3">
      <c r="A17720" t="s">
        <v>20028</v>
      </c>
      <c r="B17720" t="s">
        <v>2018</v>
      </c>
      <c r="C17720">
        <v>22797</v>
      </c>
      <c r="D17720">
        <v>6313424239</v>
      </c>
    </row>
    <row r="17721" spans="1:4" x14ac:dyDescent="0.3">
      <c r="A17721" t="s">
        <v>20029</v>
      </c>
      <c r="B17721" t="s">
        <v>2166</v>
      </c>
      <c r="C17721">
        <v>26805</v>
      </c>
      <c r="D17721">
        <v>9732655267</v>
      </c>
    </row>
    <row r="17722" spans="1:4" x14ac:dyDescent="0.3">
      <c r="A17722" t="s">
        <v>20030</v>
      </c>
      <c r="B17722" t="s">
        <v>2484</v>
      </c>
      <c r="C17722">
        <v>26622</v>
      </c>
      <c r="D17722">
        <v>4482855448</v>
      </c>
    </row>
    <row r="17723" spans="1:4" x14ac:dyDescent="0.3">
      <c r="A17723" t="s">
        <v>20031</v>
      </c>
      <c r="B17723" t="s">
        <v>3291</v>
      </c>
      <c r="C17723">
        <v>10773</v>
      </c>
      <c r="D17723">
        <v>2191930824</v>
      </c>
    </row>
    <row r="17724" spans="1:4" x14ac:dyDescent="0.3">
      <c r="A17724" t="s">
        <v>20032</v>
      </c>
      <c r="B17724" t="s">
        <v>2488</v>
      </c>
      <c r="C17724">
        <v>58069</v>
      </c>
      <c r="D17724">
        <v>9732655267</v>
      </c>
    </row>
    <row r="17725" spans="1:4" x14ac:dyDescent="0.3">
      <c r="A17725" t="s">
        <v>20033</v>
      </c>
      <c r="B17725" t="s">
        <v>2554</v>
      </c>
      <c r="C17725">
        <v>21317</v>
      </c>
      <c r="D17725">
        <v>8145387981</v>
      </c>
    </row>
    <row r="17726" spans="1:4" x14ac:dyDescent="0.3">
      <c r="A17726" t="s">
        <v>20034</v>
      </c>
      <c r="B17726" t="s">
        <v>2809</v>
      </c>
      <c r="C17726">
        <v>27259</v>
      </c>
      <c r="D17726">
        <v>6614458434</v>
      </c>
    </row>
    <row r="17727" spans="1:4" x14ac:dyDescent="0.3">
      <c r="A17727" t="s">
        <v>20035</v>
      </c>
      <c r="B17727" t="s">
        <v>1942</v>
      </c>
      <c r="C17727">
        <v>19199</v>
      </c>
      <c r="D17727">
        <v>6410530811</v>
      </c>
    </row>
    <row r="17728" spans="1:4" x14ac:dyDescent="0.3">
      <c r="A17728" t="s">
        <v>20036</v>
      </c>
      <c r="B17728" t="s">
        <v>2992</v>
      </c>
      <c r="C17728">
        <v>24116</v>
      </c>
      <c r="D17728">
        <v>9529277938</v>
      </c>
    </row>
    <row r="17729" spans="1:4" x14ac:dyDescent="0.3">
      <c r="A17729" t="s">
        <v>20037</v>
      </c>
      <c r="B17729" t="s">
        <v>2290</v>
      </c>
      <c r="C17729">
        <v>15600</v>
      </c>
      <c r="D17729">
        <v>4849214614</v>
      </c>
    </row>
    <row r="17730" spans="1:4" x14ac:dyDescent="0.3">
      <c r="A17730" t="s">
        <v>20038</v>
      </c>
      <c r="B17730" t="s">
        <v>2302</v>
      </c>
      <c r="C17730">
        <v>46181</v>
      </c>
      <c r="D17730">
        <v>5422052862</v>
      </c>
    </row>
    <row r="17731" spans="1:4" x14ac:dyDescent="0.3">
      <c r="A17731" t="s">
        <v>20039</v>
      </c>
      <c r="B17731" t="s">
        <v>4362</v>
      </c>
      <c r="C17731">
        <v>43614</v>
      </c>
      <c r="D17731">
        <v>7637608875</v>
      </c>
    </row>
    <row r="17732" spans="1:4" x14ac:dyDescent="0.3">
      <c r="A17732" t="s">
        <v>20040</v>
      </c>
      <c r="B17732" t="s">
        <v>2365</v>
      </c>
      <c r="C17732">
        <v>34810</v>
      </c>
      <c r="D17732">
        <v>1502791994</v>
      </c>
    </row>
    <row r="17733" spans="1:4" x14ac:dyDescent="0.3">
      <c r="A17733" t="s">
        <v>20041</v>
      </c>
      <c r="B17733" t="s">
        <v>3512</v>
      </c>
      <c r="C17733">
        <v>39049</v>
      </c>
      <c r="D17733">
        <v>813832926</v>
      </c>
    </row>
    <row r="17734" spans="1:4" x14ac:dyDescent="0.3">
      <c r="A17734" t="s">
        <v>20042</v>
      </c>
      <c r="B17734" t="s">
        <v>2149</v>
      </c>
      <c r="C17734">
        <v>28507</v>
      </c>
      <c r="D17734">
        <v>8658719154</v>
      </c>
    </row>
    <row r="17735" spans="1:4" x14ac:dyDescent="0.3">
      <c r="A17735" t="s">
        <v>20043</v>
      </c>
      <c r="B17735" t="s">
        <v>2242</v>
      </c>
      <c r="C17735">
        <v>54342</v>
      </c>
      <c r="D17735">
        <v>8315800957</v>
      </c>
    </row>
    <row r="17736" spans="1:4" x14ac:dyDescent="0.3">
      <c r="A17736" t="s">
        <v>20044</v>
      </c>
      <c r="B17736" t="s">
        <v>2746</v>
      </c>
      <c r="C17736">
        <v>53894</v>
      </c>
      <c r="D17736">
        <v>2739934548</v>
      </c>
    </row>
    <row r="17737" spans="1:4" x14ac:dyDescent="0.3">
      <c r="A17737" t="s">
        <v>20045</v>
      </c>
      <c r="B17737" t="s">
        <v>2310</v>
      </c>
      <c r="C17737">
        <v>37026</v>
      </c>
      <c r="D17737">
        <v>4439073344</v>
      </c>
    </row>
    <row r="17738" spans="1:4" x14ac:dyDescent="0.3">
      <c r="A17738" t="s">
        <v>20046</v>
      </c>
      <c r="B17738" t="s">
        <v>2916</v>
      </c>
      <c r="C17738">
        <v>38244</v>
      </c>
      <c r="D17738">
        <v>7837437543</v>
      </c>
    </row>
    <row r="17739" spans="1:4" x14ac:dyDescent="0.3">
      <c r="A17739" t="s">
        <v>20047</v>
      </c>
      <c r="B17739" t="s">
        <v>2920</v>
      </c>
      <c r="C17739">
        <v>54766</v>
      </c>
      <c r="D17739">
        <v>1755716656</v>
      </c>
    </row>
    <row r="17740" spans="1:4" x14ac:dyDescent="0.3">
      <c r="A17740" t="s">
        <v>20048</v>
      </c>
      <c r="B17740" t="s">
        <v>2521</v>
      </c>
      <c r="C17740">
        <v>15551</v>
      </c>
      <c r="D17740">
        <v>8568859739</v>
      </c>
    </row>
    <row r="17741" spans="1:4" x14ac:dyDescent="0.3">
      <c r="A17741" t="s">
        <v>20049</v>
      </c>
      <c r="B17741" t="s">
        <v>2501</v>
      </c>
      <c r="C17741">
        <v>51367</v>
      </c>
      <c r="D17741">
        <v>5998486889</v>
      </c>
    </row>
    <row r="17742" spans="1:4" x14ac:dyDescent="0.3">
      <c r="A17742" t="s">
        <v>20050</v>
      </c>
      <c r="B17742" t="s">
        <v>2032</v>
      </c>
      <c r="C17742">
        <v>38831</v>
      </c>
      <c r="D17742">
        <v>62571575</v>
      </c>
    </row>
    <row r="17743" spans="1:4" x14ac:dyDescent="0.3">
      <c r="A17743" t="s">
        <v>20051</v>
      </c>
      <c r="B17743" t="s">
        <v>3753</v>
      </c>
      <c r="C17743">
        <v>37492</v>
      </c>
      <c r="D17743">
        <v>9627071331</v>
      </c>
    </row>
    <row r="17744" spans="1:4" x14ac:dyDescent="0.3">
      <c r="A17744" t="s">
        <v>20052</v>
      </c>
      <c r="B17744" t="s">
        <v>2043</v>
      </c>
      <c r="C17744">
        <v>55541</v>
      </c>
      <c r="D17744">
        <v>960994726</v>
      </c>
    </row>
    <row r="17745" spans="1:4" x14ac:dyDescent="0.3">
      <c r="A17745" t="s">
        <v>20053</v>
      </c>
      <c r="B17745" t="s">
        <v>2419</v>
      </c>
      <c r="C17745">
        <v>34492</v>
      </c>
      <c r="D17745">
        <v>1729795870</v>
      </c>
    </row>
    <row r="17746" spans="1:4" x14ac:dyDescent="0.3">
      <c r="A17746" t="s">
        <v>20054</v>
      </c>
      <c r="B17746" t="s">
        <v>2329</v>
      </c>
      <c r="C17746">
        <v>11179</v>
      </c>
      <c r="D17746">
        <v>5764917026</v>
      </c>
    </row>
    <row r="17747" spans="1:4" x14ac:dyDescent="0.3">
      <c r="A17747" t="s">
        <v>20055</v>
      </c>
      <c r="B17747" t="s">
        <v>2039</v>
      </c>
      <c r="C17747">
        <v>26427</v>
      </c>
      <c r="D17747">
        <v>9795921177</v>
      </c>
    </row>
    <row r="17748" spans="1:4" x14ac:dyDescent="0.3">
      <c r="A17748" t="s">
        <v>20056</v>
      </c>
      <c r="B17748" t="s">
        <v>2752</v>
      </c>
      <c r="C17748">
        <v>29188</v>
      </c>
      <c r="D17748">
        <v>7132417177</v>
      </c>
    </row>
    <row r="17749" spans="1:4" x14ac:dyDescent="0.3">
      <c r="A17749" t="s">
        <v>20057</v>
      </c>
      <c r="B17749" t="s">
        <v>2572</v>
      </c>
      <c r="C17749">
        <v>46049</v>
      </c>
      <c r="D17749">
        <v>2702941109</v>
      </c>
    </row>
    <row r="17750" spans="1:4" x14ac:dyDescent="0.3">
      <c r="A17750" t="s">
        <v>20058</v>
      </c>
      <c r="B17750" t="s">
        <v>3915</v>
      </c>
      <c r="C17750">
        <v>50750</v>
      </c>
      <c r="D17750">
        <v>5828678620</v>
      </c>
    </row>
    <row r="17751" spans="1:4" x14ac:dyDescent="0.3">
      <c r="A17751" t="s">
        <v>20059</v>
      </c>
      <c r="B17751" t="s">
        <v>4018</v>
      </c>
      <c r="C17751">
        <v>18531</v>
      </c>
      <c r="D17751">
        <v>7778092905</v>
      </c>
    </row>
    <row r="17752" spans="1:4" x14ac:dyDescent="0.3">
      <c r="A17752" t="s">
        <v>20060</v>
      </c>
      <c r="B17752" t="s">
        <v>2234</v>
      </c>
      <c r="C17752">
        <v>22021</v>
      </c>
      <c r="D17752">
        <v>1855604000</v>
      </c>
    </row>
    <row r="17753" spans="1:4" x14ac:dyDescent="0.3">
      <c r="A17753" t="s">
        <v>20061</v>
      </c>
      <c r="B17753" t="s">
        <v>2426</v>
      </c>
      <c r="C17753">
        <v>14894</v>
      </c>
      <c r="D17753">
        <v>4162153728</v>
      </c>
    </row>
    <row r="17754" spans="1:4" x14ac:dyDescent="0.3">
      <c r="A17754" t="s">
        <v>20062</v>
      </c>
      <c r="B17754" t="s">
        <v>2396</v>
      </c>
      <c r="C17754">
        <v>18010</v>
      </c>
      <c r="D17754">
        <v>116428384</v>
      </c>
    </row>
    <row r="17755" spans="1:4" x14ac:dyDescent="0.3">
      <c r="A17755" t="s">
        <v>20063</v>
      </c>
      <c r="B17755" t="s">
        <v>2175</v>
      </c>
      <c r="C17755">
        <v>50961</v>
      </c>
      <c r="D17755">
        <v>209942509</v>
      </c>
    </row>
    <row r="17756" spans="1:4" x14ac:dyDescent="0.3">
      <c r="A17756" t="s">
        <v>20064</v>
      </c>
      <c r="B17756" t="s">
        <v>2716</v>
      </c>
      <c r="C17756">
        <v>43688</v>
      </c>
      <c r="D17756">
        <v>6842797632</v>
      </c>
    </row>
    <row r="17757" spans="1:4" x14ac:dyDescent="0.3">
      <c r="A17757" t="s">
        <v>20065</v>
      </c>
      <c r="B17757" t="s">
        <v>2316</v>
      </c>
      <c r="C17757">
        <v>23649</v>
      </c>
      <c r="D17757">
        <v>4972162740</v>
      </c>
    </row>
    <row r="17758" spans="1:4" x14ac:dyDescent="0.3">
      <c r="A17758" t="s">
        <v>20066</v>
      </c>
      <c r="B17758" t="s">
        <v>2752</v>
      </c>
      <c r="C17758">
        <v>31974</v>
      </c>
      <c r="D17758">
        <v>3219601650</v>
      </c>
    </row>
    <row r="17759" spans="1:4" x14ac:dyDescent="0.3">
      <c r="A17759" t="s">
        <v>20067</v>
      </c>
      <c r="B17759" t="s">
        <v>2519</v>
      </c>
      <c r="C17759">
        <v>51519</v>
      </c>
      <c r="D17759">
        <v>8264394108</v>
      </c>
    </row>
    <row r="17760" spans="1:4" x14ac:dyDescent="0.3">
      <c r="A17760" t="s">
        <v>20068</v>
      </c>
      <c r="B17760" t="s">
        <v>2358</v>
      </c>
      <c r="C17760">
        <v>59976</v>
      </c>
      <c r="D17760">
        <v>8377113392</v>
      </c>
    </row>
    <row r="17761" spans="1:4" x14ac:dyDescent="0.3">
      <c r="A17761" t="s">
        <v>20069</v>
      </c>
      <c r="B17761" t="s">
        <v>2109</v>
      </c>
      <c r="C17761">
        <v>23876</v>
      </c>
      <c r="D17761">
        <v>2533903736</v>
      </c>
    </row>
    <row r="17762" spans="1:4" x14ac:dyDescent="0.3">
      <c r="A17762" t="s">
        <v>20070</v>
      </c>
      <c r="B17762" t="s">
        <v>2257</v>
      </c>
      <c r="C17762">
        <v>23693</v>
      </c>
      <c r="D17762">
        <v>5005774041</v>
      </c>
    </row>
    <row r="17763" spans="1:4" x14ac:dyDescent="0.3">
      <c r="A17763" t="s">
        <v>20071</v>
      </c>
      <c r="B17763" t="s">
        <v>3201</v>
      </c>
      <c r="C17763">
        <v>13900</v>
      </c>
      <c r="D17763">
        <v>3145039288</v>
      </c>
    </row>
    <row r="17764" spans="1:4" x14ac:dyDescent="0.3">
      <c r="A17764" t="s">
        <v>20072</v>
      </c>
      <c r="B17764" t="s">
        <v>2687</v>
      </c>
      <c r="C17764">
        <v>27298</v>
      </c>
      <c r="D17764">
        <v>2426144645</v>
      </c>
    </row>
    <row r="17765" spans="1:4" x14ac:dyDescent="0.3">
      <c r="A17765" t="s">
        <v>20073</v>
      </c>
      <c r="B17765" t="s">
        <v>2116</v>
      </c>
      <c r="C17765">
        <v>36184</v>
      </c>
      <c r="D17765">
        <v>8069192305</v>
      </c>
    </row>
    <row r="17766" spans="1:4" x14ac:dyDescent="0.3">
      <c r="A17766" t="s">
        <v>20074</v>
      </c>
      <c r="B17766" t="s">
        <v>2271</v>
      </c>
      <c r="C17766">
        <v>31133</v>
      </c>
      <c r="D17766">
        <v>1888605537</v>
      </c>
    </row>
    <row r="17767" spans="1:4" x14ac:dyDescent="0.3">
      <c r="A17767" t="s">
        <v>20075</v>
      </c>
      <c r="B17767" t="s">
        <v>2225</v>
      </c>
      <c r="C17767">
        <v>37581</v>
      </c>
      <c r="D17767">
        <v>244523738</v>
      </c>
    </row>
    <row r="17768" spans="1:4" x14ac:dyDescent="0.3">
      <c r="A17768" t="s">
        <v>20076</v>
      </c>
      <c r="B17768" t="s">
        <v>2293</v>
      </c>
      <c r="C17768">
        <v>44404</v>
      </c>
      <c r="D17768">
        <v>9018504580</v>
      </c>
    </row>
    <row r="17769" spans="1:4" x14ac:dyDescent="0.3">
      <c r="A17769" t="s">
        <v>20077</v>
      </c>
      <c r="B17769" t="s">
        <v>2385</v>
      </c>
      <c r="C17769">
        <v>52412</v>
      </c>
      <c r="D17769">
        <v>2450711406</v>
      </c>
    </row>
    <row r="17770" spans="1:4" x14ac:dyDescent="0.3">
      <c r="A17770" t="s">
        <v>20078</v>
      </c>
      <c r="B17770" t="s">
        <v>2087</v>
      </c>
      <c r="C17770">
        <v>51297</v>
      </c>
      <c r="D17770">
        <v>27852261</v>
      </c>
    </row>
    <row r="17771" spans="1:4" x14ac:dyDescent="0.3">
      <c r="A17771" t="s">
        <v>20079</v>
      </c>
      <c r="B17771" t="s">
        <v>3734</v>
      </c>
      <c r="C17771">
        <v>15044</v>
      </c>
      <c r="D17771">
        <v>8373529241</v>
      </c>
    </row>
    <row r="17772" spans="1:4" x14ac:dyDescent="0.3">
      <c r="A17772" t="s">
        <v>20080</v>
      </c>
      <c r="B17772" t="s">
        <v>2856</v>
      </c>
      <c r="C17772">
        <v>15986</v>
      </c>
      <c r="D17772">
        <v>7152427402</v>
      </c>
    </row>
    <row r="17773" spans="1:4" x14ac:dyDescent="0.3">
      <c r="A17773" t="s">
        <v>20081</v>
      </c>
      <c r="B17773" t="s">
        <v>3113</v>
      </c>
      <c r="C17773">
        <v>36663</v>
      </c>
      <c r="D17773">
        <v>6313424239</v>
      </c>
    </row>
    <row r="17774" spans="1:4" x14ac:dyDescent="0.3">
      <c r="A17774" t="s">
        <v>20082</v>
      </c>
      <c r="B17774" t="s">
        <v>2065</v>
      </c>
      <c r="C17774">
        <v>41698</v>
      </c>
      <c r="D17774">
        <v>3217797337</v>
      </c>
    </row>
    <row r="17775" spans="1:4" x14ac:dyDescent="0.3">
      <c r="A17775" t="s">
        <v>20083</v>
      </c>
      <c r="B17775" t="s">
        <v>2670</v>
      </c>
      <c r="C17775">
        <v>59404</v>
      </c>
      <c r="D17775">
        <v>4359854056</v>
      </c>
    </row>
    <row r="17776" spans="1:4" x14ac:dyDescent="0.3">
      <c r="A17776" t="s">
        <v>20084</v>
      </c>
      <c r="B17776" t="s">
        <v>2709</v>
      </c>
      <c r="C17776">
        <v>16990</v>
      </c>
      <c r="D17776">
        <v>5629875752</v>
      </c>
    </row>
    <row r="17777" spans="1:4" x14ac:dyDescent="0.3">
      <c r="A17777" t="s">
        <v>20085</v>
      </c>
      <c r="B17777" t="s">
        <v>2385</v>
      </c>
      <c r="C17777">
        <v>50174</v>
      </c>
      <c r="D17777">
        <v>6819596901</v>
      </c>
    </row>
    <row r="17778" spans="1:4" x14ac:dyDescent="0.3">
      <c r="A17778" t="s">
        <v>20086</v>
      </c>
      <c r="B17778" t="s">
        <v>1991</v>
      </c>
      <c r="C17778">
        <v>26668</v>
      </c>
      <c r="D17778">
        <v>2209340063</v>
      </c>
    </row>
    <row r="17779" spans="1:4" x14ac:dyDescent="0.3">
      <c r="A17779" t="s">
        <v>20087</v>
      </c>
      <c r="B17779" t="s">
        <v>2466</v>
      </c>
      <c r="C17779">
        <v>36228</v>
      </c>
      <c r="D17779">
        <v>3129526900</v>
      </c>
    </row>
    <row r="17780" spans="1:4" x14ac:dyDescent="0.3">
      <c r="A17780" t="s">
        <v>20088</v>
      </c>
      <c r="B17780" t="s">
        <v>2885</v>
      </c>
      <c r="C17780">
        <v>49447</v>
      </c>
      <c r="D17780">
        <v>2533903736</v>
      </c>
    </row>
    <row r="17781" spans="1:4" x14ac:dyDescent="0.3">
      <c r="A17781" t="s">
        <v>20089</v>
      </c>
      <c r="B17781" t="s">
        <v>1948</v>
      </c>
      <c r="C17781">
        <v>29823</v>
      </c>
      <c r="D17781">
        <v>2792636599</v>
      </c>
    </row>
    <row r="17782" spans="1:4" x14ac:dyDescent="0.3">
      <c r="A17782" t="s">
        <v>20090</v>
      </c>
      <c r="B17782" t="s">
        <v>2554</v>
      </c>
      <c r="C17782">
        <v>57711</v>
      </c>
      <c r="D17782">
        <v>3867281491</v>
      </c>
    </row>
    <row r="17783" spans="1:4" x14ac:dyDescent="0.3">
      <c r="A17783" t="s">
        <v>20091</v>
      </c>
      <c r="B17783" t="s">
        <v>2856</v>
      </c>
      <c r="C17783">
        <v>19879</v>
      </c>
      <c r="D17783">
        <v>3806430489</v>
      </c>
    </row>
    <row r="17784" spans="1:4" x14ac:dyDescent="0.3">
      <c r="A17784" t="s">
        <v>20092</v>
      </c>
      <c r="B17784" t="s">
        <v>2251</v>
      </c>
      <c r="C17784">
        <v>53069</v>
      </c>
      <c r="D17784">
        <v>9963057691</v>
      </c>
    </row>
    <row r="17785" spans="1:4" x14ac:dyDescent="0.3">
      <c r="A17785" t="s">
        <v>20093</v>
      </c>
      <c r="B17785" t="s">
        <v>2214</v>
      </c>
      <c r="C17785">
        <v>25145</v>
      </c>
      <c r="D17785">
        <v>6378969205</v>
      </c>
    </row>
    <row r="17786" spans="1:4" x14ac:dyDescent="0.3">
      <c r="A17786" t="s">
        <v>20094</v>
      </c>
      <c r="B17786" t="s">
        <v>2109</v>
      </c>
      <c r="C17786">
        <v>22866</v>
      </c>
      <c r="D17786">
        <v>2421688019</v>
      </c>
    </row>
    <row r="17787" spans="1:4" x14ac:dyDescent="0.3">
      <c r="A17787" t="s">
        <v>20095</v>
      </c>
      <c r="B17787" t="s">
        <v>2970</v>
      </c>
      <c r="C17787">
        <v>44335</v>
      </c>
      <c r="D17787">
        <v>999389173</v>
      </c>
    </row>
    <row r="17788" spans="1:4" x14ac:dyDescent="0.3">
      <c r="A17788" t="s">
        <v>20096</v>
      </c>
      <c r="B17788" t="s">
        <v>1934</v>
      </c>
      <c r="C17788">
        <v>31557</v>
      </c>
      <c r="D17788">
        <v>933051662</v>
      </c>
    </row>
    <row r="17789" spans="1:4" x14ac:dyDescent="0.3">
      <c r="A17789" t="s">
        <v>20097</v>
      </c>
      <c r="B17789" t="s">
        <v>2099</v>
      </c>
      <c r="C17789">
        <v>11059</v>
      </c>
      <c r="D17789">
        <v>8145387981</v>
      </c>
    </row>
    <row r="17790" spans="1:4" x14ac:dyDescent="0.3">
      <c r="A17790" t="s">
        <v>20098</v>
      </c>
      <c r="B17790" t="s">
        <v>3583</v>
      </c>
      <c r="C17790">
        <v>53201</v>
      </c>
      <c r="D17790">
        <v>7281103514</v>
      </c>
    </row>
    <row r="17791" spans="1:4" x14ac:dyDescent="0.3">
      <c r="A17791" t="s">
        <v>20099</v>
      </c>
      <c r="B17791" t="s">
        <v>2077</v>
      </c>
      <c r="C17791">
        <v>13138</v>
      </c>
      <c r="D17791">
        <v>5191866150</v>
      </c>
    </row>
    <row r="17792" spans="1:4" x14ac:dyDescent="0.3">
      <c r="A17792" t="s">
        <v>20100</v>
      </c>
      <c r="B17792" t="s">
        <v>2670</v>
      </c>
      <c r="C17792">
        <v>50512</v>
      </c>
      <c r="D17792">
        <v>6041314951</v>
      </c>
    </row>
    <row r="17793" spans="1:4" x14ac:dyDescent="0.3">
      <c r="A17793" t="s">
        <v>20101</v>
      </c>
      <c r="B17793" t="s">
        <v>1970</v>
      </c>
      <c r="C17793">
        <v>14892</v>
      </c>
      <c r="D17793">
        <v>6854809452</v>
      </c>
    </row>
    <row r="17794" spans="1:4" x14ac:dyDescent="0.3">
      <c r="A17794" t="s">
        <v>20102</v>
      </c>
      <c r="B17794" t="s">
        <v>2385</v>
      </c>
      <c r="C17794">
        <v>46435</v>
      </c>
      <c r="D17794">
        <v>8516539148</v>
      </c>
    </row>
    <row r="17795" spans="1:4" x14ac:dyDescent="0.3">
      <c r="A17795" t="s">
        <v>20103</v>
      </c>
      <c r="B17795" t="s">
        <v>1991</v>
      </c>
      <c r="C17795">
        <v>31768</v>
      </c>
      <c r="D17795">
        <v>4075444457</v>
      </c>
    </row>
    <row r="17796" spans="1:4" x14ac:dyDescent="0.3">
      <c r="A17796" t="s">
        <v>20104</v>
      </c>
      <c r="B17796" t="s">
        <v>2217</v>
      </c>
      <c r="C17796">
        <v>25711</v>
      </c>
      <c r="D17796">
        <v>5197585250</v>
      </c>
    </row>
    <row r="17797" spans="1:4" x14ac:dyDescent="0.3">
      <c r="A17797" t="s">
        <v>20105</v>
      </c>
      <c r="B17797" t="s">
        <v>2614</v>
      </c>
      <c r="C17797">
        <v>38873</v>
      </c>
      <c r="D17797">
        <v>5149710571</v>
      </c>
    </row>
    <row r="17798" spans="1:4" x14ac:dyDescent="0.3">
      <c r="A17798" t="s">
        <v>20106</v>
      </c>
      <c r="B17798" t="s">
        <v>2873</v>
      </c>
      <c r="C17798">
        <v>50183</v>
      </c>
      <c r="D17798">
        <v>3779559293</v>
      </c>
    </row>
    <row r="17799" spans="1:4" x14ac:dyDescent="0.3">
      <c r="A17799" t="s">
        <v>20107</v>
      </c>
      <c r="B17799" t="s">
        <v>2475</v>
      </c>
      <c r="C17799">
        <v>40405</v>
      </c>
      <c r="D17799">
        <v>4223282808</v>
      </c>
    </row>
    <row r="17800" spans="1:4" x14ac:dyDescent="0.3">
      <c r="A17800" t="s">
        <v>20108</v>
      </c>
      <c r="B17800" t="s">
        <v>2970</v>
      </c>
      <c r="C17800">
        <v>21863</v>
      </c>
      <c r="D17800">
        <v>3986480021</v>
      </c>
    </row>
    <row r="17801" spans="1:4" x14ac:dyDescent="0.3">
      <c r="A17801" t="s">
        <v>20109</v>
      </c>
      <c r="B17801" t="s">
        <v>2133</v>
      </c>
      <c r="C17801">
        <v>53592</v>
      </c>
      <c r="D17801">
        <v>7192290785</v>
      </c>
    </row>
    <row r="17802" spans="1:4" x14ac:dyDescent="0.3">
      <c r="A17802" t="s">
        <v>20110</v>
      </c>
      <c r="B17802" t="s">
        <v>2468</v>
      </c>
      <c r="C17802">
        <v>28730</v>
      </c>
      <c r="D17802">
        <v>8718856853</v>
      </c>
    </row>
    <row r="17803" spans="1:4" x14ac:dyDescent="0.3">
      <c r="A17803" t="s">
        <v>20111</v>
      </c>
      <c r="B17803" t="s">
        <v>3915</v>
      </c>
      <c r="C17803">
        <v>12490</v>
      </c>
      <c r="D17803">
        <v>4398950745</v>
      </c>
    </row>
    <row r="17804" spans="1:4" x14ac:dyDescent="0.3">
      <c r="A17804" t="s">
        <v>20112</v>
      </c>
      <c r="B17804" t="s">
        <v>2164</v>
      </c>
      <c r="C17804">
        <v>12980</v>
      </c>
      <c r="D17804">
        <v>7688943361</v>
      </c>
    </row>
    <row r="17805" spans="1:4" x14ac:dyDescent="0.3">
      <c r="A17805" t="s">
        <v>20113</v>
      </c>
      <c r="B17805" t="s">
        <v>2329</v>
      </c>
      <c r="C17805">
        <v>31182</v>
      </c>
      <c r="D17805">
        <v>6788593582</v>
      </c>
    </row>
    <row r="17806" spans="1:4" x14ac:dyDescent="0.3">
      <c r="A17806" t="s">
        <v>20114</v>
      </c>
      <c r="B17806" t="s">
        <v>1942</v>
      </c>
      <c r="C17806">
        <v>56585</v>
      </c>
      <c r="D17806">
        <v>9095573850</v>
      </c>
    </row>
    <row r="17807" spans="1:4" x14ac:dyDescent="0.3">
      <c r="A17807" t="s">
        <v>20115</v>
      </c>
      <c r="B17807" t="s">
        <v>1972</v>
      </c>
      <c r="C17807">
        <v>48529</v>
      </c>
      <c r="D17807">
        <v>4428088442</v>
      </c>
    </row>
    <row r="17808" spans="1:4" x14ac:dyDescent="0.3">
      <c r="A17808" t="s">
        <v>20116</v>
      </c>
      <c r="B17808" t="s">
        <v>3183</v>
      </c>
      <c r="C17808">
        <v>44582</v>
      </c>
      <c r="D17808">
        <v>5795848808</v>
      </c>
    </row>
    <row r="17809" spans="1:4" x14ac:dyDescent="0.3">
      <c r="A17809" t="s">
        <v>20117</v>
      </c>
      <c r="B17809" t="s">
        <v>2682</v>
      </c>
      <c r="C17809">
        <v>52916</v>
      </c>
      <c r="D17809">
        <v>29906814</v>
      </c>
    </row>
    <row r="17810" spans="1:4" x14ac:dyDescent="0.3">
      <c r="A17810" t="s">
        <v>20118</v>
      </c>
      <c r="B17810" t="s">
        <v>2623</v>
      </c>
      <c r="C17810">
        <v>13660</v>
      </c>
      <c r="D17810">
        <v>2579936017</v>
      </c>
    </row>
    <row r="17811" spans="1:4" x14ac:dyDescent="0.3">
      <c r="A17811" t="s">
        <v>20119</v>
      </c>
      <c r="B17811" t="s">
        <v>3269</v>
      </c>
      <c r="C17811">
        <v>49816</v>
      </c>
      <c r="D17811">
        <v>7778092905</v>
      </c>
    </row>
    <row r="17812" spans="1:4" x14ac:dyDescent="0.3">
      <c r="A17812" t="s">
        <v>20120</v>
      </c>
      <c r="B17812" t="s">
        <v>2736</v>
      </c>
      <c r="C17812">
        <v>43476</v>
      </c>
      <c r="D17812">
        <v>483886254</v>
      </c>
    </row>
    <row r="17813" spans="1:4" x14ac:dyDescent="0.3">
      <c r="A17813" t="s">
        <v>20121</v>
      </c>
      <c r="B17813" t="s">
        <v>2283</v>
      </c>
      <c r="C17813">
        <v>15265</v>
      </c>
      <c r="D17813">
        <v>5117202538</v>
      </c>
    </row>
    <row r="17814" spans="1:4" x14ac:dyDescent="0.3">
      <c r="A17814" t="s">
        <v>20122</v>
      </c>
      <c r="B17814" t="s">
        <v>2970</v>
      </c>
      <c r="C17814">
        <v>38910</v>
      </c>
      <c r="D17814">
        <v>5984294621</v>
      </c>
    </row>
    <row r="17815" spans="1:4" x14ac:dyDescent="0.3">
      <c r="A17815" t="s">
        <v>20123</v>
      </c>
      <c r="B17815" t="s">
        <v>2225</v>
      </c>
      <c r="C17815">
        <v>39076</v>
      </c>
      <c r="D17815">
        <v>5005774041</v>
      </c>
    </row>
    <row r="17816" spans="1:4" x14ac:dyDescent="0.3">
      <c r="A17816" t="s">
        <v>20124</v>
      </c>
      <c r="B17816" t="s">
        <v>2641</v>
      </c>
      <c r="C17816">
        <v>13894</v>
      </c>
      <c r="D17816">
        <v>4759627103</v>
      </c>
    </row>
    <row r="17817" spans="1:4" x14ac:dyDescent="0.3">
      <c r="A17817" t="s">
        <v>20125</v>
      </c>
      <c r="B17817" t="s">
        <v>2173</v>
      </c>
      <c r="C17817">
        <v>42951</v>
      </c>
      <c r="D17817">
        <v>1163292249</v>
      </c>
    </row>
    <row r="17818" spans="1:4" x14ac:dyDescent="0.3">
      <c r="A17818" t="s">
        <v>20126</v>
      </c>
      <c r="B17818" t="s">
        <v>2614</v>
      </c>
      <c r="C17818">
        <v>59365</v>
      </c>
      <c r="D17818">
        <v>9965847037</v>
      </c>
    </row>
    <row r="17819" spans="1:4" x14ac:dyDescent="0.3">
      <c r="A17819" t="s">
        <v>20127</v>
      </c>
      <c r="B17819" t="s">
        <v>2639</v>
      </c>
      <c r="C17819">
        <v>15915</v>
      </c>
      <c r="D17819">
        <v>3259018638</v>
      </c>
    </row>
    <row r="17820" spans="1:4" x14ac:dyDescent="0.3">
      <c r="A17820" t="s">
        <v>20128</v>
      </c>
      <c r="B17820" t="s">
        <v>2296</v>
      </c>
      <c r="C17820">
        <v>22798</v>
      </c>
      <c r="D17820">
        <v>3915983489</v>
      </c>
    </row>
    <row r="17821" spans="1:4" x14ac:dyDescent="0.3">
      <c r="A17821" t="s">
        <v>20129</v>
      </c>
      <c r="B17821" t="s">
        <v>2415</v>
      </c>
      <c r="C17821">
        <v>34032</v>
      </c>
      <c r="D17821">
        <v>8373529241</v>
      </c>
    </row>
    <row r="17822" spans="1:4" x14ac:dyDescent="0.3">
      <c r="A17822" t="s">
        <v>20130</v>
      </c>
      <c r="B17822" t="s">
        <v>1936</v>
      </c>
      <c r="C17822">
        <v>33346</v>
      </c>
      <c r="D17822">
        <v>6271204627</v>
      </c>
    </row>
    <row r="17823" spans="1:4" x14ac:dyDescent="0.3">
      <c r="A17823" t="s">
        <v>20131</v>
      </c>
      <c r="B17823" t="s">
        <v>2385</v>
      </c>
      <c r="C17823">
        <v>24935</v>
      </c>
      <c r="D17823">
        <v>3935718624</v>
      </c>
    </row>
    <row r="17824" spans="1:4" x14ac:dyDescent="0.3">
      <c r="A17824" t="s">
        <v>20132</v>
      </c>
      <c r="B17824" t="s">
        <v>2387</v>
      </c>
      <c r="C17824">
        <v>21196</v>
      </c>
      <c r="D17824">
        <v>6596440737</v>
      </c>
    </row>
    <row r="17825" spans="1:4" x14ac:dyDescent="0.3">
      <c r="A17825" t="s">
        <v>20133</v>
      </c>
      <c r="B17825" t="s">
        <v>2214</v>
      </c>
      <c r="C17825">
        <v>58103</v>
      </c>
      <c r="D17825">
        <v>453763030</v>
      </c>
    </row>
    <row r="17826" spans="1:4" x14ac:dyDescent="0.3">
      <c r="A17826" t="s">
        <v>20134</v>
      </c>
      <c r="B17826" t="s">
        <v>2146</v>
      </c>
      <c r="C17826">
        <v>13159</v>
      </c>
      <c r="D17826">
        <v>1549399640</v>
      </c>
    </row>
    <row r="17827" spans="1:4" x14ac:dyDescent="0.3">
      <c r="A17827" t="s">
        <v>20135</v>
      </c>
      <c r="B17827" t="s">
        <v>2164</v>
      </c>
      <c r="C17827">
        <v>40574</v>
      </c>
      <c r="D17827">
        <v>3597778305</v>
      </c>
    </row>
    <row r="17828" spans="1:4" x14ac:dyDescent="0.3">
      <c r="A17828" t="s">
        <v>20136</v>
      </c>
      <c r="B17828" t="s">
        <v>2546</v>
      </c>
      <c r="C17828">
        <v>16735</v>
      </c>
      <c r="D17828">
        <v>1442784075</v>
      </c>
    </row>
    <row r="17829" spans="1:4" x14ac:dyDescent="0.3">
      <c r="A17829" t="s">
        <v>20137</v>
      </c>
      <c r="B17829" t="s">
        <v>2641</v>
      </c>
      <c r="C17829">
        <v>45864</v>
      </c>
      <c r="D17829">
        <v>4031884281</v>
      </c>
    </row>
    <row r="17830" spans="1:4" x14ac:dyDescent="0.3">
      <c r="A17830" t="s">
        <v>20138</v>
      </c>
      <c r="B17830" t="s">
        <v>1964</v>
      </c>
      <c r="C17830">
        <v>15673</v>
      </c>
      <c r="D17830">
        <v>6733929554</v>
      </c>
    </row>
    <row r="17831" spans="1:4" x14ac:dyDescent="0.3">
      <c r="A17831" t="s">
        <v>20139</v>
      </c>
      <c r="B17831" t="s">
        <v>3487</v>
      </c>
      <c r="C17831">
        <v>55183</v>
      </c>
      <c r="D17831">
        <v>8002426673</v>
      </c>
    </row>
    <row r="17832" spans="1:4" x14ac:dyDescent="0.3">
      <c r="A17832" t="s">
        <v>20140</v>
      </c>
      <c r="B17832" t="s">
        <v>2190</v>
      </c>
      <c r="C17832">
        <v>15824</v>
      </c>
      <c r="D17832">
        <v>6596440737</v>
      </c>
    </row>
    <row r="17833" spans="1:4" x14ac:dyDescent="0.3">
      <c r="A17833" t="s">
        <v>20141</v>
      </c>
      <c r="B17833" t="s">
        <v>1948</v>
      </c>
      <c r="C17833">
        <v>30145</v>
      </c>
      <c r="D17833">
        <v>8267733809</v>
      </c>
    </row>
    <row r="17834" spans="1:4" x14ac:dyDescent="0.3">
      <c r="A17834" t="s">
        <v>20142</v>
      </c>
      <c r="B17834" t="s">
        <v>2614</v>
      </c>
      <c r="C17834">
        <v>47215</v>
      </c>
      <c r="D17834">
        <v>9292607561</v>
      </c>
    </row>
    <row r="17835" spans="1:4" x14ac:dyDescent="0.3">
      <c r="A17835" t="s">
        <v>20143</v>
      </c>
      <c r="B17835" t="s">
        <v>2569</v>
      </c>
      <c r="C17835">
        <v>16144</v>
      </c>
      <c r="D17835">
        <v>6109997811</v>
      </c>
    </row>
    <row r="17836" spans="1:4" x14ac:dyDescent="0.3">
      <c r="A17836" t="s">
        <v>20144</v>
      </c>
      <c r="B17836" t="s">
        <v>2674</v>
      </c>
      <c r="C17836">
        <v>55585</v>
      </c>
      <c r="D17836">
        <v>5074304008</v>
      </c>
    </row>
    <row r="17837" spans="1:4" x14ac:dyDescent="0.3">
      <c r="A17837" t="s">
        <v>20145</v>
      </c>
      <c r="B17837" t="s">
        <v>2896</v>
      </c>
      <c r="C17837">
        <v>27651</v>
      </c>
      <c r="D17837">
        <v>7160109333</v>
      </c>
    </row>
    <row r="17838" spans="1:4" x14ac:dyDescent="0.3">
      <c r="A17838" t="s">
        <v>20146</v>
      </c>
      <c r="B17838" t="s">
        <v>2507</v>
      </c>
      <c r="C17838">
        <v>34261</v>
      </c>
      <c r="D17838">
        <v>6313424239</v>
      </c>
    </row>
    <row r="17839" spans="1:4" x14ac:dyDescent="0.3">
      <c r="A17839" t="s">
        <v>20147</v>
      </c>
      <c r="B17839" t="s">
        <v>2424</v>
      </c>
      <c r="C17839">
        <v>53586</v>
      </c>
      <c r="D17839">
        <v>4453315724</v>
      </c>
    </row>
    <row r="17840" spans="1:4" x14ac:dyDescent="0.3">
      <c r="A17840" t="s">
        <v>20148</v>
      </c>
      <c r="B17840" t="s">
        <v>2345</v>
      </c>
      <c r="C17840">
        <v>50057</v>
      </c>
      <c r="D17840">
        <v>1895483948</v>
      </c>
    </row>
    <row r="17841" spans="1:4" x14ac:dyDescent="0.3">
      <c r="A17841" t="s">
        <v>20149</v>
      </c>
      <c r="B17841" t="s">
        <v>2369</v>
      </c>
      <c r="C17841">
        <v>12786</v>
      </c>
      <c r="D17841">
        <v>8685064791</v>
      </c>
    </row>
    <row r="17842" spans="1:4" x14ac:dyDescent="0.3">
      <c r="A17842" t="s">
        <v>20150</v>
      </c>
      <c r="B17842" t="s">
        <v>2693</v>
      </c>
      <c r="C17842">
        <v>17541</v>
      </c>
      <c r="D17842">
        <v>8370379001</v>
      </c>
    </row>
    <row r="17843" spans="1:4" x14ac:dyDescent="0.3">
      <c r="A17843" t="s">
        <v>20151</v>
      </c>
      <c r="B17843" t="s">
        <v>2343</v>
      </c>
      <c r="C17843">
        <v>43284</v>
      </c>
      <c r="D17843">
        <v>6410530811</v>
      </c>
    </row>
    <row r="17844" spans="1:4" x14ac:dyDescent="0.3">
      <c r="A17844" t="s">
        <v>20152</v>
      </c>
      <c r="B17844" t="s">
        <v>2507</v>
      </c>
      <c r="C17844">
        <v>11347</v>
      </c>
      <c r="D17844">
        <v>6259267215</v>
      </c>
    </row>
    <row r="17845" spans="1:4" x14ac:dyDescent="0.3">
      <c r="A17845" t="s">
        <v>20153</v>
      </c>
      <c r="B17845" t="s">
        <v>2089</v>
      </c>
      <c r="C17845">
        <v>18530</v>
      </c>
      <c r="D17845">
        <v>6283719635</v>
      </c>
    </row>
    <row r="17846" spans="1:4" x14ac:dyDescent="0.3">
      <c r="A17846" t="s">
        <v>20154</v>
      </c>
      <c r="B17846" t="s">
        <v>2383</v>
      </c>
      <c r="C17846">
        <v>12052</v>
      </c>
      <c r="D17846">
        <v>9089601147</v>
      </c>
    </row>
    <row r="17847" spans="1:4" x14ac:dyDescent="0.3">
      <c r="A17847" t="s">
        <v>20155</v>
      </c>
      <c r="B17847" t="s">
        <v>2335</v>
      </c>
      <c r="C17847">
        <v>56168</v>
      </c>
      <c r="D17847">
        <v>689661541</v>
      </c>
    </row>
    <row r="17848" spans="1:4" x14ac:dyDescent="0.3">
      <c r="A17848" t="s">
        <v>20156</v>
      </c>
      <c r="B17848" t="s">
        <v>3753</v>
      </c>
      <c r="C17848">
        <v>11208</v>
      </c>
      <c r="D17848">
        <v>5241020535</v>
      </c>
    </row>
    <row r="17849" spans="1:4" x14ac:dyDescent="0.3">
      <c r="A17849" t="s">
        <v>20157</v>
      </c>
      <c r="B17849" t="s">
        <v>2385</v>
      </c>
      <c r="C17849">
        <v>36996</v>
      </c>
      <c r="D17849">
        <v>4219825649</v>
      </c>
    </row>
    <row r="17850" spans="1:4" x14ac:dyDescent="0.3">
      <c r="A17850" t="s">
        <v>20158</v>
      </c>
      <c r="B17850" t="s">
        <v>1932</v>
      </c>
      <c r="C17850">
        <v>17353</v>
      </c>
      <c r="D17850">
        <v>1992195951</v>
      </c>
    </row>
    <row r="17851" spans="1:4" x14ac:dyDescent="0.3">
      <c r="A17851" t="s">
        <v>20159</v>
      </c>
      <c r="B17851" t="s">
        <v>2691</v>
      </c>
      <c r="C17851">
        <v>39773</v>
      </c>
      <c r="D17851">
        <v>6973806759</v>
      </c>
    </row>
    <row r="17852" spans="1:4" x14ac:dyDescent="0.3">
      <c r="A17852" t="s">
        <v>20160</v>
      </c>
      <c r="B17852" t="s">
        <v>3663</v>
      </c>
      <c r="C17852">
        <v>32549</v>
      </c>
      <c r="D17852">
        <v>2551917727</v>
      </c>
    </row>
    <row r="17853" spans="1:4" x14ac:dyDescent="0.3">
      <c r="A17853" t="s">
        <v>20161</v>
      </c>
      <c r="B17853" t="s">
        <v>2043</v>
      </c>
      <c r="C17853">
        <v>40585</v>
      </c>
      <c r="D17853">
        <v>1009146149</v>
      </c>
    </row>
    <row r="17854" spans="1:4" x14ac:dyDescent="0.3">
      <c r="A17854" t="s">
        <v>20162</v>
      </c>
      <c r="B17854" t="s">
        <v>2116</v>
      </c>
      <c r="C17854">
        <v>14346</v>
      </c>
      <c r="D17854">
        <v>2053848936</v>
      </c>
    </row>
    <row r="17855" spans="1:4" x14ac:dyDescent="0.3">
      <c r="A17855" t="s">
        <v>20163</v>
      </c>
      <c r="B17855" t="s">
        <v>2203</v>
      </c>
      <c r="C17855">
        <v>39629</v>
      </c>
      <c r="D17855">
        <v>2492824950</v>
      </c>
    </row>
    <row r="17856" spans="1:4" x14ac:dyDescent="0.3">
      <c r="A17856" t="s">
        <v>20164</v>
      </c>
      <c r="B17856" t="s">
        <v>2355</v>
      </c>
      <c r="C17856">
        <v>38610</v>
      </c>
      <c r="D17856">
        <v>8718856853</v>
      </c>
    </row>
    <row r="17857" spans="1:4" x14ac:dyDescent="0.3">
      <c r="A17857" t="s">
        <v>20165</v>
      </c>
      <c r="B17857" t="s">
        <v>3235</v>
      </c>
      <c r="C17857">
        <v>56448</v>
      </c>
      <c r="D17857">
        <v>2792499575</v>
      </c>
    </row>
    <row r="17858" spans="1:4" x14ac:dyDescent="0.3">
      <c r="A17858" t="s">
        <v>20166</v>
      </c>
      <c r="B17858" t="s">
        <v>2682</v>
      </c>
      <c r="C17858">
        <v>11871</v>
      </c>
      <c r="D17858">
        <v>8223052873</v>
      </c>
    </row>
    <row r="17859" spans="1:4" x14ac:dyDescent="0.3">
      <c r="A17859" t="s">
        <v>20167</v>
      </c>
      <c r="B17859" t="s">
        <v>2491</v>
      </c>
      <c r="C17859">
        <v>22867</v>
      </c>
      <c r="D17859">
        <v>7281103514</v>
      </c>
    </row>
    <row r="17860" spans="1:4" x14ac:dyDescent="0.3">
      <c r="A17860" t="s">
        <v>20168</v>
      </c>
      <c r="B17860" t="s">
        <v>2731</v>
      </c>
      <c r="C17860">
        <v>51178</v>
      </c>
      <c r="D17860">
        <v>6126779991</v>
      </c>
    </row>
    <row r="17861" spans="1:4" x14ac:dyDescent="0.3">
      <c r="A17861" t="s">
        <v>20169</v>
      </c>
      <c r="B17861" t="s">
        <v>3734</v>
      </c>
      <c r="C17861">
        <v>32888</v>
      </c>
      <c r="D17861">
        <v>6260817967</v>
      </c>
    </row>
    <row r="17862" spans="1:4" x14ac:dyDescent="0.3">
      <c r="A17862" t="s">
        <v>20170</v>
      </c>
      <c r="B17862" t="s">
        <v>2097</v>
      </c>
      <c r="C17862">
        <v>46622</v>
      </c>
      <c r="D17862">
        <v>4185019157</v>
      </c>
    </row>
    <row r="17863" spans="1:4" x14ac:dyDescent="0.3">
      <c r="A17863" t="s">
        <v>20171</v>
      </c>
      <c r="B17863" t="s">
        <v>2505</v>
      </c>
      <c r="C17863">
        <v>44169</v>
      </c>
      <c r="D17863">
        <v>8115985503</v>
      </c>
    </row>
    <row r="17864" spans="1:4" x14ac:dyDescent="0.3">
      <c r="A17864" t="s">
        <v>20172</v>
      </c>
      <c r="B17864" t="s">
        <v>2475</v>
      </c>
      <c r="C17864">
        <v>18127</v>
      </c>
      <c r="D17864">
        <v>4862005330</v>
      </c>
    </row>
    <row r="17865" spans="1:4" x14ac:dyDescent="0.3">
      <c r="A17865" t="s">
        <v>20173</v>
      </c>
      <c r="B17865" t="s">
        <v>2192</v>
      </c>
      <c r="C17865">
        <v>12200</v>
      </c>
      <c r="D17865">
        <v>9153408497</v>
      </c>
    </row>
    <row r="17866" spans="1:4" x14ac:dyDescent="0.3">
      <c r="A17866" t="s">
        <v>20174</v>
      </c>
      <c r="B17866" t="s">
        <v>2286</v>
      </c>
      <c r="C17866">
        <v>52582</v>
      </c>
      <c r="D17866">
        <v>8568859739</v>
      </c>
    </row>
    <row r="17867" spans="1:4" x14ac:dyDescent="0.3">
      <c r="A17867" t="s">
        <v>20175</v>
      </c>
      <c r="B17867" t="s">
        <v>3279</v>
      </c>
      <c r="C17867">
        <v>52984</v>
      </c>
      <c r="D17867">
        <v>3600185284</v>
      </c>
    </row>
    <row r="17868" spans="1:4" x14ac:dyDescent="0.3">
      <c r="A17868" t="s">
        <v>20176</v>
      </c>
      <c r="B17868" t="s">
        <v>2914</v>
      </c>
      <c r="C17868">
        <v>52376</v>
      </c>
      <c r="D17868">
        <v>2659144249</v>
      </c>
    </row>
    <row r="17869" spans="1:4" x14ac:dyDescent="0.3">
      <c r="A17869" t="s">
        <v>20177</v>
      </c>
      <c r="B17869" t="s">
        <v>2319</v>
      </c>
      <c r="C17869">
        <v>37833</v>
      </c>
      <c r="D17869">
        <v>8808097757</v>
      </c>
    </row>
    <row r="17870" spans="1:4" x14ac:dyDescent="0.3">
      <c r="A17870" t="s">
        <v>20178</v>
      </c>
      <c r="B17870" t="s">
        <v>2244</v>
      </c>
      <c r="C17870">
        <v>31161</v>
      </c>
      <c r="D17870">
        <v>896700143</v>
      </c>
    </row>
    <row r="17871" spans="1:4" x14ac:dyDescent="0.3">
      <c r="A17871" t="s">
        <v>20179</v>
      </c>
      <c r="B17871" t="s">
        <v>2916</v>
      </c>
      <c r="C17871">
        <v>36757</v>
      </c>
      <c r="D17871">
        <v>8748349712</v>
      </c>
    </row>
    <row r="17872" spans="1:4" x14ac:dyDescent="0.3">
      <c r="A17872" t="s">
        <v>20180</v>
      </c>
      <c r="B17872" t="s">
        <v>3235</v>
      </c>
      <c r="C17872">
        <v>29907</v>
      </c>
      <c r="D17872">
        <v>8703756602</v>
      </c>
    </row>
    <row r="17873" spans="1:4" x14ac:dyDescent="0.3">
      <c r="A17873" t="s">
        <v>20181</v>
      </c>
      <c r="B17873" t="s">
        <v>2069</v>
      </c>
      <c r="C17873">
        <v>38822</v>
      </c>
      <c r="D17873">
        <v>9096285417</v>
      </c>
    </row>
    <row r="17874" spans="1:4" x14ac:dyDescent="0.3">
      <c r="A17874" t="s">
        <v>20182</v>
      </c>
      <c r="B17874" t="s">
        <v>1962</v>
      </c>
      <c r="C17874">
        <v>56371</v>
      </c>
      <c r="D17874">
        <v>7191906499</v>
      </c>
    </row>
    <row r="17875" spans="1:4" x14ac:dyDescent="0.3">
      <c r="A17875" t="s">
        <v>20183</v>
      </c>
      <c r="B17875" t="s">
        <v>2225</v>
      </c>
      <c r="C17875">
        <v>14104</v>
      </c>
      <c r="D17875">
        <v>8718856853</v>
      </c>
    </row>
    <row r="17876" spans="1:4" x14ac:dyDescent="0.3">
      <c r="A17876" t="s">
        <v>20184</v>
      </c>
      <c r="B17876" t="s">
        <v>3356</v>
      </c>
      <c r="C17876">
        <v>21075</v>
      </c>
      <c r="D17876">
        <v>2306669465</v>
      </c>
    </row>
    <row r="17877" spans="1:4" x14ac:dyDescent="0.3">
      <c r="A17877" t="s">
        <v>20185</v>
      </c>
      <c r="B17877" t="s">
        <v>2873</v>
      </c>
      <c r="C17877">
        <v>25390</v>
      </c>
      <c r="D17877">
        <v>7326611955</v>
      </c>
    </row>
    <row r="17878" spans="1:4" x14ac:dyDescent="0.3">
      <c r="A17878" t="s">
        <v>20186</v>
      </c>
      <c r="B17878" t="s">
        <v>1976</v>
      </c>
      <c r="C17878">
        <v>28668</v>
      </c>
      <c r="D17878">
        <v>4097160079</v>
      </c>
    </row>
    <row r="17879" spans="1:4" x14ac:dyDescent="0.3">
      <c r="A17879" t="s">
        <v>20187</v>
      </c>
      <c r="B17879" t="s">
        <v>2441</v>
      </c>
      <c r="C17879">
        <v>14290</v>
      </c>
      <c r="D17879">
        <v>9114174103</v>
      </c>
    </row>
    <row r="17880" spans="1:4" x14ac:dyDescent="0.3">
      <c r="A17880" t="s">
        <v>20188</v>
      </c>
      <c r="B17880" t="s">
        <v>2436</v>
      </c>
      <c r="C17880">
        <v>12113</v>
      </c>
      <c r="D17880">
        <v>4504361140</v>
      </c>
    </row>
    <row r="17881" spans="1:4" x14ac:dyDescent="0.3">
      <c r="A17881" t="s">
        <v>20189</v>
      </c>
      <c r="B17881" t="s">
        <v>2190</v>
      </c>
      <c r="C17881">
        <v>52847</v>
      </c>
      <c r="D17881">
        <v>5984294621</v>
      </c>
    </row>
    <row r="17882" spans="1:4" x14ac:dyDescent="0.3">
      <c r="A17882" t="s">
        <v>20190</v>
      </c>
      <c r="B17882" t="s">
        <v>2372</v>
      </c>
      <c r="C17882">
        <v>19770</v>
      </c>
      <c r="D17882">
        <v>4639895275</v>
      </c>
    </row>
    <row r="17883" spans="1:4" x14ac:dyDescent="0.3">
      <c r="A17883" t="s">
        <v>20191</v>
      </c>
      <c r="B17883" t="s">
        <v>2059</v>
      </c>
      <c r="C17883">
        <v>13556</v>
      </c>
      <c r="D17883">
        <v>4504361140</v>
      </c>
    </row>
    <row r="17884" spans="1:4" x14ac:dyDescent="0.3">
      <c r="A17884" t="s">
        <v>20192</v>
      </c>
      <c r="B17884" t="s">
        <v>2873</v>
      </c>
      <c r="C17884">
        <v>48121</v>
      </c>
      <c r="D17884">
        <v>7931128354</v>
      </c>
    </row>
    <row r="17885" spans="1:4" x14ac:dyDescent="0.3">
      <c r="A17885" t="s">
        <v>20193</v>
      </c>
      <c r="B17885" t="s">
        <v>2431</v>
      </c>
      <c r="C17885">
        <v>52647</v>
      </c>
      <c r="D17885">
        <v>8685064791</v>
      </c>
    </row>
    <row r="17886" spans="1:4" x14ac:dyDescent="0.3">
      <c r="A17886" t="s">
        <v>20194</v>
      </c>
      <c r="B17886" t="s">
        <v>2012</v>
      </c>
      <c r="C17886">
        <v>15935</v>
      </c>
      <c r="D17886">
        <v>2423731264</v>
      </c>
    </row>
    <row r="17887" spans="1:4" x14ac:dyDescent="0.3">
      <c r="A17887" t="s">
        <v>20195</v>
      </c>
      <c r="B17887" t="s">
        <v>2393</v>
      </c>
      <c r="C17887">
        <v>11952</v>
      </c>
      <c r="D17887">
        <v>9013891098</v>
      </c>
    </row>
    <row r="17888" spans="1:4" x14ac:dyDescent="0.3">
      <c r="A17888" t="s">
        <v>20196</v>
      </c>
      <c r="B17888" t="s">
        <v>2314</v>
      </c>
      <c r="C17888">
        <v>10812</v>
      </c>
      <c r="D17888">
        <v>7966083349</v>
      </c>
    </row>
    <row r="17889" spans="1:4" x14ac:dyDescent="0.3">
      <c r="A17889" t="s">
        <v>20197</v>
      </c>
      <c r="B17889" t="s">
        <v>2109</v>
      </c>
      <c r="C17889">
        <v>14548</v>
      </c>
      <c r="D17889">
        <v>1231429186</v>
      </c>
    </row>
    <row r="17890" spans="1:4" x14ac:dyDescent="0.3">
      <c r="A17890" t="s">
        <v>20198</v>
      </c>
      <c r="B17890" t="s">
        <v>2067</v>
      </c>
      <c r="C17890">
        <v>58172</v>
      </c>
      <c r="D17890">
        <v>2958692264</v>
      </c>
    </row>
    <row r="17891" spans="1:4" x14ac:dyDescent="0.3">
      <c r="A17891" t="s">
        <v>20199</v>
      </c>
      <c r="B17891" t="s">
        <v>2234</v>
      </c>
      <c r="C17891">
        <v>19525</v>
      </c>
      <c r="D17891">
        <v>8349606134</v>
      </c>
    </row>
    <row r="17892" spans="1:4" x14ac:dyDescent="0.3">
      <c r="A17892" t="s">
        <v>20200</v>
      </c>
      <c r="B17892" t="s">
        <v>2734</v>
      </c>
      <c r="C17892">
        <v>57541</v>
      </c>
      <c r="D17892">
        <v>4849214614</v>
      </c>
    </row>
    <row r="17893" spans="1:4" x14ac:dyDescent="0.3">
      <c r="A17893" t="s">
        <v>20201</v>
      </c>
      <c r="B17893" t="s">
        <v>2484</v>
      </c>
      <c r="C17893">
        <v>10921</v>
      </c>
      <c r="D17893">
        <v>3560320844</v>
      </c>
    </row>
    <row r="17894" spans="1:4" x14ac:dyDescent="0.3">
      <c r="A17894" t="s">
        <v>20202</v>
      </c>
      <c r="B17894" t="s">
        <v>1972</v>
      </c>
      <c r="C17894">
        <v>56691</v>
      </c>
      <c r="D17894">
        <v>9403474378</v>
      </c>
    </row>
    <row r="17895" spans="1:4" x14ac:dyDescent="0.3">
      <c r="A17895" t="s">
        <v>20203</v>
      </c>
      <c r="B17895" t="s">
        <v>2001</v>
      </c>
      <c r="C17895">
        <v>46442</v>
      </c>
      <c r="D17895">
        <v>1231429186</v>
      </c>
    </row>
    <row r="17896" spans="1:4" x14ac:dyDescent="0.3">
      <c r="A17896" t="s">
        <v>20204</v>
      </c>
      <c r="B17896" t="s">
        <v>3286</v>
      </c>
      <c r="C17896">
        <v>46065</v>
      </c>
      <c r="D17896">
        <v>1664426442</v>
      </c>
    </row>
    <row r="17897" spans="1:4" x14ac:dyDescent="0.3">
      <c r="A17897" t="s">
        <v>20205</v>
      </c>
      <c r="B17897" t="s">
        <v>2853</v>
      </c>
      <c r="C17897">
        <v>32176</v>
      </c>
      <c r="D17897">
        <v>813832926</v>
      </c>
    </row>
    <row r="17898" spans="1:4" x14ac:dyDescent="0.3">
      <c r="A17898" t="s">
        <v>20206</v>
      </c>
      <c r="B17898" t="s">
        <v>2296</v>
      </c>
      <c r="C17898">
        <v>55151</v>
      </c>
      <c r="D17898">
        <v>6380488901</v>
      </c>
    </row>
    <row r="17899" spans="1:4" x14ac:dyDescent="0.3">
      <c r="A17899" t="s">
        <v>20207</v>
      </c>
      <c r="B17899" t="s">
        <v>2716</v>
      </c>
      <c r="C17899">
        <v>29271</v>
      </c>
      <c r="D17899">
        <v>8333777430</v>
      </c>
    </row>
    <row r="17900" spans="1:4" x14ac:dyDescent="0.3">
      <c r="A17900" t="s">
        <v>20208</v>
      </c>
      <c r="B17900" t="s">
        <v>2177</v>
      </c>
      <c r="C17900">
        <v>16193</v>
      </c>
      <c r="D17900">
        <v>263573389</v>
      </c>
    </row>
    <row r="17901" spans="1:4" x14ac:dyDescent="0.3">
      <c r="A17901" t="s">
        <v>20209</v>
      </c>
      <c r="B17901" t="s">
        <v>2809</v>
      </c>
      <c r="C17901">
        <v>51448</v>
      </c>
      <c r="D17901">
        <v>1439916314</v>
      </c>
    </row>
    <row r="17902" spans="1:4" x14ac:dyDescent="0.3">
      <c r="A17902" t="s">
        <v>20210</v>
      </c>
      <c r="B17902" t="s">
        <v>2494</v>
      </c>
      <c r="C17902">
        <v>34858</v>
      </c>
      <c r="D17902">
        <v>8302317314</v>
      </c>
    </row>
    <row r="17903" spans="1:4" x14ac:dyDescent="0.3">
      <c r="A17903" t="s">
        <v>20211</v>
      </c>
      <c r="B17903" t="s">
        <v>2740</v>
      </c>
      <c r="C17903">
        <v>54015</v>
      </c>
      <c r="D17903">
        <v>3792993961</v>
      </c>
    </row>
    <row r="17904" spans="1:4" x14ac:dyDescent="0.3">
      <c r="A17904" t="s">
        <v>20212</v>
      </c>
      <c r="B17904" t="s">
        <v>2329</v>
      </c>
      <c r="C17904">
        <v>27236</v>
      </c>
      <c r="D17904">
        <v>9627071331</v>
      </c>
    </row>
    <row r="17905" spans="1:4" x14ac:dyDescent="0.3">
      <c r="A17905" t="s">
        <v>20213</v>
      </c>
      <c r="B17905" t="s">
        <v>2790</v>
      </c>
      <c r="C17905">
        <v>15668</v>
      </c>
      <c r="D17905">
        <v>7966083349</v>
      </c>
    </row>
    <row r="17906" spans="1:4" x14ac:dyDescent="0.3">
      <c r="A17906" t="s">
        <v>20214</v>
      </c>
      <c r="B17906" t="s">
        <v>2143</v>
      </c>
      <c r="C17906">
        <v>43533</v>
      </c>
      <c r="D17906">
        <v>1192770250</v>
      </c>
    </row>
    <row r="17907" spans="1:4" x14ac:dyDescent="0.3">
      <c r="A17907" t="s">
        <v>20215</v>
      </c>
      <c r="B17907" t="s">
        <v>2419</v>
      </c>
      <c r="C17907">
        <v>28511</v>
      </c>
      <c r="D17907">
        <v>1990334539</v>
      </c>
    </row>
    <row r="17908" spans="1:4" x14ac:dyDescent="0.3">
      <c r="A17908" t="s">
        <v>20216</v>
      </c>
      <c r="B17908" t="s">
        <v>1982</v>
      </c>
      <c r="C17908">
        <v>15295</v>
      </c>
      <c r="D17908">
        <v>7966879720</v>
      </c>
    </row>
    <row r="17909" spans="1:4" x14ac:dyDescent="0.3">
      <c r="A17909" t="s">
        <v>20217</v>
      </c>
      <c r="B17909" t="s">
        <v>3169</v>
      </c>
      <c r="C17909">
        <v>13535</v>
      </c>
      <c r="D17909">
        <v>2053848936</v>
      </c>
    </row>
    <row r="17910" spans="1:4" x14ac:dyDescent="0.3">
      <c r="A17910" t="s">
        <v>20218</v>
      </c>
      <c r="B17910" t="s">
        <v>2369</v>
      </c>
      <c r="C17910">
        <v>15120</v>
      </c>
      <c r="D17910">
        <v>3764546336</v>
      </c>
    </row>
    <row r="17911" spans="1:4" x14ac:dyDescent="0.3">
      <c r="A17911" t="s">
        <v>20219</v>
      </c>
      <c r="B17911" t="s">
        <v>2426</v>
      </c>
      <c r="C17911">
        <v>53608</v>
      </c>
      <c r="D17911">
        <v>7479962290</v>
      </c>
    </row>
    <row r="17912" spans="1:4" x14ac:dyDescent="0.3">
      <c r="A17912" t="s">
        <v>20220</v>
      </c>
      <c r="B17912" t="s">
        <v>3142</v>
      </c>
      <c r="C17912">
        <v>41599</v>
      </c>
      <c r="D17912">
        <v>228985188</v>
      </c>
    </row>
    <row r="17913" spans="1:4" x14ac:dyDescent="0.3">
      <c r="A17913" t="s">
        <v>20221</v>
      </c>
      <c r="B17913" t="s">
        <v>2030</v>
      </c>
      <c r="C17913">
        <v>22317</v>
      </c>
      <c r="D17913">
        <v>2117567142</v>
      </c>
    </row>
    <row r="17914" spans="1:4" x14ac:dyDescent="0.3">
      <c r="A17914" t="s">
        <v>20222</v>
      </c>
      <c r="B17914" t="s">
        <v>2156</v>
      </c>
      <c r="C17914">
        <v>12253</v>
      </c>
      <c r="D17914">
        <v>7637608875</v>
      </c>
    </row>
    <row r="17915" spans="1:4" x14ac:dyDescent="0.3">
      <c r="A17915" t="s">
        <v>20223</v>
      </c>
      <c r="B17915" t="s">
        <v>2075</v>
      </c>
      <c r="C17915">
        <v>34603</v>
      </c>
      <c r="D17915">
        <v>1664426442</v>
      </c>
    </row>
    <row r="17916" spans="1:4" x14ac:dyDescent="0.3">
      <c r="A17916" t="s">
        <v>20224</v>
      </c>
      <c r="B17916" t="s">
        <v>1995</v>
      </c>
      <c r="C17916">
        <v>53261</v>
      </c>
      <c r="D17916">
        <v>6109997811</v>
      </c>
    </row>
    <row r="17917" spans="1:4" x14ac:dyDescent="0.3">
      <c r="A17917" t="s">
        <v>20225</v>
      </c>
      <c r="B17917" t="s">
        <v>2184</v>
      </c>
      <c r="C17917">
        <v>29233</v>
      </c>
      <c r="D17917">
        <v>8617243198</v>
      </c>
    </row>
    <row r="17918" spans="1:4" x14ac:dyDescent="0.3">
      <c r="A17918" t="s">
        <v>20226</v>
      </c>
      <c r="B17918" t="s">
        <v>2802</v>
      </c>
      <c r="C17918">
        <v>27682</v>
      </c>
      <c r="D17918">
        <v>5138969978</v>
      </c>
    </row>
    <row r="17919" spans="1:4" x14ac:dyDescent="0.3">
      <c r="A17919" t="s">
        <v>20227</v>
      </c>
      <c r="B17919" t="s">
        <v>2223</v>
      </c>
      <c r="C17919">
        <v>19522</v>
      </c>
      <c r="D17919">
        <v>9597202352</v>
      </c>
    </row>
    <row r="17920" spans="1:4" x14ac:dyDescent="0.3">
      <c r="A17920" t="s">
        <v>20228</v>
      </c>
      <c r="B17920" t="s">
        <v>3558</v>
      </c>
      <c r="C17920">
        <v>13171</v>
      </c>
      <c r="D17920">
        <v>228985188</v>
      </c>
    </row>
    <row r="17921" spans="1:4" x14ac:dyDescent="0.3">
      <c r="A17921" t="s">
        <v>20229</v>
      </c>
      <c r="B17921" t="s">
        <v>2970</v>
      </c>
      <c r="C17921">
        <v>29147</v>
      </c>
      <c r="D17921">
        <v>8728207157</v>
      </c>
    </row>
    <row r="17922" spans="1:4" x14ac:dyDescent="0.3">
      <c r="A17922" t="s">
        <v>20230</v>
      </c>
      <c r="B17922" t="s">
        <v>2841</v>
      </c>
      <c r="C17922">
        <v>59976</v>
      </c>
      <c r="D17922">
        <v>2234966051</v>
      </c>
    </row>
    <row r="17923" spans="1:4" x14ac:dyDescent="0.3">
      <c r="A17923" t="s">
        <v>20231</v>
      </c>
      <c r="B17923" t="s">
        <v>2329</v>
      </c>
      <c r="C17923">
        <v>21751</v>
      </c>
      <c r="D17923">
        <v>5759255762</v>
      </c>
    </row>
    <row r="17924" spans="1:4" x14ac:dyDescent="0.3">
      <c r="A17924" t="s">
        <v>20232</v>
      </c>
      <c r="B17924" t="s">
        <v>2093</v>
      </c>
      <c r="C17924">
        <v>42137</v>
      </c>
      <c r="D17924">
        <v>2841287114</v>
      </c>
    </row>
    <row r="17925" spans="1:4" x14ac:dyDescent="0.3">
      <c r="A17925" t="s">
        <v>20233</v>
      </c>
      <c r="B17925" t="s">
        <v>3508</v>
      </c>
      <c r="C17925">
        <v>51199</v>
      </c>
      <c r="D17925">
        <v>5293354957</v>
      </c>
    </row>
    <row r="17926" spans="1:4" x14ac:dyDescent="0.3">
      <c r="A17926" t="s">
        <v>20234</v>
      </c>
      <c r="B17926" t="s">
        <v>2054</v>
      </c>
      <c r="C17926">
        <v>50243</v>
      </c>
      <c r="D17926">
        <v>3509620267</v>
      </c>
    </row>
    <row r="17927" spans="1:4" x14ac:dyDescent="0.3">
      <c r="A17927" t="s">
        <v>20235</v>
      </c>
      <c r="B17927" t="s">
        <v>3044</v>
      </c>
      <c r="C17927">
        <v>33000</v>
      </c>
      <c r="D17927">
        <v>7132417177</v>
      </c>
    </row>
    <row r="17928" spans="1:4" x14ac:dyDescent="0.3">
      <c r="A17928" t="s">
        <v>20236</v>
      </c>
      <c r="B17928" t="s">
        <v>3041</v>
      </c>
      <c r="C17928">
        <v>12528</v>
      </c>
      <c r="D17928">
        <v>5117202538</v>
      </c>
    </row>
    <row r="17929" spans="1:4" x14ac:dyDescent="0.3">
      <c r="A17929" t="s">
        <v>20237</v>
      </c>
      <c r="B17929" t="s">
        <v>2043</v>
      </c>
      <c r="C17929">
        <v>50154</v>
      </c>
      <c r="D17929">
        <v>9023313240</v>
      </c>
    </row>
    <row r="17930" spans="1:4" x14ac:dyDescent="0.3">
      <c r="A17930" t="s">
        <v>20238</v>
      </c>
      <c r="B17930" t="s">
        <v>2043</v>
      </c>
      <c r="C17930">
        <v>50574</v>
      </c>
      <c r="D17930">
        <v>6732216945</v>
      </c>
    </row>
    <row r="17931" spans="1:4" x14ac:dyDescent="0.3">
      <c r="A17931" t="s">
        <v>20239</v>
      </c>
      <c r="B17931" t="s">
        <v>2246</v>
      </c>
      <c r="C17931">
        <v>47718</v>
      </c>
      <c r="D17931">
        <v>8904404991</v>
      </c>
    </row>
    <row r="17932" spans="1:4" x14ac:dyDescent="0.3">
      <c r="A17932" t="s">
        <v>20240</v>
      </c>
      <c r="B17932" t="s">
        <v>2236</v>
      </c>
      <c r="C17932">
        <v>42071</v>
      </c>
      <c r="D17932">
        <v>5861892008</v>
      </c>
    </row>
    <row r="17933" spans="1:4" x14ac:dyDescent="0.3">
      <c r="A17933" t="s">
        <v>20241</v>
      </c>
      <c r="B17933" t="s">
        <v>2439</v>
      </c>
      <c r="C17933">
        <v>26639</v>
      </c>
      <c r="D17933">
        <v>3303111790</v>
      </c>
    </row>
    <row r="17934" spans="1:4" x14ac:dyDescent="0.3">
      <c r="A17934" t="s">
        <v>20242</v>
      </c>
      <c r="B17934" t="s">
        <v>2574</v>
      </c>
      <c r="C17934">
        <v>10966</v>
      </c>
      <c r="D17934">
        <v>1192770250</v>
      </c>
    </row>
    <row r="17935" spans="1:4" x14ac:dyDescent="0.3">
      <c r="A17935" t="s">
        <v>20243</v>
      </c>
      <c r="B17935" t="s">
        <v>3873</v>
      </c>
      <c r="C17935">
        <v>55424</v>
      </c>
      <c r="D17935">
        <v>8676088039</v>
      </c>
    </row>
    <row r="17936" spans="1:4" x14ac:dyDescent="0.3">
      <c r="A17936" t="s">
        <v>20244</v>
      </c>
      <c r="B17936" t="s">
        <v>2166</v>
      </c>
      <c r="C17936">
        <v>10203</v>
      </c>
      <c r="D17936">
        <v>6183510505</v>
      </c>
    </row>
    <row r="17937" spans="1:4" x14ac:dyDescent="0.3">
      <c r="A17937" t="s">
        <v>20245</v>
      </c>
      <c r="B17937" t="s">
        <v>2008</v>
      </c>
      <c r="C17937">
        <v>33668</v>
      </c>
      <c r="D17937">
        <v>3513651333</v>
      </c>
    </row>
    <row r="17938" spans="1:4" x14ac:dyDescent="0.3">
      <c r="A17938" t="s">
        <v>20246</v>
      </c>
      <c r="B17938" t="s">
        <v>2409</v>
      </c>
      <c r="C17938">
        <v>50033</v>
      </c>
      <c r="D17938">
        <v>6410530811</v>
      </c>
    </row>
    <row r="17939" spans="1:4" x14ac:dyDescent="0.3">
      <c r="A17939" t="s">
        <v>20247</v>
      </c>
      <c r="B17939" t="s">
        <v>2168</v>
      </c>
      <c r="C17939">
        <v>59985</v>
      </c>
      <c r="D17939">
        <v>9373778889</v>
      </c>
    </row>
    <row r="17940" spans="1:4" x14ac:dyDescent="0.3">
      <c r="A17940" t="s">
        <v>20248</v>
      </c>
      <c r="B17940" t="s">
        <v>2079</v>
      </c>
      <c r="C17940">
        <v>18846</v>
      </c>
      <c r="D17940">
        <v>9958099322</v>
      </c>
    </row>
    <row r="17941" spans="1:4" x14ac:dyDescent="0.3">
      <c r="A17941" t="s">
        <v>20249</v>
      </c>
      <c r="B17941" t="s">
        <v>2343</v>
      </c>
      <c r="C17941">
        <v>57621</v>
      </c>
      <c r="D17941">
        <v>8065075959</v>
      </c>
    </row>
    <row r="17942" spans="1:4" x14ac:dyDescent="0.3">
      <c r="A17942" t="s">
        <v>20250</v>
      </c>
      <c r="B17942" t="s">
        <v>2073</v>
      </c>
      <c r="C17942">
        <v>24088</v>
      </c>
      <c r="D17942">
        <v>3127459866</v>
      </c>
    </row>
    <row r="17943" spans="1:4" x14ac:dyDescent="0.3">
      <c r="A17943" t="s">
        <v>20251</v>
      </c>
      <c r="B17943" t="s">
        <v>2223</v>
      </c>
      <c r="C17943">
        <v>28503</v>
      </c>
      <c r="D17943">
        <v>715518151</v>
      </c>
    </row>
    <row r="17944" spans="1:4" x14ac:dyDescent="0.3">
      <c r="A17944" t="s">
        <v>20252</v>
      </c>
      <c r="B17944" t="s">
        <v>2079</v>
      </c>
      <c r="C17944">
        <v>16281</v>
      </c>
      <c r="D17944">
        <v>9916787441</v>
      </c>
    </row>
    <row r="17945" spans="1:4" x14ac:dyDescent="0.3">
      <c r="A17945" t="s">
        <v>20253</v>
      </c>
      <c r="B17945" t="s">
        <v>2548</v>
      </c>
      <c r="C17945">
        <v>40808</v>
      </c>
      <c r="D17945">
        <v>8128449354</v>
      </c>
    </row>
    <row r="17946" spans="1:4" x14ac:dyDescent="0.3">
      <c r="A17946" t="s">
        <v>20254</v>
      </c>
      <c r="B17946" t="s">
        <v>3533</v>
      </c>
      <c r="C17946">
        <v>55176</v>
      </c>
      <c r="D17946">
        <v>3986480021</v>
      </c>
    </row>
    <row r="17947" spans="1:4" x14ac:dyDescent="0.3">
      <c r="A17947" t="s">
        <v>20255</v>
      </c>
      <c r="B17947" t="s">
        <v>2133</v>
      </c>
      <c r="C17947">
        <v>30557</v>
      </c>
      <c r="D17947">
        <v>3609467622</v>
      </c>
    </row>
    <row r="17948" spans="1:4" x14ac:dyDescent="0.3">
      <c r="A17948" t="s">
        <v>20256</v>
      </c>
      <c r="B17948" t="s">
        <v>3144</v>
      </c>
      <c r="C17948">
        <v>56634</v>
      </c>
      <c r="D17948">
        <v>9317454674</v>
      </c>
    </row>
    <row r="17949" spans="1:4" x14ac:dyDescent="0.3">
      <c r="A17949" t="s">
        <v>20257</v>
      </c>
      <c r="B17949" t="s">
        <v>2024</v>
      </c>
      <c r="C17949">
        <v>52436</v>
      </c>
      <c r="D17949">
        <v>7462528568</v>
      </c>
    </row>
    <row r="17950" spans="1:4" x14ac:dyDescent="0.3">
      <c r="A17950" t="s">
        <v>20258</v>
      </c>
      <c r="B17950" t="s">
        <v>2244</v>
      </c>
      <c r="C17950">
        <v>30787</v>
      </c>
      <c r="D17950">
        <v>3016741628</v>
      </c>
    </row>
    <row r="17951" spans="1:4" x14ac:dyDescent="0.3">
      <c r="A17951" t="s">
        <v>20259</v>
      </c>
      <c r="B17951" t="s">
        <v>2929</v>
      </c>
      <c r="C17951">
        <v>37492</v>
      </c>
      <c r="D17951">
        <v>6000780338</v>
      </c>
    </row>
    <row r="17952" spans="1:4" x14ac:dyDescent="0.3">
      <c r="A17952" t="s">
        <v>20260</v>
      </c>
      <c r="B17952" t="s">
        <v>2246</v>
      </c>
      <c r="C17952">
        <v>19395</v>
      </c>
      <c r="D17952">
        <v>4639895275</v>
      </c>
    </row>
    <row r="17953" spans="1:4" x14ac:dyDescent="0.3">
      <c r="A17953" t="s">
        <v>20261</v>
      </c>
      <c r="B17953" t="s">
        <v>2488</v>
      </c>
      <c r="C17953">
        <v>24422</v>
      </c>
      <c r="D17953">
        <v>4401069773</v>
      </c>
    </row>
    <row r="17954" spans="1:4" x14ac:dyDescent="0.3">
      <c r="A17954" t="s">
        <v>20262</v>
      </c>
      <c r="B17954" t="s">
        <v>4461</v>
      </c>
      <c r="C17954">
        <v>20808</v>
      </c>
      <c r="D17954">
        <v>6776868107</v>
      </c>
    </row>
    <row r="17955" spans="1:4" x14ac:dyDescent="0.3">
      <c r="A17955" t="s">
        <v>20263</v>
      </c>
      <c r="B17955" t="s">
        <v>2192</v>
      </c>
      <c r="C17955">
        <v>34981</v>
      </c>
      <c r="D17955">
        <v>8887868026</v>
      </c>
    </row>
    <row r="17956" spans="1:4" x14ac:dyDescent="0.3">
      <c r="A17956" t="s">
        <v>20264</v>
      </c>
      <c r="B17956" t="s">
        <v>2075</v>
      </c>
      <c r="C17956">
        <v>15035</v>
      </c>
      <c r="D17956">
        <v>2885061928</v>
      </c>
    </row>
    <row r="17957" spans="1:4" x14ac:dyDescent="0.3">
      <c r="A17957" t="s">
        <v>20265</v>
      </c>
      <c r="B17957" t="s">
        <v>2012</v>
      </c>
      <c r="C17957">
        <v>41735</v>
      </c>
      <c r="D17957">
        <v>5000631609</v>
      </c>
    </row>
    <row r="17958" spans="1:4" x14ac:dyDescent="0.3">
      <c r="A17958" t="s">
        <v>20266</v>
      </c>
      <c r="B17958" t="s">
        <v>2300</v>
      </c>
      <c r="C17958">
        <v>44270</v>
      </c>
      <c r="D17958">
        <v>9057758911</v>
      </c>
    </row>
    <row r="17959" spans="1:4" x14ac:dyDescent="0.3">
      <c r="A17959" t="s">
        <v>20267</v>
      </c>
      <c r="B17959" t="s">
        <v>2393</v>
      </c>
      <c r="C17959">
        <v>45343</v>
      </c>
      <c r="D17959">
        <v>4768254810</v>
      </c>
    </row>
    <row r="17960" spans="1:4" x14ac:dyDescent="0.3">
      <c r="A17960" t="s">
        <v>20268</v>
      </c>
      <c r="B17960" t="s">
        <v>2127</v>
      </c>
      <c r="C17960">
        <v>59203</v>
      </c>
      <c r="D17960">
        <v>397599129</v>
      </c>
    </row>
    <row r="17961" spans="1:4" x14ac:dyDescent="0.3">
      <c r="A17961" t="s">
        <v>20269</v>
      </c>
      <c r="B17961" t="s">
        <v>2623</v>
      </c>
      <c r="C17961">
        <v>47016</v>
      </c>
      <c r="D17961">
        <v>5990182805</v>
      </c>
    </row>
    <row r="17962" spans="1:4" x14ac:dyDescent="0.3">
      <c r="A17962" t="s">
        <v>20270</v>
      </c>
      <c r="B17962" t="s">
        <v>2069</v>
      </c>
      <c r="C17962">
        <v>20164</v>
      </c>
      <c r="D17962">
        <v>273083503</v>
      </c>
    </row>
    <row r="17963" spans="1:4" x14ac:dyDescent="0.3">
      <c r="A17963" t="s">
        <v>20271</v>
      </c>
      <c r="B17963" t="s">
        <v>2409</v>
      </c>
      <c r="C17963">
        <v>37507</v>
      </c>
      <c r="D17963">
        <v>4997183822</v>
      </c>
    </row>
    <row r="17964" spans="1:4" x14ac:dyDescent="0.3">
      <c r="A17964" t="s">
        <v>20272</v>
      </c>
      <c r="B17964" t="s">
        <v>2223</v>
      </c>
      <c r="C17964">
        <v>11044</v>
      </c>
      <c r="D17964">
        <v>9829586073</v>
      </c>
    </row>
    <row r="17965" spans="1:4" x14ac:dyDescent="0.3">
      <c r="A17965" t="s">
        <v>20273</v>
      </c>
      <c r="B17965" t="s">
        <v>2670</v>
      </c>
      <c r="C17965">
        <v>44661</v>
      </c>
      <c r="D17965">
        <v>3516592710</v>
      </c>
    </row>
    <row r="17966" spans="1:4" x14ac:dyDescent="0.3">
      <c r="A17966" t="s">
        <v>20274</v>
      </c>
      <c r="B17966" t="s">
        <v>1940</v>
      </c>
      <c r="C17966">
        <v>12686</v>
      </c>
      <c r="D17966">
        <v>7906441400</v>
      </c>
    </row>
    <row r="17967" spans="1:4" x14ac:dyDescent="0.3">
      <c r="A17967" t="s">
        <v>20275</v>
      </c>
      <c r="B17967" t="s">
        <v>2312</v>
      </c>
      <c r="C17967">
        <v>40101</v>
      </c>
      <c r="D17967">
        <v>9264026959</v>
      </c>
    </row>
    <row r="17968" spans="1:4" x14ac:dyDescent="0.3">
      <c r="A17968" t="s">
        <v>20276</v>
      </c>
      <c r="B17968" t="s">
        <v>3376</v>
      </c>
      <c r="C17968">
        <v>14137</v>
      </c>
      <c r="D17968">
        <v>7837437543</v>
      </c>
    </row>
    <row r="17969" spans="1:4" x14ac:dyDescent="0.3">
      <c r="A17969" t="s">
        <v>20277</v>
      </c>
      <c r="B17969" t="s">
        <v>3291</v>
      </c>
      <c r="C17969">
        <v>51874</v>
      </c>
      <c r="D17969">
        <v>5990182805</v>
      </c>
    </row>
    <row r="17970" spans="1:4" x14ac:dyDescent="0.3">
      <c r="A17970" t="s">
        <v>20278</v>
      </c>
      <c r="B17970" t="s">
        <v>2302</v>
      </c>
      <c r="C17970">
        <v>29073</v>
      </c>
      <c r="D17970">
        <v>3428040538</v>
      </c>
    </row>
    <row r="17971" spans="1:4" x14ac:dyDescent="0.3">
      <c r="A17971" t="s">
        <v>20279</v>
      </c>
      <c r="B17971" t="s">
        <v>2223</v>
      </c>
      <c r="C17971">
        <v>21730</v>
      </c>
      <c r="D17971">
        <v>4011453366</v>
      </c>
    </row>
    <row r="17972" spans="1:4" x14ac:dyDescent="0.3">
      <c r="A17972" t="s">
        <v>20280</v>
      </c>
      <c r="B17972" t="s">
        <v>3785</v>
      </c>
      <c r="C17972">
        <v>13481</v>
      </c>
      <c r="D17972">
        <v>8069192305</v>
      </c>
    </row>
    <row r="17973" spans="1:4" x14ac:dyDescent="0.3">
      <c r="A17973" t="s">
        <v>20281</v>
      </c>
      <c r="B17973" t="s">
        <v>2494</v>
      </c>
      <c r="C17973">
        <v>29725</v>
      </c>
      <c r="D17973">
        <v>7489370671</v>
      </c>
    </row>
    <row r="17974" spans="1:4" x14ac:dyDescent="0.3">
      <c r="A17974" t="s">
        <v>20282</v>
      </c>
      <c r="B17974" t="s">
        <v>2308</v>
      </c>
      <c r="C17974">
        <v>28538</v>
      </c>
      <c r="D17974">
        <v>7281103514</v>
      </c>
    </row>
    <row r="17975" spans="1:4" x14ac:dyDescent="0.3">
      <c r="A17975" t="s">
        <v>20283</v>
      </c>
      <c r="B17975" t="s">
        <v>2358</v>
      </c>
      <c r="C17975">
        <v>12314</v>
      </c>
      <c r="D17975">
        <v>6510701464</v>
      </c>
    </row>
    <row r="17976" spans="1:4" x14ac:dyDescent="0.3">
      <c r="A17976" t="s">
        <v>20284</v>
      </c>
      <c r="B17976" t="s">
        <v>2251</v>
      </c>
      <c r="C17976">
        <v>58094</v>
      </c>
      <c r="D17976">
        <v>4639895275</v>
      </c>
    </row>
    <row r="17977" spans="1:4" x14ac:dyDescent="0.3">
      <c r="A17977" t="s">
        <v>20285</v>
      </c>
      <c r="B17977" t="s">
        <v>2223</v>
      </c>
      <c r="C17977">
        <v>19045</v>
      </c>
      <c r="D17977">
        <v>5561472151</v>
      </c>
    </row>
    <row r="17978" spans="1:4" x14ac:dyDescent="0.3">
      <c r="A17978" t="s">
        <v>20286</v>
      </c>
      <c r="B17978" t="s">
        <v>2323</v>
      </c>
      <c r="C17978">
        <v>39670</v>
      </c>
      <c r="D17978">
        <v>8841637323</v>
      </c>
    </row>
    <row r="17979" spans="1:4" x14ac:dyDescent="0.3">
      <c r="A17979" t="s">
        <v>20287</v>
      </c>
      <c r="B17979" t="s">
        <v>2990</v>
      </c>
      <c r="C17979">
        <v>50074</v>
      </c>
      <c r="D17979">
        <v>4039266773</v>
      </c>
    </row>
    <row r="17980" spans="1:4" x14ac:dyDescent="0.3">
      <c r="A17980" t="s">
        <v>20288</v>
      </c>
      <c r="B17980" t="s">
        <v>2391</v>
      </c>
      <c r="C17980">
        <v>40413</v>
      </c>
      <c r="D17980">
        <v>7585281072</v>
      </c>
    </row>
    <row r="17981" spans="1:4" x14ac:dyDescent="0.3">
      <c r="A17981" t="s">
        <v>20289</v>
      </c>
      <c r="B17981" t="s">
        <v>3533</v>
      </c>
      <c r="C17981">
        <v>50345</v>
      </c>
      <c r="D17981">
        <v>7462961601</v>
      </c>
    </row>
    <row r="17982" spans="1:4" x14ac:dyDescent="0.3">
      <c r="A17982" t="s">
        <v>20290</v>
      </c>
      <c r="B17982" t="s">
        <v>2680</v>
      </c>
      <c r="C17982">
        <v>57181</v>
      </c>
      <c r="D17982">
        <v>3273288531</v>
      </c>
    </row>
    <row r="17983" spans="1:4" x14ac:dyDescent="0.3">
      <c r="A17983" t="s">
        <v>20291</v>
      </c>
      <c r="B17983" t="s">
        <v>2246</v>
      </c>
      <c r="C17983">
        <v>26643</v>
      </c>
      <c r="D17983">
        <v>7966083349</v>
      </c>
    </row>
    <row r="17984" spans="1:4" x14ac:dyDescent="0.3">
      <c r="A17984" t="s">
        <v>20292</v>
      </c>
      <c r="B17984" t="s">
        <v>2496</v>
      </c>
      <c r="C17984">
        <v>32471</v>
      </c>
      <c r="D17984">
        <v>2908560011</v>
      </c>
    </row>
    <row r="17985" spans="1:4" x14ac:dyDescent="0.3">
      <c r="A17985" t="s">
        <v>20293</v>
      </c>
      <c r="B17985" t="s">
        <v>2727</v>
      </c>
      <c r="C17985">
        <v>17628</v>
      </c>
      <c r="D17985">
        <v>9331851693</v>
      </c>
    </row>
    <row r="17986" spans="1:4" x14ac:dyDescent="0.3">
      <c r="A17986" t="s">
        <v>20294</v>
      </c>
      <c r="B17986" t="s">
        <v>3237</v>
      </c>
      <c r="C17986">
        <v>10205</v>
      </c>
      <c r="D17986">
        <v>3661649302</v>
      </c>
    </row>
    <row r="17987" spans="1:4" x14ac:dyDescent="0.3">
      <c r="A17987" t="s">
        <v>20295</v>
      </c>
      <c r="B17987" t="s">
        <v>2286</v>
      </c>
      <c r="C17987">
        <v>10951</v>
      </c>
      <c r="D17987">
        <v>5186660353</v>
      </c>
    </row>
    <row r="17988" spans="1:4" x14ac:dyDescent="0.3">
      <c r="A17988" t="s">
        <v>20296</v>
      </c>
      <c r="B17988" t="s">
        <v>2608</v>
      </c>
      <c r="C17988">
        <v>17037</v>
      </c>
      <c r="D17988">
        <v>8731494560</v>
      </c>
    </row>
    <row r="17989" spans="1:4" x14ac:dyDescent="0.3">
      <c r="A17989" t="s">
        <v>20297</v>
      </c>
      <c r="B17989" t="s">
        <v>2716</v>
      </c>
      <c r="C17989">
        <v>59312</v>
      </c>
      <c r="D17989">
        <v>9340388305</v>
      </c>
    </row>
    <row r="17990" spans="1:4" x14ac:dyDescent="0.3">
      <c r="A17990" t="s">
        <v>20298</v>
      </c>
      <c r="B17990" t="s">
        <v>2266</v>
      </c>
      <c r="C17990">
        <v>57279</v>
      </c>
      <c r="D17990">
        <v>5234982726</v>
      </c>
    </row>
    <row r="17991" spans="1:4" x14ac:dyDescent="0.3">
      <c r="A17991" t="s">
        <v>20299</v>
      </c>
      <c r="B17991" t="s">
        <v>2032</v>
      </c>
      <c r="C17991">
        <v>49539</v>
      </c>
      <c r="D17991">
        <v>2426144645</v>
      </c>
    </row>
    <row r="17992" spans="1:4" x14ac:dyDescent="0.3">
      <c r="A17992" t="s">
        <v>20300</v>
      </c>
      <c r="B17992" t="s">
        <v>2214</v>
      </c>
      <c r="C17992">
        <v>22631</v>
      </c>
      <c r="D17992">
        <v>8335120919</v>
      </c>
    </row>
    <row r="17993" spans="1:4" x14ac:dyDescent="0.3">
      <c r="A17993" t="s">
        <v>20301</v>
      </c>
      <c r="B17993" t="s">
        <v>2043</v>
      </c>
      <c r="C17993">
        <v>42622</v>
      </c>
      <c r="D17993">
        <v>3569414450</v>
      </c>
    </row>
    <row r="17994" spans="1:4" x14ac:dyDescent="0.3">
      <c r="A17994" t="s">
        <v>20302</v>
      </c>
      <c r="B17994" t="s">
        <v>2365</v>
      </c>
      <c r="C17994">
        <v>40989</v>
      </c>
      <c r="D17994">
        <v>62571575</v>
      </c>
    </row>
    <row r="17995" spans="1:4" x14ac:dyDescent="0.3">
      <c r="A17995" t="s">
        <v>20303</v>
      </c>
      <c r="B17995" t="s">
        <v>2680</v>
      </c>
      <c r="C17995">
        <v>20100</v>
      </c>
      <c r="D17995">
        <v>6938295417</v>
      </c>
    </row>
    <row r="17996" spans="1:4" x14ac:dyDescent="0.3">
      <c r="A17996" t="s">
        <v>20304</v>
      </c>
      <c r="B17996" t="s">
        <v>2478</v>
      </c>
      <c r="C17996">
        <v>41701</v>
      </c>
      <c r="D17996">
        <v>7585281072</v>
      </c>
    </row>
    <row r="17997" spans="1:4" x14ac:dyDescent="0.3">
      <c r="A17997" t="s">
        <v>20305</v>
      </c>
      <c r="B17997" t="s">
        <v>2073</v>
      </c>
      <c r="C17997">
        <v>23686</v>
      </c>
      <c r="D17997">
        <v>7769010411</v>
      </c>
    </row>
    <row r="17998" spans="1:4" x14ac:dyDescent="0.3">
      <c r="A17998" t="s">
        <v>20306</v>
      </c>
      <c r="B17998" t="s">
        <v>4163</v>
      </c>
      <c r="C17998">
        <v>36167</v>
      </c>
      <c r="D17998">
        <v>1192770250</v>
      </c>
    </row>
    <row r="17999" spans="1:4" x14ac:dyDescent="0.3">
      <c r="A17999" t="s">
        <v>20307</v>
      </c>
      <c r="B17999" t="s">
        <v>2205</v>
      </c>
      <c r="C17999">
        <v>24540</v>
      </c>
      <c r="D17999">
        <v>3858163570</v>
      </c>
    </row>
    <row r="18000" spans="1:4" x14ac:dyDescent="0.3">
      <c r="A18000" t="s">
        <v>20308</v>
      </c>
      <c r="B18000" t="s">
        <v>2030</v>
      </c>
      <c r="C18000">
        <v>32362</v>
      </c>
      <c r="D18000">
        <v>5795848808</v>
      </c>
    </row>
    <row r="18001" spans="1:4" x14ac:dyDescent="0.3">
      <c r="A18001" t="s">
        <v>20309</v>
      </c>
      <c r="B18001" t="s">
        <v>2536</v>
      </c>
      <c r="C18001">
        <v>56958</v>
      </c>
      <c r="D18001">
        <v>7188904251</v>
      </c>
    </row>
    <row r="18002" spans="1:4" x14ac:dyDescent="0.3">
      <c r="A18002" t="s">
        <v>20310</v>
      </c>
      <c r="B18002" t="s">
        <v>2223</v>
      </c>
      <c r="C18002">
        <v>36010</v>
      </c>
      <c r="D18002">
        <v>9114174103</v>
      </c>
    </row>
    <row r="18003" spans="1:4" x14ac:dyDescent="0.3">
      <c r="A18003" t="s">
        <v>20311</v>
      </c>
      <c r="B18003" t="s">
        <v>2714</v>
      </c>
      <c r="C18003">
        <v>45801</v>
      </c>
      <c r="D18003">
        <v>4359854056</v>
      </c>
    </row>
    <row r="18004" spans="1:4" x14ac:dyDescent="0.3">
      <c r="A18004" t="s">
        <v>20312</v>
      </c>
      <c r="B18004" t="s">
        <v>2101</v>
      </c>
      <c r="C18004">
        <v>56973</v>
      </c>
      <c r="D18004">
        <v>1053331541</v>
      </c>
    </row>
    <row r="18005" spans="1:4" x14ac:dyDescent="0.3">
      <c r="A18005" t="s">
        <v>20313</v>
      </c>
      <c r="B18005" t="s">
        <v>2175</v>
      </c>
      <c r="C18005">
        <v>59105</v>
      </c>
      <c r="D18005">
        <v>3569414450</v>
      </c>
    </row>
    <row r="18006" spans="1:4" x14ac:dyDescent="0.3">
      <c r="A18006" t="s">
        <v>20314</v>
      </c>
      <c r="B18006" t="s">
        <v>2587</v>
      </c>
      <c r="C18006">
        <v>41708</v>
      </c>
      <c r="D18006">
        <v>8264394108</v>
      </c>
    </row>
    <row r="18007" spans="1:4" x14ac:dyDescent="0.3">
      <c r="A18007" t="s">
        <v>20315</v>
      </c>
      <c r="B18007" t="s">
        <v>2077</v>
      </c>
      <c r="C18007">
        <v>26497</v>
      </c>
      <c r="D18007">
        <v>7778092905</v>
      </c>
    </row>
    <row r="18008" spans="1:4" x14ac:dyDescent="0.3">
      <c r="A18008" t="s">
        <v>20316</v>
      </c>
      <c r="B18008" t="s">
        <v>2001</v>
      </c>
      <c r="C18008">
        <v>23053</v>
      </c>
      <c r="D18008">
        <v>1887308636</v>
      </c>
    </row>
    <row r="18009" spans="1:4" x14ac:dyDescent="0.3">
      <c r="A18009" t="s">
        <v>20317</v>
      </c>
      <c r="B18009" t="s">
        <v>2663</v>
      </c>
      <c r="C18009">
        <v>28599</v>
      </c>
      <c r="D18009">
        <v>1014658829</v>
      </c>
    </row>
    <row r="18010" spans="1:4" x14ac:dyDescent="0.3">
      <c r="A18010" t="s">
        <v>20318</v>
      </c>
      <c r="B18010" t="s">
        <v>2778</v>
      </c>
      <c r="C18010">
        <v>21613</v>
      </c>
      <c r="D18010">
        <v>7467563949</v>
      </c>
    </row>
    <row r="18011" spans="1:4" x14ac:dyDescent="0.3">
      <c r="A18011" t="s">
        <v>20319</v>
      </c>
      <c r="B18011" t="s">
        <v>2734</v>
      </c>
      <c r="C18011">
        <v>44245</v>
      </c>
      <c r="D18011">
        <v>4235594176</v>
      </c>
    </row>
    <row r="18012" spans="1:4" x14ac:dyDescent="0.3">
      <c r="A18012" t="s">
        <v>20320</v>
      </c>
      <c r="B18012" t="s">
        <v>2473</v>
      </c>
      <c r="C18012">
        <v>44514</v>
      </c>
      <c r="D18012">
        <v>3806430489</v>
      </c>
    </row>
    <row r="18013" spans="1:4" x14ac:dyDescent="0.3">
      <c r="A18013" t="s">
        <v>20321</v>
      </c>
      <c r="B18013" t="s">
        <v>2762</v>
      </c>
      <c r="C18013">
        <v>26288</v>
      </c>
      <c r="D18013">
        <v>6938295417</v>
      </c>
    </row>
    <row r="18014" spans="1:4" x14ac:dyDescent="0.3">
      <c r="A18014" t="s">
        <v>20322</v>
      </c>
      <c r="B18014" t="s">
        <v>2293</v>
      </c>
      <c r="C18014">
        <v>33797</v>
      </c>
      <c r="D18014">
        <v>8145387981</v>
      </c>
    </row>
    <row r="18015" spans="1:4" x14ac:dyDescent="0.3">
      <c r="A18015" t="s">
        <v>20323</v>
      </c>
      <c r="B18015" t="s">
        <v>2271</v>
      </c>
      <c r="C18015">
        <v>57136</v>
      </c>
      <c r="D18015">
        <v>9939542542</v>
      </c>
    </row>
    <row r="18016" spans="1:4" x14ac:dyDescent="0.3">
      <c r="A18016" t="s">
        <v>20324</v>
      </c>
      <c r="B18016" t="s">
        <v>2077</v>
      </c>
      <c r="C18016">
        <v>46329</v>
      </c>
      <c r="D18016">
        <v>8646243699</v>
      </c>
    </row>
    <row r="18017" spans="1:4" x14ac:dyDescent="0.3">
      <c r="A18017" t="s">
        <v>20325</v>
      </c>
      <c r="B18017" t="s">
        <v>2507</v>
      </c>
      <c r="C18017">
        <v>37861</v>
      </c>
      <c r="D18017">
        <v>8264394108</v>
      </c>
    </row>
    <row r="18018" spans="1:4" x14ac:dyDescent="0.3">
      <c r="A18018" t="s">
        <v>20326</v>
      </c>
      <c r="B18018" t="s">
        <v>2660</v>
      </c>
      <c r="C18018">
        <v>32399</v>
      </c>
      <c r="D18018">
        <v>2158895349</v>
      </c>
    </row>
    <row r="18019" spans="1:4" x14ac:dyDescent="0.3">
      <c r="A18019" t="s">
        <v>20327</v>
      </c>
      <c r="B18019" t="s">
        <v>2997</v>
      </c>
      <c r="C18019">
        <v>51640</v>
      </c>
      <c r="D18019">
        <v>3547596165</v>
      </c>
    </row>
    <row r="18020" spans="1:4" x14ac:dyDescent="0.3">
      <c r="A18020" t="s">
        <v>20328</v>
      </c>
      <c r="B18020" t="s">
        <v>2574</v>
      </c>
      <c r="C18020">
        <v>11975</v>
      </c>
      <c r="D18020">
        <v>999389173</v>
      </c>
    </row>
    <row r="18021" spans="1:4" x14ac:dyDescent="0.3">
      <c r="A18021" t="s">
        <v>20329</v>
      </c>
      <c r="B18021" t="s">
        <v>2365</v>
      </c>
      <c r="C18021">
        <v>56145</v>
      </c>
      <c r="D18021">
        <v>453763030</v>
      </c>
    </row>
    <row r="18022" spans="1:4" x14ac:dyDescent="0.3">
      <c r="A18022" t="s">
        <v>20330</v>
      </c>
      <c r="B18022" t="s">
        <v>2554</v>
      </c>
      <c r="C18022">
        <v>15631</v>
      </c>
      <c r="D18022">
        <v>9939542542</v>
      </c>
    </row>
    <row r="18023" spans="1:4" x14ac:dyDescent="0.3">
      <c r="A18023" t="s">
        <v>20331</v>
      </c>
      <c r="B18023" t="s">
        <v>2001</v>
      </c>
      <c r="C18023">
        <v>43348</v>
      </c>
      <c r="D18023">
        <v>4639895275</v>
      </c>
    </row>
    <row r="18024" spans="1:4" x14ac:dyDescent="0.3">
      <c r="A18024" t="s">
        <v>20332</v>
      </c>
      <c r="B18024" t="s">
        <v>2470</v>
      </c>
      <c r="C18024">
        <v>50251</v>
      </c>
      <c r="D18024">
        <v>7001733199</v>
      </c>
    </row>
    <row r="18025" spans="1:4" x14ac:dyDescent="0.3">
      <c r="A18025" t="s">
        <v>20333</v>
      </c>
      <c r="B18025" t="s">
        <v>3915</v>
      </c>
      <c r="C18025">
        <v>56440</v>
      </c>
      <c r="D18025">
        <v>5005774041</v>
      </c>
    </row>
    <row r="18026" spans="1:4" x14ac:dyDescent="0.3">
      <c r="A18026" t="s">
        <v>20334</v>
      </c>
      <c r="B18026" t="s">
        <v>2099</v>
      </c>
      <c r="C18026">
        <v>33170</v>
      </c>
      <c r="D18026">
        <v>4472356473</v>
      </c>
    </row>
    <row r="18027" spans="1:4" x14ac:dyDescent="0.3">
      <c r="A18027" t="s">
        <v>20335</v>
      </c>
      <c r="B18027" t="s">
        <v>1995</v>
      </c>
      <c r="C18027">
        <v>43318</v>
      </c>
      <c r="D18027">
        <v>9705650896</v>
      </c>
    </row>
    <row r="18028" spans="1:4" x14ac:dyDescent="0.3">
      <c r="A18028" t="s">
        <v>20336</v>
      </c>
      <c r="B18028" t="s">
        <v>2802</v>
      </c>
      <c r="C18028">
        <v>37311</v>
      </c>
      <c r="D18028">
        <v>3779559293</v>
      </c>
    </row>
    <row r="18029" spans="1:4" x14ac:dyDescent="0.3">
      <c r="A18029" t="s">
        <v>20337</v>
      </c>
      <c r="B18029" t="s">
        <v>2734</v>
      </c>
      <c r="C18029">
        <v>51165</v>
      </c>
      <c r="D18029">
        <v>3597778305</v>
      </c>
    </row>
    <row r="18030" spans="1:4" x14ac:dyDescent="0.3">
      <c r="A18030" t="s">
        <v>20338</v>
      </c>
      <c r="B18030" t="s">
        <v>3291</v>
      </c>
      <c r="C18030">
        <v>59042</v>
      </c>
      <c r="D18030">
        <v>3219601650</v>
      </c>
    </row>
    <row r="18031" spans="1:4" x14ac:dyDescent="0.3">
      <c r="A18031" t="s">
        <v>20339</v>
      </c>
      <c r="B18031" t="s">
        <v>2415</v>
      </c>
      <c r="C18031">
        <v>29705</v>
      </c>
      <c r="D18031">
        <v>5907724676</v>
      </c>
    </row>
    <row r="18032" spans="1:4" x14ac:dyDescent="0.3">
      <c r="A18032" t="s">
        <v>20340</v>
      </c>
      <c r="B18032" t="s">
        <v>2617</v>
      </c>
      <c r="C18032">
        <v>27526</v>
      </c>
      <c r="D18032">
        <v>3819859829</v>
      </c>
    </row>
    <row r="18033" spans="1:4" x14ac:dyDescent="0.3">
      <c r="A18033" t="s">
        <v>20341</v>
      </c>
      <c r="B18033" t="s">
        <v>2149</v>
      </c>
      <c r="C18033">
        <v>51783</v>
      </c>
      <c r="D18033">
        <v>6520635286</v>
      </c>
    </row>
    <row r="18034" spans="1:4" x14ac:dyDescent="0.3">
      <c r="A18034" t="s">
        <v>20342</v>
      </c>
      <c r="B18034" t="s">
        <v>1974</v>
      </c>
      <c r="C18034">
        <v>14914</v>
      </c>
      <c r="D18034">
        <v>5511711233</v>
      </c>
    </row>
    <row r="18035" spans="1:4" x14ac:dyDescent="0.3">
      <c r="A18035" t="s">
        <v>20343</v>
      </c>
      <c r="B18035" t="s">
        <v>2853</v>
      </c>
      <c r="C18035">
        <v>14176</v>
      </c>
      <c r="D18035">
        <v>5637692440</v>
      </c>
    </row>
    <row r="18036" spans="1:4" x14ac:dyDescent="0.3">
      <c r="A18036" t="s">
        <v>20344</v>
      </c>
      <c r="B18036" t="s">
        <v>1999</v>
      </c>
      <c r="C18036">
        <v>43046</v>
      </c>
      <c r="D18036">
        <v>9023313240</v>
      </c>
    </row>
    <row r="18037" spans="1:4" x14ac:dyDescent="0.3">
      <c r="A18037" t="s">
        <v>20345</v>
      </c>
      <c r="B18037" t="s">
        <v>1964</v>
      </c>
      <c r="C18037">
        <v>13340</v>
      </c>
      <c r="D18037">
        <v>9104569016</v>
      </c>
    </row>
    <row r="18038" spans="1:4" x14ac:dyDescent="0.3">
      <c r="A18038" t="s">
        <v>20346</v>
      </c>
      <c r="B18038" t="s">
        <v>3533</v>
      </c>
      <c r="C18038">
        <v>16421</v>
      </c>
      <c r="D18038">
        <v>509393462</v>
      </c>
    </row>
    <row r="18039" spans="1:4" x14ac:dyDescent="0.3">
      <c r="A18039" t="s">
        <v>20347</v>
      </c>
      <c r="B18039" t="s">
        <v>2691</v>
      </c>
      <c r="C18039">
        <v>37596</v>
      </c>
      <c r="D18039">
        <v>8748349712</v>
      </c>
    </row>
    <row r="18040" spans="1:4" x14ac:dyDescent="0.3">
      <c r="A18040" t="s">
        <v>20348</v>
      </c>
      <c r="B18040" t="s">
        <v>1960</v>
      </c>
      <c r="C18040">
        <v>37992</v>
      </c>
      <c r="D18040">
        <v>4342145855</v>
      </c>
    </row>
    <row r="18041" spans="1:4" x14ac:dyDescent="0.3">
      <c r="A18041" t="s">
        <v>20349</v>
      </c>
      <c r="B18041" t="s">
        <v>2266</v>
      </c>
      <c r="C18041">
        <v>54873</v>
      </c>
      <c r="D18041">
        <v>2456061896</v>
      </c>
    </row>
    <row r="18042" spans="1:4" x14ac:dyDescent="0.3">
      <c r="A18042" t="s">
        <v>20350</v>
      </c>
      <c r="B18042" t="s">
        <v>1936</v>
      </c>
      <c r="C18042">
        <v>29521</v>
      </c>
      <c r="D18042">
        <v>3547596165</v>
      </c>
    </row>
    <row r="18043" spans="1:4" x14ac:dyDescent="0.3">
      <c r="A18043" t="s">
        <v>20351</v>
      </c>
      <c r="B18043" t="s">
        <v>2244</v>
      </c>
      <c r="C18043">
        <v>27457</v>
      </c>
      <c r="D18043">
        <v>5948190226</v>
      </c>
    </row>
    <row r="18044" spans="1:4" x14ac:dyDescent="0.3">
      <c r="A18044" t="s">
        <v>20352</v>
      </c>
      <c r="B18044" t="s">
        <v>2383</v>
      </c>
      <c r="C18044">
        <v>40086</v>
      </c>
      <c r="D18044">
        <v>3545427749</v>
      </c>
    </row>
    <row r="18045" spans="1:4" x14ac:dyDescent="0.3">
      <c r="A18045" t="s">
        <v>20353</v>
      </c>
      <c r="B18045" t="s">
        <v>2149</v>
      </c>
      <c r="C18045">
        <v>11994</v>
      </c>
      <c r="D18045">
        <v>6227038881</v>
      </c>
    </row>
    <row r="18046" spans="1:4" x14ac:dyDescent="0.3">
      <c r="A18046" t="s">
        <v>20354</v>
      </c>
      <c r="B18046" t="s">
        <v>1962</v>
      </c>
      <c r="C18046">
        <v>54612</v>
      </c>
      <c r="D18046">
        <v>3213290963</v>
      </c>
    </row>
    <row r="18047" spans="1:4" x14ac:dyDescent="0.3">
      <c r="A18047" t="s">
        <v>20355</v>
      </c>
      <c r="B18047" t="s">
        <v>3873</v>
      </c>
      <c r="C18047">
        <v>54611</v>
      </c>
      <c r="D18047">
        <v>1895483948</v>
      </c>
    </row>
    <row r="18048" spans="1:4" x14ac:dyDescent="0.3">
      <c r="A18048" t="s">
        <v>20356</v>
      </c>
      <c r="B18048" t="s">
        <v>2623</v>
      </c>
      <c r="C18048">
        <v>37283</v>
      </c>
      <c r="D18048">
        <v>5779075530</v>
      </c>
    </row>
    <row r="18049" spans="1:4" x14ac:dyDescent="0.3">
      <c r="A18049" t="s">
        <v>20357</v>
      </c>
      <c r="B18049" t="s">
        <v>3092</v>
      </c>
      <c r="C18049">
        <v>55071</v>
      </c>
      <c r="D18049">
        <v>6436551115</v>
      </c>
    </row>
    <row r="18050" spans="1:4" x14ac:dyDescent="0.3">
      <c r="A18050" t="s">
        <v>20358</v>
      </c>
      <c r="B18050" t="s">
        <v>3560</v>
      </c>
      <c r="C18050">
        <v>41828</v>
      </c>
      <c r="D18050">
        <v>813832926</v>
      </c>
    </row>
    <row r="18051" spans="1:4" x14ac:dyDescent="0.3">
      <c r="A18051" t="s">
        <v>20359</v>
      </c>
      <c r="B18051" t="s">
        <v>2396</v>
      </c>
      <c r="C18051">
        <v>16334</v>
      </c>
      <c r="D18051">
        <v>9264026959</v>
      </c>
    </row>
    <row r="18052" spans="1:4" x14ac:dyDescent="0.3">
      <c r="A18052" t="s">
        <v>20360</v>
      </c>
      <c r="B18052" t="s">
        <v>2557</v>
      </c>
      <c r="C18052">
        <v>56572</v>
      </c>
      <c r="D18052">
        <v>85304042</v>
      </c>
    </row>
    <row r="18053" spans="1:4" x14ac:dyDescent="0.3">
      <c r="A18053" t="s">
        <v>20361</v>
      </c>
      <c r="B18053" t="s">
        <v>2736</v>
      </c>
      <c r="C18053">
        <v>17350</v>
      </c>
      <c r="D18053">
        <v>8482007106</v>
      </c>
    </row>
    <row r="18054" spans="1:4" x14ac:dyDescent="0.3">
      <c r="A18054" t="s">
        <v>20362</v>
      </c>
      <c r="B18054" t="s">
        <v>2691</v>
      </c>
      <c r="C18054">
        <v>15111</v>
      </c>
      <c r="D18054">
        <v>6842797632</v>
      </c>
    </row>
    <row r="18055" spans="1:4" x14ac:dyDescent="0.3">
      <c r="A18055" t="s">
        <v>20363</v>
      </c>
      <c r="B18055" t="s">
        <v>2321</v>
      </c>
      <c r="C18055">
        <v>53037</v>
      </c>
      <c r="D18055">
        <v>7160109333</v>
      </c>
    </row>
    <row r="18056" spans="1:4" x14ac:dyDescent="0.3">
      <c r="A18056" t="s">
        <v>20364</v>
      </c>
      <c r="B18056" t="s">
        <v>2004</v>
      </c>
      <c r="C18056">
        <v>14645</v>
      </c>
      <c r="D18056">
        <v>3891707452</v>
      </c>
    </row>
    <row r="18057" spans="1:4" x14ac:dyDescent="0.3">
      <c r="A18057" t="s">
        <v>20365</v>
      </c>
      <c r="B18057" t="s">
        <v>1991</v>
      </c>
      <c r="C18057">
        <v>47024</v>
      </c>
      <c r="D18057">
        <v>1391414047</v>
      </c>
    </row>
    <row r="18058" spans="1:4" x14ac:dyDescent="0.3">
      <c r="A18058" t="s">
        <v>20366</v>
      </c>
      <c r="B18058" t="s">
        <v>2802</v>
      </c>
      <c r="C18058">
        <v>41962</v>
      </c>
      <c r="D18058">
        <v>8333777430</v>
      </c>
    </row>
    <row r="18059" spans="1:4" x14ac:dyDescent="0.3">
      <c r="A18059" t="s">
        <v>20367</v>
      </c>
      <c r="B18059" t="s">
        <v>2266</v>
      </c>
      <c r="C18059">
        <v>27275</v>
      </c>
      <c r="D18059">
        <v>9328457335</v>
      </c>
    </row>
    <row r="18060" spans="1:4" x14ac:dyDescent="0.3">
      <c r="A18060" t="s">
        <v>20368</v>
      </c>
      <c r="B18060" t="s">
        <v>2001</v>
      </c>
      <c r="C18060">
        <v>18579</v>
      </c>
      <c r="D18060">
        <v>7741079360</v>
      </c>
    </row>
    <row r="18061" spans="1:4" x14ac:dyDescent="0.3">
      <c r="A18061" t="s">
        <v>20369</v>
      </c>
      <c r="B18061" t="s">
        <v>2319</v>
      </c>
      <c r="C18061">
        <v>44009</v>
      </c>
      <c r="D18061">
        <v>5395528121</v>
      </c>
    </row>
    <row r="18062" spans="1:4" x14ac:dyDescent="0.3">
      <c r="A18062" t="s">
        <v>20370</v>
      </c>
      <c r="B18062" t="s">
        <v>2496</v>
      </c>
      <c r="C18062">
        <v>54837</v>
      </c>
      <c r="D18062">
        <v>549857826</v>
      </c>
    </row>
    <row r="18063" spans="1:4" x14ac:dyDescent="0.3">
      <c r="A18063" t="s">
        <v>20371</v>
      </c>
      <c r="B18063" t="s">
        <v>2207</v>
      </c>
      <c r="C18063">
        <v>12284</v>
      </c>
      <c r="D18063">
        <v>2533903736</v>
      </c>
    </row>
    <row r="18064" spans="1:4" x14ac:dyDescent="0.3">
      <c r="A18064" t="s">
        <v>20372</v>
      </c>
      <c r="B18064" t="s">
        <v>2491</v>
      </c>
      <c r="C18064">
        <v>40450</v>
      </c>
      <c r="D18064">
        <v>1081492333</v>
      </c>
    </row>
    <row r="18065" spans="1:4" x14ac:dyDescent="0.3">
      <c r="A18065" t="s">
        <v>20373</v>
      </c>
      <c r="B18065" t="s">
        <v>2223</v>
      </c>
      <c r="C18065">
        <v>50228</v>
      </c>
      <c r="D18065">
        <v>3891707452</v>
      </c>
    </row>
    <row r="18066" spans="1:4" x14ac:dyDescent="0.3">
      <c r="A18066" t="s">
        <v>20374</v>
      </c>
      <c r="B18066" t="s">
        <v>2135</v>
      </c>
      <c r="C18066">
        <v>59654</v>
      </c>
      <c r="D18066">
        <v>5552170407</v>
      </c>
    </row>
    <row r="18067" spans="1:4" x14ac:dyDescent="0.3">
      <c r="A18067" t="s">
        <v>20375</v>
      </c>
      <c r="B18067" t="s">
        <v>2914</v>
      </c>
      <c r="C18067">
        <v>28538</v>
      </c>
      <c r="D18067">
        <v>9627071331</v>
      </c>
    </row>
    <row r="18068" spans="1:4" x14ac:dyDescent="0.3">
      <c r="A18068" t="s">
        <v>20376</v>
      </c>
      <c r="B18068" t="s">
        <v>2059</v>
      </c>
      <c r="C18068">
        <v>13510</v>
      </c>
      <c r="D18068">
        <v>1009146149</v>
      </c>
    </row>
    <row r="18069" spans="1:4" x14ac:dyDescent="0.3">
      <c r="A18069" t="s">
        <v>20377</v>
      </c>
      <c r="B18069" t="s">
        <v>2312</v>
      </c>
      <c r="C18069">
        <v>41478</v>
      </c>
      <c r="D18069">
        <v>7866715386</v>
      </c>
    </row>
    <row r="18070" spans="1:4" x14ac:dyDescent="0.3">
      <c r="A18070" t="s">
        <v>20378</v>
      </c>
      <c r="B18070" t="s">
        <v>2127</v>
      </c>
      <c r="C18070">
        <v>54346</v>
      </c>
      <c r="D18070">
        <v>2677632772</v>
      </c>
    </row>
    <row r="18071" spans="1:4" x14ac:dyDescent="0.3">
      <c r="A18071" t="s">
        <v>20379</v>
      </c>
      <c r="B18071" t="s">
        <v>2457</v>
      </c>
      <c r="C18071">
        <v>41552</v>
      </c>
      <c r="D18071">
        <v>3524504531</v>
      </c>
    </row>
    <row r="18072" spans="1:4" x14ac:dyDescent="0.3">
      <c r="A18072" t="s">
        <v>20380</v>
      </c>
      <c r="B18072" t="s">
        <v>2018</v>
      </c>
      <c r="C18072">
        <v>30880</v>
      </c>
      <c r="D18072">
        <v>7621218967</v>
      </c>
    </row>
    <row r="18073" spans="1:4" x14ac:dyDescent="0.3">
      <c r="A18073" t="s">
        <v>20381</v>
      </c>
      <c r="B18073" t="s">
        <v>2260</v>
      </c>
      <c r="C18073">
        <v>10075</v>
      </c>
      <c r="D18073">
        <v>7166957409</v>
      </c>
    </row>
    <row r="18074" spans="1:4" x14ac:dyDescent="0.3">
      <c r="A18074" t="s">
        <v>20382</v>
      </c>
      <c r="B18074" t="s">
        <v>2752</v>
      </c>
      <c r="C18074">
        <v>12535</v>
      </c>
      <c r="D18074">
        <v>4691333258</v>
      </c>
    </row>
    <row r="18075" spans="1:4" x14ac:dyDescent="0.3">
      <c r="A18075" t="s">
        <v>20383</v>
      </c>
      <c r="B18075" t="s">
        <v>2873</v>
      </c>
      <c r="C18075">
        <v>25159</v>
      </c>
      <c r="D18075">
        <v>5726465660</v>
      </c>
    </row>
    <row r="18076" spans="1:4" x14ac:dyDescent="0.3">
      <c r="A18076" t="s">
        <v>20384</v>
      </c>
      <c r="B18076" t="s">
        <v>3393</v>
      </c>
      <c r="C18076">
        <v>24844</v>
      </c>
      <c r="D18076">
        <v>4260324861</v>
      </c>
    </row>
    <row r="18077" spans="1:4" x14ac:dyDescent="0.3">
      <c r="A18077" t="s">
        <v>20385</v>
      </c>
      <c r="B18077" t="s">
        <v>2004</v>
      </c>
      <c r="C18077">
        <v>33750</v>
      </c>
      <c r="D18077">
        <v>2599557828</v>
      </c>
    </row>
    <row r="18078" spans="1:4" x14ac:dyDescent="0.3">
      <c r="A18078" t="s">
        <v>20386</v>
      </c>
      <c r="B18078" t="s">
        <v>1984</v>
      </c>
      <c r="C18078">
        <v>33301</v>
      </c>
      <c r="D18078">
        <v>1599457717</v>
      </c>
    </row>
    <row r="18079" spans="1:4" x14ac:dyDescent="0.3">
      <c r="A18079" t="s">
        <v>20387</v>
      </c>
      <c r="B18079" t="s">
        <v>2853</v>
      </c>
      <c r="C18079">
        <v>16831</v>
      </c>
      <c r="D18079">
        <v>4638232353</v>
      </c>
    </row>
    <row r="18080" spans="1:4" x14ac:dyDescent="0.3">
      <c r="A18080" t="s">
        <v>20388</v>
      </c>
      <c r="B18080" t="s">
        <v>2137</v>
      </c>
      <c r="C18080">
        <v>37334</v>
      </c>
      <c r="D18080">
        <v>2492824950</v>
      </c>
    </row>
    <row r="18081" spans="1:4" x14ac:dyDescent="0.3">
      <c r="A18081" t="s">
        <v>20389</v>
      </c>
      <c r="B18081" t="s">
        <v>2075</v>
      </c>
      <c r="C18081">
        <v>20627</v>
      </c>
      <c r="D18081">
        <v>1743464649</v>
      </c>
    </row>
    <row r="18082" spans="1:4" x14ac:dyDescent="0.3">
      <c r="A18082" t="s">
        <v>20390</v>
      </c>
      <c r="B18082" t="s">
        <v>3253</v>
      </c>
      <c r="C18082">
        <v>56966</v>
      </c>
      <c r="D18082">
        <v>6510701464</v>
      </c>
    </row>
    <row r="18083" spans="1:4" x14ac:dyDescent="0.3">
      <c r="A18083" t="s">
        <v>20391</v>
      </c>
      <c r="B18083" t="s">
        <v>3269</v>
      </c>
      <c r="C18083">
        <v>31917</v>
      </c>
      <c r="D18083">
        <v>7188904251</v>
      </c>
    </row>
    <row r="18084" spans="1:4" x14ac:dyDescent="0.3">
      <c r="A18084" t="s">
        <v>20392</v>
      </c>
      <c r="B18084" t="s">
        <v>3201</v>
      </c>
      <c r="C18084">
        <v>55796</v>
      </c>
      <c r="D18084">
        <v>3041948354</v>
      </c>
    </row>
    <row r="18085" spans="1:4" x14ac:dyDescent="0.3">
      <c r="A18085" t="s">
        <v>20393</v>
      </c>
      <c r="B18085" t="s">
        <v>2740</v>
      </c>
      <c r="C18085">
        <v>40356</v>
      </c>
      <c r="D18085">
        <v>1990335721</v>
      </c>
    </row>
    <row r="18086" spans="1:4" x14ac:dyDescent="0.3">
      <c r="A18086" t="s">
        <v>20394</v>
      </c>
      <c r="B18086" t="s">
        <v>2121</v>
      </c>
      <c r="C18086">
        <v>59975</v>
      </c>
      <c r="D18086">
        <v>8346855079</v>
      </c>
    </row>
    <row r="18087" spans="1:4" x14ac:dyDescent="0.3">
      <c r="A18087" t="s">
        <v>20395</v>
      </c>
      <c r="B18087" t="s">
        <v>2006</v>
      </c>
      <c r="C18087">
        <v>47112</v>
      </c>
      <c r="D18087">
        <v>5211527984</v>
      </c>
    </row>
    <row r="18088" spans="1:4" x14ac:dyDescent="0.3">
      <c r="A18088" t="s">
        <v>20396</v>
      </c>
      <c r="B18088" t="s">
        <v>2709</v>
      </c>
      <c r="C18088">
        <v>45533</v>
      </c>
      <c r="D18088">
        <v>1053331541</v>
      </c>
    </row>
    <row r="18089" spans="1:4" x14ac:dyDescent="0.3">
      <c r="A18089" t="s">
        <v>20397</v>
      </c>
      <c r="B18089" t="s">
        <v>2572</v>
      </c>
      <c r="C18089">
        <v>55086</v>
      </c>
      <c r="D18089">
        <v>9984023702</v>
      </c>
    </row>
    <row r="18090" spans="1:4" x14ac:dyDescent="0.3">
      <c r="A18090" t="s">
        <v>20398</v>
      </c>
      <c r="B18090" t="s">
        <v>1976</v>
      </c>
      <c r="C18090">
        <v>51094</v>
      </c>
      <c r="D18090">
        <v>4877108939</v>
      </c>
    </row>
    <row r="18091" spans="1:4" x14ac:dyDescent="0.3">
      <c r="A18091" t="s">
        <v>20399</v>
      </c>
      <c r="B18091" t="s">
        <v>2113</v>
      </c>
      <c r="C18091">
        <v>19354</v>
      </c>
      <c r="D18091">
        <v>8173067724</v>
      </c>
    </row>
    <row r="18092" spans="1:4" x14ac:dyDescent="0.3">
      <c r="A18092" t="s">
        <v>20400</v>
      </c>
      <c r="B18092" t="s">
        <v>2431</v>
      </c>
      <c r="C18092">
        <v>50961</v>
      </c>
      <c r="D18092">
        <v>7325246862</v>
      </c>
    </row>
    <row r="18093" spans="1:4" x14ac:dyDescent="0.3">
      <c r="A18093" t="s">
        <v>20401</v>
      </c>
      <c r="B18093" t="s">
        <v>2348</v>
      </c>
      <c r="C18093">
        <v>10140</v>
      </c>
      <c r="D18093">
        <v>893122882</v>
      </c>
    </row>
    <row r="18094" spans="1:4" x14ac:dyDescent="0.3">
      <c r="A18094" t="s">
        <v>20402</v>
      </c>
      <c r="B18094" t="s">
        <v>2478</v>
      </c>
      <c r="C18094">
        <v>40297</v>
      </c>
      <c r="D18094">
        <v>8620758454</v>
      </c>
    </row>
    <row r="18095" spans="1:4" x14ac:dyDescent="0.3">
      <c r="A18095" t="s">
        <v>20403</v>
      </c>
      <c r="B18095" t="s">
        <v>2308</v>
      </c>
      <c r="C18095">
        <v>30686</v>
      </c>
      <c r="D18095">
        <v>5814713100</v>
      </c>
    </row>
    <row r="18096" spans="1:4" x14ac:dyDescent="0.3">
      <c r="A18096" t="s">
        <v>20404</v>
      </c>
      <c r="B18096" t="s">
        <v>2426</v>
      </c>
      <c r="C18096">
        <v>40406</v>
      </c>
      <c r="D18096">
        <v>6410530811</v>
      </c>
    </row>
    <row r="18097" spans="1:4" x14ac:dyDescent="0.3">
      <c r="A18097" t="s">
        <v>20405</v>
      </c>
      <c r="B18097" t="s">
        <v>2647</v>
      </c>
      <c r="C18097">
        <v>55049</v>
      </c>
      <c r="D18097">
        <v>495702854</v>
      </c>
    </row>
    <row r="18098" spans="1:4" x14ac:dyDescent="0.3">
      <c r="A18098" t="s">
        <v>20406</v>
      </c>
      <c r="B18098" t="s">
        <v>2647</v>
      </c>
      <c r="C18098">
        <v>37369</v>
      </c>
      <c r="D18098">
        <v>3217797337</v>
      </c>
    </row>
    <row r="18099" spans="1:4" x14ac:dyDescent="0.3">
      <c r="A18099" t="s">
        <v>20407</v>
      </c>
      <c r="B18099" t="s">
        <v>2047</v>
      </c>
      <c r="C18099">
        <v>19487</v>
      </c>
      <c r="D18099">
        <v>2873915978</v>
      </c>
    </row>
    <row r="18100" spans="1:4" x14ac:dyDescent="0.3">
      <c r="A18100" t="s">
        <v>20408</v>
      </c>
      <c r="B18100" t="s">
        <v>2197</v>
      </c>
      <c r="C18100">
        <v>28116</v>
      </c>
      <c r="D18100">
        <v>4119729087</v>
      </c>
    </row>
    <row r="18101" spans="1:4" x14ac:dyDescent="0.3">
      <c r="A18101" t="s">
        <v>20409</v>
      </c>
      <c r="B18101" t="s">
        <v>2059</v>
      </c>
      <c r="C18101">
        <v>12813</v>
      </c>
      <c r="D18101">
        <v>6227038881</v>
      </c>
    </row>
    <row r="18102" spans="1:4" x14ac:dyDescent="0.3">
      <c r="A18102" t="s">
        <v>20410</v>
      </c>
      <c r="B18102" t="s">
        <v>2360</v>
      </c>
      <c r="C18102">
        <v>13156</v>
      </c>
      <c r="D18102">
        <v>5209112160</v>
      </c>
    </row>
    <row r="18103" spans="1:4" x14ac:dyDescent="0.3">
      <c r="A18103" t="s">
        <v>20411</v>
      </c>
      <c r="B18103" t="s">
        <v>2736</v>
      </c>
      <c r="C18103">
        <v>25729</v>
      </c>
      <c r="D18103">
        <v>8315800957</v>
      </c>
    </row>
    <row r="18104" spans="1:4" x14ac:dyDescent="0.3">
      <c r="A18104" t="s">
        <v>20412</v>
      </c>
      <c r="B18104" t="s">
        <v>2116</v>
      </c>
      <c r="C18104">
        <v>41982</v>
      </c>
      <c r="D18104">
        <v>2352201101</v>
      </c>
    </row>
    <row r="18105" spans="1:4" x14ac:dyDescent="0.3">
      <c r="A18105" t="s">
        <v>20413</v>
      </c>
      <c r="B18105" t="s">
        <v>2069</v>
      </c>
      <c r="C18105">
        <v>27110</v>
      </c>
      <c r="D18105">
        <v>6854809452</v>
      </c>
    </row>
    <row r="18106" spans="1:4" x14ac:dyDescent="0.3">
      <c r="A18106" t="s">
        <v>20414</v>
      </c>
      <c r="B18106" t="s">
        <v>2077</v>
      </c>
      <c r="C18106">
        <v>34104</v>
      </c>
      <c r="D18106">
        <v>8002426673</v>
      </c>
    </row>
    <row r="18107" spans="1:4" x14ac:dyDescent="0.3">
      <c r="A18107" t="s">
        <v>20415</v>
      </c>
      <c r="B18107" t="s">
        <v>2997</v>
      </c>
      <c r="C18107">
        <v>24451</v>
      </c>
      <c r="D18107">
        <v>62571575</v>
      </c>
    </row>
    <row r="18108" spans="1:4" x14ac:dyDescent="0.3">
      <c r="A18108" t="s">
        <v>20416</v>
      </c>
      <c r="B18108" t="s">
        <v>2725</v>
      </c>
      <c r="C18108">
        <v>22626</v>
      </c>
      <c r="D18108">
        <v>1420239228</v>
      </c>
    </row>
    <row r="18109" spans="1:4" x14ac:dyDescent="0.3">
      <c r="A18109" t="s">
        <v>20417</v>
      </c>
      <c r="B18109" t="s">
        <v>2468</v>
      </c>
      <c r="C18109">
        <v>59393</v>
      </c>
      <c r="D18109">
        <v>2456061896</v>
      </c>
    </row>
    <row r="18110" spans="1:4" x14ac:dyDescent="0.3">
      <c r="A18110" t="s">
        <v>20418</v>
      </c>
      <c r="B18110" t="s">
        <v>3269</v>
      </c>
      <c r="C18110">
        <v>10775</v>
      </c>
      <c r="D18110">
        <v>2792636599</v>
      </c>
    </row>
    <row r="18111" spans="1:4" x14ac:dyDescent="0.3">
      <c r="A18111" t="s">
        <v>20419</v>
      </c>
      <c r="B18111" t="s">
        <v>2431</v>
      </c>
      <c r="C18111">
        <v>50457</v>
      </c>
      <c r="D18111">
        <v>1081492333</v>
      </c>
    </row>
    <row r="18112" spans="1:4" x14ac:dyDescent="0.3">
      <c r="A18112" t="s">
        <v>20420</v>
      </c>
      <c r="B18112" t="s">
        <v>2574</v>
      </c>
      <c r="C18112">
        <v>26913</v>
      </c>
      <c r="D18112">
        <v>4548725172</v>
      </c>
    </row>
    <row r="18113" spans="1:4" x14ac:dyDescent="0.3">
      <c r="A18113" t="s">
        <v>20421</v>
      </c>
      <c r="B18113" t="s">
        <v>2271</v>
      </c>
      <c r="C18113">
        <v>17909</v>
      </c>
      <c r="D18113">
        <v>5068508845</v>
      </c>
    </row>
    <row r="18114" spans="1:4" x14ac:dyDescent="0.3">
      <c r="A18114" t="s">
        <v>20422</v>
      </c>
      <c r="B18114" t="s">
        <v>3247</v>
      </c>
      <c r="C18114">
        <v>35337</v>
      </c>
      <c r="D18114">
        <v>3211170715</v>
      </c>
    </row>
    <row r="18115" spans="1:4" x14ac:dyDescent="0.3">
      <c r="A18115" t="s">
        <v>20423</v>
      </c>
      <c r="B18115" t="s">
        <v>2127</v>
      </c>
      <c r="C18115">
        <v>41825</v>
      </c>
      <c r="D18115">
        <v>5280433926</v>
      </c>
    </row>
    <row r="18116" spans="1:4" x14ac:dyDescent="0.3">
      <c r="A18116" t="s">
        <v>20424</v>
      </c>
      <c r="B18116" t="s">
        <v>2992</v>
      </c>
      <c r="C18116">
        <v>33222</v>
      </c>
      <c r="D18116">
        <v>4009257075</v>
      </c>
    </row>
    <row r="18117" spans="1:4" x14ac:dyDescent="0.3">
      <c r="A18117" t="s">
        <v>20425</v>
      </c>
      <c r="B18117" t="s">
        <v>2231</v>
      </c>
      <c r="C18117">
        <v>54397</v>
      </c>
      <c r="D18117">
        <v>1074899180</v>
      </c>
    </row>
    <row r="18118" spans="1:4" x14ac:dyDescent="0.3">
      <c r="A18118" t="s">
        <v>20426</v>
      </c>
      <c r="B18118" t="s">
        <v>1946</v>
      </c>
      <c r="C18118">
        <v>23324</v>
      </c>
      <c r="D18118">
        <v>8069192305</v>
      </c>
    </row>
    <row r="18119" spans="1:4" x14ac:dyDescent="0.3">
      <c r="A18119" t="s">
        <v>20427</v>
      </c>
      <c r="B18119" t="s">
        <v>2650</v>
      </c>
      <c r="C18119">
        <v>42557</v>
      </c>
      <c r="D18119">
        <v>2307209530</v>
      </c>
    </row>
    <row r="18120" spans="1:4" x14ac:dyDescent="0.3">
      <c r="A18120" t="s">
        <v>20428</v>
      </c>
      <c r="B18120" t="s">
        <v>2614</v>
      </c>
      <c r="C18120">
        <v>51733</v>
      </c>
      <c r="D18120">
        <v>3379645060</v>
      </c>
    </row>
    <row r="18121" spans="1:4" x14ac:dyDescent="0.3">
      <c r="A18121" t="s">
        <v>20429</v>
      </c>
      <c r="B18121" t="s">
        <v>2965</v>
      </c>
      <c r="C18121">
        <v>50239</v>
      </c>
      <c r="D18121">
        <v>228985188</v>
      </c>
    </row>
    <row r="18122" spans="1:4" x14ac:dyDescent="0.3">
      <c r="A18122" t="s">
        <v>20430</v>
      </c>
      <c r="B18122" t="s">
        <v>4422</v>
      </c>
      <c r="C18122">
        <v>44927</v>
      </c>
      <c r="D18122">
        <v>2757793764</v>
      </c>
    </row>
    <row r="18123" spans="1:4" x14ac:dyDescent="0.3">
      <c r="A18123" t="s">
        <v>20431</v>
      </c>
      <c r="B18123" t="s">
        <v>2378</v>
      </c>
      <c r="C18123">
        <v>10771</v>
      </c>
      <c r="D18123">
        <v>2355104786</v>
      </c>
    </row>
    <row r="18124" spans="1:4" x14ac:dyDescent="0.3">
      <c r="A18124" t="s">
        <v>20432</v>
      </c>
      <c r="B18124" t="s">
        <v>2376</v>
      </c>
      <c r="C18124">
        <v>56497</v>
      </c>
      <c r="D18124">
        <v>4328154427</v>
      </c>
    </row>
    <row r="18125" spans="1:4" x14ac:dyDescent="0.3">
      <c r="A18125" t="s">
        <v>20433</v>
      </c>
      <c r="B18125" t="s">
        <v>2310</v>
      </c>
      <c r="C18125">
        <v>52633</v>
      </c>
      <c r="D18125">
        <v>4453315724</v>
      </c>
    </row>
    <row r="18126" spans="1:4" x14ac:dyDescent="0.3">
      <c r="A18126" t="s">
        <v>20434</v>
      </c>
      <c r="B18126" t="s">
        <v>2051</v>
      </c>
      <c r="C18126">
        <v>18000</v>
      </c>
      <c r="D18126">
        <v>7152427402</v>
      </c>
    </row>
    <row r="18127" spans="1:4" x14ac:dyDescent="0.3">
      <c r="A18127" t="s">
        <v>20435</v>
      </c>
      <c r="B18127" t="s">
        <v>2391</v>
      </c>
      <c r="C18127">
        <v>49014</v>
      </c>
      <c r="D18127">
        <v>3156820482</v>
      </c>
    </row>
    <row r="18128" spans="1:4" x14ac:dyDescent="0.3">
      <c r="A18128" t="s">
        <v>20436</v>
      </c>
      <c r="B18128" t="s">
        <v>1980</v>
      </c>
      <c r="C18128">
        <v>59693</v>
      </c>
      <c r="D18128">
        <v>2417008025</v>
      </c>
    </row>
    <row r="18129" spans="1:4" x14ac:dyDescent="0.3">
      <c r="A18129" t="s">
        <v>20437</v>
      </c>
      <c r="B18129" t="s">
        <v>2401</v>
      </c>
      <c r="C18129">
        <v>56663</v>
      </c>
      <c r="D18129">
        <v>471886378</v>
      </c>
    </row>
    <row r="18130" spans="1:4" x14ac:dyDescent="0.3">
      <c r="A18130" t="s">
        <v>20438</v>
      </c>
      <c r="B18130" t="s">
        <v>2179</v>
      </c>
      <c r="C18130">
        <v>37844</v>
      </c>
      <c r="D18130">
        <v>532074068</v>
      </c>
    </row>
    <row r="18131" spans="1:4" x14ac:dyDescent="0.3">
      <c r="A18131" t="s">
        <v>20439</v>
      </c>
      <c r="B18131" t="s">
        <v>2641</v>
      </c>
      <c r="C18131">
        <v>17017</v>
      </c>
      <c r="D18131">
        <v>8419732141</v>
      </c>
    </row>
    <row r="18132" spans="1:4" x14ac:dyDescent="0.3">
      <c r="A18132" t="s">
        <v>20440</v>
      </c>
      <c r="B18132" t="s">
        <v>2168</v>
      </c>
      <c r="C18132">
        <v>36438</v>
      </c>
      <c r="D18132">
        <v>6300411419</v>
      </c>
    </row>
    <row r="18133" spans="1:4" x14ac:dyDescent="0.3">
      <c r="A18133" t="s">
        <v>20441</v>
      </c>
      <c r="B18133" t="s">
        <v>5394</v>
      </c>
      <c r="C18133">
        <v>49973</v>
      </c>
      <c r="D18133">
        <v>8998375370</v>
      </c>
    </row>
    <row r="18134" spans="1:4" x14ac:dyDescent="0.3">
      <c r="A18134" t="s">
        <v>20442</v>
      </c>
      <c r="B18134" t="s">
        <v>2574</v>
      </c>
      <c r="C18134">
        <v>22737</v>
      </c>
      <c r="D18134">
        <v>4342145855</v>
      </c>
    </row>
    <row r="18135" spans="1:4" x14ac:dyDescent="0.3">
      <c r="A18135" t="s">
        <v>20443</v>
      </c>
      <c r="B18135" t="s">
        <v>1944</v>
      </c>
      <c r="C18135">
        <v>29037</v>
      </c>
      <c r="D18135">
        <v>7533163729</v>
      </c>
    </row>
    <row r="18136" spans="1:4" x14ac:dyDescent="0.3">
      <c r="A18136" t="s">
        <v>20444</v>
      </c>
      <c r="B18136" t="s">
        <v>2073</v>
      </c>
      <c r="C18136">
        <v>14449</v>
      </c>
      <c r="D18136">
        <v>3217797337</v>
      </c>
    </row>
    <row r="18137" spans="1:4" x14ac:dyDescent="0.3">
      <c r="A18137" t="s">
        <v>20445</v>
      </c>
      <c r="B18137" t="s">
        <v>2051</v>
      </c>
      <c r="C18137">
        <v>33712</v>
      </c>
      <c r="D18137">
        <v>1573192775</v>
      </c>
    </row>
    <row r="18138" spans="1:4" x14ac:dyDescent="0.3">
      <c r="A18138" t="s">
        <v>20446</v>
      </c>
      <c r="B18138" t="s">
        <v>3023</v>
      </c>
      <c r="C18138">
        <v>13324</v>
      </c>
      <c r="D18138">
        <v>784224471</v>
      </c>
    </row>
    <row r="18139" spans="1:4" x14ac:dyDescent="0.3">
      <c r="A18139" t="s">
        <v>20447</v>
      </c>
      <c r="B18139" t="s">
        <v>2687</v>
      </c>
      <c r="C18139">
        <v>50808</v>
      </c>
      <c r="D18139">
        <v>5142790693</v>
      </c>
    </row>
    <row r="18140" spans="1:4" x14ac:dyDescent="0.3">
      <c r="A18140" t="s">
        <v>20448</v>
      </c>
      <c r="B18140" t="s">
        <v>2236</v>
      </c>
      <c r="C18140">
        <v>47797</v>
      </c>
      <c r="D18140">
        <v>4759627103</v>
      </c>
    </row>
    <row r="18141" spans="1:4" x14ac:dyDescent="0.3">
      <c r="A18141" t="s">
        <v>20449</v>
      </c>
      <c r="B18141" t="s">
        <v>3050</v>
      </c>
      <c r="C18141">
        <v>34761</v>
      </c>
      <c r="D18141">
        <v>7492341709</v>
      </c>
    </row>
    <row r="18142" spans="1:4" x14ac:dyDescent="0.3">
      <c r="A18142" t="s">
        <v>20450</v>
      </c>
      <c r="B18142" t="s">
        <v>1997</v>
      </c>
      <c r="C18142">
        <v>36576</v>
      </c>
      <c r="D18142">
        <v>8032296239</v>
      </c>
    </row>
    <row r="18143" spans="1:4" x14ac:dyDescent="0.3">
      <c r="A18143" t="s">
        <v>20451</v>
      </c>
      <c r="B18143" t="s">
        <v>2415</v>
      </c>
      <c r="C18143">
        <v>14093</v>
      </c>
      <c r="D18143">
        <v>2779378506</v>
      </c>
    </row>
    <row r="18144" spans="1:4" x14ac:dyDescent="0.3">
      <c r="A18144" t="s">
        <v>20452</v>
      </c>
      <c r="B18144" t="s">
        <v>2372</v>
      </c>
      <c r="C18144">
        <v>39300</v>
      </c>
      <c r="D18144">
        <v>6915102108</v>
      </c>
    </row>
    <row r="18145" spans="1:4" x14ac:dyDescent="0.3">
      <c r="A18145" t="s">
        <v>20453</v>
      </c>
      <c r="B18145" t="s">
        <v>3044</v>
      </c>
      <c r="C18145">
        <v>17904</v>
      </c>
      <c r="D18145">
        <v>6109997811</v>
      </c>
    </row>
    <row r="18146" spans="1:4" x14ac:dyDescent="0.3">
      <c r="A18146" t="s">
        <v>20454</v>
      </c>
      <c r="B18146" t="s">
        <v>3271</v>
      </c>
      <c r="C18146">
        <v>41717</v>
      </c>
      <c r="D18146">
        <v>7074056774</v>
      </c>
    </row>
    <row r="18147" spans="1:4" x14ac:dyDescent="0.3">
      <c r="A18147" t="s">
        <v>20455</v>
      </c>
      <c r="B18147" t="s">
        <v>2593</v>
      </c>
      <c r="C18147">
        <v>31510</v>
      </c>
      <c r="D18147">
        <v>5186660353</v>
      </c>
    </row>
    <row r="18148" spans="1:4" x14ac:dyDescent="0.3">
      <c r="A18148" t="s">
        <v>20456</v>
      </c>
      <c r="B18148" t="s">
        <v>2360</v>
      </c>
      <c r="C18148">
        <v>54391</v>
      </c>
      <c r="D18148">
        <v>8904404991</v>
      </c>
    </row>
    <row r="18149" spans="1:4" x14ac:dyDescent="0.3">
      <c r="A18149" t="s">
        <v>20457</v>
      </c>
      <c r="B18149" t="s">
        <v>2293</v>
      </c>
      <c r="C18149">
        <v>28528</v>
      </c>
      <c r="D18149">
        <v>9018504580</v>
      </c>
    </row>
    <row r="18150" spans="1:4" x14ac:dyDescent="0.3">
      <c r="A18150" t="s">
        <v>20458</v>
      </c>
      <c r="B18150" t="s">
        <v>2614</v>
      </c>
      <c r="C18150">
        <v>50457</v>
      </c>
      <c r="D18150">
        <v>146065492</v>
      </c>
    </row>
    <row r="18151" spans="1:4" x14ac:dyDescent="0.3">
      <c r="A18151" t="s">
        <v>20459</v>
      </c>
      <c r="B18151" t="s">
        <v>3558</v>
      </c>
      <c r="C18151">
        <v>53214</v>
      </c>
      <c r="D18151">
        <v>6724903874</v>
      </c>
    </row>
    <row r="18152" spans="1:4" x14ac:dyDescent="0.3">
      <c r="A18152" t="s">
        <v>20460</v>
      </c>
      <c r="B18152" t="s">
        <v>2089</v>
      </c>
      <c r="C18152">
        <v>12442</v>
      </c>
      <c r="D18152">
        <v>3843300291</v>
      </c>
    </row>
    <row r="18153" spans="1:4" x14ac:dyDescent="0.3">
      <c r="A18153" t="s">
        <v>20461</v>
      </c>
      <c r="B18153" t="s">
        <v>1932</v>
      </c>
      <c r="C18153">
        <v>45312</v>
      </c>
      <c r="D18153">
        <v>4260324861</v>
      </c>
    </row>
    <row r="18154" spans="1:4" x14ac:dyDescent="0.3">
      <c r="A18154" t="s">
        <v>20462</v>
      </c>
      <c r="B18154" t="s">
        <v>2166</v>
      </c>
      <c r="C18154">
        <v>36717</v>
      </c>
      <c r="D18154">
        <v>3041948354</v>
      </c>
    </row>
    <row r="18155" spans="1:4" x14ac:dyDescent="0.3">
      <c r="A18155" t="s">
        <v>20463</v>
      </c>
      <c r="B18155" t="s">
        <v>2498</v>
      </c>
      <c r="C18155">
        <v>12766</v>
      </c>
      <c r="D18155">
        <v>6172549286</v>
      </c>
    </row>
    <row r="18156" spans="1:4" x14ac:dyDescent="0.3">
      <c r="A18156" t="s">
        <v>20464</v>
      </c>
      <c r="B18156" t="s">
        <v>1964</v>
      </c>
      <c r="C18156">
        <v>49633</v>
      </c>
      <c r="D18156">
        <v>7469392467</v>
      </c>
    </row>
    <row r="18157" spans="1:4" x14ac:dyDescent="0.3">
      <c r="A18157" t="s">
        <v>20465</v>
      </c>
      <c r="B18157" t="s">
        <v>3078</v>
      </c>
      <c r="C18157">
        <v>16413</v>
      </c>
      <c r="D18157">
        <v>3569414450</v>
      </c>
    </row>
    <row r="18158" spans="1:4" x14ac:dyDescent="0.3">
      <c r="A18158" t="s">
        <v>20466</v>
      </c>
      <c r="B18158" t="s">
        <v>2028</v>
      </c>
      <c r="C18158">
        <v>43897</v>
      </c>
      <c r="D18158">
        <v>7778092905</v>
      </c>
    </row>
    <row r="18159" spans="1:4" x14ac:dyDescent="0.3">
      <c r="A18159" t="s">
        <v>20467</v>
      </c>
      <c r="B18159" t="s">
        <v>2365</v>
      </c>
      <c r="C18159">
        <v>21465</v>
      </c>
      <c r="D18159">
        <v>813371287</v>
      </c>
    </row>
    <row r="18160" spans="1:4" x14ac:dyDescent="0.3">
      <c r="A18160" t="s">
        <v>20468</v>
      </c>
      <c r="B18160" t="s">
        <v>2049</v>
      </c>
      <c r="C18160">
        <v>13089</v>
      </c>
      <c r="D18160">
        <v>7521557441</v>
      </c>
    </row>
    <row r="18161" spans="1:4" x14ac:dyDescent="0.3">
      <c r="A18161" t="s">
        <v>20469</v>
      </c>
      <c r="B18161" t="s">
        <v>2179</v>
      </c>
      <c r="C18161">
        <v>48867</v>
      </c>
      <c r="D18161">
        <v>9965847037</v>
      </c>
    </row>
    <row r="18162" spans="1:4" x14ac:dyDescent="0.3">
      <c r="A18162" t="s">
        <v>20470</v>
      </c>
      <c r="B18162" t="s">
        <v>2219</v>
      </c>
      <c r="C18162">
        <v>43659</v>
      </c>
      <c r="D18162">
        <v>8507800106</v>
      </c>
    </row>
    <row r="18163" spans="1:4" x14ac:dyDescent="0.3">
      <c r="A18163" t="s">
        <v>20471</v>
      </c>
      <c r="B18163" t="s">
        <v>2856</v>
      </c>
      <c r="C18163">
        <v>30437</v>
      </c>
      <c r="D18163">
        <v>9267164694</v>
      </c>
    </row>
    <row r="18164" spans="1:4" x14ac:dyDescent="0.3">
      <c r="A18164" t="s">
        <v>20472</v>
      </c>
      <c r="B18164" t="s">
        <v>2639</v>
      </c>
      <c r="C18164">
        <v>39378</v>
      </c>
      <c r="D18164">
        <v>3772653790</v>
      </c>
    </row>
    <row r="18165" spans="1:4" x14ac:dyDescent="0.3">
      <c r="A18165" t="s">
        <v>20473</v>
      </c>
      <c r="B18165" t="s">
        <v>2199</v>
      </c>
      <c r="C18165">
        <v>57281</v>
      </c>
      <c r="D18165">
        <v>5395528121</v>
      </c>
    </row>
    <row r="18166" spans="1:4" x14ac:dyDescent="0.3">
      <c r="A18166" t="s">
        <v>20474</v>
      </c>
      <c r="B18166" t="s">
        <v>1958</v>
      </c>
      <c r="C18166">
        <v>25798</v>
      </c>
      <c r="D18166">
        <v>3379645060</v>
      </c>
    </row>
    <row r="18167" spans="1:4" x14ac:dyDescent="0.3">
      <c r="A18167" t="s">
        <v>20475</v>
      </c>
      <c r="B18167" t="s">
        <v>3078</v>
      </c>
      <c r="C18167">
        <v>42516</v>
      </c>
      <c r="D18167">
        <v>2376099331</v>
      </c>
    </row>
    <row r="18168" spans="1:4" x14ac:dyDescent="0.3">
      <c r="A18168" t="s">
        <v>20476</v>
      </c>
      <c r="B18168" t="s">
        <v>2242</v>
      </c>
      <c r="C18168">
        <v>39025</v>
      </c>
      <c r="D18168">
        <v>2022565827</v>
      </c>
    </row>
    <row r="18169" spans="1:4" x14ac:dyDescent="0.3">
      <c r="A18169" t="s">
        <v>20477</v>
      </c>
      <c r="B18169" t="s">
        <v>2321</v>
      </c>
      <c r="C18169">
        <v>57556</v>
      </c>
      <c r="D18169">
        <v>2402470968</v>
      </c>
    </row>
    <row r="18170" spans="1:4" x14ac:dyDescent="0.3">
      <c r="A18170" t="s">
        <v>20478</v>
      </c>
      <c r="B18170" t="s">
        <v>4422</v>
      </c>
      <c r="C18170">
        <v>49363</v>
      </c>
      <c r="D18170">
        <v>9153408497</v>
      </c>
    </row>
    <row r="18171" spans="1:4" x14ac:dyDescent="0.3">
      <c r="A18171" t="s">
        <v>20479</v>
      </c>
      <c r="B18171" t="s">
        <v>2343</v>
      </c>
      <c r="C18171">
        <v>22257</v>
      </c>
      <c r="D18171">
        <v>7778092905</v>
      </c>
    </row>
    <row r="18172" spans="1:4" x14ac:dyDescent="0.3">
      <c r="A18172" t="s">
        <v>20480</v>
      </c>
      <c r="B18172" t="s">
        <v>2079</v>
      </c>
      <c r="C18172">
        <v>27376</v>
      </c>
      <c r="D18172">
        <v>3060876401</v>
      </c>
    </row>
    <row r="18173" spans="1:4" x14ac:dyDescent="0.3">
      <c r="A18173" t="s">
        <v>20481</v>
      </c>
      <c r="B18173" t="s">
        <v>1993</v>
      </c>
      <c r="C18173">
        <v>37372</v>
      </c>
      <c r="D18173">
        <v>5407735911</v>
      </c>
    </row>
    <row r="18174" spans="1:4" x14ac:dyDescent="0.3">
      <c r="A18174" t="s">
        <v>20482</v>
      </c>
      <c r="B18174" t="s">
        <v>2158</v>
      </c>
      <c r="C18174">
        <v>52547</v>
      </c>
      <c r="D18174">
        <v>4638232353</v>
      </c>
    </row>
    <row r="18175" spans="1:4" x14ac:dyDescent="0.3">
      <c r="A18175" t="s">
        <v>20483</v>
      </c>
      <c r="B18175" t="s">
        <v>2047</v>
      </c>
      <c r="C18175">
        <v>14392</v>
      </c>
      <c r="D18175">
        <v>9619649427</v>
      </c>
    </row>
    <row r="18176" spans="1:4" x14ac:dyDescent="0.3">
      <c r="A18176" t="s">
        <v>20484</v>
      </c>
      <c r="B18176" t="s">
        <v>2369</v>
      </c>
      <c r="C18176">
        <v>14780</v>
      </c>
      <c r="D18176">
        <v>8387947148</v>
      </c>
    </row>
    <row r="18177" spans="1:4" x14ac:dyDescent="0.3">
      <c r="A18177" t="s">
        <v>20485</v>
      </c>
      <c r="B18177" t="s">
        <v>2360</v>
      </c>
      <c r="C18177">
        <v>59517</v>
      </c>
      <c r="D18177">
        <v>9114174103</v>
      </c>
    </row>
    <row r="18178" spans="1:4" x14ac:dyDescent="0.3">
      <c r="A18178" t="s">
        <v>20486</v>
      </c>
      <c r="B18178" t="s">
        <v>2004</v>
      </c>
      <c r="C18178">
        <v>34918</v>
      </c>
      <c r="D18178">
        <v>3086393343</v>
      </c>
    </row>
    <row r="18179" spans="1:4" x14ac:dyDescent="0.3">
      <c r="A18179" t="s">
        <v>20487</v>
      </c>
      <c r="B18179" t="s">
        <v>2190</v>
      </c>
      <c r="C18179">
        <v>22613</v>
      </c>
      <c r="D18179">
        <v>6402318035</v>
      </c>
    </row>
    <row r="18180" spans="1:4" x14ac:dyDescent="0.3">
      <c r="A18180" t="s">
        <v>20488</v>
      </c>
      <c r="B18180" t="s">
        <v>3039</v>
      </c>
      <c r="C18180">
        <v>26627</v>
      </c>
      <c r="D18180">
        <v>2070860833</v>
      </c>
    </row>
    <row r="18181" spans="1:4" x14ac:dyDescent="0.3">
      <c r="A18181" t="s">
        <v>20489</v>
      </c>
      <c r="B18181" t="s">
        <v>2143</v>
      </c>
      <c r="C18181">
        <v>35341</v>
      </c>
      <c r="D18181">
        <v>9726268931</v>
      </c>
    </row>
    <row r="18182" spans="1:4" x14ac:dyDescent="0.3">
      <c r="A18182" t="s">
        <v>20490</v>
      </c>
      <c r="B18182" t="s">
        <v>2734</v>
      </c>
      <c r="C18182">
        <v>42108</v>
      </c>
      <c r="D18182">
        <v>1074899180</v>
      </c>
    </row>
    <row r="18183" spans="1:4" x14ac:dyDescent="0.3">
      <c r="A18183" t="s">
        <v>20491</v>
      </c>
      <c r="B18183" t="s">
        <v>5394</v>
      </c>
      <c r="C18183">
        <v>58098</v>
      </c>
      <c r="D18183">
        <v>7824503232</v>
      </c>
    </row>
    <row r="18184" spans="1:4" x14ac:dyDescent="0.3">
      <c r="A18184" t="s">
        <v>20492</v>
      </c>
      <c r="B18184" t="s">
        <v>2931</v>
      </c>
      <c r="C18184">
        <v>30436</v>
      </c>
      <c r="D18184">
        <v>2804488179</v>
      </c>
    </row>
    <row r="18185" spans="1:4" x14ac:dyDescent="0.3">
      <c r="A18185" t="s">
        <v>20493</v>
      </c>
      <c r="B18185" t="s">
        <v>2965</v>
      </c>
      <c r="C18185">
        <v>14952</v>
      </c>
      <c r="D18185">
        <v>3538909016</v>
      </c>
    </row>
    <row r="18186" spans="1:4" x14ac:dyDescent="0.3">
      <c r="A18186" t="s">
        <v>20494</v>
      </c>
      <c r="B18186" t="s">
        <v>1936</v>
      </c>
      <c r="C18186">
        <v>50416</v>
      </c>
      <c r="D18186">
        <v>7273123196</v>
      </c>
    </row>
    <row r="18187" spans="1:4" x14ac:dyDescent="0.3">
      <c r="A18187" t="s">
        <v>20495</v>
      </c>
      <c r="B18187" t="s">
        <v>2249</v>
      </c>
      <c r="C18187">
        <v>23071</v>
      </c>
      <c r="D18187">
        <v>1053331541</v>
      </c>
    </row>
    <row r="18188" spans="1:4" x14ac:dyDescent="0.3">
      <c r="A18188" t="s">
        <v>20496</v>
      </c>
      <c r="B18188" t="s">
        <v>2035</v>
      </c>
      <c r="C18188">
        <v>43128</v>
      </c>
      <c r="D18188">
        <v>4192443678</v>
      </c>
    </row>
    <row r="18189" spans="1:4" x14ac:dyDescent="0.3">
      <c r="A18189" t="s">
        <v>20497</v>
      </c>
      <c r="B18189" t="s">
        <v>2135</v>
      </c>
      <c r="C18189">
        <v>52531</v>
      </c>
      <c r="D18189">
        <v>6487054410</v>
      </c>
    </row>
    <row r="18190" spans="1:4" x14ac:dyDescent="0.3">
      <c r="A18190" t="s">
        <v>20498</v>
      </c>
      <c r="B18190" t="s">
        <v>2452</v>
      </c>
      <c r="C18190">
        <v>56571</v>
      </c>
      <c r="D18190">
        <v>4808886316</v>
      </c>
    </row>
    <row r="18191" spans="1:4" x14ac:dyDescent="0.3">
      <c r="A18191" t="s">
        <v>20499</v>
      </c>
      <c r="B18191" t="s">
        <v>2853</v>
      </c>
      <c r="C18191">
        <v>52829</v>
      </c>
      <c r="D18191">
        <v>6973806759</v>
      </c>
    </row>
    <row r="18192" spans="1:4" x14ac:dyDescent="0.3">
      <c r="A18192" t="s">
        <v>20500</v>
      </c>
      <c r="B18192" t="s">
        <v>2650</v>
      </c>
      <c r="C18192">
        <v>37659</v>
      </c>
      <c r="D18192">
        <v>6837456032</v>
      </c>
    </row>
    <row r="18193" spans="1:4" x14ac:dyDescent="0.3">
      <c r="A18193" t="s">
        <v>20501</v>
      </c>
      <c r="B18193" t="s">
        <v>2109</v>
      </c>
      <c r="C18193">
        <v>18559</v>
      </c>
      <c r="D18193">
        <v>9128677390</v>
      </c>
    </row>
    <row r="18194" spans="1:4" x14ac:dyDescent="0.3">
      <c r="A18194" t="s">
        <v>20502</v>
      </c>
      <c r="B18194" t="s">
        <v>3076</v>
      </c>
      <c r="C18194">
        <v>13850</v>
      </c>
      <c r="D18194">
        <v>1155371844</v>
      </c>
    </row>
    <row r="18195" spans="1:4" x14ac:dyDescent="0.3">
      <c r="A18195" t="s">
        <v>20503</v>
      </c>
      <c r="B18195" t="s">
        <v>2376</v>
      </c>
      <c r="C18195">
        <v>43571</v>
      </c>
      <c r="D18195">
        <v>2230983466</v>
      </c>
    </row>
    <row r="18196" spans="1:4" x14ac:dyDescent="0.3">
      <c r="A18196" t="s">
        <v>20504</v>
      </c>
      <c r="B18196" t="s">
        <v>2674</v>
      </c>
      <c r="C18196">
        <v>27353</v>
      </c>
      <c r="D18196">
        <v>1659418720</v>
      </c>
    </row>
    <row r="18197" spans="1:4" x14ac:dyDescent="0.3">
      <c r="A18197" t="s">
        <v>20505</v>
      </c>
      <c r="B18197" t="s">
        <v>3393</v>
      </c>
      <c r="C18197">
        <v>29182</v>
      </c>
      <c r="D18197">
        <v>6358114417</v>
      </c>
    </row>
    <row r="18198" spans="1:4" x14ac:dyDescent="0.3">
      <c r="A18198" t="s">
        <v>20506</v>
      </c>
      <c r="B18198" t="s">
        <v>2436</v>
      </c>
      <c r="C18198">
        <v>46850</v>
      </c>
      <c r="D18198">
        <v>6894004730</v>
      </c>
    </row>
    <row r="18199" spans="1:4" x14ac:dyDescent="0.3">
      <c r="A18199" t="s">
        <v>20507</v>
      </c>
      <c r="B18199" t="s">
        <v>3734</v>
      </c>
      <c r="C18199">
        <v>23644</v>
      </c>
      <c r="D18199">
        <v>6819637888</v>
      </c>
    </row>
    <row r="18200" spans="1:4" x14ac:dyDescent="0.3">
      <c r="A18200" t="s">
        <v>20508</v>
      </c>
      <c r="B18200" t="s">
        <v>3390</v>
      </c>
      <c r="C18200">
        <v>45330</v>
      </c>
      <c r="D18200">
        <v>8728207157</v>
      </c>
    </row>
    <row r="18201" spans="1:4" x14ac:dyDescent="0.3">
      <c r="A18201" t="s">
        <v>20509</v>
      </c>
      <c r="B18201" t="s">
        <v>2255</v>
      </c>
      <c r="C18201">
        <v>12803</v>
      </c>
      <c r="D18201">
        <v>4475496373</v>
      </c>
    </row>
    <row r="18202" spans="1:4" x14ac:dyDescent="0.3">
      <c r="A18202" t="s">
        <v>20510</v>
      </c>
      <c r="B18202" t="s">
        <v>3269</v>
      </c>
      <c r="C18202">
        <v>45407</v>
      </c>
      <c r="D18202">
        <v>9621331862</v>
      </c>
    </row>
    <row r="18203" spans="1:4" x14ac:dyDescent="0.3">
      <c r="A18203" t="s">
        <v>20511</v>
      </c>
      <c r="B18203" t="s">
        <v>2970</v>
      </c>
      <c r="C18203">
        <v>51430</v>
      </c>
      <c r="D18203">
        <v>2809344809</v>
      </c>
    </row>
    <row r="18204" spans="1:4" x14ac:dyDescent="0.3">
      <c r="A18204" t="s">
        <v>20512</v>
      </c>
      <c r="B18204" t="s">
        <v>2065</v>
      </c>
      <c r="C18204">
        <v>45232</v>
      </c>
      <c r="D18204">
        <v>9965847037</v>
      </c>
    </row>
    <row r="18205" spans="1:4" x14ac:dyDescent="0.3">
      <c r="A18205" t="s">
        <v>20513</v>
      </c>
      <c r="B18205" t="s">
        <v>3508</v>
      </c>
      <c r="C18205">
        <v>49823</v>
      </c>
      <c r="D18205">
        <v>146065492</v>
      </c>
    </row>
    <row r="18206" spans="1:4" x14ac:dyDescent="0.3">
      <c r="A18206" t="s">
        <v>20514</v>
      </c>
      <c r="B18206" t="s">
        <v>2014</v>
      </c>
      <c r="C18206">
        <v>48744</v>
      </c>
      <c r="D18206">
        <v>966588630</v>
      </c>
    </row>
    <row r="18207" spans="1:4" x14ac:dyDescent="0.3">
      <c r="A18207" t="s">
        <v>20515</v>
      </c>
      <c r="B18207" t="s">
        <v>2457</v>
      </c>
      <c r="C18207">
        <v>47101</v>
      </c>
      <c r="D18207">
        <v>197180590</v>
      </c>
    </row>
    <row r="18208" spans="1:4" x14ac:dyDescent="0.3">
      <c r="A18208" t="s">
        <v>20516</v>
      </c>
      <c r="B18208" t="s">
        <v>2049</v>
      </c>
      <c r="C18208">
        <v>55757</v>
      </c>
      <c r="D18208">
        <v>3211170715</v>
      </c>
    </row>
    <row r="18209" spans="1:4" x14ac:dyDescent="0.3">
      <c r="A18209" t="s">
        <v>20517</v>
      </c>
      <c r="B18209" t="s">
        <v>2047</v>
      </c>
      <c r="C18209">
        <v>30071</v>
      </c>
      <c r="D18209">
        <v>19662963</v>
      </c>
    </row>
    <row r="18210" spans="1:4" x14ac:dyDescent="0.3">
      <c r="A18210" t="s">
        <v>20518</v>
      </c>
      <c r="B18210" t="s">
        <v>2312</v>
      </c>
      <c r="C18210">
        <v>39745</v>
      </c>
      <c r="D18210">
        <v>8565880958</v>
      </c>
    </row>
    <row r="18211" spans="1:4" x14ac:dyDescent="0.3">
      <c r="A18211" t="s">
        <v>20519</v>
      </c>
      <c r="B18211" t="s">
        <v>3078</v>
      </c>
      <c r="C18211">
        <v>18202</v>
      </c>
      <c r="D18211">
        <v>3488994694</v>
      </c>
    </row>
    <row r="18212" spans="1:4" x14ac:dyDescent="0.3">
      <c r="A18212" t="s">
        <v>20520</v>
      </c>
      <c r="B18212" t="s">
        <v>2687</v>
      </c>
      <c r="C18212">
        <v>47826</v>
      </c>
      <c r="D18212">
        <v>1990334539</v>
      </c>
    </row>
    <row r="18213" spans="1:4" x14ac:dyDescent="0.3">
      <c r="A18213" t="s">
        <v>20521</v>
      </c>
      <c r="B18213" t="s">
        <v>2151</v>
      </c>
      <c r="C18213">
        <v>49105</v>
      </c>
      <c r="D18213">
        <v>7205256240</v>
      </c>
    </row>
    <row r="18214" spans="1:4" x14ac:dyDescent="0.3">
      <c r="A18214" t="s">
        <v>20522</v>
      </c>
      <c r="B18214" t="s">
        <v>2146</v>
      </c>
      <c r="C18214">
        <v>22103</v>
      </c>
      <c r="D18214">
        <v>3569619966</v>
      </c>
    </row>
    <row r="18215" spans="1:4" x14ac:dyDescent="0.3">
      <c r="A18215" t="s">
        <v>20523</v>
      </c>
      <c r="B18215" t="s">
        <v>2727</v>
      </c>
      <c r="C18215">
        <v>20940</v>
      </c>
      <c r="D18215">
        <v>8603912793</v>
      </c>
    </row>
    <row r="18216" spans="1:4" x14ac:dyDescent="0.3">
      <c r="A18216" t="s">
        <v>20524</v>
      </c>
      <c r="B18216" t="s">
        <v>2175</v>
      </c>
      <c r="C18216">
        <v>55684</v>
      </c>
      <c r="D18216">
        <v>9491257560</v>
      </c>
    </row>
    <row r="18217" spans="1:4" x14ac:dyDescent="0.3">
      <c r="A18217" t="s">
        <v>20525</v>
      </c>
      <c r="B18217" t="s">
        <v>2596</v>
      </c>
      <c r="C18217">
        <v>25919</v>
      </c>
      <c r="D18217">
        <v>6769297310</v>
      </c>
    </row>
    <row r="18218" spans="1:4" x14ac:dyDescent="0.3">
      <c r="A18218" t="s">
        <v>20526</v>
      </c>
      <c r="B18218" t="s">
        <v>3291</v>
      </c>
      <c r="C18218">
        <v>37989</v>
      </c>
      <c r="D18218">
        <v>9057758911</v>
      </c>
    </row>
    <row r="18219" spans="1:4" x14ac:dyDescent="0.3">
      <c r="A18219" t="s">
        <v>20527</v>
      </c>
      <c r="B18219" t="s">
        <v>2197</v>
      </c>
      <c r="C18219">
        <v>36207</v>
      </c>
      <c r="D18219">
        <v>4876404933</v>
      </c>
    </row>
    <row r="18220" spans="1:4" x14ac:dyDescent="0.3">
      <c r="A18220" t="s">
        <v>20528</v>
      </c>
      <c r="B18220" t="s">
        <v>2376</v>
      </c>
      <c r="C18220">
        <v>46481</v>
      </c>
      <c r="D18220">
        <v>2183763965</v>
      </c>
    </row>
    <row r="18221" spans="1:4" x14ac:dyDescent="0.3">
      <c r="A18221" t="s">
        <v>20529</v>
      </c>
      <c r="B18221" t="s">
        <v>3041</v>
      </c>
      <c r="C18221">
        <v>37054</v>
      </c>
      <c r="D18221">
        <v>9516781780</v>
      </c>
    </row>
    <row r="18222" spans="1:4" x14ac:dyDescent="0.3">
      <c r="A18222" t="s">
        <v>20530</v>
      </c>
      <c r="B18222" t="s">
        <v>2047</v>
      </c>
      <c r="C18222">
        <v>56671</v>
      </c>
      <c r="D18222">
        <v>5756920838</v>
      </c>
    </row>
    <row r="18223" spans="1:4" x14ac:dyDescent="0.3">
      <c r="A18223" t="s">
        <v>20531</v>
      </c>
      <c r="B18223" t="s">
        <v>2600</v>
      </c>
      <c r="C18223">
        <v>53070</v>
      </c>
      <c r="D18223">
        <v>3473885983</v>
      </c>
    </row>
    <row r="18224" spans="1:4" x14ac:dyDescent="0.3">
      <c r="A18224" t="s">
        <v>20532</v>
      </c>
      <c r="B18224" t="s">
        <v>2190</v>
      </c>
      <c r="C18224">
        <v>54436</v>
      </c>
      <c r="D18224">
        <v>1592980554</v>
      </c>
    </row>
    <row r="18225" spans="1:4" x14ac:dyDescent="0.3">
      <c r="A18225" t="s">
        <v>20533</v>
      </c>
      <c r="B18225" t="s">
        <v>2385</v>
      </c>
      <c r="C18225">
        <v>55292</v>
      </c>
      <c r="D18225">
        <v>2417008025</v>
      </c>
    </row>
    <row r="18226" spans="1:4" x14ac:dyDescent="0.3">
      <c r="A18226" t="s">
        <v>20534</v>
      </c>
      <c r="B18226" t="s">
        <v>2790</v>
      </c>
      <c r="C18226">
        <v>58189</v>
      </c>
      <c r="D18226">
        <v>4862005330</v>
      </c>
    </row>
    <row r="18227" spans="1:4" x14ac:dyDescent="0.3">
      <c r="A18227" t="s">
        <v>20535</v>
      </c>
      <c r="B18227" t="s">
        <v>3393</v>
      </c>
      <c r="C18227">
        <v>51298</v>
      </c>
      <c r="D18227">
        <v>495702854</v>
      </c>
    </row>
    <row r="18228" spans="1:4" x14ac:dyDescent="0.3">
      <c r="A18228" t="s">
        <v>20536</v>
      </c>
      <c r="B18228" t="s">
        <v>2203</v>
      </c>
      <c r="C18228">
        <v>19921</v>
      </c>
      <c r="D18228">
        <v>4578004252</v>
      </c>
    </row>
    <row r="18229" spans="1:4" x14ac:dyDescent="0.3">
      <c r="A18229" t="s">
        <v>20537</v>
      </c>
      <c r="B18229" t="s">
        <v>2244</v>
      </c>
      <c r="C18229">
        <v>35937</v>
      </c>
      <c r="D18229">
        <v>9412192312</v>
      </c>
    </row>
    <row r="18230" spans="1:4" x14ac:dyDescent="0.3">
      <c r="A18230" t="s">
        <v>20538</v>
      </c>
      <c r="B18230" t="s">
        <v>3886</v>
      </c>
      <c r="C18230">
        <v>12075</v>
      </c>
      <c r="D18230">
        <v>6293335589</v>
      </c>
    </row>
    <row r="18231" spans="1:4" x14ac:dyDescent="0.3">
      <c r="A18231" t="s">
        <v>20539</v>
      </c>
      <c r="B18231" t="s">
        <v>2778</v>
      </c>
      <c r="C18231">
        <v>16054</v>
      </c>
      <c r="D18231">
        <v>5988565948</v>
      </c>
    </row>
    <row r="18232" spans="1:4" x14ac:dyDescent="0.3">
      <c r="A18232" t="s">
        <v>20540</v>
      </c>
      <c r="B18232" t="s">
        <v>2276</v>
      </c>
      <c r="C18232">
        <v>56258</v>
      </c>
      <c r="D18232">
        <v>5759255762</v>
      </c>
    </row>
    <row r="18233" spans="1:4" x14ac:dyDescent="0.3">
      <c r="A18233" t="s">
        <v>20541</v>
      </c>
      <c r="B18233" t="s">
        <v>2008</v>
      </c>
      <c r="C18233">
        <v>18199</v>
      </c>
      <c r="D18233">
        <v>8644362151</v>
      </c>
    </row>
    <row r="18234" spans="1:4" x14ac:dyDescent="0.3">
      <c r="A18234" t="s">
        <v>20542</v>
      </c>
      <c r="B18234" t="s">
        <v>2314</v>
      </c>
      <c r="C18234">
        <v>25229</v>
      </c>
      <c r="D18234">
        <v>4958503722</v>
      </c>
    </row>
    <row r="18235" spans="1:4" x14ac:dyDescent="0.3">
      <c r="A18235" t="s">
        <v>20543</v>
      </c>
      <c r="B18235" t="s">
        <v>2251</v>
      </c>
      <c r="C18235">
        <v>56105</v>
      </c>
      <c r="D18235">
        <v>4372257910</v>
      </c>
    </row>
    <row r="18236" spans="1:4" x14ac:dyDescent="0.3">
      <c r="A18236" t="s">
        <v>20544</v>
      </c>
      <c r="B18236" t="s">
        <v>3291</v>
      </c>
      <c r="C18236">
        <v>42834</v>
      </c>
      <c r="D18236">
        <v>4278470843</v>
      </c>
    </row>
    <row r="18237" spans="1:4" x14ac:dyDescent="0.3">
      <c r="A18237" t="s">
        <v>20545</v>
      </c>
      <c r="B18237" t="s">
        <v>2010</v>
      </c>
      <c r="C18237">
        <v>23790</v>
      </c>
      <c r="D18237">
        <v>1444572199</v>
      </c>
    </row>
    <row r="18238" spans="1:4" x14ac:dyDescent="0.3">
      <c r="A18238" t="s">
        <v>20546</v>
      </c>
      <c r="B18238" t="s">
        <v>1950</v>
      </c>
      <c r="C18238">
        <v>22319</v>
      </c>
      <c r="D18238">
        <v>939715988</v>
      </c>
    </row>
    <row r="18239" spans="1:4" x14ac:dyDescent="0.3">
      <c r="A18239" t="s">
        <v>20547</v>
      </c>
      <c r="B18239" t="s">
        <v>2997</v>
      </c>
      <c r="C18239">
        <v>11453</v>
      </c>
      <c r="D18239">
        <v>8256403403</v>
      </c>
    </row>
    <row r="18240" spans="1:4" x14ac:dyDescent="0.3">
      <c r="A18240" t="s">
        <v>20548</v>
      </c>
      <c r="B18240" t="s">
        <v>2628</v>
      </c>
      <c r="C18240">
        <v>58325</v>
      </c>
      <c r="D18240">
        <v>5675852751</v>
      </c>
    </row>
    <row r="18241" spans="1:4" x14ac:dyDescent="0.3">
      <c r="A18241" t="s">
        <v>20549</v>
      </c>
      <c r="B18241" t="s">
        <v>1984</v>
      </c>
      <c r="C18241">
        <v>59898</v>
      </c>
      <c r="D18241">
        <v>5142790693</v>
      </c>
    </row>
    <row r="18242" spans="1:4" x14ac:dyDescent="0.3">
      <c r="A18242" t="s">
        <v>20550</v>
      </c>
      <c r="B18242" t="s">
        <v>2225</v>
      </c>
      <c r="C18242">
        <v>42369</v>
      </c>
      <c r="D18242">
        <v>5795848808</v>
      </c>
    </row>
    <row r="18243" spans="1:4" x14ac:dyDescent="0.3">
      <c r="A18243" t="s">
        <v>20551</v>
      </c>
      <c r="B18243" t="s">
        <v>2293</v>
      </c>
      <c r="C18243">
        <v>38548</v>
      </c>
      <c r="D18243">
        <v>3661649302</v>
      </c>
    </row>
    <row r="18244" spans="1:4" x14ac:dyDescent="0.3">
      <c r="A18244" t="s">
        <v>20552</v>
      </c>
      <c r="B18244" t="s">
        <v>2146</v>
      </c>
      <c r="C18244">
        <v>23702</v>
      </c>
      <c r="D18244">
        <v>532074068</v>
      </c>
    </row>
    <row r="18245" spans="1:4" x14ac:dyDescent="0.3">
      <c r="A18245" t="s">
        <v>20553</v>
      </c>
      <c r="B18245" t="s">
        <v>1974</v>
      </c>
      <c r="C18245">
        <v>14995</v>
      </c>
      <c r="D18245">
        <v>901154172</v>
      </c>
    </row>
    <row r="18246" spans="1:4" x14ac:dyDescent="0.3">
      <c r="A18246" t="s">
        <v>20554</v>
      </c>
      <c r="B18246" t="s">
        <v>2335</v>
      </c>
      <c r="C18246">
        <v>56465</v>
      </c>
      <c r="D18246">
        <v>7957976743</v>
      </c>
    </row>
    <row r="18247" spans="1:4" x14ac:dyDescent="0.3">
      <c r="A18247" t="s">
        <v>20555</v>
      </c>
      <c r="B18247" t="s">
        <v>3517</v>
      </c>
      <c r="C18247">
        <v>50080</v>
      </c>
      <c r="D18247">
        <v>5347887761</v>
      </c>
    </row>
    <row r="18248" spans="1:4" x14ac:dyDescent="0.3">
      <c r="A18248" t="s">
        <v>20556</v>
      </c>
      <c r="B18248" t="s">
        <v>3247</v>
      </c>
      <c r="C18248">
        <v>58339</v>
      </c>
      <c r="D18248">
        <v>8017115954</v>
      </c>
    </row>
    <row r="18249" spans="1:4" x14ac:dyDescent="0.3">
      <c r="A18249" t="s">
        <v>20557</v>
      </c>
      <c r="B18249" t="s">
        <v>3041</v>
      </c>
      <c r="C18249">
        <v>49770</v>
      </c>
      <c r="D18249">
        <v>6009848660</v>
      </c>
    </row>
    <row r="18250" spans="1:4" x14ac:dyDescent="0.3">
      <c r="A18250" t="s">
        <v>20558</v>
      </c>
      <c r="B18250" t="s">
        <v>2606</v>
      </c>
      <c r="C18250">
        <v>55849</v>
      </c>
      <c r="D18250">
        <v>1918356416</v>
      </c>
    </row>
    <row r="18251" spans="1:4" x14ac:dyDescent="0.3">
      <c r="A18251" t="s">
        <v>20559</v>
      </c>
      <c r="B18251" t="s">
        <v>3201</v>
      </c>
      <c r="C18251">
        <v>37505</v>
      </c>
      <c r="D18251">
        <v>7769010411</v>
      </c>
    </row>
    <row r="18252" spans="1:4" x14ac:dyDescent="0.3">
      <c r="A18252" t="s">
        <v>20560</v>
      </c>
      <c r="B18252" t="s">
        <v>2271</v>
      </c>
      <c r="C18252">
        <v>22931</v>
      </c>
      <c r="D18252">
        <v>6109997811</v>
      </c>
    </row>
    <row r="18253" spans="1:4" x14ac:dyDescent="0.3">
      <c r="A18253" t="s">
        <v>20561</v>
      </c>
      <c r="B18253" t="s">
        <v>2977</v>
      </c>
      <c r="C18253">
        <v>29114</v>
      </c>
      <c r="D18253">
        <v>8189289020</v>
      </c>
    </row>
    <row r="18254" spans="1:4" x14ac:dyDescent="0.3">
      <c r="A18254" t="s">
        <v>20562</v>
      </c>
      <c r="B18254" t="s">
        <v>2473</v>
      </c>
      <c r="C18254">
        <v>23116</v>
      </c>
      <c r="D18254">
        <v>6724903874</v>
      </c>
    </row>
    <row r="18255" spans="1:4" x14ac:dyDescent="0.3">
      <c r="A18255" t="s">
        <v>20563</v>
      </c>
      <c r="B18255" t="s">
        <v>2385</v>
      </c>
      <c r="C18255">
        <v>32234</v>
      </c>
      <c r="D18255">
        <v>7778092905</v>
      </c>
    </row>
    <row r="18256" spans="1:4" x14ac:dyDescent="0.3">
      <c r="A18256" t="s">
        <v>20564</v>
      </c>
      <c r="B18256" t="s">
        <v>2323</v>
      </c>
      <c r="C18256">
        <v>53683</v>
      </c>
      <c r="D18256">
        <v>3547596165</v>
      </c>
    </row>
    <row r="18257" spans="1:4" x14ac:dyDescent="0.3">
      <c r="A18257" t="s">
        <v>20565</v>
      </c>
      <c r="B18257" t="s">
        <v>2576</v>
      </c>
      <c r="C18257">
        <v>53259</v>
      </c>
      <c r="D18257">
        <v>4579641655</v>
      </c>
    </row>
    <row r="18258" spans="1:4" x14ac:dyDescent="0.3">
      <c r="A18258" t="s">
        <v>20566</v>
      </c>
      <c r="B18258" t="s">
        <v>2006</v>
      </c>
      <c r="C18258">
        <v>23905</v>
      </c>
      <c r="D18258">
        <v>2740930763</v>
      </c>
    </row>
    <row r="18259" spans="1:4" x14ac:dyDescent="0.3">
      <c r="A18259" t="s">
        <v>20567</v>
      </c>
      <c r="B18259" t="s">
        <v>2718</v>
      </c>
      <c r="C18259">
        <v>22862</v>
      </c>
      <c r="D18259">
        <v>8750494546</v>
      </c>
    </row>
    <row r="18260" spans="1:4" x14ac:dyDescent="0.3">
      <c r="A18260" t="s">
        <v>20568</v>
      </c>
      <c r="B18260" t="s">
        <v>2665</v>
      </c>
      <c r="C18260">
        <v>37468</v>
      </c>
      <c r="D18260">
        <v>5998486889</v>
      </c>
    </row>
    <row r="18261" spans="1:4" x14ac:dyDescent="0.3">
      <c r="A18261" t="s">
        <v>20569</v>
      </c>
      <c r="B18261" t="s">
        <v>1978</v>
      </c>
      <c r="C18261">
        <v>21987</v>
      </c>
      <c r="D18261">
        <v>1628738227</v>
      </c>
    </row>
    <row r="18262" spans="1:4" x14ac:dyDescent="0.3">
      <c r="A18262" t="s">
        <v>20570</v>
      </c>
      <c r="B18262" t="s">
        <v>1954</v>
      </c>
      <c r="C18262">
        <v>25872</v>
      </c>
      <c r="D18262">
        <v>4535395691</v>
      </c>
    </row>
    <row r="18263" spans="1:4" x14ac:dyDescent="0.3">
      <c r="A18263" t="s">
        <v>20571</v>
      </c>
      <c r="B18263" t="s">
        <v>2001</v>
      </c>
      <c r="C18263">
        <v>28731</v>
      </c>
      <c r="D18263">
        <v>4504361140</v>
      </c>
    </row>
    <row r="18264" spans="1:4" x14ac:dyDescent="0.3">
      <c r="A18264" t="s">
        <v>20572</v>
      </c>
      <c r="B18264" t="s">
        <v>3873</v>
      </c>
      <c r="C18264">
        <v>13325</v>
      </c>
      <c r="D18264">
        <v>4401069773</v>
      </c>
    </row>
    <row r="18265" spans="1:4" x14ac:dyDescent="0.3">
      <c r="A18265" t="s">
        <v>20573</v>
      </c>
      <c r="B18265" t="s">
        <v>1976</v>
      </c>
      <c r="C18265">
        <v>53136</v>
      </c>
      <c r="D18265">
        <v>4578004252</v>
      </c>
    </row>
    <row r="18266" spans="1:4" x14ac:dyDescent="0.3">
      <c r="A18266" t="s">
        <v>20574</v>
      </c>
      <c r="B18266" t="s">
        <v>2567</v>
      </c>
      <c r="C18266">
        <v>52447</v>
      </c>
      <c r="D18266">
        <v>5280433926</v>
      </c>
    </row>
    <row r="18267" spans="1:4" x14ac:dyDescent="0.3">
      <c r="A18267" t="s">
        <v>20575</v>
      </c>
      <c r="B18267" t="s">
        <v>2452</v>
      </c>
      <c r="C18267">
        <v>29687</v>
      </c>
      <c r="D18267">
        <v>5684780105</v>
      </c>
    </row>
    <row r="18268" spans="1:4" x14ac:dyDescent="0.3">
      <c r="A18268" t="s">
        <v>20576</v>
      </c>
      <c r="B18268" t="s">
        <v>2168</v>
      </c>
      <c r="C18268">
        <v>24401</v>
      </c>
      <c r="D18268">
        <v>7957976743</v>
      </c>
    </row>
    <row r="18269" spans="1:4" x14ac:dyDescent="0.3">
      <c r="A18269" t="s">
        <v>20577</v>
      </c>
      <c r="B18269" t="s">
        <v>2583</v>
      </c>
      <c r="C18269">
        <v>51543</v>
      </c>
      <c r="D18269">
        <v>8127128031</v>
      </c>
    </row>
    <row r="18270" spans="1:4" x14ac:dyDescent="0.3">
      <c r="A18270" t="s">
        <v>20578</v>
      </c>
      <c r="B18270" t="s">
        <v>2691</v>
      </c>
      <c r="C18270">
        <v>56280</v>
      </c>
      <c r="D18270">
        <v>8460683117</v>
      </c>
    </row>
    <row r="18271" spans="1:4" x14ac:dyDescent="0.3">
      <c r="A18271" t="s">
        <v>20579</v>
      </c>
      <c r="B18271" t="s">
        <v>2133</v>
      </c>
      <c r="C18271">
        <v>44167</v>
      </c>
      <c r="D18271">
        <v>9516781780</v>
      </c>
    </row>
    <row r="18272" spans="1:4" x14ac:dyDescent="0.3">
      <c r="A18272" t="s">
        <v>20580</v>
      </c>
      <c r="B18272" t="s">
        <v>2496</v>
      </c>
      <c r="C18272">
        <v>12105</v>
      </c>
      <c r="D18272">
        <v>4718207207</v>
      </c>
    </row>
    <row r="18273" spans="1:4" x14ac:dyDescent="0.3">
      <c r="A18273" t="s">
        <v>20581</v>
      </c>
      <c r="B18273" t="s">
        <v>2077</v>
      </c>
      <c r="C18273">
        <v>21232</v>
      </c>
      <c r="D18273">
        <v>7645724897</v>
      </c>
    </row>
    <row r="18274" spans="1:4" x14ac:dyDescent="0.3">
      <c r="A18274" t="s">
        <v>20582</v>
      </c>
      <c r="B18274" t="s">
        <v>2405</v>
      </c>
      <c r="C18274">
        <v>22059</v>
      </c>
      <c r="D18274">
        <v>8093156364</v>
      </c>
    </row>
    <row r="18275" spans="1:4" x14ac:dyDescent="0.3">
      <c r="A18275" t="s">
        <v>20583</v>
      </c>
      <c r="B18275" t="s">
        <v>2546</v>
      </c>
      <c r="C18275">
        <v>15474</v>
      </c>
      <c r="D18275">
        <v>6732216945</v>
      </c>
    </row>
    <row r="18276" spans="1:4" x14ac:dyDescent="0.3">
      <c r="A18276" t="s">
        <v>20584</v>
      </c>
      <c r="B18276" t="s">
        <v>2047</v>
      </c>
      <c r="C18276">
        <v>58201</v>
      </c>
      <c r="D18276">
        <v>8875305560</v>
      </c>
    </row>
    <row r="18277" spans="1:4" x14ac:dyDescent="0.3">
      <c r="A18277" t="s">
        <v>20585</v>
      </c>
      <c r="B18277" t="s">
        <v>2302</v>
      </c>
      <c r="C18277">
        <v>57105</v>
      </c>
      <c r="D18277">
        <v>397599129</v>
      </c>
    </row>
    <row r="18278" spans="1:4" x14ac:dyDescent="0.3">
      <c r="A18278" t="s">
        <v>20586</v>
      </c>
      <c r="B18278" t="s">
        <v>2035</v>
      </c>
      <c r="C18278">
        <v>21254</v>
      </c>
      <c r="D18278">
        <v>689661541</v>
      </c>
    </row>
    <row r="18279" spans="1:4" x14ac:dyDescent="0.3">
      <c r="A18279" t="s">
        <v>20587</v>
      </c>
      <c r="B18279" t="s">
        <v>3183</v>
      </c>
      <c r="C18279">
        <v>10622</v>
      </c>
      <c r="D18279">
        <v>2177097355</v>
      </c>
    </row>
    <row r="18280" spans="1:4" x14ac:dyDescent="0.3">
      <c r="A18280" t="s">
        <v>20588</v>
      </c>
      <c r="B18280" t="s">
        <v>2121</v>
      </c>
      <c r="C18280">
        <v>26957</v>
      </c>
      <c r="D18280">
        <v>8024322455</v>
      </c>
    </row>
    <row r="18281" spans="1:4" x14ac:dyDescent="0.3">
      <c r="A18281" t="s">
        <v>20589</v>
      </c>
      <c r="B18281" t="s">
        <v>2660</v>
      </c>
      <c r="C18281">
        <v>34096</v>
      </c>
      <c r="D18281">
        <v>6084639828</v>
      </c>
    </row>
    <row r="18282" spans="1:4" x14ac:dyDescent="0.3">
      <c r="A18282" t="s">
        <v>20590</v>
      </c>
      <c r="B18282" t="s">
        <v>2077</v>
      </c>
      <c r="C18282">
        <v>20783</v>
      </c>
      <c r="D18282">
        <v>5519420165</v>
      </c>
    </row>
    <row r="18283" spans="1:4" x14ac:dyDescent="0.3">
      <c r="A18283" t="s">
        <v>20591</v>
      </c>
      <c r="B18283" t="s">
        <v>2736</v>
      </c>
      <c r="C18283">
        <v>53709</v>
      </c>
      <c r="D18283">
        <v>3986480021</v>
      </c>
    </row>
    <row r="18284" spans="1:4" x14ac:dyDescent="0.3">
      <c r="A18284" t="s">
        <v>20592</v>
      </c>
      <c r="B18284" t="s">
        <v>2691</v>
      </c>
      <c r="C18284">
        <v>15145</v>
      </c>
      <c r="D18284">
        <v>9104569016</v>
      </c>
    </row>
    <row r="18285" spans="1:4" x14ac:dyDescent="0.3">
      <c r="A18285" t="s">
        <v>20593</v>
      </c>
      <c r="B18285" t="s">
        <v>2054</v>
      </c>
      <c r="C18285">
        <v>37434</v>
      </c>
      <c r="D18285">
        <v>2607689635</v>
      </c>
    </row>
    <row r="18286" spans="1:4" x14ac:dyDescent="0.3">
      <c r="A18286" t="s">
        <v>20594</v>
      </c>
      <c r="B18286" t="s">
        <v>1932</v>
      </c>
      <c r="C18286">
        <v>28505</v>
      </c>
      <c r="D18286">
        <v>1990334539</v>
      </c>
    </row>
    <row r="18287" spans="1:4" x14ac:dyDescent="0.3">
      <c r="A18287" t="s">
        <v>20595</v>
      </c>
      <c r="B18287" t="s">
        <v>2329</v>
      </c>
      <c r="C18287">
        <v>28920</v>
      </c>
      <c r="D18287">
        <v>556704134</v>
      </c>
    </row>
    <row r="18288" spans="1:4" x14ac:dyDescent="0.3">
      <c r="A18288" t="s">
        <v>20596</v>
      </c>
      <c r="B18288" t="s">
        <v>2343</v>
      </c>
      <c r="C18288">
        <v>57907</v>
      </c>
      <c r="D18288">
        <v>4986200380</v>
      </c>
    </row>
    <row r="18289" spans="1:4" x14ac:dyDescent="0.3">
      <c r="A18289" t="s">
        <v>20597</v>
      </c>
      <c r="B18289" t="s">
        <v>2201</v>
      </c>
      <c r="C18289">
        <v>17269</v>
      </c>
      <c r="D18289">
        <v>6789106936</v>
      </c>
    </row>
    <row r="18290" spans="1:4" x14ac:dyDescent="0.3">
      <c r="A18290" t="s">
        <v>20598</v>
      </c>
      <c r="B18290" t="s">
        <v>2524</v>
      </c>
      <c r="C18290">
        <v>33625</v>
      </c>
      <c r="D18290">
        <v>8501525324</v>
      </c>
    </row>
    <row r="18291" spans="1:4" x14ac:dyDescent="0.3">
      <c r="A18291" t="s">
        <v>20599</v>
      </c>
      <c r="B18291" t="s">
        <v>2415</v>
      </c>
      <c r="C18291">
        <v>56162</v>
      </c>
      <c r="D18291">
        <v>4504361140</v>
      </c>
    </row>
    <row r="18292" spans="1:4" x14ac:dyDescent="0.3">
      <c r="A18292" t="s">
        <v>20600</v>
      </c>
      <c r="B18292" t="s">
        <v>2809</v>
      </c>
      <c r="C18292">
        <v>40652</v>
      </c>
      <c r="D18292">
        <v>232367817</v>
      </c>
    </row>
    <row r="18293" spans="1:4" x14ac:dyDescent="0.3">
      <c r="A18293" t="s">
        <v>20601</v>
      </c>
      <c r="B18293" t="s">
        <v>2047</v>
      </c>
      <c r="C18293">
        <v>50060</v>
      </c>
      <c r="D18293">
        <v>8047841793</v>
      </c>
    </row>
    <row r="18294" spans="1:4" x14ac:dyDescent="0.3">
      <c r="A18294" t="s">
        <v>20602</v>
      </c>
      <c r="B18294" t="s">
        <v>1962</v>
      </c>
      <c r="C18294">
        <v>28548</v>
      </c>
      <c r="D18294">
        <v>8289594380</v>
      </c>
    </row>
    <row r="18295" spans="1:4" x14ac:dyDescent="0.3">
      <c r="A18295" t="s">
        <v>20603</v>
      </c>
      <c r="B18295" t="s">
        <v>2401</v>
      </c>
      <c r="C18295">
        <v>27221</v>
      </c>
      <c r="D18295">
        <v>3580617389</v>
      </c>
    </row>
    <row r="18296" spans="1:4" x14ac:dyDescent="0.3">
      <c r="A18296" t="s">
        <v>20604</v>
      </c>
      <c r="B18296" t="s">
        <v>2166</v>
      </c>
      <c r="C18296">
        <v>55879</v>
      </c>
      <c r="D18296">
        <v>3554200719</v>
      </c>
    </row>
    <row r="18297" spans="1:4" x14ac:dyDescent="0.3">
      <c r="A18297" t="s">
        <v>20605</v>
      </c>
      <c r="B18297" t="s">
        <v>2073</v>
      </c>
      <c r="C18297">
        <v>16912</v>
      </c>
      <c r="D18297">
        <v>793441269</v>
      </c>
    </row>
    <row r="18298" spans="1:4" x14ac:dyDescent="0.3">
      <c r="A18298" t="s">
        <v>20606</v>
      </c>
      <c r="B18298" t="s">
        <v>2873</v>
      </c>
      <c r="C18298">
        <v>50535</v>
      </c>
      <c r="D18298">
        <v>1364767856</v>
      </c>
    </row>
    <row r="18299" spans="1:4" x14ac:dyDescent="0.3">
      <c r="A18299" t="s">
        <v>20607</v>
      </c>
      <c r="B18299" t="s">
        <v>2885</v>
      </c>
      <c r="C18299">
        <v>10383</v>
      </c>
      <c r="D18299">
        <v>9434604370</v>
      </c>
    </row>
    <row r="18300" spans="1:4" x14ac:dyDescent="0.3">
      <c r="A18300" t="s">
        <v>20608</v>
      </c>
      <c r="B18300" t="s">
        <v>2239</v>
      </c>
      <c r="C18300">
        <v>46091</v>
      </c>
      <c r="D18300">
        <v>2053848936</v>
      </c>
    </row>
    <row r="18301" spans="1:4" x14ac:dyDescent="0.3">
      <c r="A18301" t="s">
        <v>20609</v>
      </c>
      <c r="B18301" t="s">
        <v>2709</v>
      </c>
      <c r="C18301">
        <v>18671</v>
      </c>
      <c r="D18301">
        <v>6271204627</v>
      </c>
    </row>
    <row r="18302" spans="1:4" x14ac:dyDescent="0.3">
      <c r="A18302" t="s">
        <v>20610</v>
      </c>
      <c r="B18302" t="s">
        <v>2093</v>
      </c>
      <c r="C18302">
        <v>52346</v>
      </c>
      <c r="D18302">
        <v>784224471</v>
      </c>
    </row>
    <row r="18303" spans="1:4" x14ac:dyDescent="0.3">
      <c r="A18303" t="s">
        <v>20611</v>
      </c>
      <c r="B18303" t="s">
        <v>2790</v>
      </c>
      <c r="C18303">
        <v>44480</v>
      </c>
      <c r="D18303">
        <v>7673188813</v>
      </c>
    </row>
    <row r="18304" spans="1:4" x14ac:dyDescent="0.3">
      <c r="A18304" t="s">
        <v>20612</v>
      </c>
      <c r="B18304" t="s">
        <v>4018</v>
      </c>
      <c r="C18304">
        <v>28060</v>
      </c>
      <c r="D18304">
        <v>2209340063</v>
      </c>
    </row>
    <row r="18305" spans="1:4" x14ac:dyDescent="0.3">
      <c r="A18305" t="s">
        <v>20613</v>
      </c>
      <c r="B18305" t="s">
        <v>2436</v>
      </c>
      <c r="C18305">
        <v>34542</v>
      </c>
      <c r="D18305">
        <v>4428088442</v>
      </c>
    </row>
    <row r="18306" spans="1:4" x14ac:dyDescent="0.3">
      <c r="A18306" t="s">
        <v>20614</v>
      </c>
      <c r="B18306" t="s">
        <v>2225</v>
      </c>
      <c r="C18306">
        <v>11145</v>
      </c>
      <c r="D18306">
        <v>6255831884</v>
      </c>
    </row>
    <row r="18307" spans="1:4" x14ac:dyDescent="0.3">
      <c r="A18307" t="s">
        <v>20615</v>
      </c>
      <c r="B18307" t="s">
        <v>2073</v>
      </c>
      <c r="C18307">
        <v>11783</v>
      </c>
      <c r="D18307">
        <v>2417008025</v>
      </c>
    </row>
    <row r="18308" spans="1:4" x14ac:dyDescent="0.3">
      <c r="A18308" t="s">
        <v>20616</v>
      </c>
      <c r="B18308" t="s">
        <v>2166</v>
      </c>
      <c r="C18308">
        <v>56415</v>
      </c>
      <c r="D18308">
        <v>3075132195</v>
      </c>
    </row>
    <row r="18309" spans="1:4" x14ac:dyDescent="0.3">
      <c r="A18309" t="s">
        <v>20617</v>
      </c>
      <c r="B18309" t="s">
        <v>3558</v>
      </c>
      <c r="C18309">
        <v>26491</v>
      </c>
      <c r="D18309">
        <v>992720575</v>
      </c>
    </row>
    <row r="18310" spans="1:4" x14ac:dyDescent="0.3">
      <c r="A18310" t="s">
        <v>20618</v>
      </c>
      <c r="B18310" t="s">
        <v>2032</v>
      </c>
      <c r="C18310">
        <v>48285</v>
      </c>
      <c r="D18310">
        <v>2066028762</v>
      </c>
    </row>
    <row r="18311" spans="1:4" x14ac:dyDescent="0.3">
      <c r="A18311" t="s">
        <v>20619</v>
      </c>
      <c r="B18311" t="s">
        <v>3237</v>
      </c>
      <c r="C18311">
        <v>13926</v>
      </c>
      <c r="D18311">
        <v>8373529241</v>
      </c>
    </row>
    <row r="18312" spans="1:4" x14ac:dyDescent="0.3">
      <c r="A18312" t="s">
        <v>20620</v>
      </c>
      <c r="B18312" t="s">
        <v>4422</v>
      </c>
      <c r="C18312">
        <v>35751</v>
      </c>
      <c r="D18312">
        <v>6126779991</v>
      </c>
    </row>
    <row r="18313" spans="1:4" x14ac:dyDescent="0.3">
      <c r="A18313" t="s">
        <v>20621</v>
      </c>
      <c r="B18313" t="s">
        <v>2457</v>
      </c>
      <c r="C18313">
        <v>41326</v>
      </c>
      <c r="D18313">
        <v>9686840923</v>
      </c>
    </row>
    <row r="18314" spans="1:4" x14ac:dyDescent="0.3">
      <c r="A18314" t="s">
        <v>20622</v>
      </c>
      <c r="B18314" t="s">
        <v>2069</v>
      </c>
      <c r="C18314">
        <v>25257</v>
      </c>
      <c r="D18314">
        <v>3932861779</v>
      </c>
    </row>
    <row r="18315" spans="1:4" x14ac:dyDescent="0.3">
      <c r="A18315" t="s">
        <v>20623</v>
      </c>
      <c r="B18315" t="s">
        <v>2409</v>
      </c>
      <c r="C18315">
        <v>17324</v>
      </c>
      <c r="D18315">
        <v>5209112160</v>
      </c>
    </row>
    <row r="18316" spans="1:4" x14ac:dyDescent="0.3">
      <c r="A18316" t="s">
        <v>20624</v>
      </c>
      <c r="B18316" t="s">
        <v>2298</v>
      </c>
      <c r="C18316">
        <v>19523</v>
      </c>
      <c r="D18316">
        <v>9331851693</v>
      </c>
    </row>
    <row r="18317" spans="1:4" x14ac:dyDescent="0.3">
      <c r="A18317" t="s">
        <v>20625</v>
      </c>
      <c r="B18317" t="s">
        <v>2501</v>
      </c>
      <c r="C18317">
        <v>10687</v>
      </c>
      <c r="D18317">
        <v>5623178685</v>
      </c>
    </row>
    <row r="18318" spans="1:4" x14ac:dyDescent="0.3">
      <c r="A18318" t="s">
        <v>20626</v>
      </c>
      <c r="B18318" t="s">
        <v>2693</v>
      </c>
      <c r="C18318">
        <v>23059</v>
      </c>
      <c r="D18318">
        <v>5142790693</v>
      </c>
    </row>
    <row r="18319" spans="1:4" x14ac:dyDescent="0.3">
      <c r="A18319" t="s">
        <v>20627</v>
      </c>
      <c r="B18319" t="s">
        <v>2266</v>
      </c>
      <c r="C18319">
        <v>48696</v>
      </c>
      <c r="D18319">
        <v>3545427749</v>
      </c>
    </row>
    <row r="18320" spans="1:4" x14ac:dyDescent="0.3">
      <c r="A18320" t="s">
        <v>20628</v>
      </c>
      <c r="B18320" t="s">
        <v>2426</v>
      </c>
      <c r="C18320">
        <v>42674</v>
      </c>
      <c r="D18320">
        <v>325547246</v>
      </c>
    </row>
    <row r="18321" spans="1:4" x14ac:dyDescent="0.3">
      <c r="A18321" t="s">
        <v>20629</v>
      </c>
      <c r="B18321" t="s">
        <v>3533</v>
      </c>
      <c r="C18321">
        <v>27635</v>
      </c>
      <c r="D18321">
        <v>6515844751</v>
      </c>
    </row>
    <row r="18322" spans="1:4" x14ac:dyDescent="0.3">
      <c r="A18322" t="s">
        <v>20630</v>
      </c>
      <c r="B18322" t="s">
        <v>1976</v>
      </c>
      <c r="C18322">
        <v>12891</v>
      </c>
      <c r="D18322">
        <v>250257920</v>
      </c>
    </row>
    <row r="18323" spans="1:4" x14ac:dyDescent="0.3">
      <c r="A18323" t="s">
        <v>20631</v>
      </c>
      <c r="B18323" t="s">
        <v>2670</v>
      </c>
      <c r="C18323">
        <v>26945</v>
      </c>
      <c r="D18323">
        <v>3609467622</v>
      </c>
    </row>
    <row r="18324" spans="1:4" x14ac:dyDescent="0.3">
      <c r="A18324" t="s">
        <v>20632</v>
      </c>
      <c r="B18324" t="s">
        <v>2896</v>
      </c>
      <c r="C18324">
        <v>52475</v>
      </c>
      <c r="D18324">
        <v>4649590612</v>
      </c>
    </row>
    <row r="18325" spans="1:4" x14ac:dyDescent="0.3">
      <c r="A18325" t="s">
        <v>20633</v>
      </c>
      <c r="B18325" t="s">
        <v>2757</v>
      </c>
      <c r="C18325">
        <v>27738</v>
      </c>
      <c r="D18325">
        <v>8065075959</v>
      </c>
    </row>
    <row r="18326" spans="1:4" x14ac:dyDescent="0.3">
      <c r="A18326" t="s">
        <v>20634</v>
      </c>
      <c r="B18326" t="s">
        <v>2572</v>
      </c>
      <c r="C18326">
        <v>44279</v>
      </c>
      <c r="D18326">
        <v>4256220232</v>
      </c>
    </row>
    <row r="18327" spans="1:4" x14ac:dyDescent="0.3">
      <c r="A18327" t="s">
        <v>20635</v>
      </c>
      <c r="B18327" t="s">
        <v>2131</v>
      </c>
      <c r="C18327">
        <v>37537</v>
      </c>
      <c r="D18327">
        <v>594961432</v>
      </c>
    </row>
    <row r="18328" spans="1:4" x14ac:dyDescent="0.3">
      <c r="A18328" t="s">
        <v>20636</v>
      </c>
      <c r="B18328" t="s">
        <v>2372</v>
      </c>
      <c r="C18328">
        <v>56328</v>
      </c>
      <c r="D18328">
        <v>1972775170</v>
      </c>
    </row>
    <row r="18329" spans="1:4" x14ac:dyDescent="0.3">
      <c r="A18329" t="s">
        <v>20637</v>
      </c>
      <c r="B18329" t="s">
        <v>2343</v>
      </c>
      <c r="C18329">
        <v>37959</v>
      </c>
      <c r="D18329">
        <v>2209340063</v>
      </c>
    </row>
    <row r="18330" spans="1:4" x14ac:dyDescent="0.3">
      <c r="A18330" t="s">
        <v>20638</v>
      </c>
      <c r="B18330" t="s">
        <v>1960</v>
      </c>
      <c r="C18330">
        <v>58110</v>
      </c>
      <c r="D18330">
        <v>3000763902</v>
      </c>
    </row>
    <row r="18331" spans="1:4" x14ac:dyDescent="0.3">
      <c r="A18331" t="s">
        <v>20639</v>
      </c>
      <c r="B18331" t="s">
        <v>2530</v>
      </c>
      <c r="C18331">
        <v>24958</v>
      </c>
      <c r="D18331">
        <v>8728207157</v>
      </c>
    </row>
    <row r="18332" spans="1:4" x14ac:dyDescent="0.3">
      <c r="A18332" t="s">
        <v>20640</v>
      </c>
      <c r="B18332" t="s">
        <v>2992</v>
      </c>
      <c r="C18332">
        <v>18342</v>
      </c>
      <c r="D18332">
        <v>5811999097</v>
      </c>
    </row>
    <row r="18333" spans="1:4" x14ac:dyDescent="0.3">
      <c r="A18333" t="s">
        <v>20641</v>
      </c>
      <c r="B18333" t="s">
        <v>1999</v>
      </c>
      <c r="C18333">
        <v>38270</v>
      </c>
      <c r="D18333">
        <v>879297433</v>
      </c>
    </row>
    <row r="18334" spans="1:4" x14ac:dyDescent="0.3">
      <c r="A18334" t="s">
        <v>20642</v>
      </c>
      <c r="B18334" t="s">
        <v>2020</v>
      </c>
      <c r="C18334">
        <v>47504</v>
      </c>
      <c r="D18334">
        <v>1532722974</v>
      </c>
    </row>
    <row r="18335" spans="1:4" x14ac:dyDescent="0.3">
      <c r="A18335" t="s">
        <v>20643</v>
      </c>
      <c r="B18335" t="s">
        <v>2348</v>
      </c>
      <c r="C18335">
        <v>55330</v>
      </c>
      <c r="D18335">
        <v>4439073344</v>
      </c>
    </row>
    <row r="18336" spans="1:4" x14ac:dyDescent="0.3">
      <c r="A18336" t="s">
        <v>20644</v>
      </c>
      <c r="B18336" t="s">
        <v>1932</v>
      </c>
      <c r="C18336">
        <v>50946</v>
      </c>
      <c r="D18336">
        <v>1887308636</v>
      </c>
    </row>
    <row r="18337" spans="1:4" x14ac:dyDescent="0.3">
      <c r="A18337" t="s">
        <v>20645</v>
      </c>
      <c r="B18337" t="s">
        <v>1972</v>
      </c>
      <c r="C18337">
        <v>15705</v>
      </c>
      <c r="D18337">
        <v>6084639828</v>
      </c>
    </row>
    <row r="18338" spans="1:4" x14ac:dyDescent="0.3">
      <c r="A18338" t="s">
        <v>20646</v>
      </c>
      <c r="B18338" t="s">
        <v>2428</v>
      </c>
      <c r="C18338">
        <v>58086</v>
      </c>
      <c r="D18338">
        <v>3292353998</v>
      </c>
    </row>
    <row r="18339" spans="1:4" x14ac:dyDescent="0.3">
      <c r="A18339" t="s">
        <v>20647</v>
      </c>
      <c r="B18339" t="s">
        <v>1950</v>
      </c>
      <c r="C18339">
        <v>33716</v>
      </c>
      <c r="D18339">
        <v>4076701275</v>
      </c>
    </row>
    <row r="18340" spans="1:4" x14ac:dyDescent="0.3">
      <c r="A18340" t="s">
        <v>20648</v>
      </c>
      <c r="B18340" t="s">
        <v>2426</v>
      </c>
      <c r="C18340">
        <v>28570</v>
      </c>
      <c r="D18340">
        <v>5929508313</v>
      </c>
    </row>
    <row r="18341" spans="1:4" x14ac:dyDescent="0.3">
      <c r="A18341" t="s">
        <v>20649</v>
      </c>
      <c r="B18341" t="s">
        <v>2841</v>
      </c>
      <c r="C18341">
        <v>37215</v>
      </c>
      <c r="D18341">
        <v>2702941109</v>
      </c>
    </row>
    <row r="18342" spans="1:4" x14ac:dyDescent="0.3">
      <c r="A18342" t="s">
        <v>20650</v>
      </c>
      <c r="B18342" t="s">
        <v>2166</v>
      </c>
      <c r="C18342">
        <v>41200</v>
      </c>
      <c r="D18342">
        <v>1364767856</v>
      </c>
    </row>
    <row r="18343" spans="1:4" x14ac:dyDescent="0.3">
      <c r="A18343" t="s">
        <v>20651</v>
      </c>
      <c r="B18343" t="s">
        <v>2426</v>
      </c>
      <c r="C18343">
        <v>17049</v>
      </c>
      <c r="D18343">
        <v>8644362151</v>
      </c>
    </row>
    <row r="18344" spans="1:4" x14ac:dyDescent="0.3">
      <c r="A18344" t="s">
        <v>20652</v>
      </c>
      <c r="B18344" t="s">
        <v>2188</v>
      </c>
      <c r="C18344">
        <v>58177</v>
      </c>
      <c r="D18344">
        <v>9381484503</v>
      </c>
    </row>
    <row r="18345" spans="1:4" x14ac:dyDescent="0.3">
      <c r="A18345" t="s">
        <v>20653</v>
      </c>
      <c r="B18345" t="s">
        <v>1982</v>
      </c>
      <c r="C18345">
        <v>19589</v>
      </c>
      <c r="D18345">
        <v>4548725172</v>
      </c>
    </row>
    <row r="18346" spans="1:4" x14ac:dyDescent="0.3">
      <c r="A18346" t="s">
        <v>20654</v>
      </c>
      <c r="B18346" t="s">
        <v>3734</v>
      </c>
      <c r="C18346">
        <v>56937</v>
      </c>
      <c r="D18346">
        <v>2053848936</v>
      </c>
    </row>
    <row r="18347" spans="1:4" x14ac:dyDescent="0.3">
      <c r="A18347" t="s">
        <v>20655</v>
      </c>
      <c r="B18347" t="s">
        <v>2665</v>
      </c>
      <c r="C18347">
        <v>43644</v>
      </c>
      <c r="D18347">
        <v>6988089128</v>
      </c>
    </row>
    <row r="18348" spans="1:4" x14ac:dyDescent="0.3">
      <c r="A18348" t="s">
        <v>20656</v>
      </c>
      <c r="B18348" t="s">
        <v>2325</v>
      </c>
      <c r="C18348">
        <v>56945</v>
      </c>
      <c r="D18348">
        <v>1549399640</v>
      </c>
    </row>
    <row r="18349" spans="1:4" x14ac:dyDescent="0.3">
      <c r="A18349" t="s">
        <v>20657</v>
      </c>
      <c r="B18349" t="s">
        <v>1968</v>
      </c>
      <c r="C18349">
        <v>11384</v>
      </c>
      <c r="D18349">
        <v>2294342399</v>
      </c>
    </row>
    <row r="18350" spans="1:4" x14ac:dyDescent="0.3">
      <c r="A18350" t="s">
        <v>20658</v>
      </c>
      <c r="B18350" t="s">
        <v>2197</v>
      </c>
      <c r="C18350">
        <v>34334</v>
      </c>
      <c r="D18350">
        <v>2480515559</v>
      </c>
    </row>
    <row r="18351" spans="1:4" x14ac:dyDescent="0.3">
      <c r="A18351" t="s">
        <v>20659</v>
      </c>
      <c r="B18351" t="s">
        <v>2236</v>
      </c>
      <c r="C18351">
        <v>26771</v>
      </c>
      <c r="D18351">
        <v>4716524892</v>
      </c>
    </row>
    <row r="18352" spans="1:4" x14ac:dyDescent="0.3">
      <c r="A18352" t="s">
        <v>20660</v>
      </c>
      <c r="B18352" t="s">
        <v>2636</v>
      </c>
      <c r="C18352">
        <v>50578</v>
      </c>
      <c r="D18352">
        <v>8832488175</v>
      </c>
    </row>
    <row r="18353" spans="1:4" x14ac:dyDescent="0.3">
      <c r="A18353" t="s">
        <v>20661</v>
      </c>
      <c r="B18353" t="s">
        <v>3886</v>
      </c>
      <c r="C18353">
        <v>26396</v>
      </c>
      <c r="D18353">
        <v>4184483038</v>
      </c>
    </row>
    <row r="18354" spans="1:4" x14ac:dyDescent="0.3">
      <c r="A18354" t="s">
        <v>20662</v>
      </c>
      <c r="B18354" t="s">
        <v>2990</v>
      </c>
      <c r="C18354">
        <v>31209</v>
      </c>
      <c r="D18354">
        <v>228985188</v>
      </c>
    </row>
    <row r="18355" spans="1:4" x14ac:dyDescent="0.3">
      <c r="A18355" t="s">
        <v>20663</v>
      </c>
      <c r="B18355" t="s">
        <v>2300</v>
      </c>
      <c r="C18355">
        <v>50603</v>
      </c>
      <c r="D18355">
        <v>7778092905</v>
      </c>
    </row>
    <row r="18356" spans="1:4" x14ac:dyDescent="0.3">
      <c r="A18356" t="s">
        <v>20664</v>
      </c>
      <c r="B18356" t="s">
        <v>2507</v>
      </c>
      <c r="C18356">
        <v>44413</v>
      </c>
      <c r="D18356">
        <v>2402470968</v>
      </c>
    </row>
    <row r="18357" spans="1:4" x14ac:dyDescent="0.3">
      <c r="A18357" t="s">
        <v>20665</v>
      </c>
      <c r="B18357" t="s">
        <v>2030</v>
      </c>
      <c r="C18357">
        <v>42097</v>
      </c>
      <c r="D18357">
        <v>3227873028</v>
      </c>
    </row>
    <row r="18358" spans="1:4" x14ac:dyDescent="0.3">
      <c r="A18358" t="s">
        <v>20666</v>
      </c>
      <c r="B18358" t="s">
        <v>2316</v>
      </c>
      <c r="C18358">
        <v>42010</v>
      </c>
      <c r="D18358">
        <v>8565880958</v>
      </c>
    </row>
    <row r="18359" spans="1:4" x14ac:dyDescent="0.3">
      <c r="A18359" t="s">
        <v>20667</v>
      </c>
      <c r="B18359" t="s">
        <v>2920</v>
      </c>
      <c r="C18359">
        <v>57978</v>
      </c>
      <c r="D18359">
        <v>5828678620</v>
      </c>
    </row>
    <row r="18360" spans="1:4" x14ac:dyDescent="0.3">
      <c r="A18360" t="s">
        <v>20668</v>
      </c>
      <c r="B18360" t="s">
        <v>2121</v>
      </c>
      <c r="C18360">
        <v>36620</v>
      </c>
      <c r="D18360">
        <v>7054972058</v>
      </c>
    </row>
    <row r="18361" spans="1:4" x14ac:dyDescent="0.3">
      <c r="A18361" t="s">
        <v>20669</v>
      </c>
      <c r="B18361" t="s">
        <v>2012</v>
      </c>
      <c r="C18361">
        <v>27800</v>
      </c>
      <c r="D18361">
        <v>1659448174</v>
      </c>
    </row>
    <row r="18362" spans="1:4" x14ac:dyDescent="0.3">
      <c r="A18362" t="s">
        <v>20670</v>
      </c>
      <c r="B18362" t="s">
        <v>2242</v>
      </c>
      <c r="C18362">
        <v>36888</v>
      </c>
      <c r="D18362">
        <v>19662963</v>
      </c>
    </row>
    <row r="18363" spans="1:4" x14ac:dyDescent="0.3">
      <c r="A18363" t="s">
        <v>20671</v>
      </c>
      <c r="B18363" t="s">
        <v>2296</v>
      </c>
      <c r="C18363">
        <v>42496</v>
      </c>
      <c r="D18363">
        <v>6478891895</v>
      </c>
    </row>
    <row r="18364" spans="1:4" x14ac:dyDescent="0.3">
      <c r="A18364" t="s">
        <v>20672</v>
      </c>
      <c r="B18364" t="s">
        <v>2914</v>
      </c>
      <c r="C18364">
        <v>36366</v>
      </c>
      <c r="D18364">
        <v>2575500974</v>
      </c>
    </row>
    <row r="18365" spans="1:4" x14ac:dyDescent="0.3">
      <c r="A18365" t="s">
        <v>20673</v>
      </c>
      <c r="B18365" t="s">
        <v>2691</v>
      </c>
      <c r="C18365">
        <v>13202</v>
      </c>
      <c r="D18365">
        <v>5407735911</v>
      </c>
    </row>
    <row r="18366" spans="1:4" x14ac:dyDescent="0.3">
      <c r="A18366" t="s">
        <v>20674</v>
      </c>
      <c r="B18366" t="s">
        <v>2111</v>
      </c>
      <c r="C18366">
        <v>57919</v>
      </c>
      <c r="D18366">
        <v>9939542542</v>
      </c>
    </row>
    <row r="18367" spans="1:4" x14ac:dyDescent="0.3">
      <c r="A18367" t="s">
        <v>20675</v>
      </c>
      <c r="B18367" t="s">
        <v>2308</v>
      </c>
      <c r="C18367">
        <v>14492</v>
      </c>
      <c r="D18367">
        <v>7521557441</v>
      </c>
    </row>
    <row r="18368" spans="1:4" x14ac:dyDescent="0.3">
      <c r="A18368" t="s">
        <v>20676</v>
      </c>
      <c r="B18368" t="s">
        <v>1954</v>
      </c>
      <c r="C18368">
        <v>22082</v>
      </c>
      <c r="D18368">
        <v>7374898193</v>
      </c>
    </row>
    <row r="18369" spans="1:4" x14ac:dyDescent="0.3">
      <c r="A18369" t="s">
        <v>20677</v>
      </c>
      <c r="B18369" t="s">
        <v>2358</v>
      </c>
      <c r="C18369">
        <v>56431</v>
      </c>
      <c r="D18369">
        <v>5792300712</v>
      </c>
    </row>
    <row r="18370" spans="1:4" x14ac:dyDescent="0.3">
      <c r="A18370" t="s">
        <v>20678</v>
      </c>
      <c r="B18370" t="s">
        <v>2693</v>
      </c>
      <c r="C18370">
        <v>23344</v>
      </c>
      <c r="D18370">
        <v>1420239228</v>
      </c>
    </row>
    <row r="18371" spans="1:4" x14ac:dyDescent="0.3">
      <c r="A18371" t="s">
        <v>20679</v>
      </c>
      <c r="B18371" t="s">
        <v>2977</v>
      </c>
      <c r="C18371">
        <v>34902</v>
      </c>
      <c r="D18371">
        <v>9381484503</v>
      </c>
    </row>
    <row r="18372" spans="1:4" x14ac:dyDescent="0.3">
      <c r="A18372" t="s">
        <v>20680</v>
      </c>
      <c r="B18372" t="s">
        <v>2141</v>
      </c>
      <c r="C18372">
        <v>54207</v>
      </c>
      <c r="D18372">
        <v>3040116061</v>
      </c>
    </row>
    <row r="18373" spans="1:4" x14ac:dyDescent="0.3">
      <c r="A18373" t="s">
        <v>20681</v>
      </c>
      <c r="B18373" t="s">
        <v>3023</v>
      </c>
      <c r="C18373">
        <v>45297</v>
      </c>
      <c r="D18373">
        <v>5779075530</v>
      </c>
    </row>
    <row r="18374" spans="1:4" x14ac:dyDescent="0.3">
      <c r="A18374" t="s">
        <v>20682</v>
      </c>
      <c r="B18374" t="s">
        <v>4018</v>
      </c>
      <c r="C18374">
        <v>28864</v>
      </c>
      <c r="D18374">
        <v>1439916314</v>
      </c>
    </row>
    <row r="18375" spans="1:4" x14ac:dyDescent="0.3">
      <c r="A18375" t="s">
        <v>20683</v>
      </c>
      <c r="B18375" t="s">
        <v>3558</v>
      </c>
      <c r="C18375">
        <v>49767</v>
      </c>
      <c r="D18375">
        <v>9340388305</v>
      </c>
    </row>
    <row r="18376" spans="1:4" x14ac:dyDescent="0.3">
      <c r="A18376" t="s">
        <v>20684</v>
      </c>
      <c r="B18376" t="s">
        <v>2199</v>
      </c>
      <c r="C18376">
        <v>48823</v>
      </c>
      <c r="D18376">
        <v>4359854056</v>
      </c>
    </row>
    <row r="18377" spans="1:4" x14ac:dyDescent="0.3">
      <c r="A18377" t="s">
        <v>20685</v>
      </c>
      <c r="B18377" t="s">
        <v>2133</v>
      </c>
      <c r="C18377">
        <v>23308</v>
      </c>
      <c r="D18377">
        <v>8728207157</v>
      </c>
    </row>
    <row r="18378" spans="1:4" x14ac:dyDescent="0.3">
      <c r="A18378" t="s">
        <v>20686</v>
      </c>
      <c r="B18378" t="s">
        <v>2146</v>
      </c>
      <c r="C18378">
        <v>27402</v>
      </c>
      <c r="D18378">
        <v>4504361140</v>
      </c>
    </row>
    <row r="18379" spans="1:4" x14ac:dyDescent="0.3">
      <c r="A18379" t="s">
        <v>20687</v>
      </c>
      <c r="B18379" t="s">
        <v>2660</v>
      </c>
      <c r="C18379">
        <v>39107</v>
      </c>
      <c r="D18379">
        <v>4453705328</v>
      </c>
    </row>
    <row r="18380" spans="1:4" x14ac:dyDescent="0.3">
      <c r="A18380" t="s">
        <v>20688</v>
      </c>
      <c r="B18380" t="s">
        <v>2727</v>
      </c>
      <c r="C18380">
        <v>45505</v>
      </c>
      <c r="D18380">
        <v>1888605537</v>
      </c>
    </row>
    <row r="18381" spans="1:4" x14ac:dyDescent="0.3">
      <c r="A18381" t="s">
        <v>20689</v>
      </c>
      <c r="B18381" t="s">
        <v>2778</v>
      </c>
      <c r="C18381">
        <v>30053</v>
      </c>
      <c r="D18381">
        <v>2944219065</v>
      </c>
    </row>
    <row r="18382" spans="1:4" x14ac:dyDescent="0.3">
      <c r="A18382" t="s">
        <v>20690</v>
      </c>
      <c r="B18382" t="s">
        <v>2166</v>
      </c>
      <c r="C18382">
        <v>45543</v>
      </c>
      <c r="D18382">
        <v>2149326663</v>
      </c>
    </row>
    <row r="18383" spans="1:4" x14ac:dyDescent="0.3">
      <c r="A18383" t="s">
        <v>20691</v>
      </c>
      <c r="B18383" t="s">
        <v>2158</v>
      </c>
      <c r="C18383">
        <v>49482</v>
      </c>
      <c r="D18383">
        <v>6436551115</v>
      </c>
    </row>
    <row r="18384" spans="1:4" x14ac:dyDescent="0.3">
      <c r="A18384" t="s">
        <v>20692</v>
      </c>
      <c r="B18384" t="s">
        <v>2997</v>
      </c>
      <c r="C18384">
        <v>45204</v>
      </c>
      <c r="D18384">
        <v>601779371</v>
      </c>
    </row>
    <row r="18385" spans="1:4" x14ac:dyDescent="0.3">
      <c r="A18385" t="s">
        <v>20693</v>
      </c>
      <c r="B18385" t="s">
        <v>3271</v>
      </c>
      <c r="C18385">
        <v>29188</v>
      </c>
      <c r="D18385">
        <v>7824503232</v>
      </c>
    </row>
    <row r="18386" spans="1:4" x14ac:dyDescent="0.3">
      <c r="A18386" t="s">
        <v>20694</v>
      </c>
      <c r="B18386" t="s">
        <v>1995</v>
      </c>
      <c r="C18386">
        <v>32160</v>
      </c>
      <c r="D18386">
        <v>7493076952</v>
      </c>
    </row>
    <row r="18387" spans="1:4" x14ac:dyDescent="0.3">
      <c r="A18387" t="s">
        <v>20695</v>
      </c>
      <c r="B18387" t="s">
        <v>4145</v>
      </c>
      <c r="C18387">
        <v>18422</v>
      </c>
      <c r="D18387">
        <v>6732216945</v>
      </c>
    </row>
    <row r="18388" spans="1:4" x14ac:dyDescent="0.3">
      <c r="A18388" t="s">
        <v>20696</v>
      </c>
      <c r="B18388" t="s">
        <v>2501</v>
      </c>
      <c r="C18388">
        <v>43262</v>
      </c>
      <c r="D18388">
        <v>8617243198</v>
      </c>
    </row>
    <row r="18389" spans="1:4" x14ac:dyDescent="0.3">
      <c r="A18389" t="s">
        <v>20697</v>
      </c>
      <c r="B18389" t="s">
        <v>1952</v>
      </c>
      <c r="C18389">
        <v>22946</v>
      </c>
      <c r="D18389">
        <v>8401146046</v>
      </c>
    </row>
    <row r="18390" spans="1:4" x14ac:dyDescent="0.3">
      <c r="A18390" t="s">
        <v>20698</v>
      </c>
      <c r="B18390" t="s">
        <v>2251</v>
      </c>
      <c r="C18390">
        <v>49336</v>
      </c>
      <c r="D18390">
        <v>6776868107</v>
      </c>
    </row>
    <row r="18391" spans="1:4" x14ac:dyDescent="0.3">
      <c r="A18391" t="s">
        <v>20699</v>
      </c>
      <c r="B18391" t="s">
        <v>3041</v>
      </c>
      <c r="C18391">
        <v>31115</v>
      </c>
      <c r="D18391">
        <v>8069192305</v>
      </c>
    </row>
    <row r="18392" spans="1:4" x14ac:dyDescent="0.3">
      <c r="A18392" t="s">
        <v>20700</v>
      </c>
      <c r="B18392" t="s">
        <v>1976</v>
      </c>
      <c r="C18392">
        <v>54073</v>
      </c>
      <c r="D18392">
        <v>161397387</v>
      </c>
    </row>
    <row r="18393" spans="1:4" x14ac:dyDescent="0.3">
      <c r="A18393" t="s">
        <v>20701</v>
      </c>
      <c r="B18393" t="s">
        <v>1999</v>
      </c>
      <c r="C18393">
        <v>23328</v>
      </c>
      <c r="D18393">
        <v>992720575</v>
      </c>
    </row>
    <row r="18394" spans="1:4" x14ac:dyDescent="0.3">
      <c r="A18394" t="s">
        <v>20702</v>
      </c>
      <c r="B18394" t="s">
        <v>3183</v>
      </c>
      <c r="C18394">
        <v>17083</v>
      </c>
      <c r="D18394">
        <v>325547246</v>
      </c>
    </row>
    <row r="18395" spans="1:4" x14ac:dyDescent="0.3">
      <c r="A18395" t="s">
        <v>20703</v>
      </c>
      <c r="B18395" t="s">
        <v>2372</v>
      </c>
      <c r="C18395">
        <v>26156</v>
      </c>
      <c r="D18395">
        <v>1419116835</v>
      </c>
    </row>
    <row r="18396" spans="1:4" x14ac:dyDescent="0.3">
      <c r="A18396" t="s">
        <v>20704</v>
      </c>
      <c r="B18396" t="s">
        <v>3279</v>
      </c>
      <c r="C18396">
        <v>57981</v>
      </c>
      <c r="D18396">
        <v>2565093969</v>
      </c>
    </row>
    <row r="18397" spans="1:4" x14ac:dyDescent="0.3">
      <c r="A18397" t="s">
        <v>20705</v>
      </c>
      <c r="B18397" t="s">
        <v>1944</v>
      </c>
      <c r="C18397">
        <v>24420</v>
      </c>
      <c r="D18397">
        <v>7367438190</v>
      </c>
    </row>
    <row r="18398" spans="1:4" x14ac:dyDescent="0.3">
      <c r="A18398" t="s">
        <v>20706</v>
      </c>
      <c r="B18398" t="s">
        <v>2647</v>
      </c>
      <c r="C18398">
        <v>45339</v>
      </c>
      <c r="D18398">
        <v>1787288307</v>
      </c>
    </row>
    <row r="18399" spans="1:4" x14ac:dyDescent="0.3">
      <c r="A18399" t="s">
        <v>20707</v>
      </c>
      <c r="B18399" t="s">
        <v>2083</v>
      </c>
      <c r="C18399">
        <v>17618</v>
      </c>
      <c r="D18399">
        <v>544760832</v>
      </c>
    </row>
    <row r="18400" spans="1:4" x14ac:dyDescent="0.3">
      <c r="A18400" t="s">
        <v>20708</v>
      </c>
      <c r="B18400" t="s">
        <v>2802</v>
      </c>
      <c r="C18400">
        <v>55373</v>
      </c>
      <c r="D18400">
        <v>8905919081</v>
      </c>
    </row>
    <row r="18401" spans="1:4" x14ac:dyDescent="0.3">
      <c r="A18401" t="s">
        <v>20709</v>
      </c>
      <c r="B18401" t="s">
        <v>3253</v>
      </c>
      <c r="C18401">
        <v>23351</v>
      </c>
      <c r="D18401">
        <v>1990335721</v>
      </c>
    </row>
    <row r="18402" spans="1:4" x14ac:dyDescent="0.3">
      <c r="A18402" t="s">
        <v>20710</v>
      </c>
      <c r="B18402" t="s">
        <v>2151</v>
      </c>
      <c r="C18402">
        <v>45463</v>
      </c>
      <c r="D18402">
        <v>6769297310</v>
      </c>
    </row>
    <row r="18403" spans="1:4" x14ac:dyDescent="0.3">
      <c r="A18403" t="s">
        <v>20711</v>
      </c>
      <c r="B18403" t="s">
        <v>2740</v>
      </c>
      <c r="C18403">
        <v>20307</v>
      </c>
      <c r="D18403">
        <v>8109358470</v>
      </c>
    </row>
    <row r="18404" spans="1:4" x14ac:dyDescent="0.3">
      <c r="A18404" t="s">
        <v>20712</v>
      </c>
      <c r="B18404" t="s">
        <v>1942</v>
      </c>
      <c r="C18404">
        <v>15106</v>
      </c>
      <c r="D18404">
        <v>8254304106</v>
      </c>
    </row>
    <row r="18405" spans="1:4" x14ac:dyDescent="0.3">
      <c r="A18405" t="s">
        <v>20713</v>
      </c>
      <c r="B18405" t="s">
        <v>2951</v>
      </c>
      <c r="C18405">
        <v>18064</v>
      </c>
      <c r="D18405">
        <v>4752702681</v>
      </c>
    </row>
    <row r="18406" spans="1:4" x14ac:dyDescent="0.3">
      <c r="A18406" t="s">
        <v>20714</v>
      </c>
      <c r="B18406" t="s">
        <v>2156</v>
      </c>
      <c r="C18406">
        <v>46311</v>
      </c>
      <c r="D18406">
        <v>4286367630</v>
      </c>
    </row>
    <row r="18407" spans="1:4" x14ac:dyDescent="0.3">
      <c r="A18407" t="s">
        <v>20715</v>
      </c>
      <c r="B18407" t="s">
        <v>2047</v>
      </c>
      <c r="C18407">
        <v>30313</v>
      </c>
      <c r="D18407">
        <v>9229113786</v>
      </c>
    </row>
    <row r="18408" spans="1:4" x14ac:dyDescent="0.3">
      <c r="A18408" t="s">
        <v>20716</v>
      </c>
      <c r="B18408" t="s">
        <v>2093</v>
      </c>
      <c r="C18408">
        <v>42664</v>
      </c>
      <c r="D18408">
        <v>6106380341</v>
      </c>
    </row>
    <row r="18409" spans="1:4" x14ac:dyDescent="0.3">
      <c r="A18409" t="s">
        <v>20717</v>
      </c>
      <c r="B18409" t="s">
        <v>2628</v>
      </c>
      <c r="C18409">
        <v>31113</v>
      </c>
      <c r="D18409">
        <v>5134745579</v>
      </c>
    </row>
    <row r="18410" spans="1:4" x14ac:dyDescent="0.3">
      <c r="A18410" t="s">
        <v>20718</v>
      </c>
      <c r="B18410" t="s">
        <v>2405</v>
      </c>
      <c r="C18410">
        <v>15556</v>
      </c>
      <c r="D18410">
        <v>116428384</v>
      </c>
    </row>
    <row r="18411" spans="1:4" x14ac:dyDescent="0.3">
      <c r="A18411" t="s">
        <v>20719</v>
      </c>
      <c r="B18411" t="s">
        <v>3237</v>
      </c>
      <c r="C18411">
        <v>57873</v>
      </c>
      <c r="D18411">
        <v>87033755</v>
      </c>
    </row>
    <row r="18412" spans="1:4" x14ac:dyDescent="0.3">
      <c r="A18412" t="s">
        <v>20720</v>
      </c>
      <c r="B18412" t="s">
        <v>1997</v>
      </c>
      <c r="C18412">
        <v>10993</v>
      </c>
      <c r="D18412">
        <v>6293335589</v>
      </c>
    </row>
    <row r="18413" spans="1:4" x14ac:dyDescent="0.3">
      <c r="A18413" t="s">
        <v>20721</v>
      </c>
      <c r="B18413" t="s">
        <v>1964</v>
      </c>
      <c r="C18413">
        <v>53080</v>
      </c>
      <c r="D18413">
        <v>4290015026</v>
      </c>
    </row>
    <row r="18414" spans="1:4" x14ac:dyDescent="0.3">
      <c r="A18414" t="s">
        <v>20722</v>
      </c>
      <c r="B18414" t="s">
        <v>2246</v>
      </c>
      <c r="C18414">
        <v>54537</v>
      </c>
      <c r="D18414">
        <v>5561472151</v>
      </c>
    </row>
    <row r="18415" spans="1:4" x14ac:dyDescent="0.3">
      <c r="A18415" t="s">
        <v>20723</v>
      </c>
      <c r="B18415" t="s">
        <v>1970</v>
      </c>
      <c r="C18415">
        <v>33570</v>
      </c>
      <c r="D18415">
        <v>3219601650</v>
      </c>
    </row>
    <row r="18416" spans="1:4" x14ac:dyDescent="0.3">
      <c r="A18416" t="s">
        <v>20724</v>
      </c>
      <c r="B18416" t="s">
        <v>2139</v>
      </c>
      <c r="C18416">
        <v>51371</v>
      </c>
      <c r="D18416">
        <v>9412192312</v>
      </c>
    </row>
    <row r="18417" spans="1:4" x14ac:dyDescent="0.3">
      <c r="A18417" t="s">
        <v>20725</v>
      </c>
      <c r="B18417" t="s">
        <v>2501</v>
      </c>
      <c r="C18417">
        <v>14909</v>
      </c>
      <c r="D18417">
        <v>2841287114</v>
      </c>
    </row>
    <row r="18418" spans="1:4" x14ac:dyDescent="0.3">
      <c r="A18418" t="s">
        <v>20726</v>
      </c>
      <c r="B18418" t="s">
        <v>2389</v>
      </c>
      <c r="C18418">
        <v>23975</v>
      </c>
      <c r="D18418">
        <v>8646243699</v>
      </c>
    </row>
    <row r="18419" spans="1:4" x14ac:dyDescent="0.3">
      <c r="A18419" t="s">
        <v>20727</v>
      </c>
      <c r="B18419" t="s">
        <v>3376</v>
      </c>
      <c r="C18419">
        <v>11224</v>
      </c>
      <c r="D18419">
        <v>9458901820</v>
      </c>
    </row>
    <row r="18420" spans="1:4" x14ac:dyDescent="0.3">
      <c r="A18420" t="s">
        <v>20728</v>
      </c>
      <c r="B18420" t="s">
        <v>2022</v>
      </c>
      <c r="C18420">
        <v>27899</v>
      </c>
      <c r="D18420">
        <v>1074899180</v>
      </c>
    </row>
    <row r="18421" spans="1:4" x14ac:dyDescent="0.3">
      <c r="A18421" t="s">
        <v>20729</v>
      </c>
      <c r="B18421" t="s">
        <v>2623</v>
      </c>
      <c r="C18421">
        <v>57664</v>
      </c>
      <c r="D18421">
        <v>502909099</v>
      </c>
    </row>
    <row r="18422" spans="1:4" x14ac:dyDescent="0.3">
      <c r="A18422" t="s">
        <v>20730</v>
      </c>
      <c r="B18422" t="s">
        <v>1999</v>
      </c>
      <c r="C18422">
        <v>49397</v>
      </c>
      <c r="D18422">
        <v>8173067724</v>
      </c>
    </row>
    <row r="18423" spans="1:4" x14ac:dyDescent="0.3">
      <c r="A18423" t="s">
        <v>20731</v>
      </c>
      <c r="B18423" t="s">
        <v>2043</v>
      </c>
      <c r="C18423">
        <v>14159</v>
      </c>
      <c r="D18423">
        <v>6000780338</v>
      </c>
    </row>
    <row r="18424" spans="1:4" x14ac:dyDescent="0.3">
      <c r="A18424" t="s">
        <v>20732</v>
      </c>
      <c r="B18424" t="s">
        <v>2869</v>
      </c>
      <c r="C18424">
        <v>48720</v>
      </c>
      <c r="D18424">
        <v>8256403403</v>
      </c>
    </row>
    <row r="18425" spans="1:4" x14ac:dyDescent="0.3">
      <c r="A18425" t="s">
        <v>20733</v>
      </c>
      <c r="B18425" t="s">
        <v>3142</v>
      </c>
      <c r="C18425">
        <v>43010</v>
      </c>
      <c r="D18425">
        <v>3858163570</v>
      </c>
    </row>
    <row r="18426" spans="1:4" x14ac:dyDescent="0.3">
      <c r="A18426" t="s">
        <v>20734</v>
      </c>
      <c r="B18426" t="s">
        <v>2873</v>
      </c>
      <c r="C18426">
        <v>13889</v>
      </c>
      <c r="D18426">
        <v>7596173217</v>
      </c>
    </row>
    <row r="18427" spans="1:4" x14ac:dyDescent="0.3">
      <c r="A18427" t="s">
        <v>20735</v>
      </c>
      <c r="B18427" t="s">
        <v>2452</v>
      </c>
      <c r="C18427">
        <v>35880</v>
      </c>
      <c r="D18427">
        <v>8895721314</v>
      </c>
    </row>
    <row r="18428" spans="1:4" x14ac:dyDescent="0.3">
      <c r="A18428" t="s">
        <v>20736</v>
      </c>
      <c r="B18428" t="s">
        <v>2725</v>
      </c>
      <c r="C18428">
        <v>36253</v>
      </c>
      <c r="D18428">
        <v>5347887761</v>
      </c>
    </row>
    <row r="18429" spans="1:4" x14ac:dyDescent="0.3">
      <c r="A18429" t="s">
        <v>20737</v>
      </c>
      <c r="B18429" t="s">
        <v>3271</v>
      </c>
      <c r="C18429">
        <v>50501</v>
      </c>
      <c r="D18429">
        <v>6695538166</v>
      </c>
    </row>
    <row r="18430" spans="1:4" x14ac:dyDescent="0.3">
      <c r="A18430" t="s">
        <v>20738</v>
      </c>
      <c r="B18430" t="s">
        <v>1944</v>
      </c>
      <c r="C18430">
        <v>59882</v>
      </c>
      <c r="D18430">
        <v>3428040538</v>
      </c>
    </row>
    <row r="18431" spans="1:4" x14ac:dyDescent="0.3">
      <c r="A18431" t="s">
        <v>20739</v>
      </c>
      <c r="B18431" t="s">
        <v>2682</v>
      </c>
      <c r="C18431">
        <v>15562</v>
      </c>
      <c r="D18431">
        <v>8109358470</v>
      </c>
    </row>
    <row r="18432" spans="1:4" x14ac:dyDescent="0.3">
      <c r="A18432" t="s">
        <v>20740</v>
      </c>
      <c r="B18432" t="s">
        <v>2593</v>
      </c>
      <c r="C18432">
        <v>42097</v>
      </c>
      <c r="D18432">
        <v>2859931651</v>
      </c>
    </row>
    <row r="18433" spans="1:4" x14ac:dyDescent="0.3">
      <c r="A18433" t="s">
        <v>20741</v>
      </c>
      <c r="B18433" t="s">
        <v>2127</v>
      </c>
      <c r="C18433">
        <v>19450</v>
      </c>
      <c r="D18433">
        <v>6478891895</v>
      </c>
    </row>
    <row r="18434" spans="1:4" x14ac:dyDescent="0.3">
      <c r="A18434" t="s">
        <v>20742</v>
      </c>
      <c r="B18434" t="s">
        <v>2853</v>
      </c>
      <c r="C18434">
        <v>22531</v>
      </c>
      <c r="D18434">
        <v>8519669638</v>
      </c>
    </row>
    <row r="18435" spans="1:4" x14ac:dyDescent="0.3">
      <c r="A18435" t="s">
        <v>20743</v>
      </c>
      <c r="B18435" t="s">
        <v>2305</v>
      </c>
      <c r="C18435">
        <v>13172</v>
      </c>
      <c r="D18435">
        <v>4839119791</v>
      </c>
    </row>
    <row r="18436" spans="1:4" x14ac:dyDescent="0.3">
      <c r="A18436" t="s">
        <v>20744</v>
      </c>
      <c r="B18436" t="s">
        <v>2923</v>
      </c>
      <c r="C18436">
        <v>54271</v>
      </c>
      <c r="D18436">
        <v>2533903736</v>
      </c>
    </row>
    <row r="18437" spans="1:4" x14ac:dyDescent="0.3">
      <c r="A18437" t="s">
        <v>20745</v>
      </c>
      <c r="B18437" t="s">
        <v>2736</v>
      </c>
      <c r="C18437">
        <v>36517</v>
      </c>
      <c r="D18437">
        <v>3597778305</v>
      </c>
    </row>
    <row r="18438" spans="1:4" x14ac:dyDescent="0.3">
      <c r="A18438" t="s">
        <v>20746</v>
      </c>
      <c r="B18438" t="s">
        <v>2143</v>
      </c>
      <c r="C18438">
        <v>57668</v>
      </c>
      <c r="D18438">
        <v>2130919499</v>
      </c>
    </row>
    <row r="18439" spans="1:4" x14ac:dyDescent="0.3">
      <c r="A18439" t="s">
        <v>20747</v>
      </c>
      <c r="B18439" t="s">
        <v>2093</v>
      </c>
      <c r="C18439">
        <v>45138</v>
      </c>
      <c r="D18439">
        <v>5861892008</v>
      </c>
    </row>
    <row r="18440" spans="1:4" x14ac:dyDescent="0.3">
      <c r="A18440" t="s">
        <v>20748</v>
      </c>
      <c r="B18440" t="s">
        <v>2173</v>
      </c>
      <c r="C18440">
        <v>32408</v>
      </c>
      <c r="D18440">
        <v>4535395691</v>
      </c>
    </row>
    <row r="18441" spans="1:4" x14ac:dyDescent="0.3">
      <c r="A18441" t="s">
        <v>20749</v>
      </c>
      <c r="B18441" t="s">
        <v>2498</v>
      </c>
      <c r="C18441">
        <v>42197</v>
      </c>
      <c r="D18441">
        <v>3824197065</v>
      </c>
    </row>
    <row r="18442" spans="1:4" x14ac:dyDescent="0.3">
      <c r="A18442" t="s">
        <v>20750</v>
      </c>
      <c r="B18442" t="s">
        <v>2674</v>
      </c>
      <c r="C18442">
        <v>32936</v>
      </c>
      <c r="D18442">
        <v>1918356416</v>
      </c>
    </row>
    <row r="18443" spans="1:4" x14ac:dyDescent="0.3">
      <c r="A18443" t="s">
        <v>20751</v>
      </c>
      <c r="B18443" t="s">
        <v>2380</v>
      </c>
      <c r="C18443">
        <v>33863</v>
      </c>
      <c r="D18443">
        <v>7892446737</v>
      </c>
    </row>
    <row r="18444" spans="1:4" x14ac:dyDescent="0.3">
      <c r="A18444" t="s">
        <v>20752</v>
      </c>
      <c r="B18444" t="s">
        <v>3393</v>
      </c>
      <c r="C18444">
        <v>44298</v>
      </c>
      <c r="D18444">
        <v>76572129</v>
      </c>
    </row>
    <row r="18445" spans="1:4" x14ac:dyDescent="0.3">
      <c r="A18445" t="s">
        <v>20753</v>
      </c>
      <c r="B18445" t="s">
        <v>1982</v>
      </c>
      <c r="C18445">
        <v>42599</v>
      </c>
      <c r="D18445">
        <v>4937054791</v>
      </c>
    </row>
    <row r="18446" spans="1:4" x14ac:dyDescent="0.3">
      <c r="A18446" t="s">
        <v>20754</v>
      </c>
      <c r="B18446" t="s">
        <v>2158</v>
      </c>
      <c r="C18446">
        <v>27162</v>
      </c>
      <c r="D18446">
        <v>2294342399</v>
      </c>
    </row>
    <row r="18447" spans="1:4" x14ac:dyDescent="0.3">
      <c r="A18447" t="s">
        <v>20755</v>
      </c>
      <c r="B18447" t="s">
        <v>2279</v>
      </c>
      <c r="C18447">
        <v>50704</v>
      </c>
      <c r="D18447">
        <v>8069192305</v>
      </c>
    </row>
    <row r="18448" spans="1:4" x14ac:dyDescent="0.3">
      <c r="A18448" t="s">
        <v>20756</v>
      </c>
      <c r="B18448" t="s">
        <v>2004</v>
      </c>
      <c r="C18448">
        <v>46690</v>
      </c>
      <c r="D18448">
        <v>2575500974</v>
      </c>
    </row>
    <row r="18449" spans="1:4" x14ac:dyDescent="0.3">
      <c r="A18449" t="s">
        <v>20757</v>
      </c>
      <c r="B18449" t="s">
        <v>2246</v>
      </c>
      <c r="C18449">
        <v>56539</v>
      </c>
      <c r="D18449">
        <v>4223282808</v>
      </c>
    </row>
    <row r="18450" spans="1:4" x14ac:dyDescent="0.3">
      <c r="A18450" t="s">
        <v>20758</v>
      </c>
      <c r="B18450" t="s">
        <v>2225</v>
      </c>
      <c r="C18450">
        <v>53336</v>
      </c>
      <c r="D18450">
        <v>3670950885</v>
      </c>
    </row>
    <row r="18451" spans="1:4" x14ac:dyDescent="0.3">
      <c r="A18451" t="s">
        <v>20759</v>
      </c>
      <c r="B18451" t="s">
        <v>2012</v>
      </c>
      <c r="C18451">
        <v>16520</v>
      </c>
      <c r="D18451">
        <v>5395528121</v>
      </c>
    </row>
    <row r="18452" spans="1:4" x14ac:dyDescent="0.3">
      <c r="A18452" t="s">
        <v>20760</v>
      </c>
      <c r="B18452" t="s">
        <v>3758</v>
      </c>
      <c r="C18452">
        <v>43003</v>
      </c>
      <c r="D18452">
        <v>9782845590</v>
      </c>
    </row>
    <row r="18453" spans="1:4" x14ac:dyDescent="0.3">
      <c r="A18453" t="s">
        <v>20761</v>
      </c>
      <c r="B18453" t="s">
        <v>2093</v>
      </c>
      <c r="C18453">
        <v>43292</v>
      </c>
      <c r="D18453">
        <v>7269614199</v>
      </c>
    </row>
    <row r="18454" spans="1:4" x14ac:dyDescent="0.3">
      <c r="A18454" t="s">
        <v>20762</v>
      </c>
      <c r="B18454" t="s">
        <v>2749</v>
      </c>
      <c r="C18454">
        <v>58793</v>
      </c>
      <c r="D18454">
        <v>5561472151</v>
      </c>
    </row>
    <row r="18455" spans="1:4" x14ac:dyDescent="0.3">
      <c r="A18455" t="s">
        <v>20763</v>
      </c>
      <c r="B18455" t="s">
        <v>2614</v>
      </c>
      <c r="C18455">
        <v>13734</v>
      </c>
      <c r="D18455">
        <v>885693418</v>
      </c>
    </row>
    <row r="18456" spans="1:4" x14ac:dyDescent="0.3">
      <c r="A18456" t="s">
        <v>20764</v>
      </c>
      <c r="B18456" t="s">
        <v>2293</v>
      </c>
      <c r="C18456">
        <v>41711</v>
      </c>
      <c r="D18456">
        <v>6383978705</v>
      </c>
    </row>
    <row r="18457" spans="1:4" x14ac:dyDescent="0.3">
      <c r="A18457" t="s">
        <v>20765</v>
      </c>
      <c r="B18457" t="s">
        <v>2032</v>
      </c>
      <c r="C18457">
        <v>49508</v>
      </c>
      <c r="D18457">
        <v>8620758454</v>
      </c>
    </row>
    <row r="18458" spans="1:4" x14ac:dyDescent="0.3">
      <c r="A18458" t="s">
        <v>20766</v>
      </c>
      <c r="B18458" t="s">
        <v>2069</v>
      </c>
      <c r="C18458">
        <v>34733</v>
      </c>
      <c r="D18458">
        <v>2294342399</v>
      </c>
    </row>
    <row r="18459" spans="1:4" x14ac:dyDescent="0.3">
      <c r="A18459" t="s">
        <v>20767</v>
      </c>
      <c r="B18459" t="s">
        <v>2596</v>
      </c>
      <c r="C18459">
        <v>39745</v>
      </c>
      <c r="D18459">
        <v>3779559293</v>
      </c>
    </row>
    <row r="18460" spans="1:4" x14ac:dyDescent="0.3">
      <c r="A18460" t="s">
        <v>20768</v>
      </c>
      <c r="B18460" t="s">
        <v>2914</v>
      </c>
      <c r="C18460">
        <v>19835</v>
      </c>
      <c r="D18460">
        <v>6000780338</v>
      </c>
    </row>
    <row r="18461" spans="1:4" x14ac:dyDescent="0.3">
      <c r="A18461" t="s">
        <v>20769</v>
      </c>
      <c r="B18461" t="s">
        <v>2468</v>
      </c>
      <c r="C18461">
        <v>22788</v>
      </c>
      <c r="D18461">
        <v>2450711406</v>
      </c>
    </row>
    <row r="18462" spans="1:4" x14ac:dyDescent="0.3">
      <c r="A18462" t="s">
        <v>20770</v>
      </c>
      <c r="B18462" t="s">
        <v>2296</v>
      </c>
      <c r="C18462">
        <v>19670</v>
      </c>
      <c r="D18462">
        <v>4185019157</v>
      </c>
    </row>
    <row r="18463" spans="1:4" x14ac:dyDescent="0.3">
      <c r="A18463" t="s">
        <v>20771</v>
      </c>
      <c r="B18463" t="s">
        <v>2255</v>
      </c>
      <c r="C18463">
        <v>28807</v>
      </c>
      <c r="D18463">
        <v>9803956825</v>
      </c>
    </row>
    <row r="18464" spans="1:4" x14ac:dyDescent="0.3">
      <c r="A18464" t="s">
        <v>20772</v>
      </c>
      <c r="B18464" t="s">
        <v>2020</v>
      </c>
      <c r="C18464">
        <v>55076</v>
      </c>
      <c r="D18464">
        <v>1739513533</v>
      </c>
    </row>
    <row r="18465" spans="1:4" x14ac:dyDescent="0.3">
      <c r="A18465" t="s">
        <v>20773</v>
      </c>
      <c r="B18465" t="s">
        <v>1930</v>
      </c>
      <c r="C18465">
        <v>55776</v>
      </c>
      <c r="D18465">
        <v>9624054975</v>
      </c>
    </row>
    <row r="18466" spans="1:4" x14ac:dyDescent="0.3">
      <c r="A18466" t="s">
        <v>20774</v>
      </c>
      <c r="B18466" t="s">
        <v>2552</v>
      </c>
      <c r="C18466">
        <v>44828</v>
      </c>
      <c r="D18466">
        <v>2873915978</v>
      </c>
    </row>
    <row r="18467" spans="1:4" x14ac:dyDescent="0.3">
      <c r="A18467" t="s">
        <v>20775</v>
      </c>
      <c r="B18467" t="s">
        <v>2572</v>
      </c>
      <c r="C18467">
        <v>26935</v>
      </c>
      <c r="D18467">
        <v>6106380341</v>
      </c>
    </row>
    <row r="18468" spans="1:4" x14ac:dyDescent="0.3">
      <c r="A18468" t="s">
        <v>20776</v>
      </c>
      <c r="B18468" t="s">
        <v>2951</v>
      </c>
      <c r="C18468">
        <v>30544</v>
      </c>
      <c r="D18468">
        <v>7659816853</v>
      </c>
    </row>
    <row r="18469" spans="1:4" x14ac:dyDescent="0.3">
      <c r="A18469" t="s">
        <v>20777</v>
      </c>
      <c r="B18469" t="s">
        <v>2182</v>
      </c>
      <c r="C18469">
        <v>44252</v>
      </c>
      <c r="D18469">
        <v>197180590</v>
      </c>
    </row>
    <row r="18470" spans="1:4" x14ac:dyDescent="0.3">
      <c r="A18470" t="s">
        <v>20778</v>
      </c>
      <c r="B18470" t="s">
        <v>2436</v>
      </c>
      <c r="C18470">
        <v>21918</v>
      </c>
      <c r="D18470">
        <v>2234966051</v>
      </c>
    </row>
    <row r="18471" spans="1:4" x14ac:dyDescent="0.3">
      <c r="A18471" t="s">
        <v>20779</v>
      </c>
      <c r="B18471" t="s">
        <v>2077</v>
      </c>
      <c r="C18471">
        <v>15970</v>
      </c>
      <c r="D18471">
        <v>583595162</v>
      </c>
    </row>
    <row r="18472" spans="1:4" x14ac:dyDescent="0.3">
      <c r="A18472" t="s">
        <v>20780</v>
      </c>
      <c r="B18472" t="s">
        <v>2691</v>
      </c>
      <c r="C18472">
        <v>18663</v>
      </c>
      <c r="D18472">
        <v>4398950745</v>
      </c>
    </row>
    <row r="18473" spans="1:4" x14ac:dyDescent="0.3">
      <c r="A18473" t="s">
        <v>20781</v>
      </c>
      <c r="B18473" t="s">
        <v>2802</v>
      </c>
      <c r="C18473">
        <v>50493</v>
      </c>
      <c r="D18473">
        <v>1898839557</v>
      </c>
    </row>
    <row r="18474" spans="1:4" x14ac:dyDescent="0.3">
      <c r="A18474" t="s">
        <v>20782</v>
      </c>
      <c r="B18474" t="s">
        <v>2151</v>
      </c>
      <c r="C18474">
        <v>18191</v>
      </c>
      <c r="D18474">
        <v>5347887761</v>
      </c>
    </row>
    <row r="18475" spans="1:4" x14ac:dyDescent="0.3">
      <c r="A18475" t="s">
        <v>20783</v>
      </c>
      <c r="B18475" t="s">
        <v>3356</v>
      </c>
      <c r="C18475">
        <v>36226</v>
      </c>
      <c r="D18475">
        <v>5304381319</v>
      </c>
    </row>
    <row r="18476" spans="1:4" x14ac:dyDescent="0.3">
      <c r="A18476" t="s">
        <v>20784</v>
      </c>
      <c r="B18476" t="s">
        <v>2841</v>
      </c>
      <c r="C18476">
        <v>42990</v>
      </c>
      <c r="D18476">
        <v>4076701275</v>
      </c>
    </row>
    <row r="18477" spans="1:4" x14ac:dyDescent="0.3">
      <c r="A18477" t="s">
        <v>20785</v>
      </c>
      <c r="B18477" t="s">
        <v>2279</v>
      </c>
      <c r="C18477">
        <v>38060</v>
      </c>
      <c r="D18477">
        <v>7938954179</v>
      </c>
    </row>
    <row r="18478" spans="1:4" x14ac:dyDescent="0.3">
      <c r="A18478" t="s">
        <v>20786</v>
      </c>
      <c r="B18478" t="s">
        <v>1958</v>
      </c>
      <c r="C18478">
        <v>17948</v>
      </c>
      <c r="D18478">
        <v>7760701055</v>
      </c>
    </row>
    <row r="18479" spans="1:4" x14ac:dyDescent="0.3">
      <c r="A18479" t="s">
        <v>20787</v>
      </c>
      <c r="B18479" t="s">
        <v>2393</v>
      </c>
      <c r="C18479">
        <v>47709</v>
      </c>
      <c r="D18479">
        <v>9447906176</v>
      </c>
    </row>
    <row r="18480" spans="1:4" x14ac:dyDescent="0.3">
      <c r="A18480" t="s">
        <v>20788</v>
      </c>
      <c r="B18480" t="s">
        <v>1978</v>
      </c>
      <c r="C18480">
        <v>45194</v>
      </c>
      <c r="D18480">
        <v>3554200719</v>
      </c>
    </row>
    <row r="18481" spans="1:4" x14ac:dyDescent="0.3">
      <c r="A18481" t="s">
        <v>20789</v>
      </c>
      <c r="B18481" t="s">
        <v>2321</v>
      </c>
      <c r="C18481">
        <v>47600</v>
      </c>
      <c r="D18481">
        <v>4548725172</v>
      </c>
    </row>
    <row r="18482" spans="1:4" x14ac:dyDescent="0.3">
      <c r="A18482" t="s">
        <v>20790</v>
      </c>
      <c r="B18482" t="s">
        <v>2266</v>
      </c>
      <c r="C18482">
        <v>33529</v>
      </c>
      <c r="D18482">
        <v>4866916575</v>
      </c>
    </row>
    <row r="18483" spans="1:4" x14ac:dyDescent="0.3">
      <c r="A18483" t="s">
        <v>20791</v>
      </c>
      <c r="B18483" t="s">
        <v>2225</v>
      </c>
      <c r="C18483">
        <v>34292</v>
      </c>
      <c r="D18483">
        <v>3932861779</v>
      </c>
    </row>
    <row r="18484" spans="1:4" x14ac:dyDescent="0.3">
      <c r="A18484" t="s">
        <v>20792</v>
      </c>
      <c r="B18484" t="s">
        <v>2223</v>
      </c>
      <c r="C18484">
        <v>12252</v>
      </c>
      <c r="D18484">
        <v>6173504774</v>
      </c>
    </row>
    <row r="18485" spans="1:4" x14ac:dyDescent="0.3">
      <c r="A18485" t="s">
        <v>20793</v>
      </c>
      <c r="B18485" t="s">
        <v>2164</v>
      </c>
      <c r="C18485">
        <v>21535</v>
      </c>
      <c r="D18485">
        <v>9483290694</v>
      </c>
    </row>
    <row r="18486" spans="1:4" x14ac:dyDescent="0.3">
      <c r="A18486" t="s">
        <v>20794</v>
      </c>
      <c r="B18486" t="s">
        <v>2231</v>
      </c>
      <c r="C18486">
        <v>27186</v>
      </c>
      <c r="D18486">
        <v>3129526900</v>
      </c>
    </row>
    <row r="18487" spans="1:4" x14ac:dyDescent="0.3">
      <c r="A18487" t="s">
        <v>20795</v>
      </c>
      <c r="B18487" t="s">
        <v>2355</v>
      </c>
      <c r="C18487">
        <v>42333</v>
      </c>
      <c r="D18487">
        <v>4972162740</v>
      </c>
    </row>
    <row r="18488" spans="1:4" x14ac:dyDescent="0.3">
      <c r="A18488" t="s">
        <v>20796</v>
      </c>
      <c r="B18488" t="s">
        <v>2501</v>
      </c>
      <c r="C18488">
        <v>39556</v>
      </c>
      <c r="D18488">
        <v>4752702681</v>
      </c>
    </row>
    <row r="18489" spans="1:4" x14ac:dyDescent="0.3">
      <c r="A18489" t="s">
        <v>20797</v>
      </c>
      <c r="B18489" t="s">
        <v>2035</v>
      </c>
      <c r="C18489">
        <v>20943</v>
      </c>
      <c r="D18489">
        <v>1990334539</v>
      </c>
    </row>
    <row r="18490" spans="1:4" x14ac:dyDescent="0.3">
      <c r="A18490" t="s">
        <v>20798</v>
      </c>
      <c r="B18490" t="s">
        <v>1932</v>
      </c>
      <c r="C18490">
        <v>32715</v>
      </c>
      <c r="D18490">
        <v>1729795870</v>
      </c>
    </row>
    <row r="18491" spans="1:4" x14ac:dyDescent="0.3">
      <c r="A18491" t="s">
        <v>20799</v>
      </c>
      <c r="B18491" t="s">
        <v>1988</v>
      </c>
      <c r="C18491">
        <v>42872</v>
      </c>
      <c r="D18491">
        <v>9312128221</v>
      </c>
    </row>
    <row r="18492" spans="1:4" x14ac:dyDescent="0.3">
      <c r="A18492" t="s">
        <v>20800</v>
      </c>
      <c r="B18492" t="s">
        <v>1932</v>
      </c>
      <c r="C18492">
        <v>41513</v>
      </c>
      <c r="D18492">
        <v>1855604000</v>
      </c>
    </row>
    <row r="18493" spans="1:4" x14ac:dyDescent="0.3">
      <c r="A18493" t="s">
        <v>20801</v>
      </c>
      <c r="B18493" t="s">
        <v>3560</v>
      </c>
      <c r="C18493">
        <v>55636</v>
      </c>
      <c r="D18493">
        <v>4269946768</v>
      </c>
    </row>
    <row r="18494" spans="1:4" x14ac:dyDescent="0.3">
      <c r="A18494" t="s">
        <v>20802</v>
      </c>
      <c r="B18494" t="s">
        <v>2569</v>
      </c>
      <c r="C18494">
        <v>50972</v>
      </c>
      <c r="D18494">
        <v>1371021422</v>
      </c>
    </row>
    <row r="18495" spans="1:4" x14ac:dyDescent="0.3">
      <c r="A18495" t="s">
        <v>20803</v>
      </c>
      <c r="B18495" t="s">
        <v>2396</v>
      </c>
      <c r="C18495">
        <v>22433</v>
      </c>
      <c r="D18495">
        <v>1462119603</v>
      </c>
    </row>
    <row r="18496" spans="1:4" x14ac:dyDescent="0.3">
      <c r="A18496" t="s">
        <v>20804</v>
      </c>
      <c r="B18496" t="s">
        <v>1964</v>
      </c>
      <c r="C18496">
        <v>26203</v>
      </c>
      <c r="D18496">
        <v>1992195951</v>
      </c>
    </row>
    <row r="18497" spans="1:4" x14ac:dyDescent="0.3">
      <c r="A18497" t="s">
        <v>20805</v>
      </c>
      <c r="B18497" t="s">
        <v>2197</v>
      </c>
      <c r="C18497">
        <v>45670</v>
      </c>
      <c r="D18497">
        <v>7001733199</v>
      </c>
    </row>
    <row r="18498" spans="1:4" x14ac:dyDescent="0.3">
      <c r="A18498" t="s">
        <v>20806</v>
      </c>
      <c r="B18498" t="s">
        <v>2212</v>
      </c>
      <c r="C18498">
        <v>16643</v>
      </c>
      <c r="D18498">
        <v>6462250968</v>
      </c>
    </row>
    <row r="18499" spans="1:4" x14ac:dyDescent="0.3">
      <c r="A18499" t="s">
        <v>20807</v>
      </c>
      <c r="B18499" t="s">
        <v>2212</v>
      </c>
      <c r="C18499">
        <v>38308</v>
      </c>
      <c r="D18499">
        <v>7440017404</v>
      </c>
    </row>
    <row r="18500" spans="1:4" x14ac:dyDescent="0.3">
      <c r="A18500" t="s">
        <v>20808</v>
      </c>
      <c r="B18500" t="s">
        <v>3393</v>
      </c>
      <c r="C18500">
        <v>54732</v>
      </c>
      <c r="D18500">
        <v>7794042674</v>
      </c>
    </row>
    <row r="18501" spans="1:4" x14ac:dyDescent="0.3">
      <c r="A18501" t="s">
        <v>20809</v>
      </c>
      <c r="B18501" t="s">
        <v>2141</v>
      </c>
      <c r="C18501">
        <v>41001</v>
      </c>
      <c r="D18501">
        <v>2561690342</v>
      </c>
    </row>
    <row r="18502" spans="1:4" x14ac:dyDescent="0.3">
      <c r="A18502" t="s">
        <v>20810</v>
      </c>
      <c r="B18502" t="s">
        <v>2089</v>
      </c>
      <c r="C18502">
        <v>28650</v>
      </c>
      <c r="D18502">
        <v>5779075530</v>
      </c>
    </row>
    <row r="18503" spans="1:4" x14ac:dyDescent="0.3">
      <c r="A18503" t="s">
        <v>20811</v>
      </c>
      <c r="B18503" t="s">
        <v>2478</v>
      </c>
      <c r="C18503">
        <v>20942</v>
      </c>
      <c r="D18503">
        <v>1489889981</v>
      </c>
    </row>
    <row r="18504" spans="1:4" x14ac:dyDescent="0.3">
      <c r="A18504" t="s">
        <v>20812</v>
      </c>
      <c r="B18504" t="s">
        <v>2540</v>
      </c>
      <c r="C18504">
        <v>51079</v>
      </c>
      <c r="D18504">
        <v>4849214614</v>
      </c>
    </row>
    <row r="18505" spans="1:4" x14ac:dyDescent="0.3">
      <c r="A18505" t="s">
        <v>20813</v>
      </c>
      <c r="B18505" t="s">
        <v>2583</v>
      </c>
      <c r="C18505">
        <v>12264</v>
      </c>
      <c r="D18505">
        <v>1053331541</v>
      </c>
    </row>
    <row r="18506" spans="1:4" x14ac:dyDescent="0.3">
      <c r="A18506" t="s">
        <v>20814</v>
      </c>
      <c r="B18506" t="s">
        <v>2804</v>
      </c>
      <c r="C18506">
        <v>23897</v>
      </c>
      <c r="D18506">
        <v>6084639828</v>
      </c>
    </row>
    <row r="18507" spans="1:4" x14ac:dyDescent="0.3">
      <c r="A18507" t="s">
        <v>20815</v>
      </c>
      <c r="B18507" t="s">
        <v>2149</v>
      </c>
      <c r="C18507">
        <v>46843</v>
      </c>
      <c r="D18507">
        <v>6837456032</v>
      </c>
    </row>
    <row r="18508" spans="1:4" x14ac:dyDescent="0.3">
      <c r="A18508" t="s">
        <v>20816</v>
      </c>
      <c r="B18508" t="s">
        <v>1952</v>
      </c>
      <c r="C18508">
        <v>43390</v>
      </c>
      <c r="D18508">
        <v>549857826</v>
      </c>
    </row>
    <row r="18509" spans="1:4" x14ac:dyDescent="0.3">
      <c r="A18509" t="s">
        <v>20817</v>
      </c>
      <c r="B18509" t="s">
        <v>2931</v>
      </c>
      <c r="C18509">
        <v>22397</v>
      </c>
      <c r="D18509">
        <v>8728207157</v>
      </c>
    </row>
    <row r="18510" spans="1:4" x14ac:dyDescent="0.3">
      <c r="A18510" t="s">
        <v>20818</v>
      </c>
      <c r="B18510" t="s">
        <v>2151</v>
      </c>
      <c r="C18510">
        <v>57893</v>
      </c>
      <c r="D18510">
        <v>7573774818</v>
      </c>
    </row>
    <row r="18511" spans="1:4" x14ac:dyDescent="0.3">
      <c r="A18511" t="s">
        <v>20819</v>
      </c>
      <c r="B18511" t="s">
        <v>1944</v>
      </c>
      <c r="C18511">
        <v>45925</v>
      </c>
      <c r="D18511">
        <v>4862005330</v>
      </c>
    </row>
    <row r="18512" spans="1:4" x14ac:dyDescent="0.3">
      <c r="A18512" t="s">
        <v>20820</v>
      </c>
      <c r="B18512" t="s">
        <v>2271</v>
      </c>
      <c r="C18512">
        <v>54585</v>
      </c>
      <c r="D18512">
        <v>769312748</v>
      </c>
    </row>
    <row r="18513" spans="1:4" x14ac:dyDescent="0.3">
      <c r="A18513" t="s">
        <v>20821</v>
      </c>
      <c r="B18513" t="s">
        <v>2385</v>
      </c>
      <c r="C18513">
        <v>12256</v>
      </c>
      <c r="D18513">
        <v>5186660353</v>
      </c>
    </row>
    <row r="18514" spans="1:4" x14ac:dyDescent="0.3">
      <c r="A18514" t="s">
        <v>20822</v>
      </c>
      <c r="B18514" t="s">
        <v>2355</v>
      </c>
      <c r="C18514">
        <v>29683</v>
      </c>
      <c r="D18514">
        <v>9518260397</v>
      </c>
    </row>
    <row r="18515" spans="1:4" x14ac:dyDescent="0.3">
      <c r="A18515" t="s">
        <v>20823</v>
      </c>
      <c r="B18515" t="s">
        <v>2920</v>
      </c>
      <c r="C18515">
        <v>46552</v>
      </c>
      <c r="D18515">
        <v>1898839557</v>
      </c>
    </row>
    <row r="18516" spans="1:4" x14ac:dyDescent="0.3">
      <c r="A18516" t="s">
        <v>20824</v>
      </c>
      <c r="B18516" t="s">
        <v>3237</v>
      </c>
      <c r="C18516">
        <v>45994</v>
      </c>
      <c r="D18516">
        <v>4011453366</v>
      </c>
    </row>
    <row r="18517" spans="1:4" x14ac:dyDescent="0.3">
      <c r="A18517" t="s">
        <v>20825</v>
      </c>
      <c r="B18517" t="s">
        <v>2641</v>
      </c>
      <c r="C18517">
        <v>58236</v>
      </c>
      <c r="D18517">
        <v>8034345962</v>
      </c>
    </row>
    <row r="18518" spans="1:4" x14ac:dyDescent="0.3">
      <c r="A18518" t="s">
        <v>20826</v>
      </c>
      <c r="B18518" t="s">
        <v>3734</v>
      </c>
      <c r="C18518">
        <v>47495</v>
      </c>
      <c r="D18518">
        <v>5079859830</v>
      </c>
    </row>
    <row r="18519" spans="1:4" x14ac:dyDescent="0.3">
      <c r="A18519" t="s">
        <v>20827</v>
      </c>
      <c r="B18519" t="s">
        <v>2166</v>
      </c>
      <c r="C18519">
        <v>34509</v>
      </c>
      <c r="D18519">
        <v>2138131904</v>
      </c>
    </row>
    <row r="18520" spans="1:4" x14ac:dyDescent="0.3">
      <c r="A18520" t="s">
        <v>20828</v>
      </c>
      <c r="B18520" t="s">
        <v>2123</v>
      </c>
      <c r="C18520">
        <v>43976</v>
      </c>
      <c r="D18520">
        <v>813371287</v>
      </c>
    </row>
    <row r="18521" spans="1:4" x14ac:dyDescent="0.3">
      <c r="A18521" t="s">
        <v>20829</v>
      </c>
      <c r="B18521" t="s">
        <v>2355</v>
      </c>
      <c r="C18521">
        <v>28231</v>
      </c>
      <c r="D18521">
        <v>8640079943</v>
      </c>
    </row>
    <row r="18522" spans="1:4" x14ac:dyDescent="0.3">
      <c r="A18522" t="s">
        <v>20830</v>
      </c>
      <c r="B18522" t="s">
        <v>2164</v>
      </c>
      <c r="C18522">
        <v>42130</v>
      </c>
      <c r="D18522">
        <v>6718456802</v>
      </c>
    </row>
    <row r="18523" spans="1:4" x14ac:dyDescent="0.3">
      <c r="A18523" t="s">
        <v>20831</v>
      </c>
      <c r="B18523" t="s">
        <v>2234</v>
      </c>
      <c r="C18523">
        <v>47906</v>
      </c>
      <c r="D18523">
        <v>6380488901</v>
      </c>
    </row>
    <row r="18524" spans="1:4" x14ac:dyDescent="0.3">
      <c r="A18524" t="s">
        <v>20832</v>
      </c>
      <c r="B18524" t="s">
        <v>2802</v>
      </c>
      <c r="C18524">
        <v>21839</v>
      </c>
      <c r="D18524">
        <v>813371287</v>
      </c>
    </row>
    <row r="18525" spans="1:4" x14ac:dyDescent="0.3">
      <c r="A18525" t="s">
        <v>20833</v>
      </c>
      <c r="B18525" t="s">
        <v>2116</v>
      </c>
      <c r="C18525">
        <v>41392</v>
      </c>
      <c r="D18525">
        <v>1268934771</v>
      </c>
    </row>
    <row r="18526" spans="1:4" x14ac:dyDescent="0.3">
      <c r="A18526" t="s">
        <v>20834</v>
      </c>
      <c r="B18526" t="s">
        <v>2161</v>
      </c>
      <c r="C18526">
        <v>46532</v>
      </c>
      <c r="D18526">
        <v>4499766028</v>
      </c>
    </row>
    <row r="18527" spans="1:4" x14ac:dyDescent="0.3">
      <c r="A18527" t="s">
        <v>20835</v>
      </c>
      <c r="B18527" t="s">
        <v>2298</v>
      </c>
      <c r="C18527">
        <v>57101</v>
      </c>
      <c r="D18527">
        <v>5293354957</v>
      </c>
    </row>
    <row r="18528" spans="1:4" x14ac:dyDescent="0.3">
      <c r="A18528" t="s">
        <v>20836</v>
      </c>
      <c r="B18528" t="s">
        <v>2067</v>
      </c>
      <c r="C18528">
        <v>37589</v>
      </c>
      <c r="D18528">
        <v>5974179625</v>
      </c>
    </row>
    <row r="18529" spans="1:4" x14ac:dyDescent="0.3">
      <c r="A18529" t="s">
        <v>20837</v>
      </c>
      <c r="B18529" t="s">
        <v>3560</v>
      </c>
      <c r="C18529">
        <v>26329</v>
      </c>
      <c r="D18529">
        <v>5929508313</v>
      </c>
    </row>
    <row r="18530" spans="1:4" x14ac:dyDescent="0.3">
      <c r="A18530" t="s">
        <v>20838</v>
      </c>
      <c r="B18530" t="s">
        <v>1974</v>
      </c>
      <c r="C18530">
        <v>27883</v>
      </c>
      <c r="D18530">
        <v>977779009</v>
      </c>
    </row>
    <row r="18531" spans="1:4" x14ac:dyDescent="0.3">
      <c r="A18531" t="s">
        <v>20839</v>
      </c>
      <c r="B18531" t="s">
        <v>2714</v>
      </c>
      <c r="C18531">
        <v>45341</v>
      </c>
      <c r="D18531">
        <v>7118642576</v>
      </c>
    </row>
    <row r="18532" spans="1:4" x14ac:dyDescent="0.3">
      <c r="A18532" t="s">
        <v>20840</v>
      </c>
      <c r="B18532" t="s">
        <v>2251</v>
      </c>
      <c r="C18532">
        <v>39250</v>
      </c>
      <c r="D18532">
        <v>9815158015</v>
      </c>
    </row>
    <row r="18533" spans="1:4" x14ac:dyDescent="0.3">
      <c r="A18533" t="s">
        <v>20841</v>
      </c>
      <c r="B18533" t="s">
        <v>2380</v>
      </c>
      <c r="C18533">
        <v>40583</v>
      </c>
      <c r="D18533">
        <v>5828678620</v>
      </c>
    </row>
    <row r="18534" spans="1:4" x14ac:dyDescent="0.3">
      <c r="A18534" t="s">
        <v>20842</v>
      </c>
      <c r="B18534" t="s">
        <v>2600</v>
      </c>
      <c r="C18534">
        <v>27922</v>
      </c>
      <c r="D18534">
        <v>1898839557</v>
      </c>
    </row>
    <row r="18535" spans="1:4" x14ac:dyDescent="0.3">
      <c r="A18535" t="s">
        <v>20843</v>
      </c>
      <c r="B18535" t="s">
        <v>2569</v>
      </c>
      <c r="C18535">
        <v>18439</v>
      </c>
      <c r="D18535">
        <v>4759627103</v>
      </c>
    </row>
    <row r="18536" spans="1:4" x14ac:dyDescent="0.3">
      <c r="A18536" t="s">
        <v>20844</v>
      </c>
      <c r="B18536" t="s">
        <v>2365</v>
      </c>
      <c r="C18536">
        <v>20136</v>
      </c>
      <c r="D18536">
        <v>9800744517</v>
      </c>
    </row>
    <row r="18537" spans="1:4" x14ac:dyDescent="0.3">
      <c r="A18537" t="s">
        <v>20845</v>
      </c>
      <c r="B18537" t="s">
        <v>2473</v>
      </c>
      <c r="C18537">
        <v>37482</v>
      </c>
      <c r="D18537">
        <v>6819637888</v>
      </c>
    </row>
    <row r="18538" spans="1:4" x14ac:dyDescent="0.3">
      <c r="A18538" t="s">
        <v>20846</v>
      </c>
      <c r="B18538" t="s">
        <v>3126</v>
      </c>
      <c r="C18538">
        <v>14563</v>
      </c>
      <c r="D18538">
        <v>8905919081</v>
      </c>
    </row>
    <row r="18539" spans="1:4" x14ac:dyDescent="0.3">
      <c r="A18539" t="s">
        <v>20847</v>
      </c>
      <c r="B18539" t="s">
        <v>2308</v>
      </c>
      <c r="C18539">
        <v>30391</v>
      </c>
      <c r="D18539">
        <v>556704134</v>
      </c>
    </row>
    <row r="18540" spans="1:4" x14ac:dyDescent="0.3">
      <c r="A18540" t="s">
        <v>20848</v>
      </c>
      <c r="B18540" t="s">
        <v>2020</v>
      </c>
      <c r="C18540">
        <v>15999</v>
      </c>
      <c r="D18540">
        <v>2924550912</v>
      </c>
    </row>
    <row r="18541" spans="1:4" x14ac:dyDescent="0.3">
      <c r="A18541" t="s">
        <v>20849</v>
      </c>
      <c r="B18541" t="s">
        <v>2990</v>
      </c>
      <c r="C18541">
        <v>35376</v>
      </c>
      <c r="D18541">
        <v>1469328364</v>
      </c>
    </row>
    <row r="18542" spans="1:4" x14ac:dyDescent="0.3">
      <c r="A18542" t="s">
        <v>20850</v>
      </c>
      <c r="B18542" t="s">
        <v>2507</v>
      </c>
      <c r="C18542">
        <v>24611</v>
      </c>
      <c r="D18542">
        <v>1028388519</v>
      </c>
    </row>
    <row r="18543" spans="1:4" x14ac:dyDescent="0.3">
      <c r="A18543" t="s">
        <v>20851</v>
      </c>
      <c r="B18543" t="s">
        <v>2083</v>
      </c>
      <c r="C18543">
        <v>51766</v>
      </c>
      <c r="D18543">
        <v>6148235056</v>
      </c>
    </row>
    <row r="18544" spans="1:4" x14ac:dyDescent="0.3">
      <c r="A18544" t="s">
        <v>20852</v>
      </c>
      <c r="B18544" t="s">
        <v>2118</v>
      </c>
      <c r="C18544">
        <v>19067</v>
      </c>
      <c r="D18544">
        <v>8685064791</v>
      </c>
    </row>
    <row r="18545" spans="1:4" x14ac:dyDescent="0.3">
      <c r="A18545" t="s">
        <v>20853</v>
      </c>
      <c r="B18545" t="s">
        <v>2401</v>
      </c>
      <c r="C18545">
        <v>26428</v>
      </c>
      <c r="D18545">
        <v>7824503232</v>
      </c>
    </row>
    <row r="18546" spans="1:4" x14ac:dyDescent="0.3">
      <c r="A18546" t="s">
        <v>20854</v>
      </c>
      <c r="B18546" t="s">
        <v>1956</v>
      </c>
      <c r="C18546">
        <v>26747</v>
      </c>
      <c r="D18546">
        <v>6173504774</v>
      </c>
    </row>
    <row r="18547" spans="1:4" x14ac:dyDescent="0.3">
      <c r="A18547" t="s">
        <v>20855</v>
      </c>
      <c r="B18547" t="s">
        <v>2746</v>
      </c>
      <c r="C18547">
        <v>56681</v>
      </c>
      <c r="D18547">
        <v>3915983489</v>
      </c>
    </row>
    <row r="18548" spans="1:4" x14ac:dyDescent="0.3">
      <c r="A18548" t="s">
        <v>20856</v>
      </c>
      <c r="B18548" t="s">
        <v>2335</v>
      </c>
      <c r="C18548">
        <v>31069</v>
      </c>
      <c r="D18548">
        <v>8603912793</v>
      </c>
    </row>
    <row r="18549" spans="1:4" x14ac:dyDescent="0.3">
      <c r="A18549" t="s">
        <v>20857</v>
      </c>
      <c r="B18549" t="s">
        <v>3253</v>
      </c>
      <c r="C18549">
        <v>46489</v>
      </c>
      <c r="D18549">
        <v>6462250968</v>
      </c>
    </row>
    <row r="18550" spans="1:4" x14ac:dyDescent="0.3">
      <c r="A18550" t="s">
        <v>20858</v>
      </c>
      <c r="B18550" t="s">
        <v>2951</v>
      </c>
      <c r="C18550">
        <v>48460</v>
      </c>
      <c r="D18550">
        <v>4815280800</v>
      </c>
    </row>
    <row r="18551" spans="1:4" x14ac:dyDescent="0.3">
      <c r="A18551" t="s">
        <v>20859</v>
      </c>
      <c r="B18551" t="s">
        <v>2340</v>
      </c>
      <c r="C18551">
        <v>41962</v>
      </c>
      <c r="D18551">
        <v>6713405010</v>
      </c>
    </row>
    <row r="18552" spans="1:4" x14ac:dyDescent="0.3">
      <c r="A18552" t="s">
        <v>20860</v>
      </c>
      <c r="B18552" t="s">
        <v>2778</v>
      </c>
      <c r="C18552">
        <v>46868</v>
      </c>
      <c r="D18552">
        <v>209942509</v>
      </c>
    </row>
    <row r="18553" spans="1:4" x14ac:dyDescent="0.3">
      <c r="A18553" t="s">
        <v>20861</v>
      </c>
      <c r="B18553" t="s">
        <v>2970</v>
      </c>
      <c r="C18553">
        <v>26107</v>
      </c>
      <c r="D18553">
        <v>2177097355</v>
      </c>
    </row>
    <row r="18554" spans="1:4" x14ac:dyDescent="0.3">
      <c r="A18554" t="s">
        <v>20862</v>
      </c>
      <c r="B18554" t="s">
        <v>2026</v>
      </c>
      <c r="C18554">
        <v>48908</v>
      </c>
      <c r="D18554">
        <v>556704134</v>
      </c>
    </row>
    <row r="18555" spans="1:4" x14ac:dyDescent="0.3">
      <c r="A18555" t="s">
        <v>20863</v>
      </c>
      <c r="B18555" t="s">
        <v>2473</v>
      </c>
      <c r="C18555">
        <v>58401</v>
      </c>
      <c r="D18555">
        <v>3915983489</v>
      </c>
    </row>
    <row r="18556" spans="1:4" x14ac:dyDescent="0.3">
      <c r="A18556" t="s">
        <v>20864</v>
      </c>
      <c r="B18556" t="s">
        <v>2149</v>
      </c>
      <c r="C18556">
        <v>27608</v>
      </c>
      <c r="D18556">
        <v>4838770758</v>
      </c>
    </row>
    <row r="18557" spans="1:4" x14ac:dyDescent="0.3">
      <c r="A18557" t="s">
        <v>20865</v>
      </c>
      <c r="B18557" t="s">
        <v>2554</v>
      </c>
      <c r="C18557">
        <v>10662</v>
      </c>
      <c r="D18557">
        <v>4260324861</v>
      </c>
    </row>
    <row r="18558" spans="1:4" x14ac:dyDescent="0.3">
      <c r="A18558" t="s">
        <v>20866</v>
      </c>
      <c r="B18558" t="s">
        <v>3108</v>
      </c>
      <c r="C18558">
        <v>37135</v>
      </c>
      <c r="D18558">
        <v>8895721314</v>
      </c>
    </row>
    <row r="18559" spans="1:4" x14ac:dyDescent="0.3">
      <c r="A18559" t="s">
        <v>20867</v>
      </c>
      <c r="B18559" t="s">
        <v>2374</v>
      </c>
      <c r="C18559">
        <v>39022</v>
      </c>
      <c r="D18559">
        <v>6734537986</v>
      </c>
    </row>
    <row r="18560" spans="1:4" x14ac:dyDescent="0.3">
      <c r="A18560" t="s">
        <v>20868</v>
      </c>
      <c r="B18560" t="s">
        <v>2517</v>
      </c>
      <c r="C18560">
        <v>52457</v>
      </c>
      <c r="D18560">
        <v>7180536660</v>
      </c>
    </row>
    <row r="18561" spans="1:4" x14ac:dyDescent="0.3">
      <c r="A18561" t="s">
        <v>20869</v>
      </c>
      <c r="B18561" t="s">
        <v>2716</v>
      </c>
      <c r="C18561">
        <v>29173</v>
      </c>
      <c r="D18561">
        <v>806065796</v>
      </c>
    </row>
    <row r="18562" spans="1:4" x14ac:dyDescent="0.3">
      <c r="A18562" t="s">
        <v>20870</v>
      </c>
      <c r="B18562" t="s">
        <v>2101</v>
      </c>
      <c r="C18562">
        <v>18559</v>
      </c>
      <c r="D18562">
        <v>960994726</v>
      </c>
    </row>
    <row r="18563" spans="1:4" x14ac:dyDescent="0.3">
      <c r="A18563" t="s">
        <v>20871</v>
      </c>
      <c r="B18563" t="s">
        <v>2572</v>
      </c>
      <c r="C18563">
        <v>12578</v>
      </c>
      <c r="D18563">
        <v>2924550912</v>
      </c>
    </row>
    <row r="18564" spans="1:4" x14ac:dyDescent="0.3">
      <c r="A18564" t="s">
        <v>20872</v>
      </c>
      <c r="B18564" t="s">
        <v>2244</v>
      </c>
      <c r="C18564">
        <v>59560</v>
      </c>
      <c r="D18564">
        <v>966588630</v>
      </c>
    </row>
    <row r="18565" spans="1:4" x14ac:dyDescent="0.3">
      <c r="A18565" t="s">
        <v>20873</v>
      </c>
      <c r="B18565" t="s">
        <v>2885</v>
      </c>
      <c r="C18565">
        <v>32047</v>
      </c>
      <c r="D18565">
        <v>2493113470</v>
      </c>
    </row>
    <row r="18566" spans="1:4" x14ac:dyDescent="0.3">
      <c r="A18566" t="s">
        <v>20874</v>
      </c>
      <c r="B18566" t="s">
        <v>2722</v>
      </c>
      <c r="C18566">
        <v>22156</v>
      </c>
      <c r="D18566">
        <v>6713405010</v>
      </c>
    </row>
    <row r="18567" spans="1:4" x14ac:dyDescent="0.3">
      <c r="A18567" t="s">
        <v>20875</v>
      </c>
      <c r="B18567" t="s">
        <v>1934</v>
      </c>
      <c r="C18567">
        <v>28407</v>
      </c>
      <c r="D18567">
        <v>3824197065</v>
      </c>
    </row>
    <row r="18568" spans="1:4" x14ac:dyDescent="0.3">
      <c r="A18568" t="s">
        <v>20876</v>
      </c>
      <c r="B18568" t="s">
        <v>2043</v>
      </c>
      <c r="C18568">
        <v>12482</v>
      </c>
      <c r="D18568">
        <v>1411873114</v>
      </c>
    </row>
    <row r="18569" spans="1:4" x14ac:dyDescent="0.3">
      <c r="A18569" t="s">
        <v>20877</v>
      </c>
      <c r="B18569" t="s">
        <v>2210</v>
      </c>
      <c r="C18569">
        <v>27991</v>
      </c>
      <c r="D18569">
        <v>2149326663</v>
      </c>
    </row>
    <row r="18570" spans="1:4" x14ac:dyDescent="0.3">
      <c r="A18570" t="s">
        <v>20878</v>
      </c>
      <c r="B18570" t="s">
        <v>2223</v>
      </c>
      <c r="C18570">
        <v>35636</v>
      </c>
      <c r="D18570">
        <v>3600185284</v>
      </c>
    </row>
    <row r="18571" spans="1:4" x14ac:dyDescent="0.3">
      <c r="A18571" t="s">
        <v>20879</v>
      </c>
      <c r="B18571" t="s">
        <v>2001</v>
      </c>
      <c r="C18571">
        <v>34810</v>
      </c>
      <c r="D18571">
        <v>8728207157</v>
      </c>
    </row>
    <row r="18572" spans="1:4" x14ac:dyDescent="0.3">
      <c r="A18572" t="s">
        <v>20880</v>
      </c>
      <c r="B18572" t="s">
        <v>2931</v>
      </c>
      <c r="C18572">
        <v>42284</v>
      </c>
      <c r="D18572">
        <v>7670936274</v>
      </c>
    </row>
    <row r="18573" spans="1:4" x14ac:dyDescent="0.3">
      <c r="A18573" t="s">
        <v>20881</v>
      </c>
      <c r="B18573" t="s">
        <v>2345</v>
      </c>
      <c r="C18573">
        <v>14686</v>
      </c>
      <c r="D18573">
        <v>4691333258</v>
      </c>
    </row>
    <row r="18574" spans="1:4" x14ac:dyDescent="0.3">
      <c r="A18574" t="s">
        <v>20882</v>
      </c>
      <c r="B18574" t="s">
        <v>2731</v>
      </c>
      <c r="C18574">
        <v>57249</v>
      </c>
      <c r="D18574">
        <v>4716524892</v>
      </c>
    </row>
    <row r="18575" spans="1:4" x14ac:dyDescent="0.3">
      <c r="A18575" t="s">
        <v>20883</v>
      </c>
      <c r="B18575" t="s">
        <v>2109</v>
      </c>
      <c r="C18575">
        <v>41984</v>
      </c>
      <c r="D18575">
        <v>2353272215</v>
      </c>
    </row>
    <row r="18576" spans="1:4" x14ac:dyDescent="0.3">
      <c r="A18576" t="s">
        <v>20884</v>
      </c>
      <c r="B18576" t="s">
        <v>1978</v>
      </c>
      <c r="C18576">
        <v>16824</v>
      </c>
      <c r="D18576">
        <v>2497321256</v>
      </c>
    </row>
    <row r="18577" spans="1:4" x14ac:dyDescent="0.3">
      <c r="A18577" t="s">
        <v>20885</v>
      </c>
      <c r="B18577" t="s">
        <v>2847</v>
      </c>
      <c r="C18577">
        <v>16872</v>
      </c>
      <c r="D18577">
        <v>1472093461</v>
      </c>
    </row>
    <row r="18578" spans="1:4" x14ac:dyDescent="0.3">
      <c r="A18578" t="s">
        <v>20886</v>
      </c>
      <c r="B18578" t="s">
        <v>2378</v>
      </c>
      <c r="C18578">
        <v>34389</v>
      </c>
      <c r="D18578">
        <v>3235176993</v>
      </c>
    </row>
    <row r="18579" spans="1:4" x14ac:dyDescent="0.3">
      <c r="A18579" t="s">
        <v>20887</v>
      </c>
      <c r="B18579" t="s">
        <v>2617</v>
      </c>
      <c r="C18579">
        <v>55773</v>
      </c>
      <c r="D18579">
        <v>9373778889</v>
      </c>
    </row>
    <row r="18580" spans="1:4" x14ac:dyDescent="0.3">
      <c r="A18580" t="s">
        <v>20888</v>
      </c>
      <c r="B18580" t="s">
        <v>2073</v>
      </c>
      <c r="C18580">
        <v>49108</v>
      </c>
      <c r="D18580">
        <v>8145387981</v>
      </c>
    </row>
    <row r="18581" spans="1:4" x14ac:dyDescent="0.3">
      <c r="A18581" t="s">
        <v>20889</v>
      </c>
      <c r="B18581" t="s">
        <v>2340</v>
      </c>
      <c r="C18581">
        <v>17272</v>
      </c>
      <c r="D18581">
        <v>2149326663</v>
      </c>
    </row>
    <row r="18582" spans="1:4" x14ac:dyDescent="0.3">
      <c r="A18582" t="s">
        <v>20890</v>
      </c>
      <c r="B18582" t="s">
        <v>2997</v>
      </c>
      <c r="C18582">
        <v>17428</v>
      </c>
      <c r="D18582">
        <v>8858733592</v>
      </c>
    </row>
    <row r="18583" spans="1:4" x14ac:dyDescent="0.3">
      <c r="A18583" t="s">
        <v>20891</v>
      </c>
      <c r="B18583" t="s">
        <v>2047</v>
      </c>
      <c r="C18583">
        <v>18169</v>
      </c>
      <c r="D18583">
        <v>7630993544</v>
      </c>
    </row>
    <row r="18584" spans="1:4" x14ac:dyDescent="0.3">
      <c r="A18584" t="s">
        <v>20892</v>
      </c>
      <c r="B18584" t="s">
        <v>1984</v>
      </c>
      <c r="C18584">
        <v>26402</v>
      </c>
      <c r="D18584">
        <v>4278470843</v>
      </c>
    </row>
    <row r="18585" spans="1:4" x14ac:dyDescent="0.3">
      <c r="A18585" t="s">
        <v>20893</v>
      </c>
      <c r="B18585" t="s">
        <v>2415</v>
      </c>
      <c r="C18585">
        <v>33514</v>
      </c>
      <c r="D18585">
        <v>5948190226</v>
      </c>
    </row>
    <row r="18586" spans="1:4" x14ac:dyDescent="0.3">
      <c r="A18586" t="s">
        <v>20894</v>
      </c>
      <c r="B18586" t="s">
        <v>3113</v>
      </c>
      <c r="C18586">
        <v>18894</v>
      </c>
      <c r="D18586">
        <v>4877108939</v>
      </c>
    </row>
    <row r="18587" spans="1:4" x14ac:dyDescent="0.3">
      <c r="A18587" t="s">
        <v>20895</v>
      </c>
      <c r="B18587" t="s">
        <v>1968</v>
      </c>
      <c r="C18587">
        <v>49095</v>
      </c>
      <c r="D18587">
        <v>8482007106</v>
      </c>
    </row>
    <row r="18588" spans="1:4" x14ac:dyDescent="0.3">
      <c r="A18588" t="s">
        <v>20896</v>
      </c>
      <c r="B18588" t="s">
        <v>2393</v>
      </c>
      <c r="C18588">
        <v>26998</v>
      </c>
      <c r="D18588">
        <v>7957976743</v>
      </c>
    </row>
    <row r="18589" spans="1:4" x14ac:dyDescent="0.3">
      <c r="A18589" t="s">
        <v>20897</v>
      </c>
      <c r="B18589" t="s">
        <v>2016</v>
      </c>
      <c r="C18589">
        <v>17342</v>
      </c>
      <c r="D18589">
        <v>6988089128</v>
      </c>
    </row>
    <row r="18590" spans="1:4" x14ac:dyDescent="0.3">
      <c r="A18590" t="s">
        <v>20898</v>
      </c>
      <c r="B18590" t="s">
        <v>2223</v>
      </c>
      <c r="C18590">
        <v>30291</v>
      </c>
      <c r="D18590">
        <v>966588630</v>
      </c>
    </row>
    <row r="18591" spans="1:4" x14ac:dyDescent="0.3">
      <c r="A18591" t="s">
        <v>20899</v>
      </c>
      <c r="B18591" t="s">
        <v>2016</v>
      </c>
      <c r="C18591">
        <v>54262</v>
      </c>
      <c r="D18591">
        <v>5002048994</v>
      </c>
    </row>
    <row r="18592" spans="1:4" x14ac:dyDescent="0.3">
      <c r="A18592" t="s">
        <v>20900</v>
      </c>
      <c r="B18592" t="s">
        <v>3560</v>
      </c>
      <c r="C18592">
        <v>34785</v>
      </c>
      <c r="D18592">
        <v>3746690722</v>
      </c>
    </row>
    <row r="18593" spans="1:4" x14ac:dyDescent="0.3">
      <c r="A18593" t="s">
        <v>20901</v>
      </c>
      <c r="B18593" t="s">
        <v>3286</v>
      </c>
      <c r="C18593">
        <v>49920</v>
      </c>
      <c r="D18593">
        <v>8238030943</v>
      </c>
    </row>
    <row r="18594" spans="1:4" x14ac:dyDescent="0.3">
      <c r="A18594" t="s">
        <v>20902</v>
      </c>
      <c r="B18594" t="s">
        <v>2614</v>
      </c>
      <c r="C18594">
        <v>14068</v>
      </c>
      <c r="D18594">
        <v>1028388519</v>
      </c>
    </row>
    <row r="18595" spans="1:4" x14ac:dyDescent="0.3">
      <c r="A18595" t="s">
        <v>20903</v>
      </c>
      <c r="B18595" t="s">
        <v>2494</v>
      </c>
      <c r="C18595">
        <v>19854</v>
      </c>
      <c r="D18595">
        <v>1062607929</v>
      </c>
    </row>
    <row r="18596" spans="1:4" x14ac:dyDescent="0.3">
      <c r="A18596" t="s">
        <v>20904</v>
      </c>
      <c r="B18596" t="s">
        <v>2885</v>
      </c>
      <c r="C18596">
        <v>40526</v>
      </c>
      <c r="D18596">
        <v>5211527984</v>
      </c>
    </row>
    <row r="18597" spans="1:4" x14ac:dyDescent="0.3">
      <c r="A18597" t="s">
        <v>20905</v>
      </c>
      <c r="B18597" t="s">
        <v>2286</v>
      </c>
      <c r="C18597">
        <v>51658</v>
      </c>
      <c r="D18597">
        <v>5861892008</v>
      </c>
    </row>
    <row r="18598" spans="1:4" x14ac:dyDescent="0.3">
      <c r="A18598" t="s">
        <v>20906</v>
      </c>
      <c r="B18598" t="s">
        <v>2296</v>
      </c>
      <c r="C18598">
        <v>13497</v>
      </c>
      <c r="D18598">
        <v>3016741628</v>
      </c>
    </row>
    <row r="18599" spans="1:4" x14ac:dyDescent="0.3">
      <c r="A18599" t="s">
        <v>20907</v>
      </c>
      <c r="B18599" t="s">
        <v>3583</v>
      </c>
      <c r="C18599">
        <v>55843</v>
      </c>
      <c r="D18599">
        <v>3235176993</v>
      </c>
    </row>
    <row r="18600" spans="1:4" x14ac:dyDescent="0.3">
      <c r="A18600" t="s">
        <v>20908</v>
      </c>
      <c r="B18600" t="s">
        <v>3356</v>
      </c>
      <c r="C18600">
        <v>51637</v>
      </c>
      <c r="D18600">
        <v>8748349712</v>
      </c>
    </row>
    <row r="18601" spans="1:4" x14ac:dyDescent="0.3">
      <c r="A18601" t="s">
        <v>20909</v>
      </c>
      <c r="B18601" t="s">
        <v>2127</v>
      </c>
      <c r="C18601">
        <v>42868</v>
      </c>
      <c r="D18601">
        <v>5211527984</v>
      </c>
    </row>
    <row r="18602" spans="1:4" x14ac:dyDescent="0.3">
      <c r="A18602" t="s">
        <v>20910</v>
      </c>
      <c r="B18602" t="s">
        <v>2201</v>
      </c>
      <c r="C18602">
        <v>58944</v>
      </c>
      <c r="D18602">
        <v>9412192312</v>
      </c>
    </row>
    <row r="18603" spans="1:4" x14ac:dyDescent="0.3">
      <c r="A18603" t="s">
        <v>20911</v>
      </c>
      <c r="B18603" t="s">
        <v>2841</v>
      </c>
      <c r="C18603">
        <v>45214</v>
      </c>
      <c r="D18603">
        <v>5474718616</v>
      </c>
    </row>
    <row r="18604" spans="1:4" x14ac:dyDescent="0.3">
      <c r="A18604" t="s">
        <v>20912</v>
      </c>
      <c r="B18604" t="s">
        <v>2288</v>
      </c>
      <c r="C18604">
        <v>32268</v>
      </c>
      <c r="D18604">
        <v>8875320292</v>
      </c>
    </row>
    <row r="18605" spans="1:4" x14ac:dyDescent="0.3">
      <c r="A18605" t="s">
        <v>20913</v>
      </c>
      <c r="B18605" t="s">
        <v>2521</v>
      </c>
      <c r="C18605">
        <v>53127</v>
      </c>
      <c r="D18605">
        <v>1729795870</v>
      </c>
    </row>
    <row r="18606" spans="1:4" x14ac:dyDescent="0.3">
      <c r="A18606" t="s">
        <v>20914</v>
      </c>
      <c r="B18606" t="s">
        <v>2734</v>
      </c>
      <c r="C18606">
        <v>21626</v>
      </c>
      <c r="D18606">
        <v>1313434965</v>
      </c>
    </row>
    <row r="18607" spans="1:4" x14ac:dyDescent="0.3">
      <c r="A18607" t="s">
        <v>20915</v>
      </c>
      <c r="B18607" t="s">
        <v>2242</v>
      </c>
      <c r="C18607">
        <v>59689</v>
      </c>
      <c r="D18607">
        <v>6842797632</v>
      </c>
    </row>
    <row r="18608" spans="1:4" x14ac:dyDescent="0.3">
      <c r="A18608" t="s">
        <v>20916</v>
      </c>
      <c r="B18608" t="s">
        <v>2111</v>
      </c>
      <c r="C18608">
        <v>50958</v>
      </c>
      <c r="D18608">
        <v>2565290632</v>
      </c>
    </row>
    <row r="18609" spans="1:4" x14ac:dyDescent="0.3">
      <c r="A18609" t="s">
        <v>20917</v>
      </c>
      <c r="B18609" t="s">
        <v>2223</v>
      </c>
      <c r="C18609">
        <v>53791</v>
      </c>
      <c r="D18609">
        <v>7205256240</v>
      </c>
    </row>
    <row r="18610" spans="1:4" x14ac:dyDescent="0.3">
      <c r="A18610" t="s">
        <v>20918</v>
      </c>
      <c r="B18610" t="s">
        <v>2633</v>
      </c>
      <c r="C18610">
        <v>12474</v>
      </c>
      <c r="D18610">
        <v>9984023702</v>
      </c>
    </row>
    <row r="18611" spans="1:4" x14ac:dyDescent="0.3">
      <c r="A18611" t="s">
        <v>20919</v>
      </c>
      <c r="B18611" t="s">
        <v>2345</v>
      </c>
      <c r="C18611">
        <v>21910</v>
      </c>
      <c r="D18611">
        <v>1263903657</v>
      </c>
    </row>
    <row r="18612" spans="1:4" x14ac:dyDescent="0.3">
      <c r="A18612" t="s">
        <v>20920</v>
      </c>
      <c r="B18612" t="s">
        <v>3243</v>
      </c>
      <c r="C18612">
        <v>57905</v>
      </c>
      <c r="D18612">
        <v>2958692264</v>
      </c>
    </row>
    <row r="18613" spans="1:4" x14ac:dyDescent="0.3">
      <c r="A18613" t="s">
        <v>20921</v>
      </c>
      <c r="B18613" t="s">
        <v>2149</v>
      </c>
      <c r="C18613">
        <v>21070</v>
      </c>
      <c r="D18613">
        <v>9228842121</v>
      </c>
    </row>
    <row r="18614" spans="1:4" x14ac:dyDescent="0.3">
      <c r="A18614" t="s">
        <v>20922</v>
      </c>
      <c r="B18614" t="s">
        <v>3144</v>
      </c>
      <c r="C18614">
        <v>23853</v>
      </c>
      <c r="D18614">
        <v>3843300291</v>
      </c>
    </row>
    <row r="18615" spans="1:4" x14ac:dyDescent="0.3">
      <c r="A18615" t="s">
        <v>20923</v>
      </c>
      <c r="B18615" t="s">
        <v>2554</v>
      </c>
      <c r="C18615">
        <v>51501</v>
      </c>
      <c r="D18615">
        <v>9023313240</v>
      </c>
    </row>
    <row r="18616" spans="1:4" x14ac:dyDescent="0.3">
      <c r="A18616" t="s">
        <v>20924</v>
      </c>
      <c r="B18616" t="s">
        <v>2139</v>
      </c>
      <c r="C18616">
        <v>54768</v>
      </c>
      <c r="D18616">
        <v>9855833406</v>
      </c>
    </row>
    <row r="18617" spans="1:4" x14ac:dyDescent="0.3">
      <c r="A18617" t="s">
        <v>20925</v>
      </c>
      <c r="B18617" t="s">
        <v>3517</v>
      </c>
      <c r="C18617">
        <v>53681</v>
      </c>
      <c r="D18617">
        <v>2492824950</v>
      </c>
    </row>
    <row r="18618" spans="1:4" x14ac:dyDescent="0.3">
      <c r="A18618" t="s">
        <v>20926</v>
      </c>
      <c r="B18618" t="s">
        <v>1932</v>
      </c>
      <c r="C18618">
        <v>16422</v>
      </c>
      <c r="D18618">
        <v>1990335721</v>
      </c>
    </row>
    <row r="18619" spans="1:4" x14ac:dyDescent="0.3">
      <c r="A18619" t="s">
        <v>20927</v>
      </c>
      <c r="B18619" t="s">
        <v>2348</v>
      </c>
      <c r="C18619">
        <v>31610</v>
      </c>
      <c r="D18619">
        <v>4075444457</v>
      </c>
    </row>
    <row r="18620" spans="1:4" x14ac:dyDescent="0.3">
      <c r="A18620" t="s">
        <v>20928</v>
      </c>
      <c r="B18620" t="s">
        <v>2298</v>
      </c>
      <c r="C18620">
        <v>44435</v>
      </c>
      <c r="D18620">
        <v>6788593582</v>
      </c>
    </row>
    <row r="18621" spans="1:4" x14ac:dyDescent="0.3">
      <c r="A18621" t="s">
        <v>20929</v>
      </c>
      <c r="B18621" t="s">
        <v>2223</v>
      </c>
      <c r="C18621">
        <v>25596</v>
      </c>
      <c r="D18621">
        <v>3127459866</v>
      </c>
    </row>
    <row r="18622" spans="1:4" x14ac:dyDescent="0.3">
      <c r="A18622" t="s">
        <v>20930</v>
      </c>
      <c r="B18622" t="s">
        <v>1940</v>
      </c>
      <c r="C18622">
        <v>52303</v>
      </c>
      <c r="D18622">
        <v>3569414450</v>
      </c>
    </row>
    <row r="18623" spans="1:4" x14ac:dyDescent="0.3">
      <c r="A18623" t="s">
        <v>20931</v>
      </c>
      <c r="B18623" t="s">
        <v>2376</v>
      </c>
      <c r="C18623">
        <v>56568</v>
      </c>
      <c r="D18623">
        <v>3497169404</v>
      </c>
    </row>
    <row r="18624" spans="1:4" x14ac:dyDescent="0.3">
      <c r="A18624" t="s">
        <v>20932</v>
      </c>
      <c r="B18624" t="s">
        <v>2028</v>
      </c>
      <c r="C18624">
        <v>10488</v>
      </c>
      <c r="D18624">
        <v>8533410514</v>
      </c>
    </row>
    <row r="18625" spans="1:4" x14ac:dyDescent="0.3">
      <c r="A18625" t="s">
        <v>20933</v>
      </c>
      <c r="B18625" t="s">
        <v>3390</v>
      </c>
      <c r="C18625">
        <v>11580</v>
      </c>
      <c r="D18625">
        <v>959209328</v>
      </c>
    </row>
    <row r="18626" spans="1:4" x14ac:dyDescent="0.3">
      <c r="A18626" t="s">
        <v>20934</v>
      </c>
      <c r="B18626" t="s">
        <v>2032</v>
      </c>
      <c r="C18626">
        <v>26001</v>
      </c>
      <c r="D18626">
        <v>9331851693</v>
      </c>
    </row>
    <row r="18627" spans="1:4" x14ac:dyDescent="0.3">
      <c r="A18627" t="s">
        <v>20935</v>
      </c>
      <c r="B18627" t="s">
        <v>2166</v>
      </c>
      <c r="C18627">
        <v>24779</v>
      </c>
      <c r="D18627">
        <v>9963057691</v>
      </c>
    </row>
    <row r="18628" spans="1:4" x14ac:dyDescent="0.3">
      <c r="A18628" t="s">
        <v>20936</v>
      </c>
      <c r="B18628" t="s">
        <v>2762</v>
      </c>
      <c r="C18628">
        <v>38173</v>
      </c>
      <c r="D18628">
        <v>1439916314</v>
      </c>
    </row>
    <row r="18629" spans="1:4" x14ac:dyDescent="0.3">
      <c r="A18629" t="s">
        <v>20937</v>
      </c>
      <c r="B18629" t="s">
        <v>1948</v>
      </c>
      <c r="C18629">
        <v>35648</v>
      </c>
      <c r="D18629">
        <v>515647594</v>
      </c>
    </row>
    <row r="18630" spans="1:4" x14ac:dyDescent="0.3">
      <c r="A18630" t="s">
        <v>20938</v>
      </c>
      <c r="B18630" t="s">
        <v>2018</v>
      </c>
      <c r="C18630">
        <v>57307</v>
      </c>
      <c r="D18630">
        <v>1657097021</v>
      </c>
    </row>
    <row r="18631" spans="1:4" x14ac:dyDescent="0.3">
      <c r="A18631" t="s">
        <v>20939</v>
      </c>
      <c r="B18631" t="s">
        <v>2246</v>
      </c>
      <c r="C18631">
        <v>44594</v>
      </c>
      <c r="D18631">
        <v>6462250968</v>
      </c>
    </row>
    <row r="18632" spans="1:4" x14ac:dyDescent="0.3">
      <c r="A18632" t="s">
        <v>20940</v>
      </c>
      <c r="B18632" t="s">
        <v>2242</v>
      </c>
      <c r="C18632">
        <v>46814</v>
      </c>
      <c r="D18632">
        <v>76572129</v>
      </c>
    </row>
    <row r="18633" spans="1:4" x14ac:dyDescent="0.3">
      <c r="A18633" t="s">
        <v>20941</v>
      </c>
      <c r="B18633" t="s">
        <v>2223</v>
      </c>
      <c r="C18633">
        <v>49280</v>
      </c>
      <c r="D18633">
        <v>357531329</v>
      </c>
    </row>
    <row r="18634" spans="1:4" x14ac:dyDescent="0.3">
      <c r="A18634" t="s">
        <v>20942</v>
      </c>
      <c r="B18634" t="s">
        <v>2239</v>
      </c>
      <c r="C18634">
        <v>34364</v>
      </c>
      <c r="D18634">
        <v>4342145855</v>
      </c>
    </row>
    <row r="18635" spans="1:4" x14ac:dyDescent="0.3">
      <c r="A18635" t="s">
        <v>20943</v>
      </c>
      <c r="B18635" t="s">
        <v>2069</v>
      </c>
      <c r="C18635">
        <v>46595</v>
      </c>
      <c r="D18635">
        <v>4815280800</v>
      </c>
    </row>
    <row r="18636" spans="1:4" x14ac:dyDescent="0.3">
      <c r="A18636" t="s">
        <v>20944</v>
      </c>
      <c r="B18636" t="s">
        <v>2192</v>
      </c>
      <c r="C18636">
        <v>23587</v>
      </c>
      <c r="D18636">
        <v>3933561566</v>
      </c>
    </row>
    <row r="18637" spans="1:4" x14ac:dyDescent="0.3">
      <c r="A18637" t="s">
        <v>20945</v>
      </c>
      <c r="B18637" t="s">
        <v>2636</v>
      </c>
      <c r="C18637">
        <v>53093</v>
      </c>
      <c r="D18637">
        <v>9491257560</v>
      </c>
    </row>
    <row r="18638" spans="1:4" x14ac:dyDescent="0.3">
      <c r="A18638" t="s">
        <v>20946</v>
      </c>
      <c r="B18638" t="s">
        <v>1984</v>
      </c>
      <c r="C18638">
        <v>17321</v>
      </c>
      <c r="D18638">
        <v>9258570278</v>
      </c>
    </row>
    <row r="18639" spans="1:4" x14ac:dyDescent="0.3">
      <c r="A18639" t="s">
        <v>20947</v>
      </c>
      <c r="B18639" t="s">
        <v>2188</v>
      </c>
      <c r="C18639">
        <v>14889</v>
      </c>
      <c r="D18639">
        <v>1364767856</v>
      </c>
    </row>
    <row r="18640" spans="1:4" x14ac:dyDescent="0.3">
      <c r="A18640" t="s">
        <v>20948</v>
      </c>
      <c r="B18640" t="s">
        <v>3291</v>
      </c>
      <c r="C18640">
        <v>32617</v>
      </c>
      <c r="D18640">
        <v>2524572722</v>
      </c>
    </row>
    <row r="18641" spans="1:4" x14ac:dyDescent="0.3">
      <c r="A18641" t="s">
        <v>20949</v>
      </c>
      <c r="B18641" t="s">
        <v>2164</v>
      </c>
      <c r="C18641">
        <v>52758</v>
      </c>
      <c r="D18641">
        <v>6172549286</v>
      </c>
    </row>
    <row r="18642" spans="1:4" x14ac:dyDescent="0.3">
      <c r="A18642" t="s">
        <v>20950</v>
      </c>
      <c r="B18642" t="s">
        <v>2841</v>
      </c>
      <c r="C18642">
        <v>17595</v>
      </c>
      <c r="D18642">
        <v>1599457717</v>
      </c>
    </row>
    <row r="18643" spans="1:4" x14ac:dyDescent="0.3">
      <c r="A18643" t="s">
        <v>20951</v>
      </c>
      <c r="B18643" t="s">
        <v>2665</v>
      </c>
      <c r="C18643">
        <v>57713</v>
      </c>
      <c r="D18643">
        <v>8676088039</v>
      </c>
    </row>
    <row r="18644" spans="1:4" x14ac:dyDescent="0.3">
      <c r="A18644" t="s">
        <v>20952</v>
      </c>
      <c r="B18644" t="s">
        <v>1946</v>
      </c>
      <c r="C18644">
        <v>23235</v>
      </c>
      <c r="D18644">
        <v>8911781207</v>
      </c>
    </row>
    <row r="18645" spans="1:4" x14ac:dyDescent="0.3">
      <c r="A18645" t="s">
        <v>20953</v>
      </c>
      <c r="B18645" t="s">
        <v>2491</v>
      </c>
      <c r="C18645">
        <v>15102</v>
      </c>
      <c r="D18645">
        <v>9547713507</v>
      </c>
    </row>
    <row r="18646" spans="1:4" x14ac:dyDescent="0.3">
      <c r="A18646" t="s">
        <v>20954</v>
      </c>
      <c r="B18646" t="s">
        <v>2778</v>
      </c>
      <c r="C18646">
        <v>22040</v>
      </c>
      <c r="D18646">
        <v>8370379001</v>
      </c>
    </row>
    <row r="18647" spans="1:4" x14ac:dyDescent="0.3">
      <c r="A18647" t="s">
        <v>20955</v>
      </c>
      <c r="B18647" t="s">
        <v>2475</v>
      </c>
      <c r="C18647">
        <v>41595</v>
      </c>
      <c r="D18647">
        <v>6383978705</v>
      </c>
    </row>
    <row r="18648" spans="1:4" x14ac:dyDescent="0.3">
      <c r="A18648" t="s">
        <v>20956</v>
      </c>
      <c r="B18648" t="s">
        <v>2709</v>
      </c>
      <c r="C18648">
        <v>23900</v>
      </c>
      <c r="D18648">
        <v>885693418</v>
      </c>
    </row>
    <row r="18649" spans="1:4" x14ac:dyDescent="0.3">
      <c r="A18649" t="s">
        <v>20957</v>
      </c>
      <c r="B18649" t="s">
        <v>1934</v>
      </c>
      <c r="C18649">
        <v>44399</v>
      </c>
      <c r="D18649">
        <v>2353272215</v>
      </c>
    </row>
    <row r="18650" spans="1:4" x14ac:dyDescent="0.3">
      <c r="A18650" t="s">
        <v>20958</v>
      </c>
      <c r="B18650" t="s">
        <v>2929</v>
      </c>
      <c r="C18650">
        <v>59199</v>
      </c>
      <c r="D18650">
        <v>4453315724</v>
      </c>
    </row>
    <row r="18651" spans="1:4" x14ac:dyDescent="0.3">
      <c r="A18651" t="s">
        <v>20959</v>
      </c>
      <c r="B18651" t="s">
        <v>2156</v>
      </c>
      <c r="C18651">
        <v>49499</v>
      </c>
      <c r="D18651">
        <v>2230983466</v>
      </c>
    </row>
    <row r="18652" spans="1:4" x14ac:dyDescent="0.3">
      <c r="A18652" t="s">
        <v>20960</v>
      </c>
      <c r="B18652" t="s">
        <v>2239</v>
      </c>
      <c r="C18652">
        <v>45633</v>
      </c>
      <c r="D18652">
        <v>8223052873</v>
      </c>
    </row>
    <row r="18653" spans="1:4" x14ac:dyDescent="0.3">
      <c r="A18653" t="s">
        <v>20961</v>
      </c>
      <c r="B18653" t="s">
        <v>3269</v>
      </c>
      <c r="C18653">
        <v>45125</v>
      </c>
      <c r="D18653">
        <v>901154172</v>
      </c>
    </row>
    <row r="18654" spans="1:4" x14ac:dyDescent="0.3">
      <c r="A18654" t="s">
        <v>20962</v>
      </c>
      <c r="B18654" t="s">
        <v>2253</v>
      </c>
      <c r="C18654">
        <v>29508</v>
      </c>
      <c r="D18654">
        <v>7427985850</v>
      </c>
    </row>
    <row r="18655" spans="1:4" x14ac:dyDescent="0.3">
      <c r="A18655" t="s">
        <v>20963</v>
      </c>
      <c r="B18655" t="s">
        <v>2503</v>
      </c>
      <c r="C18655">
        <v>15411</v>
      </c>
      <c r="D18655">
        <v>5460394635</v>
      </c>
    </row>
    <row r="18656" spans="1:4" x14ac:dyDescent="0.3">
      <c r="A18656" t="s">
        <v>20964</v>
      </c>
      <c r="B18656" t="s">
        <v>2065</v>
      </c>
      <c r="C18656">
        <v>40708</v>
      </c>
      <c r="D18656">
        <v>8552526727</v>
      </c>
    </row>
    <row r="18657" spans="1:4" x14ac:dyDescent="0.3">
      <c r="A18657" t="s">
        <v>20965</v>
      </c>
      <c r="B18657" t="s">
        <v>2249</v>
      </c>
      <c r="C18657">
        <v>49756</v>
      </c>
      <c r="D18657">
        <v>509393462</v>
      </c>
    </row>
    <row r="18658" spans="1:4" x14ac:dyDescent="0.3">
      <c r="A18658" t="s">
        <v>20966</v>
      </c>
      <c r="B18658" t="s">
        <v>1962</v>
      </c>
      <c r="C18658">
        <v>52434</v>
      </c>
      <c r="D18658">
        <v>6618120233</v>
      </c>
    </row>
    <row r="18659" spans="1:4" x14ac:dyDescent="0.3">
      <c r="A18659" t="s">
        <v>20967</v>
      </c>
      <c r="B18659" t="s">
        <v>2804</v>
      </c>
      <c r="C18659">
        <v>34498</v>
      </c>
      <c r="D18659">
        <v>1472093461</v>
      </c>
    </row>
    <row r="18660" spans="1:4" x14ac:dyDescent="0.3">
      <c r="A18660" t="s">
        <v>20968</v>
      </c>
      <c r="B18660" t="s">
        <v>2896</v>
      </c>
      <c r="C18660">
        <v>52621</v>
      </c>
      <c r="D18660">
        <v>5603002824</v>
      </c>
    </row>
    <row r="18661" spans="1:4" x14ac:dyDescent="0.3">
      <c r="A18661" t="s">
        <v>20969</v>
      </c>
      <c r="B18661" t="s">
        <v>2199</v>
      </c>
      <c r="C18661">
        <v>19204</v>
      </c>
      <c r="D18661">
        <v>5913755731</v>
      </c>
    </row>
    <row r="18662" spans="1:4" x14ac:dyDescent="0.3">
      <c r="A18662" t="s">
        <v>20970</v>
      </c>
      <c r="B18662" t="s">
        <v>3076</v>
      </c>
      <c r="C18662">
        <v>13893</v>
      </c>
      <c r="D18662">
        <v>7098438871</v>
      </c>
    </row>
    <row r="18663" spans="1:4" x14ac:dyDescent="0.3">
      <c r="A18663" t="s">
        <v>20971</v>
      </c>
      <c r="B18663" t="s">
        <v>2990</v>
      </c>
      <c r="C18663">
        <v>43644</v>
      </c>
      <c r="D18663">
        <v>7637608875</v>
      </c>
    </row>
    <row r="18664" spans="1:4" x14ac:dyDescent="0.3">
      <c r="A18664" t="s">
        <v>20972</v>
      </c>
      <c r="B18664" t="s">
        <v>2804</v>
      </c>
      <c r="C18664">
        <v>47278</v>
      </c>
      <c r="D18664">
        <v>6380488901</v>
      </c>
    </row>
    <row r="18665" spans="1:4" x14ac:dyDescent="0.3">
      <c r="A18665" t="s">
        <v>20973</v>
      </c>
      <c r="B18665" t="s">
        <v>2360</v>
      </c>
      <c r="C18665">
        <v>56013</v>
      </c>
      <c r="D18665">
        <v>1743464649</v>
      </c>
    </row>
    <row r="18666" spans="1:4" x14ac:dyDescent="0.3">
      <c r="A18666" t="s">
        <v>20974</v>
      </c>
      <c r="B18666" t="s">
        <v>2164</v>
      </c>
      <c r="C18666">
        <v>10641</v>
      </c>
      <c r="D18666">
        <v>9621331862</v>
      </c>
    </row>
    <row r="18667" spans="1:4" x14ac:dyDescent="0.3">
      <c r="A18667" t="s">
        <v>20975</v>
      </c>
      <c r="B18667" t="s">
        <v>3108</v>
      </c>
      <c r="C18667">
        <v>22677</v>
      </c>
      <c r="D18667">
        <v>1990334539</v>
      </c>
    </row>
    <row r="18668" spans="1:4" x14ac:dyDescent="0.3">
      <c r="A18668" t="s">
        <v>20976</v>
      </c>
      <c r="B18668" t="s">
        <v>2572</v>
      </c>
      <c r="C18668">
        <v>56954</v>
      </c>
      <c r="D18668">
        <v>5726465660</v>
      </c>
    </row>
    <row r="18669" spans="1:4" x14ac:dyDescent="0.3">
      <c r="A18669" t="s">
        <v>20977</v>
      </c>
      <c r="B18669" t="s">
        <v>2121</v>
      </c>
      <c r="C18669">
        <v>31724</v>
      </c>
      <c r="D18669">
        <v>7000350199</v>
      </c>
    </row>
    <row r="18670" spans="1:4" x14ac:dyDescent="0.3">
      <c r="A18670" t="s">
        <v>20978</v>
      </c>
      <c r="B18670" t="s">
        <v>2168</v>
      </c>
      <c r="C18670">
        <v>22542</v>
      </c>
      <c r="D18670">
        <v>4487905370</v>
      </c>
    </row>
    <row r="18671" spans="1:4" x14ac:dyDescent="0.3">
      <c r="A18671" t="s">
        <v>20979</v>
      </c>
      <c r="B18671" t="s">
        <v>2166</v>
      </c>
      <c r="C18671">
        <v>49549</v>
      </c>
      <c r="D18671">
        <v>7281103514</v>
      </c>
    </row>
    <row r="18672" spans="1:4" x14ac:dyDescent="0.3">
      <c r="A18672" t="s">
        <v>20980</v>
      </c>
      <c r="B18672" t="s">
        <v>2387</v>
      </c>
      <c r="C18672">
        <v>58768</v>
      </c>
      <c r="D18672">
        <v>8173067724</v>
      </c>
    </row>
    <row r="18673" spans="1:4" x14ac:dyDescent="0.3">
      <c r="A18673" t="s">
        <v>20981</v>
      </c>
      <c r="B18673" t="s">
        <v>3076</v>
      </c>
      <c r="C18673">
        <v>52417</v>
      </c>
      <c r="D18673">
        <v>5675852751</v>
      </c>
    </row>
    <row r="18674" spans="1:4" x14ac:dyDescent="0.3">
      <c r="A18674" t="s">
        <v>20982</v>
      </c>
      <c r="B18674" t="s">
        <v>2752</v>
      </c>
      <c r="C18674">
        <v>42083</v>
      </c>
      <c r="D18674">
        <v>2053848936</v>
      </c>
    </row>
    <row r="18675" spans="1:4" x14ac:dyDescent="0.3">
      <c r="A18675" t="s">
        <v>20983</v>
      </c>
      <c r="B18675" t="s">
        <v>2901</v>
      </c>
      <c r="C18675">
        <v>51090</v>
      </c>
      <c r="D18675">
        <v>3227873028</v>
      </c>
    </row>
    <row r="18676" spans="1:4" x14ac:dyDescent="0.3">
      <c r="A18676" t="s">
        <v>20984</v>
      </c>
      <c r="B18676" t="s">
        <v>1932</v>
      </c>
      <c r="C18676">
        <v>12973</v>
      </c>
      <c r="D18676">
        <v>8644362151</v>
      </c>
    </row>
    <row r="18677" spans="1:4" x14ac:dyDescent="0.3">
      <c r="A18677" t="s">
        <v>20985</v>
      </c>
      <c r="B18677" t="s">
        <v>2639</v>
      </c>
      <c r="C18677">
        <v>14335</v>
      </c>
      <c r="D18677">
        <v>7411705322</v>
      </c>
    </row>
    <row r="18678" spans="1:4" x14ac:dyDescent="0.3">
      <c r="A18678" t="s">
        <v>20986</v>
      </c>
      <c r="B18678" t="s">
        <v>2505</v>
      </c>
      <c r="C18678">
        <v>26815</v>
      </c>
      <c r="D18678">
        <v>5988565948</v>
      </c>
    </row>
    <row r="18679" spans="1:4" x14ac:dyDescent="0.3">
      <c r="A18679" t="s">
        <v>20987</v>
      </c>
      <c r="B18679" t="s">
        <v>2809</v>
      </c>
      <c r="C18679">
        <v>25009</v>
      </c>
      <c r="D18679">
        <v>7778092905</v>
      </c>
    </row>
    <row r="18680" spans="1:4" x14ac:dyDescent="0.3">
      <c r="A18680" t="s">
        <v>20988</v>
      </c>
      <c r="B18680" t="s">
        <v>2149</v>
      </c>
      <c r="C18680">
        <v>46461</v>
      </c>
      <c r="D18680">
        <v>4502817627</v>
      </c>
    </row>
    <row r="18681" spans="1:4" x14ac:dyDescent="0.3">
      <c r="A18681" t="s">
        <v>20989</v>
      </c>
      <c r="B18681" t="s">
        <v>2028</v>
      </c>
      <c r="C18681">
        <v>37374</v>
      </c>
      <c r="D18681">
        <v>2353272215</v>
      </c>
    </row>
    <row r="18682" spans="1:4" x14ac:dyDescent="0.3">
      <c r="A18682" t="s">
        <v>20990</v>
      </c>
      <c r="B18682" t="s">
        <v>1999</v>
      </c>
      <c r="C18682">
        <v>49355</v>
      </c>
      <c r="D18682">
        <v>3273288531</v>
      </c>
    </row>
    <row r="18683" spans="1:4" x14ac:dyDescent="0.3">
      <c r="A18683" t="s">
        <v>20991</v>
      </c>
      <c r="B18683" t="s">
        <v>2841</v>
      </c>
      <c r="C18683">
        <v>54166</v>
      </c>
      <c r="D18683">
        <v>5588978080</v>
      </c>
    </row>
    <row r="18684" spans="1:4" x14ac:dyDescent="0.3">
      <c r="A18684" t="s">
        <v>20992</v>
      </c>
      <c r="B18684" t="s">
        <v>1964</v>
      </c>
      <c r="C18684">
        <v>24839</v>
      </c>
      <c r="D18684">
        <v>1502791994</v>
      </c>
    </row>
    <row r="18685" spans="1:4" x14ac:dyDescent="0.3">
      <c r="A18685" t="s">
        <v>20993</v>
      </c>
      <c r="B18685" t="s">
        <v>2468</v>
      </c>
      <c r="C18685">
        <v>49127</v>
      </c>
      <c r="D18685">
        <v>2255261316</v>
      </c>
    </row>
    <row r="18686" spans="1:4" x14ac:dyDescent="0.3">
      <c r="A18686" t="s">
        <v>20994</v>
      </c>
      <c r="B18686" t="s">
        <v>2049</v>
      </c>
      <c r="C18686">
        <v>58022</v>
      </c>
      <c r="D18686">
        <v>6408517315</v>
      </c>
    </row>
    <row r="18687" spans="1:4" x14ac:dyDescent="0.3">
      <c r="A18687" t="s">
        <v>20995</v>
      </c>
      <c r="B18687" t="s">
        <v>2540</v>
      </c>
      <c r="C18687">
        <v>16782</v>
      </c>
      <c r="D18687">
        <v>9611070055</v>
      </c>
    </row>
    <row r="18688" spans="1:4" x14ac:dyDescent="0.3">
      <c r="A18688" t="s">
        <v>20996</v>
      </c>
      <c r="B18688" t="s">
        <v>3247</v>
      </c>
      <c r="C18688">
        <v>45817</v>
      </c>
      <c r="D18688">
        <v>7240169995</v>
      </c>
    </row>
    <row r="18689" spans="1:4" x14ac:dyDescent="0.3">
      <c r="A18689" t="s">
        <v>20997</v>
      </c>
      <c r="B18689" t="s">
        <v>2521</v>
      </c>
      <c r="C18689">
        <v>32714</v>
      </c>
      <c r="D18689">
        <v>3933021111</v>
      </c>
    </row>
    <row r="18690" spans="1:4" x14ac:dyDescent="0.3">
      <c r="A18690" t="s">
        <v>20998</v>
      </c>
      <c r="B18690" t="s">
        <v>2790</v>
      </c>
      <c r="C18690">
        <v>59589</v>
      </c>
      <c r="D18690">
        <v>8256403403</v>
      </c>
    </row>
    <row r="18691" spans="1:4" x14ac:dyDescent="0.3">
      <c r="A18691" t="s">
        <v>20999</v>
      </c>
      <c r="B18691" t="s">
        <v>5394</v>
      </c>
      <c r="C18691">
        <v>50751</v>
      </c>
      <c r="D18691">
        <v>5552170407</v>
      </c>
    </row>
    <row r="18692" spans="1:4" x14ac:dyDescent="0.3">
      <c r="A18692" t="s">
        <v>21000</v>
      </c>
      <c r="B18692" t="s">
        <v>2260</v>
      </c>
      <c r="C18692">
        <v>22437</v>
      </c>
      <c r="D18692">
        <v>8875305560</v>
      </c>
    </row>
    <row r="18693" spans="1:4" x14ac:dyDescent="0.3">
      <c r="A18693" t="s">
        <v>21001</v>
      </c>
      <c r="B18693" t="s">
        <v>1944</v>
      </c>
      <c r="C18693">
        <v>46784</v>
      </c>
      <c r="D18693">
        <v>513904581</v>
      </c>
    </row>
    <row r="18694" spans="1:4" x14ac:dyDescent="0.3">
      <c r="A18694" t="s">
        <v>21002</v>
      </c>
      <c r="B18694" t="s">
        <v>2283</v>
      </c>
      <c r="C18694">
        <v>37525</v>
      </c>
      <c r="D18694">
        <v>7906441400</v>
      </c>
    </row>
    <row r="18695" spans="1:4" x14ac:dyDescent="0.3">
      <c r="A18695" t="s">
        <v>21003</v>
      </c>
      <c r="B18695" t="s">
        <v>2548</v>
      </c>
      <c r="C18695">
        <v>11418</v>
      </c>
      <c r="D18695">
        <v>2748937082</v>
      </c>
    </row>
    <row r="18696" spans="1:4" x14ac:dyDescent="0.3">
      <c r="A18696" t="s">
        <v>21004</v>
      </c>
      <c r="B18696" t="s">
        <v>2314</v>
      </c>
      <c r="C18696">
        <v>34009</v>
      </c>
      <c r="D18696">
        <v>9223618401</v>
      </c>
    </row>
    <row r="18697" spans="1:4" x14ac:dyDescent="0.3">
      <c r="A18697" t="s">
        <v>21005</v>
      </c>
      <c r="B18697" t="s">
        <v>2249</v>
      </c>
      <c r="C18697">
        <v>25301</v>
      </c>
      <c r="D18697">
        <v>879297433</v>
      </c>
    </row>
    <row r="18698" spans="1:4" x14ac:dyDescent="0.3">
      <c r="A18698" t="s">
        <v>21006</v>
      </c>
      <c r="B18698" t="s">
        <v>3279</v>
      </c>
      <c r="C18698">
        <v>46756</v>
      </c>
      <c r="D18698">
        <v>715518151</v>
      </c>
    </row>
    <row r="18699" spans="1:4" x14ac:dyDescent="0.3">
      <c r="A18699" t="s">
        <v>21007</v>
      </c>
      <c r="B18699" t="s">
        <v>2369</v>
      </c>
      <c r="C18699">
        <v>40560</v>
      </c>
      <c r="D18699">
        <v>4235594176</v>
      </c>
    </row>
    <row r="18700" spans="1:4" x14ac:dyDescent="0.3">
      <c r="A18700" t="s">
        <v>21008</v>
      </c>
      <c r="B18700" t="s">
        <v>2260</v>
      </c>
      <c r="C18700">
        <v>59566</v>
      </c>
      <c r="D18700">
        <v>3497169404</v>
      </c>
    </row>
    <row r="18701" spans="1:4" x14ac:dyDescent="0.3">
      <c r="A18701" t="s">
        <v>21009</v>
      </c>
      <c r="B18701" t="s">
        <v>2276</v>
      </c>
      <c r="C18701">
        <v>29676</v>
      </c>
      <c r="D18701">
        <v>3904109642</v>
      </c>
    </row>
    <row r="18702" spans="1:4" x14ac:dyDescent="0.3">
      <c r="A18702" t="s">
        <v>21010</v>
      </c>
      <c r="B18702" t="s">
        <v>2923</v>
      </c>
      <c r="C18702">
        <v>24512</v>
      </c>
      <c r="D18702">
        <v>1074899180</v>
      </c>
    </row>
    <row r="18703" spans="1:4" x14ac:dyDescent="0.3">
      <c r="A18703" t="s">
        <v>21011</v>
      </c>
      <c r="B18703" t="s">
        <v>3279</v>
      </c>
      <c r="C18703">
        <v>14645</v>
      </c>
      <c r="D18703">
        <v>4439073344</v>
      </c>
    </row>
    <row r="18704" spans="1:4" x14ac:dyDescent="0.3">
      <c r="A18704" t="s">
        <v>21012</v>
      </c>
      <c r="B18704" t="s">
        <v>2020</v>
      </c>
      <c r="C18704">
        <v>11573</v>
      </c>
      <c r="D18704">
        <v>2230983466</v>
      </c>
    </row>
    <row r="18705" spans="1:4" x14ac:dyDescent="0.3">
      <c r="A18705" t="s">
        <v>21013</v>
      </c>
      <c r="B18705" t="s">
        <v>2242</v>
      </c>
      <c r="C18705">
        <v>49100</v>
      </c>
      <c r="D18705">
        <v>7688943361</v>
      </c>
    </row>
    <row r="18706" spans="1:4" x14ac:dyDescent="0.3">
      <c r="A18706" t="s">
        <v>21014</v>
      </c>
      <c r="B18706" t="s">
        <v>3886</v>
      </c>
      <c r="C18706">
        <v>25604</v>
      </c>
      <c r="D18706">
        <v>495702854</v>
      </c>
    </row>
    <row r="18707" spans="1:4" x14ac:dyDescent="0.3">
      <c r="A18707" t="s">
        <v>21015</v>
      </c>
      <c r="B18707" t="s">
        <v>2109</v>
      </c>
      <c r="C18707">
        <v>51713</v>
      </c>
      <c r="D18707">
        <v>7866715386</v>
      </c>
    </row>
    <row r="18708" spans="1:4" x14ac:dyDescent="0.3">
      <c r="A18708" t="s">
        <v>21016</v>
      </c>
      <c r="B18708" t="s">
        <v>1964</v>
      </c>
      <c r="C18708">
        <v>30744</v>
      </c>
      <c r="D18708">
        <v>6515844751</v>
      </c>
    </row>
    <row r="18709" spans="1:4" x14ac:dyDescent="0.3">
      <c r="A18709" t="s">
        <v>21017</v>
      </c>
      <c r="B18709" t="s">
        <v>2494</v>
      </c>
      <c r="C18709">
        <v>35943</v>
      </c>
      <c r="D18709">
        <v>1502791994</v>
      </c>
    </row>
    <row r="18710" spans="1:4" x14ac:dyDescent="0.3">
      <c r="A18710" t="s">
        <v>21018</v>
      </c>
      <c r="B18710" t="s">
        <v>2709</v>
      </c>
      <c r="C18710">
        <v>40446</v>
      </c>
      <c r="D18710">
        <v>9447906176</v>
      </c>
    </row>
    <row r="18711" spans="1:4" x14ac:dyDescent="0.3">
      <c r="A18711" t="s">
        <v>21019</v>
      </c>
      <c r="B18711" t="s">
        <v>2335</v>
      </c>
      <c r="C18711">
        <v>38414</v>
      </c>
      <c r="D18711">
        <v>1892125439</v>
      </c>
    </row>
    <row r="18712" spans="1:4" x14ac:dyDescent="0.3">
      <c r="A18712" t="s">
        <v>21020</v>
      </c>
      <c r="B18712" t="s">
        <v>3915</v>
      </c>
      <c r="C18712">
        <v>35625</v>
      </c>
      <c r="D18712">
        <v>1419116835</v>
      </c>
    </row>
    <row r="18713" spans="1:4" x14ac:dyDescent="0.3">
      <c r="A18713" t="s">
        <v>21021</v>
      </c>
      <c r="B18713" t="s">
        <v>2731</v>
      </c>
      <c r="C18713">
        <v>54316</v>
      </c>
      <c r="D18713">
        <v>2492824950</v>
      </c>
    </row>
    <row r="18714" spans="1:4" x14ac:dyDescent="0.3">
      <c r="A18714" t="s">
        <v>21022</v>
      </c>
      <c r="B18714" t="s">
        <v>4422</v>
      </c>
      <c r="C18714">
        <v>13310</v>
      </c>
      <c r="D18714">
        <v>5623930522</v>
      </c>
    </row>
    <row r="18715" spans="1:4" x14ac:dyDescent="0.3">
      <c r="A18715" t="s">
        <v>21023</v>
      </c>
      <c r="B18715" t="s">
        <v>3113</v>
      </c>
      <c r="C18715">
        <v>11579</v>
      </c>
      <c r="D18715">
        <v>2209340063</v>
      </c>
    </row>
    <row r="18716" spans="1:4" x14ac:dyDescent="0.3">
      <c r="A18716" t="s">
        <v>21024</v>
      </c>
      <c r="B18716" t="s">
        <v>3558</v>
      </c>
      <c r="C18716">
        <v>14514</v>
      </c>
      <c r="D18716">
        <v>5561472151</v>
      </c>
    </row>
    <row r="18717" spans="1:4" x14ac:dyDescent="0.3">
      <c r="A18717" t="s">
        <v>21025</v>
      </c>
      <c r="B18717" t="s">
        <v>2308</v>
      </c>
      <c r="C18717">
        <v>42202</v>
      </c>
      <c r="D18717">
        <v>6260817967</v>
      </c>
    </row>
    <row r="18718" spans="1:4" x14ac:dyDescent="0.3">
      <c r="A18718" t="s">
        <v>21026</v>
      </c>
      <c r="B18718" t="s">
        <v>2073</v>
      </c>
      <c r="C18718">
        <v>21472</v>
      </c>
      <c r="D18718">
        <v>713650656</v>
      </c>
    </row>
    <row r="18719" spans="1:4" x14ac:dyDescent="0.3">
      <c r="A18719" t="s">
        <v>21027</v>
      </c>
      <c r="B18719" t="s">
        <v>1986</v>
      </c>
      <c r="C18719">
        <v>48589</v>
      </c>
      <c r="D18719">
        <v>1469328364</v>
      </c>
    </row>
    <row r="18720" spans="1:4" x14ac:dyDescent="0.3">
      <c r="A18720" t="s">
        <v>21028</v>
      </c>
      <c r="B18720" t="s">
        <v>3297</v>
      </c>
      <c r="C18720">
        <v>57197</v>
      </c>
      <c r="D18720">
        <v>6276010022</v>
      </c>
    </row>
    <row r="18721" spans="1:4" x14ac:dyDescent="0.3">
      <c r="A18721" t="s">
        <v>21029</v>
      </c>
      <c r="B18721" t="s">
        <v>2049</v>
      </c>
      <c r="C18721">
        <v>30707</v>
      </c>
      <c r="D18721">
        <v>4159390110</v>
      </c>
    </row>
    <row r="18722" spans="1:4" x14ac:dyDescent="0.3">
      <c r="A18722" t="s">
        <v>21030</v>
      </c>
      <c r="B18722" t="s">
        <v>2016</v>
      </c>
      <c r="C18722">
        <v>17718</v>
      </c>
      <c r="D18722">
        <v>3235176993</v>
      </c>
    </row>
    <row r="18723" spans="1:4" x14ac:dyDescent="0.3">
      <c r="A18723" t="s">
        <v>21031</v>
      </c>
      <c r="B18723" t="s">
        <v>2424</v>
      </c>
      <c r="C18723">
        <v>22973</v>
      </c>
      <c r="D18723">
        <v>5603002824</v>
      </c>
    </row>
    <row r="18724" spans="1:4" x14ac:dyDescent="0.3">
      <c r="A18724" t="s">
        <v>21032</v>
      </c>
      <c r="B18724" t="s">
        <v>1944</v>
      </c>
      <c r="C18724">
        <v>45897</v>
      </c>
      <c r="D18724">
        <v>2191014690</v>
      </c>
    </row>
    <row r="18725" spans="1:4" x14ac:dyDescent="0.3">
      <c r="A18725" t="s">
        <v>21033</v>
      </c>
      <c r="B18725" t="s">
        <v>2869</v>
      </c>
      <c r="C18725">
        <v>13588</v>
      </c>
      <c r="D18725">
        <v>2191014690</v>
      </c>
    </row>
    <row r="18726" spans="1:4" x14ac:dyDescent="0.3">
      <c r="A18726" t="s">
        <v>21034</v>
      </c>
      <c r="B18726" t="s">
        <v>2383</v>
      </c>
      <c r="C18726">
        <v>10948</v>
      </c>
      <c r="D18726">
        <v>3156820482</v>
      </c>
    </row>
    <row r="18727" spans="1:4" x14ac:dyDescent="0.3">
      <c r="A18727" t="s">
        <v>21035</v>
      </c>
      <c r="B18727" t="s">
        <v>2234</v>
      </c>
      <c r="C18727">
        <v>45268</v>
      </c>
      <c r="D18727">
        <v>7760701055</v>
      </c>
    </row>
    <row r="18728" spans="1:4" x14ac:dyDescent="0.3">
      <c r="A18728" t="s">
        <v>21036</v>
      </c>
      <c r="B18728" t="s">
        <v>2103</v>
      </c>
      <c r="C18728">
        <v>21993</v>
      </c>
      <c r="D18728">
        <v>9621331862</v>
      </c>
    </row>
    <row r="18729" spans="1:4" x14ac:dyDescent="0.3">
      <c r="A18729" t="s">
        <v>21037</v>
      </c>
      <c r="B18729" t="s">
        <v>2223</v>
      </c>
      <c r="C18729">
        <v>24920</v>
      </c>
      <c r="D18729">
        <v>6819637888</v>
      </c>
    </row>
    <row r="18730" spans="1:4" x14ac:dyDescent="0.3">
      <c r="A18730" t="s">
        <v>21038</v>
      </c>
      <c r="B18730" t="s">
        <v>2151</v>
      </c>
      <c r="C18730">
        <v>58390</v>
      </c>
      <c r="D18730">
        <v>650049144</v>
      </c>
    </row>
    <row r="18731" spans="1:4" x14ac:dyDescent="0.3">
      <c r="A18731" t="s">
        <v>21039</v>
      </c>
      <c r="B18731" t="s">
        <v>2511</v>
      </c>
      <c r="C18731">
        <v>49848</v>
      </c>
      <c r="D18731">
        <v>250257920</v>
      </c>
    </row>
    <row r="18732" spans="1:4" x14ac:dyDescent="0.3">
      <c r="A18732" t="s">
        <v>21040</v>
      </c>
      <c r="B18732" t="s">
        <v>2325</v>
      </c>
      <c r="C18732">
        <v>59243</v>
      </c>
      <c r="D18732">
        <v>250257920</v>
      </c>
    </row>
    <row r="18733" spans="1:4" x14ac:dyDescent="0.3">
      <c r="A18733" t="s">
        <v>21041</v>
      </c>
      <c r="B18733" t="s">
        <v>2109</v>
      </c>
      <c r="C18733">
        <v>10444</v>
      </c>
      <c r="D18733">
        <v>1268934771</v>
      </c>
    </row>
    <row r="18734" spans="1:4" x14ac:dyDescent="0.3">
      <c r="A18734" t="s">
        <v>21042</v>
      </c>
      <c r="B18734" t="s">
        <v>2123</v>
      </c>
      <c r="C18734">
        <v>48873</v>
      </c>
      <c r="D18734">
        <v>449160092</v>
      </c>
    </row>
    <row r="18735" spans="1:4" x14ac:dyDescent="0.3">
      <c r="A18735" t="s">
        <v>21043</v>
      </c>
      <c r="B18735" t="s">
        <v>2709</v>
      </c>
      <c r="C18735">
        <v>11824</v>
      </c>
      <c r="D18735">
        <v>5191866150</v>
      </c>
    </row>
    <row r="18736" spans="1:4" x14ac:dyDescent="0.3">
      <c r="A18736" t="s">
        <v>21044</v>
      </c>
      <c r="B18736" t="s">
        <v>3044</v>
      </c>
      <c r="C18736">
        <v>41332</v>
      </c>
      <c r="D18736">
        <v>228985188</v>
      </c>
    </row>
    <row r="18737" spans="1:4" x14ac:dyDescent="0.3">
      <c r="A18737" t="s">
        <v>21045</v>
      </c>
      <c r="B18737" t="s">
        <v>2129</v>
      </c>
      <c r="C18737">
        <v>10725</v>
      </c>
      <c r="D18737">
        <v>3661649302</v>
      </c>
    </row>
    <row r="18738" spans="1:4" x14ac:dyDescent="0.3">
      <c r="A18738" t="s">
        <v>21046</v>
      </c>
      <c r="B18738" t="s">
        <v>2231</v>
      </c>
      <c r="C18738">
        <v>42295</v>
      </c>
      <c r="D18738">
        <v>5623178685</v>
      </c>
    </row>
    <row r="18739" spans="1:4" x14ac:dyDescent="0.3">
      <c r="A18739" t="s">
        <v>21047</v>
      </c>
      <c r="B18739" t="s">
        <v>3243</v>
      </c>
      <c r="C18739">
        <v>17414</v>
      </c>
      <c r="D18739">
        <v>299663825</v>
      </c>
    </row>
    <row r="18740" spans="1:4" x14ac:dyDescent="0.3">
      <c r="A18740" t="s">
        <v>21048</v>
      </c>
      <c r="B18740" t="s">
        <v>2047</v>
      </c>
      <c r="C18740">
        <v>28980</v>
      </c>
      <c r="D18740">
        <v>8858733592</v>
      </c>
    </row>
    <row r="18741" spans="1:4" x14ac:dyDescent="0.3">
      <c r="A18741" t="s">
        <v>21049</v>
      </c>
      <c r="B18741" t="s">
        <v>2016</v>
      </c>
      <c r="C18741">
        <v>49875</v>
      </c>
      <c r="D18741">
        <v>3642988458</v>
      </c>
    </row>
    <row r="18742" spans="1:4" x14ac:dyDescent="0.3">
      <c r="A18742" t="s">
        <v>21050</v>
      </c>
      <c r="B18742" t="s">
        <v>2725</v>
      </c>
      <c r="C18742">
        <v>13414</v>
      </c>
      <c r="D18742">
        <v>1888605537</v>
      </c>
    </row>
    <row r="18743" spans="1:4" x14ac:dyDescent="0.3">
      <c r="A18743" t="s">
        <v>21051</v>
      </c>
      <c r="B18743" t="s">
        <v>2151</v>
      </c>
      <c r="C18743">
        <v>42135</v>
      </c>
      <c r="D18743">
        <v>6286877770</v>
      </c>
    </row>
    <row r="18744" spans="1:4" x14ac:dyDescent="0.3">
      <c r="A18744" t="s">
        <v>21052</v>
      </c>
      <c r="B18744" t="s">
        <v>1986</v>
      </c>
      <c r="C18744">
        <v>46706</v>
      </c>
      <c r="D18744">
        <v>8482007106</v>
      </c>
    </row>
    <row r="18745" spans="1:4" x14ac:dyDescent="0.3">
      <c r="A18745" t="s">
        <v>21053</v>
      </c>
      <c r="B18745" t="s">
        <v>3517</v>
      </c>
      <c r="C18745">
        <v>29356</v>
      </c>
      <c r="D18745">
        <v>1532722974</v>
      </c>
    </row>
    <row r="18746" spans="1:4" x14ac:dyDescent="0.3">
      <c r="A18746" t="s">
        <v>21054</v>
      </c>
      <c r="B18746" t="s">
        <v>1938</v>
      </c>
      <c r="C18746">
        <v>50809</v>
      </c>
      <c r="D18746">
        <v>6733929554</v>
      </c>
    </row>
    <row r="18747" spans="1:4" x14ac:dyDescent="0.3">
      <c r="A18747" t="s">
        <v>21055</v>
      </c>
      <c r="B18747" t="s">
        <v>2557</v>
      </c>
      <c r="C18747">
        <v>31383</v>
      </c>
      <c r="D18747">
        <v>6007705854</v>
      </c>
    </row>
    <row r="18748" spans="1:4" x14ac:dyDescent="0.3">
      <c r="A18748" t="s">
        <v>21056</v>
      </c>
      <c r="B18748" t="s">
        <v>2847</v>
      </c>
      <c r="C18748">
        <v>11521</v>
      </c>
      <c r="D18748">
        <v>4037854406</v>
      </c>
    </row>
    <row r="18749" spans="1:4" x14ac:dyDescent="0.3">
      <c r="A18749" t="s">
        <v>21057</v>
      </c>
      <c r="B18749" t="s">
        <v>3291</v>
      </c>
      <c r="C18749">
        <v>16742</v>
      </c>
      <c r="D18749">
        <v>9620547551</v>
      </c>
    </row>
    <row r="18750" spans="1:4" x14ac:dyDescent="0.3">
      <c r="A18750" t="s">
        <v>21058</v>
      </c>
      <c r="B18750" t="s">
        <v>2901</v>
      </c>
      <c r="C18750">
        <v>39772</v>
      </c>
      <c r="D18750">
        <v>8875305560</v>
      </c>
    </row>
    <row r="18751" spans="1:4" x14ac:dyDescent="0.3">
      <c r="A18751" t="s">
        <v>21059</v>
      </c>
      <c r="B18751" t="s">
        <v>2498</v>
      </c>
      <c r="C18751">
        <v>30724</v>
      </c>
      <c r="D18751">
        <v>5068508845</v>
      </c>
    </row>
    <row r="18752" spans="1:4" x14ac:dyDescent="0.3">
      <c r="A18752" t="s">
        <v>21060</v>
      </c>
      <c r="B18752" t="s">
        <v>2617</v>
      </c>
      <c r="C18752">
        <v>45315</v>
      </c>
      <c r="D18752">
        <v>1279282711</v>
      </c>
    </row>
    <row r="18753" spans="1:4" x14ac:dyDescent="0.3">
      <c r="A18753" t="s">
        <v>21061</v>
      </c>
      <c r="B18753" t="s">
        <v>2468</v>
      </c>
      <c r="C18753">
        <v>50020</v>
      </c>
      <c r="D18753">
        <v>4838770758</v>
      </c>
    </row>
    <row r="18754" spans="1:4" x14ac:dyDescent="0.3">
      <c r="A18754" t="s">
        <v>21062</v>
      </c>
      <c r="B18754" t="s">
        <v>1980</v>
      </c>
      <c r="C18754">
        <v>30886</v>
      </c>
      <c r="D18754">
        <v>85304042</v>
      </c>
    </row>
    <row r="18755" spans="1:4" x14ac:dyDescent="0.3">
      <c r="A18755" t="s">
        <v>21063</v>
      </c>
      <c r="B18755" t="s">
        <v>1946</v>
      </c>
      <c r="C18755">
        <v>54844</v>
      </c>
      <c r="D18755">
        <v>9829586073</v>
      </c>
    </row>
    <row r="18756" spans="1:4" x14ac:dyDescent="0.3">
      <c r="A18756" t="s">
        <v>21064</v>
      </c>
      <c r="B18756" t="s">
        <v>2727</v>
      </c>
      <c r="C18756">
        <v>16255</v>
      </c>
      <c r="D18756">
        <v>7436398989</v>
      </c>
    </row>
    <row r="18757" spans="1:4" x14ac:dyDescent="0.3">
      <c r="A18757" t="s">
        <v>21065</v>
      </c>
      <c r="B18757" t="s">
        <v>1946</v>
      </c>
      <c r="C18757">
        <v>21898</v>
      </c>
      <c r="D18757">
        <v>483886254</v>
      </c>
    </row>
    <row r="18758" spans="1:4" x14ac:dyDescent="0.3">
      <c r="A18758" t="s">
        <v>21066</v>
      </c>
      <c r="B18758" t="s">
        <v>2608</v>
      </c>
      <c r="C18758">
        <v>20420</v>
      </c>
      <c r="D18758">
        <v>3513651333</v>
      </c>
    </row>
    <row r="18759" spans="1:4" x14ac:dyDescent="0.3">
      <c r="A18759" t="s">
        <v>21067</v>
      </c>
      <c r="B18759" t="s">
        <v>2488</v>
      </c>
      <c r="C18759">
        <v>13089</v>
      </c>
      <c r="D18759">
        <v>1918356416</v>
      </c>
    </row>
    <row r="18760" spans="1:4" x14ac:dyDescent="0.3">
      <c r="A18760" t="s">
        <v>21068</v>
      </c>
      <c r="B18760" t="s">
        <v>2308</v>
      </c>
      <c r="C18760">
        <v>11306</v>
      </c>
      <c r="D18760">
        <v>7118642576</v>
      </c>
    </row>
    <row r="18761" spans="1:4" x14ac:dyDescent="0.3">
      <c r="A18761" t="s">
        <v>21069</v>
      </c>
      <c r="B18761" t="s">
        <v>3297</v>
      </c>
      <c r="C18761">
        <v>18385</v>
      </c>
      <c r="D18761">
        <v>895027720</v>
      </c>
    </row>
    <row r="18762" spans="1:4" x14ac:dyDescent="0.3">
      <c r="A18762" t="s">
        <v>21070</v>
      </c>
      <c r="B18762" t="s">
        <v>3237</v>
      </c>
      <c r="C18762">
        <v>18966</v>
      </c>
      <c r="D18762">
        <v>4453315724</v>
      </c>
    </row>
    <row r="18763" spans="1:4" x14ac:dyDescent="0.3">
      <c r="A18763" t="s">
        <v>21071</v>
      </c>
      <c r="B18763" t="s">
        <v>3142</v>
      </c>
      <c r="C18763">
        <v>36647</v>
      </c>
      <c r="D18763">
        <v>5347887761</v>
      </c>
    </row>
    <row r="18764" spans="1:4" x14ac:dyDescent="0.3">
      <c r="A18764" t="s">
        <v>21072</v>
      </c>
      <c r="B18764" t="s">
        <v>2305</v>
      </c>
      <c r="C18764">
        <v>49309</v>
      </c>
      <c r="D18764">
        <v>9128677390</v>
      </c>
    </row>
    <row r="18765" spans="1:4" x14ac:dyDescent="0.3">
      <c r="A18765" t="s">
        <v>21073</v>
      </c>
      <c r="B18765" t="s">
        <v>1936</v>
      </c>
      <c r="C18765">
        <v>58696</v>
      </c>
      <c r="D18765">
        <v>9196221739</v>
      </c>
    </row>
    <row r="18766" spans="1:4" x14ac:dyDescent="0.3">
      <c r="A18766" t="s">
        <v>21074</v>
      </c>
      <c r="B18766" t="s">
        <v>2059</v>
      </c>
      <c r="C18766">
        <v>18350</v>
      </c>
      <c r="D18766">
        <v>7837437543</v>
      </c>
    </row>
    <row r="18767" spans="1:4" x14ac:dyDescent="0.3">
      <c r="A18767" t="s">
        <v>21075</v>
      </c>
      <c r="B18767" t="s">
        <v>2345</v>
      </c>
      <c r="C18767">
        <v>37929</v>
      </c>
      <c r="D18767">
        <v>304906506</v>
      </c>
    </row>
    <row r="18768" spans="1:4" x14ac:dyDescent="0.3">
      <c r="A18768" t="s">
        <v>21076</v>
      </c>
      <c r="B18768" t="s">
        <v>2507</v>
      </c>
      <c r="C18768">
        <v>59408</v>
      </c>
      <c r="D18768">
        <v>1888605537</v>
      </c>
    </row>
    <row r="18769" spans="1:4" x14ac:dyDescent="0.3">
      <c r="A18769" t="s">
        <v>21077</v>
      </c>
      <c r="B18769" t="s">
        <v>2251</v>
      </c>
      <c r="C18769">
        <v>21598</v>
      </c>
      <c r="D18769">
        <v>813371287</v>
      </c>
    </row>
    <row r="18770" spans="1:4" x14ac:dyDescent="0.3">
      <c r="A18770" t="s">
        <v>21078</v>
      </c>
      <c r="B18770" t="s">
        <v>3201</v>
      </c>
      <c r="C18770">
        <v>51320</v>
      </c>
      <c r="D18770">
        <v>6596440737</v>
      </c>
    </row>
    <row r="18771" spans="1:4" x14ac:dyDescent="0.3">
      <c r="A18771" t="s">
        <v>21079</v>
      </c>
      <c r="B18771" t="s">
        <v>2312</v>
      </c>
      <c r="C18771">
        <v>35569</v>
      </c>
      <c r="D18771">
        <v>8526090127</v>
      </c>
    </row>
    <row r="18772" spans="1:4" x14ac:dyDescent="0.3">
      <c r="A18772" t="s">
        <v>21080</v>
      </c>
      <c r="B18772" t="s">
        <v>2369</v>
      </c>
      <c r="C18772">
        <v>15195</v>
      </c>
      <c r="D18772">
        <v>8315800957</v>
      </c>
    </row>
    <row r="18773" spans="1:4" x14ac:dyDescent="0.3">
      <c r="A18773" t="s">
        <v>21081</v>
      </c>
      <c r="B18773" t="s">
        <v>2194</v>
      </c>
      <c r="C18773">
        <v>13379</v>
      </c>
      <c r="D18773">
        <v>3211170715</v>
      </c>
    </row>
    <row r="18774" spans="1:4" x14ac:dyDescent="0.3">
      <c r="A18774" t="s">
        <v>21082</v>
      </c>
      <c r="B18774" t="s">
        <v>2343</v>
      </c>
      <c r="C18774">
        <v>39675</v>
      </c>
      <c r="D18774">
        <v>1549399640</v>
      </c>
    </row>
    <row r="18775" spans="1:4" x14ac:dyDescent="0.3">
      <c r="A18775" t="s">
        <v>21083</v>
      </c>
      <c r="B18775" t="s">
        <v>2802</v>
      </c>
      <c r="C18775">
        <v>27592</v>
      </c>
      <c r="D18775">
        <v>4031884281</v>
      </c>
    </row>
    <row r="18776" spans="1:4" x14ac:dyDescent="0.3">
      <c r="A18776" t="s">
        <v>21084</v>
      </c>
      <c r="B18776" t="s">
        <v>2244</v>
      </c>
      <c r="C18776">
        <v>50338</v>
      </c>
      <c r="D18776">
        <v>3060876401</v>
      </c>
    </row>
    <row r="18777" spans="1:4" x14ac:dyDescent="0.3">
      <c r="A18777" t="s">
        <v>21085</v>
      </c>
      <c r="B18777" t="s">
        <v>2997</v>
      </c>
      <c r="C18777">
        <v>39065</v>
      </c>
      <c r="D18777">
        <v>1155371844</v>
      </c>
    </row>
    <row r="18778" spans="1:4" x14ac:dyDescent="0.3">
      <c r="A18778" t="s">
        <v>21086</v>
      </c>
      <c r="B18778" t="s">
        <v>2790</v>
      </c>
      <c r="C18778">
        <v>49902</v>
      </c>
      <c r="D18778">
        <v>4075444457</v>
      </c>
    </row>
    <row r="18779" spans="1:4" x14ac:dyDescent="0.3">
      <c r="A18779" t="s">
        <v>21087</v>
      </c>
      <c r="B18779" t="s">
        <v>2633</v>
      </c>
      <c r="C18779">
        <v>37201</v>
      </c>
      <c r="D18779">
        <v>7367438190</v>
      </c>
    </row>
    <row r="18780" spans="1:4" x14ac:dyDescent="0.3">
      <c r="A18780" t="s">
        <v>21088</v>
      </c>
      <c r="B18780" t="s">
        <v>3517</v>
      </c>
      <c r="C18780">
        <v>41070</v>
      </c>
      <c r="D18780">
        <v>8127128031</v>
      </c>
    </row>
    <row r="18781" spans="1:4" x14ac:dyDescent="0.3">
      <c r="A18781" t="s">
        <v>21089</v>
      </c>
      <c r="B18781" t="s">
        <v>2061</v>
      </c>
      <c r="C18781">
        <v>24669</v>
      </c>
      <c r="D18781">
        <v>3996818513</v>
      </c>
    </row>
    <row r="18782" spans="1:4" x14ac:dyDescent="0.3">
      <c r="A18782" t="s">
        <v>21090</v>
      </c>
      <c r="B18782" t="s">
        <v>2217</v>
      </c>
      <c r="C18782">
        <v>39321</v>
      </c>
      <c r="D18782">
        <v>3764546336</v>
      </c>
    </row>
    <row r="18783" spans="1:4" x14ac:dyDescent="0.3">
      <c r="A18783" t="s">
        <v>21091</v>
      </c>
      <c r="B18783" t="s">
        <v>2901</v>
      </c>
      <c r="C18783">
        <v>23547</v>
      </c>
      <c r="D18783">
        <v>5574535556</v>
      </c>
    </row>
    <row r="18784" spans="1:4" x14ac:dyDescent="0.3">
      <c r="A18784" t="s">
        <v>21092</v>
      </c>
      <c r="B18784" t="s">
        <v>2916</v>
      </c>
      <c r="C18784">
        <v>41951</v>
      </c>
      <c r="D18784">
        <v>1266227768</v>
      </c>
    </row>
    <row r="18785" spans="1:4" x14ac:dyDescent="0.3">
      <c r="A18785" t="s">
        <v>21093</v>
      </c>
      <c r="B18785" t="s">
        <v>3243</v>
      </c>
      <c r="C18785">
        <v>40230</v>
      </c>
      <c r="D18785">
        <v>7243767311</v>
      </c>
    </row>
    <row r="18786" spans="1:4" x14ac:dyDescent="0.3">
      <c r="A18786" t="s">
        <v>21094</v>
      </c>
      <c r="B18786" t="s">
        <v>2574</v>
      </c>
      <c r="C18786">
        <v>48485</v>
      </c>
      <c r="D18786">
        <v>6007705854</v>
      </c>
    </row>
    <row r="18787" spans="1:4" x14ac:dyDescent="0.3">
      <c r="A18787" t="s">
        <v>21095</v>
      </c>
      <c r="B18787" t="s">
        <v>2348</v>
      </c>
      <c r="C18787">
        <v>50013</v>
      </c>
      <c r="D18787">
        <v>3266408608</v>
      </c>
    </row>
    <row r="18788" spans="1:4" x14ac:dyDescent="0.3">
      <c r="A18788" t="s">
        <v>21096</v>
      </c>
      <c r="B18788" t="s">
        <v>2118</v>
      </c>
      <c r="C18788">
        <v>25460</v>
      </c>
      <c r="D18788">
        <v>4862005330</v>
      </c>
    </row>
    <row r="18789" spans="1:4" x14ac:dyDescent="0.3">
      <c r="A18789" t="s">
        <v>21097</v>
      </c>
      <c r="B18789" t="s">
        <v>2057</v>
      </c>
      <c r="C18789">
        <v>54914</v>
      </c>
      <c r="D18789">
        <v>7240169995</v>
      </c>
    </row>
    <row r="18790" spans="1:4" x14ac:dyDescent="0.3">
      <c r="A18790" t="s">
        <v>21098</v>
      </c>
      <c r="B18790" t="s">
        <v>2210</v>
      </c>
      <c r="C18790">
        <v>30370</v>
      </c>
      <c r="D18790">
        <v>7338728615</v>
      </c>
    </row>
    <row r="18791" spans="1:4" x14ac:dyDescent="0.3">
      <c r="A18791" t="s">
        <v>21099</v>
      </c>
      <c r="B18791" t="s">
        <v>2047</v>
      </c>
      <c r="C18791">
        <v>34204</v>
      </c>
      <c r="D18791">
        <v>4260324861</v>
      </c>
    </row>
    <row r="18792" spans="1:4" x14ac:dyDescent="0.3">
      <c r="A18792" t="s">
        <v>21100</v>
      </c>
      <c r="B18792" t="s">
        <v>1932</v>
      </c>
      <c r="C18792">
        <v>58696</v>
      </c>
      <c r="D18792">
        <v>1475796307</v>
      </c>
    </row>
    <row r="18793" spans="1:4" x14ac:dyDescent="0.3">
      <c r="A18793" t="s">
        <v>21101</v>
      </c>
      <c r="B18793" t="s">
        <v>2802</v>
      </c>
      <c r="C18793">
        <v>32725</v>
      </c>
      <c r="D18793">
        <v>2524572722</v>
      </c>
    </row>
    <row r="18794" spans="1:4" x14ac:dyDescent="0.3">
      <c r="A18794" t="s">
        <v>21102</v>
      </c>
      <c r="B18794" t="s">
        <v>2459</v>
      </c>
      <c r="C18794">
        <v>26534</v>
      </c>
      <c r="D18794">
        <v>1754740677</v>
      </c>
    </row>
    <row r="18795" spans="1:4" x14ac:dyDescent="0.3">
      <c r="A18795" t="s">
        <v>21103</v>
      </c>
      <c r="B18795" t="s">
        <v>2001</v>
      </c>
      <c r="C18795">
        <v>43228</v>
      </c>
      <c r="D18795">
        <v>9107581297</v>
      </c>
    </row>
    <row r="18796" spans="1:4" x14ac:dyDescent="0.3">
      <c r="A18796" t="s">
        <v>21104</v>
      </c>
      <c r="B18796" t="s">
        <v>2411</v>
      </c>
      <c r="C18796">
        <v>58475</v>
      </c>
      <c r="D18796">
        <v>8808097757</v>
      </c>
    </row>
    <row r="18797" spans="1:4" x14ac:dyDescent="0.3">
      <c r="A18797" t="s">
        <v>21105</v>
      </c>
      <c r="B18797" t="s">
        <v>2177</v>
      </c>
      <c r="C18797">
        <v>40056</v>
      </c>
      <c r="D18797">
        <v>4359854056</v>
      </c>
    </row>
    <row r="18798" spans="1:4" x14ac:dyDescent="0.3">
      <c r="A18798" t="s">
        <v>21106</v>
      </c>
      <c r="B18798" t="s">
        <v>3527</v>
      </c>
      <c r="C18798">
        <v>40527</v>
      </c>
      <c r="D18798">
        <v>6378969205</v>
      </c>
    </row>
    <row r="18799" spans="1:4" x14ac:dyDescent="0.3">
      <c r="A18799" t="s">
        <v>21107</v>
      </c>
      <c r="B18799" t="s">
        <v>3271</v>
      </c>
      <c r="C18799">
        <v>41788</v>
      </c>
      <c r="D18799">
        <v>6410530811</v>
      </c>
    </row>
    <row r="18800" spans="1:4" x14ac:dyDescent="0.3">
      <c r="A18800" t="s">
        <v>21108</v>
      </c>
      <c r="B18800" t="s">
        <v>3144</v>
      </c>
      <c r="C18800">
        <v>39288</v>
      </c>
      <c r="D18800">
        <v>2012142672</v>
      </c>
    </row>
    <row r="18801" spans="1:4" x14ac:dyDescent="0.3">
      <c r="A18801" t="s">
        <v>21109</v>
      </c>
      <c r="B18801" t="s">
        <v>2143</v>
      </c>
      <c r="C18801">
        <v>33782</v>
      </c>
      <c r="D18801">
        <v>7243767311</v>
      </c>
    </row>
    <row r="18802" spans="1:4" x14ac:dyDescent="0.3">
      <c r="A18802" t="s">
        <v>21110</v>
      </c>
      <c r="B18802" t="s">
        <v>3050</v>
      </c>
      <c r="C18802">
        <v>59687</v>
      </c>
      <c r="D18802">
        <v>2809344809</v>
      </c>
    </row>
    <row r="18803" spans="1:4" x14ac:dyDescent="0.3">
      <c r="A18803" t="s">
        <v>21111</v>
      </c>
      <c r="B18803" t="s">
        <v>2965</v>
      </c>
      <c r="C18803">
        <v>13258</v>
      </c>
      <c r="D18803">
        <v>244523738</v>
      </c>
    </row>
    <row r="18804" spans="1:4" x14ac:dyDescent="0.3">
      <c r="A18804" t="s">
        <v>21112</v>
      </c>
      <c r="B18804" t="s">
        <v>2473</v>
      </c>
      <c r="C18804">
        <v>43164</v>
      </c>
      <c r="D18804">
        <v>3217797337</v>
      </c>
    </row>
    <row r="18805" spans="1:4" x14ac:dyDescent="0.3">
      <c r="A18805" t="s">
        <v>21113</v>
      </c>
      <c r="B18805" t="s">
        <v>3271</v>
      </c>
      <c r="C18805">
        <v>17455</v>
      </c>
      <c r="D18805">
        <v>4768342426</v>
      </c>
    </row>
    <row r="18806" spans="1:4" x14ac:dyDescent="0.3">
      <c r="A18806" t="s">
        <v>21114</v>
      </c>
      <c r="B18806" t="s">
        <v>3126</v>
      </c>
      <c r="C18806">
        <v>51876</v>
      </c>
      <c r="D18806">
        <v>5203144281</v>
      </c>
    </row>
    <row r="18807" spans="1:4" x14ac:dyDescent="0.3">
      <c r="A18807" t="s">
        <v>21115</v>
      </c>
      <c r="B18807" t="s">
        <v>3886</v>
      </c>
      <c r="C18807">
        <v>24288</v>
      </c>
      <c r="D18807">
        <v>1009146149</v>
      </c>
    </row>
    <row r="18808" spans="1:4" x14ac:dyDescent="0.3">
      <c r="A18808" t="s">
        <v>21116</v>
      </c>
      <c r="B18808" t="s">
        <v>2161</v>
      </c>
      <c r="C18808">
        <v>17673</v>
      </c>
      <c r="D18808">
        <v>7957976743</v>
      </c>
    </row>
    <row r="18809" spans="1:4" x14ac:dyDescent="0.3">
      <c r="A18809" t="s">
        <v>21117</v>
      </c>
      <c r="B18809" t="s">
        <v>2205</v>
      </c>
      <c r="C18809">
        <v>20280</v>
      </c>
      <c r="D18809">
        <v>5209112160</v>
      </c>
    </row>
    <row r="18810" spans="1:4" x14ac:dyDescent="0.3">
      <c r="A18810" t="s">
        <v>21118</v>
      </c>
      <c r="B18810" t="s">
        <v>2095</v>
      </c>
      <c r="C18810">
        <v>12533</v>
      </c>
      <c r="D18810">
        <v>6408517315</v>
      </c>
    </row>
    <row r="18811" spans="1:4" x14ac:dyDescent="0.3">
      <c r="A18811" t="s">
        <v>21119</v>
      </c>
      <c r="B18811" t="s">
        <v>2314</v>
      </c>
      <c r="C18811">
        <v>33452</v>
      </c>
      <c r="D18811">
        <v>4286367630</v>
      </c>
    </row>
    <row r="18812" spans="1:4" x14ac:dyDescent="0.3">
      <c r="A18812" t="s">
        <v>21120</v>
      </c>
      <c r="B18812" t="s">
        <v>2071</v>
      </c>
      <c r="C18812">
        <v>58213</v>
      </c>
      <c r="D18812">
        <v>3133221701</v>
      </c>
    </row>
    <row r="18813" spans="1:4" x14ac:dyDescent="0.3">
      <c r="A18813" t="s">
        <v>21121</v>
      </c>
      <c r="B18813" t="s">
        <v>1938</v>
      </c>
      <c r="C18813">
        <v>54157</v>
      </c>
      <c r="D18813">
        <v>4638232353</v>
      </c>
    </row>
    <row r="18814" spans="1:4" x14ac:dyDescent="0.3">
      <c r="A18814" t="s">
        <v>21122</v>
      </c>
      <c r="B18814" t="s">
        <v>2093</v>
      </c>
      <c r="C18814">
        <v>32438</v>
      </c>
      <c r="D18814">
        <v>3016741628</v>
      </c>
    </row>
    <row r="18815" spans="1:4" x14ac:dyDescent="0.3">
      <c r="A18815" t="s">
        <v>21123</v>
      </c>
      <c r="B18815" t="s">
        <v>2184</v>
      </c>
      <c r="C18815">
        <v>31131</v>
      </c>
      <c r="D18815">
        <v>3609467622</v>
      </c>
    </row>
    <row r="18816" spans="1:4" x14ac:dyDescent="0.3">
      <c r="A18816" t="s">
        <v>21124</v>
      </c>
      <c r="B18816" t="s">
        <v>2212</v>
      </c>
      <c r="C18816">
        <v>44170</v>
      </c>
      <c r="D18816">
        <v>1599457717</v>
      </c>
    </row>
    <row r="18817" spans="1:4" x14ac:dyDescent="0.3">
      <c r="A18817" t="s">
        <v>21125</v>
      </c>
      <c r="B18817" t="s">
        <v>2018</v>
      </c>
      <c r="C18817">
        <v>34931</v>
      </c>
      <c r="D18817">
        <v>4739588234</v>
      </c>
    </row>
    <row r="18818" spans="1:4" x14ac:dyDescent="0.3">
      <c r="A18818" t="s">
        <v>21126</v>
      </c>
      <c r="B18818" t="s">
        <v>2572</v>
      </c>
      <c r="C18818">
        <v>47005</v>
      </c>
      <c r="D18818">
        <v>966588630</v>
      </c>
    </row>
    <row r="18819" spans="1:4" x14ac:dyDescent="0.3">
      <c r="A18819" t="s">
        <v>21127</v>
      </c>
      <c r="B18819" t="s">
        <v>2587</v>
      </c>
      <c r="C18819">
        <v>18801</v>
      </c>
      <c r="D18819">
        <v>3129526900</v>
      </c>
    </row>
    <row r="18820" spans="1:4" x14ac:dyDescent="0.3">
      <c r="A18820" t="s">
        <v>21128</v>
      </c>
      <c r="B18820" t="s">
        <v>1978</v>
      </c>
      <c r="C18820">
        <v>54485</v>
      </c>
      <c r="D18820">
        <v>4504361140</v>
      </c>
    </row>
    <row r="18821" spans="1:4" x14ac:dyDescent="0.3">
      <c r="A18821" t="s">
        <v>21129</v>
      </c>
      <c r="B18821" t="s">
        <v>2496</v>
      </c>
      <c r="C18821">
        <v>50400</v>
      </c>
      <c r="D18821">
        <v>5383734902</v>
      </c>
    </row>
    <row r="18822" spans="1:4" x14ac:dyDescent="0.3">
      <c r="A18822" t="s">
        <v>21130</v>
      </c>
      <c r="B18822" t="s">
        <v>3142</v>
      </c>
      <c r="C18822">
        <v>18863</v>
      </c>
      <c r="D18822">
        <v>8032296239</v>
      </c>
    </row>
    <row r="18823" spans="1:4" x14ac:dyDescent="0.3">
      <c r="A18823" t="s">
        <v>21131</v>
      </c>
      <c r="B18823" t="s">
        <v>2288</v>
      </c>
      <c r="C18823">
        <v>30770</v>
      </c>
      <c r="D18823">
        <v>4920920075</v>
      </c>
    </row>
    <row r="18824" spans="1:4" x14ac:dyDescent="0.3">
      <c r="A18824" t="s">
        <v>21132</v>
      </c>
      <c r="B18824" t="s">
        <v>1974</v>
      </c>
      <c r="C18824">
        <v>42125</v>
      </c>
      <c r="D18824">
        <v>2074776004</v>
      </c>
    </row>
    <row r="18825" spans="1:4" x14ac:dyDescent="0.3">
      <c r="A18825" t="s">
        <v>21133</v>
      </c>
      <c r="B18825" t="s">
        <v>2131</v>
      </c>
      <c r="C18825">
        <v>55962</v>
      </c>
      <c r="D18825">
        <v>7778092905</v>
      </c>
    </row>
    <row r="18826" spans="1:4" x14ac:dyDescent="0.3">
      <c r="A18826" t="s">
        <v>21134</v>
      </c>
      <c r="B18826" t="s">
        <v>2293</v>
      </c>
      <c r="C18826">
        <v>37551</v>
      </c>
      <c r="D18826">
        <v>6402318035</v>
      </c>
    </row>
    <row r="18827" spans="1:4" x14ac:dyDescent="0.3">
      <c r="A18827" t="s">
        <v>21135</v>
      </c>
      <c r="B18827" t="s">
        <v>3533</v>
      </c>
      <c r="C18827">
        <v>19385</v>
      </c>
      <c r="D18827">
        <v>6321654205</v>
      </c>
    </row>
    <row r="18828" spans="1:4" x14ac:dyDescent="0.3">
      <c r="A18828" t="s">
        <v>21136</v>
      </c>
      <c r="B18828" t="s">
        <v>2323</v>
      </c>
      <c r="C18828">
        <v>20125</v>
      </c>
      <c r="D18828">
        <v>7775126329</v>
      </c>
    </row>
    <row r="18829" spans="1:4" x14ac:dyDescent="0.3">
      <c r="A18829" t="s">
        <v>21137</v>
      </c>
      <c r="B18829" t="s">
        <v>2175</v>
      </c>
      <c r="C18829">
        <v>23002</v>
      </c>
      <c r="D18829">
        <v>3967370569</v>
      </c>
    </row>
    <row r="18830" spans="1:4" x14ac:dyDescent="0.3">
      <c r="A18830" t="s">
        <v>21138</v>
      </c>
      <c r="B18830" t="s">
        <v>2901</v>
      </c>
      <c r="C18830">
        <v>21528</v>
      </c>
      <c r="D18830">
        <v>8264394108</v>
      </c>
    </row>
    <row r="18831" spans="1:4" x14ac:dyDescent="0.3">
      <c r="A18831" t="s">
        <v>21139</v>
      </c>
      <c r="B18831" t="s">
        <v>2340</v>
      </c>
      <c r="C18831">
        <v>36544</v>
      </c>
      <c r="D18831">
        <v>6446166575</v>
      </c>
    </row>
    <row r="18832" spans="1:4" x14ac:dyDescent="0.3">
      <c r="A18832" t="s">
        <v>21140</v>
      </c>
      <c r="B18832" t="s">
        <v>2441</v>
      </c>
      <c r="C18832">
        <v>15187</v>
      </c>
      <c r="D18832">
        <v>2524572722</v>
      </c>
    </row>
    <row r="18833" spans="1:4" x14ac:dyDescent="0.3">
      <c r="A18833" t="s">
        <v>21141</v>
      </c>
      <c r="B18833" t="s">
        <v>3237</v>
      </c>
      <c r="C18833">
        <v>28149</v>
      </c>
      <c r="D18833">
        <v>1149008652</v>
      </c>
    </row>
    <row r="18834" spans="1:4" x14ac:dyDescent="0.3">
      <c r="A18834" t="s">
        <v>21142</v>
      </c>
      <c r="B18834" t="s">
        <v>2617</v>
      </c>
      <c r="C18834">
        <v>12408</v>
      </c>
      <c r="D18834">
        <v>9561367408</v>
      </c>
    </row>
    <row r="18835" spans="1:4" x14ac:dyDescent="0.3">
      <c r="A18835" t="s">
        <v>21143</v>
      </c>
      <c r="B18835" t="s">
        <v>3734</v>
      </c>
      <c r="C18835">
        <v>54020</v>
      </c>
      <c r="D18835">
        <v>7436398989</v>
      </c>
    </row>
    <row r="18836" spans="1:4" x14ac:dyDescent="0.3">
      <c r="A18836" t="s">
        <v>21144</v>
      </c>
      <c r="B18836" t="s">
        <v>2043</v>
      </c>
      <c r="C18836">
        <v>26499</v>
      </c>
      <c r="D18836">
        <v>2592292012</v>
      </c>
    </row>
    <row r="18837" spans="1:4" x14ac:dyDescent="0.3">
      <c r="A18837" t="s">
        <v>21145</v>
      </c>
      <c r="B18837" t="s">
        <v>2536</v>
      </c>
      <c r="C18837">
        <v>16379</v>
      </c>
      <c r="D18837">
        <v>3266408608</v>
      </c>
    </row>
    <row r="18838" spans="1:4" x14ac:dyDescent="0.3">
      <c r="A18838" t="s">
        <v>21146</v>
      </c>
      <c r="B18838" t="s">
        <v>1974</v>
      </c>
      <c r="C18838">
        <v>48941</v>
      </c>
      <c r="D18838">
        <v>7888574610</v>
      </c>
    </row>
    <row r="18839" spans="1:4" x14ac:dyDescent="0.3">
      <c r="A18839" t="s">
        <v>21147</v>
      </c>
      <c r="B18839" t="s">
        <v>2039</v>
      </c>
      <c r="C18839">
        <v>41881</v>
      </c>
      <c r="D18839">
        <v>3516592710</v>
      </c>
    </row>
    <row r="18840" spans="1:4" x14ac:dyDescent="0.3">
      <c r="A18840" t="s">
        <v>21148</v>
      </c>
      <c r="B18840" t="s">
        <v>2804</v>
      </c>
      <c r="C18840">
        <v>42529</v>
      </c>
      <c r="D18840">
        <v>304906506</v>
      </c>
    </row>
    <row r="18841" spans="1:4" x14ac:dyDescent="0.3">
      <c r="A18841" t="s">
        <v>21149</v>
      </c>
      <c r="B18841" t="s">
        <v>2576</v>
      </c>
      <c r="C18841">
        <v>51084</v>
      </c>
      <c r="D18841">
        <v>2748937082</v>
      </c>
    </row>
    <row r="18842" spans="1:4" x14ac:dyDescent="0.3">
      <c r="A18842" t="s">
        <v>21150</v>
      </c>
      <c r="B18842" t="s">
        <v>3092</v>
      </c>
      <c r="C18842">
        <v>54429</v>
      </c>
      <c r="D18842">
        <v>4969679754</v>
      </c>
    </row>
    <row r="18843" spans="1:4" x14ac:dyDescent="0.3">
      <c r="A18843" t="s">
        <v>21151</v>
      </c>
      <c r="B18843" t="s">
        <v>2914</v>
      </c>
      <c r="C18843">
        <v>28589</v>
      </c>
      <c r="D18843">
        <v>274599287</v>
      </c>
    </row>
    <row r="18844" spans="1:4" x14ac:dyDescent="0.3">
      <c r="A18844" t="s">
        <v>21152</v>
      </c>
      <c r="B18844" t="s">
        <v>2123</v>
      </c>
      <c r="C18844">
        <v>17359</v>
      </c>
      <c r="D18844">
        <v>6183510505</v>
      </c>
    </row>
    <row r="18845" spans="1:4" x14ac:dyDescent="0.3">
      <c r="A18845" t="s">
        <v>21153</v>
      </c>
      <c r="B18845" t="s">
        <v>2067</v>
      </c>
      <c r="C18845">
        <v>42268</v>
      </c>
      <c r="D18845">
        <v>7240169995</v>
      </c>
    </row>
    <row r="18846" spans="1:4" x14ac:dyDescent="0.3">
      <c r="A18846" t="s">
        <v>21154</v>
      </c>
      <c r="B18846" t="s">
        <v>2129</v>
      </c>
      <c r="C18846">
        <v>47642</v>
      </c>
      <c r="D18846">
        <v>6227038881</v>
      </c>
    </row>
    <row r="18847" spans="1:4" x14ac:dyDescent="0.3">
      <c r="A18847" t="s">
        <v>21155</v>
      </c>
      <c r="B18847" t="s">
        <v>2639</v>
      </c>
      <c r="C18847">
        <v>56818</v>
      </c>
      <c r="D18847">
        <v>4986200380</v>
      </c>
    </row>
    <row r="18848" spans="1:4" x14ac:dyDescent="0.3">
      <c r="A18848" t="s">
        <v>21156</v>
      </c>
      <c r="B18848" t="s">
        <v>3390</v>
      </c>
      <c r="C18848">
        <v>35458</v>
      </c>
      <c r="D18848">
        <v>8115985503</v>
      </c>
    </row>
    <row r="18849" spans="1:4" x14ac:dyDescent="0.3">
      <c r="A18849" t="s">
        <v>21157</v>
      </c>
      <c r="B18849" t="s">
        <v>2847</v>
      </c>
      <c r="C18849">
        <v>28858</v>
      </c>
      <c r="D18849">
        <v>4406664351</v>
      </c>
    </row>
    <row r="18850" spans="1:4" x14ac:dyDescent="0.3">
      <c r="A18850" t="s">
        <v>21158</v>
      </c>
      <c r="B18850" t="s">
        <v>2175</v>
      </c>
      <c r="C18850">
        <v>58605</v>
      </c>
      <c r="D18850">
        <v>5383734902</v>
      </c>
    </row>
    <row r="18851" spans="1:4" x14ac:dyDescent="0.3">
      <c r="A18851" t="s">
        <v>21159</v>
      </c>
      <c r="B18851" t="s">
        <v>1932</v>
      </c>
      <c r="C18851">
        <v>48503</v>
      </c>
      <c r="D18851">
        <v>3935718624</v>
      </c>
    </row>
    <row r="18852" spans="1:4" x14ac:dyDescent="0.3">
      <c r="A18852" t="s">
        <v>21160</v>
      </c>
      <c r="B18852" t="s">
        <v>4018</v>
      </c>
      <c r="C18852">
        <v>49382</v>
      </c>
      <c r="D18852">
        <v>4730395069</v>
      </c>
    </row>
    <row r="18853" spans="1:4" x14ac:dyDescent="0.3">
      <c r="A18853" t="s">
        <v>21161</v>
      </c>
      <c r="B18853" t="s">
        <v>2266</v>
      </c>
      <c r="C18853">
        <v>35900</v>
      </c>
      <c r="D18853">
        <v>3642988458</v>
      </c>
    </row>
    <row r="18854" spans="1:4" x14ac:dyDescent="0.3">
      <c r="A18854" t="s">
        <v>21162</v>
      </c>
      <c r="B18854" t="s">
        <v>2192</v>
      </c>
      <c r="C18854">
        <v>44178</v>
      </c>
      <c r="D18854">
        <v>1502791994</v>
      </c>
    </row>
    <row r="18855" spans="1:4" x14ac:dyDescent="0.3">
      <c r="A18855" t="s">
        <v>21163</v>
      </c>
      <c r="B18855" t="s">
        <v>2660</v>
      </c>
      <c r="C18855">
        <v>43911</v>
      </c>
      <c r="D18855">
        <v>2355104786</v>
      </c>
    </row>
    <row r="18856" spans="1:4" x14ac:dyDescent="0.3">
      <c r="A18856" t="s">
        <v>21164</v>
      </c>
      <c r="B18856" t="s">
        <v>4461</v>
      </c>
      <c r="C18856">
        <v>42900</v>
      </c>
      <c r="D18856">
        <v>9621331862</v>
      </c>
    </row>
    <row r="18857" spans="1:4" x14ac:dyDescent="0.3">
      <c r="A18857" t="s">
        <v>21165</v>
      </c>
      <c r="B18857" t="s">
        <v>2166</v>
      </c>
      <c r="C18857">
        <v>11081</v>
      </c>
      <c r="D18857">
        <v>6487054410</v>
      </c>
    </row>
    <row r="18858" spans="1:4" x14ac:dyDescent="0.3">
      <c r="A18858" t="s">
        <v>21166</v>
      </c>
      <c r="B18858" t="s">
        <v>2197</v>
      </c>
      <c r="C18858">
        <v>48833</v>
      </c>
      <c r="D18858">
        <v>8887868026</v>
      </c>
    </row>
    <row r="18859" spans="1:4" x14ac:dyDescent="0.3">
      <c r="A18859" t="s">
        <v>21167</v>
      </c>
      <c r="B18859" t="s">
        <v>3092</v>
      </c>
      <c r="C18859">
        <v>51660</v>
      </c>
      <c r="D18859">
        <v>1657097021</v>
      </c>
    </row>
    <row r="18860" spans="1:4" x14ac:dyDescent="0.3">
      <c r="A18860" t="s">
        <v>21168</v>
      </c>
      <c r="B18860" t="s">
        <v>2424</v>
      </c>
      <c r="C18860">
        <v>39696</v>
      </c>
      <c r="D18860">
        <v>9518260397</v>
      </c>
    </row>
    <row r="18861" spans="1:4" x14ac:dyDescent="0.3">
      <c r="A18861" t="s">
        <v>21169</v>
      </c>
      <c r="B18861" t="s">
        <v>1958</v>
      </c>
      <c r="C18861">
        <v>56044</v>
      </c>
      <c r="D18861">
        <v>3554200719</v>
      </c>
    </row>
    <row r="18862" spans="1:4" x14ac:dyDescent="0.3">
      <c r="A18862" t="s">
        <v>21170</v>
      </c>
      <c r="B18862" t="s">
        <v>2166</v>
      </c>
      <c r="C18862">
        <v>15960</v>
      </c>
      <c r="D18862">
        <v>4184483038</v>
      </c>
    </row>
    <row r="18863" spans="1:4" x14ac:dyDescent="0.3">
      <c r="A18863" t="s">
        <v>21171</v>
      </c>
      <c r="B18863" t="s">
        <v>2540</v>
      </c>
      <c r="C18863">
        <v>28567</v>
      </c>
      <c r="D18863">
        <v>9153408497</v>
      </c>
    </row>
    <row r="18864" spans="1:4" x14ac:dyDescent="0.3">
      <c r="A18864" t="s">
        <v>21172</v>
      </c>
      <c r="B18864" t="s">
        <v>2321</v>
      </c>
      <c r="C18864">
        <v>45243</v>
      </c>
      <c r="D18864">
        <v>2083520173</v>
      </c>
    </row>
    <row r="18865" spans="1:4" x14ac:dyDescent="0.3">
      <c r="A18865" t="s">
        <v>21173</v>
      </c>
      <c r="B18865" t="s">
        <v>2026</v>
      </c>
      <c r="C18865">
        <v>14025</v>
      </c>
      <c r="D18865">
        <v>3967370569</v>
      </c>
    </row>
    <row r="18866" spans="1:4" x14ac:dyDescent="0.3">
      <c r="A18866" t="s">
        <v>21174</v>
      </c>
      <c r="B18866" t="s">
        <v>2639</v>
      </c>
      <c r="C18866">
        <v>42287</v>
      </c>
      <c r="D18866">
        <v>8718856853</v>
      </c>
    </row>
    <row r="18867" spans="1:4" x14ac:dyDescent="0.3">
      <c r="A18867" t="s">
        <v>21175</v>
      </c>
      <c r="B18867" t="s">
        <v>2718</v>
      </c>
      <c r="C18867">
        <v>30667</v>
      </c>
      <c r="D18867">
        <v>7637608875</v>
      </c>
    </row>
    <row r="18868" spans="1:4" x14ac:dyDescent="0.3">
      <c r="A18868" t="s">
        <v>21176</v>
      </c>
      <c r="B18868" t="s">
        <v>2106</v>
      </c>
      <c r="C18868">
        <v>29461</v>
      </c>
      <c r="D18868">
        <v>9163060264</v>
      </c>
    </row>
    <row r="18869" spans="1:4" x14ac:dyDescent="0.3">
      <c r="A18869" t="s">
        <v>21177</v>
      </c>
      <c r="B18869" t="s">
        <v>1968</v>
      </c>
      <c r="C18869">
        <v>54883</v>
      </c>
      <c r="D18869">
        <v>1009146149</v>
      </c>
    </row>
    <row r="18870" spans="1:4" x14ac:dyDescent="0.3">
      <c r="A18870" t="s">
        <v>21178</v>
      </c>
      <c r="B18870" t="s">
        <v>3235</v>
      </c>
      <c r="C18870">
        <v>13325</v>
      </c>
      <c r="D18870">
        <v>7866715386</v>
      </c>
    </row>
    <row r="18871" spans="1:4" x14ac:dyDescent="0.3">
      <c r="A18871" t="s">
        <v>21179</v>
      </c>
      <c r="B18871" t="s">
        <v>2179</v>
      </c>
      <c r="C18871">
        <v>51289</v>
      </c>
      <c r="D18871">
        <v>583595162</v>
      </c>
    </row>
    <row r="18872" spans="1:4" x14ac:dyDescent="0.3">
      <c r="A18872" t="s">
        <v>21180</v>
      </c>
      <c r="B18872" t="s">
        <v>2139</v>
      </c>
      <c r="C18872">
        <v>51796</v>
      </c>
      <c r="D18872">
        <v>6183510505</v>
      </c>
    </row>
    <row r="18873" spans="1:4" x14ac:dyDescent="0.3">
      <c r="A18873" t="s">
        <v>21181</v>
      </c>
      <c r="B18873" t="s">
        <v>3247</v>
      </c>
      <c r="C18873">
        <v>57332</v>
      </c>
      <c r="D18873">
        <v>9057758911</v>
      </c>
    </row>
    <row r="18874" spans="1:4" x14ac:dyDescent="0.3">
      <c r="A18874" t="s">
        <v>21182</v>
      </c>
      <c r="B18874" t="s">
        <v>2296</v>
      </c>
      <c r="C18874">
        <v>47633</v>
      </c>
      <c r="D18874">
        <v>6279928705</v>
      </c>
    </row>
    <row r="18875" spans="1:4" x14ac:dyDescent="0.3">
      <c r="A18875" t="s">
        <v>21183</v>
      </c>
      <c r="B18875" t="s">
        <v>2757</v>
      </c>
      <c r="C18875">
        <v>33717</v>
      </c>
      <c r="D18875">
        <v>5241020535</v>
      </c>
    </row>
    <row r="18876" spans="1:4" x14ac:dyDescent="0.3">
      <c r="A18876" t="s">
        <v>21184</v>
      </c>
      <c r="B18876" t="s">
        <v>2505</v>
      </c>
      <c r="C18876">
        <v>25619</v>
      </c>
      <c r="D18876">
        <v>3806430489</v>
      </c>
    </row>
    <row r="18877" spans="1:4" x14ac:dyDescent="0.3">
      <c r="A18877" t="s">
        <v>21185</v>
      </c>
      <c r="B18877" t="s">
        <v>1997</v>
      </c>
      <c r="C18877">
        <v>11294</v>
      </c>
      <c r="D18877">
        <v>7966879720</v>
      </c>
    </row>
    <row r="18878" spans="1:4" x14ac:dyDescent="0.3">
      <c r="A18878" t="s">
        <v>21186</v>
      </c>
      <c r="B18878" t="s">
        <v>2576</v>
      </c>
      <c r="C18878">
        <v>57535</v>
      </c>
      <c r="D18878">
        <v>7269614199</v>
      </c>
    </row>
    <row r="18879" spans="1:4" x14ac:dyDescent="0.3">
      <c r="A18879" t="s">
        <v>21187</v>
      </c>
      <c r="B18879" t="s">
        <v>2665</v>
      </c>
      <c r="C18879">
        <v>52054</v>
      </c>
      <c r="D18879">
        <v>7760701055</v>
      </c>
    </row>
    <row r="18880" spans="1:4" x14ac:dyDescent="0.3">
      <c r="A18880" t="s">
        <v>21188</v>
      </c>
      <c r="B18880" t="s">
        <v>2355</v>
      </c>
      <c r="C18880">
        <v>20768</v>
      </c>
      <c r="D18880">
        <v>6531376252</v>
      </c>
    </row>
    <row r="18881" spans="1:4" x14ac:dyDescent="0.3">
      <c r="A18881" t="s">
        <v>21189</v>
      </c>
      <c r="B18881" t="s">
        <v>2127</v>
      </c>
      <c r="C18881">
        <v>24774</v>
      </c>
      <c r="D18881">
        <v>2314136845</v>
      </c>
    </row>
    <row r="18882" spans="1:4" x14ac:dyDescent="0.3">
      <c r="A18882" t="s">
        <v>21190</v>
      </c>
      <c r="B18882" t="s">
        <v>2350</v>
      </c>
      <c r="C18882">
        <v>23648</v>
      </c>
      <c r="D18882">
        <v>1743464649</v>
      </c>
    </row>
    <row r="18883" spans="1:4" x14ac:dyDescent="0.3">
      <c r="A18883" t="s">
        <v>21191</v>
      </c>
      <c r="B18883" t="s">
        <v>2639</v>
      </c>
      <c r="C18883">
        <v>58614</v>
      </c>
      <c r="D18883">
        <v>1888605537</v>
      </c>
    </row>
    <row r="18884" spans="1:4" x14ac:dyDescent="0.3">
      <c r="A18884" t="s">
        <v>21192</v>
      </c>
      <c r="B18884" t="s">
        <v>2501</v>
      </c>
      <c r="C18884">
        <v>42514</v>
      </c>
      <c r="D18884">
        <v>5903124704</v>
      </c>
    </row>
    <row r="18885" spans="1:4" x14ac:dyDescent="0.3">
      <c r="A18885" t="s">
        <v>21193</v>
      </c>
      <c r="B18885" t="s">
        <v>2161</v>
      </c>
      <c r="C18885">
        <v>57801</v>
      </c>
      <c r="D18885">
        <v>7188904251</v>
      </c>
    </row>
    <row r="18886" spans="1:4" x14ac:dyDescent="0.3">
      <c r="A18886" t="s">
        <v>21194</v>
      </c>
      <c r="B18886" t="s">
        <v>2146</v>
      </c>
      <c r="C18886">
        <v>48230</v>
      </c>
      <c r="D18886">
        <v>9619649427</v>
      </c>
    </row>
    <row r="18887" spans="1:4" x14ac:dyDescent="0.3">
      <c r="A18887" t="s">
        <v>21195</v>
      </c>
      <c r="B18887" t="s">
        <v>2314</v>
      </c>
      <c r="C18887">
        <v>17655</v>
      </c>
      <c r="D18887">
        <v>115757341</v>
      </c>
    </row>
    <row r="18888" spans="1:4" x14ac:dyDescent="0.3">
      <c r="A18888" t="s">
        <v>21196</v>
      </c>
      <c r="B18888" t="s">
        <v>1978</v>
      </c>
      <c r="C18888">
        <v>31087</v>
      </c>
      <c r="D18888">
        <v>4037854406</v>
      </c>
    </row>
    <row r="18889" spans="1:4" x14ac:dyDescent="0.3">
      <c r="A18889" t="s">
        <v>21197</v>
      </c>
      <c r="B18889" t="s">
        <v>2524</v>
      </c>
      <c r="C18889">
        <v>58650</v>
      </c>
      <c r="D18889">
        <v>4752702681</v>
      </c>
    </row>
    <row r="18890" spans="1:4" x14ac:dyDescent="0.3">
      <c r="A18890" t="s">
        <v>21198</v>
      </c>
      <c r="B18890" t="s">
        <v>2923</v>
      </c>
      <c r="C18890">
        <v>59611</v>
      </c>
      <c r="D18890">
        <v>515647594</v>
      </c>
    </row>
    <row r="18891" spans="1:4" x14ac:dyDescent="0.3">
      <c r="A18891" t="s">
        <v>21199</v>
      </c>
      <c r="B18891" t="s">
        <v>1940</v>
      </c>
      <c r="C18891">
        <v>46313</v>
      </c>
      <c r="D18891">
        <v>2565093969</v>
      </c>
    </row>
    <row r="18892" spans="1:4" x14ac:dyDescent="0.3">
      <c r="A18892" t="s">
        <v>21200</v>
      </c>
      <c r="B18892" t="s">
        <v>3720</v>
      </c>
      <c r="C18892">
        <v>51824</v>
      </c>
      <c r="D18892">
        <v>2973558387</v>
      </c>
    </row>
    <row r="18893" spans="1:4" x14ac:dyDescent="0.3">
      <c r="A18893" t="s">
        <v>21201</v>
      </c>
      <c r="B18893" t="s">
        <v>3041</v>
      </c>
      <c r="C18893">
        <v>40738</v>
      </c>
      <c r="D18893">
        <v>9984023702</v>
      </c>
    </row>
    <row r="18894" spans="1:4" x14ac:dyDescent="0.3">
      <c r="A18894" t="s">
        <v>21202</v>
      </c>
      <c r="B18894" t="s">
        <v>2452</v>
      </c>
      <c r="C18894">
        <v>27419</v>
      </c>
      <c r="D18894">
        <v>5405945366</v>
      </c>
    </row>
    <row r="18895" spans="1:4" x14ac:dyDescent="0.3">
      <c r="A18895" t="s">
        <v>21203</v>
      </c>
      <c r="B18895" t="s">
        <v>1986</v>
      </c>
      <c r="C18895">
        <v>11209</v>
      </c>
      <c r="D18895">
        <v>4752702681</v>
      </c>
    </row>
    <row r="18896" spans="1:4" x14ac:dyDescent="0.3">
      <c r="A18896" t="s">
        <v>21204</v>
      </c>
      <c r="B18896" t="s">
        <v>2475</v>
      </c>
      <c r="C18896">
        <v>28080</v>
      </c>
      <c r="D18896">
        <v>3915983489</v>
      </c>
    </row>
    <row r="18897" spans="1:4" x14ac:dyDescent="0.3">
      <c r="A18897" t="s">
        <v>21205</v>
      </c>
      <c r="B18897" t="s">
        <v>2725</v>
      </c>
      <c r="C18897">
        <v>22882</v>
      </c>
      <c r="D18897">
        <v>4808886316</v>
      </c>
    </row>
    <row r="18898" spans="1:4" x14ac:dyDescent="0.3">
      <c r="A18898" t="s">
        <v>21206</v>
      </c>
      <c r="B18898" t="s">
        <v>2201</v>
      </c>
      <c r="C18898">
        <v>22988</v>
      </c>
      <c r="D18898">
        <v>8024322455</v>
      </c>
    </row>
    <row r="18899" spans="1:4" x14ac:dyDescent="0.3">
      <c r="A18899" t="s">
        <v>21207</v>
      </c>
      <c r="B18899" t="s">
        <v>2736</v>
      </c>
      <c r="C18899">
        <v>57450</v>
      </c>
      <c r="D18899">
        <v>3554200719</v>
      </c>
    </row>
    <row r="18900" spans="1:4" x14ac:dyDescent="0.3">
      <c r="A18900" t="s">
        <v>21208</v>
      </c>
      <c r="B18900" t="s">
        <v>2569</v>
      </c>
      <c r="C18900">
        <v>32626</v>
      </c>
      <c r="D18900">
        <v>2177097355</v>
      </c>
    </row>
    <row r="18901" spans="1:4" x14ac:dyDescent="0.3">
      <c r="A18901" t="s">
        <v>21209</v>
      </c>
      <c r="B18901" t="s">
        <v>2441</v>
      </c>
      <c r="C18901">
        <v>42251</v>
      </c>
      <c r="D18901">
        <v>5988565948</v>
      </c>
    </row>
    <row r="18902" spans="1:4" x14ac:dyDescent="0.3">
      <c r="A18902" t="s">
        <v>21210</v>
      </c>
      <c r="B18902" t="s">
        <v>2491</v>
      </c>
      <c r="C18902">
        <v>59085</v>
      </c>
      <c r="D18902">
        <v>4428088442</v>
      </c>
    </row>
    <row r="18903" spans="1:4" x14ac:dyDescent="0.3">
      <c r="A18903" t="s">
        <v>21211</v>
      </c>
      <c r="B18903" t="s">
        <v>2608</v>
      </c>
      <c r="C18903">
        <v>56665</v>
      </c>
      <c r="D18903">
        <v>594961432</v>
      </c>
    </row>
    <row r="18904" spans="1:4" x14ac:dyDescent="0.3">
      <c r="A18904" t="s">
        <v>21212</v>
      </c>
      <c r="B18904" t="s">
        <v>2977</v>
      </c>
      <c r="C18904">
        <v>10155</v>
      </c>
      <c r="D18904">
        <v>1754740677</v>
      </c>
    </row>
    <row r="18905" spans="1:4" x14ac:dyDescent="0.3">
      <c r="A18905" t="s">
        <v>21213</v>
      </c>
      <c r="B18905" t="s">
        <v>1988</v>
      </c>
      <c r="C18905">
        <v>43303</v>
      </c>
      <c r="D18905">
        <v>5479449389</v>
      </c>
    </row>
    <row r="18906" spans="1:4" x14ac:dyDescent="0.3">
      <c r="A18906" t="s">
        <v>21214</v>
      </c>
      <c r="B18906" t="s">
        <v>1932</v>
      </c>
      <c r="C18906">
        <v>49503</v>
      </c>
      <c r="D18906">
        <v>8377113392</v>
      </c>
    </row>
    <row r="18907" spans="1:4" x14ac:dyDescent="0.3">
      <c r="A18907" t="s">
        <v>21215</v>
      </c>
      <c r="B18907" t="s">
        <v>2746</v>
      </c>
      <c r="C18907">
        <v>20183</v>
      </c>
      <c r="D18907">
        <v>797787712</v>
      </c>
    </row>
    <row r="18908" spans="1:4" x14ac:dyDescent="0.3">
      <c r="A18908" t="s">
        <v>21216</v>
      </c>
      <c r="B18908" t="s">
        <v>2856</v>
      </c>
      <c r="C18908">
        <v>28988</v>
      </c>
      <c r="D18908">
        <v>8832488175</v>
      </c>
    </row>
    <row r="18909" spans="1:4" x14ac:dyDescent="0.3">
      <c r="A18909" t="s">
        <v>21217</v>
      </c>
      <c r="B18909" t="s">
        <v>2083</v>
      </c>
      <c r="C18909">
        <v>40835</v>
      </c>
      <c r="D18909">
        <v>8238030943</v>
      </c>
    </row>
    <row r="18910" spans="1:4" x14ac:dyDescent="0.3">
      <c r="A18910" t="s">
        <v>21218</v>
      </c>
      <c r="B18910" t="s">
        <v>2574</v>
      </c>
      <c r="C18910">
        <v>41229</v>
      </c>
      <c r="D18910">
        <v>9984023702</v>
      </c>
    </row>
    <row r="18911" spans="1:4" x14ac:dyDescent="0.3">
      <c r="A18911" t="s">
        <v>21219</v>
      </c>
      <c r="B18911" t="s">
        <v>3297</v>
      </c>
      <c r="C18911">
        <v>49177</v>
      </c>
      <c r="D18911">
        <v>5138969978</v>
      </c>
    </row>
    <row r="18912" spans="1:4" x14ac:dyDescent="0.3">
      <c r="A18912" t="s">
        <v>21220</v>
      </c>
      <c r="B18912" t="s">
        <v>3169</v>
      </c>
      <c r="C18912">
        <v>44993</v>
      </c>
      <c r="D18912">
        <v>8911781207</v>
      </c>
    </row>
    <row r="18913" spans="1:4" x14ac:dyDescent="0.3">
      <c r="A18913" t="s">
        <v>21221</v>
      </c>
      <c r="B18913" t="s">
        <v>2166</v>
      </c>
      <c r="C18913">
        <v>54868</v>
      </c>
      <c r="D18913">
        <v>3642988458</v>
      </c>
    </row>
    <row r="18914" spans="1:4" x14ac:dyDescent="0.3">
      <c r="A18914" t="s">
        <v>21222</v>
      </c>
      <c r="B18914" t="s">
        <v>2149</v>
      </c>
      <c r="C18914">
        <v>15394</v>
      </c>
      <c r="D18914">
        <v>7567063646</v>
      </c>
    </row>
    <row r="18915" spans="1:4" x14ac:dyDescent="0.3">
      <c r="A18915" t="s">
        <v>21223</v>
      </c>
      <c r="B18915" t="s">
        <v>2415</v>
      </c>
      <c r="C18915">
        <v>27715</v>
      </c>
      <c r="D18915">
        <v>2841287114</v>
      </c>
    </row>
    <row r="18916" spans="1:4" x14ac:dyDescent="0.3">
      <c r="A18916" t="s">
        <v>21224</v>
      </c>
      <c r="B18916" t="s">
        <v>2847</v>
      </c>
      <c r="C18916">
        <v>35120</v>
      </c>
      <c r="D18916">
        <v>1149008652</v>
      </c>
    </row>
    <row r="18917" spans="1:4" x14ac:dyDescent="0.3">
      <c r="A18917" t="s">
        <v>21225</v>
      </c>
      <c r="B18917" t="s">
        <v>2051</v>
      </c>
      <c r="C18917">
        <v>39317</v>
      </c>
      <c r="D18917">
        <v>5191866150</v>
      </c>
    </row>
    <row r="18918" spans="1:4" x14ac:dyDescent="0.3">
      <c r="A18918" t="s">
        <v>21226</v>
      </c>
      <c r="B18918" t="s">
        <v>1962</v>
      </c>
      <c r="C18918">
        <v>43736</v>
      </c>
      <c r="D18918">
        <v>4795089876</v>
      </c>
    </row>
    <row r="18919" spans="1:4" x14ac:dyDescent="0.3">
      <c r="A18919" t="s">
        <v>21227</v>
      </c>
      <c r="B18919" t="s">
        <v>2192</v>
      </c>
      <c r="C18919">
        <v>17238</v>
      </c>
      <c r="D18919">
        <v>784224471</v>
      </c>
    </row>
    <row r="18920" spans="1:4" x14ac:dyDescent="0.3">
      <c r="A18920" t="s">
        <v>21228</v>
      </c>
      <c r="B18920" t="s">
        <v>2727</v>
      </c>
      <c r="C18920">
        <v>32376</v>
      </c>
      <c r="D18920">
        <v>2421688019</v>
      </c>
    </row>
    <row r="18921" spans="1:4" x14ac:dyDescent="0.3">
      <c r="A18921" t="s">
        <v>21229</v>
      </c>
      <c r="B18921" t="s">
        <v>3369</v>
      </c>
      <c r="C18921">
        <v>44657</v>
      </c>
      <c r="D18921">
        <v>7645724897</v>
      </c>
    </row>
    <row r="18922" spans="1:4" x14ac:dyDescent="0.3">
      <c r="A18922" t="s">
        <v>21230</v>
      </c>
      <c r="B18922" t="s">
        <v>2468</v>
      </c>
      <c r="C18922">
        <v>35814</v>
      </c>
      <c r="D18922">
        <v>4718207207</v>
      </c>
    </row>
    <row r="18923" spans="1:4" x14ac:dyDescent="0.3">
      <c r="A18923" t="s">
        <v>21231</v>
      </c>
      <c r="B18923" t="s">
        <v>2032</v>
      </c>
      <c r="C18923">
        <v>32925</v>
      </c>
      <c r="D18923">
        <v>1628738227</v>
      </c>
    </row>
    <row r="18924" spans="1:4" x14ac:dyDescent="0.3">
      <c r="A18924" t="s">
        <v>21232</v>
      </c>
      <c r="B18924" t="s">
        <v>2519</v>
      </c>
      <c r="C18924">
        <v>52116</v>
      </c>
      <c r="D18924">
        <v>1042822263</v>
      </c>
    </row>
    <row r="18925" spans="1:4" x14ac:dyDescent="0.3">
      <c r="A18925" t="s">
        <v>21233</v>
      </c>
      <c r="B18925" t="s">
        <v>2436</v>
      </c>
      <c r="C18925">
        <v>11110</v>
      </c>
      <c r="D18925">
        <v>3428040538</v>
      </c>
    </row>
    <row r="18926" spans="1:4" x14ac:dyDescent="0.3">
      <c r="A18926" t="s">
        <v>21234</v>
      </c>
      <c r="B18926" t="s">
        <v>2231</v>
      </c>
      <c r="C18926">
        <v>43501</v>
      </c>
      <c r="D18926">
        <v>7001733199</v>
      </c>
    </row>
    <row r="18927" spans="1:4" x14ac:dyDescent="0.3">
      <c r="A18927" t="s">
        <v>21235</v>
      </c>
      <c r="B18927" t="s">
        <v>3113</v>
      </c>
      <c r="C18927">
        <v>20646</v>
      </c>
      <c r="D18927">
        <v>5792300712</v>
      </c>
    </row>
    <row r="18928" spans="1:4" x14ac:dyDescent="0.3">
      <c r="A18928" t="s">
        <v>21236</v>
      </c>
      <c r="B18928" t="s">
        <v>1970</v>
      </c>
      <c r="C18928">
        <v>36234</v>
      </c>
      <c r="D18928">
        <v>7070564503</v>
      </c>
    </row>
    <row r="18929" spans="1:4" x14ac:dyDescent="0.3">
      <c r="A18929" t="s">
        <v>21237</v>
      </c>
      <c r="B18929" t="s">
        <v>2192</v>
      </c>
      <c r="C18929">
        <v>18086</v>
      </c>
      <c r="D18929">
        <v>8733080267</v>
      </c>
    </row>
    <row r="18930" spans="1:4" x14ac:dyDescent="0.3">
      <c r="A18930" t="s">
        <v>21238</v>
      </c>
      <c r="B18930" t="s">
        <v>2824</v>
      </c>
      <c r="C18930">
        <v>51387</v>
      </c>
      <c r="D18930">
        <v>7912639675</v>
      </c>
    </row>
    <row r="18931" spans="1:4" x14ac:dyDescent="0.3">
      <c r="A18931" t="s">
        <v>21239</v>
      </c>
      <c r="B18931" t="s">
        <v>1991</v>
      </c>
      <c r="C18931">
        <v>29101</v>
      </c>
      <c r="D18931">
        <v>7585281072</v>
      </c>
    </row>
    <row r="18932" spans="1:4" x14ac:dyDescent="0.3">
      <c r="A18932" t="s">
        <v>21240</v>
      </c>
      <c r="B18932" t="s">
        <v>1986</v>
      </c>
      <c r="C18932">
        <v>26479</v>
      </c>
      <c r="D18932">
        <v>2411473303</v>
      </c>
    </row>
    <row r="18933" spans="1:4" x14ac:dyDescent="0.3">
      <c r="A18933" t="s">
        <v>21241</v>
      </c>
      <c r="B18933" t="s">
        <v>1946</v>
      </c>
      <c r="C18933">
        <v>22258</v>
      </c>
      <c r="D18933">
        <v>8864419241</v>
      </c>
    </row>
    <row r="18934" spans="1:4" x14ac:dyDescent="0.3">
      <c r="A18934" t="s">
        <v>21242</v>
      </c>
      <c r="B18934" t="s">
        <v>2061</v>
      </c>
      <c r="C18934">
        <v>40628</v>
      </c>
      <c r="D18934">
        <v>5186660353</v>
      </c>
    </row>
    <row r="18935" spans="1:4" x14ac:dyDescent="0.3">
      <c r="A18935" t="s">
        <v>21243</v>
      </c>
      <c r="B18935" t="s">
        <v>2691</v>
      </c>
      <c r="C18935">
        <v>16027</v>
      </c>
      <c r="D18935">
        <v>9095573850</v>
      </c>
    </row>
    <row r="18936" spans="1:4" x14ac:dyDescent="0.3">
      <c r="A18936" t="s">
        <v>21244</v>
      </c>
      <c r="B18936" t="s">
        <v>2251</v>
      </c>
      <c r="C18936">
        <v>49333</v>
      </c>
      <c r="D18936">
        <v>8127128031</v>
      </c>
    </row>
    <row r="18937" spans="1:4" x14ac:dyDescent="0.3">
      <c r="A18937" t="s">
        <v>21245</v>
      </c>
      <c r="B18937" t="s">
        <v>2166</v>
      </c>
      <c r="C18937">
        <v>36220</v>
      </c>
      <c r="D18937">
        <v>2378102658</v>
      </c>
    </row>
    <row r="18938" spans="1:4" x14ac:dyDescent="0.3">
      <c r="A18938" t="s">
        <v>21246</v>
      </c>
      <c r="B18938" t="s">
        <v>1950</v>
      </c>
      <c r="C18938">
        <v>53913</v>
      </c>
      <c r="D18938">
        <v>1053331541</v>
      </c>
    </row>
    <row r="18939" spans="1:4" x14ac:dyDescent="0.3">
      <c r="A18939" t="s">
        <v>21247</v>
      </c>
      <c r="B18939" t="s">
        <v>2057</v>
      </c>
      <c r="C18939">
        <v>41689</v>
      </c>
      <c r="D18939">
        <v>3227873028</v>
      </c>
    </row>
    <row r="18940" spans="1:4" x14ac:dyDescent="0.3">
      <c r="A18940" t="s">
        <v>21248</v>
      </c>
      <c r="B18940" t="s">
        <v>2049</v>
      </c>
      <c r="C18940">
        <v>19248</v>
      </c>
      <c r="D18940">
        <v>9228842121</v>
      </c>
    </row>
    <row r="18941" spans="1:4" x14ac:dyDescent="0.3">
      <c r="A18941" t="s">
        <v>21249</v>
      </c>
      <c r="B18941" t="s">
        <v>2192</v>
      </c>
      <c r="C18941">
        <v>37713</v>
      </c>
      <c r="D18941">
        <v>2480515559</v>
      </c>
    </row>
    <row r="18942" spans="1:4" x14ac:dyDescent="0.3">
      <c r="A18942" t="s">
        <v>21250</v>
      </c>
      <c r="B18942" t="s">
        <v>2219</v>
      </c>
      <c r="C18942">
        <v>16634</v>
      </c>
      <c r="D18942">
        <v>304906506</v>
      </c>
    </row>
    <row r="18943" spans="1:4" x14ac:dyDescent="0.3">
      <c r="A18943" t="s">
        <v>21251</v>
      </c>
      <c r="B18943" t="s">
        <v>2718</v>
      </c>
      <c r="C18943">
        <v>17625</v>
      </c>
      <c r="D18943">
        <v>6446166575</v>
      </c>
    </row>
    <row r="18944" spans="1:4" x14ac:dyDescent="0.3">
      <c r="A18944" t="s">
        <v>21252</v>
      </c>
      <c r="B18944" t="s">
        <v>1986</v>
      </c>
      <c r="C18944">
        <v>42698</v>
      </c>
      <c r="D18944">
        <v>2292892200</v>
      </c>
    </row>
    <row r="18945" spans="1:4" x14ac:dyDescent="0.3">
      <c r="A18945" t="s">
        <v>21253</v>
      </c>
      <c r="B18945" t="s">
        <v>2225</v>
      </c>
      <c r="C18945">
        <v>13742</v>
      </c>
      <c r="D18945">
        <v>8157157730</v>
      </c>
    </row>
    <row r="18946" spans="1:4" x14ac:dyDescent="0.3">
      <c r="A18946" t="s">
        <v>21254</v>
      </c>
      <c r="B18946" t="s">
        <v>2161</v>
      </c>
      <c r="C18946">
        <v>56481</v>
      </c>
      <c r="D18946">
        <v>3843300291</v>
      </c>
    </row>
    <row r="18947" spans="1:4" x14ac:dyDescent="0.3">
      <c r="A18947" t="s">
        <v>21255</v>
      </c>
      <c r="B18947" t="s">
        <v>2636</v>
      </c>
      <c r="C18947">
        <v>45951</v>
      </c>
      <c r="D18947">
        <v>9287480133</v>
      </c>
    </row>
    <row r="18948" spans="1:4" x14ac:dyDescent="0.3">
      <c r="A18948" t="s">
        <v>21256</v>
      </c>
      <c r="B18948" t="s">
        <v>2841</v>
      </c>
      <c r="C18948">
        <v>17550</v>
      </c>
      <c r="D18948">
        <v>5341512014</v>
      </c>
    </row>
    <row r="18949" spans="1:4" x14ac:dyDescent="0.3">
      <c r="A18949" t="s">
        <v>21257</v>
      </c>
      <c r="B18949" t="s">
        <v>2047</v>
      </c>
      <c r="C18949">
        <v>16417</v>
      </c>
      <c r="D18949">
        <v>9966428720</v>
      </c>
    </row>
    <row r="18950" spans="1:4" x14ac:dyDescent="0.3">
      <c r="A18950" t="s">
        <v>21258</v>
      </c>
      <c r="B18950" t="s">
        <v>2257</v>
      </c>
      <c r="C18950">
        <v>33641</v>
      </c>
      <c r="D18950">
        <v>19662963</v>
      </c>
    </row>
    <row r="18951" spans="1:4" x14ac:dyDescent="0.3">
      <c r="A18951" t="s">
        <v>21259</v>
      </c>
      <c r="B18951" t="s">
        <v>1995</v>
      </c>
      <c r="C18951">
        <v>26691</v>
      </c>
      <c r="D18951">
        <v>3819859829</v>
      </c>
    </row>
    <row r="18952" spans="1:4" x14ac:dyDescent="0.3">
      <c r="A18952" t="s">
        <v>21260</v>
      </c>
      <c r="B18952" t="s">
        <v>2358</v>
      </c>
      <c r="C18952">
        <v>58450</v>
      </c>
      <c r="D18952">
        <v>7914395587</v>
      </c>
    </row>
    <row r="18953" spans="1:4" x14ac:dyDescent="0.3">
      <c r="A18953" t="s">
        <v>21261</v>
      </c>
      <c r="B18953" t="s">
        <v>1993</v>
      </c>
      <c r="C18953">
        <v>51111</v>
      </c>
      <c r="D18953">
        <v>17898579</v>
      </c>
    </row>
    <row r="18954" spans="1:4" x14ac:dyDescent="0.3">
      <c r="A18954" t="s">
        <v>21262</v>
      </c>
      <c r="B18954" t="s">
        <v>2087</v>
      </c>
      <c r="C18954">
        <v>28782</v>
      </c>
      <c r="D18954">
        <v>17898579</v>
      </c>
    </row>
    <row r="18955" spans="1:4" x14ac:dyDescent="0.3">
      <c r="A18955" t="s">
        <v>21263</v>
      </c>
      <c r="B18955" t="s">
        <v>1950</v>
      </c>
      <c r="C18955">
        <v>26385</v>
      </c>
      <c r="D18955">
        <v>9458901820</v>
      </c>
    </row>
    <row r="18956" spans="1:4" x14ac:dyDescent="0.3">
      <c r="A18956" t="s">
        <v>21264</v>
      </c>
      <c r="B18956" t="s">
        <v>2121</v>
      </c>
      <c r="C18956">
        <v>52361</v>
      </c>
      <c r="D18956">
        <v>4191160419</v>
      </c>
    </row>
    <row r="18957" spans="1:4" x14ac:dyDescent="0.3">
      <c r="A18957" t="s">
        <v>21265</v>
      </c>
      <c r="B18957" t="s">
        <v>2365</v>
      </c>
      <c r="C18957">
        <v>32994</v>
      </c>
      <c r="D18957">
        <v>9782845590</v>
      </c>
    </row>
    <row r="18958" spans="1:4" x14ac:dyDescent="0.3">
      <c r="A18958" t="s">
        <v>21266</v>
      </c>
      <c r="B18958" t="s">
        <v>2012</v>
      </c>
      <c r="C18958">
        <v>32152</v>
      </c>
      <c r="D18958">
        <v>8685064791</v>
      </c>
    </row>
    <row r="18959" spans="1:4" x14ac:dyDescent="0.3">
      <c r="A18959" t="s">
        <v>21267</v>
      </c>
      <c r="B18959" t="s">
        <v>2319</v>
      </c>
      <c r="C18959">
        <v>26717</v>
      </c>
      <c r="D18959">
        <v>1549399640</v>
      </c>
    </row>
    <row r="18960" spans="1:4" x14ac:dyDescent="0.3">
      <c r="A18960" t="s">
        <v>21268</v>
      </c>
      <c r="B18960" t="s">
        <v>2809</v>
      </c>
      <c r="C18960">
        <v>40046</v>
      </c>
      <c r="D18960">
        <v>6286877770</v>
      </c>
    </row>
    <row r="18961" spans="1:4" x14ac:dyDescent="0.3">
      <c r="A18961" t="s">
        <v>21269</v>
      </c>
      <c r="B18961" t="s">
        <v>2184</v>
      </c>
      <c r="C18961">
        <v>24719</v>
      </c>
      <c r="D18961">
        <v>6283719635</v>
      </c>
    </row>
    <row r="18962" spans="1:4" x14ac:dyDescent="0.3">
      <c r="A18962" t="s">
        <v>21270</v>
      </c>
      <c r="B18962" t="s">
        <v>4018</v>
      </c>
      <c r="C18962">
        <v>40454</v>
      </c>
      <c r="D18962">
        <v>5511711233</v>
      </c>
    </row>
    <row r="18963" spans="1:4" x14ac:dyDescent="0.3">
      <c r="A18963" t="s">
        <v>21271</v>
      </c>
      <c r="B18963" t="s">
        <v>2179</v>
      </c>
      <c r="C18963">
        <v>25656</v>
      </c>
      <c r="D18963">
        <v>4011453366</v>
      </c>
    </row>
    <row r="18964" spans="1:4" x14ac:dyDescent="0.3">
      <c r="A18964" t="s">
        <v>21272</v>
      </c>
      <c r="B18964" t="s">
        <v>3183</v>
      </c>
      <c r="C18964">
        <v>16615</v>
      </c>
      <c r="D18964">
        <v>3145039288</v>
      </c>
    </row>
    <row r="18965" spans="1:4" x14ac:dyDescent="0.3">
      <c r="A18965" t="s">
        <v>21273</v>
      </c>
      <c r="B18965" t="s">
        <v>3078</v>
      </c>
      <c r="C18965">
        <v>47617</v>
      </c>
      <c r="D18965">
        <v>4159390110</v>
      </c>
    </row>
    <row r="18966" spans="1:4" x14ac:dyDescent="0.3">
      <c r="A18966" t="s">
        <v>21274</v>
      </c>
      <c r="B18966" t="s">
        <v>2166</v>
      </c>
      <c r="C18966">
        <v>35894</v>
      </c>
      <c r="D18966">
        <v>879297433</v>
      </c>
    </row>
    <row r="18967" spans="1:4" x14ac:dyDescent="0.3">
      <c r="A18967" t="s">
        <v>21275</v>
      </c>
      <c r="B18967" t="s">
        <v>2614</v>
      </c>
      <c r="C18967">
        <v>50523</v>
      </c>
      <c r="D18967">
        <v>7888574610</v>
      </c>
    </row>
    <row r="18968" spans="1:4" x14ac:dyDescent="0.3">
      <c r="A18968" t="s">
        <v>21276</v>
      </c>
      <c r="B18968" t="s">
        <v>2614</v>
      </c>
      <c r="C18968">
        <v>36163</v>
      </c>
      <c r="D18968">
        <v>5000631609</v>
      </c>
    </row>
    <row r="18969" spans="1:4" x14ac:dyDescent="0.3">
      <c r="A18969" t="s">
        <v>21277</v>
      </c>
      <c r="B18969" t="s">
        <v>2329</v>
      </c>
      <c r="C18969">
        <v>18004</v>
      </c>
      <c r="D18969">
        <v>5407735911</v>
      </c>
    </row>
    <row r="18970" spans="1:4" x14ac:dyDescent="0.3">
      <c r="A18970" t="s">
        <v>21278</v>
      </c>
      <c r="B18970" t="s">
        <v>2047</v>
      </c>
      <c r="C18970">
        <v>49729</v>
      </c>
      <c r="D18970">
        <v>7489370671</v>
      </c>
    </row>
    <row r="18971" spans="1:4" x14ac:dyDescent="0.3">
      <c r="A18971" t="s">
        <v>21279</v>
      </c>
      <c r="B18971" t="s">
        <v>1966</v>
      </c>
      <c r="C18971">
        <v>31169</v>
      </c>
      <c r="D18971">
        <v>7938954179</v>
      </c>
    </row>
    <row r="18972" spans="1:4" x14ac:dyDescent="0.3">
      <c r="A18972" t="s">
        <v>21280</v>
      </c>
      <c r="B18972" t="s">
        <v>2468</v>
      </c>
      <c r="C18972">
        <v>46112</v>
      </c>
      <c r="D18972">
        <v>1062607929</v>
      </c>
    </row>
    <row r="18973" spans="1:4" x14ac:dyDescent="0.3">
      <c r="A18973" t="s">
        <v>21281</v>
      </c>
      <c r="B18973" t="s">
        <v>2246</v>
      </c>
      <c r="C18973">
        <v>10712</v>
      </c>
      <c r="D18973">
        <v>2975315244</v>
      </c>
    </row>
    <row r="18974" spans="1:4" x14ac:dyDescent="0.3">
      <c r="A18974" t="s">
        <v>21282</v>
      </c>
      <c r="B18974" t="s">
        <v>2374</v>
      </c>
      <c r="C18974">
        <v>20818</v>
      </c>
      <c r="D18974">
        <v>1958063002</v>
      </c>
    </row>
    <row r="18975" spans="1:4" x14ac:dyDescent="0.3">
      <c r="A18975" t="s">
        <v>21283</v>
      </c>
      <c r="B18975" t="s">
        <v>2087</v>
      </c>
      <c r="C18975">
        <v>44699</v>
      </c>
      <c r="D18975">
        <v>8731494560</v>
      </c>
    </row>
    <row r="18976" spans="1:4" x14ac:dyDescent="0.3">
      <c r="A18976" t="s">
        <v>21284</v>
      </c>
      <c r="B18976" t="s">
        <v>2141</v>
      </c>
      <c r="C18976">
        <v>27586</v>
      </c>
      <c r="D18976">
        <v>2421688019</v>
      </c>
    </row>
    <row r="18977" spans="1:4" x14ac:dyDescent="0.3">
      <c r="A18977" t="s">
        <v>21285</v>
      </c>
      <c r="B18977" t="s">
        <v>3201</v>
      </c>
      <c r="C18977">
        <v>21745</v>
      </c>
      <c r="D18977">
        <v>3877279783</v>
      </c>
    </row>
    <row r="18978" spans="1:4" x14ac:dyDescent="0.3">
      <c r="A18978" t="s">
        <v>21286</v>
      </c>
      <c r="B18978" t="s">
        <v>3237</v>
      </c>
      <c r="C18978">
        <v>43684</v>
      </c>
      <c r="D18978">
        <v>3509620267</v>
      </c>
    </row>
    <row r="18979" spans="1:4" x14ac:dyDescent="0.3">
      <c r="A18979" t="s">
        <v>21287</v>
      </c>
      <c r="B18979" t="s">
        <v>2095</v>
      </c>
      <c r="C18979">
        <v>26407</v>
      </c>
      <c r="D18979">
        <v>5603330430</v>
      </c>
    </row>
    <row r="18980" spans="1:4" x14ac:dyDescent="0.3">
      <c r="A18980" t="s">
        <v>21288</v>
      </c>
      <c r="B18980" t="s">
        <v>2028</v>
      </c>
      <c r="C18980">
        <v>33907</v>
      </c>
      <c r="D18980">
        <v>9207464802</v>
      </c>
    </row>
    <row r="18981" spans="1:4" x14ac:dyDescent="0.3">
      <c r="A18981" t="s">
        <v>21289</v>
      </c>
      <c r="B18981" t="s">
        <v>2896</v>
      </c>
      <c r="C18981">
        <v>21744</v>
      </c>
      <c r="D18981">
        <v>1718344562</v>
      </c>
    </row>
    <row r="18982" spans="1:4" x14ac:dyDescent="0.3">
      <c r="A18982" t="s">
        <v>21290</v>
      </c>
      <c r="B18982" t="s">
        <v>2762</v>
      </c>
      <c r="C18982">
        <v>31865</v>
      </c>
      <c r="D18982">
        <v>7326611955</v>
      </c>
    </row>
    <row r="18983" spans="1:4" x14ac:dyDescent="0.3">
      <c r="A18983" t="s">
        <v>21291</v>
      </c>
      <c r="B18983" t="s">
        <v>2207</v>
      </c>
      <c r="C18983">
        <v>46967</v>
      </c>
      <c r="D18983">
        <v>4984363320</v>
      </c>
    </row>
    <row r="18984" spans="1:4" x14ac:dyDescent="0.3">
      <c r="A18984" t="s">
        <v>21292</v>
      </c>
      <c r="B18984" t="s">
        <v>2194</v>
      </c>
      <c r="C18984">
        <v>26952</v>
      </c>
      <c r="D18984">
        <v>9096285417</v>
      </c>
    </row>
    <row r="18985" spans="1:4" x14ac:dyDescent="0.3">
      <c r="A18985" t="s">
        <v>21293</v>
      </c>
      <c r="B18985" t="s">
        <v>2041</v>
      </c>
      <c r="C18985">
        <v>55639</v>
      </c>
      <c r="D18985">
        <v>7966083349</v>
      </c>
    </row>
    <row r="18986" spans="1:4" x14ac:dyDescent="0.3">
      <c r="A18986" t="s">
        <v>21294</v>
      </c>
      <c r="B18986" t="s">
        <v>2246</v>
      </c>
      <c r="C18986">
        <v>11060</v>
      </c>
      <c r="D18986">
        <v>5974179625</v>
      </c>
    </row>
    <row r="18987" spans="1:4" x14ac:dyDescent="0.3">
      <c r="A18987" t="s">
        <v>21295</v>
      </c>
      <c r="B18987" t="s">
        <v>2207</v>
      </c>
      <c r="C18987">
        <v>35891</v>
      </c>
      <c r="D18987">
        <v>7374898193</v>
      </c>
    </row>
    <row r="18988" spans="1:4" x14ac:dyDescent="0.3">
      <c r="A18988" t="s">
        <v>21296</v>
      </c>
      <c r="B18988" t="s">
        <v>2276</v>
      </c>
      <c r="C18988">
        <v>11611</v>
      </c>
      <c r="D18988">
        <v>4188124377</v>
      </c>
    </row>
    <row r="18989" spans="1:4" x14ac:dyDescent="0.3">
      <c r="A18989" t="s">
        <v>21297</v>
      </c>
      <c r="B18989" t="s">
        <v>2305</v>
      </c>
      <c r="C18989">
        <v>23805</v>
      </c>
      <c r="D18989">
        <v>4049350750</v>
      </c>
    </row>
    <row r="18990" spans="1:4" x14ac:dyDescent="0.3">
      <c r="A18990" t="s">
        <v>21298</v>
      </c>
      <c r="B18990" t="s">
        <v>2372</v>
      </c>
      <c r="C18990">
        <v>57061</v>
      </c>
      <c r="D18990">
        <v>4306425231</v>
      </c>
    </row>
    <row r="18991" spans="1:4" x14ac:dyDescent="0.3">
      <c r="A18991" t="s">
        <v>21299</v>
      </c>
      <c r="B18991" t="s">
        <v>2466</v>
      </c>
      <c r="C18991">
        <v>11646</v>
      </c>
      <c r="D18991">
        <v>5244119095</v>
      </c>
    </row>
    <row r="18992" spans="1:4" x14ac:dyDescent="0.3">
      <c r="A18992" t="s">
        <v>21300</v>
      </c>
      <c r="B18992" t="s">
        <v>2563</v>
      </c>
      <c r="C18992">
        <v>36167</v>
      </c>
      <c r="D18992">
        <v>4236713853</v>
      </c>
    </row>
    <row r="18993" spans="1:4" x14ac:dyDescent="0.3">
      <c r="A18993" t="s">
        <v>21301</v>
      </c>
      <c r="B18993" t="s">
        <v>2093</v>
      </c>
      <c r="C18993">
        <v>49150</v>
      </c>
      <c r="D18993">
        <v>1923178164</v>
      </c>
    </row>
    <row r="18994" spans="1:4" x14ac:dyDescent="0.3">
      <c r="A18994" t="s">
        <v>21302</v>
      </c>
      <c r="B18994" t="s">
        <v>2459</v>
      </c>
      <c r="C18994">
        <v>55012</v>
      </c>
      <c r="D18994">
        <v>8533410514</v>
      </c>
    </row>
    <row r="18995" spans="1:4" x14ac:dyDescent="0.3">
      <c r="A18995" t="s">
        <v>21303</v>
      </c>
      <c r="B18995" t="s">
        <v>2507</v>
      </c>
      <c r="C18995">
        <v>46668</v>
      </c>
      <c r="D18995">
        <v>8658719154</v>
      </c>
    </row>
    <row r="18996" spans="1:4" x14ac:dyDescent="0.3">
      <c r="A18996" t="s">
        <v>21304</v>
      </c>
      <c r="B18996" t="s">
        <v>1968</v>
      </c>
      <c r="C18996">
        <v>18976</v>
      </c>
      <c r="D18996">
        <v>5623896162</v>
      </c>
    </row>
    <row r="18997" spans="1:4" x14ac:dyDescent="0.3">
      <c r="A18997" t="s">
        <v>21305</v>
      </c>
      <c r="B18997" t="s">
        <v>2111</v>
      </c>
      <c r="C18997">
        <v>35476</v>
      </c>
      <c r="D18997">
        <v>9008589443</v>
      </c>
    </row>
    <row r="18998" spans="1:4" x14ac:dyDescent="0.3">
      <c r="A18998" t="s">
        <v>21306</v>
      </c>
      <c r="B18998" t="s">
        <v>3039</v>
      </c>
      <c r="C18998">
        <v>58778</v>
      </c>
      <c r="D18998">
        <v>9412192312</v>
      </c>
    </row>
    <row r="18999" spans="1:4" x14ac:dyDescent="0.3">
      <c r="A18999" t="s">
        <v>21307</v>
      </c>
      <c r="B18999" t="s">
        <v>2010</v>
      </c>
      <c r="C18999">
        <v>47711</v>
      </c>
      <c r="D18999">
        <v>4937054791</v>
      </c>
    </row>
    <row r="19000" spans="1:4" x14ac:dyDescent="0.3">
      <c r="A19000" t="s">
        <v>21308</v>
      </c>
      <c r="B19000" t="s">
        <v>2752</v>
      </c>
      <c r="C19000">
        <v>40886</v>
      </c>
      <c r="D19000">
        <v>3041948354</v>
      </c>
    </row>
    <row r="19001" spans="1:4" x14ac:dyDescent="0.3">
      <c r="A19001" t="s">
        <v>21309</v>
      </c>
      <c r="B19001" t="s">
        <v>2061</v>
      </c>
      <c r="C19001">
        <v>50121</v>
      </c>
      <c r="D19001">
        <v>2130919499</v>
      </c>
    </row>
    <row r="19002" spans="1:4" x14ac:dyDescent="0.3">
      <c r="A19002" t="s">
        <v>21310</v>
      </c>
      <c r="B19002" t="s">
        <v>3126</v>
      </c>
      <c r="C19002">
        <v>11432</v>
      </c>
      <c r="D19002">
        <v>2079803735</v>
      </c>
    </row>
    <row r="19003" spans="1:4" x14ac:dyDescent="0.3">
      <c r="A19003" t="s">
        <v>21311</v>
      </c>
      <c r="B19003" t="s">
        <v>3126</v>
      </c>
      <c r="C19003">
        <v>55102</v>
      </c>
      <c r="D19003">
        <v>2763158331</v>
      </c>
    </row>
    <row r="19004" spans="1:4" x14ac:dyDescent="0.3">
      <c r="A19004" t="s">
        <v>21312</v>
      </c>
      <c r="B19004" t="s">
        <v>2853</v>
      </c>
      <c r="C19004">
        <v>20840</v>
      </c>
      <c r="D19004">
        <v>7567063646</v>
      </c>
    </row>
    <row r="19005" spans="1:4" x14ac:dyDescent="0.3">
      <c r="A19005" t="s">
        <v>21313</v>
      </c>
      <c r="B19005" t="s">
        <v>2809</v>
      </c>
      <c r="C19005">
        <v>36301</v>
      </c>
      <c r="D19005">
        <v>2500807061</v>
      </c>
    </row>
    <row r="19006" spans="1:4" x14ac:dyDescent="0.3">
      <c r="A19006" t="s">
        <v>21314</v>
      </c>
      <c r="B19006" t="s">
        <v>2061</v>
      </c>
      <c r="C19006">
        <v>38381</v>
      </c>
      <c r="D19006">
        <v>3933561566</v>
      </c>
    </row>
    <row r="19007" spans="1:4" x14ac:dyDescent="0.3">
      <c r="A19007" t="s">
        <v>21315</v>
      </c>
      <c r="B19007" t="s">
        <v>1995</v>
      </c>
      <c r="C19007">
        <v>32261</v>
      </c>
      <c r="D19007">
        <v>3133221701</v>
      </c>
    </row>
    <row r="19008" spans="1:4" x14ac:dyDescent="0.3">
      <c r="A19008" t="s">
        <v>21316</v>
      </c>
      <c r="B19008" t="s">
        <v>2736</v>
      </c>
      <c r="C19008">
        <v>23558</v>
      </c>
      <c r="D19008">
        <v>8187246642</v>
      </c>
    </row>
    <row r="19009" spans="1:4" x14ac:dyDescent="0.3">
      <c r="A19009" t="s">
        <v>21317</v>
      </c>
      <c r="B19009" t="s">
        <v>3237</v>
      </c>
      <c r="C19009">
        <v>29146</v>
      </c>
      <c r="D19009">
        <v>3488994694</v>
      </c>
    </row>
    <row r="19010" spans="1:4" x14ac:dyDescent="0.3">
      <c r="A19010" t="s">
        <v>21318</v>
      </c>
      <c r="B19010" t="s">
        <v>1958</v>
      </c>
      <c r="C19010">
        <v>34244</v>
      </c>
      <c r="D19010">
        <v>7489370671</v>
      </c>
    </row>
    <row r="19011" spans="1:4" x14ac:dyDescent="0.3">
      <c r="A19011" t="s">
        <v>21319</v>
      </c>
      <c r="B19011" t="s">
        <v>2173</v>
      </c>
      <c r="C19011">
        <v>58880</v>
      </c>
      <c r="D19011">
        <v>1444572199</v>
      </c>
    </row>
    <row r="19012" spans="1:4" x14ac:dyDescent="0.3">
      <c r="A19012" t="s">
        <v>21320</v>
      </c>
      <c r="B19012" t="s">
        <v>1978</v>
      </c>
      <c r="C19012">
        <v>12915</v>
      </c>
      <c r="D19012">
        <v>1522190236</v>
      </c>
    </row>
    <row r="19013" spans="1:4" x14ac:dyDescent="0.3">
      <c r="A19013" t="s">
        <v>21321</v>
      </c>
      <c r="B19013" t="s">
        <v>2244</v>
      </c>
      <c r="C19013">
        <v>44931</v>
      </c>
      <c r="D19013">
        <v>5149710571</v>
      </c>
    </row>
    <row r="19014" spans="1:4" x14ac:dyDescent="0.3">
      <c r="A19014" t="s">
        <v>21322</v>
      </c>
      <c r="B19014" t="s">
        <v>2141</v>
      </c>
      <c r="C19014">
        <v>30690</v>
      </c>
      <c r="D19014">
        <v>899126162</v>
      </c>
    </row>
    <row r="19015" spans="1:4" x14ac:dyDescent="0.3">
      <c r="A19015" t="s">
        <v>21323</v>
      </c>
      <c r="B19015" t="s">
        <v>2725</v>
      </c>
      <c r="C19015">
        <v>14364</v>
      </c>
      <c r="D19015">
        <v>8333777430</v>
      </c>
    </row>
    <row r="19016" spans="1:4" x14ac:dyDescent="0.3">
      <c r="A19016" t="s">
        <v>21324</v>
      </c>
      <c r="B19016" t="s">
        <v>2350</v>
      </c>
      <c r="C19016">
        <v>38581</v>
      </c>
      <c r="D19016">
        <v>3213290963</v>
      </c>
    </row>
    <row r="19017" spans="1:4" x14ac:dyDescent="0.3">
      <c r="A19017" t="s">
        <v>21325</v>
      </c>
      <c r="B19017" t="s">
        <v>2383</v>
      </c>
      <c r="C19017">
        <v>40632</v>
      </c>
      <c r="D19017">
        <v>7625163059</v>
      </c>
    </row>
    <row r="19018" spans="1:4" x14ac:dyDescent="0.3">
      <c r="A19018" t="s">
        <v>21326</v>
      </c>
      <c r="B19018" t="s">
        <v>2663</v>
      </c>
      <c r="C19018">
        <v>22906</v>
      </c>
      <c r="D19018">
        <v>9207464802</v>
      </c>
    </row>
    <row r="19019" spans="1:4" x14ac:dyDescent="0.3">
      <c r="A19019" t="s">
        <v>21327</v>
      </c>
      <c r="B19019" t="s">
        <v>2067</v>
      </c>
      <c r="C19019">
        <v>28927</v>
      </c>
      <c r="D19019">
        <v>4504361140</v>
      </c>
    </row>
    <row r="19020" spans="1:4" x14ac:dyDescent="0.3">
      <c r="A19020" t="s">
        <v>21328</v>
      </c>
      <c r="B19020" t="s">
        <v>2004</v>
      </c>
      <c r="C19020">
        <v>22853</v>
      </c>
      <c r="D19020">
        <v>7885796000</v>
      </c>
    </row>
    <row r="19021" spans="1:4" x14ac:dyDescent="0.3">
      <c r="A19021" t="s">
        <v>21329</v>
      </c>
      <c r="B19021" t="s">
        <v>2020</v>
      </c>
      <c r="C19021">
        <v>31916</v>
      </c>
      <c r="D19021">
        <v>7160109333</v>
      </c>
    </row>
    <row r="19022" spans="1:4" x14ac:dyDescent="0.3">
      <c r="A19022" t="s">
        <v>21330</v>
      </c>
      <c r="B19022" t="s">
        <v>2929</v>
      </c>
      <c r="C19022">
        <v>22277</v>
      </c>
      <c r="D19022">
        <v>8093156364</v>
      </c>
    </row>
    <row r="19023" spans="1:4" x14ac:dyDescent="0.3">
      <c r="A19023" t="s">
        <v>21331</v>
      </c>
      <c r="B19023" t="s">
        <v>2473</v>
      </c>
      <c r="C19023">
        <v>12933</v>
      </c>
      <c r="D19023">
        <v>2355104786</v>
      </c>
    </row>
    <row r="19024" spans="1:4" x14ac:dyDescent="0.3">
      <c r="A19024" t="s">
        <v>21332</v>
      </c>
      <c r="B19024" t="s">
        <v>4461</v>
      </c>
      <c r="C19024">
        <v>31191</v>
      </c>
      <c r="D19024">
        <v>8998375370</v>
      </c>
    </row>
    <row r="19025" spans="1:4" x14ac:dyDescent="0.3">
      <c r="A19025" t="s">
        <v>21333</v>
      </c>
      <c r="B19025" t="s">
        <v>2101</v>
      </c>
      <c r="C19025">
        <v>37064</v>
      </c>
      <c r="D19025">
        <v>2149326663</v>
      </c>
    </row>
    <row r="19026" spans="1:4" x14ac:dyDescent="0.3">
      <c r="A19026" t="s">
        <v>21334</v>
      </c>
      <c r="B19026" t="s">
        <v>2647</v>
      </c>
      <c r="C19026">
        <v>14267</v>
      </c>
      <c r="D19026">
        <v>2607689635</v>
      </c>
    </row>
    <row r="19027" spans="1:4" x14ac:dyDescent="0.3">
      <c r="A19027" t="s">
        <v>21335</v>
      </c>
      <c r="B19027" t="s">
        <v>2736</v>
      </c>
      <c r="C19027">
        <v>11496</v>
      </c>
      <c r="D19027">
        <v>3967370569</v>
      </c>
    </row>
    <row r="19028" spans="1:4" x14ac:dyDescent="0.3">
      <c r="A19028" t="s">
        <v>21336</v>
      </c>
      <c r="B19028" t="s">
        <v>3297</v>
      </c>
      <c r="C19028">
        <v>49076</v>
      </c>
      <c r="D19028">
        <v>8664054479</v>
      </c>
    </row>
    <row r="19029" spans="1:4" x14ac:dyDescent="0.3">
      <c r="A19029" t="s">
        <v>21337</v>
      </c>
      <c r="B19029" t="s">
        <v>2337</v>
      </c>
      <c r="C19029">
        <v>12851</v>
      </c>
      <c r="D19029">
        <v>481875921</v>
      </c>
    </row>
    <row r="19030" spans="1:4" x14ac:dyDescent="0.3">
      <c r="A19030" t="s">
        <v>21338</v>
      </c>
      <c r="B19030" t="s">
        <v>2133</v>
      </c>
      <c r="C19030">
        <v>19776</v>
      </c>
      <c r="D19030">
        <v>8905919081</v>
      </c>
    </row>
    <row r="19031" spans="1:4" x14ac:dyDescent="0.3">
      <c r="A19031" t="s">
        <v>21339</v>
      </c>
      <c r="B19031" t="s">
        <v>3126</v>
      </c>
      <c r="C19031">
        <v>27776</v>
      </c>
      <c r="D19031">
        <v>1898839557</v>
      </c>
    </row>
    <row r="19032" spans="1:4" x14ac:dyDescent="0.3">
      <c r="A19032" t="s">
        <v>21340</v>
      </c>
      <c r="B19032" t="s">
        <v>1984</v>
      </c>
      <c r="C19032">
        <v>16933</v>
      </c>
      <c r="D19032">
        <v>5082945165</v>
      </c>
    </row>
    <row r="19033" spans="1:4" x14ac:dyDescent="0.3">
      <c r="A19033" t="s">
        <v>21341</v>
      </c>
      <c r="B19033" t="s">
        <v>2800</v>
      </c>
      <c r="C19033">
        <v>56661</v>
      </c>
      <c r="D19033">
        <v>4150450668</v>
      </c>
    </row>
    <row r="19034" spans="1:4" x14ac:dyDescent="0.3">
      <c r="A19034" t="s">
        <v>21342</v>
      </c>
      <c r="B19034" t="s">
        <v>2380</v>
      </c>
      <c r="C19034">
        <v>23136</v>
      </c>
      <c r="D19034">
        <v>132027631</v>
      </c>
    </row>
    <row r="19035" spans="1:4" x14ac:dyDescent="0.3">
      <c r="A19035" t="s">
        <v>21343</v>
      </c>
      <c r="B19035" t="s">
        <v>2075</v>
      </c>
      <c r="C19035">
        <v>39331</v>
      </c>
      <c r="D19035">
        <v>7533163729</v>
      </c>
    </row>
    <row r="19036" spans="1:4" x14ac:dyDescent="0.3">
      <c r="A19036" t="s">
        <v>21344</v>
      </c>
      <c r="B19036" t="s">
        <v>2057</v>
      </c>
      <c r="C19036">
        <v>34189</v>
      </c>
      <c r="D19036">
        <v>7178607831</v>
      </c>
    </row>
    <row r="19037" spans="1:4" x14ac:dyDescent="0.3">
      <c r="A19037" t="s">
        <v>21345</v>
      </c>
      <c r="B19037" t="s">
        <v>2567</v>
      </c>
      <c r="C19037">
        <v>36555</v>
      </c>
      <c r="D19037">
        <v>7132417177</v>
      </c>
    </row>
    <row r="19038" spans="1:4" x14ac:dyDescent="0.3">
      <c r="A19038" t="s">
        <v>21346</v>
      </c>
      <c r="B19038" t="s">
        <v>2401</v>
      </c>
      <c r="C19038">
        <v>32142</v>
      </c>
      <c r="D19038">
        <v>5285704227</v>
      </c>
    </row>
    <row r="19039" spans="1:4" x14ac:dyDescent="0.3">
      <c r="A19039" t="s">
        <v>21347</v>
      </c>
      <c r="B19039" t="s">
        <v>2574</v>
      </c>
      <c r="C19039">
        <v>26190</v>
      </c>
      <c r="D19039">
        <v>4670832530</v>
      </c>
    </row>
    <row r="19040" spans="1:4" x14ac:dyDescent="0.3">
      <c r="A19040" t="s">
        <v>21348</v>
      </c>
      <c r="B19040" t="s">
        <v>2491</v>
      </c>
      <c r="C19040">
        <v>53861</v>
      </c>
      <c r="D19040">
        <v>977779009</v>
      </c>
    </row>
    <row r="19041" spans="1:4" x14ac:dyDescent="0.3">
      <c r="A19041" t="s">
        <v>21349</v>
      </c>
      <c r="B19041" t="s">
        <v>3512</v>
      </c>
      <c r="C19041">
        <v>22653</v>
      </c>
      <c r="D19041">
        <v>4839119791</v>
      </c>
    </row>
    <row r="19042" spans="1:4" x14ac:dyDescent="0.3">
      <c r="A19042" t="s">
        <v>21350</v>
      </c>
      <c r="B19042" t="s">
        <v>3253</v>
      </c>
      <c r="C19042">
        <v>51955</v>
      </c>
      <c r="D19042">
        <v>1042822263</v>
      </c>
    </row>
    <row r="19043" spans="1:4" x14ac:dyDescent="0.3">
      <c r="A19043" t="s">
        <v>21351</v>
      </c>
      <c r="B19043" t="s">
        <v>3517</v>
      </c>
      <c r="C19043">
        <v>30292</v>
      </c>
      <c r="D19043">
        <v>6313424239</v>
      </c>
    </row>
    <row r="19044" spans="1:4" x14ac:dyDescent="0.3">
      <c r="A19044" t="s">
        <v>21352</v>
      </c>
      <c r="B19044" t="s">
        <v>1934</v>
      </c>
      <c r="C19044">
        <v>58980</v>
      </c>
      <c r="D19044">
        <v>483886254</v>
      </c>
    </row>
    <row r="19045" spans="1:4" x14ac:dyDescent="0.3">
      <c r="A19045" t="s">
        <v>21353</v>
      </c>
      <c r="B19045" t="s">
        <v>1948</v>
      </c>
      <c r="C19045">
        <v>13698</v>
      </c>
      <c r="D19045">
        <v>2809344809</v>
      </c>
    </row>
    <row r="19046" spans="1:4" x14ac:dyDescent="0.3">
      <c r="A19046" t="s">
        <v>21354</v>
      </c>
      <c r="B19046" t="s">
        <v>2385</v>
      </c>
      <c r="C19046">
        <v>54472</v>
      </c>
      <c r="D19046">
        <v>2314136845</v>
      </c>
    </row>
    <row r="19047" spans="1:4" x14ac:dyDescent="0.3">
      <c r="A19047" t="s">
        <v>21355</v>
      </c>
      <c r="B19047" t="s">
        <v>2378</v>
      </c>
      <c r="C19047">
        <v>52239</v>
      </c>
      <c r="D19047">
        <v>1263903657</v>
      </c>
    </row>
    <row r="19048" spans="1:4" x14ac:dyDescent="0.3">
      <c r="A19048" t="s">
        <v>21356</v>
      </c>
      <c r="B19048" t="s">
        <v>3126</v>
      </c>
      <c r="C19048">
        <v>36022</v>
      </c>
      <c r="D19048">
        <v>5623896162</v>
      </c>
    </row>
    <row r="19049" spans="1:4" x14ac:dyDescent="0.3">
      <c r="A19049" t="s">
        <v>21357</v>
      </c>
      <c r="B19049" t="s">
        <v>2203</v>
      </c>
      <c r="C19049">
        <v>52316</v>
      </c>
      <c r="D19049">
        <v>6858776575</v>
      </c>
    </row>
    <row r="19050" spans="1:4" x14ac:dyDescent="0.3">
      <c r="A19050" t="s">
        <v>21358</v>
      </c>
      <c r="B19050" t="s">
        <v>2749</v>
      </c>
      <c r="C19050">
        <v>57312</v>
      </c>
      <c r="D19050">
        <v>7436398989</v>
      </c>
    </row>
    <row r="19051" spans="1:4" x14ac:dyDescent="0.3">
      <c r="A19051" t="s">
        <v>21359</v>
      </c>
      <c r="B19051" t="s">
        <v>2069</v>
      </c>
      <c r="C19051">
        <v>59857</v>
      </c>
      <c r="D19051">
        <v>5795848808</v>
      </c>
    </row>
    <row r="19052" spans="1:4" x14ac:dyDescent="0.3">
      <c r="A19052" t="s">
        <v>21360</v>
      </c>
      <c r="B19052" t="s">
        <v>2099</v>
      </c>
      <c r="C19052">
        <v>35310</v>
      </c>
      <c r="D19052">
        <v>4670832530</v>
      </c>
    </row>
    <row r="19053" spans="1:4" x14ac:dyDescent="0.3">
      <c r="A19053" t="s">
        <v>21361</v>
      </c>
      <c r="B19053" t="s">
        <v>2137</v>
      </c>
      <c r="C19053">
        <v>28311</v>
      </c>
      <c r="D19053">
        <v>1085075834</v>
      </c>
    </row>
    <row r="19054" spans="1:4" x14ac:dyDescent="0.3">
      <c r="A19054" t="s">
        <v>21362</v>
      </c>
      <c r="B19054" t="s">
        <v>3753</v>
      </c>
      <c r="C19054">
        <v>31341</v>
      </c>
      <c r="D19054">
        <v>4548725172</v>
      </c>
    </row>
    <row r="19055" spans="1:4" x14ac:dyDescent="0.3">
      <c r="A19055" t="s">
        <v>21363</v>
      </c>
      <c r="B19055" t="s">
        <v>2014</v>
      </c>
      <c r="C19055">
        <v>13701</v>
      </c>
      <c r="D19055">
        <v>1364767856</v>
      </c>
    </row>
    <row r="19056" spans="1:4" x14ac:dyDescent="0.3">
      <c r="A19056" t="s">
        <v>21364</v>
      </c>
      <c r="B19056" t="s">
        <v>2475</v>
      </c>
      <c r="C19056">
        <v>37520</v>
      </c>
      <c r="D19056">
        <v>4492546545</v>
      </c>
    </row>
    <row r="19057" spans="1:4" x14ac:dyDescent="0.3">
      <c r="A19057" t="s">
        <v>21365</v>
      </c>
      <c r="B19057" t="s">
        <v>2170</v>
      </c>
      <c r="C19057">
        <v>47486</v>
      </c>
      <c r="D19057">
        <v>2607689635</v>
      </c>
    </row>
    <row r="19058" spans="1:4" x14ac:dyDescent="0.3">
      <c r="A19058" t="s">
        <v>21366</v>
      </c>
      <c r="B19058" t="s">
        <v>2345</v>
      </c>
      <c r="C19058">
        <v>29712</v>
      </c>
      <c r="D19058">
        <v>6227038881</v>
      </c>
    </row>
    <row r="19059" spans="1:4" x14ac:dyDescent="0.3">
      <c r="A19059" t="s">
        <v>21367</v>
      </c>
      <c r="B19059" t="s">
        <v>3508</v>
      </c>
      <c r="C19059">
        <v>33135</v>
      </c>
      <c r="D19059">
        <v>9892583027</v>
      </c>
    </row>
    <row r="19060" spans="1:4" x14ac:dyDescent="0.3">
      <c r="A19060" t="s">
        <v>21368</v>
      </c>
      <c r="B19060" t="s">
        <v>2896</v>
      </c>
      <c r="C19060">
        <v>34915</v>
      </c>
      <c r="D19060">
        <v>2053848936</v>
      </c>
    </row>
    <row r="19061" spans="1:4" x14ac:dyDescent="0.3">
      <c r="A19061" t="s">
        <v>21369</v>
      </c>
      <c r="B19061" t="s">
        <v>4422</v>
      </c>
      <c r="C19061">
        <v>33224</v>
      </c>
      <c r="D19061">
        <v>9529277938</v>
      </c>
    </row>
    <row r="19062" spans="1:4" x14ac:dyDescent="0.3">
      <c r="A19062" t="s">
        <v>21370</v>
      </c>
      <c r="B19062" t="s">
        <v>2047</v>
      </c>
      <c r="C19062">
        <v>42399</v>
      </c>
      <c r="D19062">
        <v>7645724897</v>
      </c>
    </row>
    <row r="19063" spans="1:4" x14ac:dyDescent="0.3">
      <c r="A19063" t="s">
        <v>21371</v>
      </c>
      <c r="B19063" t="s">
        <v>2118</v>
      </c>
      <c r="C19063">
        <v>50595</v>
      </c>
      <c r="D19063">
        <v>1351073265</v>
      </c>
    </row>
    <row r="19064" spans="1:4" x14ac:dyDescent="0.3">
      <c r="A19064" t="s">
        <v>21372</v>
      </c>
      <c r="B19064" t="s">
        <v>3517</v>
      </c>
      <c r="C19064">
        <v>25776</v>
      </c>
      <c r="D19064">
        <v>4610039311</v>
      </c>
    </row>
    <row r="19065" spans="1:4" x14ac:dyDescent="0.3">
      <c r="A19065" t="s">
        <v>21373</v>
      </c>
      <c r="B19065" t="s">
        <v>2665</v>
      </c>
      <c r="C19065">
        <v>46675</v>
      </c>
      <c r="D19065">
        <v>1549399640</v>
      </c>
    </row>
    <row r="19066" spans="1:4" x14ac:dyDescent="0.3">
      <c r="A19066" t="s">
        <v>21374</v>
      </c>
      <c r="B19066" t="s">
        <v>1999</v>
      </c>
      <c r="C19066">
        <v>35001</v>
      </c>
      <c r="D19066">
        <v>3145010581</v>
      </c>
    </row>
    <row r="19067" spans="1:4" x14ac:dyDescent="0.3">
      <c r="A19067" t="s">
        <v>21375</v>
      </c>
      <c r="B19067" t="s">
        <v>2536</v>
      </c>
      <c r="C19067">
        <v>22061</v>
      </c>
      <c r="D19067">
        <v>2607689635</v>
      </c>
    </row>
    <row r="19068" spans="1:4" x14ac:dyDescent="0.3">
      <c r="A19068" t="s">
        <v>21376</v>
      </c>
      <c r="B19068" t="s">
        <v>2012</v>
      </c>
      <c r="C19068">
        <v>18028</v>
      </c>
      <c r="D19068">
        <v>4472356473</v>
      </c>
    </row>
    <row r="19069" spans="1:4" x14ac:dyDescent="0.3">
      <c r="A19069" t="s">
        <v>21377</v>
      </c>
      <c r="B19069" t="s">
        <v>1960</v>
      </c>
      <c r="C19069">
        <v>49150</v>
      </c>
      <c r="D19069">
        <v>797655034</v>
      </c>
    </row>
    <row r="19070" spans="1:4" x14ac:dyDescent="0.3">
      <c r="A19070" t="s">
        <v>21378</v>
      </c>
      <c r="B19070" t="s">
        <v>2576</v>
      </c>
      <c r="C19070">
        <v>12803</v>
      </c>
      <c r="D19070">
        <v>1545110042</v>
      </c>
    </row>
    <row r="19071" spans="1:4" x14ac:dyDescent="0.3">
      <c r="A19071" t="s">
        <v>21379</v>
      </c>
      <c r="B19071" t="s">
        <v>2149</v>
      </c>
      <c r="C19071">
        <v>29339</v>
      </c>
      <c r="D19071">
        <v>4235594176</v>
      </c>
    </row>
    <row r="19072" spans="1:4" x14ac:dyDescent="0.3">
      <c r="A19072" t="s">
        <v>21380</v>
      </c>
      <c r="B19072" t="s">
        <v>2365</v>
      </c>
      <c r="C19072">
        <v>20118</v>
      </c>
      <c r="D19072">
        <v>8694120054</v>
      </c>
    </row>
    <row r="19073" spans="1:4" x14ac:dyDescent="0.3">
      <c r="A19073" t="s">
        <v>21381</v>
      </c>
      <c r="B19073" t="s">
        <v>2047</v>
      </c>
      <c r="C19073">
        <v>21840</v>
      </c>
      <c r="D19073">
        <v>4398950745</v>
      </c>
    </row>
    <row r="19074" spans="1:4" x14ac:dyDescent="0.3">
      <c r="A19074" t="s">
        <v>21382</v>
      </c>
      <c r="B19074" t="s">
        <v>2319</v>
      </c>
      <c r="C19074">
        <v>41399</v>
      </c>
      <c r="D19074">
        <v>2757793764</v>
      </c>
    </row>
    <row r="19075" spans="1:4" x14ac:dyDescent="0.3">
      <c r="A19075" t="s">
        <v>21383</v>
      </c>
      <c r="B19075" t="s">
        <v>2298</v>
      </c>
      <c r="C19075">
        <v>58245</v>
      </c>
      <c r="D19075">
        <v>8044612831</v>
      </c>
    </row>
    <row r="19076" spans="1:4" x14ac:dyDescent="0.3">
      <c r="A19076" t="s">
        <v>21384</v>
      </c>
      <c r="B19076" t="s">
        <v>2709</v>
      </c>
      <c r="C19076">
        <v>57118</v>
      </c>
      <c r="D19076">
        <v>132027631</v>
      </c>
    </row>
    <row r="19077" spans="1:4" x14ac:dyDescent="0.3">
      <c r="A19077" t="s">
        <v>21385</v>
      </c>
      <c r="B19077" t="s">
        <v>2312</v>
      </c>
      <c r="C19077">
        <v>22667</v>
      </c>
      <c r="D19077">
        <v>1541082834</v>
      </c>
    </row>
    <row r="19078" spans="1:4" x14ac:dyDescent="0.3">
      <c r="A19078" t="s">
        <v>21386</v>
      </c>
      <c r="B19078" t="s">
        <v>2992</v>
      </c>
      <c r="C19078">
        <v>14562</v>
      </c>
      <c r="D19078">
        <v>37593587</v>
      </c>
    </row>
    <row r="19079" spans="1:4" x14ac:dyDescent="0.3">
      <c r="A19079" t="s">
        <v>21387</v>
      </c>
      <c r="B19079" t="s">
        <v>2069</v>
      </c>
      <c r="C19079">
        <v>27985</v>
      </c>
      <c r="D19079">
        <v>1263903657</v>
      </c>
    </row>
    <row r="19080" spans="1:4" x14ac:dyDescent="0.3">
      <c r="A19080" t="s">
        <v>21388</v>
      </c>
      <c r="B19080" t="s">
        <v>2207</v>
      </c>
      <c r="C19080">
        <v>45488</v>
      </c>
      <c r="D19080">
        <v>1787288307</v>
      </c>
    </row>
    <row r="19081" spans="1:4" x14ac:dyDescent="0.3">
      <c r="A19081" t="s">
        <v>21389</v>
      </c>
      <c r="B19081" t="s">
        <v>3169</v>
      </c>
      <c r="C19081">
        <v>11831</v>
      </c>
      <c r="D19081">
        <v>8189289020</v>
      </c>
    </row>
    <row r="19082" spans="1:4" x14ac:dyDescent="0.3">
      <c r="A19082" t="s">
        <v>21390</v>
      </c>
      <c r="B19082" t="s">
        <v>2079</v>
      </c>
      <c r="C19082">
        <v>14385</v>
      </c>
      <c r="D19082">
        <v>6279928705</v>
      </c>
    </row>
    <row r="19083" spans="1:4" x14ac:dyDescent="0.3">
      <c r="A19083" t="s">
        <v>21391</v>
      </c>
      <c r="B19083" t="s">
        <v>3144</v>
      </c>
      <c r="C19083">
        <v>33070</v>
      </c>
      <c r="D19083">
        <v>1462166245</v>
      </c>
    </row>
    <row r="19084" spans="1:4" x14ac:dyDescent="0.3">
      <c r="A19084" t="s">
        <v>21392</v>
      </c>
      <c r="B19084" t="s">
        <v>2951</v>
      </c>
      <c r="C19084">
        <v>30879</v>
      </c>
      <c r="D19084">
        <v>4877108939</v>
      </c>
    </row>
    <row r="19085" spans="1:4" x14ac:dyDescent="0.3">
      <c r="A19085" t="s">
        <v>21393</v>
      </c>
      <c r="B19085" t="s">
        <v>2264</v>
      </c>
      <c r="C19085">
        <v>34470</v>
      </c>
      <c r="D19085">
        <v>3101620996</v>
      </c>
    </row>
    <row r="19086" spans="1:4" x14ac:dyDescent="0.3">
      <c r="A19086" t="s">
        <v>21394</v>
      </c>
      <c r="B19086" t="s">
        <v>3235</v>
      </c>
      <c r="C19086">
        <v>35933</v>
      </c>
      <c r="D19086">
        <v>3016741628</v>
      </c>
    </row>
    <row r="19087" spans="1:4" x14ac:dyDescent="0.3">
      <c r="A19087" t="s">
        <v>21395</v>
      </c>
      <c r="B19087" t="s">
        <v>2177</v>
      </c>
      <c r="C19087">
        <v>11481</v>
      </c>
      <c r="D19087">
        <v>1541082834</v>
      </c>
    </row>
    <row r="19088" spans="1:4" x14ac:dyDescent="0.3">
      <c r="A19088" t="s">
        <v>21396</v>
      </c>
      <c r="B19088" t="s">
        <v>2316</v>
      </c>
      <c r="C19088">
        <v>41685</v>
      </c>
      <c r="D19088">
        <v>232367817</v>
      </c>
    </row>
    <row r="19089" spans="1:4" x14ac:dyDescent="0.3">
      <c r="A19089" t="s">
        <v>21397</v>
      </c>
      <c r="B19089" t="s">
        <v>2369</v>
      </c>
      <c r="C19089">
        <v>23778</v>
      </c>
      <c r="D19089">
        <v>9089601147</v>
      </c>
    </row>
    <row r="19090" spans="1:4" x14ac:dyDescent="0.3">
      <c r="A19090" t="s">
        <v>21398</v>
      </c>
      <c r="B19090" t="s">
        <v>2498</v>
      </c>
      <c r="C19090">
        <v>49205</v>
      </c>
      <c r="D19090">
        <v>37593587</v>
      </c>
    </row>
    <row r="19091" spans="1:4" x14ac:dyDescent="0.3">
      <c r="A19091" t="s">
        <v>21399</v>
      </c>
      <c r="B19091" t="s">
        <v>2650</v>
      </c>
      <c r="C19091">
        <v>57489</v>
      </c>
      <c r="D19091">
        <v>4783377790</v>
      </c>
    </row>
    <row r="19092" spans="1:4" x14ac:dyDescent="0.3">
      <c r="A19092" t="s">
        <v>21400</v>
      </c>
      <c r="B19092" t="s">
        <v>3126</v>
      </c>
      <c r="C19092">
        <v>44510</v>
      </c>
      <c r="D19092">
        <v>250257920</v>
      </c>
    </row>
    <row r="19093" spans="1:4" x14ac:dyDescent="0.3">
      <c r="A19093" t="s">
        <v>21401</v>
      </c>
      <c r="B19093" t="s">
        <v>2164</v>
      </c>
      <c r="C19093">
        <v>21483</v>
      </c>
      <c r="D19093">
        <v>7070564503</v>
      </c>
    </row>
    <row r="19094" spans="1:4" x14ac:dyDescent="0.3">
      <c r="A19094" t="s">
        <v>21402</v>
      </c>
      <c r="B19094" t="s">
        <v>2614</v>
      </c>
      <c r="C19094">
        <v>59663</v>
      </c>
      <c r="D19094">
        <v>3877279783</v>
      </c>
    </row>
    <row r="19095" spans="1:4" x14ac:dyDescent="0.3">
      <c r="A19095" t="s">
        <v>21403</v>
      </c>
      <c r="B19095" t="s">
        <v>2316</v>
      </c>
      <c r="C19095">
        <v>19533</v>
      </c>
      <c r="D19095">
        <v>7205288142</v>
      </c>
    </row>
    <row r="19096" spans="1:4" x14ac:dyDescent="0.3">
      <c r="A19096" t="s">
        <v>21404</v>
      </c>
      <c r="B19096" t="s">
        <v>3558</v>
      </c>
      <c r="C19096">
        <v>59361</v>
      </c>
      <c r="D19096">
        <v>5792300712</v>
      </c>
    </row>
    <row r="19097" spans="1:4" x14ac:dyDescent="0.3">
      <c r="A19097" t="s">
        <v>21405</v>
      </c>
      <c r="B19097" t="s">
        <v>2151</v>
      </c>
      <c r="C19097">
        <v>26432</v>
      </c>
      <c r="D19097">
        <v>3097425365</v>
      </c>
    </row>
    <row r="19098" spans="1:4" x14ac:dyDescent="0.3">
      <c r="A19098" t="s">
        <v>21406</v>
      </c>
      <c r="B19098" t="s">
        <v>2234</v>
      </c>
      <c r="C19098">
        <v>40911</v>
      </c>
      <c r="D19098">
        <v>2958727874</v>
      </c>
    </row>
    <row r="19099" spans="1:4" x14ac:dyDescent="0.3">
      <c r="A19099" t="s">
        <v>21407</v>
      </c>
      <c r="B19099" t="s">
        <v>3041</v>
      </c>
      <c r="C19099">
        <v>37595</v>
      </c>
      <c r="D19099">
        <v>27852261</v>
      </c>
    </row>
    <row r="19100" spans="1:4" x14ac:dyDescent="0.3">
      <c r="A19100" t="s">
        <v>21408</v>
      </c>
      <c r="B19100" t="s">
        <v>2809</v>
      </c>
      <c r="C19100">
        <v>59896</v>
      </c>
      <c r="D19100">
        <v>495702854</v>
      </c>
    </row>
    <row r="19101" spans="1:4" x14ac:dyDescent="0.3">
      <c r="A19101" t="s">
        <v>21409</v>
      </c>
      <c r="B19101" t="s">
        <v>2424</v>
      </c>
      <c r="C19101">
        <v>30368</v>
      </c>
      <c r="D19101">
        <v>3915983489</v>
      </c>
    </row>
    <row r="19102" spans="1:4" x14ac:dyDescent="0.3">
      <c r="A19102" t="s">
        <v>21410</v>
      </c>
      <c r="B19102" t="s">
        <v>2179</v>
      </c>
      <c r="C19102">
        <v>27516</v>
      </c>
      <c r="D19102">
        <v>3642452728</v>
      </c>
    </row>
    <row r="19103" spans="1:4" x14ac:dyDescent="0.3">
      <c r="A19103" t="s">
        <v>21411</v>
      </c>
      <c r="B19103" t="s">
        <v>1964</v>
      </c>
      <c r="C19103">
        <v>47242</v>
      </c>
      <c r="D19103">
        <v>3915983489</v>
      </c>
    </row>
    <row r="19104" spans="1:4" x14ac:dyDescent="0.3">
      <c r="A19104" t="s">
        <v>21412</v>
      </c>
      <c r="B19104" t="s">
        <v>3915</v>
      </c>
      <c r="C19104">
        <v>59914</v>
      </c>
      <c r="D19104">
        <v>8377113392</v>
      </c>
    </row>
    <row r="19105" spans="1:4" x14ac:dyDescent="0.3">
      <c r="A19105" t="s">
        <v>21413</v>
      </c>
      <c r="B19105" t="s">
        <v>1964</v>
      </c>
      <c r="C19105">
        <v>53896</v>
      </c>
      <c r="D19105">
        <v>7453397081</v>
      </c>
    </row>
    <row r="19106" spans="1:4" x14ac:dyDescent="0.3">
      <c r="A19106" t="s">
        <v>21414</v>
      </c>
      <c r="B19106" t="s">
        <v>2190</v>
      </c>
      <c r="C19106">
        <v>45019</v>
      </c>
      <c r="D19106">
        <v>7961231404</v>
      </c>
    </row>
    <row r="19107" spans="1:4" x14ac:dyDescent="0.3">
      <c r="A19107" t="s">
        <v>21415</v>
      </c>
      <c r="B19107" t="s">
        <v>2063</v>
      </c>
      <c r="C19107">
        <v>38701</v>
      </c>
      <c r="D19107">
        <v>3956653289</v>
      </c>
    </row>
    <row r="19108" spans="1:4" x14ac:dyDescent="0.3">
      <c r="A19108" t="s">
        <v>21416</v>
      </c>
      <c r="B19108" t="s">
        <v>2614</v>
      </c>
      <c r="C19108">
        <v>40613</v>
      </c>
      <c r="D19108">
        <v>9545462825</v>
      </c>
    </row>
    <row r="19109" spans="1:4" x14ac:dyDescent="0.3">
      <c r="A19109" t="s">
        <v>21417</v>
      </c>
      <c r="B19109" t="s">
        <v>2095</v>
      </c>
      <c r="C19109">
        <v>44065</v>
      </c>
      <c r="D19109">
        <v>4499766028</v>
      </c>
    </row>
    <row r="19110" spans="1:4" x14ac:dyDescent="0.3">
      <c r="A19110" t="s">
        <v>21418</v>
      </c>
      <c r="B19110" t="s">
        <v>2047</v>
      </c>
      <c r="C19110">
        <v>20427</v>
      </c>
      <c r="D19110">
        <v>5403399259</v>
      </c>
    </row>
    <row r="19111" spans="1:4" x14ac:dyDescent="0.3">
      <c r="A19111" t="s">
        <v>21419</v>
      </c>
      <c r="B19111" t="s">
        <v>1944</v>
      </c>
      <c r="C19111">
        <v>25402</v>
      </c>
      <c r="D19111">
        <v>1992195951</v>
      </c>
    </row>
    <row r="19112" spans="1:4" x14ac:dyDescent="0.3">
      <c r="A19112" t="s">
        <v>21420</v>
      </c>
      <c r="B19112" t="s">
        <v>2606</v>
      </c>
      <c r="C19112">
        <v>59053</v>
      </c>
      <c r="D19112">
        <v>6471464479</v>
      </c>
    </row>
    <row r="19113" spans="1:4" x14ac:dyDescent="0.3">
      <c r="A19113" t="s">
        <v>21421</v>
      </c>
      <c r="B19113" t="s">
        <v>2217</v>
      </c>
      <c r="C19113">
        <v>47189</v>
      </c>
      <c r="D19113">
        <v>7469392467</v>
      </c>
    </row>
    <row r="19114" spans="1:4" x14ac:dyDescent="0.3">
      <c r="A19114" t="s">
        <v>21422</v>
      </c>
      <c r="B19114" t="s">
        <v>2358</v>
      </c>
      <c r="C19114">
        <v>29658</v>
      </c>
      <c r="D19114">
        <v>901154172</v>
      </c>
    </row>
    <row r="19115" spans="1:4" x14ac:dyDescent="0.3">
      <c r="A19115" t="s">
        <v>21423</v>
      </c>
      <c r="B19115" t="s">
        <v>1938</v>
      </c>
      <c r="C19115">
        <v>52969</v>
      </c>
      <c r="D19115">
        <v>1606657585</v>
      </c>
    </row>
    <row r="19116" spans="1:4" x14ac:dyDescent="0.3">
      <c r="A19116" t="s">
        <v>21424</v>
      </c>
      <c r="B19116" t="s">
        <v>2168</v>
      </c>
      <c r="C19116">
        <v>13695</v>
      </c>
      <c r="D19116">
        <v>7760701055</v>
      </c>
    </row>
    <row r="19117" spans="1:4" x14ac:dyDescent="0.3">
      <c r="A19117" t="s">
        <v>21425</v>
      </c>
      <c r="B19117" t="s">
        <v>3126</v>
      </c>
      <c r="C19117">
        <v>56368</v>
      </c>
      <c r="D19117">
        <v>9855833406</v>
      </c>
    </row>
    <row r="19118" spans="1:4" x14ac:dyDescent="0.3">
      <c r="A19118" t="s">
        <v>21426</v>
      </c>
      <c r="B19118" t="s">
        <v>2387</v>
      </c>
      <c r="C19118">
        <v>53163</v>
      </c>
      <c r="D19118">
        <v>8832488175</v>
      </c>
    </row>
    <row r="19119" spans="1:4" x14ac:dyDescent="0.3">
      <c r="A19119" t="s">
        <v>21427</v>
      </c>
      <c r="B19119" t="s">
        <v>2563</v>
      </c>
      <c r="C19119">
        <v>23044</v>
      </c>
      <c r="D19119">
        <v>1149008652</v>
      </c>
    </row>
    <row r="19120" spans="1:4" x14ac:dyDescent="0.3">
      <c r="A19120" t="s">
        <v>21428</v>
      </c>
      <c r="B19120" t="s">
        <v>1948</v>
      </c>
      <c r="C19120">
        <v>33380</v>
      </c>
      <c r="D19120">
        <v>9458901820</v>
      </c>
    </row>
    <row r="19121" spans="1:4" x14ac:dyDescent="0.3">
      <c r="A19121" t="s">
        <v>21429</v>
      </c>
      <c r="B19121" t="s">
        <v>2323</v>
      </c>
      <c r="C19121">
        <v>16056</v>
      </c>
      <c r="D19121">
        <v>769312748</v>
      </c>
    </row>
    <row r="19122" spans="1:4" x14ac:dyDescent="0.3">
      <c r="A19122" t="s">
        <v>21430</v>
      </c>
      <c r="B19122" t="s">
        <v>2158</v>
      </c>
      <c r="C19122">
        <v>15941</v>
      </c>
      <c r="D19122">
        <v>2922893758</v>
      </c>
    </row>
    <row r="19123" spans="1:4" x14ac:dyDescent="0.3">
      <c r="A19123" t="s">
        <v>21431</v>
      </c>
      <c r="B19123" t="s">
        <v>2079</v>
      </c>
      <c r="C19123">
        <v>55466</v>
      </c>
      <c r="D19123">
        <v>5519420165</v>
      </c>
    </row>
    <row r="19124" spans="1:4" x14ac:dyDescent="0.3">
      <c r="A19124" t="s">
        <v>21432</v>
      </c>
      <c r="B19124" t="s">
        <v>2970</v>
      </c>
      <c r="C19124">
        <v>44999</v>
      </c>
      <c r="D19124">
        <v>1953937357</v>
      </c>
    </row>
    <row r="19125" spans="1:4" x14ac:dyDescent="0.3">
      <c r="A19125" t="s">
        <v>21433</v>
      </c>
      <c r="B19125" t="s">
        <v>2380</v>
      </c>
      <c r="C19125">
        <v>42235</v>
      </c>
      <c r="D19125">
        <v>274599287</v>
      </c>
    </row>
    <row r="19126" spans="1:4" x14ac:dyDescent="0.3">
      <c r="A19126" t="s">
        <v>21434</v>
      </c>
      <c r="B19126" t="s">
        <v>2008</v>
      </c>
      <c r="C19126">
        <v>56304</v>
      </c>
      <c r="D19126">
        <v>9104569016</v>
      </c>
    </row>
    <row r="19127" spans="1:4" x14ac:dyDescent="0.3">
      <c r="A19127" t="s">
        <v>21435</v>
      </c>
      <c r="B19127" t="s">
        <v>1982</v>
      </c>
      <c r="C19127">
        <v>39953</v>
      </c>
      <c r="D19127">
        <v>7373156215</v>
      </c>
    </row>
    <row r="19128" spans="1:4" x14ac:dyDescent="0.3">
      <c r="A19128" t="s">
        <v>21436</v>
      </c>
      <c r="B19128" t="s">
        <v>2415</v>
      </c>
      <c r="C19128">
        <v>38605</v>
      </c>
      <c r="D19128">
        <v>7467563949</v>
      </c>
    </row>
    <row r="19129" spans="1:4" x14ac:dyDescent="0.3">
      <c r="A19129" t="s">
        <v>21437</v>
      </c>
      <c r="B19129" t="s">
        <v>2329</v>
      </c>
      <c r="C19129">
        <v>22404</v>
      </c>
      <c r="D19129">
        <v>29906814</v>
      </c>
    </row>
    <row r="19130" spans="1:4" x14ac:dyDescent="0.3">
      <c r="A19130" t="s">
        <v>21438</v>
      </c>
      <c r="B19130" t="s">
        <v>2752</v>
      </c>
      <c r="C19130">
        <v>52919</v>
      </c>
      <c r="D19130">
        <v>5503746279</v>
      </c>
    </row>
    <row r="19131" spans="1:4" x14ac:dyDescent="0.3">
      <c r="A19131" t="s">
        <v>21439</v>
      </c>
      <c r="B19131" t="s">
        <v>3297</v>
      </c>
      <c r="C19131">
        <v>55959</v>
      </c>
      <c r="D19131">
        <v>8568859739</v>
      </c>
    </row>
    <row r="19132" spans="1:4" x14ac:dyDescent="0.3">
      <c r="A19132" t="s">
        <v>21440</v>
      </c>
      <c r="B19132" t="s">
        <v>2271</v>
      </c>
      <c r="C19132">
        <v>47210</v>
      </c>
      <c r="D19132">
        <v>7243767311</v>
      </c>
    </row>
    <row r="19133" spans="1:4" x14ac:dyDescent="0.3">
      <c r="A19133" t="s">
        <v>21441</v>
      </c>
      <c r="B19133" t="s">
        <v>2990</v>
      </c>
      <c r="C19133">
        <v>59489</v>
      </c>
      <c r="D19133">
        <v>4185019157</v>
      </c>
    </row>
    <row r="19134" spans="1:4" x14ac:dyDescent="0.3">
      <c r="A19134" t="s">
        <v>21442</v>
      </c>
      <c r="B19134" t="s">
        <v>2841</v>
      </c>
      <c r="C19134">
        <v>52937</v>
      </c>
      <c r="D19134">
        <v>3219601650</v>
      </c>
    </row>
    <row r="19135" spans="1:4" x14ac:dyDescent="0.3">
      <c r="A19135" t="s">
        <v>21443</v>
      </c>
      <c r="B19135" t="s">
        <v>2790</v>
      </c>
      <c r="C19135">
        <v>45173</v>
      </c>
      <c r="D19135">
        <v>4223282808</v>
      </c>
    </row>
    <row r="19136" spans="1:4" x14ac:dyDescent="0.3">
      <c r="A19136" t="s">
        <v>21444</v>
      </c>
      <c r="B19136" t="s">
        <v>2916</v>
      </c>
      <c r="C19136">
        <v>16249</v>
      </c>
      <c r="D19136">
        <v>7621218967</v>
      </c>
    </row>
    <row r="19137" spans="1:4" x14ac:dyDescent="0.3">
      <c r="A19137" t="s">
        <v>21445</v>
      </c>
      <c r="B19137" t="s">
        <v>2290</v>
      </c>
      <c r="C19137">
        <v>10033</v>
      </c>
      <c r="D19137">
        <v>826490107</v>
      </c>
    </row>
    <row r="19138" spans="1:4" x14ac:dyDescent="0.3">
      <c r="A19138" t="s">
        <v>21446</v>
      </c>
      <c r="B19138" t="s">
        <v>1934</v>
      </c>
      <c r="C19138">
        <v>53366</v>
      </c>
      <c r="D19138">
        <v>7625163059</v>
      </c>
    </row>
    <row r="19139" spans="1:4" x14ac:dyDescent="0.3">
      <c r="A19139" t="s">
        <v>21447</v>
      </c>
      <c r="B19139" t="s">
        <v>2452</v>
      </c>
      <c r="C19139">
        <v>33597</v>
      </c>
      <c r="D19139">
        <v>6172549286</v>
      </c>
    </row>
    <row r="19140" spans="1:4" x14ac:dyDescent="0.3">
      <c r="A19140" t="s">
        <v>21448</v>
      </c>
      <c r="B19140" t="s">
        <v>2431</v>
      </c>
      <c r="C19140">
        <v>51315</v>
      </c>
      <c r="D19140">
        <v>303831626</v>
      </c>
    </row>
    <row r="19141" spans="1:4" x14ac:dyDescent="0.3">
      <c r="A19141" t="s">
        <v>21449</v>
      </c>
      <c r="B19141" t="s">
        <v>2369</v>
      </c>
      <c r="C19141">
        <v>30436</v>
      </c>
      <c r="D19141">
        <v>7837437543</v>
      </c>
    </row>
    <row r="19142" spans="1:4" x14ac:dyDescent="0.3">
      <c r="A19142" t="s">
        <v>21450</v>
      </c>
      <c r="B19142" t="s">
        <v>2067</v>
      </c>
      <c r="C19142">
        <v>29112</v>
      </c>
      <c r="D19142">
        <v>85304042</v>
      </c>
    </row>
    <row r="19143" spans="1:4" x14ac:dyDescent="0.3">
      <c r="A19143" t="s">
        <v>21451</v>
      </c>
      <c r="B19143" t="s">
        <v>2182</v>
      </c>
      <c r="C19143">
        <v>43032</v>
      </c>
      <c r="D19143">
        <v>9829586073</v>
      </c>
    </row>
    <row r="19144" spans="1:4" x14ac:dyDescent="0.3">
      <c r="A19144" t="s">
        <v>21452</v>
      </c>
      <c r="B19144" t="s">
        <v>3126</v>
      </c>
      <c r="C19144">
        <v>31919</v>
      </c>
      <c r="D19144">
        <v>2551917727</v>
      </c>
    </row>
    <row r="19145" spans="1:4" x14ac:dyDescent="0.3">
      <c r="A19145" t="s">
        <v>21453</v>
      </c>
      <c r="B19145" t="s">
        <v>2731</v>
      </c>
      <c r="C19145">
        <v>48441</v>
      </c>
      <c r="D19145">
        <v>3933021111</v>
      </c>
    </row>
    <row r="19146" spans="1:4" x14ac:dyDescent="0.3">
      <c r="A19146" t="s">
        <v>21454</v>
      </c>
      <c r="B19146" t="s">
        <v>2127</v>
      </c>
      <c r="C19146">
        <v>34711</v>
      </c>
      <c r="D19146">
        <v>6695538166</v>
      </c>
    </row>
    <row r="19147" spans="1:4" x14ac:dyDescent="0.3">
      <c r="A19147" t="s">
        <v>21455</v>
      </c>
      <c r="B19147" t="s">
        <v>2809</v>
      </c>
      <c r="C19147">
        <v>14923</v>
      </c>
      <c r="D19147">
        <v>6713405010</v>
      </c>
    </row>
    <row r="19148" spans="1:4" x14ac:dyDescent="0.3">
      <c r="A19148" t="s">
        <v>21456</v>
      </c>
      <c r="B19148" t="s">
        <v>2507</v>
      </c>
      <c r="C19148">
        <v>22376</v>
      </c>
      <c r="D19148">
        <v>7273123196</v>
      </c>
    </row>
    <row r="19149" spans="1:4" x14ac:dyDescent="0.3">
      <c r="A19149" t="s">
        <v>21457</v>
      </c>
      <c r="B19149" t="s">
        <v>3201</v>
      </c>
      <c r="C19149">
        <v>51160</v>
      </c>
      <c r="D19149">
        <v>1755716656</v>
      </c>
    </row>
    <row r="19150" spans="1:4" x14ac:dyDescent="0.3">
      <c r="A19150" t="s">
        <v>21458</v>
      </c>
      <c r="B19150" t="s">
        <v>2018</v>
      </c>
      <c r="C19150">
        <v>24071</v>
      </c>
      <c r="D19150">
        <v>6148303353</v>
      </c>
    </row>
    <row r="19151" spans="1:4" x14ac:dyDescent="0.3">
      <c r="A19151" t="s">
        <v>21459</v>
      </c>
      <c r="B19151" t="s">
        <v>4163</v>
      </c>
      <c r="C19151">
        <v>57067</v>
      </c>
      <c r="D19151">
        <v>76572129</v>
      </c>
    </row>
    <row r="19152" spans="1:4" x14ac:dyDescent="0.3">
      <c r="A19152" t="s">
        <v>21460</v>
      </c>
      <c r="B19152" t="s">
        <v>2722</v>
      </c>
      <c r="C19152">
        <v>40960</v>
      </c>
      <c r="D19152">
        <v>509393462</v>
      </c>
    </row>
    <row r="19153" spans="1:4" x14ac:dyDescent="0.3">
      <c r="A19153" t="s">
        <v>21461</v>
      </c>
      <c r="B19153" t="s">
        <v>2095</v>
      </c>
      <c r="C19153">
        <v>53520</v>
      </c>
      <c r="D19153">
        <v>8682006391</v>
      </c>
    </row>
    <row r="19154" spans="1:4" x14ac:dyDescent="0.3">
      <c r="A19154" t="s">
        <v>21462</v>
      </c>
      <c r="B19154" t="s">
        <v>2736</v>
      </c>
      <c r="C19154">
        <v>51821</v>
      </c>
      <c r="D19154">
        <v>7837437543</v>
      </c>
    </row>
    <row r="19155" spans="1:4" x14ac:dyDescent="0.3">
      <c r="A19155" t="s">
        <v>21463</v>
      </c>
      <c r="B19155" t="s">
        <v>3169</v>
      </c>
      <c r="C19155">
        <v>21069</v>
      </c>
      <c r="D19155">
        <v>7469392467</v>
      </c>
    </row>
    <row r="19156" spans="1:4" x14ac:dyDescent="0.3">
      <c r="A19156" t="s">
        <v>21464</v>
      </c>
      <c r="B19156" t="s">
        <v>2507</v>
      </c>
      <c r="C19156">
        <v>13786</v>
      </c>
      <c r="D19156">
        <v>1419116835</v>
      </c>
    </row>
    <row r="19157" spans="1:4" x14ac:dyDescent="0.3">
      <c r="A19157" t="s">
        <v>21465</v>
      </c>
      <c r="B19157" t="s">
        <v>2097</v>
      </c>
      <c r="C19157">
        <v>21911</v>
      </c>
      <c r="D19157">
        <v>6961242316</v>
      </c>
    </row>
    <row r="19158" spans="1:4" x14ac:dyDescent="0.3">
      <c r="A19158" t="s">
        <v>21466</v>
      </c>
      <c r="B19158" t="s">
        <v>2636</v>
      </c>
      <c r="C19158">
        <v>50355</v>
      </c>
      <c r="D19158">
        <v>5779075530</v>
      </c>
    </row>
    <row r="19159" spans="1:4" x14ac:dyDescent="0.3">
      <c r="A19159" t="s">
        <v>21467</v>
      </c>
      <c r="B19159" t="s">
        <v>2103</v>
      </c>
      <c r="C19159">
        <v>35714</v>
      </c>
      <c r="D19159">
        <v>1992195951</v>
      </c>
    </row>
    <row r="19160" spans="1:4" x14ac:dyDescent="0.3">
      <c r="A19160" t="s">
        <v>21468</v>
      </c>
      <c r="B19160" t="s">
        <v>2647</v>
      </c>
      <c r="C19160">
        <v>20103</v>
      </c>
      <c r="D19160">
        <v>9624054975</v>
      </c>
    </row>
    <row r="19161" spans="1:4" x14ac:dyDescent="0.3">
      <c r="A19161" t="s">
        <v>21469</v>
      </c>
      <c r="B19161" t="s">
        <v>2111</v>
      </c>
      <c r="C19161">
        <v>55170</v>
      </c>
      <c r="D19161">
        <v>2083520173</v>
      </c>
    </row>
    <row r="19162" spans="1:4" x14ac:dyDescent="0.3">
      <c r="A19162" t="s">
        <v>21470</v>
      </c>
      <c r="B19162" t="s">
        <v>2824</v>
      </c>
      <c r="C19162">
        <v>54330</v>
      </c>
      <c r="D19162">
        <v>2565290632</v>
      </c>
    </row>
    <row r="19163" spans="1:4" x14ac:dyDescent="0.3">
      <c r="A19163" t="s">
        <v>21471</v>
      </c>
      <c r="B19163" t="s">
        <v>2380</v>
      </c>
      <c r="C19163">
        <v>27097</v>
      </c>
      <c r="D19163">
        <v>3560320844</v>
      </c>
    </row>
    <row r="19164" spans="1:4" x14ac:dyDescent="0.3">
      <c r="A19164" t="s">
        <v>21472</v>
      </c>
      <c r="B19164" t="s">
        <v>2049</v>
      </c>
      <c r="C19164">
        <v>52635</v>
      </c>
      <c r="D19164">
        <v>2480515559</v>
      </c>
    </row>
    <row r="19165" spans="1:4" x14ac:dyDescent="0.3">
      <c r="A19165" t="s">
        <v>21473</v>
      </c>
      <c r="B19165" t="s">
        <v>3113</v>
      </c>
      <c r="C19165">
        <v>32399</v>
      </c>
      <c r="D19165">
        <v>583595162</v>
      </c>
    </row>
    <row r="19166" spans="1:4" x14ac:dyDescent="0.3">
      <c r="A19166" t="s">
        <v>21474</v>
      </c>
      <c r="B19166" t="s">
        <v>2977</v>
      </c>
      <c r="C19166">
        <v>21855</v>
      </c>
      <c r="D19166">
        <v>5241020535</v>
      </c>
    </row>
    <row r="19167" spans="1:4" x14ac:dyDescent="0.3">
      <c r="A19167" t="s">
        <v>21475</v>
      </c>
      <c r="B19167" t="s">
        <v>2065</v>
      </c>
      <c r="C19167">
        <v>38838</v>
      </c>
      <c r="D19167">
        <v>3156820482</v>
      </c>
    </row>
    <row r="19168" spans="1:4" x14ac:dyDescent="0.3">
      <c r="A19168" t="s">
        <v>21476</v>
      </c>
      <c r="B19168" t="s">
        <v>2168</v>
      </c>
      <c r="C19168">
        <v>26258</v>
      </c>
      <c r="D19168">
        <v>2547511673</v>
      </c>
    </row>
    <row r="19169" spans="1:4" x14ac:dyDescent="0.3">
      <c r="A19169" t="s">
        <v>21477</v>
      </c>
      <c r="B19169" t="s">
        <v>2488</v>
      </c>
      <c r="C19169">
        <v>21476</v>
      </c>
      <c r="D19169">
        <v>1192770250</v>
      </c>
    </row>
    <row r="19170" spans="1:4" x14ac:dyDescent="0.3">
      <c r="A19170" t="s">
        <v>21478</v>
      </c>
      <c r="B19170" t="s">
        <v>2647</v>
      </c>
      <c r="C19170">
        <v>49171</v>
      </c>
      <c r="D19170">
        <v>8069192305</v>
      </c>
    </row>
    <row r="19171" spans="1:4" x14ac:dyDescent="0.3">
      <c r="A19171" t="s">
        <v>21479</v>
      </c>
      <c r="B19171" t="s">
        <v>2319</v>
      </c>
      <c r="C19171">
        <v>48971</v>
      </c>
      <c r="D19171">
        <v>1659448174</v>
      </c>
    </row>
    <row r="19172" spans="1:4" x14ac:dyDescent="0.3">
      <c r="A19172" t="s">
        <v>21480</v>
      </c>
      <c r="B19172" t="s">
        <v>2135</v>
      </c>
      <c r="C19172">
        <v>55375</v>
      </c>
      <c r="D19172">
        <v>8419732141</v>
      </c>
    </row>
    <row r="19173" spans="1:4" x14ac:dyDescent="0.3">
      <c r="A19173" t="s">
        <v>21481</v>
      </c>
      <c r="B19173" t="s">
        <v>2583</v>
      </c>
      <c r="C19173">
        <v>28680</v>
      </c>
      <c r="D19173">
        <v>492630925</v>
      </c>
    </row>
    <row r="19174" spans="1:4" x14ac:dyDescent="0.3">
      <c r="A19174" t="s">
        <v>21482</v>
      </c>
      <c r="B19174" t="s">
        <v>4864</v>
      </c>
      <c r="C19174">
        <v>33359</v>
      </c>
      <c r="D19174">
        <v>1456229036</v>
      </c>
    </row>
    <row r="19175" spans="1:4" x14ac:dyDescent="0.3">
      <c r="A19175" t="s">
        <v>21483</v>
      </c>
      <c r="B19175" t="s">
        <v>2916</v>
      </c>
      <c r="C19175">
        <v>50148</v>
      </c>
      <c r="D19175">
        <v>3235176993</v>
      </c>
    </row>
    <row r="19176" spans="1:4" x14ac:dyDescent="0.3">
      <c r="A19176" t="s">
        <v>21484</v>
      </c>
      <c r="B19176" t="s">
        <v>2365</v>
      </c>
      <c r="C19176">
        <v>18346</v>
      </c>
      <c r="D19176">
        <v>5353923685</v>
      </c>
    </row>
    <row r="19177" spans="1:4" x14ac:dyDescent="0.3">
      <c r="A19177" t="s">
        <v>21485</v>
      </c>
      <c r="B19177" t="s">
        <v>2841</v>
      </c>
      <c r="C19177">
        <v>12499</v>
      </c>
      <c r="D19177">
        <v>9892583027</v>
      </c>
    </row>
    <row r="19178" spans="1:4" x14ac:dyDescent="0.3">
      <c r="A19178" t="s">
        <v>21486</v>
      </c>
      <c r="B19178" t="s">
        <v>2722</v>
      </c>
      <c r="C19178">
        <v>30195</v>
      </c>
      <c r="D19178">
        <v>8676088039</v>
      </c>
    </row>
    <row r="19179" spans="1:4" x14ac:dyDescent="0.3">
      <c r="A19179" t="s">
        <v>21487</v>
      </c>
      <c r="B19179" t="s">
        <v>2103</v>
      </c>
      <c r="C19179">
        <v>51301</v>
      </c>
      <c r="D19179">
        <v>1518783783</v>
      </c>
    </row>
    <row r="19180" spans="1:4" x14ac:dyDescent="0.3">
      <c r="A19180" t="s">
        <v>21488</v>
      </c>
      <c r="B19180" t="s">
        <v>3533</v>
      </c>
      <c r="C19180">
        <v>51767</v>
      </c>
      <c r="D19180">
        <v>7957976743</v>
      </c>
    </row>
    <row r="19181" spans="1:4" x14ac:dyDescent="0.3">
      <c r="A19181" t="s">
        <v>21489</v>
      </c>
      <c r="B19181" t="s">
        <v>2089</v>
      </c>
      <c r="C19181">
        <v>44509</v>
      </c>
      <c r="D19181">
        <v>4372257910</v>
      </c>
    </row>
    <row r="19182" spans="1:4" x14ac:dyDescent="0.3">
      <c r="A19182" t="s">
        <v>21490</v>
      </c>
      <c r="B19182" t="s">
        <v>2617</v>
      </c>
      <c r="C19182">
        <v>32041</v>
      </c>
      <c r="D19182">
        <v>9617190826</v>
      </c>
    </row>
    <row r="19183" spans="1:4" x14ac:dyDescent="0.3">
      <c r="A19183" t="s">
        <v>21491</v>
      </c>
      <c r="B19183" t="s">
        <v>1950</v>
      </c>
      <c r="C19183">
        <v>21119</v>
      </c>
      <c r="D19183">
        <v>1268934771</v>
      </c>
    </row>
    <row r="19184" spans="1:4" x14ac:dyDescent="0.3">
      <c r="A19184" t="s">
        <v>21492</v>
      </c>
      <c r="B19184" t="s">
        <v>2170</v>
      </c>
      <c r="C19184">
        <v>25336</v>
      </c>
      <c r="D19184">
        <v>7625163059</v>
      </c>
    </row>
    <row r="19185" spans="1:4" x14ac:dyDescent="0.3">
      <c r="A19185" t="s">
        <v>21493</v>
      </c>
      <c r="B19185" t="s">
        <v>2970</v>
      </c>
      <c r="C19185">
        <v>23870</v>
      </c>
      <c r="D19185">
        <v>4718207207</v>
      </c>
    </row>
    <row r="19186" spans="1:4" x14ac:dyDescent="0.3">
      <c r="A19186" t="s">
        <v>21494</v>
      </c>
      <c r="B19186" t="s">
        <v>2929</v>
      </c>
      <c r="C19186">
        <v>30449</v>
      </c>
      <c r="D19186">
        <v>7074056774</v>
      </c>
    </row>
    <row r="19187" spans="1:4" x14ac:dyDescent="0.3">
      <c r="A19187" t="s">
        <v>21495</v>
      </c>
      <c r="B19187" t="s">
        <v>3113</v>
      </c>
      <c r="C19187">
        <v>17837</v>
      </c>
      <c r="D19187">
        <v>2279888742</v>
      </c>
    </row>
    <row r="19188" spans="1:4" x14ac:dyDescent="0.3">
      <c r="A19188" t="s">
        <v>21496</v>
      </c>
      <c r="B19188" t="s">
        <v>2269</v>
      </c>
      <c r="C19188">
        <v>56111</v>
      </c>
      <c r="D19188">
        <v>5561472151</v>
      </c>
    </row>
    <row r="19189" spans="1:4" x14ac:dyDescent="0.3">
      <c r="A19189" t="s">
        <v>21497</v>
      </c>
      <c r="B19189" t="s">
        <v>2242</v>
      </c>
      <c r="C19189">
        <v>57429</v>
      </c>
      <c r="D19189">
        <v>9547713507</v>
      </c>
    </row>
    <row r="19190" spans="1:4" x14ac:dyDescent="0.3">
      <c r="A19190" t="s">
        <v>21498</v>
      </c>
      <c r="B19190" t="s">
        <v>2345</v>
      </c>
      <c r="C19190">
        <v>57722</v>
      </c>
      <c r="D19190">
        <v>8644362151</v>
      </c>
    </row>
    <row r="19191" spans="1:4" x14ac:dyDescent="0.3">
      <c r="A19191" t="s">
        <v>21499</v>
      </c>
      <c r="B19191" t="s">
        <v>2533</v>
      </c>
      <c r="C19191">
        <v>22114</v>
      </c>
      <c r="D19191">
        <v>7885796000</v>
      </c>
    </row>
    <row r="19192" spans="1:4" x14ac:dyDescent="0.3">
      <c r="A19192" t="s">
        <v>21500</v>
      </c>
      <c r="B19192" t="s">
        <v>2010</v>
      </c>
      <c r="C19192">
        <v>58485</v>
      </c>
      <c r="D19192">
        <v>6720857681</v>
      </c>
    </row>
    <row r="19193" spans="1:4" x14ac:dyDescent="0.3">
      <c r="A19193" t="s">
        <v>21501</v>
      </c>
      <c r="B19193" t="s">
        <v>3758</v>
      </c>
      <c r="C19193">
        <v>35475</v>
      </c>
      <c r="D19193">
        <v>8850022085</v>
      </c>
    </row>
    <row r="19194" spans="1:4" x14ac:dyDescent="0.3">
      <c r="A19194" t="s">
        <v>21502</v>
      </c>
      <c r="B19194" t="s">
        <v>1978</v>
      </c>
      <c r="C19194">
        <v>48549</v>
      </c>
      <c r="D19194">
        <v>9624054975</v>
      </c>
    </row>
    <row r="19195" spans="1:4" x14ac:dyDescent="0.3">
      <c r="A19195" t="s">
        <v>21503</v>
      </c>
      <c r="B19195" t="s">
        <v>2970</v>
      </c>
      <c r="C19195">
        <v>22747</v>
      </c>
      <c r="D19195">
        <v>7906441400</v>
      </c>
    </row>
    <row r="19196" spans="1:4" x14ac:dyDescent="0.3">
      <c r="A19196" t="s">
        <v>21504</v>
      </c>
      <c r="B19196" t="s">
        <v>2498</v>
      </c>
      <c r="C19196">
        <v>24902</v>
      </c>
      <c r="D19196">
        <v>8162941088</v>
      </c>
    </row>
    <row r="19197" spans="1:4" x14ac:dyDescent="0.3">
      <c r="A19197" t="s">
        <v>21505</v>
      </c>
      <c r="B19197" t="s">
        <v>2197</v>
      </c>
      <c r="C19197">
        <v>49534</v>
      </c>
      <c r="D19197">
        <v>2599557828</v>
      </c>
    </row>
    <row r="19198" spans="1:4" x14ac:dyDescent="0.3">
      <c r="A19198" t="s">
        <v>21506</v>
      </c>
      <c r="B19198" t="s">
        <v>2369</v>
      </c>
      <c r="C19198">
        <v>11480</v>
      </c>
      <c r="D19198">
        <v>481875921</v>
      </c>
    </row>
    <row r="19199" spans="1:4" x14ac:dyDescent="0.3">
      <c r="A19199" t="s">
        <v>21507</v>
      </c>
      <c r="B19199" t="s">
        <v>2426</v>
      </c>
      <c r="C19199">
        <v>39501</v>
      </c>
      <c r="D19199">
        <v>2138131904</v>
      </c>
    </row>
    <row r="19200" spans="1:4" x14ac:dyDescent="0.3">
      <c r="A19200" t="s">
        <v>21508</v>
      </c>
      <c r="B19200" t="s">
        <v>2001</v>
      </c>
      <c r="C19200">
        <v>51605</v>
      </c>
      <c r="D19200">
        <v>6235447353</v>
      </c>
    </row>
    <row r="19201" spans="1:4" x14ac:dyDescent="0.3">
      <c r="A19201" t="s">
        <v>21509</v>
      </c>
      <c r="B19201" t="s">
        <v>2647</v>
      </c>
      <c r="C19201">
        <v>43717</v>
      </c>
      <c r="D19201">
        <v>701563818</v>
      </c>
    </row>
    <row r="19202" spans="1:4" x14ac:dyDescent="0.3">
      <c r="A19202" t="s">
        <v>21510</v>
      </c>
      <c r="B19202" t="s">
        <v>1978</v>
      </c>
      <c r="C19202">
        <v>23022</v>
      </c>
      <c r="D19202">
        <v>4184483038</v>
      </c>
    </row>
    <row r="19203" spans="1:4" x14ac:dyDescent="0.3">
      <c r="A19203" t="s">
        <v>21511</v>
      </c>
      <c r="B19203" t="s">
        <v>2778</v>
      </c>
      <c r="C19203">
        <v>28131</v>
      </c>
      <c r="D19203">
        <v>1755716656</v>
      </c>
    </row>
    <row r="19204" spans="1:4" x14ac:dyDescent="0.3">
      <c r="A19204" t="s">
        <v>21512</v>
      </c>
      <c r="B19204" t="s">
        <v>2378</v>
      </c>
      <c r="C19204">
        <v>31104</v>
      </c>
      <c r="D19204">
        <v>9966428720</v>
      </c>
    </row>
    <row r="19205" spans="1:4" x14ac:dyDescent="0.3">
      <c r="A19205" t="s">
        <v>21513</v>
      </c>
      <c r="B19205" t="s">
        <v>1932</v>
      </c>
      <c r="C19205">
        <v>27539</v>
      </c>
      <c r="D19205">
        <v>3000763902</v>
      </c>
    </row>
    <row r="19206" spans="1:4" x14ac:dyDescent="0.3">
      <c r="A19206" t="s">
        <v>21514</v>
      </c>
      <c r="B19206" t="s">
        <v>2360</v>
      </c>
      <c r="C19206">
        <v>40519</v>
      </c>
      <c r="D19206">
        <v>2873915978</v>
      </c>
    </row>
    <row r="19207" spans="1:4" x14ac:dyDescent="0.3">
      <c r="A19207" t="s">
        <v>21515</v>
      </c>
      <c r="B19207" t="s">
        <v>2552</v>
      </c>
      <c r="C19207">
        <v>17684</v>
      </c>
      <c r="D19207">
        <v>6410530811</v>
      </c>
    </row>
    <row r="19208" spans="1:4" x14ac:dyDescent="0.3">
      <c r="A19208" t="s">
        <v>21516</v>
      </c>
      <c r="B19208" t="s">
        <v>2345</v>
      </c>
      <c r="C19208">
        <v>26832</v>
      </c>
      <c r="D19208">
        <v>8646243699</v>
      </c>
    </row>
    <row r="19209" spans="1:4" x14ac:dyDescent="0.3">
      <c r="A19209" t="s">
        <v>21517</v>
      </c>
      <c r="B19209" t="s">
        <v>2236</v>
      </c>
      <c r="C19209">
        <v>39556</v>
      </c>
      <c r="D19209">
        <v>8731494560</v>
      </c>
    </row>
    <row r="19210" spans="1:4" x14ac:dyDescent="0.3">
      <c r="A19210" t="s">
        <v>21518</v>
      </c>
      <c r="B19210" t="s">
        <v>2057</v>
      </c>
      <c r="C19210">
        <v>11881</v>
      </c>
      <c r="D19210">
        <v>5439294325</v>
      </c>
    </row>
    <row r="19211" spans="1:4" x14ac:dyDescent="0.3">
      <c r="A19211" t="s">
        <v>21519</v>
      </c>
      <c r="B19211" t="s">
        <v>2099</v>
      </c>
      <c r="C19211">
        <v>22980</v>
      </c>
      <c r="D19211">
        <v>6531376252</v>
      </c>
    </row>
    <row r="19212" spans="1:4" x14ac:dyDescent="0.3">
      <c r="A19212" t="s">
        <v>21520</v>
      </c>
      <c r="B19212" t="s">
        <v>2026</v>
      </c>
      <c r="C19212">
        <v>59559</v>
      </c>
      <c r="D19212">
        <v>994826516</v>
      </c>
    </row>
    <row r="19213" spans="1:4" x14ac:dyDescent="0.3">
      <c r="A19213" t="s">
        <v>21521</v>
      </c>
      <c r="B19213" t="s">
        <v>4864</v>
      </c>
      <c r="C19213">
        <v>46114</v>
      </c>
      <c r="D19213">
        <v>2138131904</v>
      </c>
    </row>
    <row r="19214" spans="1:4" x14ac:dyDescent="0.3">
      <c r="A19214" t="s">
        <v>21522</v>
      </c>
      <c r="B19214" t="s">
        <v>1968</v>
      </c>
      <c r="C19214">
        <v>36938</v>
      </c>
      <c r="D19214">
        <v>3597778305</v>
      </c>
    </row>
    <row r="19215" spans="1:4" x14ac:dyDescent="0.3">
      <c r="A19215" t="s">
        <v>21523</v>
      </c>
      <c r="B19215" t="s">
        <v>2557</v>
      </c>
      <c r="C19215">
        <v>15191</v>
      </c>
      <c r="D19215">
        <v>8911781207</v>
      </c>
    </row>
    <row r="19216" spans="1:4" x14ac:dyDescent="0.3">
      <c r="A19216" t="s">
        <v>21524</v>
      </c>
      <c r="B19216" t="s">
        <v>2121</v>
      </c>
      <c r="C19216">
        <v>54144</v>
      </c>
      <c r="D19216">
        <v>1014658829</v>
      </c>
    </row>
    <row r="19217" spans="1:4" x14ac:dyDescent="0.3">
      <c r="A19217" t="s">
        <v>21525</v>
      </c>
      <c r="B19217" t="s">
        <v>3126</v>
      </c>
      <c r="C19217">
        <v>29423</v>
      </c>
      <c r="D19217">
        <v>7479962290</v>
      </c>
    </row>
    <row r="19218" spans="1:4" x14ac:dyDescent="0.3">
      <c r="A19218" t="s">
        <v>21526</v>
      </c>
      <c r="B19218" t="s">
        <v>1970</v>
      </c>
      <c r="C19218">
        <v>50121</v>
      </c>
      <c r="D19218">
        <v>8069192305</v>
      </c>
    </row>
    <row r="19219" spans="1:4" x14ac:dyDescent="0.3">
      <c r="A19219" t="s">
        <v>21527</v>
      </c>
      <c r="B19219" t="s">
        <v>4422</v>
      </c>
      <c r="C19219">
        <v>11011</v>
      </c>
      <c r="D19219">
        <v>7160109333</v>
      </c>
    </row>
    <row r="19220" spans="1:4" x14ac:dyDescent="0.3">
      <c r="A19220" t="s">
        <v>21528</v>
      </c>
      <c r="B19220" t="s">
        <v>2325</v>
      </c>
      <c r="C19220">
        <v>31881</v>
      </c>
      <c r="D19220">
        <v>4730395069</v>
      </c>
    </row>
    <row r="19221" spans="1:4" x14ac:dyDescent="0.3">
      <c r="A19221" t="s">
        <v>21529</v>
      </c>
      <c r="B19221" t="s">
        <v>2687</v>
      </c>
      <c r="C19221">
        <v>40032</v>
      </c>
      <c r="D19221">
        <v>6364724701</v>
      </c>
    </row>
    <row r="19222" spans="1:4" x14ac:dyDescent="0.3">
      <c r="A19222" t="s">
        <v>21530</v>
      </c>
      <c r="B19222" t="s">
        <v>2217</v>
      </c>
      <c r="C19222">
        <v>15531</v>
      </c>
      <c r="D19222">
        <v>4808886316</v>
      </c>
    </row>
    <row r="19223" spans="1:4" x14ac:dyDescent="0.3">
      <c r="A19223" t="s">
        <v>21531</v>
      </c>
      <c r="B19223" t="s">
        <v>2670</v>
      </c>
      <c r="C19223">
        <v>12623</v>
      </c>
      <c r="D19223">
        <v>8875305560</v>
      </c>
    </row>
    <row r="19224" spans="1:4" x14ac:dyDescent="0.3">
      <c r="A19224" t="s">
        <v>21532</v>
      </c>
      <c r="B19224" t="s">
        <v>2951</v>
      </c>
      <c r="C19224">
        <v>15747</v>
      </c>
      <c r="D19224">
        <v>2480515559</v>
      </c>
    </row>
    <row r="19225" spans="1:4" x14ac:dyDescent="0.3">
      <c r="A19225" t="s">
        <v>21533</v>
      </c>
      <c r="B19225" t="s">
        <v>2141</v>
      </c>
      <c r="C19225">
        <v>52031</v>
      </c>
      <c r="D19225">
        <v>5603330430</v>
      </c>
    </row>
    <row r="19226" spans="1:4" x14ac:dyDescent="0.3">
      <c r="A19226" t="s">
        <v>21534</v>
      </c>
      <c r="B19226" t="s">
        <v>2054</v>
      </c>
      <c r="C19226">
        <v>33421</v>
      </c>
      <c r="D19226">
        <v>7961231404</v>
      </c>
    </row>
    <row r="19227" spans="1:4" x14ac:dyDescent="0.3">
      <c r="A19227" t="s">
        <v>21535</v>
      </c>
      <c r="B19227" t="s">
        <v>2173</v>
      </c>
      <c r="C19227">
        <v>14997</v>
      </c>
      <c r="D19227">
        <v>544760832</v>
      </c>
    </row>
    <row r="19228" spans="1:4" x14ac:dyDescent="0.3">
      <c r="A19228" t="s">
        <v>21536</v>
      </c>
      <c r="B19228" t="s">
        <v>1940</v>
      </c>
      <c r="C19228">
        <v>17775</v>
      </c>
      <c r="D19228">
        <v>1898839557</v>
      </c>
    </row>
    <row r="19229" spans="1:4" x14ac:dyDescent="0.3">
      <c r="A19229" t="s">
        <v>21537</v>
      </c>
      <c r="B19229" t="s">
        <v>2257</v>
      </c>
      <c r="C19229">
        <v>27197</v>
      </c>
      <c r="D19229">
        <v>4409014943</v>
      </c>
    </row>
    <row r="19230" spans="1:4" x14ac:dyDescent="0.3">
      <c r="A19230" t="s">
        <v>21538</v>
      </c>
      <c r="B19230" t="s">
        <v>2188</v>
      </c>
      <c r="C19230">
        <v>22567</v>
      </c>
      <c r="D19230">
        <v>7560031153</v>
      </c>
    </row>
    <row r="19231" spans="1:4" x14ac:dyDescent="0.3">
      <c r="A19231" t="s">
        <v>21539</v>
      </c>
      <c r="B19231" t="s">
        <v>2503</v>
      </c>
      <c r="C19231">
        <v>28965</v>
      </c>
      <c r="D19231">
        <v>2255261316</v>
      </c>
    </row>
    <row r="19232" spans="1:4" x14ac:dyDescent="0.3">
      <c r="A19232" t="s">
        <v>21540</v>
      </c>
      <c r="B19232" t="s">
        <v>2223</v>
      </c>
      <c r="C19232">
        <v>32727</v>
      </c>
      <c r="D19232">
        <v>6284045549</v>
      </c>
    </row>
    <row r="19233" spans="1:4" x14ac:dyDescent="0.3">
      <c r="A19233" t="s">
        <v>21541</v>
      </c>
      <c r="B19233" t="s">
        <v>2507</v>
      </c>
      <c r="C19233">
        <v>28339</v>
      </c>
      <c r="D19233">
        <v>7957976743</v>
      </c>
    </row>
    <row r="19234" spans="1:4" x14ac:dyDescent="0.3">
      <c r="A19234" t="s">
        <v>21542</v>
      </c>
      <c r="B19234" t="s">
        <v>3286</v>
      </c>
      <c r="C19234">
        <v>55685</v>
      </c>
      <c r="D19234">
        <v>2592292012</v>
      </c>
    </row>
    <row r="19235" spans="1:4" x14ac:dyDescent="0.3">
      <c r="A19235" t="s">
        <v>21543</v>
      </c>
      <c r="B19235" t="s">
        <v>2633</v>
      </c>
      <c r="C19235">
        <v>46052</v>
      </c>
      <c r="D19235">
        <v>1606657585</v>
      </c>
    </row>
    <row r="19236" spans="1:4" x14ac:dyDescent="0.3">
      <c r="A19236" t="s">
        <v>21544</v>
      </c>
      <c r="B19236" t="s">
        <v>2024</v>
      </c>
      <c r="C19236">
        <v>56769</v>
      </c>
      <c r="D19236">
        <v>2510440322</v>
      </c>
    </row>
    <row r="19237" spans="1:4" x14ac:dyDescent="0.3">
      <c r="A19237" t="s">
        <v>21545</v>
      </c>
      <c r="B19237" t="s">
        <v>2869</v>
      </c>
      <c r="C19237">
        <v>29677</v>
      </c>
      <c r="D19237">
        <v>7281103514</v>
      </c>
    </row>
    <row r="19238" spans="1:4" x14ac:dyDescent="0.3">
      <c r="A19238" t="s">
        <v>21546</v>
      </c>
      <c r="B19238" t="s">
        <v>2345</v>
      </c>
      <c r="C19238">
        <v>32649</v>
      </c>
      <c r="D19238">
        <v>9381484503</v>
      </c>
    </row>
    <row r="19239" spans="1:4" x14ac:dyDescent="0.3">
      <c r="A19239" t="s">
        <v>21547</v>
      </c>
      <c r="B19239" t="s">
        <v>2131</v>
      </c>
      <c r="C19239">
        <v>17956</v>
      </c>
      <c r="D19239">
        <v>5975948169</v>
      </c>
    </row>
    <row r="19240" spans="1:4" x14ac:dyDescent="0.3">
      <c r="A19240" t="s">
        <v>21548</v>
      </c>
      <c r="B19240" t="s">
        <v>2665</v>
      </c>
      <c r="C19240">
        <v>15934</v>
      </c>
      <c r="D19240">
        <v>7769010411</v>
      </c>
    </row>
    <row r="19241" spans="1:4" x14ac:dyDescent="0.3">
      <c r="A19241" t="s">
        <v>21549</v>
      </c>
      <c r="B19241" t="s">
        <v>2503</v>
      </c>
      <c r="C19241">
        <v>15597</v>
      </c>
      <c r="D19241">
        <v>8750494546</v>
      </c>
    </row>
    <row r="19242" spans="1:4" x14ac:dyDescent="0.3">
      <c r="A19242" t="s">
        <v>21550</v>
      </c>
      <c r="B19242" t="s">
        <v>2156</v>
      </c>
      <c r="C19242">
        <v>10148</v>
      </c>
      <c r="D19242">
        <v>6973806759</v>
      </c>
    </row>
    <row r="19243" spans="1:4" x14ac:dyDescent="0.3">
      <c r="A19243" t="s">
        <v>21551</v>
      </c>
      <c r="B19243" t="s">
        <v>2762</v>
      </c>
      <c r="C19243">
        <v>44141</v>
      </c>
      <c r="D19243">
        <v>2185059785</v>
      </c>
    </row>
    <row r="19244" spans="1:4" x14ac:dyDescent="0.3">
      <c r="A19244" t="s">
        <v>21552</v>
      </c>
      <c r="B19244" t="s">
        <v>2896</v>
      </c>
      <c r="C19244">
        <v>19352</v>
      </c>
      <c r="D19244">
        <v>1419116835</v>
      </c>
    </row>
    <row r="19245" spans="1:4" x14ac:dyDescent="0.3">
      <c r="A19245" t="s">
        <v>21553</v>
      </c>
      <c r="B19245" t="s">
        <v>2143</v>
      </c>
      <c r="C19245">
        <v>34421</v>
      </c>
      <c r="D19245">
        <v>7132417177</v>
      </c>
    </row>
    <row r="19246" spans="1:4" x14ac:dyDescent="0.3">
      <c r="A19246" t="s">
        <v>21554</v>
      </c>
      <c r="B19246" t="s">
        <v>2628</v>
      </c>
      <c r="C19246">
        <v>22797</v>
      </c>
      <c r="D19246">
        <v>4808886316</v>
      </c>
    </row>
    <row r="19247" spans="1:4" x14ac:dyDescent="0.3">
      <c r="A19247" t="s">
        <v>21555</v>
      </c>
      <c r="B19247" t="s">
        <v>2244</v>
      </c>
      <c r="C19247">
        <v>23205</v>
      </c>
      <c r="D19247">
        <v>8694120054</v>
      </c>
    </row>
    <row r="19248" spans="1:4" x14ac:dyDescent="0.3">
      <c r="A19248" t="s">
        <v>21556</v>
      </c>
      <c r="B19248" t="s">
        <v>2269</v>
      </c>
      <c r="C19248">
        <v>23053</v>
      </c>
      <c r="D19248">
        <v>5460394635</v>
      </c>
    </row>
    <row r="19249" spans="1:4" x14ac:dyDescent="0.3">
      <c r="A19249" t="s">
        <v>21557</v>
      </c>
      <c r="B19249" t="s">
        <v>2133</v>
      </c>
      <c r="C19249">
        <v>44587</v>
      </c>
      <c r="D19249">
        <v>701563818</v>
      </c>
    </row>
    <row r="19250" spans="1:4" x14ac:dyDescent="0.3">
      <c r="A19250" t="s">
        <v>21558</v>
      </c>
      <c r="B19250" t="s">
        <v>2067</v>
      </c>
      <c r="C19250">
        <v>26046</v>
      </c>
      <c r="D19250">
        <v>5186660353</v>
      </c>
    </row>
    <row r="19251" spans="1:4" x14ac:dyDescent="0.3">
      <c r="A19251" t="s">
        <v>21559</v>
      </c>
      <c r="B19251" t="s">
        <v>2385</v>
      </c>
      <c r="C19251">
        <v>16257</v>
      </c>
      <c r="D19251">
        <v>9820632102</v>
      </c>
    </row>
    <row r="19252" spans="1:4" x14ac:dyDescent="0.3">
      <c r="A19252" t="s">
        <v>21560</v>
      </c>
      <c r="B19252" t="s">
        <v>2063</v>
      </c>
      <c r="C19252">
        <v>47917</v>
      </c>
      <c r="D19252">
        <v>5779075530</v>
      </c>
    </row>
    <row r="19253" spans="1:4" x14ac:dyDescent="0.3">
      <c r="A19253" t="s">
        <v>21561</v>
      </c>
      <c r="B19253" t="s">
        <v>2207</v>
      </c>
      <c r="C19253">
        <v>35232</v>
      </c>
      <c r="D19253">
        <v>2079803735</v>
      </c>
    </row>
    <row r="19254" spans="1:4" x14ac:dyDescent="0.3">
      <c r="A19254" t="s">
        <v>21562</v>
      </c>
      <c r="B19254" t="s">
        <v>2246</v>
      </c>
      <c r="C19254">
        <v>47600</v>
      </c>
      <c r="D19254">
        <v>6019132307</v>
      </c>
    </row>
    <row r="19255" spans="1:4" x14ac:dyDescent="0.3">
      <c r="A19255" t="s">
        <v>21563</v>
      </c>
      <c r="B19255" t="s">
        <v>2225</v>
      </c>
      <c r="C19255">
        <v>49738</v>
      </c>
      <c r="D19255">
        <v>7931128354</v>
      </c>
    </row>
    <row r="19256" spans="1:4" x14ac:dyDescent="0.3">
      <c r="A19256" t="s">
        <v>21564</v>
      </c>
      <c r="B19256" t="s">
        <v>2383</v>
      </c>
      <c r="C19256">
        <v>19365</v>
      </c>
      <c r="D19256">
        <v>7596173217</v>
      </c>
    </row>
    <row r="19257" spans="1:4" x14ac:dyDescent="0.3">
      <c r="A19257" t="s">
        <v>21565</v>
      </c>
      <c r="B19257" t="s">
        <v>2337</v>
      </c>
      <c r="C19257">
        <v>10731</v>
      </c>
      <c r="D19257">
        <v>320120716</v>
      </c>
    </row>
    <row r="19258" spans="1:4" x14ac:dyDescent="0.3">
      <c r="A19258" t="s">
        <v>21566</v>
      </c>
      <c r="B19258" t="s">
        <v>2083</v>
      </c>
      <c r="C19258">
        <v>16823</v>
      </c>
      <c r="D19258">
        <v>3497169404</v>
      </c>
    </row>
    <row r="19259" spans="1:4" x14ac:dyDescent="0.3">
      <c r="A19259" t="s">
        <v>21567</v>
      </c>
      <c r="B19259" t="s">
        <v>2006</v>
      </c>
      <c r="C19259">
        <v>44434</v>
      </c>
      <c r="D19259">
        <v>397599129</v>
      </c>
    </row>
    <row r="19260" spans="1:4" x14ac:dyDescent="0.3">
      <c r="A19260" t="s">
        <v>21568</v>
      </c>
      <c r="B19260" t="s">
        <v>4864</v>
      </c>
      <c r="C19260">
        <v>44722</v>
      </c>
      <c r="D19260">
        <v>2298319154</v>
      </c>
    </row>
    <row r="19261" spans="1:4" x14ac:dyDescent="0.3">
      <c r="A19261" t="s">
        <v>21569</v>
      </c>
      <c r="B19261" t="s">
        <v>2470</v>
      </c>
      <c r="C19261">
        <v>49521</v>
      </c>
      <c r="D19261">
        <v>3933561566</v>
      </c>
    </row>
    <row r="19262" spans="1:4" x14ac:dyDescent="0.3">
      <c r="A19262" t="s">
        <v>21570</v>
      </c>
      <c r="B19262" t="s">
        <v>2517</v>
      </c>
      <c r="C19262">
        <v>26420</v>
      </c>
      <c r="D19262">
        <v>483886254</v>
      </c>
    </row>
    <row r="19263" spans="1:4" x14ac:dyDescent="0.3">
      <c r="A19263" t="s">
        <v>21571</v>
      </c>
      <c r="B19263" t="s">
        <v>2546</v>
      </c>
      <c r="C19263">
        <v>53703</v>
      </c>
      <c r="D19263">
        <v>3991175401</v>
      </c>
    </row>
    <row r="19264" spans="1:4" x14ac:dyDescent="0.3">
      <c r="A19264" t="s">
        <v>21572</v>
      </c>
      <c r="B19264" t="s">
        <v>2283</v>
      </c>
      <c r="C19264">
        <v>45756</v>
      </c>
      <c r="D19264">
        <v>7769010411</v>
      </c>
    </row>
    <row r="19265" spans="1:4" x14ac:dyDescent="0.3">
      <c r="A19265" t="s">
        <v>21573</v>
      </c>
      <c r="B19265" t="s">
        <v>2790</v>
      </c>
      <c r="C19265">
        <v>34184</v>
      </c>
      <c r="D19265">
        <v>2191930824</v>
      </c>
    </row>
    <row r="19266" spans="1:4" x14ac:dyDescent="0.3">
      <c r="A19266" t="s">
        <v>21574</v>
      </c>
      <c r="B19266" t="s">
        <v>2293</v>
      </c>
      <c r="C19266">
        <v>27876</v>
      </c>
      <c r="D19266">
        <v>4839119791</v>
      </c>
    </row>
    <row r="19267" spans="1:4" x14ac:dyDescent="0.3">
      <c r="A19267" t="s">
        <v>21575</v>
      </c>
      <c r="B19267" t="s">
        <v>2210</v>
      </c>
      <c r="C19267">
        <v>56176</v>
      </c>
      <c r="D19267">
        <v>6890491998</v>
      </c>
    </row>
    <row r="19268" spans="1:4" x14ac:dyDescent="0.3">
      <c r="A19268" t="s">
        <v>21576</v>
      </c>
      <c r="B19268" t="s">
        <v>2244</v>
      </c>
      <c r="C19268">
        <v>26752</v>
      </c>
      <c r="D19268">
        <v>1028388519</v>
      </c>
    </row>
    <row r="19269" spans="1:4" x14ac:dyDescent="0.3">
      <c r="A19269" t="s">
        <v>21577</v>
      </c>
      <c r="B19269" t="s">
        <v>4018</v>
      </c>
      <c r="C19269">
        <v>20436</v>
      </c>
      <c r="D19269">
        <v>8887868026</v>
      </c>
    </row>
    <row r="19270" spans="1:4" x14ac:dyDescent="0.3">
      <c r="A19270" t="s">
        <v>21578</v>
      </c>
      <c r="B19270" t="s">
        <v>2260</v>
      </c>
      <c r="C19270">
        <v>17004</v>
      </c>
      <c r="D19270">
        <v>7325246862</v>
      </c>
    </row>
    <row r="19271" spans="1:4" x14ac:dyDescent="0.3">
      <c r="A19271" t="s">
        <v>21579</v>
      </c>
      <c r="B19271" t="s">
        <v>3243</v>
      </c>
      <c r="C19271">
        <v>36783</v>
      </c>
      <c r="D19271">
        <v>2307209530</v>
      </c>
    </row>
    <row r="19272" spans="1:4" x14ac:dyDescent="0.3">
      <c r="A19272" t="s">
        <v>21580</v>
      </c>
      <c r="B19272" t="s">
        <v>3041</v>
      </c>
      <c r="C19272">
        <v>44727</v>
      </c>
      <c r="D19272">
        <v>6854809452</v>
      </c>
    </row>
    <row r="19273" spans="1:4" x14ac:dyDescent="0.3">
      <c r="A19273" t="s">
        <v>21581</v>
      </c>
      <c r="B19273" t="s">
        <v>2106</v>
      </c>
      <c r="C19273">
        <v>51642</v>
      </c>
      <c r="D19273">
        <v>4670832530</v>
      </c>
    </row>
    <row r="19274" spans="1:4" x14ac:dyDescent="0.3">
      <c r="A19274" t="s">
        <v>21582</v>
      </c>
      <c r="B19274" t="s">
        <v>2441</v>
      </c>
      <c r="C19274">
        <v>47365</v>
      </c>
      <c r="D19274">
        <v>8249460030</v>
      </c>
    </row>
    <row r="19275" spans="1:4" x14ac:dyDescent="0.3">
      <c r="A19275" t="s">
        <v>21583</v>
      </c>
      <c r="B19275" t="s">
        <v>2173</v>
      </c>
      <c r="C19275">
        <v>27718</v>
      </c>
      <c r="D19275">
        <v>6173504774</v>
      </c>
    </row>
    <row r="19276" spans="1:4" x14ac:dyDescent="0.3">
      <c r="A19276" t="s">
        <v>21584</v>
      </c>
      <c r="B19276" t="s">
        <v>2574</v>
      </c>
      <c r="C19276">
        <v>49703</v>
      </c>
      <c r="D19276">
        <v>1659418720</v>
      </c>
    </row>
    <row r="19277" spans="1:4" x14ac:dyDescent="0.3">
      <c r="A19277" t="s">
        <v>21585</v>
      </c>
      <c r="B19277" t="s">
        <v>2360</v>
      </c>
      <c r="C19277">
        <v>31977</v>
      </c>
      <c r="D19277">
        <v>9854387496</v>
      </c>
    </row>
    <row r="19278" spans="1:4" x14ac:dyDescent="0.3">
      <c r="A19278" t="s">
        <v>21586</v>
      </c>
      <c r="B19278" t="s">
        <v>2466</v>
      </c>
      <c r="C19278">
        <v>59594</v>
      </c>
      <c r="D19278">
        <v>8864419241</v>
      </c>
    </row>
    <row r="19279" spans="1:4" x14ac:dyDescent="0.3">
      <c r="A19279" t="s">
        <v>21587</v>
      </c>
      <c r="B19279" t="s">
        <v>3508</v>
      </c>
      <c r="C19279">
        <v>52175</v>
      </c>
      <c r="D19279">
        <v>5293354957</v>
      </c>
    </row>
    <row r="19280" spans="1:4" x14ac:dyDescent="0.3">
      <c r="A19280" t="s">
        <v>21588</v>
      </c>
      <c r="B19280" t="s">
        <v>2587</v>
      </c>
      <c r="C19280">
        <v>35900</v>
      </c>
      <c r="D19280">
        <v>8694120054</v>
      </c>
    </row>
    <row r="19281" spans="1:4" x14ac:dyDescent="0.3">
      <c r="A19281" t="s">
        <v>21589</v>
      </c>
      <c r="B19281" t="s">
        <v>2239</v>
      </c>
      <c r="C19281">
        <v>40800</v>
      </c>
      <c r="D19281">
        <v>2307209530</v>
      </c>
    </row>
    <row r="19282" spans="1:4" x14ac:dyDescent="0.3">
      <c r="A19282" t="s">
        <v>21590</v>
      </c>
      <c r="B19282" t="s">
        <v>3113</v>
      </c>
      <c r="C19282">
        <v>57143</v>
      </c>
      <c r="D19282">
        <v>2804488179</v>
      </c>
    </row>
    <row r="19283" spans="1:4" x14ac:dyDescent="0.3">
      <c r="A19283" t="s">
        <v>21591</v>
      </c>
      <c r="B19283" t="s">
        <v>3243</v>
      </c>
      <c r="C19283">
        <v>20963</v>
      </c>
      <c r="D19283">
        <v>3661649302</v>
      </c>
    </row>
    <row r="19284" spans="1:4" x14ac:dyDescent="0.3">
      <c r="A19284" t="s">
        <v>21592</v>
      </c>
      <c r="B19284" t="s">
        <v>2004</v>
      </c>
      <c r="C19284">
        <v>16755</v>
      </c>
      <c r="D19284">
        <v>1518783783</v>
      </c>
    </row>
    <row r="19285" spans="1:4" x14ac:dyDescent="0.3">
      <c r="A19285" t="s">
        <v>21593</v>
      </c>
      <c r="B19285" t="s">
        <v>3558</v>
      </c>
      <c r="C19285">
        <v>12971</v>
      </c>
      <c r="D19285">
        <v>3219601650</v>
      </c>
    </row>
    <row r="19286" spans="1:4" x14ac:dyDescent="0.3">
      <c r="A19286" t="s">
        <v>21594</v>
      </c>
      <c r="B19286" t="s">
        <v>3126</v>
      </c>
      <c r="C19286">
        <v>45873</v>
      </c>
      <c r="D19286">
        <v>7957976743</v>
      </c>
    </row>
    <row r="19287" spans="1:4" x14ac:dyDescent="0.3">
      <c r="A19287" t="s">
        <v>21595</v>
      </c>
      <c r="B19287" t="s">
        <v>1997</v>
      </c>
      <c r="C19287">
        <v>52976</v>
      </c>
      <c r="D19287">
        <v>9163060264</v>
      </c>
    </row>
    <row r="19288" spans="1:4" x14ac:dyDescent="0.3">
      <c r="A19288" t="s">
        <v>21596</v>
      </c>
      <c r="B19288" t="s">
        <v>1942</v>
      </c>
      <c r="C19288">
        <v>12714</v>
      </c>
      <c r="D19288">
        <v>8748349712</v>
      </c>
    </row>
    <row r="19289" spans="1:4" x14ac:dyDescent="0.3">
      <c r="A19289" t="s">
        <v>21597</v>
      </c>
      <c r="B19289" t="s">
        <v>2197</v>
      </c>
      <c r="C19289">
        <v>47435</v>
      </c>
      <c r="D19289">
        <v>1014658829</v>
      </c>
    </row>
    <row r="19290" spans="1:4" x14ac:dyDescent="0.3">
      <c r="A19290" t="s">
        <v>21598</v>
      </c>
      <c r="B19290" t="s">
        <v>3886</v>
      </c>
      <c r="C19290">
        <v>46556</v>
      </c>
      <c r="D19290">
        <v>4256220232</v>
      </c>
    </row>
    <row r="19291" spans="1:4" x14ac:dyDescent="0.3">
      <c r="A19291" t="s">
        <v>21599</v>
      </c>
      <c r="B19291" t="s">
        <v>2802</v>
      </c>
      <c r="C19291">
        <v>53365</v>
      </c>
      <c r="D19291">
        <v>2533903736</v>
      </c>
    </row>
    <row r="19292" spans="1:4" x14ac:dyDescent="0.3">
      <c r="A19292" t="s">
        <v>21600</v>
      </c>
      <c r="B19292" t="s">
        <v>1950</v>
      </c>
      <c r="C19292">
        <v>43283</v>
      </c>
      <c r="D19292">
        <v>4638232353</v>
      </c>
    </row>
    <row r="19293" spans="1:4" x14ac:dyDescent="0.3">
      <c r="A19293" t="s">
        <v>21601</v>
      </c>
      <c r="B19293" t="s">
        <v>2660</v>
      </c>
      <c r="C19293">
        <v>34267</v>
      </c>
      <c r="D19293">
        <v>8024322455</v>
      </c>
    </row>
    <row r="19294" spans="1:4" x14ac:dyDescent="0.3">
      <c r="A19294" t="s">
        <v>21602</v>
      </c>
      <c r="B19294" t="s">
        <v>2201</v>
      </c>
      <c r="C19294">
        <v>25250</v>
      </c>
      <c r="D19294">
        <v>8733080267</v>
      </c>
    </row>
    <row r="19295" spans="1:4" x14ac:dyDescent="0.3">
      <c r="A19295" t="s">
        <v>21603</v>
      </c>
      <c r="B19295" t="s">
        <v>1984</v>
      </c>
      <c r="C19295">
        <v>35540</v>
      </c>
      <c r="D19295">
        <v>4978659442</v>
      </c>
    </row>
    <row r="19296" spans="1:4" x14ac:dyDescent="0.3">
      <c r="A19296" t="s">
        <v>21604</v>
      </c>
      <c r="B19296" t="s">
        <v>1942</v>
      </c>
      <c r="C19296">
        <v>36864</v>
      </c>
      <c r="D19296">
        <v>3569619966</v>
      </c>
    </row>
    <row r="19297" spans="1:4" x14ac:dyDescent="0.3">
      <c r="A19297" t="s">
        <v>21605</v>
      </c>
      <c r="B19297" t="s">
        <v>2606</v>
      </c>
      <c r="C19297">
        <v>43786</v>
      </c>
      <c r="D19297">
        <v>6478891895</v>
      </c>
    </row>
    <row r="19298" spans="1:4" x14ac:dyDescent="0.3">
      <c r="A19298" t="s">
        <v>21606</v>
      </c>
      <c r="B19298" t="s">
        <v>2236</v>
      </c>
      <c r="C19298">
        <v>31869</v>
      </c>
      <c r="D19298">
        <v>2230983466</v>
      </c>
    </row>
    <row r="19299" spans="1:4" x14ac:dyDescent="0.3">
      <c r="A19299" t="s">
        <v>21607</v>
      </c>
      <c r="B19299" t="s">
        <v>2360</v>
      </c>
      <c r="C19299">
        <v>46062</v>
      </c>
      <c r="D19299">
        <v>1152386727</v>
      </c>
    </row>
    <row r="19300" spans="1:4" x14ac:dyDescent="0.3">
      <c r="A19300" t="s">
        <v>21608</v>
      </c>
      <c r="B19300" t="s">
        <v>3169</v>
      </c>
      <c r="C19300">
        <v>55490</v>
      </c>
      <c r="D19300">
        <v>6734537986</v>
      </c>
    </row>
    <row r="19301" spans="1:4" x14ac:dyDescent="0.3">
      <c r="A19301" t="s">
        <v>21609</v>
      </c>
      <c r="B19301" t="s">
        <v>2141</v>
      </c>
      <c r="C19301">
        <v>19956</v>
      </c>
      <c r="D19301">
        <v>8733080267</v>
      </c>
    </row>
    <row r="19302" spans="1:4" x14ac:dyDescent="0.3">
      <c r="A19302" t="s">
        <v>21610</v>
      </c>
      <c r="B19302" t="s">
        <v>2314</v>
      </c>
      <c r="C19302">
        <v>13391</v>
      </c>
      <c r="D19302">
        <v>6842797632</v>
      </c>
    </row>
    <row r="19303" spans="1:4" x14ac:dyDescent="0.3">
      <c r="A19303" t="s">
        <v>21611</v>
      </c>
      <c r="B19303" t="s">
        <v>2628</v>
      </c>
      <c r="C19303">
        <v>51142</v>
      </c>
      <c r="D19303">
        <v>826490107</v>
      </c>
    </row>
    <row r="19304" spans="1:4" x14ac:dyDescent="0.3">
      <c r="A19304" t="s">
        <v>21612</v>
      </c>
      <c r="B19304" t="s">
        <v>2225</v>
      </c>
      <c r="C19304">
        <v>18080</v>
      </c>
      <c r="D19304">
        <v>1371021422</v>
      </c>
    </row>
    <row r="19305" spans="1:4" x14ac:dyDescent="0.3">
      <c r="A19305" t="s">
        <v>21613</v>
      </c>
      <c r="B19305" t="s">
        <v>2075</v>
      </c>
      <c r="C19305">
        <v>19276</v>
      </c>
      <c r="D19305">
        <v>5574535556</v>
      </c>
    </row>
    <row r="19306" spans="1:4" x14ac:dyDescent="0.3">
      <c r="A19306" t="s">
        <v>21614</v>
      </c>
      <c r="B19306" t="s">
        <v>2244</v>
      </c>
      <c r="C19306">
        <v>15499</v>
      </c>
      <c r="D19306">
        <v>9518260397</v>
      </c>
    </row>
    <row r="19307" spans="1:4" x14ac:dyDescent="0.3">
      <c r="A19307" t="s">
        <v>21615</v>
      </c>
      <c r="B19307" t="s">
        <v>2633</v>
      </c>
      <c r="C19307">
        <v>16879</v>
      </c>
      <c r="D19307">
        <v>7166957409</v>
      </c>
    </row>
    <row r="19308" spans="1:4" x14ac:dyDescent="0.3">
      <c r="A19308" t="s">
        <v>21616</v>
      </c>
      <c r="B19308" t="s">
        <v>2008</v>
      </c>
      <c r="C19308">
        <v>32280</v>
      </c>
      <c r="D19308">
        <v>2792636599</v>
      </c>
    </row>
    <row r="19309" spans="1:4" x14ac:dyDescent="0.3">
      <c r="A19309" t="s">
        <v>21617</v>
      </c>
      <c r="B19309" t="s">
        <v>2337</v>
      </c>
      <c r="C19309">
        <v>40699</v>
      </c>
      <c r="D19309">
        <v>1469328364</v>
      </c>
    </row>
    <row r="19310" spans="1:4" x14ac:dyDescent="0.3">
      <c r="A19310" t="s">
        <v>21618</v>
      </c>
      <c r="B19310" t="s">
        <v>3315</v>
      </c>
      <c r="C19310">
        <v>27280</v>
      </c>
      <c r="D19310">
        <v>2280674246</v>
      </c>
    </row>
    <row r="19311" spans="1:4" x14ac:dyDescent="0.3">
      <c r="A19311" t="s">
        <v>21619</v>
      </c>
      <c r="B19311" t="s">
        <v>2321</v>
      </c>
      <c r="C19311">
        <v>14250</v>
      </c>
      <c r="D19311">
        <v>1062607929</v>
      </c>
    </row>
    <row r="19312" spans="1:4" x14ac:dyDescent="0.3">
      <c r="A19312" t="s">
        <v>21620</v>
      </c>
      <c r="B19312" t="s">
        <v>2131</v>
      </c>
      <c r="C19312">
        <v>46326</v>
      </c>
      <c r="D19312">
        <v>2306669465</v>
      </c>
    </row>
    <row r="19313" spans="1:4" x14ac:dyDescent="0.3">
      <c r="A19313" t="s">
        <v>21621</v>
      </c>
      <c r="B19313" t="s">
        <v>2024</v>
      </c>
      <c r="C19313">
        <v>33638</v>
      </c>
      <c r="D19313">
        <v>1628738227</v>
      </c>
    </row>
    <row r="19314" spans="1:4" x14ac:dyDescent="0.3">
      <c r="A19314" t="s">
        <v>21622</v>
      </c>
      <c r="B19314" t="s">
        <v>1942</v>
      </c>
      <c r="C19314">
        <v>20031</v>
      </c>
      <c r="D19314">
        <v>6731572691</v>
      </c>
    </row>
    <row r="19315" spans="1:4" x14ac:dyDescent="0.3">
      <c r="A19315" t="s">
        <v>21623</v>
      </c>
      <c r="B19315" t="s">
        <v>2190</v>
      </c>
      <c r="C19315">
        <v>53118</v>
      </c>
      <c r="D19315">
        <v>6531376252</v>
      </c>
    </row>
    <row r="19316" spans="1:4" x14ac:dyDescent="0.3">
      <c r="A19316" t="s">
        <v>21624</v>
      </c>
      <c r="B19316" t="s">
        <v>2345</v>
      </c>
      <c r="C19316">
        <v>52005</v>
      </c>
      <c r="D19316">
        <v>6293335589</v>
      </c>
    </row>
    <row r="19317" spans="1:4" x14ac:dyDescent="0.3">
      <c r="A19317" t="s">
        <v>21625</v>
      </c>
      <c r="B19317" t="s">
        <v>3734</v>
      </c>
      <c r="C19317">
        <v>12322</v>
      </c>
      <c r="D19317">
        <v>2209340063</v>
      </c>
    </row>
    <row r="19318" spans="1:4" x14ac:dyDescent="0.3">
      <c r="A19318" t="s">
        <v>21626</v>
      </c>
      <c r="B19318" t="s">
        <v>3039</v>
      </c>
      <c r="C19318">
        <v>12145</v>
      </c>
      <c r="D19318">
        <v>3597778305</v>
      </c>
    </row>
    <row r="19319" spans="1:4" x14ac:dyDescent="0.3">
      <c r="A19319" t="s">
        <v>21627</v>
      </c>
      <c r="B19319" t="s">
        <v>2143</v>
      </c>
      <c r="C19319">
        <v>41689</v>
      </c>
      <c r="D19319">
        <v>3219601650</v>
      </c>
    </row>
    <row r="19320" spans="1:4" x14ac:dyDescent="0.3">
      <c r="A19320" t="s">
        <v>21628</v>
      </c>
      <c r="B19320" t="s">
        <v>3113</v>
      </c>
      <c r="C19320">
        <v>47546</v>
      </c>
      <c r="D19320">
        <v>1462166245</v>
      </c>
    </row>
    <row r="19321" spans="1:4" x14ac:dyDescent="0.3">
      <c r="A19321" t="s">
        <v>21629</v>
      </c>
      <c r="B19321" t="s">
        <v>2123</v>
      </c>
      <c r="C19321">
        <v>56902</v>
      </c>
      <c r="D19321">
        <v>8154943166</v>
      </c>
    </row>
    <row r="19322" spans="1:4" x14ac:dyDescent="0.3">
      <c r="A19322" t="s">
        <v>21630</v>
      </c>
      <c r="B19322" t="s">
        <v>2069</v>
      </c>
      <c r="C19322">
        <v>32783</v>
      </c>
      <c r="D19322">
        <v>7885796000</v>
      </c>
    </row>
    <row r="19323" spans="1:4" x14ac:dyDescent="0.3">
      <c r="A19323" t="s">
        <v>21631</v>
      </c>
      <c r="B19323" t="s">
        <v>2691</v>
      </c>
      <c r="C19323">
        <v>36729</v>
      </c>
      <c r="D19323">
        <v>9561367408</v>
      </c>
    </row>
    <row r="19324" spans="1:4" x14ac:dyDescent="0.3">
      <c r="A19324" t="s">
        <v>21632</v>
      </c>
      <c r="B19324" t="s">
        <v>2207</v>
      </c>
      <c r="C19324">
        <v>58940</v>
      </c>
      <c r="D19324">
        <v>8858733592</v>
      </c>
    </row>
    <row r="19325" spans="1:4" x14ac:dyDescent="0.3">
      <c r="A19325" t="s">
        <v>21633</v>
      </c>
      <c r="B19325" t="s">
        <v>2606</v>
      </c>
      <c r="C19325">
        <v>40905</v>
      </c>
      <c r="D19325">
        <v>6378969205</v>
      </c>
    </row>
    <row r="19326" spans="1:4" x14ac:dyDescent="0.3">
      <c r="A19326" t="s">
        <v>21634</v>
      </c>
      <c r="B19326" t="s">
        <v>2507</v>
      </c>
      <c r="C19326">
        <v>38317</v>
      </c>
      <c r="D19326">
        <v>8685064791</v>
      </c>
    </row>
    <row r="19327" spans="1:4" x14ac:dyDescent="0.3">
      <c r="A19327" t="s">
        <v>21635</v>
      </c>
      <c r="B19327" t="s">
        <v>2177</v>
      </c>
      <c r="C19327">
        <v>21466</v>
      </c>
      <c r="D19327">
        <v>1074899180</v>
      </c>
    </row>
    <row r="19328" spans="1:4" x14ac:dyDescent="0.3">
      <c r="A19328" t="s">
        <v>21636</v>
      </c>
      <c r="B19328" t="s">
        <v>1995</v>
      </c>
      <c r="C19328">
        <v>36430</v>
      </c>
      <c r="D19328">
        <v>9674189459</v>
      </c>
    </row>
    <row r="19329" spans="1:4" x14ac:dyDescent="0.3">
      <c r="A19329" t="s">
        <v>21637</v>
      </c>
      <c r="B19329" t="s">
        <v>2424</v>
      </c>
      <c r="C19329">
        <v>31848</v>
      </c>
      <c r="D19329">
        <v>264454596</v>
      </c>
    </row>
    <row r="19330" spans="1:4" x14ac:dyDescent="0.3">
      <c r="A19330" t="s">
        <v>21638</v>
      </c>
      <c r="B19330" t="s">
        <v>2424</v>
      </c>
      <c r="C19330">
        <v>29504</v>
      </c>
      <c r="D19330">
        <v>2649428619</v>
      </c>
    </row>
    <row r="19331" spans="1:4" x14ac:dyDescent="0.3">
      <c r="A19331" t="s">
        <v>21639</v>
      </c>
      <c r="B19331" t="s">
        <v>2201</v>
      </c>
      <c r="C19331">
        <v>31081</v>
      </c>
      <c r="D19331">
        <v>9072843924</v>
      </c>
    </row>
    <row r="19332" spans="1:4" x14ac:dyDescent="0.3">
      <c r="A19332" t="s">
        <v>21640</v>
      </c>
      <c r="B19332" t="s">
        <v>2293</v>
      </c>
      <c r="C19332">
        <v>45274</v>
      </c>
      <c r="D19332">
        <v>3792993961</v>
      </c>
    </row>
    <row r="19333" spans="1:4" x14ac:dyDescent="0.3">
      <c r="A19333" t="s">
        <v>21641</v>
      </c>
      <c r="B19333" t="s">
        <v>2457</v>
      </c>
      <c r="C19333">
        <v>43963</v>
      </c>
      <c r="D19333">
        <v>7374898193</v>
      </c>
    </row>
    <row r="19334" spans="1:4" x14ac:dyDescent="0.3">
      <c r="A19334" t="s">
        <v>21642</v>
      </c>
      <c r="B19334" t="s">
        <v>2725</v>
      </c>
      <c r="C19334">
        <v>48633</v>
      </c>
      <c r="D19334">
        <v>999389173</v>
      </c>
    </row>
    <row r="19335" spans="1:4" x14ac:dyDescent="0.3">
      <c r="A19335" t="s">
        <v>21643</v>
      </c>
      <c r="B19335" t="s">
        <v>4163</v>
      </c>
      <c r="C19335">
        <v>45615</v>
      </c>
      <c r="D19335">
        <v>7892446737</v>
      </c>
    </row>
    <row r="19336" spans="1:4" x14ac:dyDescent="0.3">
      <c r="A19336" t="s">
        <v>21644</v>
      </c>
      <c r="B19336" t="s">
        <v>3376</v>
      </c>
      <c r="C19336">
        <v>31707</v>
      </c>
      <c r="D19336">
        <v>3418374697</v>
      </c>
    </row>
    <row r="19337" spans="1:4" x14ac:dyDescent="0.3">
      <c r="A19337" t="s">
        <v>21645</v>
      </c>
      <c r="B19337" t="s">
        <v>2103</v>
      </c>
      <c r="C19337">
        <v>48424</v>
      </c>
      <c r="D19337">
        <v>7741079360</v>
      </c>
    </row>
    <row r="19338" spans="1:4" x14ac:dyDescent="0.3">
      <c r="A19338" t="s">
        <v>21646</v>
      </c>
      <c r="B19338" t="s">
        <v>2572</v>
      </c>
      <c r="C19338">
        <v>44620</v>
      </c>
      <c r="D19338">
        <v>4670832530</v>
      </c>
    </row>
    <row r="19339" spans="1:4" x14ac:dyDescent="0.3">
      <c r="A19339" t="s">
        <v>21647</v>
      </c>
      <c r="B19339" t="s">
        <v>2405</v>
      </c>
      <c r="C19339">
        <v>43044</v>
      </c>
      <c r="D19339">
        <v>5075915108</v>
      </c>
    </row>
    <row r="19340" spans="1:4" x14ac:dyDescent="0.3">
      <c r="A19340" t="s">
        <v>21648</v>
      </c>
      <c r="B19340" t="s">
        <v>2276</v>
      </c>
      <c r="C19340">
        <v>54745</v>
      </c>
      <c r="D19340">
        <v>8017115954</v>
      </c>
    </row>
    <row r="19341" spans="1:4" x14ac:dyDescent="0.3">
      <c r="A19341" t="s">
        <v>21649</v>
      </c>
      <c r="B19341" t="s">
        <v>3041</v>
      </c>
      <c r="C19341">
        <v>12190</v>
      </c>
      <c r="D19341">
        <v>5903124704</v>
      </c>
    </row>
    <row r="19342" spans="1:4" x14ac:dyDescent="0.3">
      <c r="A19342" t="s">
        <v>21650</v>
      </c>
      <c r="B19342" t="s">
        <v>2714</v>
      </c>
      <c r="C19342">
        <v>26198</v>
      </c>
      <c r="D19342">
        <v>6271204627</v>
      </c>
    </row>
    <row r="19343" spans="1:4" x14ac:dyDescent="0.3">
      <c r="A19343" t="s">
        <v>21651</v>
      </c>
      <c r="B19343" t="s">
        <v>2335</v>
      </c>
      <c r="C19343">
        <v>38520</v>
      </c>
      <c r="D19343">
        <v>5756920838</v>
      </c>
    </row>
    <row r="19344" spans="1:4" x14ac:dyDescent="0.3">
      <c r="A19344" t="s">
        <v>21652</v>
      </c>
      <c r="B19344" t="s">
        <v>2059</v>
      </c>
      <c r="C19344">
        <v>44069</v>
      </c>
      <c r="D19344">
        <v>4236713853</v>
      </c>
    </row>
    <row r="19345" spans="1:4" x14ac:dyDescent="0.3">
      <c r="A19345" t="s">
        <v>21653</v>
      </c>
      <c r="B19345" t="s">
        <v>2118</v>
      </c>
      <c r="C19345">
        <v>31152</v>
      </c>
      <c r="D19345">
        <v>4323171323</v>
      </c>
    </row>
    <row r="19346" spans="1:4" x14ac:dyDescent="0.3">
      <c r="A19346" t="s">
        <v>21654</v>
      </c>
      <c r="B19346" t="s">
        <v>2323</v>
      </c>
      <c r="C19346">
        <v>18763</v>
      </c>
      <c r="D19346">
        <v>357531329</v>
      </c>
    </row>
    <row r="19347" spans="1:4" x14ac:dyDescent="0.3">
      <c r="A19347" t="s">
        <v>21655</v>
      </c>
      <c r="B19347" t="s">
        <v>2436</v>
      </c>
      <c r="C19347">
        <v>56468</v>
      </c>
      <c r="D19347">
        <v>8322342209</v>
      </c>
    </row>
    <row r="19348" spans="1:4" x14ac:dyDescent="0.3">
      <c r="A19348" t="s">
        <v>21656</v>
      </c>
      <c r="B19348" t="s">
        <v>2041</v>
      </c>
      <c r="C19348">
        <v>43227</v>
      </c>
      <c r="D19348">
        <v>4986200380</v>
      </c>
    </row>
    <row r="19349" spans="1:4" x14ac:dyDescent="0.3">
      <c r="A19349" t="s">
        <v>21657</v>
      </c>
      <c r="B19349" t="s">
        <v>2931</v>
      </c>
      <c r="C19349">
        <v>28577</v>
      </c>
      <c r="D19349">
        <v>3806430489</v>
      </c>
    </row>
    <row r="19350" spans="1:4" x14ac:dyDescent="0.3">
      <c r="A19350" t="s">
        <v>21658</v>
      </c>
      <c r="B19350" t="s">
        <v>1982</v>
      </c>
      <c r="C19350">
        <v>23217</v>
      </c>
      <c r="D19350">
        <v>7741079360</v>
      </c>
    </row>
    <row r="19351" spans="1:4" x14ac:dyDescent="0.3">
      <c r="A19351" t="s">
        <v>21659</v>
      </c>
      <c r="B19351" t="s">
        <v>2244</v>
      </c>
      <c r="C19351">
        <v>27583</v>
      </c>
      <c r="D19351">
        <v>29906814</v>
      </c>
    </row>
    <row r="19352" spans="1:4" x14ac:dyDescent="0.3">
      <c r="A19352" t="s">
        <v>21660</v>
      </c>
      <c r="B19352" t="s">
        <v>2340</v>
      </c>
      <c r="C19352">
        <v>45003</v>
      </c>
      <c r="D19352">
        <v>1888605537</v>
      </c>
    </row>
    <row r="19353" spans="1:4" x14ac:dyDescent="0.3">
      <c r="A19353" t="s">
        <v>21661</v>
      </c>
      <c r="B19353" t="s">
        <v>2093</v>
      </c>
      <c r="C19353">
        <v>43702</v>
      </c>
      <c r="D19353">
        <v>161397387</v>
      </c>
    </row>
    <row r="19354" spans="1:4" x14ac:dyDescent="0.3">
      <c r="A19354" t="s">
        <v>21662</v>
      </c>
      <c r="B19354" t="s">
        <v>1932</v>
      </c>
      <c r="C19354">
        <v>24500</v>
      </c>
      <c r="D19354">
        <v>994826516</v>
      </c>
    </row>
    <row r="19355" spans="1:4" x14ac:dyDescent="0.3">
      <c r="A19355" t="s">
        <v>21663</v>
      </c>
      <c r="B19355" t="s">
        <v>3183</v>
      </c>
      <c r="C19355">
        <v>44448</v>
      </c>
      <c r="D19355">
        <v>5000631609</v>
      </c>
    </row>
    <row r="19356" spans="1:4" x14ac:dyDescent="0.3">
      <c r="A19356" t="s">
        <v>21664</v>
      </c>
      <c r="B19356" t="s">
        <v>5394</v>
      </c>
      <c r="C19356">
        <v>10879</v>
      </c>
      <c r="D19356">
        <v>7273123196</v>
      </c>
    </row>
    <row r="19357" spans="1:4" x14ac:dyDescent="0.3">
      <c r="A19357" t="s">
        <v>21665</v>
      </c>
      <c r="B19357" t="s">
        <v>2424</v>
      </c>
      <c r="C19357">
        <v>56294</v>
      </c>
      <c r="D19357">
        <v>3967370569</v>
      </c>
    </row>
    <row r="19358" spans="1:4" x14ac:dyDescent="0.3">
      <c r="A19358" t="s">
        <v>21666</v>
      </c>
      <c r="B19358" t="s">
        <v>2965</v>
      </c>
      <c r="C19358">
        <v>55951</v>
      </c>
      <c r="D19358">
        <v>4689682046</v>
      </c>
    </row>
    <row r="19359" spans="1:4" x14ac:dyDescent="0.3">
      <c r="A19359" t="s">
        <v>21667</v>
      </c>
      <c r="B19359" t="s">
        <v>2012</v>
      </c>
      <c r="C19359">
        <v>24347</v>
      </c>
      <c r="D19359">
        <v>7688943361</v>
      </c>
    </row>
    <row r="19360" spans="1:4" x14ac:dyDescent="0.3">
      <c r="A19360" t="s">
        <v>21668</v>
      </c>
      <c r="B19360" t="s">
        <v>3527</v>
      </c>
      <c r="C19360">
        <v>51674</v>
      </c>
      <c r="D19360">
        <v>3967370569</v>
      </c>
    </row>
    <row r="19361" spans="1:4" x14ac:dyDescent="0.3">
      <c r="A19361" t="s">
        <v>21669</v>
      </c>
      <c r="B19361" t="s">
        <v>2563</v>
      </c>
      <c r="C19361">
        <v>44835</v>
      </c>
      <c r="D19361">
        <v>6842911427</v>
      </c>
    </row>
    <row r="19362" spans="1:4" x14ac:dyDescent="0.3">
      <c r="A19362" t="s">
        <v>21670</v>
      </c>
      <c r="B19362" t="s">
        <v>3753</v>
      </c>
      <c r="C19362">
        <v>32267</v>
      </c>
      <c r="D19362">
        <v>7585281072</v>
      </c>
    </row>
    <row r="19363" spans="1:4" x14ac:dyDescent="0.3">
      <c r="A19363" t="s">
        <v>21671</v>
      </c>
      <c r="B19363" t="s">
        <v>2231</v>
      </c>
      <c r="C19363">
        <v>16766</v>
      </c>
      <c r="D19363">
        <v>7888574610</v>
      </c>
    </row>
    <row r="19364" spans="1:4" x14ac:dyDescent="0.3">
      <c r="A19364" t="s">
        <v>21672</v>
      </c>
      <c r="B19364" t="s">
        <v>2797</v>
      </c>
      <c r="C19364">
        <v>22549</v>
      </c>
      <c r="D19364">
        <v>9328457335</v>
      </c>
    </row>
    <row r="19365" spans="1:4" x14ac:dyDescent="0.3">
      <c r="A19365" t="s">
        <v>21673</v>
      </c>
      <c r="B19365" t="s">
        <v>2841</v>
      </c>
      <c r="C19365">
        <v>47075</v>
      </c>
      <c r="D19365">
        <v>4236713853</v>
      </c>
    </row>
    <row r="19366" spans="1:4" x14ac:dyDescent="0.3">
      <c r="A19366" t="s">
        <v>21674</v>
      </c>
      <c r="B19366" t="s">
        <v>2077</v>
      </c>
      <c r="C19366">
        <v>42802</v>
      </c>
      <c r="D19366">
        <v>3409869514</v>
      </c>
    </row>
    <row r="19367" spans="1:4" x14ac:dyDescent="0.3">
      <c r="A19367" t="s">
        <v>21675</v>
      </c>
      <c r="B19367" t="s">
        <v>2587</v>
      </c>
      <c r="C19367">
        <v>38219</v>
      </c>
      <c r="D19367">
        <v>9916787441</v>
      </c>
    </row>
    <row r="19368" spans="1:4" x14ac:dyDescent="0.3">
      <c r="A19368" t="s">
        <v>21676</v>
      </c>
      <c r="B19368" t="s">
        <v>3886</v>
      </c>
      <c r="C19368">
        <v>20189</v>
      </c>
      <c r="D19368">
        <v>2524572722</v>
      </c>
    </row>
    <row r="19369" spans="1:4" x14ac:dyDescent="0.3">
      <c r="A19369" t="s">
        <v>21677</v>
      </c>
      <c r="B19369" t="s">
        <v>2093</v>
      </c>
      <c r="C19369">
        <v>38693</v>
      </c>
      <c r="D19369">
        <v>1163292249</v>
      </c>
    </row>
    <row r="19370" spans="1:4" x14ac:dyDescent="0.3">
      <c r="A19370" t="s">
        <v>21678</v>
      </c>
      <c r="B19370" t="s">
        <v>2348</v>
      </c>
      <c r="C19370">
        <v>52419</v>
      </c>
      <c r="D19370">
        <v>7783641539</v>
      </c>
    </row>
    <row r="19371" spans="1:4" x14ac:dyDescent="0.3">
      <c r="A19371" t="s">
        <v>21679</v>
      </c>
      <c r="B19371" t="s">
        <v>4362</v>
      </c>
      <c r="C19371">
        <v>11400</v>
      </c>
      <c r="D19371">
        <v>2138131904</v>
      </c>
    </row>
    <row r="19372" spans="1:4" x14ac:dyDescent="0.3">
      <c r="A19372" t="s">
        <v>21680</v>
      </c>
      <c r="B19372" t="s">
        <v>3169</v>
      </c>
      <c r="C19372">
        <v>10396</v>
      </c>
      <c r="D19372">
        <v>5984294621</v>
      </c>
    </row>
    <row r="19373" spans="1:4" x14ac:dyDescent="0.3">
      <c r="A19373" t="s">
        <v>21681</v>
      </c>
      <c r="B19373" t="s">
        <v>2154</v>
      </c>
      <c r="C19373">
        <v>38812</v>
      </c>
      <c r="D19373">
        <v>8249460030</v>
      </c>
    </row>
    <row r="19374" spans="1:4" x14ac:dyDescent="0.3">
      <c r="A19374" t="s">
        <v>21682</v>
      </c>
      <c r="B19374" t="s">
        <v>2355</v>
      </c>
      <c r="C19374">
        <v>11390</v>
      </c>
      <c r="D19374">
        <v>4260324861</v>
      </c>
    </row>
    <row r="19375" spans="1:4" x14ac:dyDescent="0.3">
      <c r="A19375" t="s">
        <v>21683</v>
      </c>
      <c r="B19375" t="s">
        <v>2244</v>
      </c>
      <c r="C19375">
        <v>42677</v>
      </c>
      <c r="D19375">
        <v>899126162</v>
      </c>
    </row>
    <row r="19376" spans="1:4" x14ac:dyDescent="0.3">
      <c r="A19376" t="s">
        <v>21684</v>
      </c>
      <c r="B19376" t="s">
        <v>2118</v>
      </c>
      <c r="C19376">
        <v>23251</v>
      </c>
      <c r="D19376">
        <v>9057758911</v>
      </c>
    </row>
    <row r="19377" spans="1:4" x14ac:dyDescent="0.3">
      <c r="A19377" t="s">
        <v>21685</v>
      </c>
      <c r="B19377" t="s">
        <v>2022</v>
      </c>
      <c r="C19377">
        <v>49141</v>
      </c>
      <c r="D19377">
        <v>1592980554</v>
      </c>
    </row>
    <row r="19378" spans="1:4" x14ac:dyDescent="0.3">
      <c r="A19378" t="s">
        <v>21686</v>
      </c>
      <c r="B19378" t="s">
        <v>2127</v>
      </c>
      <c r="C19378">
        <v>47574</v>
      </c>
      <c r="D19378">
        <v>6596440737</v>
      </c>
    </row>
    <row r="19379" spans="1:4" x14ac:dyDescent="0.3">
      <c r="A19379" t="s">
        <v>21687</v>
      </c>
      <c r="B19379" t="s">
        <v>2596</v>
      </c>
      <c r="C19379">
        <v>43966</v>
      </c>
      <c r="D19379">
        <v>4578004252</v>
      </c>
    </row>
    <row r="19380" spans="1:4" x14ac:dyDescent="0.3">
      <c r="A19380" t="s">
        <v>21688</v>
      </c>
      <c r="B19380" t="s">
        <v>1970</v>
      </c>
      <c r="C19380">
        <v>57161</v>
      </c>
      <c r="D19380">
        <v>132027631</v>
      </c>
    </row>
    <row r="19381" spans="1:4" x14ac:dyDescent="0.3">
      <c r="A19381" t="s">
        <v>21689</v>
      </c>
      <c r="B19381" t="s">
        <v>1932</v>
      </c>
      <c r="C19381">
        <v>38169</v>
      </c>
      <c r="D19381">
        <v>2757793764</v>
      </c>
    </row>
    <row r="19382" spans="1:4" x14ac:dyDescent="0.3">
      <c r="A19382" t="s">
        <v>21690</v>
      </c>
      <c r="B19382" t="s">
        <v>4422</v>
      </c>
      <c r="C19382">
        <v>16149</v>
      </c>
      <c r="D19382">
        <v>966588630</v>
      </c>
    </row>
    <row r="19383" spans="1:4" x14ac:dyDescent="0.3">
      <c r="A19383" t="s">
        <v>21691</v>
      </c>
      <c r="B19383" t="s">
        <v>2188</v>
      </c>
      <c r="C19383">
        <v>36073</v>
      </c>
      <c r="D19383">
        <v>1598957961</v>
      </c>
    </row>
    <row r="19384" spans="1:4" x14ac:dyDescent="0.3">
      <c r="A19384" t="s">
        <v>21692</v>
      </c>
      <c r="B19384" t="s">
        <v>2997</v>
      </c>
      <c r="C19384">
        <v>42366</v>
      </c>
      <c r="D19384">
        <v>197180590</v>
      </c>
    </row>
    <row r="19385" spans="1:4" x14ac:dyDescent="0.3">
      <c r="A19385" t="s">
        <v>21693</v>
      </c>
      <c r="B19385" t="s">
        <v>2663</v>
      </c>
      <c r="C19385">
        <v>46885</v>
      </c>
      <c r="D19385">
        <v>8002426673</v>
      </c>
    </row>
    <row r="19386" spans="1:4" x14ac:dyDescent="0.3">
      <c r="A19386" t="s">
        <v>21694</v>
      </c>
      <c r="B19386" t="s">
        <v>3044</v>
      </c>
      <c r="C19386">
        <v>33899</v>
      </c>
      <c r="D19386">
        <v>6961242316</v>
      </c>
    </row>
    <row r="19387" spans="1:4" x14ac:dyDescent="0.3">
      <c r="A19387" t="s">
        <v>21695</v>
      </c>
      <c r="B19387" t="s">
        <v>4422</v>
      </c>
      <c r="C19387">
        <v>33406</v>
      </c>
      <c r="D19387">
        <v>509389570</v>
      </c>
    </row>
    <row r="19388" spans="1:4" x14ac:dyDescent="0.3">
      <c r="A19388" t="s">
        <v>21696</v>
      </c>
      <c r="B19388" t="s">
        <v>2498</v>
      </c>
      <c r="C19388">
        <v>13475</v>
      </c>
      <c r="D19388">
        <v>6788593582</v>
      </c>
    </row>
    <row r="19389" spans="1:4" x14ac:dyDescent="0.3">
      <c r="A19389" t="s">
        <v>21697</v>
      </c>
      <c r="B19389" t="s">
        <v>2608</v>
      </c>
      <c r="C19389">
        <v>56499</v>
      </c>
      <c r="D19389">
        <v>3824197065</v>
      </c>
    </row>
    <row r="19390" spans="1:4" x14ac:dyDescent="0.3">
      <c r="A19390" t="s">
        <v>21698</v>
      </c>
      <c r="B19390" t="s">
        <v>2740</v>
      </c>
      <c r="C19390">
        <v>33463</v>
      </c>
      <c r="D19390">
        <v>1841759848</v>
      </c>
    </row>
    <row r="19391" spans="1:4" x14ac:dyDescent="0.3">
      <c r="A19391" t="s">
        <v>21699</v>
      </c>
      <c r="B19391" t="s">
        <v>2498</v>
      </c>
      <c r="C19391">
        <v>55794</v>
      </c>
      <c r="D19391">
        <v>2402470968</v>
      </c>
    </row>
    <row r="19392" spans="1:4" x14ac:dyDescent="0.3">
      <c r="A19392" t="s">
        <v>21700</v>
      </c>
      <c r="B19392" t="s">
        <v>2246</v>
      </c>
      <c r="C19392">
        <v>43276</v>
      </c>
      <c r="D19392">
        <v>3409869514</v>
      </c>
    </row>
    <row r="19393" spans="1:4" x14ac:dyDescent="0.3">
      <c r="A19393" t="s">
        <v>21701</v>
      </c>
      <c r="B19393" t="s">
        <v>2219</v>
      </c>
      <c r="C19393">
        <v>25858</v>
      </c>
      <c r="D19393">
        <v>3379645060</v>
      </c>
    </row>
    <row r="19394" spans="1:4" x14ac:dyDescent="0.3">
      <c r="A19394" t="s">
        <v>21702</v>
      </c>
      <c r="B19394" t="s">
        <v>2557</v>
      </c>
      <c r="C19394">
        <v>37964</v>
      </c>
      <c r="D19394">
        <v>7892446737</v>
      </c>
    </row>
    <row r="19395" spans="1:4" x14ac:dyDescent="0.3">
      <c r="A19395" t="s">
        <v>21703</v>
      </c>
      <c r="B19395" t="s">
        <v>1997</v>
      </c>
      <c r="C19395">
        <v>13972</v>
      </c>
      <c r="D19395">
        <v>2873915978</v>
      </c>
    </row>
    <row r="19396" spans="1:4" x14ac:dyDescent="0.3">
      <c r="A19396" t="s">
        <v>21704</v>
      </c>
      <c r="B19396" t="s">
        <v>2557</v>
      </c>
      <c r="C19396">
        <v>39050</v>
      </c>
      <c r="D19396">
        <v>2292892200</v>
      </c>
    </row>
    <row r="19397" spans="1:4" x14ac:dyDescent="0.3">
      <c r="A19397" t="s">
        <v>21705</v>
      </c>
      <c r="B19397" t="s">
        <v>2385</v>
      </c>
      <c r="C19397">
        <v>34290</v>
      </c>
      <c r="D19397">
        <v>9331851693</v>
      </c>
    </row>
    <row r="19398" spans="1:4" x14ac:dyDescent="0.3">
      <c r="A19398" t="s">
        <v>21706</v>
      </c>
      <c r="B19398" t="s">
        <v>2393</v>
      </c>
      <c r="C19398">
        <v>36451</v>
      </c>
      <c r="D19398">
        <v>7152427402</v>
      </c>
    </row>
    <row r="19399" spans="1:4" x14ac:dyDescent="0.3">
      <c r="A19399" t="s">
        <v>21707</v>
      </c>
      <c r="B19399" t="s">
        <v>1954</v>
      </c>
      <c r="C19399">
        <v>46880</v>
      </c>
      <c r="D19399">
        <v>3569619966</v>
      </c>
    </row>
    <row r="19400" spans="1:4" x14ac:dyDescent="0.3">
      <c r="A19400" t="s">
        <v>21708</v>
      </c>
      <c r="B19400" t="s">
        <v>2473</v>
      </c>
      <c r="C19400">
        <v>41853</v>
      </c>
      <c r="D19400">
        <v>9621571960</v>
      </c>
    </row>
    <row r="19401" spans="1:4" x14ac:dyDescent="0.3">
      <c r="A19401" t="s">
        <v>21709</v>
      </c>
      <c r="B19401" t="s">
        <v>2016</v>
      </c>
      <c r="C19401">
        <v>35905</v>
      </c>
      <c r="D19401">
        <v>7635344498</v>
      </c>
    </row>
    <row r="19402" spans="1:4" x14ac:dyDescent="0.3">
      <c r="A19402" t="s">
        <v>21710</v>
      </c>
      <c r="B19402" t="s">
        <v>2242</v>
      </c>
      <c r="C19402">
        <v>54464</v>
      </c>
      <c r="D19402">
        <v>7769010411</v>
      </c>
    </row>
    <row r="19403" spans="1:4" x14ac:dyDescent="0.3">
      <c r="A19403" t="s">
        <v>21711</v>
      </c>
      <c r="B19403" t="s">
        <v>1964</v>
      </c>
      <c r="C19403">
        <v>15111</v>
      </c>
      <c r="D19403">
        <v>7962906979</v>
      </c>
    </row>
    <row r="19404" spans="1:4" x14ac:dyDescent="0.3">
      <c r="A19404" t="s">
        <v>21712</v>
      </c>
      <c r="B19404" t="s">
        <v>1995</v>
      </c>
      <c r="C19404">
        <v>29146</v>
      </c>
      <c r="D19404">
        <v>9305168396</v>
      </c>
    </row>
    <row r="19405" spans="1:4" x14ac:dyDescent="0.3">
      <c r="A19405" t="s">
        <v>21713</v>
      </c>
      <c r="B19405" t="s">
        <v>2314</v>
      </c>
      <c r="C19405">
        <v>57544</v>
      </c>
      <c r="D19405">
        <v>3967370569</v>
      </c>
    </row>
    <row r="19406" spans="1:4" x14ac:dyDescent="0.3">
      <c r="A19406" t="s">
        <v>21714</v>
      </c>
      <c r="B19406" t="s">
        <v>2396</v>
      </c>
      <c r="C19406">
        <v>32974</v>
      </c>
      <c r="D19406">
        <v>4920920075</v>
      </c>
    </row>
    <row r="19407" spans="1:4" x14ac:dyDescent="0.3">
      <c r="A19407" t="s">
        <v>21715</v>
      </c>
      <c r="B19407" t="s">
        <v>2473</v>
      </c>
      <c r="C19407">
        <v>46127</v>
      </c>
      <c r="D19407">
        <v>9984023702</v>
      </c>
    </row>
    <row r="19408" spans="1:4" x14ac:dyDescent="0.3">
      <c r="A19408" t="s">
        <v>21716</v>
      </c>
      <c r="B19408" t="s">
        <v>2030</v>
      </c>
      <c r="C19408">
        <v>12976</v>
      </c>
      <c r="D19408">
        <v>4439073344</v>
      </c>
    </row>
    <row r="19409" spans="1:4" x14ac:dyDescent="0.3">
      <c r="A19409" t="s">
        <v>21717</v>
      </c>
      <c r="B19409" t="s">
        <v>2026</v>
      </c>
      <c r="C19409">
        <v>58219</v>
      </c>
      <c r="D19409">
        <v>9305168396</v>
      </c>
    </row>
    <row r="19410" spans="1:4" x14ac:dyDescent="0.3">
      <c r="A19410" t="s">
        <v>21718</v>
      </c>
      <c r="B19410" t="s">
        <v>2288</v>
      </c>
      <c r="C19410">
        <v>59434</v>
      </c>
      <c r="D19410">
        <v>5998486889</v>
      </c>
    </row>
    <row r="19411" spans="1:4" x14ac:dyDescent="0.3">
      <c r="A19411" t="s">
        <v>21719</v>
      </c>
      <c r="B19411" t="s">
        <v>3527</v>
      </c>
      <c r="C19411">
        <v>46068</v>
      </c>
      <c r="D19411">
        <v>9684187432</v>
      </c>
    </row>
    <row r="19412" spans="1:4" x14ac:dyDescent="0.3">
      <c r="A19412" t="s">
        <v>21720</v>
      </c>
      <c r="B19412" t="s">
        <v>2365</v>
      </c>
      <c r="C19412">
        <v>40209</v>
      </c>
      <c r="D19412">
        <v>8703756602</v>
      </c>
    </row>
    <row r="19413" spans="1:4" x14ac:dyDescent="0.3">
      <c r="A19413" t="s">
        <v>21721</v>
      </c>
      <c r="B19413" t="s">
        <v>2797</v>
      </c>
      <c r="C19413">
        <v>59624</v>
      </c>
      <c r="D19413">
        <v>6172549286</v>
      </c>
    </row>
    <row r="19414" spans="1:4" x14ac:dyDescent="0.3">
      <c r="A19414" t="s">
        <v>21722</v>
      </c>
      <c r="B19414" t="s">
        <v>2809</v>
      </c>
      <c r="C19414">
        <v>10667</v>
      </c>
      <c r="D19414">
        <v>650049144</v>
      </c>
    </row>
    <row r="19415" spans="1:4" x14ac:dyDescent="0.3">
      <c r="A19415" t="s">
        <v>21723</v>
      </c>
      <c r="B19415" t="s">
        <v>2496</v>
      </c>
      <c r="C19415">
        <v>16387</v>
      </c>
      <c r="D19415">
        <v>5988565948</v>
      </c>
    </row>
    <row r="19416" spans="1:4" x14ac:dyDescent="0.3">
      <c r="A19416" t="s">
        <v>21724</v>
      </c>
      <c r="B19416" t="s">
        <v>1946</v>
      </c>
      <c r="C19416">
        <v>56504</v>
      </c>
      <c r="D19416">
        <v>492630925</v>
      </c>
    </row>
    <row r="19417" spans="1:4" x14ac:dyDescent="0.3">
      <c r="A19417" t="s">
        <v>21725</v>
      </c>
      <c r="B19417" t="s">
        <v>2170</v>
      </c>
      <c r="C19417">
        <v>10217</v>
      </c>
      <c r="D19417">
        <v>9597202352</v>
      </c>
    </row>
    <row r="19418" spans="1:4" x14ac:dyDescent="0.3">
      <c r="A19418" t="s">
        <v>21726</v>
      </c>
      <c r="B19418" t="s">
        <v>2574</v>
      </c>
      <c r="C19418">
        <v>20488</v>
      </c>
      <c r="D19418">
        <v>5000631609</v>
      </c>
    </row>
    <row r="19419" spans="1:4" x14ac:dyDescent="0.3">
      <c r="A19419" t="s">
        <v>21727</v>
      </c>
      <c r="B19419" t="s">
        <v>2079</v>
      </c>
      <c r="C19419">
        <v>31511</v>
      </c>
      <c r="D19419">
        <v>3806430489</v>
      </c>
    </row>
    <row r="19420" spans="1:4" x14ac:dyDescent="0.3">
      <c r="A19420" t="s">
        <v>21728</v>
      </c>
      <c r="B19420" t="s">
        <v>3560</v>
      </c>
      <c r="C19420">
        <v>29809</v>
      </c>
      <c r="D19420">
        <v>7367438190</v>
      </c>
    </row>
    <row r="19421" spans="1:4" x14ac:dyDescent="0.3">
      <c r="A19421" t="s">
        <v>21729</v>
      </c>
      <c r="B19421" t="s">
        <v>2614</v>
      </c>
      <c r="C19421">
        <v>42978</v>
      </c>
      <c r="D19421">
        <v>3303111790</v>
      </c>
    </row>
    <row r="19422" spans="1:4" x14ac:dyDescent="0.3">
      <c r="A19422" t="s">
        <v>21730</v>
      </c>
      <c r="B19422" t="s">
        <v>2022</v>
      </c>
      <c r="C19422">
        <v>28613</v>
      </c>
      <c r="D19422">
        <v>1462166245</v>
      </c>
    </row>
    <row r="19423" spans="1:4" x14ac:dyDescent="0.3">
      <c r="A19423" t="s">
        <v>21731</v>
      </c>
      <c r="B19423" t="s">
        <v>5394</v>
      </c>
      <c r="C19423">
        <v>32560</v>
      </c>
      <c r="D19423">
        <v>8373529241</v>
      </c>
    </row>
    <row r="19424" spans="1:4" x14ac:dyDescent="0.3">
      <c r="A19424" t="s">
        <v>21732</v>
      </c>
      <c r="B19424" t="s">
        <v>2296</v>
      </c>
      <c r="C19424">
        <v>40367</v>
      </c>
      <c r="D19424">
        <v>5811999097</v>
      </c>
    </row>
    <row r="19425" spans="1:4" x14ac:dyDescent="0.3">
      <c r="A19425" t="s">
        <v>21733</v>
      </c>
      <c r="B19425" t="s">
        <v>2617</v>
      </c>
      <c r="C19425">
        <v>32108</v>
      </c>
      <c r="D19425">
        <v>2066028762</v>
      </c>
    </row>
    <row r="19426" spans="1:4" x14ac:dyDescent="0.3">
      <c r="A19426" t="s">
        <v>21734</v>
      </c>
      <c r="B19426" t="s">
        <v>2749</v>
      </c>
      <c r="C19426">
        <v>38603</v>
      </c>
      <c r="D19426">
        <v>6734537986</v>
      </c>
    </row>
    <row r="19427" spans="1:4" x14ac:dyDescent="0.3">
      <c r="A19427" t="s">
        <v>21735</v>
      </c>
      <c r="B19427" t="s">
        <v>1946</v>
      </c>
      <c r="C19427">
        <v>53125</v>
      </c>
      <c r="D19427">
        <v>3569414450</v>
      </c>
    </row>
    <row r="19428" spans="1:4" x14ac:dyDescent="0.3">
      <c r="A19428" t="s">
        <v>21736</v>
      </c>
      <c r="B19428" t="s">
        <v>2411</v>
      </c>
      <c r="C19428">
        <v>13560</v>
      </c>
      <c r="D19428">
        <v>9264026959</v>
      </c>
    </row>
    <row r="19429" spans="1:4" x14ac:dyDescent="0.3">
      <c r="A19429" t="s">
        <v>21737</v>
      </c>
      <c r="B19429" t="s">
        <v>2431</v>
      </c>
      <c r="C19429">
        <v>40616</v>
      </c>
      <c r="D19429">
        <v>7411705322</v>
      </c>
    </row>
    <row r="19430" spans="1:4" x14ac:dyDescent="0.3">
      <c r="A19430" t="s">
        <v>21738</v>
      </c>
      <c r="B19430" t="s">
        <v>2246</v>
      </c>
      <c r="C19430">
        <v>54886</v>
      </c>
      <c r="D19430">
        <v>2524849899</v>
      </c>
    </row>
    <row r="19431" spans="1:4" x14ac:dyDescent="0.3">
      <c r="A19431" t="s">
        <v>21739</v>
      </c>
      <c r="B19431" t="s">
        <v>1964</v>
      </c>
      <c r="C19431">
        <v>22168</v>
      </c>
      <c r="D19431">
        <v>1371021422</v>
      </c>
    </row>
    <row r="19432" spans="1:4" x14ac:dyDescent="0.3">
      <c r="A19432" t="s">
        <v>21740</v>
      </c>
      <c r="B19432" t="s">
        <v>2736</v>
      </c>
      <c r="C19432">
        <v>26894</v>
      </c>
      <c r="D19432">
        <v>5588978080</v>
      </c>
    </row>
    <row r="19433" spans="1:4" x14ac:dyDescent="0.3">
      <c r="A19433" t="s">
        <v>21741</v>
      </c>
      <c r="B19433" t="s">
        <v>2376</v>
      </c>
      <c r="C19433">
        <v>43373</v>
      </c>
      <c r="D19433">
        <v>2500807061</v>
      </c>
    </row>
    <row r="19434" spans="1:4" x14ac:dyDescent="0.3">
      <c r="A19434" t="s">
        <v>21742</v>
      </c>
      <c r="B19434" t="s">
        <v>2376</v>
      </c>
      <c r="C19434">
        <v>13585</v>
      </c>
      <c r="D19434">
        <v>3271497702</v>
      </c>
    </row>
    <row r="19435" spans="1:4" x14ac:dyDescent="0.3">
      <c r="A19435" t="s">
        <v>21743</v>
      </c>
      <c r="B19435" t="s">
        <v>2380</v>
      </c>
      <c r="C19435">
        <v>38602</v>
      </c>
      <c r="D19435">
        <v>3991963221</v>
      </c>
    </row>
    <row r="19436" spans="1:4" x14ac:dyDescent="0.3">
      <c r="A19436" t="s">
        <v>21744</v>
      </c>
      <c r="B19436" t="s">
        <v>2498</v>
      </c>
      <c r="C19436">
        <v>20345</v>
      </c>
      <c r="D19436">
        <v>1009146149</v>
      </c>
    </row>
    <row r="19437" spans="1:4" x14ac:dyDescent="0.3">
      <c r="A19437" t="s">
        <v>21745</v>
      </c>
      <c r="B19437" t="s">
        <v>2639</v>
      </c>
      <c r="C19437">
        <v>39807</v>
      </c>
      <c r="D19437">
        <v>4967603564</v>
      </c>
    </row>
    <row r="19438" spans="1:4" x14ac:dyDescent="0.3">
      <c r="A19438" t="s">
        <v>21746</v>
      </c>
      <c r="B19438" t="s">
        <v>2223</v>
      </c>
      <c r="C19438">
        <v>28937</v>
      </c>
      <c r="D19438">
        <v>2259282237</v>
      </c>
    </row>
    <row r="19439" spans="1:4" x14ac:dyDescent="0.3">
      <c r="A19439" t="s">
        <v>21747</v>
      </c>
      <c r="B19439" t="s">
        <v>2731</v>
      </c>
      <c r="C19439">
        <v>35725</v>
      </c>
      <c r="D19439">
        <v>2873915978</v>
      </c>
    </row>
    <row r="19440" spans="1:4" x14ac:dyDescent="0.3">
      <c r="A19440" t="s">
        <v>21748</v>
      </c>
      <c r="B19440" t="s">
        <v>2024</v>
      </c>
      <c r="C19440">
        <v>22417</v>
      </c>
      <c r="D19440">
        <v>992720575</v>
      </c>
    </row>
    <row r="19441" spans="1:4" x14ac:dyDescent="0.3">
      <c r="A19441" t="s">
        <v>21749</v>
      </c>
      <c r="B19441" t="s">
        <v>2617</v>
      </c>
      <c r="C19441">
        <v>36381</v>
      </c>
      <c r="D19441">
        <v>5929508313</v>
      </c>
    </row>
    <row r="19442" spans="1:4" x14ac:dyDescent="0.3">
      <c r="A19442" t="s">
        <v>21750</v>
      </c>
      <c r="B19442" t="s">
        <v>2403</v>
      </c>
      <c r="C19442">
        <v>32829</v>
      </c>
      <c r="D19442">
        <v>7054972058</v>
      </c>
    </row>
    <row r="19443" spans="1:4" x14ac:dyDescent="0.3">
      <c r="A19443" t="s">
        <v>21751</v>
      </c>
      <c r="B19443" t="s">
        <v>2065</v>
      </c>
      <c r="C19443">
        <v>32091</v>
      </c>
      <c r="D19443">
        <v>6471464479</v>
      </c>
    </row>
    <row r="19444" spans="1:4" x14ac:dyDescent="0.3">
      <c r="A19444" t="s">
        <v>21752</v>
      </c>
      <c r="B19444" t="s">
        <v>2567</v>
      </c>
      <c r="C19444">
        <v>37510</v>
      </c>
      <c r="D19444">
        <v>6769297310</v>
      </c>
    </row>
    <row r="19445" spans="1:4" x14ac:dyDescent="0.3">
      <c r="A19445" t="s">
        <v>21753</v>
      </c>
      <c r="B19445" t="s">
        <v>2047</v>
      </c>
      <c r="C19445">
        <v>37442</v>
      </c>
      <c r="D19445">
        <v>9561367408</v>
      </c>
    </row>
    <row r="19446" spans="1:4" x14ac:dyDescent="0.3">
      <c r="A19446" t="s">
        <v>21754</v>
      </c>
      <c r="B19446" t="s">
        <v>2800</v>
      </c>
      <c r="C19446">
        <v>11494</v>
      </c>
      <c r="D19446">
        <v>3292353998</v>
      </c>
    </row>
    <row r="19447" spans="1:4" x14ac:dyDescent="0.3">
      <c r="A19447" t="s">
        <v>21755</v>
      </c>
      <c r="B19447" t="s">
        <v>2321</v>
      </c>
      <c r="C19447">
        <v>53799</v>
      </c>
      <c r="D19447">
        <v>4372257910</v>
      </c>
    </row>
    <row r="19448" spans="1:4" x14ac:dyDescent="0.3">
      <c r="A19448" t="s">
        <v>21756</v>
      </c>
      <c r="B19448" t="s">
        <v>1932</v>
      </c>
      <c r="C19448">
        <v>45569</v>
      </c>
      <c r="D19448">
        <v>3086393343</v>
      </c>
    </row>
    <row r="19449" spans="1:4" x14ac:dyDescent="0.3">
      <c r="A19449" t="s">
        <v>21757</v>
      </c>
      <c r="B19449" t="s">
        <v>2431</v>
      </c>
      <c r="C19449">
        <v>28080</v>
      </c>
      <c r="D19449">
        <v>8173067724</v>
      </c>
    </row>
    <row r="19450" spans="1:4" x14ac:dyDescent="0.3">
      <c r="A19450" t="s">
        <v>21758</v>
      </c>
      <c r="B19450" t="s">
        <v>2749</v>
      </c>
      <c r="C19450">
        <v>30124</v>
      </c>
      <c r="D19450">
        <v>7516977292</v>
      </c>
    </row>
    <row r="19451" spans="1:4" x14ac:dyDescent="0.3">
      <c r="A19451" t="s">
        <v>21759</v>
      </c>
      <c r="B19451" t="s">
        <v>2665</v>
      </c>
      <c r="C19451">
        <v>32850</v>
      </c>
      <c r="D19451">
        <v>9965847037</v>
      </c>
    </row>
    <row r="19452" spans="1:4" x14ac:dyDescent="0.3">
      <c r="A19452" t="s">
        <v>21760</v>
      </c>
      <c r="B19452" t="s">
        <v>2223</v>
      </c>
      <c r="C19452">
        <v>48674</v>
      </c>
      <c r="D19452">
        <v>4768254810</v>
      </c>
    </row>
    <row r="19453" spans="1:4" x14ac:dyDescent="0.3">
      <c r="A19453" t="s">
        <v>21761</v>
      </c>
      <c r="B19453" t="s">
        <v>4362</v>
      </c>
      <c r="C19453">
        <v>53521</v>
      </c>
      <c r="D19453">
        <v>2908560011</v>
      </c>
    </row>
    <row r="19454" spans="1:4" x14ac:dyDescent="0.3">
      <c r="A19454" t="s">
        <v>21762</v>
      </c>
      <c r="B19454" t="s">
        <v>3663</v>
      </c>
      <c r="C19454">
        <v>18476</v>
      </c>
      <c r="D19454">
        <v>7760701055</v>
      </c>
    </row>
    <row r="19455" spans="1:4" x14ac:dyDescent="0.3">
      <c r="A19455" t="s">
        <v>21763</v>
      </c>
      <c r="B19455" t="s">
        <v>2415</v>
      </c>
      <c r="C19455">
        <v>17082</v>
      </c>
      <c r="D19455">
        <v>263573389</v>
      </c>
    </row>
    <row r="19456" spans="1:4" x14ac:dyDescent="0.3">
      <c r="A19456" t="s">
        <v>21764</v>
      </c>
      <c r="B19456" t="s">
        <v>2521</v>
      </c>
      <c r="C19456">
        <v>11944</v>
      </c>
      <c r="D19456">
        <v>2378102658</v>
      </c>
    </row>
    <row r="19457" spans="1:4" x14ac:dyDescent="0.3">
      <c r="A19457" t="s">
        <v>21765</v>
      </c>
      <c r="B19457" t="s">
        <v>2234</v>
      </c>
      <c r="C19457">
        <v>34474</v>
      </c>
      <c r="D19457">
        <v>6915102108</v>
      </c>
    </row>
    <row r="19458" spans="1:4" x14ac:dyDescent="0.3">
      <c r="A19458" t="s">
        <v>21766</v>
      </c>
      <c r="B19458" t="s">
        <v>2283</v>
      </c>
      <c r="C19458">
        <v>14668</v>
      </c>
      <c r="D19458">
        <v>6478891895</v>
      </c>
    </row>
    <row r="19459" spans="1:4" x14ac:dyDescent="0.3">
      <c r="A19459" t="s">
        <v>21767</v>
      </c>
      <c r="B19459" t="s">
        <v>2106</v>
      </c>
      <c r="C19459">
        <v>55095</v>
      </c>
      <c r="D19459">
        <v>9107581297</v>
      </c>
    </row>
    <row r="19460" spans="1:4" x14ac:dyDescent="0.3">
      <c r="A19460" t="s">
        <v>21768</v>
      </c>
      <c r="B19460" t="s">
        <v>1948</v>
      </c>
      <c r="C19460">
        <v>33084</v>
      </c>
      <c r="D19460">
        <v>3016446324</v>
      </c>
    </row>
    <row r="19461" spans="1:4" x14ac:dyDescent="0.3">
      <c r="A19461" t="s">
        <v>21769</v>
      </c>
      <c r="B19461" t="s">
        <v>2441</v>
      </c>
      <c r="C19461">
        <v>26974</v>
      </c>
      <c r="D19461">
        <v>2012142672</v>
      </c>
    </row>
    <row r="19462" spans="1:4" x14ac:dyDescent="0.3">
      <c r="A19462" t="s">
        <v>21770</v>
      </c>
      <c r="B19462" t="s">
        <v>2680</v>
      </c>
      <c r="C19462">
        <v>59047</v>
      </c>
      <c r="D19462">
        <v>9107581297</v>
      </c>
    </row>
    <row r="19463" spans="1:4" x14ac:dyDescent="0.3">
      <c r="A19463" t="s">
        <v>21771</v>
      </c>
      <c r="B19463" t="s">
        <v>3247</v>
      </c>
      <c r="C19463">
        <v>30735</v>
      </c>
      <c r="D19463">
        <v>7573774818</v>
      </c>
    </row>
    <row r="19464" spans="1:4" x14ac:dyDescent="0.3">
      <c r="A19464" t="s">
        <v>21772</v>
      </c>
      <c r="B19464" t="s">
        <v>2073</v>
      </c>
      <c r="C19464">
        <v>17394</v>
      </c>
      <c r="D19464">
        <v>9223618401</v>
      </c>
    </row>
    <row r="19465" spans="1:4" x14ac:dyDescent="0.3">
      <c r="A19465" t="s">
        <v>21773</v>
      </c>
      <c r="B19465" t="s">
        <v>2572</v>
      </c>
      <c r="C19465">
        <v>25806</v>
      </c>
      <c r="D19465">
        <v>8750494546</v>
      </c>
    </row>
    <row r="19466" spans="1:4" x14ac:dyDescent="0.3">
      <c r="A19466" t="s">
        <v>21774</v>
      </c>
      <c r="B19466" t="s">
        <v>2054</v>
      </c>
      <c r="C19466">
        <v>23571</v>
      </c>
      <c r="D19466">
        <v>7269614199</v>
      </c>
    </row>
    <row r="19467" spans="1:4" x14ac:dyDescent="0.3">
      <c r="A19467" t="s">
        <v>21775</v>
      </c>
      <c r="B19467" t="s">
        <v>1952</v>
      </c>
      <c r="C19467">
        <v>52073</v>
      </c>
      <c r="D19467">
        <v>2698184272</v>
      </c>
    </row>
    <row r="19468" spans="1:4" x14ac:dyDescent="0.3">
      <c r="A19468" t="s">
        <v>21776</v>
      </c>
      <c r="B19468" t="s">
        <v>2372</v>
      </c>
      <c r="C19468">
        <v>32631</v>
      </c>
      <c r="D19468">
        <v>2885061928</v>
      </c>
    </row>
    <row r="19469" spans="1:4" x14ac:dyDescent="0.3">
      <c r="A19469" t="s">
        <v>21777</v>
      </c>
      <c r="B19469" t="s">
        <v>2800</v>
      </c>
      <c r="C19469">
        <v>36429</v>
      </c>
      <c r="D19469">
        <v>4453315724</v>
      </c>
    </row>
    <row r="19470" spans="1:4" x14ac:dyDescent="0.3">
      <c r="A19470" t="s">
        <v>21778</v>
      </c>
      <c r="B19470" t="s">
        <v>2340</v>
      </c>
      <c r="C19470">
        <v>45597</v>
      </c>
      <c r="D19470">
        <v>6973806759</v>
      </c>
    </row>
    <row r="19471" spans="1:4" x14ac:dyDescent="0.3">
      <c r="A19471" t="s">
        <v>21779</v>
      </c>
      <c r="B19471" t="s">
        <v>2242</v>
      </c>
      <c r="C19471">
        <v>53104</v>
      </c>
      <c r="D19471">
        <v>5234982726</v>
      </c>
    </row>
    <row r="19472" spans="1:4" x14ac:dyDescent="0.3">
      <c r="A19472" t="s">
        <v>21780</v>
      </c>
      <c r="B19472" t="s">
        <v>2166</v>
      </c>
      <c r="C19472">
        <v>10176</v>
      </c>
      <c r="D19472">
        <v>2551917727</v>
      </c>
    </row>
    <row r="19473" spans="1:4" x14ac:dyDescent="0.3">
      <c r="A19473" t="s">
        <v>21781</v>
      </c>
      <c r="B19473" t="s">
        <v>2557</v>
      </c>
      <c r="C19473">
        <v>18479</v>
      </c>
      <c r="D19473">
        <v>9483290694</v>
      </c>
    </row>
    <row r="19474" spans="1:4" x14ac:dyDescent="0.3">
      <c r="A19474" t="s">
        <v>21782</v>
      </c>
      <c r="B19474" t="s">
        <v>2488</v>
      </c>
      <c r="C19474">
        <v>41085</v>
      </c>
      <c r="D19474">
        <v>556704134</v>
      </c>
    </row>
    <row r="19475" spans="1:4" x14ac:dyDescent="0.3">
      <c r="A19475" t="s">
        <v>21783</v>
      </c>
      <c r="B19475" t="s">
        <v>1956</v>
      </c>
      <c r="C19475">
        <v>45385</v>
      </c>
      <c r="D19475">
        <v>5588978080</v>
      </c>
    </row>
    <row r="19476" spans="1:4" x14ac:dyDescent="0.3">
      <c r="A19476" t="s">
        <v>21784</v>
      </c>
      <c r="B19476" t="s">
        <v>2139</v>
      </c>
      <c r="C19476">
        <v>35430</v>
      </c>
      <c r="D19476">
        <v>222477806</v>
      </c>
    </row>
    <row r="19477" spans="1:4" x14ac:dyDescent="0.3">
      <c r="A19477" t="s">
        <v>21785</v>
      </c>
      <c r="B19477" t="s">
        <v>2536</v>
      </c>
      <c r="C19477">
        <v>45935</v>
      </c>
      <c r="D19477">
        <v>263573389</v>
      </c>
    </row>
    <row r="19478" spans="1:4" x14ac:dyDescent="0.3">
      <c r="A19478" t="s">
        <v>21786</v>
      </c>
      <c r="B19478" t="s">
        <v>2663</v>
      </c>
      <c r="C19478">
        <v>51706</v>
      </c>
      <c r="D19478">
        <v>7957976743</v>
      </c>
    </row>
    <row r="19479" spans="1:4" x14ac:dyDescent="0.3">
      <c r="A19479" t="s">
        <v>21787</v>
      </c>
      <c r="B19479" t="s">
        <v>2035</v>
      </c>
      <c r="C19479">
        <v>22233</v>
      </c>
      <c r="D19479">
        <v>6000780338</v>
      </c>
    </row>
    <row r="19480" spans="1:4" x14ac:dyDescent="0.3">
      <c r="A19480" t="s">
        <v>21788</v>
      </c>
      <c r="B19480" t="s">
        <v>3183</v>
      </c>
      <c r="C19480">
        <v>25793</v>
      </c>
      <c r="D19480">
        <v>8289594380</v>
      </c>
    </row>
    <row r="19481" spans="1:4" x14ac:dyDescent="0.3">
      <c r="A19481" t="s">
        <v>21789</v>
      </c>
      <c r="B19481" t="s">
        <v>2158</v>
      </c>
      <c r="C19481">
        <v>15098</v>
      </c>
      <c r="D19481">
        <v>4786629839</v>
      </c>
    </row>
    <row r="19482" spans="1:4" x14ac:dyDescent="0.3">
      <c r="A19482" t="s">
        <v>21790</v>
      </c>
      <c r="B19482" t="s">
        <v>2623</v>
      </c>
      <c r="C19482">
        <v>21559</v>
      </c>
      <c r="D19482">
        <v>1729795870</v>
      </c>
    </row>
    <row r="19483" spans="1:4" x14ac:dyDescent="0.3">
      <c r="A19483" t="s">
        <v>21791</v>
      </c>
      <c r="B19483" t="s">
        <v>1932</v>
      </c>
      <c r="C19483">
        <v>16687</v>
      </c>
      <c r="D19483">
        <v>8519669638</v>
      </c>
    </row>
    <row r="19484" spans="1:4" x14ac:dyDescent="0.3">
      <c r="A19484" t="s">
        <v>21792</v>
      </c>
      <c r="B19484" t="s">
        <v>2319</v>
      </c>
      <c r="C19484">
        <v>31314</v>
      </c>
      <c r="D19484">
        <v>8692509450</v>
      </c>
    </row>
    <row r="19485" spans="1:4" x14ac:dyDescent="0.3">
      <c r="A19485" t="s">
        <v>21793</v>
      </c>
      <c r="B19485" t="s">
        <v>1995</v>
      </c>
      <c r="C19485">
        <v>54446</v>
      </c>
      <c r="D19485">
        <v>966588630</v>
      </c>
    </row>
    <row r="19486" spans="1:4" x14ac:dyDescent="0.3">
      <c r="A19486" t="s">
        <v>21794</v>
      </c>
      <c r="B19486" t="s">
        <v>2800</v>
      </c>
      <c r="C19486">
        <v>10496</v>
      </c>
      <c r="D19486">
        <v>9228842121</v>
      </c>
    </row>
    <row r="19487" spans="1:4" x14ac:dyDescent="0.3">
      <c r="A19487" t="s">
        <v>21795</v>
      </c>
      <c r="B19487" t="s">
        <v>2177</v>
      </c>
      <c r="C19487">
        <v>23671</v>
      </c>
      <c r="D19487">
        <v>8545135858</v>
      </c>
    </row>
    <row r="19488" spans="1:4" x14ac:dyDescent="0.3">
      <c r="A19488" t="s">
        <v>21796</v>
      </c>
      <c r="B19488" t="s">
        <v>2914</v>
      </c>
      <c r="C19488">
        <v>55794</v>
      </c>
      <c r="D19488">
        <v>4219825649</v>
      </c>
    </row>
    <row r="19489" spans="1:4" x14ac:dyDescent="0.3">
      <c r="A19489" t="s">
        <v>21797</v>
      </c>
      <c r="B19489" t="s">
        <v>2244</v>
      </c>
      <c r="C19489">
        <v>39251</v>
      </c>
      <c r="D19489">
        <v>5863557389</v>
      </c>
    </row>
    <row r="19490" spans="1:4" x14ac:dyDescent="0.3">
      <c r="A19490" t="s">
        <v>21798</v>
      </c>
      <c r="B19490" t="s">
        <v>3078</v>
      </c>
      <c r="C19490">
        <v>16923</v>
      </c>
      <c r="D19490">
        <v>3877279783</v>
      </c>
    </row>
    <row r="19491" spans="1:4" x14ac:dyDescent="0.3">
      <c r="A19491" t="s">
        <v>21799</v>
      </c>
      <c r="B19491" t="s">
        <v>2965</v>
      </c>
      <c r="C19491">
        <v>23537</v>
      </c>
      <c r="D19491">
        <v>679204083</v>
      </c>
    </row>
    <row r="19492" spans="1:4" x14ac:dyDescent="0.3">
      <c r="A19492" t="s">
        <v>21800</v>
      </c>
      <c r="B19492" t="s">
        <v>2606</v>
      </c>
      <c r="C19492">
        <v>28349</v>
      </c>
      <c r="D19492">
        <v>5082945165</v>
      </c>
    </row>
    <row r="19493" spans="1:4" x14ac:dyDescent="0.3">
      <c r="A19493" t="s">
        <v>21801</v>
      </c>
      <c r="B19493" t="s">
        <v>3023</v>
      </c>
      <c r="C19493">
        <v>25445</v>
      </c>
      <c r="D19493">
        <v>6820956614</v>
      </c>
    </row>
    <row r="19494" spans="1:4" x14ac:dyDescent="0.3">
      <c r="A19494" t="s">
        <v>21802</v>
      </c>
      <c r="B19494" t="s">
        <v>3508</v>
      </c>
      <c r="C19494">
        <v>29991</v>
      </c>
      <c r="D19494">
        <v>6915102108</v>
      </c>
    </row>
    <row r="19495" spans="1:4" x14ac:dyDescent="0.3">
      <c r="A19495" t="s">
        <v>21803</v>
      </c>
      <c r="B19495" t="s">
        <v>2665</v>
      </c>
      <c r="C19495">
        <v>52453</v>
      </c>
      <c r="D19495">
        <v>8346855079</v>
      </c>
    </row>
    <row r="19496" spans="1:4" x14ac:dyDescent="0.3">
      <c r="A19496" t="s">
        <v>21804</v>
      </c>
      <c r="B19496" t="s">
        <v>2674</v>
      </c>
      <c r="C19496">
        <v>44752</v>
      </c>
      <c r="D19496">
        <v>6293335589</v>
      </c>
    </row>
    <row r="19497" spans="1:4" x14ac:dyDescent="0.3">
      <c r="A19497" t="s">
        <v>21805</v>
      </c>
      <c r="B19497" t="s">
        <v>2468</v>
      </c>
      <c r="C19497">
        <v>36740</v>
      </c>
      <c r="D19497">
        <v>2183763965</v>
      </c>
    </row>
    <row r="19498" spans="1:4" x14ac:dyDescent="0.3">
      <c r="A19498" t="s">
        <v>21806</v>
      </c>
      <c r="B19498" t="s">
        <v>2804</v>
      </c>
      <c r="C19498">
        <v>45915</v>
      </c>
      <c r="D19498">
        <v>2237103631</v>
      </c>
    </row>
    <row r="19499" spans="1:4" x14ac:dyDescent="0.3">
      <c r="A19499" t="s">
        <v>21807</v>
      </c>
      <c r="B19499" t="s">
        <v>2012</v>
      </c>
      <c r="C19499">
        <v>29392</v>
      </c>
      <c r="D19499">
        <v>4094820760</v>
      </c>
    </row>
    <row r="19500" spans="1:4" x14ac:dyDescent="0.3">
      <c r="A19500" t="s">
        <v>21808</v>
      </c>
      <c r="B19500" t="s">
        <v>2271</v>
      </c>
      <c r="C19500">
        <v>43846</v>
      </c>
      <c r="D19500">
        <v>5347887761</v>
      </c>
    </row>
    <row r="19501" spans="1:4" x14ac:dyDescent="0.3">
      <c r="A19501" t="s">
        <v>21809</v>
      </c>
      <c r="B19501" t="s">
        <v>2343</v>
      </c>
      <c r="C19501">
        <v>34479</v>
      </c>
      <c r="D19501">
        <v>3060876401</v>
      </c>
    </row>
    <row r="19502" spans="1:4" x14ac:dyDescent="0.3">
      <c r="A19502" t="s">
        <v>21810</v>
      </c>
      <c r="B19502" t="s">
        <v>3235</v>
      </c>
      <c r="C19502">
        <v>20185</v>
      </c>
      <c r="D19502">
        <v>7625163059</v>
      </c>
    </row>
    <row r="19503" spans="1:4" x14ac:dyDescent="0.3">
      <c r="A19503" t="s">
        <v>21811</v>
      </c>
      <c r="B19503" t="s">
        <v>2246</v>
      </c>
      <c r="C19503">
        <v>25185</v>
      </c>
      <c r="D19503">
        <v>5117202538</v>
      </c>
    </row>
    <row r="19504" spans="1:4" x14ac:dyDescent="0.3">
      <c r="A19504" t="s">
        <v>21812</v>
      </c>
      <c r="B19504" t="s">
        <v>2168</v>
      </c>
      <c r="C19504">
        <v>11569</v>
      </c>
      <c r="D19504">
        <v>5405945366</v>
      </c>
    </row>
    <row r="19505" spans="1:4" x14ac:dyDescent="0.3">
      <c r="A19505" t="s">
        <v>21813</v>
      </c>
      <c r="B19505" t="s">
        <v>1936</v>
      </c>
      <c r="C19505">
        <v>24145</v>
      </c>
      <c r="D19505">
        <v>5211527984</v>
      </c>
    </row>
    <row r="19506" spans="1:4" x14ac:dyDescent="0.3">
      <c r="A19506" t="s">
        <v>21814</v>
      </c>
      <c r="B19506" t="s">
        <v>2709</v>
      </c>
      <c r="C19506">
        <v>47689</v>
      </c>
      <c r="D19506">
        <v>9619649427</v>
      </c>
    </row>
    <row r="19507" spans="1:4" x14ac:dyDescent="0.3">
      <c r="A19507" t="s">
        <v>21815</v>
      </c>
      <c r="B19507" t="s">
        <v>2024</v>
      </c>
      <c r="C19507">
        <v>52474</v>
      </c>
      <c r="D19507">
        <v>9651729414</v>
      </c>
    </row>
    <row r="19508" spans="1:4" x14ac:dyDescent="0.3">
      <c r="A19508" t="s">
        <v>21816</v>
      </c>
      <c r="B19508" t="s">
        <v>2797</v>
      </c>
      <c r="C19508">
        <v>29448</v>
      </c>
      <c r="D19508">
        <v>1351073265</v>
      </c>
    </row>
    <row r="19509" spans="1:4" x14ac:dyDescent="0.3">
      <c r="A19509" t="s">
        <v>21817</v>
      </c>
      <c r="B19509" t="s">
        <v>2131</v>
      </c>
      <c r="C19509">
        <v>36457</v>
      </c>
      <c r="D19509">
        <v>4162153728</v>
      </c>
    </row>
    <row r="19510" spans="1:4" x14ac:dyDescent="0.3">
      <c r="A19510" t="s">
        <v>21818</v>
      </c>
      <c r="B19510" t="s">
        <v>2210</v>
      </c>
      <c r="C19510">
        <v>56421</v>
      </c>
      <c r="D19510">
        <v>2117567142</v>
      </c>
    </row>
    <row r="19511" spans="1:4" x14ac:dyDescent="0.3">
      <c r="A19511" t="s">
        <v>21819</v>
      </c>
      <c r="B19511" t="s">
        <v>3390</v>
      </c>
      <c r="C19511">
        <v>58134</v>
      </c>
      <c r="D19511">
        <v>7912639675</v>
      </c>
    </row>
    <row r="19512" spans="1:4" x14ac:dyDescent="0.3">
      <c r="A19512" t="s">
        <v>21820</v>
      </c>
      <c r="B19512" t="s">
        <v>1995</v>
      </c>
      <c r="C19512">
        <v>49919</v>
      </c>
      <c r="D19512">
        <v>1249074622</v>
      </c>
    </row>
    <row r="19513" spans="1:4" x14ac:dyDescent="0.3">
      <c r="A19513" t="s">
        <v>21821</v>
      </c>
      <c r="B19513" t="s">
        <v>2511</v>
      </c>
      <c r="C19513">
        <v>25725</v>
      </c>
      <c r="D19513">
        <v>9096285417</v>
      </c>
    </row>
    <row r="19514" spans="1:4" x14ac:dyDescent="0.3">
      <c r="A19514" t="s">
        <v>21822</v>
      </c>
      <c r="B19514" t="s">
        <v>1932</v>
      </c>
      <c r="C19514">
        <v>24596</v>
      </c>
      <c r="D19514">
        <v>4639895275</v>
      </c>
    </row>
    <row r="19515" spans="1:4" x14ac:dyDescent="0.3">
      <c r="A19515" t="s">
        <v>21823</v>
      </c>
      <c r="B19515" t="s">
        <v>2214</v>
      </c>
      <c r="C19515">
        <v>56889</v>
      </c>
      <c r="D19515">
        <v>3509620267</v>
      </c>
    </row>
    <row r="19516" spans="1:4" x14ac:dyDescent="0.3">
      <c r="A19516" t="s">
        <v>21824</v>
      </c>
      <c r="B19516" t="s">
        <v>2310</v>
      </c>
      <c r="C19516">
        <v>40287</v>
      </c>
      <c r="D19516">
        <v>5814713100</v>
      </c>
    </row>
    <row r="19517" spans="1:4" x14ac:dyDescent="0.3">
      <c r="A19517" t="s">
        <v>21825</v>
      </c>
      <c r="B19517" t="s">
        <v>2424</v>
      </c>
      <c r="C19517">
        <v>10051</v>
      </c>
      <c r="D19517">
        <v>6819596901</v>
      </c>
    </row>
    <row r="19518" spans="1:4" x14ac:dyDescent="0.3">
      <c r="A19518" t="s">
        <v>21826</v>
      </c>
      <c r="B19518" t="s">
        <v>2614</v>
      </c>
      <c r="C19518">
        <v>47264</v>
      </c>
      <c r="D19518">
        <v>5372344725</v>
      </c>
    </row>
    <row r="19519" spans="1:4" x14ac:dyDescent="0.3">
      <c r="A19519" t="s">
        <v>21827</v>
      </c>
      <c r="B19519" t="s">
        <v>2687</v>
      </c>
      <c r="C19519">
        <v>23393</v>
      </c>
      <c r="D19519">
        <v>8419732141</v>
      </c>
    </row>
    <row r="19520" spans="1:4" x14ac:dyDescent="0.3">
      <c r="A19520" t="s">
        <v>21828</v>
      </c>
      <c r="B19520" t="s">
        <v>2166</v>
      </c>
      <c r="C19520">
        <v>43812</v>
      </c>
      <c r="D19520">
        <v>9766606919</v>
      </c>
    </row>
    <row r="19521" spans="1:4" x14ac:dyDescent="0.3">
      <c r="A19521" t="s">
        <v>21829</v>
      </c>
      <c r="B19521" t="s">
        <v>2170</v>
      </c>
      <c r="C19521">
        <v>30424</v>
      </c>
      <c r="D19521">
        <v>9340388305</v>
      </c>
    </row>
    <row r="19522" spans="1:4" x14ac:dyDescent="0.3">
      <c r="A19522" t="s">
        <v>21830</v>
      </c>
      <c r="B19522" t="s">
        <v>2340</v>
      </c>
      <c r="C19522">
        <v>38609</v>
      </c>
      <c r="D19522">
        <v>9287480133</v>
      </c>
    </row>
    <row r="19523" spans="1:4" x14ac:dyDescent="0.3">
      <c r="A19523" t="s">
        <v>21831</v>
      </c>
      <c r="B19523" t="s">
        <v>2207</v>
      </c>
      <c r="C19523">
        <v>34939</v>
      </c>
      <c r="D19523">
        <v>1990334539</v>
      </c>
    </row>
    <row r="19524" spans="1:4" x14ac:dyDescent="0.3">
      <c r="A19524" t="s">
        <v>21832</v>
      </c>
      <c r="B19524" t="s">
        <v>2345</v>
      </c>
      <c r="C19524">
        <v>32384</v>
      </c>
      <c r="D19524">
        <v>8128449354</v>
      </c>
    </row>
    <row r="19525" spans="1:4" x14ac:dyDescent="0.3">
      <c r="A19525" t="s">
        <v>21833</v>
      </c>
      <c r="B19525" t="s">
        <v>1995</v>
      </c>
      <c r="C19525">
        <v>30168</v>
      </c>
      <c r="D19525">
        <v>7436398989</v>
      </c>
    </row>
    <row r="19526" spans="1:4" x14ac:dyDescent="0.3">
      <c r="A19526" t="s">
        <v>21834</v>
      </c>
      <c r="B19526" t="s">
        <v>4018</v>
      </c>
      <c r="C19526">
        <v>54670</v>
      </c>
      <c r="D19526">
        <v>7865341539</v>
      </c>
    </row>
    <row r="19527" spans="1:4" x14ac:dyDescent="0.3">
      <c r="A19527" t="s">
        <v>21835</v>
      </c>
      <c r="B19527" t="s">
        <v>2008</v>
      </c>
      <c r="C19527">
        <v>35610</v>
      </c>
      <c r="D19527">
        <v>7778092905</v>
      </c>
    </row>
    <row r="19528" spans="1:4" x14ac:dyDescent="0.3">
      <c r="A19528" t="s">
        <v>21836</v>
      </c>
      <c r="B19528" t="s">
        <v>2010</v>
      </c>
      <c r="C19528">
        <v>17332</v>
      </c>
      <c r="D19528">
        <v>9518260397</v>
      </c>
    </row>
    <row r="19529" spans="1:4" x14ac:dyDescent="0.3">
      <c r="A19529" t="s">
        <v>21837</v>
      </c>
      <c r="B19529" t="s">
        <v>3286</v>
      </c>
      <c r="C19529">
        <v>55045</v>
      </c>
      <c r="D19529">
        <v>1522190236</v>
      </c>
    </row>
    <row r="19530" spans="1:4" x14ac:dyDescent="0.3">
      <c r="A19530" t="s">
        <v>21838</v>
      </c>
      <c r="B19530" t="s">
        <v>2396</v>
      </c>
      <c r="C19530">
        <v>58437</v>
      </c>
      <c r="D19530">
        <v>630160104</v>
      </c>
    </row>
    <row r="19531" spans="1:4" x14ac:dyDescent="0.3">
      <c r="A19531" t="s">
        <v>21839</v>
      </c>
      <c r="B19531" t="s">
        <v>4422</v>
      </c>
      <c r="C19531">
        <v>13512</v>
      </c>
      <c r="D19531">
        <v>6173504774</v>
      </c>
    </row>
    <row r="19532" spans="1:4" x14ac:dyDescent="0.3">
      <c r="A19532" t="s">
        <v>21840</v>
      </c>
      <c r="B19532" t="s">
        <v>2188</v>
      </c>
      <c r="C19532">
        <v>27914</v>
      </c>
      <c r="D19532">
        <v>2579936017</v>
      </c>
    </row>
    <row r="19533" spans="1:4" x14ac:dyDescent="0.3">
      <c r="A19533" t="s">
        <v>21841</v>
      </c>
      <c r="B19533" t="s">
        <v>4461</v>
      </c>
      <c r="C19533">
        <v>23250</v>
      </c>
      <c r="D19533">
        <v>5811999097</v>
      </c>
    </row>
    <row r="19534" spans="1:4" x14ac:dyDescent="0.3">
      <c r="A19534" t="s">
        <v>21842</v>
      </c>
      <c r="B19534" t="s">
        <v>2466</v>
      </c>
      <c r="C19534">
        <v>42909</v>
      </c>
      <c r="D19534">
        <v>3516592710</v>
      </c>
    </row>
    <row r="19535" spans="1:4" x14ac:dyDescent="0.3">
      <c r="A19535" t="s">
        <v>21843</v>
      </c>
      <c r="B19535" t="s">
        <v>3183</v>
      </c>
      <c r="C19535">
        <v>21157</v>
      </c>
      <c r="D19535">
        <v>583595162</v>
      </c>
    </row>
    <row r="19536" spans="1:4" x14ac:dyDescent="0.3">
      <c r="A19536" t="s">
        <v>21844</v>
      </c>
      <c r="B19536" t="s">
        <v>2824</v>
      </c>
      <c r="C19536">
        <v>26476</v>
      </c>
      <c r="D19536">
        <v>4482855448</v>
      </c>
    </row>
    <row r="19537" spans="1:4" x14ac:dyDescent="0.3">
      <c r="A19537" t="s">
        <v>21845</v>
      </c>
      <c r="B19537" t="s">
        <v>2182</v>
      </c>
      <c r="C19537">
        <v>53021</v>
      </c>
      <c r="D19537">
        <v>1249074622</v>
      </c>
    </row>
    <row r="19538" spans="1:4" x14ac:dyDescent="0.3">
      <c r="A19538" t="s">
        <v>21846</v>
      </c>
      <c r="B19538" t="s">
        <v>2494</v>
      </c>
      <c r="C19538">
        <v>59782</v>
      </c>
      <c r="D19538">
        <v>1522190236</v>
      </c>
    </row>
    <row r="19539" spans="1:4" x14ac:dyDescent="0.3">
      <c r="A19539" t="s">
        <v>21847</v>
      </c>
      <c r="B19539" t="s">
        <v>2139</v>
      </c>
      <c r="C19539">
        <v>38915</v>
      </c>
      <c r="D19539">
        <v>2677632772</v>
      </c>
    </row>
    <row r="19540" spans="1:4" x14ac:dyDescent="0.3">
      <c r="A19540" t="s">
        <v>21848</v>
      </c>
      <c r="B19540" t="s">
        <v>3915</v>
      </c>
      <c r="C19540">
        <v>59679</v>
      </c>
      <c r="D19540">
        <v>6596440737</v>
      </c>
    </row>
    <row r="19541" spans="1:4" x14ac:dyDescent="0.3">
      <c r="A19541" t="s">
        <v>21849</v>
      </c>
      <c r="B19541" t="s">
        <v>4018</v>
      </c>
      <c r="C19541">
        <v>51985</v>
      </c>
      <c r="D19541">
        <v>9803956825</v>
      </c>
    </row>
    <row r="19542" spans="1:4" x14ac:dyDescent="0.3">
      <c r="A19542" t="s">
        <v>21850</v>
      </c>
      <c r="B19542" t="s">
        <v>2300</v>
      </c>
      <c r="C19542">
        <v>25940</v>
      </c>
      <c r="D19542">
        <v>2748937082</v>
      </c>
    </row>
    <row r="19543" spans="1:4" x14ac:dyDescent="0.3">
      <c r="A19543" t="s">
        <v>21851</v>
      </c>
      <c r="B19543" t="s">
        <v>2129</v>
      </c>
      <c r="C19543">
        <v>53602</v>
      </c>
      <c r="D19543">
        <v>8945564357</v>
      </c>
    </row>
    <row r="19544" spans="1:4" x14ac:dyDescent="0.3">
      <c r="A19544" t="s">
        <v>21852</v>
      </c>
      <c r="B19544" t="s">
        <v>3279</v>
      </c>
      <c r="C19544">
        <v>30832</v>
      </c>
      <c r="D19544">
        <v>4969679754</v>
      </c>
    </row>
    <row r="19545" spans="1:4" x14ac:dyDescent="0.3">
      <c r="A19545" t="s">
        <v>21853</v>
      </c>
      <c r="B19545" t="s">
        <v>2757</v>
      </c>
      <c r="C19545">
        <v>27795</v>
      </c>
      <c r="D19545">
        <v>7521557441</v>
      </c>
    </row>
    <row r="19546" spans="1:4" x14ac:dyDescent="0.3">
      <c r="A19546" t="s">
        <v>21854</v>
      </c>
      <c r="B19546" t="s">
        <v>1930</v>
      </c>
      <c r="C19546">
        <v>33312</v>
      </c>
      <c r="D19546">
        <v>2893065872</v>
      </c>
    </row>
    <row r="19547" spans="1:4" x14ac:dyDescent="0.3">
      <c r="A19547" t="s">
        <v>21855</v>
      </c>
      <c r="B19547" t="s">
        <v>2057</v>
      </c>
      <c r="C19547">
        <v>51061</v>
      </c>
      <c r="D19547">
        <v>8640079943</v>
      </c>
    </row>
    <row r="19548" spans="1:4" x14ac:dyDescent="0.3">
      <c r="A19548" t="s">
        <v>21856</v>
      </c>
      <c r="B19548" t="s">
        <v>3533</v>
      </c>
      <c r="C19548">
        <v>10651</v>
      </c>
      <c r="D19548">
        <v>2306669465</v>
      </c>
    </row>
    <row r="19549" spans="1:4" x14ac:dyDescent="0.3">
      <c r="A19549" t="s">
        <v>21857</v>
      </c>
      <c r="B19549" t="s">
        <v>2674</v>
      </c>
      <c r="C19549">
        <v>44381</v>
      </c>
      <c r="D19549">
        <v>5153694038</v>
      </c>
    </row>
    <row r="19550" spans="1:4" x14ac:dyDescent="0.3">
      <c r="A19550" t="s">
        <v>21858</v>
      </c>
      <c r="B19550" t="s">
        <v>2321</v>
      </c>
      <c r="C19550">
        <v>32509</v>
      </c>
      <c r="D19550">
        <v>2524849899</v>
      </c>
    </row>
    <row r="19551" spans="1:4" x14ac:dyDescent="0.3">
      <c r="A19551" t="s">
        <v>21859</v>
      </c>
      <c r="B19551" t="s">
        <v>1932</v>
      </c>
      <c r="C19551">
        <v>34115</v>
      </c>
      <c r="D19551">
        <v>7140803102</v>
      </c>
    </row>
    <row r="19552" spans="1:4" x14ac:dyDescent="0.3">
      <c r="A19552" t="s">
        <v>21860</v>
      </c>
      <c r="B19552" t="s">
        <v>3583</v>
      </c>
      <c r="C19552">
        <v>57313</v>
      </c>
      <c r="D19552">
        <v>6510701464</v>
      </c>
    </row>
    <row r="19553" spans="1:4" x14ac:dyDescent="0.3">
      <c r="A19553" t="s">
        <v>21861</v>
      </c>
      <c r="B19553" t="s">
        <v>3126</v>
      </c>
      <c r="C19553">
        <v>39137</v>
      </c>
      <c r="D19553">
        <v>5574535556</v>
      </c>
    </row>
    <row r="19554" spans="1:4" x14ac:dyDescent="0.3">
      <c r="A19554" t="s">
        <v>21862</v>
      </c>
      <c r="B19554" t="s">
        <v>3142</v>
      </c>
      <c r="C19554">
        <v>49643</v>
      </c>
      <c r="D19554">
        <v>6842911427</v>
      </c>
    </row>
    <row r="19555" spans="1:4" x14ac:dyDescent="0.3">
      <c r="A19555" t="s">
        <v>21863</v>
      </c>
      <c r="B19555" t="s">
        <v>3886</v>
      </c>
      <c r="C19555">
        <v>11841</v>
      </c>
      <c r="D19555">
        <v>1992195951</v>
      </c>
    </row>
    <row r="19556" spans="1:4" x14ac:dyDescent="0.3">
      <c r="A19556" t="s">
        <v>21864</v>
      </c>
      <c r="B19556" t="s">
        <v>2439</v>
      </c>
      <c r="C19556">
        <v>40700</v>
      </c>
      <c r="D19556">
        <v>6300411419</v>
      </c>
    </row>
    <row r="19557" spans="1:4" x14ac:dyDescent="0.3">
      <c r="A19557" t="s">
        <v>21865</v>
      </c>
      <c r="B19557" t="s">
        <v>2059</v>
      </c>
      <c r="C19557">
        <v>13239</v>
      </c>
      <c r="D19557">
        <v>4076701275</v>
      </c>
    </row>
    <row r="19558" spans="1:4" x14ac:dyDescent="0.3">
      <c r="A19558" t="s">
        <v>21866</v>
      </c>
      <c r="B19558" t="s">
        <v>2540</v>
      </c>
      <c r="C19558">
        <v>41854</v>
      </c>
      <c r="D19558">
        <v>4223282808</v>
      </c>
    </row>
    <row r="19559" spans="1:4" x14ac:dyDescent="0.3">
      <c r="A19559" t="s">
        <v>21867</v>
      </c>
      <c r="B19559" t="s">
        <v>3560</v>
      </c>
      <c r="C19559">
        <v>14138</v>
      </c>
      <c r="D19559">
        <v>3932861779</v>
      </c>
    </row>
    <row r="19560" spans="1:4" x14ac:dyDescent="0.3">
      <c r="A19560" t="s">
        <v>21868</v>
      </c>
      <c r="B19560" t="s">
        <v>1999</v>
      </c>
      <c r="C19560">
        <v>36356</v>
      </c>
      <c r="D19560">
        <v>7533163729</v>
      </c>
    </row>
    <row r="19561" spans="1:4" x14ac:dyDescent="0.3">
      <c r="A19561" t="s">
        <v>21869</v>
      </c>
      <c r="B19561" t="s">
        <v>2749</v>
      </c>
      <c r="C19561">
        <v>59956</v>
      </c>
      <c r="D19561">
        <v>2297168497</v>
      </c>
    </row>
    <row r="19562" spans="1:4" x14ac:dyDescent="0.3">
      <c r="A19562" t="s">
        <v>21870</v>
      </c>
      <c r="B19562" t="s">
        <v>3487</v>
      </c>
      <c r="C19562">
        <v>10741</v>
      </c>
      <c r="D19562">
        <v>9403474378</v>
      </c>
    </row>
    <row r="19563" spans="1:4" x14ac:dyDescent="0.3">
      <c r="A19563" t="s">
        <v>21871</v>
      </c>
      <c r="B19563" t="s">
        <v>2401</v>
      </c>
      <c r="C19563">
        <v>28204</v>
      </c>
      <c r="D19563">
        <v>9548500949</v>
      </c>
    </row>
    <row r="19564" spans="1:4" x14ac:dyDescent="0.3">
      <c r="A19564" t="s">
        <v>21872</v>
      </c>
      <c r="B19564" t="s">
        <v>2061</v>
      </c>
      <c r="C19564">
        <v>39870</v>
      </c>
      <c r="D19564">
        <v>1962975932</v>
      </c>
    </row>
    <row r="19565" spans="1:4" x14ac:dyDescent="0.3">
      <c r="A19565" t="s">
        <v>21873</v>
      </c>
      <c r="B19565" t="s">
        <v>2197</v>
      </c>
      <c r="C19565">
        <v>39097</v>
      </c>
      <c r="D19565">
        <v>3473885983</v>
      </c>
    </row>
    <row r="19566" spans="1:4" x14ac:dyDescent="0.3">
      <c r="A19566" t="s">
        <v>21874</v>
      </c>
      <c r="B19566" t="s">
        <v>1946</v>
      </c>
      <c r="C19566">
        <v>50985</v>
      </c>
      <c r="D19566">
        <v>4162153728</v>
      </c>
    </row>
    <row r="19567" spans="1:4" x14ac:dyDescent="0.3">
      <c r="A19567" t="s">
        <v>21875</v>
      </c>
      <c r="B19567" t="s">
        <v>3508</v>
      </c>
      <c r="C19567">
        <v>46024</v>
      </c>
      <c r="D19567">
        <v>4192443678</v>
      </c>
    </row>
    <row r="19568" spans="1:4" x14ac:dyDescent="0.3">
      <c r="A19568" t="s">
        <v>21876</v>
      </c>
      <c r="B19568" t="s">
        <v>2087</v>
      </c>
      <c r="C19568">
        <v>18846</v>
      </c>
      <c r="D19568">
        <v>6183510505</v>
      </c>
    </row>
    <row r="19569" spans="1:4" x14ac:dyDescent="0.3">
      <c r="A19569" t="s">
        <v>21877</v>
      </c>
      <c r="B19569" t="s">
        <v>2239</v>
      </c>
      <c r="C19569">
        <v>30275</v>
      </c>
      <c r="D19569">
        <v>5792300712</v>
      </c>
    </row>
    <row r="19570" spans="1:4" x14ac:dyDescent="0.3">
      <c r="A19570" t="s">
        <v>21878</v>
      </c>
      <c r="B19570" t="s">
        <v>2028</v>
      </c>
      <c r="C19570">
        <v>52220</v>
      </c>
      <c r="D19570">
        <v>2885061928</v>
      </c>
    </row>
    <row r="19571" spans="1:4" x14ac:dyDescent="0.3">
      <c r="A19571" t="s">
        <v>21879</v>
      </c>
      <c r="B19571" t="s">
        <v>2116</v>
      </c>
      <c r="C19571">
        <v>19055</v>
      </c>
      <c r="D19571">
        <v>132027631</v>
      </c>
    </row>
    <row r="19572" spans="1:4" x14ac:dyDescent="0.3">
      <c r="A19572" t="s">
        <v>21880</v>
      </c>
      <c r="B19572" t="s">
        <v>2740</v>
      </c>
      <c r="C19572">
        <v>14121</v>
      </c>
      <c r="D19572">
        <v>701563818</v>
      </c>
    </row>
    <row r="19573" spans="1:4" x14ac:dyDescent="0.3">
      <c r="A19573" t="s">
        <v>21881</v>
      </c>
      <c r="B19573" t="s">
        <v>2151</v>
      </c>
      <c r="C19573">
        <v>43513</v>
      </c>
      <c r="D19573">
        <v>2417008025</v>
      </c>
    </row>
    <row r="19574" spans="1:4" x14ac:dyDescent="0.3">
      <c r="A19574" t="s">
        <v>21882</v>
      </c>
      <c r="B19574" t="s">
        <v>4163</v>
      </c>
      <c r="C19574">
        <v>11013</v>
      </c>
      <c r="D19574">
        <v>4185019157</v>
      </c>
    </row>
    <row r="19575" spans="1:4" x14ac:dyDescent="0.3">
      <c r="A19575" t="s">
        <v>21883</v>
      </c>
      <c r="B19575" t="s">
        <v>3508</v>
      </c>
      <c r="C19575">
        <v>10617</v>
      </c>
      <c r="D19575">
        <v>4487905370</v>
      </c>
    </row>
    <row r="19576" spans="1:4" x14ac:dyDescent="0.3">
      <c r="A19576" t="s">
        <v>21884</v>
      </c>
      <c r="B19576" t="s">
        <v>1962</v>
      </c>
      <c r="C19576">
        <v>53860</v>
      </c>
      <c r="D19576">
        <v>140020098</v>
      </c>
    </row>
    <row r="19577" spans="1:4" x14ac:dyDescent="0.3">
      <c r="A19577" t="s">
        <v>21885</v>
      </c>
      <c r="B19577" t="s">
        <v>3237</v>
      </c>
      <c r="C19577">
        <v>22795</v>
      </c>
      <c r="D19577">
        <v>2739934548</v>
      </c>
    </row>
    <row r="19578" spans="1:4" x14ac:dyDescent="0.3">
      <c r="A19578" t="s">
        <v>21886</v>
      </c>
      <c r="B19578" t="s">
        <v>4864</v>
      </c>
      <c r="C19578">
        <v>56074</v>
      </c>
      <c r="D19578">
        <v>9328457335</v>
      </c>
    </row>
    <row r="19579" spans="1:4" x14ac:dyDescent="0.3">
      <c r="A19579" t="s">
        <v>21887</v>
      </c>
      <c r="B19579" t="s">
        <v>3201</v>
      </c>
      <c r="C19579">
        <v>55334</v>
      </c>
      <c r="D19579">
        <v>1420239228</v>
      </c>
    </row>
    <row r="19580" spans="1:4" x14ac:dyDescent="0.3">
      <c r="A19580" t="s">
        <v>21888</v>
      </c>
      <c r="B19580" t="s">
        <v>2617</v>
      </c>
      <c r="C19580">
        <v>19229</v>
      </c>
      <c r="D19580">
        <v>1009146149</v>
      </c>
    </row>
    <row r="19581" spans="1:4" x14ac:dyDescent="0.3">
      <c r="A19581" t="s">
        <v>21889</v>
      </c>
      <c r="B19581" t="s">
        <v>2037</v>
      </c>
      <c r="C19581">
        <v>29046</v>
      </c>
      <c r="D19581">
        <v>2138131904</v>
      </c>
    </row>
    <row r="19582" spans="1:4" x14ac:dyDescent="0.3">
      <c r="A19582" t="s">
        <v>21890</v>
      </c>
      <c r="B19582" t="s">
        <v>2714</v>
      </c>
      <c r="C19582">
        <v>57933</v>
      </c>
      <c r="D19582">
        <v>4192879565</v>
      </c>
    </row>
    <row r="19583" spans="1:4" x14ac:dyDescent="0.3">
      <c r="A19583" t="s">
        <v>21891</v>
      </c>
      <c r="B19583" t="s">
        <v>2428</v>
      </c>
      <c r="C19583">
        <v>32352</v>
      </c>
      <c r="D19583">
        <v>7180536660</v>
      </c>
    </row>
    <row r="19584" spans="1:4" x14ac:dyDescent="0.3">
      <c r="A19584" t="s">
        <v>21892</v>
      </c>
      <c r="B19584" t="s">
        <v>4145</v>
      </c>
      <c r="C19584">
        <v>43941</v>
      </c>
      <c r="D19584">
        <v>5764488419</v>
      </c>
    </row>
    <row r="19585" spans="1:4" x14ac:dyDescent="0.3">
      <c r="A19585" t="s">
        <v>21893</v>
      </c>
      <c r="B19585" t="s">
        <v>2680</v>
      </c>
      <c r="C19585">
        <v>59339</v>
      </c>
      <c r="D19585">
        <v>8238030943</v>
      </c>
    </row>
    <row r="19586" spans="1:4" x14ac:dyDescent="0.3">
      <c r="A19586" t="s">
        <v>21894</v>
      </c>
      <c r="B19586" t="s">
        <v>2184</v>
      </c>
      <c r="C19586">
        <v>51816</v>
      </c>
      <c r="D19586">
        <v>7625163059</v>
      </c>
    </row>
    <row r="19587" spans="1:4" x14ac:dyDescent="0.3">
      <c r="A19587" t="s">
        <v>21895</v>
      </c>
      <c r="B19587" t="s">
        <v>2734</v>
      </c>
      <c r="C19587">
        <v>33368</v>
      </c>
      <c r="D19587">
        <v>6214787945</v>
      </c>
    </row>
    <row r="19588" spans="1:4" x14ac:dyDescent="0.3">
      <c r="A19588" t="s">
        <v>21896</v>
      </c>
      <c r="B19588" t="s">
        <v>3247</v>
      </c>
      <c r="C19588">
        <v>24757</v>
      </c>
      <c r="D19588">
        <v>37593587</v>
      </c>
    </row>
    <row r="19589" spans="1:4" x14ac:dyDescent="0.3">
      <c r="A19589" t="s">
        <v>21897</v>
      </c>
      <c r="B19589" t="s">
        <v>1993</v>
      </c>
      <c r="C19589">
        <v>19987</v>
      </c>
      <c r="D19589">
        <v>2524849899</v>
      </c>
    </row>
    <row r="19590" spans="1:4" x14ac:dyDescent="0.3">
      <c r="A19590" t="s">
        <v>21898</v>
      </c>
      <c r="B19590" t="s">
        <v>3237</v>
      </c>
      <c r="C19590">
        <v>51511</v>
      </c>
      <c r="D19590">
        <v>3101620996</v>
      </c>
    </row>
    <row r="19591" spans="1:4" x14ac:dyDescent="0.3">
      <c r="A19591" t="s">
        <v>21899</v>
      </c>
      <c r="B19591" t="s">
        <v>3915</v>
      </c>
      <c r="C19591">
        <v>37653</v>
      </c>
      <c r="D19591">
        <v>6789690301</v>
      </c>
    </row>
    <row r="19592" spans="1:4" x14ac:dyDescent="0.3">
      <c r="A19592" t="s">
        <v>21900</v>
      </c>
      <c r="B19592" t="s">
        <v>2385</v>
      </c>
      <c r="C19592">
        <v>54137</v>
      </c>
      <c r="D19592">
        <v>2677632772</v>
      </c>
    </row>
    <row r="19593" spans="1:4" x14ac:dyDescent="0.3">
      <c r="A19593" t="s">
        <v>21901</v>
      </c>
      <c r="B19593" t="s">
        <v>2617</v>
      </c>
      <c r="C19593">
        <v>45847</v>
      </c>
      <c r="D19593">
        <v>3213290963</v>
      </c>
    </row>
    <row r="19594" spans="1:4" x14ac:dyDescent="0.3">
      <c r="A19594" t="s">
        <v>21902</v>
      </c>
      <c r="B19594" t="s">
        <v>2286</v>
      </c>
      <c r="C19594">
        <v>44548</v>
      </c>
      <c r="D19594">
        <v>1729795870</v>
      </c>
    </row>
    <row r="19595" spans="1:4" x14ac:dyDescent="0.3">
      <c r="A19595" t="s">
        <v>21903</v>
      </c>
      <c r="B19595" t="s">
        <v>4145</v>
      </c>
      <c r="C19595">
        <v>52918</v>
      </c>
      <c r="D19595">
        <v>9114174103</v>
      </c>
    </row>
    <row r="19596" spans="1:4" x14ac:dyDescent="0.3">
      <c r="A19596" t="s">
        <v>21904</v>
      </c>
      <c r="B19596" t="s">
        <v>2207</v>
      </c>
      <c r="C19596">
        <v>22073</v>
      </c>
      <c r="D19596">
        <v>6819596901</v>
      </c>
    </row>
    <row r="19597" spans="1:4" x14ac:dyDescent="0.3">
      <c r="A19597" t="s">
        <v>21905</v>
      </c>
      <c r="B19597" t="s">
        <v>2323</v>
      </c>
      <c r="C19597">
        <v>11515</v>
      </c>
      <c r="D19597">
        <v>9621571960</v>
      </c>
    </row>
    <row r="19598" spans="1:4" x14ac:dyDescent="0.3">
      <c r="A19598" t="s">
        <v>21906</v>
      </c>
      <c r="B19598" t="s">
        <v>2111</v>
      </c>
      <c r="C19598">
        <v>39888</v>
      </c>
      <c r="D19598">
        <v>9561367408</v>
      </c>
    </row>
    <row r="19599" spans="1:4" x14ac:dyDescent="0.3">
      <c r="A19599" t="s">
        <v>21907</v>
      </c>
      <c r="B19599" t="s">
        <v>2010</v>
      </c>
      <c r="C19599">
        <v>26645</v>
      </c>
      <c r="D19599">
        <v>2740930763</v>
      </c>
    </row>
    <row r="19600" spans="1:4" x14ac:dyDescent="0.3">
      <c r="A19600" t="s">
        <v>21908</v>
      </c>
      <c r="B19600" t="s">
        <v>2546</v>
      </c>
      <c r="C19600">
        <v>42378</v>
      </c>
      <c r="D19600">
        <v>9008589443</v>
      </c>
    </row>
    <row r="19601" spans="1:4" x14ac:dyDescent="0.3">
      <c r="A19601" t="s">
        <v>21909</v>
      </c>
      <c r="B19601" t="s">
        <v>2393</v>
      </c>
      <c r="C19601">
        <v>55038</v>
      </c>
      <c r="D19601">
        <v>2012142672</v>
      </c>
    </row>
    <row r="19602" spans="1:4" x14ac:dyDescent="0.3">
      <c r="A19602" t="s">
        <v>21910</v>
      </c>
      <c r="B19602" t="s">
        <v>2308</v>
      </c>
      <c r="C19602">
        <v>14023</v>
      </c>
      <c r="D19602">
        <v>6378969205</v>
      </c>
    </row>
    <row r="19603" spans="1:4" x14ac:dyDescent="0.3">
      <c r="A19603" t="s">
        <v>21911</v>
      </c>
      <c r="B19603" t="s">
        <v>2722</v>
      </c>
      <c r="C19603">
        <v>23163</v>
      </c>
      <c r="D19603">
        <v>8238030943</v>
      </c>
    </row>
    <row r="19604" spans="1:4" x14ac:dyDescent="0.3">
      <c r="A19604" t="s">
        <v>21912</v>
      </c>
      <c r="B19604" t="s">
        <v>2016</v>
      </c>
      <c r="C19604">
        <v>50577</v>
      </c>
      <c r="D19604">
        <v>4009257075</v>
      </c>
    </row>
    <row r="19605" spans="1:4" x14ac:dyDescent="0.3">
      <c r="A19605" t="s">
        <v>21913</v>
      </c>
      <c r="B19605" t="s">
        <v>2298</v>
      </c>
      <c r="C19605">
        <v>19398</v>
      </c>
      <c r="D19605">
        <v>6819596901</v>
      </c>
    </row>
    <row r="19606" spans="1:4" x14ac:dyDescent="0.3">
      <c r="A19606" t="s">
        <v>21914</v>
      </c>
      <c r="B19606" t="s">
        <v>2075</v>
      </c>
      <c r="C19606">
        <v>39683</v>
      </c>
      <c r="D19606">
        <v>7966879720</v>
      </c>
    </row>
    <row r="19607" spans="1:4" x14ac:dyDescent="0.3">
      <c r="A19607" t="s">
        <v>21915</v>
      </c>
      <c r="B19607" t="s">
        <v>1962</v>
      </c>
      <c r="C19607">
        <v>20379</v>
      </c>
      <c r="D19607">
        <v>1729795870</v>
      </c>
    </row>
    <row r="19608" spans="1:4" x14ac:dyDescent="0.3">
      <c r="A19608" t="s">
        <v>21916</v>
      </c>
      <c r="B19608" t="s">
        <v>2517</v>
      </c>
      <c r="C19608">
        <v>20254</v>
      </c>
      <c r="D19608">
        <v>1918356416</v>
      </c>
    </row>
    <row r="19609" spans="1:4" x14ac:dyDescent="0.3">
      <c r="A19609" t="s">
        <v>21917</v>
      </c>
      <c r="B19609" t="s">
        <v>2647</v>
      </c>
      <c r="C19609">
        <v>17984</v>
      </c>
      <c r="D19609">
        <v>4401069773</v>
      </c>
    </row>
    <row r="19610" spans="1:4" x14ac:dyDescent="0.3">
      <c r="A19610" t="s">
        <v>21918</v>
      </c>
      <c r="B19610" t="s">
        <v>3663</v>
      </c>
      <c r="C19610">
        <v>44131</v>
      </c>
      <c r="D19610">
        <v>7462961601</v>
      </c>
    </row>
    <row r="19611" spans="1:4" x14ac:dyDescent="0.3">
      <c r="A19611" t="s">
        <v>21919</v>
      </c>
      <c r="B19611" t="s">
        <v>2633</v>
      </c>
      <c r="C19611">
        <v>43904</v>
      </c>
      <c r="D19611">
        <v>6276010022</v>
      </c>
    </row>
    <row r="19612" spans="1:4" x14ac:dyDescent="0.3">
      <c r="A19612" t="s">
        <v>21920</v>
      </c>
      <c r="B19612" t="s">
        <v>2182</v>
      </c>
      <c r="C19612">
        <v>20441</v>
      </c>
      <c r="D19612">
        <v>6214787945</v>
      </c>
    </row>
    <row r="19613" spans="1:4" x14ac:dyDescent="0.3">
      <c r="A19613" t="s">
        <v>21921</v>
      </c>
      <c r="B19613" t="s">
        <v>2236</v>
      </c>
      <c r="C19613">
        <v>58986</v>
      </c>
      <c r="D19613">
        <v>4969679754</v>
      </c>
    </row>
    <row r="19614" spans="1:4" x14ac:dyDescent="0.3">
      <c r="A19614" t="s">
        <v>21922</v>
      </c>
      <c r="B19614" t="s">
        <v>2385</v>
      </c>
      <c r="C19614">
        <v>44617</v>
      </c>
      <c r="D19614">
        <v>2908560011</v>
      </c>
    </row>
    <row r="19615" spans="1:4" x14ac:dyDescent="0.3">
      <c r="A19615" t="s">
        <v>21923</v>
      </c>
      <c r="B19615" t="s">
        <v>2396</v>
      </c>
      <c r="C19615">
        <v>24410</v>
      </c>
      <c r="D19615">
        <v>7374898193</v>
      </c>
    </row>
    <row r="19616" spans="1:4" x14ac:dyDescent="0.3">
      <c r="A19616" t="s">
        <v>21924</v>
      </c>
      <c r="B19616" t="s">
        <v>2158</v>
      </c>
      <c r="C19616">
        <v>59322</v>
      </c>
      <c r="D19616">
        <v>3956653289</v>
      </c>
    </row>
    <row r="19617" spans="1:4" x14ac:dyDescent="0.3">
      <c r="A19617" t="s">
        <v>21925</v>
      </c>
      <c r="B19617" t="s">
        <v>1932</v>
      </c>
      <c r="C19617">
        <v>25412</v>
      </c>
      <c r="D19617">
        <v>8516539148</v>
      </c>
    </row>
    <row r="19618" spans="1:4" x14ac:dyDescent="0.3">
      <c r="A19618" t="s">
        <v>21926</v>
      </c>
      <c r="B19618" t="s">
        <v>2554</v>
      </c>
      <c r="C19618">
        <v>40456</v>
      </c>
      <c r="D19618">
        <v>5974179625</v>
      </c>
    </row>
    <row r="19619" spans="1:4" x14ac:dyDescent="0.3">
      <c r="A19619" t="s">
        <v>21927</v>
      </c>
      <c r="B19619" t="s">
        <v>1972</v>
      </c>
      <c r="C19619">
        <v>34155</v>
      </c>
      <c r="D19619">
        <v>132027631</v>
      </c>
    </row>
    <row r="19620" spans="1:4" x14ac:dyDescent="0.3">
      <c r="A19620" t="s">
        <v>21928</v>
      </c>
      <c r="B19620" t="s">
        <v>2001</v>
      </c>
      <c r="C19620">
        <v>25235</v>
      </c>
      <c r="D19620">
        <v>6820956614</v>
      </c>
    </row>
    <row r="19621" spans="1:4" x14ac:dyDescent="0.3">
      <c r="A19621" t="s">
        <v>21929</v>
      </c>
      <c r="B19621" t="s">
        <v>2166</v>
      </c>
      <c r="C19621">
        <v>43168</v>
      </c>
      <c r="D19621">
        <v>5341512014</v>
      </c>
    </row>
    <row r="19622" spans="1:4" x14ac:dyDescent="0.3">
      <c r="A19622" t="s">
        <v>21930</v>
      </c>
      <c r="B19622" t="s">
        <v>3560</v>
      </c>
      <c r="C19622">
        <v>43510</v>
      </c>
      <c r="D19622">
        <v>8093156364</v>
      </c>
    </row>
    <row r="19623" spans="1:4" x14ac:dyDescent="0.3">
      <c r="A19623" t="s">
        <v>21931</v>
      </c>
      <c r="B19623" t="s">
        <v>1976</v>
      </c>
      <c r="C19623">
        <v>21452</v>
      </c>
      <c r="D19623">
        <v>6253520369</v>
      </c>
    </row>
    <row r="19624" spans="1:4" x14ac:dyDescent="0.3">
      <c r="A19624" t="s">
        <v>21932</v>
      </c>
      <c r="B19624" t="s">
        <v>2419</v>
      </c>
      <c r="C19624">
        <v>47827</v>
      </c>
      <c r="D19624">
        <v>7269614199</v>
      </c>
    </row>
    <row r="19625" spans="1:4" x14ac:dyDescent="0.3">
      <c r="A19625" t="s">
        <v>21933</v>
      </c>
      <c r="B19625" t="s">
        <v>2133</v>
      </c>
      <c r="C19625">
        <v>25426</v>
      </c>
      <c r="D19625">
        <v>4256220232</v>
      </c>
    </row>
    <row r="19626" spans="1:4" x14ac:dyDescent="0.3">
      <c r="A19626" t="s">
        <v>21934</v>
      </c>
      <c r="B19626" t="s">
        <v>2001</v>
      </c>
      <c r="C19626">
        <v>18364</v>
      </c>
      <c r="D19626">
        <v>1456229036</v>
      </c>
    </row>
    <row r="19627" spans="1:4" x14ac:dyDescent="0.3">
      <c r="A19627" t="s">
        <v>21935</v>
      </c>
      <c r="B19627" t="s">
        <v>2043</v>
      </c>
      <c r="C19627">
        <v>13953</v>
      </c>
      <c r="D19627">
        <v>7635344498</v>
      </c>
    </row>
    <row r="19628" spans="1:4" x14ac:dyDescent="0.3">
      <c r="A19628" t="s">
        <v>21936</v>
      </c>
      <c r="B19628" t="s">
        <v>2587</v>
      </c>
      <c r="C19628">
        <v>26137</v>
      </c>
      <c r="D19628">
        <v>4499766028</v>
      </c>
    </row>
    <row r="19629" spans="1:4" x14ac:dyDescent="0.3">
      <c r="A19629" t="s">
        <v>21937</v>
      </c>
      <c r="B19629" t="s">
        <v>2511</v>
      </c>
      <c r="C19629">
        <v>56935</v>
      </c>
      <c r="D19629">
        <v>994826516</v>
      </c>
    </row>
    <row r="19630" spans="1:4" x14ac:dyDescent="0.3">
      <c r="A19630" t="s">
        <v>21938</v>
      </c>
      <c r="B19630" t="s">
        <v>3297</v>
      </c>
      <c r="C19630">
        <v>14320</v>
      </c>
      <c r="D19630">
        <v>7325246862</v>
      </c>
    </row>
    <row r="19631" spans="1:4" x14ac:dyDescent="0.3">
      <c r="A19631" t="s">
        <v>21939</v>
      </c>
      <c r="B19631" t="s">
        <v>2067</v>
      </c>
      <c r="C19631">
        <v>33942</v>
      </c>
      <c r="D19631">
        <v>244523738</v>
      </c>
    </row>
    <row r="19632" spans="1:4" x14ac:dyDescent="0.3">
      <c r="A19632" t="s">
        <v>21940</v>
      </c>
      <c r="B19632" t="s">
        <v>2225</v>
      </c>
      <c r="C19632">
        <v>50319</v>
      </c>
      <c r="D19632">
        <v>4031884281</v>
      </c>
    </row>
    <row r="19633" spans="1:4" x14ac:dyDescent="0.3">
      <c r="A19633" t="s">
        <v>21941</v>
      </c>
      <c r="B19633" t="s">
        <v>2457</v>
      </c>
      <c r="C19633">
        <v>35540</v>
      </c>
      <c r="D19633">
        <v>3016741628</v>
      </c>
    </row>
    <row r="19634" spans="1:4" x14ac:dyDescent="0.3">
      <c r="A19634" t="s">
        <v>21942</v>
      </c>
      <c r="B19634" t="s">
        <v>2014</v>
      </c>
      <c r="C19634">
        <v>58877</v>
      </c>
      <c r="D19634">
        <v>6293335589</v>
      </c>
    </row>
    <row r="19635" spans="1:4" x14ac:dyDescent="0.3">
      <c r="A19635" t="s">
        <v>21943</v>
      </c>
      <c r="B19635" t="s">
        <v>3487</v>
      </c>
      <c r="C19635">
        <v>43238</v>
      </c>
      <c r="D19635">
        <v>2298319154</v>
      </c>
    </row>
    <row r="19636" spans="1:4" x14ac:dyDescent="0.3">
      <c r="A19636" t="s">
        <v>21944</v>
      </c>
      <c r="B19636" t="s">
        <v>2873</v>
      </c>
      <c r="C19636">
        <v>22206</v>
      </c>
      <c r="D19636">
        <v>8694120054</v>
      </c>
    </row>
    <row r="19637" spans="1:4" x14ac:dyDescent="0.3">
      <c r="A19637" t="s">
        <v>21945</v>
      </c>
      <c r="B19637" t="s">
        <v>2345</v>
      </c>
      <c r="C19637">
        <v>46901</v>
      </c>
      <c r="D19637">
        <v>5814713100</v>
      </c>
    </row>
    <row r="19638" spans="1:4" x14ac:dyDescent="0.3">
      <c r="A19638" t="s">
        <v>21946</v>
      </c>
      <c r="B19638" t="s">
        <v>2419</v>
      </c>
      <c r="C19638">
        <v>53840</v>
      </c>
      <c r="D19638">
        <v>7462961601</v>
      </c>
    </row>
    <row r="19639" spans="1:4" x14ac:dyDescent="0.3">
      <c r="A19639" t="s">
        <v>21947</v>
      </c>
      <c r="B19639" t="s">
        <v>2154</v>
      </c>
      <c r="C19639">
        <v>38878</v>
      </c>
      <c r="D19639">
        <v>8998375370</v>
      </c>
    </row>
    <row r="19640" spans="1:4" x14ac:dyDescent="0.3">
      <c r="A19640" t="s">
        <v>21948</v>
      </c>
      <c r="B19640" t="s">
        <v>2530</v>
      </c>
      <c r="C19640">
        <v>56502</v>
      </c>
      <c r="D19640">
        <v>3569619966</v>
      </c>
    </row>
    <row r="19641" spans="1:4" x14ac:dyDescent="0.3">
      <c r="A19641" t="s">
        <v>21949</v>
      </c>
      <c r="B19641" t="s">
        <v>2010</v>
      </c>
      <c r="C19641">
        <v>14813</v>
      </c>
      <c r="D19641">
        <v>826490107</v>
      </c>
    </row>
    <row r="19642" spans="1:4" x14ac:dyDescent="0.3">
      <c r="A19642" t="s">
        <v>21950</v>
      </c>
      <c r="B19642" t="s">
        <v>2118</v>
      </c>
      <c r="C19642">
        <v>26929</v>
      </c>
      <c r="D19642">
        <v>4730395069</v>
      </c>
    </row>
    <row r="19643" spans="1:4" x14ac:dyDescent="0.3">
      <c r="A19643" t="s">
        <v>21951</v>
      </c>
      <c r="B19643" t="s">
        <v>2158</v>
      </c>
      <c r="C19643">
        <v>35104</v>
      </c>
      <c r="D19643">
        <v>3597778305</v>
      </c>
    </row>
    <row r="19644" spans="1:4" x14ac:dyDescent="0.3">
      <c r="A19644" t="s">
        <v>21952</v>
      </c>
      <c r="B19644" t="s">
        <v>2931</v>
      </c>
      <c r="C19644">
        <v>35121</v>
      </c>
      <c r="D19644">
        <v>4398950745</v>
      </c>
    </row>
    <row r="19645" spans="1:4" x14ac:dyDescent="0.3">
      <c r="A19645" t="s">
        <v>21953</v>
      </c>
      <c r="B19645" t="s">
        <v>2548</v>
      </c>
      <c r="C19645">
        <v>11915</v>
      </c>
      <c r="D19645">
        <v>4768254810</v>
      </c>
    </row>
    <row r="19646" spans="1:4" x14ac:dyDescent="0.3">
      <c r="A19646" t="s">
        <v>21954</v>
      </c>
      <c r="B19646" t="s">
        <v>2177</v>
      </c>
      <c r="C19646">
        <v>27688</v>
      </c>
      <c r="D19646">
        <v>3428040538</v>
      </c>
    </row>
    <row r="19647" spans="1:4" x14ac:dyDescent="0.3">
      <c r="A19647" t="s">
        <v>21955</v>
      </c>
      <c r="B19647" t="s">
        <v>2478</v>
      </c>
      <c r="C19647">
        <v>28057</v>
      </c>
      <c r="D19647">
        <v>1545110042</v>
      </c>
    </row>
    <row r="19648" spans="1:4" x14ac:dyDescent="0.3">
      <c r="A19648" t="s">
        <v>21956</v>
      </c>
      <c r="B19648" t="s">
        <v>2731</v>
      </c>
      <c r="C19648">
        <v>36388</v>
      </c>
      <c r="D19648">
        <v>325547246</v>
      </c>
    </row>
    <row r="19649" spans="1:4" x14ac:dyDescent="0.3">
      <c r="A19649" t="s">
        <v>21957</v>
      </c>
      <c r="B19649" t="s">
        <v>1952</v>
      </c>
      <c r="C19649">
        <v>27716</v>
      </c>
      <c r="D19649">
        <v>6718456802</v>
      </c>
    </row>
    <row r="19650" spans="1:4" x14ac:dyDescent="0.3">
      <c r="A19650" t="s">
        <v>21958</v>
      </c>
      <c r="B19650" t="s">
        <v>2139</v>
      </c>
      <c r="C19650">
        <v>43577</v>
      </c>
      <c r="D19650">
        <v>6271204627</v>
      </c>
    </row>
    <row r="19651" spans="1:4" x14ac:dyDescent="0.3">
      <c r="A19651" t="s">
        <v>21959</v>
      </c>
      <c r="B19651" t="s">
        <v>2131</v>
      </c>
      <c r="C19651">
        <v>18335</v>
      </c>
      <c r="D19651">
        <v>7794042674</v>
      </c>
    </row>
    <row r="19652" spans="1:4" x14ac:dyDescent="0.3">
      <c r="A19652" t="s">
        <v>21960</v>
      </c>
      <c r="B19652" t="s">
        <v>2149</v>
      </c>
      <c r="C19652">
        <v>36121</v>
      </c>
      <c r="D19652">
        <v>8264394108</v>
      </c>
    </row>
    <row r="19653" spans="1:4" x14ac:dyDescent="0.3">
      <c r="A19653" t="s">
        <v>21961</v>
      </c>
      <c r="B19653" t="s">
        <v>2225</v>
      </c>
      <c r="C19653">
        <v>36364</v>
      </c>
      <c r="D19653">
        <v>1659418720</v>
      </c>
    </row>
    <row r="19654" spans="1:4" x14ac:dyDescent="0.3">
      <c r="A19654" t="s">
        <v>21962</v>
      </c>
      <c r="B19654" t="s">
        <v>2325</v>
      </c>
      <c r="C19654">
        <v>40866</v>
      </c>
      <c r="D19654">
        <v>1062607929</v>
      </c>
    </row>
    <row r="19655" spans="1:4" x14ac:dyDescent="0.3">
      <c r="A19655" t="s">
        <v>21963</v>
      </c>
      <c r="B19655" t="s">
        <v>2401</v>
      </c>
      <c r="C19655">
        <v>35144</v>
      </c>
      <c r="D19655">
        <v>8349606134</v>
      </c>
    </row>
    <row r="19656" spans="1:4" x14ac:dyDescent="0.3">
      <c r="A19656" t="s">
        <v>21964</v>
      </c>
      <c r="B19656" t="s">
        <v>2101</v>
      </c>
      <c r="C19656">
        <v>18165</v>
      </c>
      <c r="D19656">
        <v>5209112160</v>
      </c>
    </row>
    <row r="19657" spans="1:4" x14ac:dyDescent="0.3">
      <c r="A19657" t="s">
        <v>21965</v>
      </c>
      <c r="B19657" t="s">
        <v>3247</v>
      </c>
      <c r="C19657">
        <v>17359</v>
      </c>
      <c r="D19657">
        <v>3858163570</v>
      </c>
    </row>
    <row r="19658" spans="1:4" x14ac:dyDescent="0.3">
      <c r="A19658" t="s">
        <v>21966</v>
      </c>
      <c r="B19658" t="s">
        <v>2057</v>
      </c>
      <c r="C19658">
        <v>17702</v>
      </c>
      <c r="D19658">
        <v>4768254810</v>
      </c>
    </row>
    <row r="19659" spans="1:4" x14ac:dyDescent="0.3">
      <c r="A19659" t="s">
        <v>21967</v>
      </c>
      <c r="B19659" t="s">
        <v>2376</v>
      </c>
      <c r="C19659">
        <v>11622</v>
      </c>
      <c r="D19659">
        <v>1953937357</v>
      </c>
    </row>
    <row r="19660" spans="1:4" x14ac:dyDescent="0.3">
      <c r="A19660" t="s">
        <v>21968</v>
      </c>
      <c r="B19660" t="s">
        <v>2219</v>
      </c>
      <c r="C19660">
        <v>17377</v>
      </c>
      <c r="D19660">
        <v>2292892200</v>
      </c>
    </row>
    <row r="19661" spans="1:4" x14ac:dyDescent="0.3">
      <c r="A19661" t="s">
        <v>21969</v>
      </c>
      <c r="B19661" t="s">
        <v>2365</v>
      </c>
      <c r="C19661">
        <v>40022</v>
      </c>
      <c r="D19661">
        <v>324399618</v>
      </c>
    </row>
    <row r="19662" spans="1:4" x14ac:dyDescent="0.3">
      <c r="A19662" t="s">
        <v>21970</v>
      </c>
      <c r="B19662" t="s">
        <v>2762</v>
      </c>
      <c r="C19662">
        <v>31744</v>
      </c>
      <c r="D19662">
        <v>4716524892</v>
      </c>
    </row>
    <row r="19663" spans="1:4" x14ac:dyDescent="0.3">
      <c r="A19663" t="s">
        <v>21971</v>
      </c>
      <c r="B19663" t="s">
        <v>2016</v>
      </c>
      <c r="C19663">
        <v>22950</v>
      </c>
      <c r="D19663">
        <v>1462166245</v>
      </c>
    </row>
    <row r="19664" spans="1:4" x14ac:dyDescent="0.3">
      <c r="A19664" t="s">
        <v>21972</v>
      </c>
      <c r="B19664" t="s">
        <v>2103</v>
      </c>
      <c r="C19664">
        <v>22195</v>
      </c>
      <c r="D19664">
        <v>2575500974</v>
      </c>
    </row>
    <row r="19665" spans="1:4" x14ac:dyDescent="0.3">
      <c r="A19665" t="s">
        <v>21973</v>
      </c>
      <c r="B19665" t="s">
        <v>2965</v>
      </c>
      <c r="C19665">
        <v>53136</v>
      </c>
      <c r="D19665">
        <v>3016446324</v>
      </c>
    </row>
    <row r="19666" spans="1:4" x14ac:dyDescent="0.3">
      <c r="A19666" t="s">
        <v>21974</v>
      </c>
      <c r="B19666" t="s">
        <v>2059</v>
      </c>
      <c r="C19666">
        <v>22159</v>
      </c>
      <c r="D19666">
        <v>532074068</v>
      </c>
    </row>
    <row r="19667" spans="1:4" x14ac:dyDescent="0.3">
      <c r="A19667" t="s">
        <v>21975</v>
      </c>
      <c r="B19667" t="s">
        <v>2312</v>
      </c>
      <c r="C19667">
        <v>17990</v>
      </c>
      <c r="D19667">
        <v>3792993961</v>
      </c>
    </row>
    <row r="19668" spans="1:4" x14ac:dyDescent="0.3">
      <c r="A19668" t="s">
        <v>21976</v>
      </c>
      <c r="B19668" t="s">
        <v>2716</v>
      </c>
      <c r="C19668">
        <v>15229</v>
      </c>
      <c r="D19668">
        <v>1249074622</v>
      </c>
    </row>
    <row r="19669" spans="1:4" x14ac:dyDescent="0.3">
      <c r="A19669" t="s">
        <v>21977</v>
      </c>
      <c r="B19669" t="s">
        <v>2372</v>
      </c>
      <c r="C19669">
        <v>26617</v>
      </c>
      <c r="D19669">
        <v>8238030943</v>
      </c>
    </row>
    <row r="19670" spans="1:4" x14ac:dyDescent="0.3">
      <c r="A19670" t="s">
        <v>21978</v>
      </c>
      <c r="B19670" t="s">
        <v>2507</v>
      </c>
      <c r="C19670">
        <v>14275</v>
      </c>
      <c r="D19670">
        <v>4194897803</v>
      </c>
    </row>
    <row r="19671" spans="1:4" x14ac:dyDescent="0.3">
      <c r="A19671" t="s">
        <v>21979</v>
      </c>
      <c r="B19671" t="s">
        <v>2511</v>
      </c>
      <c r="C19671">
        <v>31578</v>
      </c>
      <c r="D19671">
        <v>1628738227</v>
      </c>
    </row>
    <row r="19672" spans="1:4" x14ac:dyDescent="0.3">
      <c r="A19672" t="s">
        <v>21980</v>
      </c>
      <c r="B19672" t="s">
        <v>4018</v>
      </c>
      <c r="C19672">
        <v>23611</v>
      </c>
      <c r="D19672">
        <v>3013094990</v>
      </c>
    </row>
    <row r="19673" spans="1:4" x14ac:dyDescent="0.3">
      <c r="A19673" t="s">
        <v>21981</v>
      </c>
      <c r="B19673" t="s">
        <v>3023</v>
      </c>
      <c r="C19673">
        <v>40774</v>
      </c>
      <c r="D19673">
        <v>5211527984</v>
      </c>
    </row>
    <row r="19674" spans="1:4" x14ac:dyDescent="0.3">
      <c r="A19674" t="s">
        <v>21982</v>
      </c>
      <c r="B19674" t="s">
        <v>3113</v>
      </c>
      <c r="C19674">
        <v>20174</v>
      </c>
      <c r="D19674">
        <v>8289594380</v>
      </c>
    </row>
    <row r="19675" spans="1:4" x14ac:dyDescent="0.3">
      <c r="A19675" t="s">
        <v>21983</v>
      </c>
      <c r="B19675" t="s">
        <v>2113</v>
      </c>
      <c r="C19675">
        <v>43822</v>
      </c>
      <c r="D19675">
        <v>8460683117</v>
      </c>
    </row>
    <row r="19676" spans="1:4" x14ac:dyDescent="0.3">
      <c r="A19676" t="s">
        <v>21984</v>
      </c>
      <c r="B19676" t="s">
        <v>3560</v>
      </c>
      <c r="C19676">
        <v>53952</v>
      </c>
      <c r="D19676">
        <v>7243767311</v>
      </c>
    </row>
    <row r="19677" spans="1:4" x14ac:dyDescent="0.3">
      <c r="A19677" t="s">
        <v>21985</v>
      </c>
      <c r="B19677" t="s">
        <v>2736</v>
      </c>
      <c r="C19677">
        <v>56807</v>
      </c>
      <c r="D19677">
        <v>8695742075</v>
      </c>
    </row>
    <row r="19678" spans="1:4" x14ac:dyDescent="0.3">
      <c r="A19678" t="s">
        <v>21986</v>
      </c>
      <c r="B19678" t="s">
        <v>2665</v>
      </c>
      <c r="C19678">
        <v>20062</v>
      </c>
      <c r="D19678">
        <v>5764488419</v>
      </c>
    </row>
    <row r="19679" spans="1:4" x14ac:dyDescent="0.3">
      <c r="A19679" t="s">
        <v>21987</v>
      </c>
      <c r="B19679" t="s">
        <v>2296</v>
      </c>
      <c r="C19679">
        <v>34413</v>
      </c>
      <c r="D19679">
        <v>9163060264</v>
      </c>
    </row>
    <row r="19680" spans="1:4" x14ac:dyDescent="0.3">
      <c r="A19680" t="s">
        <v>21988</v>
      </c>
      <c r="B19680" t="s">
        <v>2010</v>
      </c>
      <c r="C19680">
        <v>50855</v>
      </c>
      <c r="D19680">
        <v>9340388305</v>
      </c>
    </row>
    <row r="19681" spans="1:4" x14ac:dyDescent="0.3">
      <c r="A19681" t="s">
        <v>21989</v>
      </c>
      <c r="B19681" t="s">
        <v>2802</v>
      </c>
      <c r="C19681">
        <v>16083</v>
      </c>
      <c r="D19681">
        <v>7479962290</v>
      </c>
    </row>
    <row r="19682" spans="1:4" x14ac:dyDescent="0.3">
      <c r="A19682" t="s">
        <v>21990</v>
      </c>
      <c r="B19682" t="s">
        <v>1946</v>
      </c>
      <c r="C19682">
        <v>51990</v>
      </c>
      <c r="D19682">
        <v>140020098</v>
      </c>
    </row>
    <row r="19683" spans="1:4" x14ac:dyDescent="0.3">
      <c r="A19683" t="s">
        <v>21991</v>
      </c>
      <c r="B19683" t="s">
        <v>3286</v>
      </c>
      <c r="C19683">
        <v>34925</v>
      </c>
      <c r="D19683">
        <v>3933021111</v>
      </c>
    </row>
    <row r="19684" spans="1:4" x14ac:dyDescent="0.3">
      <c r="A19684" t="s">
        <v>21992</v>
      </c>
      <c r="B19684" t="s">
        <v>2225</v>
      </c>
      <c r="C19684">
        <v>15024</v>
      </c>
      <c r="D19684">
        <v>549857826</v>
      </c>
    </row>
    <row r="19685" spans="1:4" x14ac:dyDescent="0.3">
      <c r="A19685" t="s">
        <v>21993</v>
      </c>
      <c r="B19685" t="s">
        <v>2141</v>
      </c>
      <c r="C19685">
        <v>50143</v>
      </c>
      <c r="D19685">
        <v>4876404933</v>
      </c>
    </row>
    <row r="19686" spans="1:4" x14ac:dyDescent="0.3">
      <c r="A19686" t="s">
        <v>21994</v>
      </c>
      <c r="B19686" t="s">
        <v>2221</v>
      </c>
      <c r="C19686">
        <v>45006</v>
      </c>
      <c r="D19686">
        <v>1439916314</v>
      </c>
    </row>
    <row r="19687" spans="1:4" x14ac:dyDescent="0.3">
      <c r="A19687" t="s">
        <v>21995</v>
      </c>
      <c r="B19687" t="s">
        <v>3583</v>
      </c>
      <c r="C19687">
        <v>51593</v>
      </c>
      <c r="D19687">
        <v>5383734902</v>
      </c>
    </row>
    <row r="19688" spans="1:4" x14ac:dyDescent="0.3">
      <c r="A19688" t="s">
        <v>21996</v>
      </c>
      <c r="B19688" t="s">
        <v>2260</v>
      </c>
      <c r="C19688">
        <v>26731</v>
      </c>
      <c r="D19688">
        <v>7659816853</v>
      </c>
    </row>
    <row r="19689" spans="1:4" x14ac:dyDescent="0.3">
      <c r="A19689" t="s">
        <v>21997</v>
      </c>
      <c r="B19689" t="s">
        <v>2039</v>
      </c>
      <c r="C19689">
        <v>32387</v>
      </c>
      <c r="D19689">
        <v>8401146046</v>
      </c>
    </row>
    <row r="19690" spans="1:4" x14ac:dyDescent="0.3">
      <c r="A19690" t="s">
        <v>21998</v>
      </c>
      <c r="B19690" t="s">
        <v>3785</v>
      </c>
      <c r="C19690">
        <v>20270</v>
      </c>
      <c r="D19690">
        <v>5439294325</v>
      </c>
    </row>
    <row r="19691" spans="1:4" x14ac:dyDescent="0.3">
      <c r="A19691" t="s">
        <v>21999</v>
      </c>
      <c r="B19691" t="s">
        <v>3108</v>
      </c>
      <c r="C19691">
        <v>46922</v>
      </c>
      <c r="D19691">
        <v>4639895275</v>
      </c>
    </row>
    <row r="19692" spans="1:4" x14ac:dyDescent="0.3">
      <c r="A19692" t="s">
        <v>22000</v>
      </c>
      <c r="B19692" t="s">
        <v>1974</v>
      </c>
      <c r="C19692">
        <v>17915</v>
      </c>
      <c r="D19692">
        <v>2975315244</v>
      </c>
    </row>
    <row r="19693" spans="1:4" x14ac:dyDescent="0.3">
      <c r="A19693" t="s">
        <v>22001</v>
      </c>
      <c r="B19693" t="s">
        <v>2067</v>
      </c>
      <c r="C19693">
        <v>12190</v>
      </c>
      <c r="D19693">
        <v>232367817</v>
      </c>
    </row>
    <row r="19694" spans="1:4" x14ac:dyDescent="0.3">
      <c r="A19694" t="s">
        <v>22002</v>
      </c>
      <c r="B19694" t="s">
        <v>2378</v>
      </c>
      <c r="C19694">
        <v>27711</v>
      </c>
      <c r="D19694">
        <v>9229113786</v>
      </c>
    </row>
    <row r="19695" spans="1:4" x14ac:dyDescent="0.3">
      <c r="A19695" t="s">
        <v>22003</v>
      </c>
      <c r="B19695" t="s">
        <v>1964</v>
      </c>
      <c r="C19695">
        <v>10047</v>
      </c>
      <c r="D19695">
        <v>17898579</v>
      </c>
    </row>
    <row r="19696" spans="1:4" x14ac:dyDescent="0.3">
      <c r="A19696" t="s">
        <v>22004</v>
      </c>
      <c r="B19696" t="s">
        <v>4422</v>
      </c>
      <c r="C19696">
        <v>23057</v>
      </c>
      <c r="D19696">
        <v>8017115954</v>
      </c>
    </row>
    <row r="19697" spans="1:4" x14ac:dyDescent="0.3">
      <c r="A19697" t="s">
        <v>22005</v>
      </c>
      <c r="B19697" t="s">
        <v>2574</v>
      </c>
      <c r="C19697">
        <v>26679</v>
      </c>
      <c r="D19697">
        <v>6789690301</v>
      </c>
    </row>
    <row r="19698" spans="1:4" x14ac:dyDescent="0.3">
      <c r="A19698" t="s">
        <v>22006</v>
      </c>
      <c r="B19698" t="s">
        <v>2970</v>
      </c>
      <c r="C19698">
        <v>25996</v>
      </c>
      <c r="D19698">
        <v>2698184272</v>
      </c>
    </row>
    <row r="19699" spans="1:4" x14ac:dyDescent="0.3">
      <c r="A19699" t="s">
        <v>22007</v>
      </c>
      <c r="B19699" t="s">
        <v>1932</v>
      </c>
      <c r="C19699">
        <v>55831</v>
      </c>
      <c r="D19699">
        <v>3991963221</v>
      </c>
    </row>
    <row r="19700" spans="1:4" x14ac:dyDescent="0.3">
      <c r="A19700" t="s">
        <v>22008</v>
      </c>
      <c r="B19700" t="s">
        <v>3039</v>
      </c>
      <c r="C19700">
        <v>29720</v>
      </c>
      <c r="D19700">
        <v>8682006391</v>
      </c>
    </row>
    <row r="19701" spans="1:4" x14ac:dyDescent="0.3">
      <c r="A19701" t="s">
        <v>22009</v>
      </c>
      <c r="B19701" t="s">
        <v>2663</v>
      </c>
      <c r="C19701">
        <v>49963</v>
      </c>
      <c r="D19701">
        <v>2763158331</v>
      </c>
    </row>
    <row r="19702" spans="1:4" x14ac:dyDescent="0.3">
      <c r="A19702" t="s">
        <v>22010</v>
      </c>
      <c r="B19702" t="s">
        <v>2484</v>
      </c>
      <c r="C19702">
        <v>17841</v>
      </c>
      <c r="D19702">
        <v>2551917727</v>
      </c>
    </row>
    <row r="19703" spans="1:4" x14ac:dyDescent="0.3">
      <c r="A19703" t="s">
        <v>22011</v>
      </c>
      <c r="B19703" t="s">
        <v>2061</v>
      </c>
      <c r="C19703">
        <v>15626</v>
      </c>
      <c r="D19703">
        <v>7411705322</v>
      </c>
    </row>
    <row r="19704" spans="1:4" x14ac:dyDescent="0.3">
      <c r="A19704" t="s">
        <v>22012</v>
      </c>
      <c r="B19704" t="s">
        <v>2116</v>
      </c>
      <c r="C19704">
        <v>15504</v>
      </c>
      <c r="D19704">
        <v>3746690722</v>
      </c>
    </row>
    <row r="19705" spans="1:4" x14ac:dyDescent="0.3">
      <c r="A19705" t="s">
        <v>22013</v>
      </c>
      <c r="B19705" t="s">
        <v>2378</v>
      </c>
      <c r="C19705">
        <v>27207</v>
      </c>
      <c r="D19705">
        <v>3935718624</v>
      </c>
    </row>
    <row r="19706" spans="1:4" x14ac:dyDescent="0.3">
      <c r="A19706" t="s">
        <v>22014</v>
      </c>
      <c r="B19706" t="s">
        <v>2617</v>
      </c>
      <c r="C19706">
        <v>21874</v>
      </c>
      <c r="D19706">
        <v>4823073274</v>
      </c>
    </row>
    <row r="19707" spans="1:4" x14ac:dyDescent="0.3">
      <c r="A19707" t="s">
        <v>22015</v>
      </c>
      <c r="B19707" t="s">
        <v>2004</v>
      </c>
      <c r="C19707">
        <v>22474</v>
      </c>
      <c r="D19707">
        <v>5358183647</v>
      </c>
    </row>
    <row r="19708" spans="1:4" x14ac:dyDescent="0.3">
      <c r="A19708" t="s">
        <v>22016</v>
      </c>
      <c r="B19708" t="s">
        <v>2546</v>
      </c>
      <c r="C19708">
        <v>23160</v>
      </c>
      <c r="D19708">
        <v>8024322455</v>
      </c>
    </row>
    <row r="19709" spans="1:4" x14ac:dyDescent="0.3">
      <c r="A19709" t="s">
        <v>22017</v>
      </c>
      <c r="B19709" t="s">
        <v>2095</v>
      </c>
      <c r="C19709">
        <v>46465</v>
      </c>
      <c r="D19709">
        <v>7469392467</v>
      </c>
    </row>
    <row r="19710" spans="1:4" x14ac:dyDescent="0.3">
      <c r="A19710" t="s">
        <v>22018</v>
      </c>
      <c r="B19710" t="s">
        <v>2343</v>
      </c>
      <c r="C19710">
        <v>14217</v>
      </c>
      <c r="D19710">
        <v>9624054975</v>
      </c>
    </row>
    <row r="19711" spans="1:4" x14ac:dyDescent="0.3">
      <c r="A19711" t="s">
        <v>22019</v>
      </c>
      <c r="B19711" t="s">
        <v>2205</v>
      </c>
      <c r="C19711">
        <v>55770</v>
      </c>
      <c r="D19711">
        <v>5372344725</v>
      </c>
    </row>
    <row r="19712" spans="1:4" x14ac:dyDescent="0.3">
      <c r="A19712" t="s">
        <v>22020</v>
      </c>
      <c r="B19712" t="s">
        <v>2923</v>
      </c>
      <c r="C19712">
        <v>39699</v>
      </c>
      <c r="D19712">
        <v>6789106936</v>
      </c>
    </row>
    <row r="19713" spans="1:4" x14ac:dyDescent="0.3">
      <c r="A19713" t="s">
        <v>22021</v>
      </c>
      <c r="B19713" t="s">
        <v>2093</v>
      </c>
      <c r="C19713">
        <v>41240</v>
      </c>
      <c r="D19713">
        <v>7659816853</v>
      </c>
    </row>
    <row r="19714" spans="1:4" x14ac:dyDescent="0.3">
      <c r="A19714" t="s">
        <v>22022</v>
      </c>
      <c r="B19714" t="s">
        <v>1974</v>
      </c>
      <c r="C19714">
        <v>46449</v>
      </c>
      <c r="D19714">
        <v>2599557828</v>
      </c>
    </row>
    <row r="19715" spans="1:4" x14ac:dyDescent="0.3">
      <c r="A19715" t="s">
        <v>22023</v>
      </c>
      <c r="B19715" t="s">
        <v>2283</v>
      </c>
      <c r="C19715">
        <v>14773</v>
      </c>
      <c r="D19715">
        <v>7269614199</v>
      </c>
    </row>
    <row r="19716" spans="1:4" x14ac:dyDescent="0.3">
      <c r="A19716" t="s">
        <v>22024</v>
      </c>
      <c r="B19716" t="s">
        <v>2123</v>
      </c>
      <c r="C19716">
        <v>59505</v>
      </c>
      <c r="D19716">
        <v>6109997811</v>
      </c>
    </row>
    <row r="19717" spans="1:4" x14ac:dyDescent="0.3">
      <c r="A19717" t="s">
        <v>22025</v>
      </c>
      <c r="B19717" t="s">
        <v>2290</v>
      </c>
      <c r="C19717">
        <v>46290</v>
      </c>
      <c r="D19717">
        <v>4359854056</v>
      </c>
    </row>
    <row r="19718" spans="1:4" x14ac:dyDescent="0.3">
      <c r="A19718" t="s">
        <v>22026</v>
      </c>
      <c r="B19718" t="s">
        <v>2253</v>
      </c>
      <c r="C19718">
        <v>42320</v>
      </c>
      <c r="D19718">
        <v>7783641539</v>
      </c>
    </row>
    <row r="19719" spans="1:4" x14ac:dyDescent="0.3">
      <c r="A19719" t="s">
        <v>22027</v>
      </c>
      <c r="B19719" t="s">
        <v>2804</v>
      </c>
      <c r="C19719">
        <v>30828</v>
      </c>
      <c r="D19719">
        <v>8099854152</v>
      </c>
    </row>
    <row r="19720" spans="1:4" x14ac:dyDescent="0.3">
      <c r="A19720" t="s">
        <v>22028</v>
      </c>
      <c r="B19720" t="s">
        <v>2041</v>
      </c>
      <c r="C19720">
        <v>32000</v>
      </c>
      <c r="D19720">
        <v>3213290963</v>
      </c>
    </row>
    <row r="19721" spans="1:4" x14ac:dyDescent="0.3">
      <c r="A19721" t="s">
        <v>22029</v>
      </c>
      <c r="B19721" t="s">
        <v>2600</v>
      </c>
      <c r="C19721">
        <v>29266</v>
      </c>
      <c r="D19721">
        <v>7263964236</v>
      </c>
    </row>
    <row r="19722" spans="1:4" x14ac:dyDescent="0.3">
      <c r="A19722" t="s">
        <v>22030</v>
      </c>
      <c r="B19722" t="s">
        <v>2219</v>
      </c>
      <c r="C19722">
        <v>12386</v>
      </c>
      <c r="D19722">
        <v>6227038881</v>
      </c>
    </row>
    <row r="19723" spans="1:4" x14ac:dyDescent="0.3">
      <c r="A19723" t="s">
        <v>22031</v>
      </c>
      <c r="B19723" t="s">
        <v>1995</v>
      </c>
      <c r="C19723">
        <v>39036</v>
      </c>
      <c r="D19723">
        <v>6724903874</v>
      </c>
    </row>
    <row r="19724" spans="1:4" x14ac:dyDescent="0.3">
      <c r="A19724" t="s">
        <v>22032</v>
      </c>
      <c r="B19724" t="s">
        <v>3039</v>
      </c>
      <c r="C19724">
        <v>41367</v>
      </c>
      <c r="D19724">
        <v>8864419241</v>
      </c>
    </row>
    <row r="19725" spans="1:4" x14ac:dyDescent="0.3">
      <c r="A19725" t="s">
        <v>22033</v>
      </c>
      <c r="B19725" t="s">
        <v>2146</v>
      </c>
      <c r="C19725">
        <v>28381</v>
      </c>
      <c r="D19725">
        <v>5244119095</v>
      </c>
    </row>
    <row r="19726" spans="1:4" x14ac:dyDescent="0.3">
      <c r="A19726" t="s">
        <v>22034</v>
      </c>
      <c r="B19726" t="s">
        <v>2376</v>
      </c>
      <c r="C19726">
        <v>33071</v>
      </c>
      <c r="D19726">
        <v>3545427749</v>
      </c>
    </row>
    <row r="19727" spans="1:4" x14ac:dyDescent="0.3">
      <c r="A19727" t="s">
        <v>22035</v>
      </c>
      <c r="B19727" t="s">
        <v>2184</v>
      </c>
      <c r="C19727">
        <v>50506</v>
      </c>
      <c r="D19727">
        <v>3891707452</v>
      </c>
    </row>
    <row r="19728" spans="1:4" x14ac:dyDescent="0.3">
      <c r="A19728" t="s">
        <v>22036</v>
      </c>
      <c r="B19728" t="s">
        <v>2411</v>
      </c>
      <c r="C19728">
        <v>53290</v>
      </c>
      <c r="D19728">
        <v>5005774041</v>
      </c>
    </row>
    <row r="19729" spans="1:4" x14ac:dyDescent="0.3">
      <c r="A19729" t="s">
        <v>22037</v>
      </c>
      <c r="B19729" t="s">
        <v>3663</v>
      </c>
      <c r="C19729">
        <v>38224</v>
      </c>
      <c r="D19729">
        <v>5197585250</v>
      </c>
    </row>
    <row r="19730" spans="1:4" x14ac:dyDescent="0.3">
      <c r="A19730" t="s">
        <v>22038</v>
      </c>
      <c r="B19730" t="s">
        <v>2478</v>
      </c>
      <c r="C19730">
        <v>41327</v>
      </c>
      <c r="D19730">
        <v>5552170407</v>
      </c>
    </row>
    <row r="19731" spans="1:4" x14ac:dyDescent="0.3">
      <c r="A19731" t="s">
        <v>22039</v>
      </c>
      <c r="B19731" t="s">
        <v>2639</v>
      </c>
      <c r="C19731">
        <v>56926</v>
      </c>
      <c r="D19731">
        <v>5684780105</v>
      </c>
    </row>
    <row r="19732" spans="1:4" x14ac:dyDescent="0.3">
      <c r="A19732" t="s">
        <v>22040</v>
      </c>
      <c r="B19732" t="s">
        <v>2920</v>
      </c>
      <c r="C19732">
        <v>23906</v>
      </c>
      <c r="D19732">
        <v>9317454674</v>
      </c>
    </row>
    <row r="19733" spans="1:4" x14ac:dyDescent="0.3">
      <c r="A19733" t="s">
        <v>22041</v>
      </c>
      <c r="B19733" t="s">
        <v>2360</v>
      </c>
      <c r="C19733">
        <v>46176</v>
      </c>
      <c r="D19733">
        <v>3569619966</v>
      </c>
    </row>
    <row r="19734" spans="1:4" x14ac:dyDescent="0.3">
      <c r="A19734" t="s">
        <v>22042</v>
      </c>
      <c r="B19734" t="s">
        <v>2569</v>
      </c>
      <c r="C19734">
        <v>31844</v>
      </c>
      <c r="D19734">
        <v>7473861379</v>
      </c>
    </row>
    <row r="19735" spans="1:4" x14ac:dyDescent="0.3">
      <c r="A19735" t="s">
        <v>22043</v>
      </c>
      <c r="B19735" t="s">
        <v>2498</v>
      </c>
      <c r="C19735">
        <v>28692</v>
      </c>
      <c r="D19735">
        <v>2565290632</v>
      </c>
    </row>
    <row r="19736" spans="1:4" x14ac:dyDescent="0.3">
      <c r="A19736" t="s">
        <v>22044</v>
      </c>
      <c r="B19736" t="s">
        <v>3142</v>
      </c>
      <c r="C19736">
        <v>21565</v>
      </c>
      <c r="D19736">
        <v>4878156686</v>
      </c>
    </row>
    <row r="19737" spans="1:4" x14ac:dyDescent="0.3">
      <c r="A19737" t="s">
        <v>22045</v>
      </c>
      <c r="B19737" t="s">
        <v>1988</v>
      </c>
      <c r="C19737">
        <v>41532</v>
      </c>
      <c r="D19737">
        <v>2763158331</v>
      </c>
    </row>
    <row r="19738" spans="1:4" x14ac:dyDescent="0.3">
      <c r="A19738" t="s">
        <v>22046</v>
      </c>
      <c r="B19738" t="s">
        <v>2914</v>
      </c>
      <c r="C19738">
        <v>27711</v>
      </c>
      <c r="D19738">
        <v>4475496373</v>
      </c>
    </row>
    <row r="19739" spans="1:4" x14ac:dyDescent="0.3">
      <c r="A19739" t="s">
        <v>22047</v>
      </c>
      <c r="B19739" t="s">
        <v>2164</v>
      </c>
      <c r="C19739">
        <v>55801</v>
      </c>
      <c r="D19739">
        <v>5474718616</v>
      </c>
    </row>
    <row r="19740" spans="1:4" x14ac:dyDescent="0.3">
      <c r="A19740" t="s">
        <v>22048</v>
      </c>
      <c r="B19740" t="s">
        <v>2473</v>
      </c>
      <c r="C19740">
        <v>25955</v>
      </c>
      <c r="D19740">
        <v>701563818</v>
      </c>
    </row>
    <row r="19741" spans="1:4" x14ac:dyDescent="0.3">
      <c r="A19741" t="s">
        <v>22049</v>
      </c>
      <c r="B19741" t="s">
        <v>2099</v>
      </c>
      <c r="C19741">
        <v>47405</v>
      </c>
      <c r="D19741">
        <v>6321654205</v>
      </c>
    </row>
    <row r="19742" spans="1:4" x14ac:dyDescent="0.3">
      <c r="A19742" t="s">
        <v>22050</v>
      </c>
      <c r="B19742" t="s">
        <v>2184</v>
      </c>
      <c r="C19742">
        <v>40069</v>
      </c>
      <c r="D19742">
        <v>5244119095</v>
      </c>
    </row>
    <row r="19743" spans="1:4" x14ac:dyDescent="0.3">
      <c r="A19743" t="s">
        <v>22051</v>
      </c>
      <c r="B19743" t="s">
        <v>2431</v>
      </c>
      <c r="C19743">
        <v>43354</v>
      </c>
      <c r="D19743">
        <v>679204083</v>
      </c>
    </row>
    <row r="19744" spans="1:4" x14ac:dyDescent="0.3">
      <c r="A19744" t="s">
        <v>22052</v>
      </c>
      <c r="B19744" t="s">
        <v>2797</v>
      </c>
      <c r="C19744">
        <v>34269</v>
      </c>
      <c r="D19744">
        <v>4235594176</v>
      </c>
    </row>
    <row r="19745" spans="1:4" x14ac:dyDescent="0.3">
      <c r="A19745" t="s">
        <v>22053</v>
      </c>
      <c r="B19745" t="s">
        <v>2244</v>
      </c>
      <c r="C19745">
        <v>53984</v>
      </c>
      <c r="D19745">
        <v>5358183647</v>
      </c>
    </row>
    <row r="19746" spans="1:4" x14ac:dyDescent="0.3">
      <c r="A19746" t="s">
        <v>22054</v>
      </c>
      <c r="B19746" t="s">
        <v>2633</v>
      </c>
      <c r="C19746">
        <v>20725</v>
      </c>
      <c r="D19746">
        <v>1573192775</v>
      </c>
    </row>
    <row r="19747" spans="1:4" x14ac:dyDescent="0.3">
      <c r="A19747" t="s">
        <v>22055</v>
      </c>
      <c r="B19747" t="s">
        <v>2135</v>
      </c>
      <c r="C19747">
        <v>51616</v>
      </c>
      <c r="D19747">
        <v>601779371</v>
      </c>
    </row>
    <row r="19748" spans="1:4" x14ac:dyDescent="0.3">
      <c r="A19748" t="s">
        <v>22056</v>
      </c>
      <c r="B19748" t="s">
        <v>3291</v>
      </c>
      <c r="C19748">
        <v>44940</v>
      </c>
      <c r="D19748">
        <v>5395528121</v>
      </c>
    </row>
    <row r="19749" spans="1:4" x14ac:dyDescent="0.3">
      <c r="A19749" t="s">
        <v>22057</v>
      </c>
      <c r="B19749" t="s">
        <v>2484</v>
      </c>
      <c r="C19749">
        <v>45548</v>
      </c>
      <c r="D19749">
        <v>813832926</v>
      </c>
    </row>
    <row r="19750" spans="1:4" x14ac:dyDescent="0.3">
      <c r="A19750" t="s">
        <v>22058</v>
      </c>
      <c r="B19750" t="s">
        <v>1948</v>
      </c>
      <c r="C19750">
        <v>46655</v>
      </c>
      <c r="D19750">
        <v>5629875752</v>
      </c>
    </row>
    <row r="19751" spans="1:4" x14ac:dyDescent="0.3">
      <c r="A19751" t="s">
        <v>22059</v>
      </c>
      <c r="B19751" t="s">
        <v>2674</v>
      </c>
      <c r="C19751">
        <v>37227</v>
      </c>
      <c r="D19751">
        <v>5153694038</v>
      </c>
    </row>
    <row r="19752" spans="1:4" x14ac:dyDescent="0.3">
      <c r="A19752" t="s">
        <v>22060</v>
      </c>
      <c r="B19752" t="s">
        <v>1958</v>
      </c>
      <c r="C19752">
        <v>57450</v>
      </c>
      <c r="D19752">
        <v>1296185559</v>
      </c>
    </row>
    <row r="19753" spans="1:4" x14ac:dyDescent="0.3">
      <c r="A19753" t="s">
        <v>22061</v>
      </c>
      <c r="B19753" t="s">
        <v>2496</v>
      </c>
      <c r="C19753">
        <v>31130</v>
      </c>
      <c r="D19753">
        <v>2779378506</v>
      </c>
    </row>
    <row r="19754" spans="1:4" x14ac:dyDescent="0.3">
      <c r="A19754" t="s">
        <v>22062</v>
      </c>
      <c r="B19754" t="s">
        <v>2264</v>
      </c>
      <c r="C19754">
        <v>50546</v>
      </c>
      <c r="D19754">
        <v>481875921</v>
      </c>
    </row>
    <row r="19755" spans="1:4" x14ac:dyDescent="0.3">
      <c r="A19755" t="s">
        <v>22063</v>
      </c>
      <c r="B19755" t="s">
        <v>2401</v>
      </c>
      <c r="C19755">
        <v>52001</v>
      </c>
      <c r="D19755">
        <v>9684187432</v>
      </c>
    </row>
    <row r="19756" spans="1:4" x14ac:dyDescent="0.3">
      <c r="A19756" t="s">
        <v>22064</v>
      </c>
      <c r="B19756" t="s">
        <v>2428</v>
      </c>
      <c r="C19756">
        <v>11185</v>
      </c>
      <c r="D19756">
        <v>1096335336</v>
      </c>
    </row>
    <row r="19757" spans="1:4" x14ac:dyDescent="0.3">
      <c r="A19757" t="s">
        <v>22065</v>
      </c>
      <c r="B19757" t="s">
        <v>2411</v>
      </c>
      <c r="C19757">
        <v>20431</v>
      </c>
      <c r="D19757">
        <v>1887308636</v>
      </c>
    </row>
    <row r="19758" spans="1:4" x14ac:dyDescent="0.3">
      <c r="A19758" t="s">
        <v>22066</v>
      </c>
      <c r="B19758" t="s">
        <v>2896</v>
      </c>
      <c r="C19758">
        <v>18418</v>
      </c>
      <c r="D19758">
        <v>5142790693</v>
      </c>
    </row>
    <row r="19759" spans="1:4" x14ac:dyDescent="0.3">
      <c r="A19759" t="s">
        <v>22067</v>
      </c>
      <c r="B19759" t="s">
        <v>3356</v>
      </c>
      <c r="C19759">
        <v>42002</v>
      </c>
      <c r="D19759">
        <v>9621571960</v>
      </c>
    </row>
    <row r="19760" spans="1:4" x14ac:dyDescent="0.3">
      <c r="A19760" t="s">
        <v>22068</v>
      </c>
      <c r="B19760" t="s">
        <v>2345</v>
      </c>
      <c r="C19760">
        <v>19197</v>
      </c>
      <c r="D19760">
        <v>7585281072</v>
      </c>
    </row>
    <row r="19761" spans="1:4" x14ac:dyDescent="0.3">
      <c r="A19761" t="s">
        <v>22069</v>
      </c>
      <c r="B19761" t="s">
        <v>1995</v>
      </c>
      <c r="C19761">
        <v>16186</v>
      </c>
      <c r="D19761">
        <v>5795848808</v>
      </c>
    </row>
    <row r="19762" spans="1:4" x14ac:dyDescent="0.3">
      <c r="A19762" t="s">
        <v>22070</v>
      </c>
      <c r="B19762" t="s">
        <v>2374</v>
      </c>
      <c r="C19762">
        <v>18826</v>
      </c>
      <c r="D19762">
        <v>9457151267</v>
      </c>
    </row>
    <row r="19763" spans="1:4" x14ac:dyDescent="0.3">
      <c r="A19763" t="s">
        <v>22071</v>
      </c>
      <c r="B19763" t="s">
        <v>2552</v>
      </c>
      <c r="C19763">
        <v>33745</v>
      </c>
      <c r="D19763">
        <v>8187246642</v>
      </c>
    </row>
    <row r="19764" spans="1:4" x14ac:dyDescent="0.3">
      <c r="A19764" t="s">
        <v>22072</v>
      </c>
      <c r="B19764" t="s">
        <v>3873</v>
      </c>
      <c r="C19764">
        <v>19761</v>
      </c>
      <c r="D19764">
        <v>2809344809</v>
      </c>
    </row>
    <row r="19765" spans="1:4" x14ac:dyDescent="0.3">
      <c r="A19765" t="s">
        <v>22073</v>
      </c>
      <c r="B19765" t="s">
        <v>2047</v>
      </c>
      <c r="C19765">
        <v>25298</v>
      </c>
      <c r="D19765">
        <v>8552526727</v>
      </c>
    </row>
    <row r="19766" spans="1:4" x14ac:dyDescent="0.3">
      <c r="A19766" t="s">
        <v>22074</v>
      </c>
      <c r="B19766" t="s">
        <v>2083</v>
      </c>
      <c r="C19766">
        <v>43970</v>
      </c>
      <c r="D19766">
        <v>6259267215</v>
      </c>
    </row>
    <row r="19767" spans="1:4" x14ac:dyDescent="0.3">
      <c r="A19767" t="s">
        <v>22075</v>
      </c>
      <c r="B19767" t="s">
        <v>2201</v>
      </c>
      <c r="C19767">
        <v>13252</v>
      </c>
      <c r="D19767">
        <v>3560320844</v>
      </c>
    </row>
    <row r="19768" spans="1:4" x14ac:dyDescent="0.3">
      <c r="A19768" t="s">
        <v>22076</v>
      </c>
      <c r="B19768" t="s">
        <v>2182</v>
      </c>
      <c r="C19768">
        <v>34978</v>
      </c>
      <c r="D19768">
        <v>4290015026</v>
      </c>
    </row>
    <row r="19769" spans="1:4" x14ac:dyDescent="0.3">
      <c r="A19769" t="s">
        <v>22077</v>
      </c>
      <c r="B19769" t="s">
        <v>2358</v>
      </c>
      <c r="C19769">
        <v>55323</v>
      </c>
      <c r="D19769">
        <v>9727426344</v>
      </c>
    </row>
    <row r="19770" spans="1:4" x14ac:dyDescent="0.3">
      <c r="A19770" t="s">
        <v>22078</v>
      </c>
      <c r="B19770" t="s">
        <v>2790</v>
      </c>
      <c r="C19770">
        <v>38999</v>
      </c>
      <c r="D19770">
        <v>1606657585</v>
      </c>
    </row>
    <row r="19771" spans="1:4" x14ac:dyDescent="0.3">
      <c r="A19771" t="s">
        <v>22079</v>
      </c>
      <c r="B19771" t="s">
        <v>2841</v>
      </c>
      <c r="C19771">
        <v>58924</v>
      </c>
      <c r="D19771">
        <v>471886378</v>
      </c>
    </row>
    <row r="19772" spans="1:4" x14ac:dyDescent="0.3">
      <c r="A19772" t="s">
        <v>22080</v>
      </c>
      <c r="B19772" t="s">
        <v>2308</v>
      </c>
      <c r="C19772">
        <v>14045</v>
      </c>
      <c r="D19772">
        <v>3016446324</v>
      </c>
    </row>
    <row r="19773" spans="1:4" x14ac:dyDescent="0.3">
      <c r="A19773" t="s">
        <v>22081</v>
      </c>
      <c r="B19773" t="s">
        <v>2436</v>
      </c>
      <c r="C19773">
        <v>13983</v>
      </c>
      <c r="D19773">
        <v>3497169404</v>
      </c>
    </row>
    <row r="19774" spans="1:4" x14ac:dyDescent="0.3">
      <c r="A19774" t="s">
        <v>22082</v>
      </c>
      <c r="B19774" t="s">
        <v>2051</v>
      </c>
      <c r="C19774">
        <v>16477</v>
      </c>
      <c r="D19774">
        <v>898924138</v>
      </c>
    </row>
    <row r="19775" spans="1:4" x14ac:dyDescent="0.3">
      <c r="A19775" t="s">
        <v>22083</v>
      </c>
      <c r="B19775" t="s">
        <v>2896</v>
      </c>
      <c r="C19775">
        <v>19668</v>
      </c>
      <c r="D19775">
        <v>19662963</v>
      </c>
    </row>
    <row r="19776" spans="1:4" x14ac:dyDescent="0.3">
      <c r="A19776" t="s">
        <v>22084</v>
      </c>
      <c r="B19776" t="s">
        <v>2731</v>
      </c>
      <c r="C19776">
        <v>44222</v>
      </c>
      <c r="D19776">
        <v>9965847037</v>
      </c>
    </row>
    <row r="19777" spans="1:4" x14ac:dyDescent="0.3">
      <c r="A19777" t="s">
        <v>22085</v>
      </c>
      <c r="B19777" t="s">
        <v>2051</v>
      </c>
      <c r="C19777">
        <v>24676</v>
      </c>
      <c r="D19777">
        <v>4445486779</v>
      </c>
    </row>
    <row r="19778" spans="1:4" x14ac:dyDescent="0.3">
      <c r="A19778" t="s">
        <v>22086</v>
      </c>
      <c r="B19778" t="s">
        <v>2244</v>
      </c>
      <c r="C19778">
        <v>41950</v>
      </c>
      <c r="D19778">
        <v>9447906176</v>
      </c>
    </row>
    <row r="19779" spans="1:4" x14ac:dyDescent="0.3">
      <c r="A19779" t="s">
        <v>22087</v>
      </c>
      <c r="B19779" t="s">
        <v>2587</v>
      </c>
      <c r="C19779">
        <v>12809</v>
      </c>
      <c r="D19779">
        <v>5759255762</v>
      </c>
    </row>
    <row r="19780" spans="1:4" x14ac:dyDescent="0.3">
      <c r="A19780" t="s">
        <v>22088</v>
      </c>
      <c r="B19780" t="s">
        <v>2290</v>
      </c>
      <c r="C19780">
        <v>46183</v>
      </c>
      <c r="D19780">
        <v>959209328</v>
      </c>
    </row>
    <row r="19781" spans="1:4" x14ac:dyDescent="0.3">
      <c r="A19781" t="s">
        <v>22089</v>
      </c>
      <c r="B19781" t="s">
        <v>2188</v>
      </c>
      <c r="C19781">
        <v>32535</v>
      </c>
      <c r="D19781">
        <v>5726465660</v>
      </c>
    </row>
    <row r="19782" spans="1:4" x14ac:dyDescent="0.3">
      <c r="A19782" t="s">
        <v>22090</v>
      </c>
      <c r="B19782" t="s">
        <v>2896</v>
      </c>
      <c r="C19782">
        <v>56309</v>
      </c>
      <c r="D19782">
        <v>7865341539</v>
      </c>
    </row>
    <row r="19783" spans="1:4" x14ac:dyDescent="0.3">
      <c r="A19783" t="s">
        <v>22091</v>
      </c>
      <c r="B19783" t="s">
        <v>2312</v>
      </c>
      <c r="C19783">
        <v>56548</v>
      </c>
      <c r="D19783">
        <v>2748937082</v>
      </c>
    </row>
    <row r="19784" spans="1:4" x14ac:dyDescent="0.3">
      <c r="A19784" t="s">
        <v>22092</v>
      </c>
      <c r="B19784" t="s">
        <v>2225</v>
      </c>
      <c r="C19784">
        <v>50544</v>
      </c>
      <c r="D19784">
        <v>6520635286</v>
      </c>
    </row>
    <row r="19785" spans="1:4" x14ac:dyDescent="0.3">
      <c r="A19785" t="s">
        <v>22093</v>
      </c>
      <c r="B19785" t="s">
        <v>3487</v>
      </c>
      <c r="C19785">
        <v>27938</v>
      </c>
      <c r="D19785">
        <v>7469392467</v>
      </c>
    </row>
    <row r="19786" spans="1:4" x14ac:dyDescent="0.3">
      <c r="A19786" t="s">
        <v>22094</v>
      </c>
      <c r="B19786" t="s">
        <v>3078</v>
      </c>
      <c r="C19786">
        <v>46462</v>
      </c>
      <c r="D19786">
        <v>2294342399</v>
      </c>
    </row>
    <row r="19787" spans="1:4" x14ac:dyDescent="0.3">
      <c r="A19787" t="s">
        <v>22095</v>
      </c>
      <c r="B19787" t="s">
        <v>2383</v>
      </c>
      <c r="C19787">
        <v>45161</v>
      </c>
      <c r="D19787">
        <v>3219601650</v>
      </c>
    </row>
    <row r="19788" spans="1:4" x14ac:dyDescent="0.3">
      <c r="A19788" t="s">
        <v>22096</v>
      </c>
      <c r="B19788" t="s">
        <v>4362</v>
      </c>
      <c r="C19788">
        <v>38783</v>
      </c>
      <c r="D19788">
        <v>8998375370</v>
      </c>
    </row>
    <row r="19789" spans="1:4" x14ac:dyDescent="0.3">
      <c r="A19789" t="s">
        <v>22097</v>
      </c>
      <c r="B19789" t="s">
        <v>2393</v>
      </c>
      <c r="C19789">
        <v>53494</v>
      </c>
      <c r="D19789">
        <v>2209340063</v>
      </c>
    </row>
    <row r="19790" spans="1:4" x14ac:dyDescent="0.3">
      <c r="A19790" t="s">
        <v>22098</v>
      </c>
      <c r="B19790" t="s">
        <v>2194</v>
      </c>
      <c r="C19790">
        <v>31714</v>
      </c>
      <c r="D19790">
        <v>9381484503</v>
      </c>
    </row>
    <row r="19791" spans="1:4" x14ac:dyDescent="0.3">
      <c r="A19791" t="s">
        <v>22099</v>
      </c>
      <c r="B19791" t="s">
        <v>2312</v>
      </c>
      <c r="C19791">
        <v>33719</v>
      </c>
      <c r="D19791">
        <v>8603912793</v>
      </c>
    </row>
    <row r="19792" spans="1:4" x14ac:dyDescent="0.3">
      <c r="A19792" t="s">
        <v>22100</v>
      </c>
      <c r="B19792" t="s">
        <v>1952</v>
      </c>
      <c r="C19792">
        <v>29284</v>
      </c>
      <c r="D19792">
        <v>5395528121</v>
      </c>
    </row>
    <row r="19793" spans="1:4" x14ac:dyDescent="0.3">
      <c r="A19793" t="s">
        <v>22101</v>
      </c>
      <c r="B19793" t="s">
        <v>2221</v>
      </c>
      <c r="C19793">
        <v>34068</v>
      </c>
      <c r="D19793">
        <v>7567063646</v>
      </c>
    </row>
    <row r="19794" spans="1:4" x14ac:dyDescent="0.3">
      <c r="A19794" t="s">
        <v>22102</v>
      </c>
      <c r="B19794" t="s">
        <v>2567</v>
      </c>
      <c r="C19794">
        <v>31861</v>
      </c>
      <c r="D19794">
        <v>9264026959</v>
      </c>
    </row>
    <row r="19795" spans="1:4" x14ac:dyDescent="0.3">
      <c r="A19795" t="s">
        <v>22103</v>
      </c>
      <c r="B19795" t="s">
        <v>2533</v>
      </c>
      <c r="C19795">
        <v>14829</v>
      </c>
      <c r="D19795">
        <v>1155371844</v>
      </c>
    </row>
    <row r="19796" spans="1:4" x14ac:dyDescent="0.3">
      <c r="A19796" t="s">
        <v>22104</v>
      </c>
      <c r="B19796" t="s">
        <v>2752</v>
      </c>
      <c r="C19796">
        <v>39088</v>
      </c>
      <c r="D19796">
        <v>2411473303</v>
      </c>
    </row>
    <row r="19797" spans="1:4" x14ac:dyDescent="0.3">
      <c r="A19797" t="s">
        <v>22105</v>
      </c>
      <c r="B19797" t="s">
        <v>4864</v>
      </c>
      <c r="C19797">
        <v>28933</v>
      </c>
      <c r="D19797">
        <v>6510701464</v>
      </c>
    </row>
    <row r="19798" spans="1:4" x14ac:dyDescent="0.3">
      <c r="A19798" t="s">
        <v>22106</v>
      </c>
      <c r="B19798" t="s">
        <v>3113</v>
      </c>
      <c r="C19798">
        <v>45777</v>
      </c>
      <c r="D19798">
        <v>3211170715</v>
      </c>
    </row>
    <row r="19799" spans="1:4" x14ac:dyDescent="0.3">
      <c r="A19799" t="s">
        <v>22107</v>
      </c>
      <c r="B19799" t="s">
        <v>2727</v>
      </c>
      <c r="C19799">
        <v>46678</v>
      </c>
      <c r="D19799">
        <v>5511711233</v>
      </c>
    </row>
    <row r="19800" spans="1:4" x14ac:dyDescent="0.3">
      <c r="A19800" t="s">
        <v>22108</v>
      </c>
      <c r="B19800" t="s">
        <v>2234</v>
      </c>
      <c r="C19800">
        <v>25954</v>
      </c>
      <c r="D19800">
        <v>7098438871</v>
      </c>
    </row>
    <row r="19801" spans="1:4" x14ac:dyDescent="0.3">
      <c r="A19801" t="s">
        <v>22109</v>
      </c>
      <c r="B19801" t="s">
        <v>2916</v>
      </c>
      <c r="C19801">
        <v>44245</v>
      </c>
      <c r="D19801">
        <v>4773306254</v>
      </c>
    </row>
    <row r="19802" spans="1:4" x14ac:dyDescent="0.3">
      <c r="A19802" t="s">
        <v>22110</v>
      </c>
      <c r="B19802" t="s">
        <v>2214</v>
      </c>
      <c r="C19802">
        <v>46798</v>
      </c>
      <c r="D19802">
        <v>6402318035</v>
      </c>
    </row>
    <row r="19803" spans="1:4" x14ac:dyDescent="0.3">
      <c r="A19803" t="s">
        <v>22111</v>
      </c>
      <c r="B19803" t="s">
        <v>2203</v>
      </c>
      <c r="C19803">
        <v>40359</v>
      </c>
      <c r="D19803">
        <v>1839046880</v>
      </c>
    </row>
    <row r="19804" spans="1:4" x14ac:dyDescent="0.3">
      <c r="A19804" t="s">
        <v>22112</v>
      </c>
      <c r="B19804" t="s">
        <v>2468</v>
      </c>
      <c r="C19804">
        <v>55135</v>
      </c>
      <c r="D19804">
        <v>8533410514</v>
      </c>
    </row>
    <row r="19805" spans="1:4" x14ac:dyDescent="0.3">
      <c r="A19805" t="s">
        <v>22113</v>
      </c>
      <c r="B19805" t="s">
        <v>2574</v>
      </c>
      <c r="C19805">
        <v>45316</v>
      </c>
      <c r="D19805">
        <v>8526090127</v>
      </c>
    </row>
    <row r="19806" spans="1:4" x14ac:dyDescent="0.3">
      <c r="A19806" t="s">
        <v>22114</v>
      </c>
      <c r="B19806" t="s">
        <v>2312</v>
      </c>
      <c r="C19806">
        <v>40448</v>
      </c>
      <c r="D19806">
        <v>8864419241</v>
      </c>
    </row>
    <row r="19807" spans="1:4" x14ac:dyDescent="0.3">
      <c r="A19807" t="s">
        <v>22115</v>
      </c>
      <c r="B19807" t="s">
        <v>2260</v>
      </c>
      <c r="C19807">
        <v>34144</v>
      </c>
      <c r="D19807">
        <v>5756920838</v>
      </c>
    </row>
    <row r="19808" spans="1:4" x14ac:dyDescent="0.3">
      <c r="A19808" t="s">
        <v>22116</v>
      </c>
      <c r="B19808" t="s">
        <v>2217</v>
      </c>
      <c r="C19808">
        <v>47169</v>
      </c>
      <c r="D19808">
        <v>2177097355</v>
      </c>
    </row>
    <row r="19809" spans="1:4" x14ac:dyDescent="0.3">
      <c r="A19809" t="s">
        <v>22117</v>
      </c>
      <c r="B19809" t="s">
        <v>2234</v>
      </c>
      <c r="C19809">
        <v>13738</v>
      </c>
      <c r="D19809">
        <v>7533163729</v>
      </c>
    </row>
    <row r="19810" spans="1:4" x14ac:dyDescent="0.3">
      <c r="A19810" t="s">
        <v>22118</v>
      </c>
      <c r="B19810" t="s">
        <v>1972</v>
      </c>
      <c r="C19810">
        <v>21540</v>
      </c>
      <c r="D19810">
        <v>4428088442</v>
      </c>
    </row>
    <row r="19811" spans="1:4" x14ac:dyDescent="0.3">
      <c r="A19811" t="s">
        <v>22119</v>
      </c>
      <c r="B19811" t="s">
        <v>2260</v>
      </c>
      <c r="C19811">
        <v>51932</v>
      </c>
      <c r="D19811">
        <v>3792993961</v>
      </c>
    </row>
    <row r="19812" spans="1:4" x14ac:dyDescent="0.3">
      <c r="A19812" t="s">
        <v>22120</v>
      </c>
      <c r="B19812" t="s">
        <v>2293</v>
      </c>
      <c r="C19812">
        <v>43295</v>
      </c>
      <c r="D19812">
        <v>7436398989</v>
      </c>
    </row>
    <row r="19813" spans="1:4" x14ac:dyDescent="0.3">
      <c r="A19813" t="s">
        <v>22121</v>
      </c>
      <c r="B19813" t="s">
        <v>2298</v>
      </c>
      <c r="C19813">
        <v>49956</v>
      </c>
      <c r="D19813">
        <v>8603912793</v>
      </c>
    </row>
    <row r="19814" spans="1:4" x14ac:dyDescent="0.3">
      <c r="A19814" t="s">
        <v>22122</v>
      </c>
      <c r="B19814" t="s">
        <v>2734</v>
      </c>
      <c r="C19814">
        <v>36830</v>
      </c>
      <c r="D19814">
        <v>5403399259</v>
      </c>
    </row>
    <row r="19815" spans="1:4" x14ac:dyDescent="0.3">
      <c r="A19815" t="s">
        <v>22123</v>
      </c>
      <c r="B19815" t="s">
        <v>2436</v>
      </c>
      <c r="C19815">
        <v>55076</v>
      </c>
      <c r="D19815">
        <v>965285472</v>
      </c>
    </row>
    <row r="19816" spans="1:4" x14ac:dyDescent="0.3">
      <c r="A19816" t="s">
        <v>22124</v>
      </c>
      <c r="B19816" t="s">
        <v>2569</v>
      </c>
      <c r="C19816">
        <v>37777</v>
      </c>
      <c r="D19816">
        <v>9548500949</v>
      </c>
    </row>
    <row r="19817" spans="1:4" x14ac:dyDescent="0.3">
      <c r="A19817" t="s">
        <v>22125</v>
      </c>
      <c r="B19817" t="s">
        <v>2360</v>
      </c>
      <c r="C19817">
        <v>41393</v>
      </c>
      <c r="D19817">
        <v>4396213212</v>
      </c>
    </row>
    <row r="19818" spans="1:4" x14ac:dyDescent="0.3">
      <c r="A19818" t="s">
        <v>22126</v>
      </c>
      <c r="B19818" t="s">
        <v>3142</v>
      </c>
      <c r="C19818">
        <v>19703</v>
      </c>
      <c r="D19818">
        <v>7837437543</v>
      </c>
    </row>
    <row r="19819" spans="1:4" x14ac:dyDescent="0.3">
      <c r="A19819" t="s">
        <v>22127</v>
      </c>
      <c r="B19819" t="s">
        <v>2714</v>
      </c>
      <c r="C19819">
        <v>42103</v>
      </c>
      <c r="D19819">
        <v>2066028762</v>
      </c>
    </row>
    <row r="19820" spans="1:4" x14ac:dyDescent="0.3">
      <c r="A19820" t="s">
        <v>22128</v>
      </c>
      <c r="B19820" t="s">
        <v>2856</v>
      </c>
      <c r="C19820">
        <v>56106</v>
      </c>
      <c r="D19820">
        <v>7516977292</v>
      </c>
    </row>
    <row r="19821" spans="1:4" x14ac:dyDescent="0.3">
      <c r="A19821" t="s">
        <v>22129</v>
      </c>
      <c r="B19821" t="s">
        <v>2415</v>
      </c>
      <c r="C19821">
        <v>44914</v>
      </c>
      <c r="D19821">
        <v>5574535556</v>
      </c>
    </row>
    <row r="19822" spans="1:4" x14ac:dyDescent="0.3">
      <c r="A19822" t="s">
        <v>22130</v>
      </c>
      <c r="B19822" t="s">
        <v>2236</v>
      </c>
      <c r="C19822">
        <v>31136</v>
      </c>
      <c r="D19822">
        <v>896700143</v>
      </c>
    </row>
    <row r="19823" spans="1:4" x14ac:dyDescent="0.3">
      <c r="A19823" t="s">
        <v>22131</v>
      </c>
      <c r="B19823" t="s">
        <v>2156</v>
      </c>
      <c r="C19823">
        <v>39290</v>
      </c>
      <c r="D19823">
        <v>2411473303</v>
      </c>
    </row>
    <row r="19824" spans="1:4" x14ac:dyDescent="0.3">
      <c r="A19824" t="s">
        <v>22132</v>
      </c>
      <c r="B19824" t="s">
        <v>2184</v>
      </c>
      <c r="C19824">
        <v>56800</v>
      </c>
      <c r="D19824">
        <v>797655034</v>
      </c>
    </row>
    <row r="19825" spans="1:4" x14ac:dyDescent="0.3">
      <c r="A19825" t="s">
        <v>22133</v>
      </c>
      <c r="B19825" t="s">
        <v>3508</v>
      </c>
      <c r="C19825">
        <v>59306</v>
      </c>
      <c r="D19825">
        <v>9529277938</v>
      </c>
    </row>
    <row r="19826" spans="1:4" x14ac:dyDescent="0.3">
      <c r="A19826" t="s">
        <v>22134</v>
      </c>
      <c r="B19826" t="s">
        <v>2113</v>
      </c>
      <c r="C19826">
        <v>30802</v>
      </c>
      <c r="D19826">
        <v>8864419241</v>
      </c>
    </row>
    <row r="19827" spans="1:4" x14ac:dyDescent="0.3">
      <c r="A19827" t="s">
        <v>22135</v>
      </c>
      <c r="B19827" t="s">
        <v>2008</v>
      </c>
      <c r="C19827">
        <v>40110</v>
      </c>
      <c r="D19827">
        <v>7166957409</v>
      </c>
    </row>
    <row r="19828" spans="1:4" x14ac:dyDescent="0.3">
      <c r="A19828" t="s">
        <v>22136</v>
      </c>
      <c r="B19828" t="s">
        <v>2682</v>
      </c>
      <c r="C19828">
        <v>37534</v>
      </c>
      <c r="D19828">
        <v>1382734301</v>
      </c>
    </row>
    <row r="19829" spans="1:4" x14ac:dyDescent="0.3">
      <c r="A19829" t="s">
        <v>22137</v>
      </c>
      <c r="B19829" t="s">
        <v>2290</v>
      </c>
      <c r="C19829">
        <v>49759</v>
      </c>
      <c r="D19829">
        <v>3040116061</v>
      </c>
    </row>
    <row r="19830" spans="1:4" x14ac:dyDescent="0.3">
      <c r="A19830" t="s">
        <v>22138</v>
      </c>
      <c r="B19830" t="s">
        <v>2121</v>
      </c>
      <c r="C19830">
        <v>37975</v>
      </c>
      <c r="D19830">
        <v>9766606919</v>
      </c>
    </row>
    <row r="19831" spans="1:4" x14ac:dyDescent="0.3">
      <c r="A19831" t="s">
        <v>22139</v>
      </c>
      <c r="B19831" t="s">
        <v>2032</v>
      </c>
      <c r="C19831">
        <v>33097</v>
      </c>
      <c r="D19831">
        <v>8750494546</v>
      </c>
    </row>
    <row r="19832" spans="1:4" x14ac:dyDescent="0.3">
      <c r="A19832" t="s">
        <v>22140</v>
      </c>
      <c r="B19832" t="s">
        <v>2519</v>
      </c>
      <c r="C19832">
        <v>43267</v>
      </c>
      <c r="D19832">
        <v>1152386727</v>
      </c>
    </row>
    <row r="19833" spans="1:4" x14ac:dyDescent="0.3">
      <c r="A19833" t="s">
        <v>22141</v>
      </c>
      <c r="B19833" t="s">
        <v>2207</v>
      </c>
      <c r="C19833">
        <v>25091</v>
      </c>
      <c r="D19833">
        <v>9013891098</v>
      </c>
    </row>
    <row r="19834" spans="1:4" x14ac:dyDescent="0.3">
      <c r="A19834" t="s">
        <v>22142</v>
      </c>
      <c r="B19834" t="s">
        <v>3487</v>
      </c>
      <c r="C19834">
        <v>24929</v>
      </c>
      <c r="D19834">
        <v>8875320292</v>
      </c>
    </row>
    <row r="19835" spans="1:4" x14ac:dyDescent="0.3">
      <c r="A19835" t="s">
        <v>22143</v>
      </c>
      <c r="B19835" t="s">
        <v>3369</v>
      </c>
      <c r="C19835">
        <v>45372</v>
      </c>
      <c r="D19835">
        <v>5811999097</v>
      </c>
    </row>
    <row r="19836" spans="1:4" x14ac:dyDescent="0.3">
      <c r="A19836" t="s">
        <v>22144</v>
      </c>
      <c r="B19836" t="s">
        <v>2073</v>
      </c>
      <c r="C19836">
        <v>12233</v>
      </c>
      <c r="D19836">
        <v>4323727860</v>
      </c>
    </row>
    <row r="19837" spans="1:4" x14ac:dyDescent="0.3">
      <c r="A19837" t="s">
        <v>22145</v>
      </c>
      <c r="B19837" t="s">
        <v>2234</v>
      </c>
      <c r="C19837">
        <v>15092</v>
      </c>
      <c r="D19837">
        <v>3746690722</v>
      </c>
    </row>
    <row r="19838" spans="1:4" x14ac:dyDescent="0.3">
      <c r="A19838" t="s">
        <v>22146</v>
      </c>
      <c r="B19838" t="s">
        <v>1982</v>
      </c>
      <c r="C19838">
        <v>44493</v>
      </c>
      <c r="D19838">
        <v>8157157730</v>
      </c>
    </row>
    <row r="19839" spans="1:4" x14ac:dyDescent="0.3">
      <c r="A19839" t="s">
        <v>22147</v>
      </c>
      <c r="B19839" t="s">
        <v>2800</v>
      </c>
      <c r="C19839">
        <v>19676</v>
      </c>
      <c r="D19839">
        <v>3219526055</v>
      </c>
    </row>
    <row r="19840" spans="1:4" x14ac:dyDescent="0.3">
      <c r="A19840" t="s">
        <v>22148</v>
      </c>
      <c r="B19840" t="s">
        <v>2073</v>
      </c>
      <c r="C19840">
        <v>38013</v>
      </c>
      <c r="D19840">
        <v>5234982726</v>
      </c>
    </row>
    <row r="19841" spans="1:4" x14ac:dyDescent="0.3">
      <c r="A19841" t="s">
        <v>22149</v>
      </c>
      <c r="B19841" t="s">
        <v>2736</v>
      </c>
      <c r="C19841">
        <v>27341</v>
      </c>
      <c r="D19841">
        <v>9892583027</v>
      </c>
    </row>
    <row r="19842" spans="1:4" x14ac:dyDescent="0.3">
      <c r="A19842" t="s">
        <v>22150</v>
      </c>
      <c r="B19842" t="s">
        <v>2727</v>
      </c>
      <c r="C19842">
        <v>46703</v>
      </c>
      <c r="D19842">
        <v>9002722281</v>
      </c>
    </row>
    <row r="19843" spans="1:4" x14ac:dyDescent="0.3">
      <c r="A19843" t="s">
        <v>22151</v>
      </c>
      <c r="B19843" t="s">
        <v>2199</v>
      </c>
      <c r="C19843">
        <v>51292</v>
      </c>
      <c r="D19843">
        <v>2575500974</v>
      </c>
    </row>
    <row r="19844" spans="1:4" x14ac:dyDescent="0.3">
      <c r="A19844" t="s">
        <v>22152</v>
      </c>
      <c r="B19844" t="s">
        <v>3527</v>
      </c>
      <c r="C19844">
        <v>31238</v>
      </c>
      <c r="D19844">
        <v>9829586073</v>
      </c>
    </row>
    <row r="19845" spans="1:4" x14ac:dyDescent="0.3">
      <c r="A19845" t="s">
        <v>22153</v>
      </c>
      <c r="B19845" t="s">
        <v>2896</v>
      </c>
      <c r="C19845">
        <v>56580</v>
      </c>
      <c r="D19845">
        <v>8945564357</v>
      </c>
    </row>
    <row r="19846" spans="1:4" x14ac:dyDescent="0.3">
      <c r="A19846" t="s">
        <v>22154</v>
      </c>
      <c r="B19846" t="s">
        <v>2519</v>
      </c>
      <c r="C19846">
        <v>56459</v>
      </c>
      <c r="D19846">
        <v>8065075959</v>
      </c>
    </row>
    <row r="19847" spans="1:4" x14ac:dyDescent="0.3">
      <c r="A19847" t="s">
        <v>22155</v>
      </c>
      <c r="B19847" t="s">
        <v>2051</v>
      </c>
      <c r="C19847">
        <v>50640</v>
      </c>
      <c r="D19847">
        <v>7462528568</v>
      </c>
    </row>
    <row r="19848" spans="1:4" x14ac:dyDescent="0.3">
      <c r="A19848" t="s">
        <v>22156</v>
      </c>
      <c r="B19848" t="s">
        <v>2014</v>
      </c>
      <c r="C19848">
        <v>42213</v>
      </c>
      <c r="D19848">
        <v>2670196322</v>
      </c>
    </row>
    <row r="19849" spans="1:4" x14ac:dyDescent="0.3">
      <c r="A19849" t="s">
        <v>22157</v>
      </c>
      <c r="B19849" t="s">
        <v>3235</v>
      </c>
      <c r="C19849">
        <v>24235</v>
      </c>
      <c r="D19849">
        <v>2353272215</v>
      </c>
    </row>
    <row r="19850" spans="1:4" x14ac:dyDescent="0.3">
      <c r="A19850" t="s">
        <v>22158</v>
      </c>
      <c r="B19850" t="s">
        <v>2083</v>
      </c>
      <c r="C19850">
        <v>20589</v>
      </c>
      <c r="D19850">
        <v>1953937357</v>
      </c>
    </row>
    <row r="19851" spans="1:4" x14ac:dyDescent="0.3">
      <c r="A19851" t="s">
        <v>22159</v>
      </c>
      <c r="B19851" t="s">
        <v>3144</v>
      </c>
      <c r="C19851">
        <v>39186</v>
      </c>
      <c r="D19851">
        <v>2973558387</v>
      </c>
    </row>
    <row r="19852" spans="1:4" x14ac:dyDescent="0.3">
      <c r="A19852" t="s">
        <v>22160</v>
      </c>
      <c r="B19852" t="s">
        <v>2201</v>
      </c>
      <c r="C19852">
        <v>13685</v>
      </c>
      <c r="D19852">
        <v>5234982726</v>
      </c>
    </row>
    <row r="19853" spans="1:4" x14ac:dyDescent="0.3">
      <c r="A19853" t="s">
        <v>22161</v>
      </c>
      <c r="B19853" t="s">
        <v>2441</v>
      </c>
      <c r="C19853">
        <v>59687</v>
      </c>
      <c r="D19853">
        <v>1085075834</v>
      </c>
    </row>
    <row r="19854" spans="1:4" x14ac:dyDescent="0.3">
      <c r="A19854" t="s">
        <v>22162</v>
      </c>
      <c r="B19854" t="s">
        <v>2063</v>
      </c>
      <c r="C19854">
        <v>46474</v>
      </c>
      <c r="D19854">
        <v>6364724701</v>
      </c>
    </row>
    <row r="19855" spans="1:4" x14ac:dyDescent="0.3">
      <c r="A19855" t="s">
        <v>22163</v>
      </c>
      <c r="B19855" t="s">
        <v>3269</v>
      </c>
      <c r="C19855">
        <v>43533</v>
      </c>
      <c r="D19855">
        <v>7112955017</v>
      </c>
    </row>
    <row r="19856" spans="1:4" x14ac:dyDescent="0.3">
      <c r="A19856" t="s">
        <v>22164</v>
      </c>
      <c r="B19856" t="s">
        <v>2012</v>
      </c>
      <c r="C19856">
        <v>57252</v>
      </c>
      <c r="D19856">
        <v>3016446324</v>
      </c>
    </row>
    <row r="19857" spans="1:4" x14ac:dyDescent="0.3">
      <c r="A19857" t="s">
        <v>22165</v>
      </c>
      <c r="B19857" t="s">
        <v>3393</v>
      </c>
      <c r="C19857">
        <v>52537</v>
      </c>
      <c r="D19857">
        <v>4029727026</v>
      </c>
    </row>
    <row r="19858" spans="1:4" x14ac:dyDescent="0.3">
      <c r="A19858" t="s">
        <v>22166</v>
      </c>
      <c r="B19858" t="s">
        <v>2106</v>
      </c>
      <c r="C19858">
        <v>15135</v>
      </c>
      <c r="D19858">
        <v>8646243699</v>
      </c>
    </row>
    <row r="19859" spans="1:4" x14ac:dyDescent="0.3">
      <c r="A19859" t="s">
        <v>22167</v>
      </c>
      <c r="B19859" t="s">
        <v>2335</v>
      </c>
      <c r="C19859">
        <v>28485</v>
      </c>
      <c r="D19859">
        <v>303831626</v>
      </c>
    </row>
    <row r="19860" spans="1:4" x14ac:dyDescent="0.3">
      <c r="A19860" t="s">
        <v>22168</v>
      </c>
      <c r="B19860" t="s">
        <v>2714</v>
      </c>
      <c r="C19860">
        <v>59072</v>
      </c>
      <c r="D19860">
        <v>7249524151</v>
      </c>
    </row>
    <row r="19861" spans="1:4" x14ac:dyDescent="0.3">
      <c r="A19861" t="s">
        <v>22169</v>
      </c>
      <c r="B19861" t="s">
        <v>2633</v>
      </c>
      <c r="C19861">
        <v>39604</v>
      </c>
      <c r="D19861">
        <v>8189289020</v>
      </c>
    </row>
    <row r="19862" spans="1:4" x14ac:dyDescent="0.3">
      <c r="A19862" t="s">
        <v>22170</v>
      </c>
      <c r="B19862" t="s">
        <v>2325</v>
      </c>
      <c r="C19862">
        <v>47887</v>
      </c>
      <c r="D19862">
        <v>2480515559</v>
      </c>
    </row>
    <row r="19863" spans="1:4" x14ac:dyDescent="0.3">
      <c r="A19863" t="s">
        <v>22171</v>
      </c>
      <c r="B19863" t="s">
        <v>2099</v>
      </c>
      <c r="C19863">
        <v>15209</v>
      </c>
      <c r="D19863">
        <v>4639895275</v>
      </c>
    </row>
    <row r="19864" spans="1:4" x14ac:dyDescent="0.3">
      <c r="A19864" t="s">
        <v>22172</v>
      </c>
      <c r="B19864" t="s">
        <v>2205</v>
      </c>
      <c r="C19864">
        <v>47679</v>
      </c>
      <c r="D19864">
        <v>116428384</v>
      </c>
    </row>
    <row r="19865" spans="1:4" x14ac:dyDescent="0.3">
      <c r="A19865" t="s">
        <v>22173</v>
      </c>
      <c r="B19865" t="s">
        <v>1960</v>
      </c>
      <c r="C19865">
        <v>43173</v>
      </c>
      <c r="D19865">
        <v>9196221739</v>
      </c>
    </row>
    <row r="19866" spans="1:4" x14ac:dyDescent="0.3">
      <c r="A19866" t="s">
        <v>22174</v>
      </c>
      <c r="B19866" t="s">
        <v>2008</v>
      </c>
      <c r="C19866">
        <v>31331</v>
      </c>
      <c r="D19866">
        <v>9939542542</v>
      </c>
    </row>
    <row r="19867" spans="1:4" x14ac:dyDescent="0.3">
      <c r="A19867" t="s">
        <v>22175</v>
      </c>
      <c r="B19867" t="s">
        <v>3253</v>
      </c>
      <c r="C19867">
        <v>47547</v>
      </c>
      <c r="D19867">
        <v>6820956614</v>
      </c>
    </row>
    <row r="19868" spans="1:4" x14ac:dyDescent="0.3">
      <c r="A19868" t="s">
        <v>22176</v>
      </c>
      <c r="B19868" t="s">
        <v>2203</v>
      </c>
      <c r="C19868">
        <v>54579</v>
      </c>
      <c r="D19868">
        <v>3473885983</v>
      </c>
    </row>
    <row r="19869" spans="1:4" x14ac:dyDescent="0.3">
      <c r="A19869" t="s">
        <v>22177</v>
      </c>
      <c r="B19869" t="s">
        <v>3785</v>
      </c>
      <c r="C19869">
        <v>50762</v>
      </c>
      <c r="D19869">
        <v>9340388305</v>
      </c>
    </row>
    <row r="19870" spans="1:4" x14ac:dyDescent="0.3">
      <c r="A19870" t="s">
        <v>22178</v>
      </c>
      <c r="B19870" t="s">
        <v>2325</v>
      </c>
      <c r="C19870">
        <v>44827</v>
      </c>
      <c r="D19870">
        <v>2022565827</v>
      </c>
    </row>
    <row r="19871" spans="1:4" x14ac:dyDescent="0.3">
      <c r="A19871" t="s">
        <v>22179</v>
      </c>
      <c r="B19871" t="s">
        <v>2253</v>
      </c>
      <c r="C19871">
        <v>54265</v>
      </c>
      <c r="D19871">
        <v>3271497702</v>
      </c>
    </row>
    <row r="19872" spans="1:4" x14ac:dyDescent="0.3">
      <c r="A19872" t="s">
        <v>22180</v>
      </c>
      <c r="B19872" t="s">
        <v>2246</v>
      </c>
      <c r="C19872">
        <v>59123</v>
      </c>
      <c r="D19872">
        <v>8841637323</v>
      </c>
    </row>
    <row r="19873" spans="1:4" x14ac:dyDescent="0.3">
      <c r="A19873" t="s">
        <v>22181</v>
      </c>
      <c r="B19873" t="s">
        <v>2424</v>
      </c>
      <c r="C19873">
        <v>33090</v>
      </c>
      <c r="D19873">
        <v>5623178685</v>
      </c>
    </row>
    <row r="19874" spans="1:4" x14ac:dyDescent="0.3">
      <c r="A19874" t="s">
        <v>22182</v>
      </c>
      <c r="B19874" t="s">
        <v>1976</v>
      </c>
      <c r="C19874">
        <v>33164</v>
      </c>
      <c r="D19874">
        <v>8054305400</v>
      </c>
    </row>
    <row r="19875" spans="1:4" x14ac:dyDescent="0.3">
      <c r="A19875" t="s">
        <v>22183</v>
      </c>
      <c r="B19875" t="s">
        <v>2106</v>
      </c>
      <c r="C19875">
        <v>28030</v>
      </c>
      <c r="D19875">
        <v>2128813026</v>
      </c>
    </row>
    <row r="19876" spans="1:4" x14ac:dyDescent="0.3">
      <c r="A19876" t="s">
        <v>22184</v>
      </c>
      <c r="B19876" t="s">
        <v>2345</v>
      </c>
      <c r="C19876">
        <v>31727</v>
      </c>
      <c r="D19876">
        <v>1155371844</v>
      </c>
    </row>
    <row r="19877" spans="1:4" x14ac:dyDescent="0.3">
      <c r="A19877" t="s">
        <v>22185</v>
      </c>
      <c r="B19877" t="s">
        <v>2149</v>
      </c>
      <c r="C19877">
        <v>19930</v>
      </c>
      <c r="D19877">
        <v>8370379001</v>
      </c>
    </row>
    <row r="19878" spans="1:4" x14ac:dyDescent="0.3">
      <c r="A19878" t="s">
        <v>22186</v>
      </c>
      <c r="B19878" t="s">
        <v>2507</v>
      </c>
      <c r="C19878">
        <v>28536</v>
      </c>
      <c r="D19878">
        <v>5795848808</v>
      </c>
    </row>
    <row r="19879" spans="1:4" x14ac:dyDescent="0.3">
      <c r="A19879" t="s">
        <v>22187</v>
      </c>
      <c r="B19879" t="s">
        <v>2714</v>
      </c>
      <c r="C19879">
        <v>46088</v>
      </c>
      <c r="D19879">
        <v>3016741628</v>
      </c>
    </row>
    <row r="19880" spans="1:4" x14ac:dyDescent="0.3">
      <c r="A19880" t="s">
        <v>22188</v>
      </c>
      <c r="B19880" t="s">
        <v>2731</v>
      </c>
      <c r="C19880">
        <v>28052</v>
      </c>
      <c r="D19880">
        <v>2128813026</v>
      </c>
    </row>
    <row r="19881" spans="1:4" x14ac:dyDescent="0.3">
      <c r="A19881" t="s">
        <v>22189</v>
      </c>
      <c r="B19881" t="s">
        <v>2061</v>
      </c>
      <c r="C19881">
        <v>51716</v>
      </c>
      <c r="D19881">
        <v>3967370569</v>
      </c>
    </row>
    <row r="19882" spans="1:4" x14ac:dyDescent="0.3">
      <c r="A19882" t="s">
        <v>22190</v>
      </c>
      <c r="B19882" t="s">
        <v>3753</v>
      </c>
      <c r="C19882">
        <v>33298</v>
      </c>
      <c r="D19882">
        <v>8162941088</v>
      </c>
    </row>
    <row r="19883" spans="1:4" x14ac:dyDescent="0.3">
      <c r="A19883" t="s">
        <v>22191</v>
      </c>
      <c r="B19883" t="s">
        <v>2203</v>
      </c>
      <c r="C19883">
        <v>19114</v>
      </c>
      <c r="D19883">
        <v>715518151</v>
      </c>
    </row>
    <row r="19884" spans="1:4" x14ac:dyDescent="0.3">
      <c r="A19884" t="s">
        <v>22192</v>
      </c>
      <c r="B19884" t="s">
        <v>1934</v>
      </c>
      <c r="C19884">
        <v>55857</v>
      </c>
      <c r="D19884">
        <v>999389173</v>
      </c>
    </row>
    <row r="19885" spans="1:4" x14ac:dyDescent="0.3">
      <c r="A19885" t="s">
        <v>22193</v>
      </c>
      <c r="B19885" t="s">
        <v>2869</v>
      </c>
      <c r="C19885">
        <v>24234</v>
      </c>
      <c r="D19885">
        <v>4958503722</v>
      </c>
    </row>
    <row r="19886" spans="1:4" x14ac:dyDescent="0.3">
      <c r="A19886" t="s">
        <v>22194</v>
      </c>
      <c r="B19886" t="s">
        <v>2501</v>
      </c>
      <c r="C19886">
        <v>37556</v>
      </c>
      <c r="D19886">
        <v>5082945165</v>
      </c>
    </row>
    <row r="19887" spans="1:4" x14ac:dyDescent="0.3">
      <c r="A19887" t="s">
        <v>22195</v>
      </c>
      <c r="B19887" t="s">
        <v>2473</v>
      </c>
      <c r="C19887">
        <v>12444</v>
      </c>
      <c r="D19887">
        <v>4075444457</v>
      </c>
    </row>
    <row r="19888" spans="1:4" x14ac:dyDescent="0.3">
      <c r="A19888" t="s">
        <v>22196</v>
      </c>
      <c r="B19888" t="s">
        <v>2340</v>
      </c>
      <c r="C19888">
        <v>10397</v>
      </c>
      <c r="D19888">
        <v>6109997811</v>
      </c>
    </row>
    <row r="19889" spans="1:4" x14ac:dyDescent="0.3">
      <c r="A19889" t="s">
        <v>22197</v>
      </c>
      <c r="B19889" t="s">
        <v>2869</v>
      </c>
      <c r="C19889">
        <v>29929</v>
      </c>
      <c r="D19889">
        <v>5479449389</v>
      </c>
    </row>
    <row r="19890" spans="1:4" x14ac:dyDescent="0.3">
      <c r="A19890" t="s">
        <v>22198</v>
      </c>
      <c r="B19890" t="s">
        <v>2475</v>
      </c>
      <c r="C19890">
        <v>40155</v>
      </c>
      <c r="D19890">
        <v>1992195951</v>
      </c>
    </row>
    <row r="19891" spans="1:4" x14ac:dyDescent="0.3">
      <c r="A19891" t="s">
        <v>22199</v>
      </c>
      <c r="B19891" t="s">
        <v>2276</v>
      </c>
      <c r="C19891">
        <v>59433</v>
      </c>
      <c r="D19891">
        <v>5422052862</v>
      </c>
    </row>
    <row r="19892" spans="1:4" x14ac:dyDescent="0.3">
      <c r="A19892" t="s">
        <v>22200</v>
      </c>
      <c r="B19892" t="s">
        <v>2376</v>
      </c>
      <c r="C19892">
        <v>48792</v>
      </c>
      <c r="D19892">
        <v>879297433</v>
      </c>
    </row>
    <row r="19893" spans="1:4" x14ac:dyDescent="0.3">
      <c r="A19893" t="s">
        <v>22201</v>
      </c>
      <c r="B19893" t="s">
        <v>2563</v>
      </c>
      <c r="C19893">
        <v>17826</v>
      </c>
      <c r="D19893">
        <v>5503746279</v>
      </c>
    </row>
    <row r="19894" spans="1:4" x14ac:dyDescent="0.3">
      <c r="A19894" t="s">
        <v>22202</v>
      </c>
      <c r="B19894" t="s">
        <v>2051</v>
      </c>
      <c r="C19894">
        <v>59048</v>
      </c>
      <c r="D19894">
        <v>2579936017</v>
      </c>
    </row>
    <row r="19895" spans="1:4" x14ac:dyDescent="0.3">
      <c r="A19895" t="s">
        <v>22203</v>
      </c>
      <c r="B19895" t="s">
        <v>2045</v>
      </c>
      <c r="C19895">
        <v>47754</v>
      </c>
      <c r="D19895">
        <v>5293354957</v>
      </c>
    </row>
    <row r="19896" spans="1:4" x14ac:dyDescent="0.3">
      <c r="A19896" t="s">
        <v>22204</v>
      </c>
      <c r="B19896" t="s">
        <v>2225</v>
      </c>
      <c r="C19896">
        <v>28293</v>
      </c>
      <c r="D19896">
        <v>357531329</v>
      </c>
    </row>
    <row r="19897" spans="1:4" x14ac:dyDescent="0.3">
      <c r="A19897" t="s">
        <v>22205</v>
      </c>
      <c r="B19897" t="s">
        <v>2997</v>
      </c>
      <c r="C19897">
        <v>18134</v>
      </c>
      <c r="D19897">
        <v>8664054479</v>
      </c>
    </row>
    <row r="19898" spans="1:4" x14ac:dyDescent="0.3">
      <c r="A19898" t="s">
        <v>22206</v>
      </c>
      <c r="B19898" t="s">
        <v>2269</v>
      </c>
      <c r="C19898">
        <v>26656</v>
      </c>
      <c r="D19898">
        <v>9829586073</v>
      </c>
    </row>
    <row r="19899" spans="1:4" x14ac:dyDescent="0.3">
      <c r="A19899" t="s">
        <v>22207</v>
      </c>
      <c r="B19899" t="s">
        <v>2170</v>
      </c>
      <c r="C19899">
        <v>13047</v>
      </c>
      <c r="D19899">
        <v>9228842121</v>
      </c>
    </row>
    <row r="19900" spans="1:4" x14ac:dyDescent="0.3">
      <c r="A19900" t="s">
        <v>22208</v>
      </c>
      <c r="B19900" t="s">
        <v>2314</v>
      </c>
      <c r="C19900">
        <v>40798</v>
      </c>
      <c r="D19900">
        <v>8545135858</v>
      </c>
    </row>
    <row r="19901" spans="1:4" x14ac:dyDescent="0.3">
      <c r="A19901" t="s">
        <v>22209</v>
      </c>
      <c r="B19901" t="s">
        <v>2246</v>
      </c>
      <c r="C19901">
        <v>31529</v>
      </c>
      <c r="D19901">
        <v>2922893758</v>
      </c>
    </row>
    <row r="19902" spans="1:4" x14ac:dyDescent="0.3">
      <c r="A19902" t="s">
        <v>22210</v>
      </c>
      <c r="B19902" t="s">
        <v>2151</v>
      </c>
      <c r="C19902">
        <v>42105</v>
      </c>
      <c r="D19902">
        <v>495702854</v>
      </c>
    </row>
    <row r="19903" spans="1:4" x14ac:dyDescent="0.3">
      <c r="A19903" t="s">
        <v>22211</v>
      </c>
      <c r="B19903" t="s">
        <v>2563</v>
      </c>
      <c r="C19903">
        <v>55633</v>
      </c>
      <c r="D19903">
        <v>793441269</v>
      </c>
    </row>
    <row r="19904" spans="1:4" x14ac:dyDescent="0.3">
      <c r="A19904" t="s">
        <v>22212</v>
      </c>
      <c r="B19904" t="s">
        <v>2264</v>
      </c>
      <c r="C19904">
        <v>14383</v>
      </c>
      <c r="D19904">
        <v>4786629839</v>
      </c>
    </row>
    <row r="19905" spans="1:4" x14ac:dyDescent="0.3">
      <c r="A19905" t="s">
        <v>22213</v>
      </c>
      <c r="B19905" t="s">
        <v>2207</v>
      </c>
      <c r="C19905">
        <v>29995</v>
      </c>
      <c r="D19905">
        <v>8911781207</v>
      </c>
    </row>
    <row r="19906" spans="1:4" x14ac:dyDescent="0.3">
      <c r="A19906" t="s">
        <v>22214</v>
      </c>
      <c r="B19906" t="s">
        <v>2018</v>
      </c>
      <c r="C19906">
        <v>22576</v>
      </c>
      <c r="D19906">
        <v>3877279783</v>
      </c>
    </row>
    <row r="19907" spans="1:4" x14ac:dyDescent="0.3">
      <c r="A19907" t="s">
        <v>22215</v>
      </c>
      <c r="B19907" t="s">
        <v>2569</v>
      </c>
      <c r="C19907">
        <v>18497</v>
      </c>
      <c r="D19907">
        <v>1856596435</v>
      </c>
    </row>
    <row r="19908" spans="1:4" x14ac:dyDescent="0.3">
      <c r="A19908" t="s">
        <v>22216</v>
      </c>
      <c r="B19908" t="s">
        <v>2266</v>
      </c>
      <c r="C19908">
        <v>37458</v>
      </c>
      <c r="D19908">
        <v>9403474378</v>
      </c>
    </row>
    <row r="19909" spans="1:4" x14ac:dyDescent="0.3">
      <c r="A19909" t="s">
        <v>22217</v>
      </c>
      <c r="B19909" t="s">
        <v>3297</v>
      </c>
      <c r="C19909">
        <v>24797</v>
      </c>
      <c r="D19909">
        <v>8145387981</v>
      </c>
    </row>
    <row r="19910" spans="1:4" x14ac:dyDescent="0.3">
      <c r="A19910" t="s">
        <v>22218</v>
      </c>
      <c r="B19910" t="s">
        <v>2470</v>
      </c>
      <c r="C19910">
        <v>58363</v>
      </c>
      <c r="D19910">
        <v>9766606919</v>
      </c>
    </row>
    <row r="19911" spans="1:4" x14ac:dyDescent="0.3">
      <c r="A19911" t="s">
        <v>22219</v>
      </c>
      <c r="B19911" t="s">
        <v>2343</v>
      </c>
      <c r="C19911">
        <v>18950</v>
      </c>
      <c r="D19911">
        <v>6209983448</v>
      </c>
    </row>
    <row r="19912" spans="1:4" x14ac:dyDescent="0.3">
      <c r="A19912" t="s">
        <v>22220</v>
      </c>
      <c r="B19912" t="s">
        <v>2572</v>
      </c>
      <c r="C19912">
        <v>31188</v>
      </c>
      <c r="D19912">
        <v>8099854152</v>
      </c>
    </row>
    <row r="19913" spans="1:4" x14ac:dyDescent="0.3">
      <c r="A19913" t="s">
        <v>22221</v>
      </c>
      <c r="B19913" t="s">
        <v>2345</v>
      </c>
      <c r="C19913">
        <v>42730</v>
      </c>
      <c r="D19913">
        <v>3271497702</v>
      </c>
    </row>
    <row r="19914" spans="1:4" x14ac:dyDescent="0.3">
      <c r="A19914" t="s">
        <v>22222</v>
      </c>
      <c r="B19914" t="s">
        <v>2746</v>
      </c>
      <c r="C19914">
        <v>51254</v>
      </c>
      <c r="D19914">
        <v>1263903657</v>
      </c>
    </row>
    <row r="19915" spans="1:4" x14ac:dyDescent="0.3">
      <c r="A19915" t="s">
        <v>22223</v>
      </c>
      <c r="B19915" t="s">
        <v>2716</v>
      </c>
      <c r="C19915">
        <v>25931</v>
      </c>
      <c r="D19915">
        <v>2376099331</v>
      </c>
    </row>
    <row r="19916" spans="1:4" x14ac:dyDescent="0.3">
      <c r="A19916" t="s">
        <v>22224</v>
      </c>
      <c r="B19916" t="s">
        <v>2047</v>
      </c>
      <c r="C19916">
        <v>43755</v>
      </c>
      <c r="D19916">
        <v>898924138</v>
      </c>
    </row>
    <row r="19917" spans="1:4" x14ac:dyDescent="0.3">
      <c r="A19917" t="s">
        <v>22225</v>
      </c>
      <c r="B19917" t="s">
        <v>2298</v>
      </c>
      <c r="C19917">
        <v>35217</v>
      </c>
      <c r="D19917">
        <v>1152386727</v>
      </c>
    </row>
    <row r="19918" spans="1:4" x14ac:dyDescent="0.3">
      <c r="A19918" t="s">
        <v>22226</v>
      </c>
      <c r="B19918" t="s">
        <v>2466</v>
      </c>
      <c r="C19918">
        <v>42914</v>
      </c>
      <c r="D19918">
        <v>5422052862</v>
      </c>
    </row>
    <row r="19919" spans="1:4" x14ac:dyDescent="0.3">
      <c r="A19919" t="s">
        <v>22227</v>
      </c>
      <c r="B19919" t="s">
        <v>2006</v>
      </c>
      <c r="C19919">
        <v>14255</v>
      </c>
      <c r="D19919">
        <v>7635344498</v>
      </c>
    </row>
    <row r="19920" spans="1:4" x14ac:dyDescent="0.3">
      <c r="A19920" t="s">
        <v>22228</v>
      </c>
      <c r="B19920" t="s">
        <v>3663</v>
      </c>
      <c r="C19920">
        <v>42475</v>
      </c>
      <c r="D19920">
        <v>449160092</v>
      </c>
    </row>
    <row r="19921" spans="1:4" x14ac:dyDescent="0.3">
      <c r="A19921" t="s">
        <v>22229</v>
      </c>
      <c r="B19921" t="s">
        <v>2600</v>
      </c>
      <c r="C19921">
        <v>56675</v>
      </c>
      <c r="D19921">
        <v>3967370569</v>
      </c>
    </row>
    <row r="19922" spans="1:4" x14ac:dyDescent="0.3">
      <c r="A19922" t="s">
        <v>22230</v>
      </c>
      <c r="B19922" t="s">
        <v>2670</v>
      </c>
      <c r="C19922">
        <v>18644</v>
      </c>
      <c r="D19922">
        <v>2873915978</v>
      </c>
    </row>
    <row r="19923" spans="1:4" x14ac:dyDescent="0.3">
      <c r="A19923" t="s">
        <v>22231</v>
      </c>
      <c r="B19923" t="s">
        <v>2441</v>
      </c>
      <c r="C19923">
        <v>27081</v>
      </c>
      <c r="D19923">
        <v>1475796307</v>
      </c>
    </row>
    <row r="19924" spans="1:4" x14ac:dyDescent="0.3">
      <c r="A19924" t="s">
        <v>22232</v>
      </c>
      <c r="B19924" t="s">
        <v>2470</v>
      </c>
      <c r="C19924">
        <v>55203</v>
      </c>
      <c r="D19924">
        <v>9207464802</v>
      </c>
    </row>
    <row r="19925" spans="1:4" x14ac:dyDescent="0.3">
      <c r="A19925" t="s">
        <v>22233</v>
      </c>
      <c r="B19925" t="s">
        <v>2345</v>
      </c>
      <c r="C19925">
        <v>21308</v>
      </c>
      <c r="D19925">
        <v>6378969205</v>
      </c>
    </row>
    <row r="19926" spans="1:4" x14ac:dyDescent="0.3">
      <c r="A19926" t="s">
        <v>22234</v>
      </c>
      <c r="B19926" t="s">
        <v>2507</v>
      </c>
      <c r="C19926">
        <v>18301</v>
      </c>
      <c r="D19926">
        <v>8387947148</v>
      </c>
    </row>
    <row r="19927" spans="1:4" x14ac:dyDescent="0.3">
      <c r="A19927" t="s">
        <v>22235</v>
      </c>
      <c r="B19927" t="s">
        <v>3512</v>
      </c>
      <c r="C19927">
        <v>58208</v>
      </c>
      <c r="D19927">
        <v>6279928705</v>
      </c>
    </row>
    <row r="19928" spans="1:4" x14ac:dyDescent="0.3">
      <c r="A19928" t="s">
        <v>22236</v>
      </c>
      <c r="B19928" t="s">
        <v>2087</v>
      </c>
      <c r="C19928">
        <v>39701</v>
      </c>
      <c r="D19928">
        <v>3597778305</v>
      </c>
    </row>
    <row r="19929" spans="1:4" x14ac:dyDescent="0.3">
      <c r="A19929" t="s">
        <v>22237</v>
      </c>
      <c r="B19929" t="s">
        <v>2740</v>
      </c>
      <c r="C19929">
        <v>54117</v>
      </c>
      <c r="D19929">
        <v>2405876701</v>
      </c>
    </row>
    <row r="19930" spans="1:4" x14ac:dyDescent="0.3">
      <c r="A19930" t="s">
        <v>22238</v>
      </c>
      <c r="B19930" t="s">
        <v>2231</v>
      </c>
      <c r="C19930">
        <v>17480</v>
      </c>
      <c r="D19930">
        <v>9267164694</v>
      </c>
    </row>
    <row r="19931" spans="1:4" x14ac:dyDescent="0.3">
      <c r="A19931" t="s">
        <v>22239</v>
      </c>
      <c r="B19931" t="s">
        <v>2521</v>
      </c>
      <c r="C19931">
        <v>22274</v>
      </c>
      <c r="D19931">
        <v>492630925</v>
      </c>
    </row>
    <row r="19932" spans="1:4" x14ac:dyDescent="0.3">
      <c r="A19932" t="s">
        <v>22240</v>
      </c>
      <c r="B19932" t="s">
        <v>2106</v>
      </c>
      <c r="C19932">
        <v>12858</v>
      </c>
      <c r="D19932">
        <v>9800744517</v>
      </c>
    </row>
    <row r="19933" spans="1:4" x14ac:dyDescent="0.3">
      <c r="A19933" t="s">
        <v>22241</v>
      </c>
      <c r="B19933" t="s">
        <v>2670</v>
      </c>
      <c r="C19933">
        <v>19471</v>
      </c>
      <c r="D19933">
        <v>8361813608</v>
      </c>
    </row>
    <row r="19934" spans="1:4" x14ac:dyDescent="0.3">
      <c r="A19934" t="s">
        <v>22242</v>
      </c>
      <c r="B19934" t="s">
        <v>2123</v>
      </c>
      <c r="C19934">
        <v>47490</v>
      </c>
      <c r="D19934">
        <v>5837066497</v>
      </c>
    </row>
    <row r="19935" spans="1:4" x14ac:dyDescent="0.3">
      <c r="A19935" t="s">
        <v>22243</v>
      </c>
      <c r="B19935" t="s">
        <v>2596</v>
      </c>
      <c r="C19935">
        <v>27788</v>
      </c>
      <c r="D19935">
        <v>8157157730</v>
      </c>
    </row>
    <row r="19936" spans="1:4" x14ac:dyDescent="0.3">
      <c r="A19936" t="s">
        <v>22244</v>
      </c>
      <c r="B19936" t="s">
        <v>2521</v>
      </c>
      <c r="C19936">
        <v>54748</v>
      </c>
      <c r="D19936">
        <v>3764546336</v>
      </c>
    </row>
    <row r="19937" spans="1:4" x14ac:dyDescent="0.3">
      <c r="A19937" t="s">
        <v>22245</v>
      </c>
      <c r="B19937" t="s">
        <v>2378</v>
      </c>
      <c r="C19937">
        <v>38455</v>
      </c>
      <c r="D19937">
        <v>5792300712</v>
      </c>
    </row>
    <row r="19938" spans="1:4" x14ac:dyDescent="0.3">
      <c r="A19938" t="s">
        <v>22246</v>
      </c>
      <c r="B19938" t="s">
        <v>2473</v>
      </c>
      <c r="C19938">
        <v>24016</v>
      </c>
      <c r="D19938">
        <v>1599457717</v>
      </c>
    </row>
    <row r="19939" spans="1:4" x14ac:dyDescent="0.3">
      <c r="A19939" t="s">
        <v>22247</v>
      </c>
      <c r="B19939" t="s">
        <v>2161</v>
      </c>
      <c r="C19939">
        <v>44732</v>
      </c>
      <c r="D19939">
        <v>2298319154</v>
      </c>
    </row>
    <row r="19940" spans="1:4" x14ac:dyDescent="0.3">
      <c r="A19940" t="s">
        <v>22248</v>
      </c>
      <c r="B19940" t="s">
        <v>2593</v>
      </c>
      <c r="C19940">
        <v>44934</v>
      </c>
      <c r="D19940">
        <v>2565093969</v>
      </c>
    </row>
    <row r="19941" spans="1:4" x14ac:dyDescent="0.3">
      <c r="A19941" t="s">
        <v>22249</v>
      </c>
      <c r="B19941" t="s">
        <v>2478</v>
      </c>
      <c r="C19941">
        <v>49362</v>
      </c>
      <c r="D19941">
        <v>1231429186</v>
      </c>
    </row>
    <row r="19942" spans="1:4" x14ac:dyDescent="0.3">
      <c r="A19942" t="s">
        <v>22250</v>
      </c>
      <c r="B19942" t="s">
        <v>2073</v>
      </c>
      <c r="C19942">
        <v>33332</v>
      </c>
      <c r="D19942">
        <v>1628738227</v>
      </c>
    </row>
    <row r="19943" spans="1:4" x14ac:dyDescent="0.3">
      <c r="A19943" t="s">
        <v>22251</v>
      </c>
      <c r="B19943" t="s">
        <v>2246</v>
      </c>
      <c r="C19943">
        <v>27385</v>
      </c>
      <c r="D19943">
        <v>589071254</v>
      </c>
    </row>
    <row r="19944" spans="1:4" x14ac:dyDescent="0.3">
      <c r="A19944" t="s">
        <v>22252</v>
      </c>
      <c r="B19944" t="s">
        <v>2032</v>
      </c>
      <c r="C19944">
        <v>45066</v>
      </c>
      <c r="D19944">
        <v>4185019157</v>
      </c>
    </row>
    <row r="19945" spans="1:4" x14ac:dyDescent="0.3">
      <c r="A19945" t="s">
        <v>22253</v>
      </c>
      <c r="B19945" t="s">
        <v>2210</v>
      </c>
      <c r="C19945">
        <v>27013</v>
      </c>
      <c r="D19945">
        <v>3554200719</v>
      </c>
    </row>
    <row r="19946" spans="1:4" x14ac:dyDescent="0.3">
      <c r="A19946" t="s">
        <v>22254</v>
      </c>
      <c r="B19946" t="s">
        <v>2606</v>
      </c>
      <c r="C19946">
        <v>53493</v>
      </c>
      <c r="D19946">
        <v>3211170715</v>
      </c>
    </row>
    <row r="19947" spans="1:4" x14ac:dyDescent="0.3">
      <c r="A19947" t="s">
        <v>22255</v>
      </c>
      <c r="B19947" t="s">
        <v>2977</v>
      </c>
      <c r="C19947">
        <v>26118</v>
      </c>
      <c r="D19947">
        <v>6718456802</v>
      </c>
    </row>
    <row r="19948" spans="1:4" x14ac:dyDescent="0.3">
      <c r="A19948" t="s">
        <v>22256</v>
      </c>
      <c r="B19948" t="s">
        <v>2552</v>
      </c>
      <c r="C19948">
        <v>22574</v>
      </c>
      <c r="D19948">
        <v>495702854</v>
      </c>
    </row>
    <row r="19949" spans="1:4" x14ac:dyDescent="0.3">
      <c r="A19949" t="s">
        <v>22257</v>
      </c>
      <c r="B19949" t="s">
        <v>2231</v>
      </c>
      <c r="C19949">
        <v>23622</v>
      </c>
      <c r="D19949">
        <v>5519420165</v>
      </c>
    </row>
    <row r="19950" spans="1:4" x14ac:dyDescent="0.3">
      <c r="A19950" t="s">
        <v>22258</v>
      </c>
      <c r="B19950" t="s">
        <v>2804</v>
      </c>
      <c r="C19950">
        <v>11161</v>
      </c>
      <c r="D19950">
        <v>5005774041</v>
      </c>
    </row>
    <row r="19951" spans="1:4" x14ac:dyDescent="0.3">
      <c r="A19951" t="s">
        <v>22259</v>
      </c>
      <c r="B19951" t="s">
        <v>2929</v>
      </c>
      <c r="C19951">
        <v>32135</v>
      </c>
      <c r="D19951">
        <v>992720575</v>
      </c>
    </row>
    <row r="19952" spans="1:4" x14ac:dyDescent="0.3">
      <c r="A19952" t="s">
        <v>22260</v>
      </c>
      <c r="B19952" t="s">
        <v>2380</v>
      </c>
      <c r="C19952">
        <v>27699</v>
      </c>
      <c r="D19952">
        <v>8850022085</v>
      </c>
    </row>
    <row r="19953" spans="1:4" x14ac:dyDescent="0.3">
      <c r="A19953" t="s">
        <v>22261</v>
      </c>
      <c r="B19953" t="s">
        <v>2075</v>
      </c>
      <c r="C19953">
        <v>58149</v>
      </c>
      <c r="D19953">
        <v>4162153728</v>
      </c>
    </row>
    <row r="19954" spans="1:4" x14ac:dyDescent="0.3">
      <c r="A19954" t="s">
        <v>22262</v>
      </c>
      <c r="B19954" t="s">
        <v>2687</v>
      </c>
      <c r="C19954">
        <v>34035</v>
      </c>
      <c r="D19954">
        <v>7098438871</v>
      </c>
    </row>
    <row r="19955" spans="1:4" x14ac:dyDescent="0.3">
      <c r="A19955" t="s">
        <v>22263</v>
      </c>
      <c r="B19955" t="s">
        <v>2345</v>
      </c>
      <c r="C19955">
        <v>12573</v>
      </c>
      <c r="D19955">
        <v>9885165231</v>
      </c>
    </row>
    <row r="19956" spans="1:4" x14ac:dyDescent="0.3">
      <c r="A19956" t="s">
        <v>22264</v>
      </c>
      <c r="B19956" t="s">
        <v>1948</v>
      </c>
      <c r="C19956">
        <v>31618</v>
      </c>
      <c r="D19956">
        <v>4119729087</v>
      </c>
    </row>
    <row r="19957" spans="1:4" x14ac:dyDescent="0.3">
      <c r="A19957" t="s">
        <v>22265</v>
      </c>
      <c r="B19957" t="s">
        <v>2914</v>
      </c>
      <c r="C19957">
        <v>27983</v>
      </c>
      <c r="D19957">
        <v>2551917727</v>
      </c>
    </row>
    <row r="19958" spans="1:4" x14ac:dyDescent="0.3">
      <c r="A19958" t="s">
        <v>22266</v>
      </c>
      <c r="B19958" t="s">
        <v>4362</v>
      </c>
      <c r="C19958">
        <v>23238</v>
      </c>
      <c r="D19958">
        <v>2183763965</v>
      </c>
    </row>
    <row r="19959" spans="1:4" x14ac:dyDescent="0.3">
      <c r="A19959" t="s">
        <v>22267</v>
      </c>
      <c r="B19959" t="s">
        <v>2790</v>
      </c>
      <c r="C19959">
        <v>33378</v>
      </c>
      <c r="D19959">
        <v>5234982726</v>
      </c>
    </row>
    <row r="19960" spans="1:4" x14ac:dyDescent="0.3">
      <c r="A19960" t="s">
        <v>22268</v>
      </c>
      <c r="B19960" t="s">
        <v>1976</v>
      </c>
      <c r="C19960">
        <v>59760</v>
      </c>
      <c r="D19960">
        <v>6322781804</v>
      </c>
    </row>
    <row r="19961" spans="1:4" x14ac:dyDescent="0.3">
      <c r="A19961" t="s">
        <v>22269</v>
      </c>
      <c r="B19961" t="s">
        <v>1980</v>
      </c>
      <c r="C19961">
        <v>41961</v>
      </c>
      <c r="D19961">
        <v>879297433</v>
      </c>
    </row>
    <row r="19962" spans="1:4" x14ac:dyDescent="0.3">
      <c r="A19962" t="s">
        <v>22270</v>
      </c>
      <c r="B19962" t="s">
        <v>2022</v>
      </c>
      <c r="C19962">
        <v>44948</v>
      </c>
      <c r="D19962">
        <v>3764546336</v>
      </c>
    </row>
    <row r="19963" spans="1:4" x14ac:dyDescent="0.3">
      <c r="A19963" t="s">
        <v>22271</v>
      </c>
      <c r="B19963" t="s">
        <v>2244</v>
      </c>
      <c r="C19963">
        <v>26008</v>
      </c>
      <c r="D19963">
        <v>5998486889</v>
      </c>
    </row>
    <row r="19964" spans="1:4" x14ac:dyDescent="0.3">
      <c r="A19964" t="s">
        <v>22272</v>
      </c>
      <c r="B19964" t="s">
        <v>2639</v>
      </c>
      <c r="C19964">
        <v>50173</v>
      </c>
      <c r="D19964">
        <v>9013891098</v>
      </c>
    </row>
    <row r="19965" spans="1:4" x14ac:dyDescent="0.3">
      <c r="A19965" t="s">
        <v>22273</v>
      </c>
      <c r="B19965" t="s">
        <v>2037</v>
      </c>
      <c r="C19965">
        <v>49184</v>
      </c>
      <c r="D19965">
        <v>483886254</v>
      </c>
    </row>
    <row r="19966" spans="1:4" x14ac:dyDescent="0.3">
      <c r="A19966" t="s">
        <v>22274</v>
      </c>
      <c r="B19966" t="s">
        <v>3041</v>
      </c>
      <c r="C19966">
        <v>56139</v>
      </c>
      <c r="D19966">
        <v>1371021422</v>
      </c>
    </row>
    <row r="19967" spans="1:4" x14ac:dyDescent="0.3">
      <c r="A19967" t="s">
        <v>22275</v>
      </c>
      <c r="B19967" t="s">
        <v>3235</v>
      </c>
      <c r="C19967">
        <v>26698</v>
      </c>
      <c r="D19967">
        <v>6313424239</v>
      </c>
    </row>
    <row r="19968" spans="1:4" x14ac:dyDescent="0.3">
      <c r="A19968" t="s">
        <v>22276</v>
      </c>
      <c r="B19968" t="s">
        <v>3533</v>
      </c>
      <c r="C19968">
        <v>44995</v>
      </c>
      <c r="D19968">
        <v>5347887761</v>
      </c>
    </row>
    <row r="19969" spans="1:4" x14ac:dyDescent="0.3">
      <c r="A19969" t="s">
        <v>22277</v>
      </c>
      <c r="B19969" t="s">
        <v>1972</v>
      </c>
      <c r="C19969">
        <v>45387</v>
      </c>
      <c r="D19969">
        <v>222477806</v>
      </c>
    </row>
    <row r="19970" spans="1:4" x14ac:dyDescent="0.3">
      <c r="A19970" t="s">
        <v>22278</v>
      </c>
      <c r="B19970" t="s">
        <v>2466</v>
      </c>
      <c r="C19970">
        <v>13153</v>
      </c>
      <c r="D19970">
        <v>6614458434</v>
      </c>
    </row>
    <row r="19971" spans="1:4" x14ac:dyDescent="0.3">
      <c r="A19971" t="s">
        <v>22279</v>
      </c>
      <c r="B19971" t="s">
        <v>2856</v>
      </c>
      <c r="C19971">
        <v>15083</v>
      </c>
      <c r="D19971">
        <v>5395528121</v>
      </c>
    </row>
    <row r="19972" spans="1:4" x14ac:dyDescent="0.3">
      <c r="A19972" t="s">
        <v>22280</v>
      </c>
      <c r="B19972" t="s">
        <v>2546</v>
      </c>
      <c r="C19972">
        <v>57503</v>
      </c>
      <c r="D19972">
        <v>8550875457</v>
      </c>
    </row>
    <row r="19973" spans="1:4" x14ac:dyDescent="0.3">
      <c r="A19973" t="s">
        <v>22281</v>
      </c>
      <c r="B19973" t="s">
        <v>2035</v>
      </c>
      <c r="C19973">
        <v>20459</v>
      </c>
      <c r="D19973">
        <v>76572129</v>
      </c>
    </row>
    <row r="19974" spans="1:4" x14ac:dyDescent="0.3">
      <c r="A19974" t="s">
        <v>22282</v>
      </c>
      <c r="B19974" t="s">
        <v>2073</v>
      </c>
      <c r="C19974">
        <v>43169</v>
      </c>
      <c r="D19974">
        <v>6732216945</v>
      </c>
    </row>
    <row r="19975" spans="1:4" x14ac:dyDescent="0.3">
      <c r="A19975" t="s">
        <v>22283</v>
      </c>
      <c r="B19975" t="s">
        <v>2853</v>
      </c>
      <c r="C19975">
        <v>46910</v>
      </c>
      <c r="D19975">
        <v>1053331541</v>
      </c>
    </row>
    <row r="19976" spans="1:4" x14ac:dyDescent="0.3">
      <c r="A19976" t="s">
        <v>22284</v>
      </c>
      <c r="B19976" t="s">
        <v>2391</v>
      </c>
      <c r="C19976">
        <v>56880</v>
      </c>
      <c r="D19976">
        <v>1598957961</v>
      </c>
    </row>
    <row r="19977" spans="1:4" x14ac:dyDescent="0.3">
      <c r="A19977" t="s">
        <v>22285</v>
      </c>
      <c r="B19977" t="s">
        <v>1956</v>
      </c>
      <c r="C19977">
        <v>32998</v>
      </c>
      <c r="D19977">
        <v>4759627103</v>
      </c>
    </row>
    <row r="19978" spans="1:4" x14ac:dyDescent="0.3">
      <c r="A19978" t="s">
        <v>22286</v>
      </c>
      <c r="B19978" t="s">
        <v>2682</v>
      </c>
      <c r="C19978">
        <v>31334</v>
      </c>
      <c r="D19978">
        <v>4074728869</v>
      </c>
    </row>
    <row r="19979" spans="1:4" x14ac:dyDescent="0.3">
      <c r="A19979" t="s">
        <v>22287</v>
      </c>
      <c r="B19979" t="s">
        <v>2175</v>
      </c>
      <c r="C19979">
        <v>30555</v>
      </c>
      <c r="D19979">
        <v>1442784075</v>
      </c>
    </row>
    <row r="19980" spans="1:4" x14ac:dyDescent="0.3">
      <c r="A19980" t="s">
        <v>22288</v>
      </c>
      <c r="B19980" t="s">
        <v>2260</v>
      </c>
      <c r="C19980">
        <v>44811</v>
      </c>
      <c r="D19980">
        <v>8552526727</v>
      </c>
    </row>
    <row r="19981" spans="1:4" x14ac:dyDescent="0.3">
      <c r="A19981" t="s">
        <v>22289</v>
      </c>
      <c r="B19981" t="s">
        <v>2016</v>
      </c>
      <c r="C19981">
        <v>41360</v>
      </c>
      <c r="D19981">
        <v>4504361140</v>
      </c>
    </row>
    <row r="19982" spans="1:4" x14ac:dyDescent="0.3">
      <c r="A19982" t="s">
        <v>22290</v>
      </c>
      <c r="B19982" t="s">
        <v>2660</v>
      </c>
      <c r="C19982">
        <v>59460</v>
      </c>
      <c r="D19982">
        <v>2859931651</v>
      </c>
    </row>
    <row r="19983" spans="1:4" x14ac:dyDescent="0.3">
      <c r="A19983" t="s">
        <v>22291</v>
      </c>
      <c r="B19983" t="s">
        <v>2709</v>
      </c>
      <c r="C19983">
        <v>37121</v>
      </c>
      <c r="D19983">
        <v>8519669638</v>
      </c>
    </row>
    <row r="19984" spans="1:4" x14ac:dyDescent="0.3">
      <c r="A19984" t="s">
        <v>22292</v>
      </c>
      <c r="B19984" t="s">
        <v>1968</v>
      </c>
      <c r="C19984">
        <v>51045</v>
      </c>
      <c r="D19984">
        <v>710473923</v>
      </c>
    </row>
    <row r="19985" spans="1:4" x14ac:dyDescent="0.3">
      <c r="A19985" t="s">
        <v>22293</v>
      </c>
      <c r="B19985" t="s">
        <v>2168</v>
      </c>
      <c r="C19985">
        <v>55540</v>
      </c>
      <c r="D19985">
        <v>5153694038</v>
      </c>
    </row>
    <row r="19986" spans="1:4" x14ac:dyDescent="0.3">
      <c r="A19986" t="s">
        <v>22294</v>
      </c>
      <c r="B19986" t="s">
        <v>2459</v>
      </c>
      <c r="C19986">
        <v>18724</v>
      </c>
      <c r="D19986">
        <v>7001733199</v>
      </c>
    </row>
    <row r="19987" spans="1:4" x14ac:dyDescent="0.3">
      <c r="A19987" t="s">
        <v>22295</v>
      </c>
      <c r="B19987" t="s">
        <v>2583</v>
      </c>
      <c r="C19987">
        <v>19998</v>
      </c>
      <c r="D19987">
        <v>9726644925</v>
      </c>
    </row>
    <row r="19988" spans="1:4" x14ac:dyDescent="0.3">
      <c r="A19988" t="s">
        <v>22296</v>
      </c>
      <c r="B19988" t="s">
        <v>2415</v>
      </c>
      <c r="C19988">
        <v>23754</v>
      </c>
      <c r="D19988">
        <v>2376099331</v>
      </c>
    </row>
    <row r="19989" spans="1:4" x14ac:dyDescent="0.3">
      <c r="A19989" t="s">
        <v>22297</v>
      </c>
      <c r="B19989" t="s">
        <v>1960</v>
      </c>
      <c r="C19989">
        <v>13017</v>
      </c>
      <c r="D19989">
        <v>1718344562</v>
      </c>
    </row>
    <row r="19990" spans="1:4" x14ac:dyDescent="0.3">
      <c r="A19990" t="s">
        <v>22298</v>
      </c>
      <c r="B19990" t="s">
        <v>3720</v>
      </c>
      <c r="C19990">
        <v>11943</v>
      </c>
      <c r="D19990">
        <v>923191143</v>
      </c>
    </row>
    <row r="19991" spans="1:4" x14ac:dyDescent="0.3">
      <c r="A19991" t="s">
        <v>22299</v>
      </c>
      <c r="B19991" t="s">
        <v>2800</v>
      </c>
      <c r="C19991">
        <v>30753</v>
      </c>
      <c r="D19991">
        <v>3269054114</v>
      </c>
    </row>
    <row r="19992" spans="1:4" x14ac:dyDescent="0.3">
      <c r="A19992" t="s">
        <v>22300</v>
      </c>
      <c r="B19992" t="s">
        <v>2992</v>
      </c>
      <c r="C19992">
        <v>34279</v>
      </c>
      <c r="D19992">
        <v>8289594380</v>
      </c>
    </row>
    <row r="19993" spans="1:4" x14ac:dyDescent="0.3">
      <c r="A19993" t="s">
        <v>22301</v>
      </c>
      <c r="B19993" t="s">
        <v>2063</v>
      </c>
      <c r="C19993">
        <v>58983</v>
      </c>
      <c r="D19993">
        <v>274599287</v>
      </c>
    </row>
    <row r="19994" spans="1:4" x14ac:dyDescent="0.3">
      <c r="A19994" t="s">
        <v>22302</v>
      </c>
      <c r="B19994" t="s">
        <v>2298</v>
      </c>
      <c r="C19994">
        <v>32947</v>
      </c>
      <c r="D19994">
        <v>4499766028</v>
      </c>
    </row>
    <row r="19995" spans="1:4" x14ac:dyDescent="0.3">
      <c r="A19995" t="s">
        <v>22303</v>
      </c>
      <c r="B19995" t="s">
        <v>1986</v>
      </c>
      <c r="C19995">
        <v>19111</v>
      </c>
      <c r="D19995">
        <v>8545135858</v>
      </c>
    </row>
    <row r="19996" spans="1:4" x14ac:dyDescent="0.3">
      <c r="A19996" t="s">
        <v>22304</v>
      </c>
      <c r="B19996" t="s">
        <v>1948</v>
      </c>
      <c r="C19996">
        <v>38053</v>
      </c>
      <c r="D19996">
        <v>8254304106</v>
      </c>
    </row>
    <row r="19997" spans="1:4" x14ac:dyDescent="0.3">
      <c r="A19997" t="s">
        <v>22305</v>
      </c>
      <c r="B19997" t="s">
        <v>3113</v>
      </c>
      <c r="C19997">
        <v>31785</v>
      </c>
      <c r="D19997">
        <v>4049350750</v>
      </c>
    </row>
    <row r="19998" spans="1:4" x14ac:dyDescent="0.3">
      <c r="A19998" t="s">
        <v>22306</v>
      </c>
      <c r="B19998" t="s">
        <v>1997</v>
      </c>
      <c r="C19998">
        <v>54249</v>
      </c>
      <c r="D19998">
        <v>6750554423</v>
      </c>
    </row>
    <row r="19999" spans="1:4" x14ac:dyDescent="0.3">
      <c r="A19999" t="s">
        <v>22307</v>
      </c>
      <c r="B19999" t="s">
        <v>2253</v>
      </c>
      <c r="C19999">
        <v>57024</v>
      </c>
      <c r="D19999">
        <v>9412192312</v>
      </c>
    </row>
    <row r="20000" spans="1:4" x14ac:dyDescent="0.3">
      <c r="A20000" t="s">
        <v>22308</v>
      </c>
      <c r="B20000" t="s">
        <v>1952</v>
      </c>
      <c r="C20000">
        <v>52154</v>
      </c>
      <c r="D20000">
        <v>5811999097</v>
      </c>
    </row>
    <row r="20001" spans="1:4" x14ac:dyDescent="0.3">
      <c r="A20001" t="s">
        <v>22309</v>
      </c>
      <c r="B20001" t="s">
        <v>2217</v>
      </c>
      <c r="C20001">
        <v>34291</v>
      </c>
      <c r="D20001">
        <v>2792636599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9"/>
  <sheetViews>
    <sheetView zoomScale="80" zoomScaleNormal="80" workbookViewId="0">
      <selection activeCell="J22" sqref="J22"/>
    </sheetView>
  </sheetViews>
  <sheetFormatPr defaultColWidth="10.796875" defaultRowHeight="15.6" x14ac:dyDescent="0.3"/>
  <cols>
    <col min="1" max="1" width="18" style="67" bestFit="1" customWidth="1"/>
    <col min="2" max="2" width="13.69921875" style="67" bestFit="1" customWidth="1"/>
    <col min="3" max="3" width="14" style="67" bestFit="1" customWidth="1"/>
    <col min="4" max="4" width="7.296875" style="67" bestFit="1" customWidth="1"/>
    <col min="5" max="7" width="9.296875" style="67" bestFit="1" customWidth="1"/>
    <col min="8" max="8" width="6.69921875" style="67" bestFit="1" customWidth="1"/>
    <col min="9" max="9" width="10" style="67" bestFit="1" customWidth="1"/>
    <col min="10" max="10" width="10" style="67" customWidth="1"/>
    <col min="11" max="11" width="10.796875" style="67"/>
    <col min="12" max="12" width="29" style="67" bestFit="1" customWidth="1"/>
    <col min="13" max="16" width="16" style="67" bestFit="1" customWidth="1"/>
    <col min="17" max="17" width="18.296875" style="67" bestFit="1" customWidth="1"/>
    <col min="18" max="16384" width="10.796875" style="67"/>
  </cols>
  <sheetData>
    <row r="1" spans="1:18" ht="21" x14ac:dyDescent="0.4">
      <c r="A1" s="77" t="s">
        <v>22408</v>
      </c>
    </row>
    <row r="3" spans="1:18" x14ac:dyDescent="0.3">
      <c r="A3" s="78" t="s">
        <v>22409</v>
      </c>
    </row>
    <row r="4" spans="1:18" x14ac:dyDescent="0.3">
      <c r="A4" s="79" t="s">
        <v>22410</v>
      </c>
    </row>
    <row r="5" spans="1:18" x14ac:dyDescent="0.3">
      <c r="A5" s="78" t="s">
        <v>22411</v>
      </c>
    </row>
    <row r="6" spans="1:18" x14ac:dyDescent="0.3">
      <c r="A6" s="80" t="s">
        <v>22412</v>
      </c>
    </row>
    <row r="7" spans="1:18" x14ac:dyDescent="0.3">
      <c r="A7" s="80" t="s">
        <v>22413</v>
      </c>
    </row>
    <row r="11" spans="1:18" x14ac:dyDescent="0.3">
      <c r="A11" s="81" t="s">
        <v>22405</v>
      </c>
      <c r="B11" s="82">
        <v>0.3</v>
      </c>
      <c r="M11" s="83">
        <v>2018</v>
      </c>
      <c r="N11" s="83" t="s">
        <v>22414</v>
      </c>
      <c r="O11" s="83" t="s">
        <v>22415</v>
      </c>
      <c r="P11" s="83" t="s">
        <v>22416</v>
      </c>
      <c r="Q11" s="83" t="s">
        <v>22417</v>
      </c>
    </row>
    <row r="12" spans="1:18" x14ac:dyDescent="0.3">
      <c r="A12" s="81" t="s">
        <v>22406</v>
      </c>
      <c r="B12" s="82">
        <v>0.05</v>
      </c>
      <c r="L12" s="81" t="s">
        <v>22393</v>
      </c>
      <c r="M12" s="65">
        <f>COUNTA(Calculations!B2:B1001)</f>
        <v>1000</v>
      </c>
      <c r="N12" s="66">
        <f>SUM(J22:J24)</f>
        <v>1000</v>
      </c>
      <c r="O12" s="66">
        <f>M12</f>
        <v>1000</v>
      </c>
      <c r="P12" s="66">
        <f>SUM(J16:J18)</f>
        <v>1200</v>
      </c>
      <c r="Q12" s="66">
        <f>P12</f>
        <v>1200</v>
      </c>
      <c r="R12" s="84"/>
    </row>
    <row r="14" spans="1:18" x14ac:dyDescent="0.3">
      <c r="A14" s="98" t="s">
        <v>22404</v>
      </c>
      <c r="B14" s="98"/>
      <c r="C14" s="98"/>
      <c r="D14" s="98"/>
      <c r="E14" s="98"/>
      <c r="F14" s="98"/>
      <c r="G14" s="98"/>
      <c r="H14" s="98"/>
      <c r="I14" s="98"/>
      <c r="J14" s="98"/>
      <c r="L14" s="81" t="s">
        <v>22381</v>
      </c>
      <c r="M14" s="68">
        <f>SUM(Calculations!H2:H1001)</f>
        <v>699144198</v>
      </c>
      <c r="N14" s="69">
        <f>M14*(1+B11)</f>
        <v>908887457.39999998</v>
      </c>
      <c r="O14" s="69">
        <f>M14*(1+O22/M22-1)</f>
        <v>766529418.59042752</v>
      </c>
      <c r="P14" s="69">
        <f>P19*P12</f>
        <v>838973037.60000002</v>
      </c>
      <c r="Q14" s="69">
        <f>M14*(1+B11)+(M19*(Q12-M12))+(M14*(O22/M22)-M14)</f>
        <v>1116101517.5904274</v>
      </c>
    </row>
    <row r="15" spans="1:18" x14ac:dyDescent="0.3">
      <c r="A15" s="81" t="s">
        <v>22310</v>
      </c>
      <c r="B15" s="81" t="s">
        <v>22311</v>
      </c>
      <c r="C15" s="81" t="s">
        <v>22312</v>
      </c>
      <c r="D15" s="81" t="s">
        <v>22313</v>
      </c>
      <c r="E15" s="81" t="s">
        <v>22314</v>
      </c>
      <c r="F15" s="81" t="s">
        <v>22315</v>
      </c>
      <c r="G15" s="81" t="s">
        <v>22316</v>
      </c>
      <c r="H15" s="81" t="s">
        <v>22317</v>
      </c>
      <c r="I15" s="81" t="s">
        <v>22318</v>
      </c>
      <c r="J15" s="81" t="s">
        <v>22407</v>
      </c>
      <c r="L15" s="81" t="s">
        <v>22382</v>
      </c>
      <c r="M15" s="68">
        <f>SUM(Calculations!I2:I1001)</f>
        <v>621050000</v>
      </c>
      <c r="N15" s="69">
        <f>SUMPRODUCT(J22:J24,I16:I18)</f>
        <v>703700000</v>
      </c>
      <c r="O15" s="70">
        <f>M15</f>
        <v>621050000</v>
      </c>
      <c r="P15" s="70">
        <f>SUMPRODUCT(J16:J18,I22:I24)</f>
        <v>740000000</v>
      </c>
      <c r="Q15" s="69">
        <f>SUMPRODUCT(I16:I18,J16:J18)</f>
        <v>840000000</v>
      </c>
    </row>
    <row r="16" spans="1:18" x14ac:dyDescent="0.3">
      <c r="A16" s="81" t="s">
        <v>7</v>
      </c>
      <c r="B16" s="85">
        <v>30000</v>
      </c>
      <c r="C16" s="85">
        <v>65000</v>
      </c>
      <c r="D16" s="82">
        <v>0.12</v>
      </c>
      <c r="E16" s="82">
        <v>0.17</v>
      </c>
      <c r="F16" s="82">
        <v>0.2</v>
      </c>
      <c r="G16" s="82">
        <v>0.22</v>
      </c>
      <c r="H16" s="82">
        <v>0.1</v>
      </c>
      <c r="I16" s="85">
        <v>600000</v>
      </c>
      <c r="J16" s="86">
        <v>400</v>
      </c>
      <c r="L16" s="81" t="s">
        <v>22402</v>
      </c>
      <c r="M16" s="71">
        <f>M14/M15</f>
        <v>1.1257454279043555</v>
      </c>
      <c r="N16" s="72">
        <f>N14/N15</f>
        <v>1.2915837109563735</v>
      </c>
      <c r="O16" s="72">
        <f>O14/O15</f>
        <v>1.2342475140333748</v>
      </c>
      <c r="P16" s="72">
        <f>P14/P15</f>
        <v>1.1337473481081082</v>
      </c>
      <c r="Q16" s="72">
        <f>Q14/Q15</f>
        <v>1.3286922828457468</v>
      </c>
    </row>
    <row r="17" spans="1:18" x14ac:dyDescent="0.3">
      <c r="A17" s="81" t="s">
        <v>29</v>
      </c>
      <c r="B17" s="85">
        <v>50000</v>
      </c>
      <c r="C17" s="85">
        <v>80000</v>
      </c>
      <c r="D17" s="82">
        <v>0.15</v>
      </c>
      <c r="E17" s="82">
        <v>0.18</v>
      </c>
      <c r="F17" s="82">
        <v>0.25</v>
      </c>
      <c r="G17" s="82">
        <v>0.3</v>
      </c>
      <c r="H17" s="82">
        <v>0.13</v>
      </c>
      <c r="I17" s="85">
        <v>700000</v>
      </c>
      <c r="J17" s="86">
        <v>400</v>
      </c>
      <c r="L17" s="81" t="s">
        <v>22384</v>
      </c>
      <c r="M17" s="65">
        <f>SUM(Calculations!G2:G1001)</f>
        <v>20000</v>
      </c>
      <c r="N17" s="73">
        <f>N14/M18</f>
        <v>25999.999999999996</v>
      </c>
      <c r="O17" s="66">
        <f>M17</f>
        <v>20000</v>
      </c>
      <c r="P17" s="73">
        <f>P14/P18</f>
        <v>24000</v>
      </c>
      <c r="Q17" s="66">
        <f>(N17-M17)+(P17-M17)+O17</f>
        <v>29999.999999999996</v>
      </c>
    </row>
    <row r="18" spans="1:18" x14ac:dyDescent="0.3">
      <c r="A18" s="81" t="s">
        <v>10</v>
      </c>
      <c r="B18" s="85">
        <v>75000</v>
      </c>
      <c r="C18" s="85">
        <v>125000</v>
      </c>
      <c r="D18" s="82">
        <v>0.15</v>
      </c>
      <c r="E18" s="82">
        <v>0.22</v>
      </c>
      <c r="F18" s="82">
        <v>0.25</v>
      </c>
      <c r="G18" s="82">
        <v>0.33</v>
      </c>
      <c r="H18" s="82">
        <v>0.15</v>
      </c>
      <c r="I18" s="85">
        <v>800000</v>
      </c>
      <c r="J18" s="86">
        <v>400</v>
      </c>
      <c r="L18" s="81" t="s">
        <v>22385</v>
      </c>
      <c r="M18" s="68">
        <f>M14/M17</f>
        <v>34957.209900000002</v>
      </c>
      <c r="N18" s="70">
        <f>M18</f>
        <v>34957.209900000002</v>
      </c>
      <c r="O18" s="69">
        <f>O14/O17</f>
        <v>38326.470929521376</v>
      </c>
      <c r="P18" s="70">
        <f>M18</f>
        <v>34957.209900000002</v>
      </c>
      <c r="Q18" s="69">
        <f>Q14/Q17</f>
        <v>37203.38391968092</v>
      </c>
    </row>
    <row r="19" spans="1:18" x14ac:dyDescent="0.3">
      <c r="L19" s="81" t="s">
        <v>22386</v>
      </c>
      <c r="M19" s="68">
        <f>M14/M12</f>
        <v>699144.19799999997</v>
      </c>
      <c r="N19" s="69">
        <f>N14/N12</f>
        <v>908887.45739999996</v>
      </c>
      <c r="O19" s="69">
        <f>O14/O12</f>
        <v>766529.41859042749</v>
      </c>
      <c r="P19" s="70">
        <f>M19</f>
        <v>699144.19799999997</v>
      </c>
      <c r="Q19" s="69">
        <f>Q14/Q12</f>
        <v>930084.59799202287</v>
      </c>
    </row>
    <row r="20" spans="1:18" x14ac:dyDescent="0.3">
      <c r="A20" s="98" t="s">
        <v>22403</v>
      </c>
      <c r="B20" s="98"/>
      <c r="C20" s="98"/>
      <c r="D20" s="98"/>
      <c r="E20" s="98"/>
      <c r="F20" s="98"/>
      <c r="G20" s="98"/>
      <c r="H20" s="98"/>
      <c r="I20" s="98"/>
      <c r="J20" s="87"/>
    </row>
    <row r="21" spans="1:18" x14ac:dyDescent="0.3">
      <c r="A21" s="81" t="s">
        <v>22310</v>
      </c>
      <c r="B21" s="81" t="s">
        <v>22311</v>
      </c>
      <c r="C21" s="81" t="s">
        <v>22312</v>
      </c>
      <c r="D21" s="81" t="s">
        <v>22313</v>
      </c>
      <c r="E21" s="81" t="s">
        <v>22314</v>
      </c>
      <c r="F21" s="81" t="s">
        <v>22315</v>
      </c>
      <c r="G21" s="81" t="s">
        <v>22316</v>
      </c>
      <c r="H21" s="81" t="s">
        <v>22317</v>
      </c>
      <c r="I21" s="81" t="s">
        <v>22318</v>
      </c>
      <c r="J21" s="81" t="s">
        <v>22407</v>
      </c>
      <c r="L21" s="81" t="s">
        <v>22387</v>
      </c>
      <c r="M21" s="68">
        <f>SUM(Calculations!F2:F1001)</f>
        <v>72011493</v>
      </c>
      <c r="N21" s="70">
        <f>M21</f>
        <v>72011493</v>
      </c>
      <c r="O21" s="69">
        <f>M21*(1+B12)</f>
        <v>75612067.650000006</v>
      </c>
      <c r="P21" s="70">
        <f>(M21/M12)*P12</f>
        <v>86413791.600000009</v>
      </c>
      <c r="Q21" s="69">
        <f>(M21/M12)*Q12*(1+B12)</f>
        <v>90734481.180000007</v>
      </c>
    </row>
    <row r="22" spans="1:18" x14ac:dyDescent="0.3">
      <c r="A22" s="81" t="s">
        <v>7</v>
      </c>
      <c r="B22" s="68">
        <v>30000</v>
      </c>
      <c r="C22" s="68">
        <v>65000</v>
      </c>
      <c r="D22" s="88">
        <v>0.1</v>
      </c>
      <c r="E22" s="88">
        <v>0.15</v>
      </c>
      <c r="F22" s="88">
        <v>0.18</v>
      </c>
      <c r="G22" s="88">
        <v>0.22</v>
      </c>
      <c r="H22" s="88">
        <v>0.1</v>
      </c>
      <c r="I22" s="68">
        <v>500000</v>
      </c>
      <c r="J22" s="65">
        <f>COUNTIF(Calculations!E:E,'2018_commission_structure-Start'!A22)</f>
        <v>310</v>
      </c>
      <c r="L22" s="81" t="s">
        <v>22388</v>
      </c>
      <c r="M22" s="68">
        <f>SUM(Calculations!T2:T1001)</f>
        <v>97382112.189999864</v>
      </c>
      <c r="N22" s="69">
        <f>M23*N17</f>
        <v>126596745.84699981</v>
      </c>
      <c r="O22" s="69">
        <f>SUM(Calculations!AA:AA)</f>
        <v>106768037.34000003</v>
      </c>
      <c r="P22" s="69">
        <f>P23*P17</f>
        <v>116858534.62799983</v>
      </c>
      <c r="Q22" s="69">
        <f>Q23*Q17</f>
        <v>146073168.28499979</v>
      </c>
    </row>
    <row r="23" spans="1:18" x14ac:dyDescent="0.3">
      <c r="A23" s="81" t="s">
        <v>29</v>
      </c>
      <c r="B23" s="68">
        <v>50000</v>
      </c>
      <c r="C23" s="68">
        <v>80000</v>
      </c>
      <c r="D23" s="88">
        <v>0.13</v>
      </c>
      <c r="E23" s="88">
        <v>0.17</v>
      </c>
      <c r="F23" s="88">
        <v>0.21</v>
      </c>
      <c r="G23" s="88">
        <v>0.26</v>
      </c>
      <c r="H23" s="88">
        <v>0.13</v>
      </c>
      <c r="I23" s="68">
        <v>600000</v>
      </c>
      <c r="J23" s="65">
        <f>COUNTIF(Calculations!E:E,'2018_commission_structure-Start'!A23)</f>
        <v>343</v>
      </c>
      <c r="L23" s="81" t="s">
        <v>22389</v>
      </c>
      <c r="M23" s="68">
        <f>M22/M17</f>
        <v>4869.1056094999931</v>
      </c>
      <c r="N23" s="70">
        <f>M23</f>
        <v>4869.1056094999931</v>
      </c>
      <c r="O23" s="69">
        <f>O22/O17</f>
        <v>5338.4018670000014</v>
      </c>
      <c r="P23" s="70">
        <f>M23</f>
        <v>4869.1056094999931</v>
      </c>
      <c r="Q23" s="69">
        <f>M23</f>
        <v>4869.1056094999931</v>
      </c>
    </row>
    <row r="24" spans="1:18" x14ac:dyDescent="0.3">
      <c r="A24" s="81" t="s">
        <v>10</v>
      </c>
      <c r="B24" s="68">
        <v>75000</v>
      </c>
      <c r="C24" s="68">
        <v>125000</v>
      </c>
      <c r="D24" s="88">
        <v>0.15</v>
      </c>
      <c r="E24" s="88">
        <v>0.19</v>
      </c>
      <c r="F24" s="88">
        <v>0.23</v>
      </c>
      <c r="G24" s="88">
        <v>0.3</v>
      </c>
      <c r="H24" s="88">
        <v>0.15</v>
      </c>
      <c r="I24" s="68">
        <v>750000</v>
      </c>
      <c r="J24" s="65">
        <f>COUNTIF(Calculations!E:E,'2018_commission_structure-Start'!A24)</f>
        <v>347</v>
      </c>
      <c r="L24" s="81" t="s">
        <v>22390</v>
      </c>
      <c r="M24" s="74">
        <f>SUM(M21:M22)</f>
        <v>169393605.18999988</v>
      </c>
      <c r="N24" s="70">
        <f>N21+N22</f>
        <v>198608238.84699982</v>
      </c>
      <c r="O24" s="70">
        <f>SUM(O21:O22)</f>
        <v>182380104.99000004</v>
      </c>
      <c r="P24" s="70">
        <f>SUM(P21:P22)</f>
        <v>203272326.22799984</v>
      </c>
      <c r="Q24" s="70">
        <f>SUM(Q21:Q22)</f>
        <v>236807649.46499979</v>
      </c>
    </row>
    <row r="26" spans="1:18" x14ac:dyDescent="0.3">
      <c r="L26" s="81" t="s">
        <v>22391</v>
      </c>
      <c r="M26" s="74">
        <f>M14-M24</f>
        <v>529750592.81000012</v>
      </c>
      <c r="N26" s="70">
        <f>N14-N24</f>
        <v>710279218.55300021</v>
      </c>
      <c r="O26" s="70">
        <f>O14-O24</f>
        <v>584149313.60042751</v>
      </c>
      <c r="P26" s="70">
        <f>P14-P24</f>
        <v>635700711.37200022</v>
      </c>
      <c r="Q26" s="70">
        <f>Q14-Q24</f>
        <v>879293868.1254276</v>
      </c>
    </row>
    <row r="27" spans="1:18" x14ac:dyDescent="0.3">
      <c r="L27" s="81" t="s">
        <v>22392</v>
      </c>
      <c r="M27" s="68">
        <f>M26/M12</f>
        <v>529750.59281000018</v>
      </c>
      <c r="N27" s="69">
        <f>N26/N12</f>
        <v>710279.21855300025</v>
      </c>
      <c r="O27" s="69">
        <f>O26/O12</f>
        <v>584149.31360042747</v>
      </c>
      <c r="P27" s="69">
        <f>P26/P12</f>
        <v>529750.59281000018</v>
      </c>
      <c r="Q27" s="69">
        <f>Q26/Q12</f>
        <v>732744.89010452305</v>
      </c>
    </row>
    <row r="28" spans="1:18" x14ac:dyDescent="0.3">
      <c r="N28" s="75"/>
      <c r="O28" s="75"/>
      <c r="P28" s="75"/>
      <c r="Q28" s="75"/>
    </row>
    <row r="29" spans="1:18" x14ac:dyDescent="0.3">
      <c r="N29" s="75">
        <f>N14-M14</f>
        <v>209743259.39999998</v>
      </c>
      <c r="O29" s="75">
        <f>O14-M14</f>
        <v>67385220.590427518</v>
      </c>
      <c r="P29" s="75">
        <f>P14-M14</f>
        <v>139828839.60000002</v>
      </c>
      <c r="Q29" s="76">
        <f>SUM(N29:P29)+M14</f>
        <v>1116101517.5904274</v>
      </c>
      <c r="R29" s="80"/>
    </row>
  </sheetData>
  <mergeCells count="2">
    <mergeCell ref="A20:I20"/>
    <mergeCell ref="A14:J14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9"/>
  <sheetViews>
    <sheetView zoomScale="80" zoomScaleNormal="80" workbookViewId="0"/>
  </sheetViews>
  <sheetFormatPr defaultColWidth="10.796875" defaultRowHeight="15.6" x14ac:dyDescent="0.3"/>
  <cols>
    <col min="1" max="1" width="18" style="51" bestFit="1" customWidth="1"/>
    <col min="2" max="2" width="13.69921875" style="51" bestFit="1" customWidth="1"/>
    <col min="3" max="3" width="14" style="51" bestFit="1" customWidth="1"/>
    <col min="4" max="4" width="7.296875" style="51" bestFit="1" customWidth="1"/>
    <col min="5" max="7" width="9.296875" style="51" bestFit="1" customWidth="1"/>
    <col min="8" max="8" width="6.69921875" style="51" bestFit="1" customWidth="1"/>
    <col min="9" max="9" width="10" style="51" bestFit="1" customWidth="1"/>
    <col min="10" max="10" width="10" style="51" customWidth="1"/>
    <col min="11" max="11" width="10.796875" style="51"/>
    <col min="12" max="12" width="29" style="51" bestFit="1" customWidth="1"/>
    <col min="13" max="16" width="16" style="51" bestFit="1" customWidth="1"/>
    <col min="17" max="17" width="18.296875" style="51" bestFit="1" customWidth="1"/>
    <col min="18" max="16384" width="10.796875" style="51"/>
  </cols>
  <sheetData>
    <row r="1" spans="1:18" ht="21" x14ac:dyDescent="0.4">
      <c r="A1" s="50" t="s">
        <v>22408</v>
      </c>
    </row>
    <row r="3" spans="1:18" x14ac:dyDescent="0.3">
      <c r="A3" s="52" t="s">
        <v>22409</v>
      </c>
    </row>
    <row r="4" spans="1:18" x14ac:dyDescent="0.3">
      <c r="A4" s="53" t="s">
        <v>22410</v>
      </c>
    </row>
    <row r="5" spans="1:18" x14ac:dyDescent="0.3">
      <c r="A5" s="52" t="s">
        <v>22411</v>
      </c>
    </row>
    <row r="6" spans="1:18" x14ac:dyDescent="0.3">
      <c r="A6" s="54" t="s">
        <v>22412</v>
      </c>
    </row>
    <row r="7" spans="1:18" x14ac:dyDescent="0.3">
      <c r="A7" s="54" t="s">
        <v>22413</v>
      </c>
    </row>
    <row r="11" spans="1:18" x14ac:dyDescent="0.3">
      <c r="A11" s="55" t="s">
        <v>22405</v>
      </c>
      <c r="B11" s="56">
        <v>0.3</v>
      </c>
      <c r="M11" s="57">
        <v>2018</v>
      </c>
      <c r="N11" s="57" t="s">
        <v>22414</v>
      </c>
      <c r="O11" s="57" t="s">
        <v>22415</v>
      </c>
      <c r="P11" s="57" t="s">
        <v>22416</v>
      </c>
      <c r="Q11" s="57" t="s">
        <v>22417</v>
      </c>
    </row>
    <row r="12" spans="1:18" x14ac:dyDescent="0.3">
      <c r="A12" s="55" t="s">
        <v>22406</v>
      </c>
      <c r="B12" s="56">
        <v>0.05</v>
      </c>
      <c r="L12" s="55" t="s">
        <v>22393</v>
      </c>
      <c r="M12" s="65">
        <f>COUNTA(Calculations!B2:B1001)</f>
        <v>1000</v>
      </c>
      <c r="N12" s="66">
        <f>SUM(J22:J24)</f>
        <v>1000</v>
      </c>
      <c r="O12" s="66">
        <f>M12</f>
        <v>1000</v>
      </c>
      <c r="P12" s="66">
        <f>SUM(J16:J18)</f>
        <v>1200</v>
      </c>
      <c r="Q12" s="66">
        <f>P12</f>
        <v>1200</v>
      </c>
      <c r="R12" s="59"/>
    </row>
    <row r="13" spans="1:18" x14ac:dyDescent="0.3">
      <c r="M13" s="67"/>
      <c r="N13" s="67"/>
      <c r="O13" s="67"/>
      <c r="P13" s="67"/>
      <c r="Q13" s="67"/>
    </row>
    <row r="14" spans="1:18" x14ac:dyDescent="0.3">
      <c r="A14" s="99" t="s">
        <v>22404</v>
      </c>
      <c r="B14" s="99"/>
      <c r="C14" s="99"/>
      <c r="D14" s="99"/>
      <c r="E14" s="99"/>
      <c r="F14" s="99"/>
      <c r="G14" s="99"/>
      <c r="H14" s="99"/>
      <c r="I14" s="99"/>
      <c r="J14" s="99"/>
      <c r="L14" s="55" t="s">
        <v>22381</v>
      </c>
      <c r="M14" s="68">
        <f>SUM(Calculations!H2:H1001)</f>
        <v>699144198</v>
      </c>
      <c r="N14" s="69">
        <f>M14*(1+B11)</f>
        <v>908887457.39999998</v>
      </c>
      <c r="O14" s="69">
        <f>M14*(1+O22/M22-1)</f>
        <v>766529418.59042752</v>
      </c>
      <c r="P14" s="69">
        <f>P19*P12</f>
        <v>838973037.60000002</v>
      </c>
      <c r="Q14" s="69">
        <f>M14*(1+B11)+(M19*(Q12-M12))+(M14*(O22/M22)-M14)</f>
        <v>1116101517.5904274</v>
      </c>
    </row>
    <row r="15" spans="1:18" x14ac:dyDescent="0.3">
      <c r="A15" s="55" t="s">
        <v>22310</v>
      </c>
      <c r="B15" s="55" t="s">
        <v>22311</v>
      </c>
      <c r="C15" s="55" t="s">
        <v>22312</v>
      </c>
      <c r="D15" s="55" t="s">
        <v>22313</v>
      </c>
      <c r="E15" s="55" t="s">
        <v>22314</v>
      </c>
      <c r="F15" s="55" t="s">
        <v>22315</v>
      </c>
      <c r="G15" s="55" t="s">
        <v>22316</v>
      </c>
      <c r="H15" s="55" t="s">
        <v>22317</v>
      </c>
      <c r="I15" s="55" t="s">
        <v>22318</v>
      </c>
      <c r="J15" s="55" t="s">
        <v>22407</v>
      </c>
      <c r="L15" s="55" t="s">
        <v>22382</v>
      </c>
      <c r="M15" s="68">
        <f>SUM(Calculations!I2:I1001)</f>
        <v>621050000</v>
      </c>
      <c r="N15" s="69">
        <f>SUMPRODUCT(J22:J24,I16:I18)</f>
        <v>703700000</v>
      </c>
      <c r="O15" s="70">
        <f>M15</f>
        <v>621050000</v>
      </c>
      <c r="P15" s="70">
        <f>SUMPRODUCT(J16:J18,I22:I24)</f>
        <v>740000000</v>
      </c>
      <c r="Q15" s="69">
        <f>SUMPRODUCT(I16:I18,J16:J18)</f>
        <v>840000000</v>
      </c>
    </row>
    <row r="16" spans="1:18" x14ac:dyDescent="0.3">
      <c r="A16" s="55" t="s">
        <v>7</v>
      </c>
      <c r="B16" s="61">
        <v>30000</v>
      </c>
      <c r="C16" s="61">
        <v>65000</v>
      </c>
      <c r="D16" s="56">
        <v>0.12</v>
      </c>
      <c r="E16" s="56">
        <v>0.17</v>
      </c>
      <c r="F16" s="56">
        <v>0.2</v>
      </c>
      <c r="G16" s="56">
        <v>0.22</v>
      </c>
      <c r="H16" s="56">
        <v>0.1</v>
      </c>
      <c r="I16" s="61">
        <v>600000</v>
      </c>
      <c r="J16" s="62">
        <v>400</v>
      </c>
      <c r="L16" s="55" t="s">
        <v>22402</v>
      </c>
      <c r="M16" s="71">
        <f>M14/M15</f>
        <v>1.1257454279043555</v>
      </c>
      <c r="N16" s="72">
        <f>N14/N15</f>
        <v>1.2915837109563735</v>
      </c>
      <c r="O16" s="72">
        <f>O14/O15</f>
        <v>1.2342475140333748</v>
      </c>
      <c r="P16" s="72">
        <f>P14/P15</f>
        <v>1.1337473481081082</v>
      </c>
      <c r="Q16" s="72">
        <f>Q14/Q15</f>
        <v>1.3286922828457468</v>
      </c>
    </row>
    <row r="17" spans="1:18" x14ac:dyDescent="0.3">
      <c r="A17" s="55" t="s">
        <v>29</v>
      </c>
      <c r="B17" s="61">
        <v>50000</v>
      </c>
      <c r="C17" s="61">
        <v>80000</v>
      </c>
      <c r="D17" s="56">
        <v>0.15</v>
      </c>
      <c r="E17" s="56">
        <v>0.18</v>
      </c>
      <c r="F17" s="56">
        <v>0.25</v>
      </c>
      <c r="G17" s="56">
        <v>0.3</v>
      </c>
      <c r="H17" s="56">
        <v>0.13</v>
      </c>
      <c r="I17" s="61">
        <v>700000</v>
      </c>
      <c r="J17" s="62">
        <v>400</v>
      </c>
      <c r="L17" s="55" t="s">
        <v>22384</v>
      </c>
      <c r="M17" s="65">
        <f>SUM(Calculations!G2:G1001)</f>
        <v>20000</v>
      </c>
      <c r="N17" s="73">
        <f>N14/M18</f>
        <v>25999.999999999996</v>
      </c>
      <c r="O17" s="66">
        <f>M17</f>
        <v>20000</v>
      </c>
      <c r="P17" s="73">
        <f>P14/P18</f>
        <v>24000</v>
      </c>
      <c r="Q17" s="66">
        <f>(N17-M17)+(P17-M17)+O17</f>
        <v>29999.999999999996</v>
      </c>
    </row>
    <row r="18" spans="1:18" x14ac:dyDescent="0.3">
      <c r="A18" s="55" t="s">
        <v>10</v>
      </c>
      <c r="B18" s="61">
        <v>75000</v>
      </c>
      <c r="C18" s="61">
        <v>125000</v>
      </c>
      <c r="D18" s="56">
        <v>0.15</v>
      </c>
      <c r="E18" s="56">
        <v>0.22</v>
      </c>
      <c r="F18" s="56">
        <v>0.25</v>
      </c>
      <c r="G18" s="56">
        <v>0.33</v>
      </c>
      <c r="H18" s="56">
        <v>0.15</v>
      </c>
      <c r="I18" s="61">
        <v>800000</v>
      </c>
      <c r="J18" s="62">
        <v>400</v>
      </c>
      <c r="L18" s="55" t="s">
        <v>22385</v>
      </c>
      <c r="M18" s="68">
        <f>M14/M17</f>
        <v>34957.209900000002</v>
      </c>
      <c r="N18" s="70">
        <f>M18</f>
        <v>34957.209900000002</v>
      </c>
      <c r="O18" s="69">
        <f>O14/O17</f>
        <v>38326.470929521376</v>
      </c>
      <c r="P18" s="70">
        <f>M18</f>
        <v>34957.209900000002</v>
      </c>
      <c r="Q18" s="69">
        <f>Q14/Q17</f>
        <v>37203.38391968092</v>
      </c>
    </row>
    <row r="19" spans="1:18" x14ac:dyDescent="0.3">
      <c r="L19" s="55" t="s">
        <v>22386</v>
      </c>
      <c r="M19" s="68">
        <f>M14/M12</f>
        <v>699144.19799999997</v>
      </c>
      <c r="N19" s="69">
        <f>N14/N12</f>
        <v>908887.45739999996</v>
      </c>
      <c r="O19" s="69">
        <f>O14/O12</f>
        <v>766529.41859042749</v>
      </c>
      <c r="P19" s="70">
        <f>M19</f>
        <v>699144.19799999997</v>
      </c>
      <c r="Q19" s="69">
        <f>Q14/Q12</f>
        <v>930084.59799202287</v>
      </c>
    </row>
    <row r="20" spans="1:18" x14ac:dyDescent="0.3">
      <c r="A20" s="99" t="s">
        <v>22403</v>
      </c>
      <c r="B20" s="99"/>
      <c r="C20" s="99"/>
      <c r="D20" s="99"/>
      <c r="E20" s="99"/>
      <c r="F20" s="99"/>
      <c r="G20" s="99"/>
      <c r="H20" s="99"/>
      <c r="I20" s="99"/>
      <c r="J20" s="63"/>
      <c r="M20" s="67"/>
      <c r="N20" s="67"/>
      <c r="O20" s="67"/>
      <c r="P20" s="67"/>
      <c r="Q20" s="67"/>
    </row>
    <row r="21" spans="1:18" x14ac:dyDescent="0.3">
      <c r="A21" s="55" t="s">
        <v>22310</v>
      </c>
      <c r="B21" s="55" t="s">
        <v>22311</v>
      </c>
      <c r="C21" s="55" t="s">
        <v>22312</v>
      </c>
      <c r="D21" s="55" t="s">
        <v>22313</v>
      </c>
      <c r="E21" s="55" t="s">
        <v>22314</v>
      </c>
      <c r="F21" s="55" t="s">
        <v>22315</v>
      </c>
      <c r="G21" s="55" t="s">
        <v>22316</v>
      </c>
      <c r="H21" s="55" t="s">
        <v>22317</v>
      </c>
      <c r="I21" s="55" t="s">
        <v>22318</v>
      </c>
      <c r="J21" s="55" t="s">
        <v>22407</v>
      </c>
      <c r="L21" s="55" t="s">
        <v>22387</v>
      </c>
      <c r="M21" s="68">
        <f>SUM(Calculations!F2:F1001)</f>
        <v>72011493</v>
      </c>
      <c r="N21" s="70">
        <f>M21</f>
        <v>72011493</v>
      </c>
      <c r="O21" s="69">
        <f>M21*(1+B12)</f>
        <v>75612067.650000006</v>
      </c>
      <c r="P21" s="70">
        <f>(M21/M12)*P12</f>
        <v>86413791.600000009</v>
      </c>
      <c r="Q21" s="69">
        <f>(M21/M12)*Q12*(1+B12)</f>
        <v>90734481.180000007</v>
      </c>
    </row>
    <row r="22" spans="1:18" x14ac:dyDescent="0.3">
      <c r="A22" s="55" t="s">
        <v>7</v>
      </c>
      <c r="B22" s="60">
        <v>30000</v>
      </c>
      <c r="C22" s="60">
        <v>65000</v>
      </c>
      <c r="D22" s="64">
        <v>0.1</v>
      </c>
      <c r="E22" s="64">
        <v>0.15</v>
      </c>
      <c r="F22" s="64">
        <v>0.18</v>
      </c>
      <c r="G22" s="64">
        <v>0.22</v>
      </c>
      <c r="H22" s="64">
        <v>0.1</v>
      </c>
      <c r="I22" s="60">
        <v>500000</v>
      </c>
      <c r="J22" s="58">
        <f>COUNTIF(Calculations!E:E,'2018_commission_structure-Finis'!A22)</f>
        <v>310</v>
      </c>
      <c r="L22" s="55" t="s">
        <v>22388</v>
      </c>
      <c r="M22" s="68">
        <f>SUM(Calculations!T2:T1001)</f>
        <v>97382112.189999864</v>
      </c>
      <c r="N22" s="69">
        <f>M23*N17</f>
        <v>126596745.84699981</v>
      </c>
      <c r="O22" s="69">
        <f>SUM(Calculations!AA:AA)</f>
        <v>106768037.34000003</v>
      </c>
      <c r="P22" s="69">
        <f>P23*P17</f>
        <v>116858534.62799983</v>
      </c>
      <c r="Q22" s="69">
        <f>Q23*Q17</f>
        <v>146073168.28499979</v>
      </c>
    </row>
    <row r="23" spans="1:18" x14ac:dyDescent="0.3">
      <c r="A23" s="55" t="s">
        <v>29</v>
      </c>
      <c r="B23" s="60">
        <v>50000</v>
      </c>
      <c r="C23" s="60">
        <v>80000</v>
      </c>
      <c r="D23" s="64">
        <v>0.13</v>
      </c>
      <c r="E23" s="64">
        <v>0.17</v>
      </c>
      <c r="F23" s="64">
        <v>0.21</v>
      </c>
      <c r="G23" s="64">
        <v>0.26</v>
      </c>
      <c r="H23" s="64">
        <v>0.13</v>
      </c>
      <c r="I23" s="60">
        <v>600000</v>
      </c>
      <c r="J23" s="58">
        <f>COUNTIF(Calculations!E:E,'2018_commission_structure-Finis'!A23)</f>
        <v>343</v>
      </c>
      <c r="L23" s="55" t="s">
        <v>22389</v>
      </c>
      <c r="M23" s="68">
        <f>M22/M17</f>
        <v>4869.1056094999931</v>
      </c>
      <c r="N23" s="70">
        <f>M23</f>
        <v>4869.1056094999931</v>
      </c>
      <c r="O23" s="69">
        <f>O22/O17</f>
        <v>5338.4018670000014</v>
      </c>
      <c r="P23" s="70">
        <f>M23</f>
        <v>4869.1056094999931</v>
      </c>
      <c r="Q23" s="69">
        <f>M23</f>
        <v>4869.1056094999931</v>
      </c>
    </row>
    <row r="24" spans="1:18" x14ac:dyDescent="0.3">
      <c r="A24" s="55" t="s">
        <v>10</v>
      </c>
      <c r="B24" s="60">
        <v>75000</v>
      </c>
      <c r="C24" s="60">
        <v>125000</v>
      </c>
      <c r="D24" s="64">
        <v>0.15</v>
      </c>
      <c r="E24" s="64">
        <v>0.19</v>
      </c>
      <c r="F24" s="64">
        <v>0.23</v>
      </c>
      <c r="G24" s="64">
        <v>0.3</v>
      </c>
      <c r="H24" s="64">
        <v>0.15</v>
      </c>
      <c r="I24" s="60">
        <v>750000</v>
      </c>
      <c r="J24" s="58">
        <f>COUNTIF(Calculations!E:E,'2018_commission_structure-Finis'!A24)</f>
        <v>347</v>
      </c>
      <c r="L24" s="55" t="s">
        <v>22390</v>
      </c>
      <c r="M24" s="74">
        <f>SUM(M21:M22)</f>
        <v>169393605.18999988</v>
      </c>
      <c r="N24" s="70">
        <f>N21+N22</f>
        <v>198608238.84699982</v>
      </c>
      <c r="O24" s="70">
        <f>SUM(O21:O22)</f>
        <v>182380104.99000004</v>
      </c>
      <c r="P24" s="70">
        <f>SUM(P21:P22)</f>
        <v>203272326.22799984</v>
      </c>
      <c r="Q24" s="70">
        <f>SUM(Q21:Q22)</f>
        <v>236807649.46499979</v>
      </c>
    </row>
    <row r="25" spans="1:18" x14ac:dyDescent="0.3">
      <c r="M25" s="67"/>
      <c r="N25" s="67"/>
      <c r="O25" s="67"/>
      <c r="P25" s="67"/>
      <c r="Q25" s="67"/>
    </row>
    <row r="26" spans="1:18" x14ac:dyDescent="0.3">
      <c r="L26" s="55" t="s">
        <v>22391</v>
      </c>
      <c r="M26" s="74">
        <f>M14-M24</f>
        <v>529750592.81000012</v>
      </c>
      <c r="N26" s="70">
        <f>N14-N24</f>
        <v>710279218.55300021</v>
      </c>
      <c r="O26" s="70">
        <f>O14-O24</f>
        <v>584149313.60042751</v>
      </c>
      <c r="P26" s="70">
        <f>P14-P24</f>
        <v>635700711.37200022</v>
      </c>
      <c r="Q26" s="70">
        <f>Q14-Q24</f>
        <v>879293868.1254276</v>
      </c>
    </row>
    <row r="27" spans="1:18" x14ac:dyDescent="0.3">
      <c r="L27" s="55" t="s">
        <v>22392</v>
      </c>
      <c r="M27" s="68">
        <f>M26/M12</f>
        <v>529750.59281000018</v>
      </c>
      <c r="N27" s="69">
        <f>N26/N12</f>
        <v>710279.21855300025</v>
      </c>
      <c r="O27" s="69">
        <f>O26/O12</f>
        <v>584149.31360042747</v>
      </c>
      <c r="P27" s="69">
        <f>P26/P12</f>
        <v>529750.59281000018</v>
      </c>
      <c r="Q27" s="69">
        <f>Q26/Q12</f>
        <v>732744.89010452305</v>
      </c>
    </row>
    <row r="28" spans="1:18" x14ac:dyDescent="0.3">
      <c r="M28" s="67"/>
      <c r="N28" s="75"/>
      <c r="O28" s="75"/>
      <c r="P28" s="75"/>
      <c r="Q28" s="75"/>
    </row>
    <row r="29" spans="1:18" x14ac:dyDescent="0.3">
      <c r="M29" s="67"/>
      <c r="N29" s="75">
        <f>N14-M14</f>
        <v>209743259.39999998</v>
      </c>
      <c r="O29" s="75">
        <f>O14-M14</f>
        <v>67385220.590427518</v>
      </c>
      <c r="P29" s="75">
        <f>P14-M14</f>
        <v>139828839.60000002</v>
      </c>
      <c r="Q29" s="76">
        <f>SUM(N29:P29)+M14</f>
        <v>1116101517.5904274</v>
      </c>
      <c r="R29" s="54"/>
    </row>
  </sheetData>
  <sheetProtection sheet="1" objects="1" scenarios="1" selectLockedCells="1"/>
  <mergeCells count="2">
    <mergeCell ref="A14:J14"/>
    <mergeCell ref="A20:I20"/>
  </mergeCells>
  <dataValidations count="3">
    <dataValidation type="decimal" allowBlank="1" showInputMessage="1" showErrorMessage="1" sqref="B12" xr:uid="{00000000-0002-0000-0C00-000000000000}">
      <formula1>0</formula1>
      <formula2>0.2</formula2>
    </dataValidation>
    <dataValidation type="decimal" allowBlank="1" showInputMessage="1" showErrorMessage="1" sqref="D16:H18" xr:uid="{00000000-0002-0000-0C00-000001000000}">
      <formula1>0</formula1>
      <formula2>0.5</formula2>
    </dataValidation>
    <dataValidation type="decimal" allowBlank="1" showInputMessage="1" showErrorMessage="1" sqref="B11" xr:uid="{00000000-0002-0000-0C00-000002000000}">
      <formula1>0</formula1>
      <formula2>1</formula2>
    </dataValidation>
  </dataValidations>
  <pageMargins left="0.7" right="0.7" top="0.75" bottom="0.75" header="0.3" footer="0.3"/>
  <pageSetup orientation="portrait" horizontalDpi="4294967293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>
      <selection activeCell="L8" sqref="L8"/>
    </sheetView>
  </sheetViews>
  <sheetFormatPr defaultColWidth="11.19921875" defaultRowHeight="15.6" x14ac:dyDescent="0.3"/>
  <cols>
    <col min="1" max="1" width="18" bestFit="1" customWidth="1"/>
    <col min="2" max="2" width="14.796875" bestFit="1" customWidth="1"/>
    <col min="3" max="3" width="21" bestFit="1" customWidth="1"/>
    <col min="4" max="4" width="18.5" bestFit="1" customWidth="1"/>
  </cols>
  <sheetData>
    <row r="1" spans="1:4" x14ac:dyDescent="0.3">
      <c r="A1" t="s">
        <v>22322</v>
      </c>
      <c r="B1" t="s">
        <v>22319</v>
      </c>
      <c r="C1" t="s">
        <v>22320</v>
      </c>
      <c r="D1" t="s">
        <v>22321</v>
      </c>
    </row>
    <row r="2" spans="1:4" x14ac:dyDescent="0.3">
      <c r="A2" t="s">
        <v>7</v>
      </c>
      <c r="B2" s="2">
        <v>50000</v>
      </c>
      <c r="C2" s="2">
        <v>75000</v>
      </c>
      <c r="D2" s="2">
        <f>SUM(B2:C2)</f>
        <v>125000</v>
      </c>
    </row>
    <row r="3" spans="1:4" x14ac:dyDescent="0.3">
      <c r="A3" t="s">
        <v>29</v>
      </c>
      <c r="B3" s="2">
        <v>65000</v>
      </c>
      <c r="C3" s="2">
        <v>95000</v>
      </c>
      <c r="D3" s="2">
        <f>SUM(B3:C3)</f>
        <v>160000</v>
      </c>
    </row>
    <row r="4" spans="1:4" x14ac:dyDescent="0.3">
      <c r="A4" t="s">
        <v>10</v>
      </c>
      <c r="B4" s="2">
        <v>85000</v>
      </c>
      <c r="C4" s="2">
        <v>125000</v>
      </c>
      <c r="D4" s="2">
        <f t="shared" ref="D4" si="0">SUM(B4:C4)</f>
        <v>210000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M25"/>
  <sheetViews>
    <sheetView workbookViewId="0">
      <selection activeCell="L14" sqref="L14"/>
    </sheetView>
  </sheetViews>
  <sheetFormatPr defaultColWidth="11.19921875" defaultRowHeight="15.6" x14ac:dyDescent="0.3"/>
  <cols>
    <col min="1" max="1" width="29" bestFit="1" customWidth="1"/>
    <col min="2" max="2" width="16" bestFit="1" customWidth="1"/>
    <col min="12" max="12" width="29" bestFit="1" customWidth="1"/>
    <col min="13" max="13" width="13.5" bestFit="1" customWidth="1"/>
  </cols>
  <sheetData>
    <row r="13" spans="1:13" x14ac:dyDescent="0.3">
      <c r="L13" s="10" t="s">
        <v>22393</v>
      </c>
      <c r="M13" s="7">
        <f>COUNT(calcs!A2:A1001)</f>
        <v>1000</v>
      </c>
    </row>
    <row r="14" spans="1:13" x14ac:dyDescent="0.3">
      <c r="A14" s="10"/>
      <c r="L14" s="11" t="s">
        <v>22381</v>
      </c>
      <c r="M14" s="2">
        <f>SUM(calcs!G2:G1001)</f>
        <v>699144198</v>
      </c>
    </row>
    <row r="15" spans="1:13" x14ac:dyDescent="0.3">
      <c r="A15" s="10"/>
      <c r="L15" s="10" t="s">
        <v>22382</v>
      </c>
      <c r="M15" s="2">
        <f>SUM(calcs!H2:H1001)</f>
        <v>621050000</v>
      </c>
    </row>
    <row r="16" spans="1:13" x14ac:dyDescent="0.3">
      <c r="L16" s="10" t="s">
        <v>22383</v>
      </c>
      <c r="M16" s="12">
        <f>M14/M15</f>
        <v>1.1257454279043555</v>
      </c>
    </row>
    <row r="17" spans="12:13" x14ac:dyDescent="0.3">
      <c r="L17" s="10" t="s">
        <v>22384</v>
      </c>
      <c r="M17" s="7">
        <f>SUM(calcs!F2:F1001)</f>
        <v>20000</v>
      </c>
    </row>
    <row r="18" spans="12:13" x14ac:dyDescent="0.3">
      <c r="L18" s="10" t="s">
        <v>22385</v>
      </c>
      <c r="M18" s="2">
        <f>M14/M17</f>
        <v>34957.209900000002</v>
      </c>
    </row>
    <row r="19" spans="12:13" x14ac:dyDescent="0.3">
      <c r="L19" s="10" t="s">
        <v>22386</v>
      </c>
      <c r="M19" s="2">
        <f>M14/M13</f>
        <v>699144.19799999997</v>
      </c>
    </row>
    <row r="20" spans="12:13" x14ac:dyDescent="0.3">
      <c r="L20" s="10" t="s">
        <v>22387</v>
      </c>
      <c r="M20" s="2">
        <f>SUM(calcs!E2:E1001)</f>
        <v>72011493</v>
      </c>
    </row>
    <row r="21" spans="12:13" x14ac:dyDescent="0.3">
      <c r="L21" s="10" t="s">
        <v>22388</v>
      </c>
      <c r="M21" s="2">
        <f>SUM(calcs!S2:S1001)</f>
        <v>97382112.189999864</v>
      </c>
    </row>
    <row r="22" spans="12:13" x14ac:dyDescent="0.3">
      <c r="L22" s="10" t="s">
        <v>22389</v>
      </c>
      <c r="M22" s="2">
        <f>M21/M17</f>
        <v>4869.1056094999931</v>
      </c>
    </row>
    <row r="23" spans="12:13" x14ac:dyDescent="0.3">
      <c r="L23" s="10" t="s">
        <v>22390</v>
      </c>
      <c r="M23" s="6">
        <f>SUM(M20:M21)</f>
        <v>169393605.18999988</v>
      </c>
    </row>
    <row r="24" spans="12:13" x14ac:dyDescent="0.3">
      <c r="L24" s="11" t="s">
        <v>22391</v>
      </c>
      <c r="M24" s="6">
        <f>M14-M23</f>
        <v>529750592.81000012</v>
      </c>
    </row>
    <row r="25" spans="12:13" x14ac:dyDescent="0.3">
      <c r="L25" s="10" t="s">
        <v>22392</v>
      </c>
      <c r="M25" s="2">
        <f>M24/M13</f>
        <v>529750.59281000018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1"/>
  <sheetViews>
    <sheetView topLeftCell="E1" workbookViewId="0">
      <selection activeCell="R2" sqref="R2"/>
    </sheetView>
  </sheetViews>
  <sheetFormatPr defaultColWidth="11.19921875" defaultRowHeight="15.6" x14ac:dyDescent="0.3"/>
  <cols>
    <col min="4" max="4" width="18" bestFit="1" customWidth="1"/>
    <col min="5" max="5" width="12.5" bestFit="1" customWidth="1"/>
    <col min="6" max="6" width="18.5" bestFit="1" customWidth="1"/>
    <col min="7" max="7" width="14" customWidth="1"/>
    <col min="8" max="8" width="13.5" customWidth="1"/>
    <col min="9" max="11" width="14" customWidth="1"/>
    <col min="12" max="14" width="10.796875" customWidth="1"/>
    <col min="15" max="15" width="12.69921875" customWidth="1"/>
    <col min="16" max="18" width="10.796875" customWidth="1"/>
    <col min="19" max="19" width="11.5" customWidth="1"/>
    <col min="20" max="20" width="10.796875" customWidth="1"/>
    <col min="21" max="21" width="12.5" bestFit="1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22331</v>
      </c>
      <c r="G1" s="5" t="s">
        <v>22332</v>
      </c>
      <c r="H1" s="5" t="s">
        <v>22333</v>
      </c>
      <c r="I1" s="5" t="s">
        <v>22345</v>
      </c>
      <c r="J1" s="5" t="s">
        <v>22349</v>
      </c>
      <c r="K1" s="5" t="s">
        <v>22354</v>
      </c>
      <c r="L1" s="5" t="s">
        <v>22341</v>
      </c>
      <c r="M1" s="5" t="s">
        <v>22356</v>
      </c>
      <c r="N1" s="5" t="s">
        <v>22313</v>
      </c>
      <c r="O1" s="5" t="s">
        <v>22314</v>
      </c>
      <c r="P1" s="5" t="s">
        <v>22315</v>
      </c>
      <c r="Q1" s="5" t="s">
        <v>22316</v>
      </c>
      <c r="R1" s="5" t="s">
        <v>22317</v>
      </c>
      <c r="S1" s="5" t="s">
        <v>22368</v>
      </c>
      <c r="T1" s="5" t="s">
        <v>22369</v>
      </c>
      <c r="U1" s="6">
        <f>SUM(R2:R1001)</f>
        <v>102531.95999999999</v>
      </c>
    </row>
    <row r="2" spans="1:21" x14ac:dyDescent="0.3">
      <c r="A2">
        <v>6734537986</v>
      </c>
      <c r="B2" t="s">
        <v>5</v>
      </c>
      <c r="C2" t="s">
        <v>6</v>
      </c>
      <c r="D2" t="s">
        <v>7</v>
      </c>
      <c r="E2" s="2">
        <v>54928</v>
      </c>
      <c r="F2">
        <f>COUNTIF(deals_closed!D:D,base_salary!A2)</f>
        <v>19</v>
      </c>
      <c r="G2" s="2">
        <f>SUMIF(deals_closed!D:D,calcs!A2,deals_closed!C:C)</f>
        <v>690078</v>
      </c>
      <c r="H2" s="2">
        <f>VLOOKUP(D2,'2018_commission_structure-Start'!$A$21:$I$24,9,FALSE)</f>
        <v>500000</v>
      </c>
      <c r="I2" s="6">
        <f>H2*1.25</f>
        <v>625000</v>
      </c>
      <c r="J2" s="9">
        <f>H2*1.5</f>
        <v>750000</v>
      </c>
      <c r="K2" s="9">
        <f>H2*2</f>
        <v>1000000</v>
      </c>
      <c r="L2" s="8">
        <f t="shared" ref="L2:L65" si="0">G2/H2</f>
        <v>1.3801559999999999</v>
      </c>
      <c r="M2" t="str">
        <f t="shared" ref="M2:M65" si="1">IF(L2&lt;=1,"0-100%",IF(L2&lt;=1.25,"100-125%",IF(L2&lt;=1.5,"125-150%",IF(L2&lt;=2,"150-200%","&gt;200%"))))</f>
        <v>125-150%</v>
      </c>
      <c r="N2" s="6">
        <f>MIN(H2,G2)*INDEX('2018_commission_structure-Start'!$A$21:$I$24,MATCH(calcs!$D2,'2018_commission_structure-Start'!$A$21:$A$24,0),MATCH(calcs!N$1,'2018_commission_structure-Start'!$A$21:$I$21,0))</f>
        <v>50000</v>
      </c>
      <c r="O2" s="2">
        <f>IF($G2&gt;H2,MIN($G2-H2,I2-H2)*INDEX('2018_commission_structure-Start'!$A$21:$I$24,MATCH(calcs!$D2,'2018_commission_structure-Start'!$A$21:$A$24,0),MATCH(calcs!O$1,'2018_commission_structure-Start'!$A$21:$I$21,0)),0)</f>
        <v>18750</v>
      </c>
      <c r="P2" s="2">
        <f>IF($G2&gt;I2,MIN($G2-I2,J2-I2)*INDEX('2018_commission_structure-Start'!$A$21:$I$24,MATCH(calcs!$D2,'2018_commission_structure-Start'!$A$21:$A$24,0),MATCH(calcs!P$1,'2018_commission_structure-Start'!$A$21:$I$21,0)),0)</f>
        <v>11714.039999999999</v>
      </c>
      <c r="Q2" s="2">
        <f>IF($G2&gt;J2,MIN($G2-J2,K2-J2)*INDEX('2018_commission_structure-Start'!$A$21:$I$24,MATCH(calcs!$D2,'2018_commission_structure-Start'!$A$21:$A$24,0),MATCH(calcs!Q$1,'2018_commission_structure-Start'!$A$21:$I$21,0)),0)</f>
        <v>0</v>
      </c>
      <c r="R2" s="6">
        <f>IF(G2&gt;K2,(G2-K2)*INDEX('2018_commission_structure-Start'!$A$21:$I$24,MATCH(calcs!$D2,'2018_commission_structure-Start'!$A$21:$A$24,0),MATCH(calcs!R$1,'2018_commission_structure-Start'!$A$21:$I$21,0)),0)</f>
        <v>0</v>
      </c>
      <c r="S2" s="6">
        <f>SUM(N2:R2)</f>
        <v>80464.039999999994</v>
      </c>
      <c r="T2" s="6">
        <f t="shared" ref="T2:T65" si="2">S2+E2</f>
        <v>135392.03999999998</v>
      </c>
    </row>
    <row r="3" spans="1:21" x14ac:dyDescent="0.3">
      <c r="A3">
        <v>2480515559</v>
      </c>
      <c r="B3" t="s">
        <v>8</v>
      </c>
      <c r="C3" t="s">
        <v>9</v>
      </c>
      <c r="D3" t="s">
        <v>10</v>
      </c>
      <c r="E3" s="2">
        <v>80760</v>
      </c>
      <c r="F3">
        <f>COUNTIF(deals_closed!D:D,base_salary!A3)</f>
        <v>27</v>
      </c>
      <c r="G3" s="2">
        <f>SUMIF(deals_closed!D:D,calcs!A3,deals_closed!C:C)</f>
        <v>929293</v>
      </c>
      <c r="H3" s="2">
        <f>VLOOKUP(D3,'2018_commission_structure-Start'!$A$21:$I$24,9,FALSE)</f>
        <v>750000</v>
      </c>
      <c r="I3" s="6">
        <f t="shared" ref="I3:I66" si="3">H3*1.25</f>
        <v>937500</v>
      </c>
      <c r="J3" s="9">
        <f t="shared" ref="J3:J66" si="4">H3*1.5</f>
        <v>1125000</v>
      </c>
      <c r="K3" s="9">
        <f t="shared" ref="K3:K66" si="5">H3*2</f>
        <v>1500000</v>
      </c>
      <c r="L3" s="8">
        <f t="shared" si="0"/>
        <v>1.2390573333333332</v>
      </c>
      <c r="M3" t="str">
        <f t="shared" si="1"/>
        <v>100-125%</v>
      </c>
      <c r="N3" s="6">
        <f>MIN(H3,G3)*INDEX('2018_commission_structure-Start'!$A$21:$I$24,MATCH(calcs!$D3,'2018_commission_structure-Start'!$A$21:$A$24,0),MATCH(calcs!N$1,'2018_commission_structure-Start'!$A$21:$I$21,0))</f>
        <v>112500</v>
      </c>
      <c r="O3" s="2">
        <f>IF($G3&gt;H3,MIN($G3-H3,I3-H3)*INDEX('2018_commission_structure-Start'!$A$21:$I$24,MATCH(calcs!$D3,'2018_commission_structure-Start'!$A$21:$A$24,0),MATCH(calcs!O$1,'2018_commission_structure-Start'!$A$21:$I$21,0)),0)</f>
        <v>34065.67</v>
      </c>
      <c r="P3" s="2">
        <f>IF($G3&gt;I3,MIN($G3-I3,J3-I3)*INDEX('2018_commission_structure-Start'!$A$21:$I$24,MATCH(calcs!$D3,'2018_commission_structure-Start'!$A$21:$A$24,0),MATCH(calcs!P$1,'2018_commission_structure-Start'!$A$21:$I$21,0)),0)</f>
        <v>0</v>
      </c>
      <c r="Q3" s="2">
        <f>IF($G3&gt;J3,MIN($G3-J3,K3-J3)*INDEX('2018_commission_structure-Start'!$A$21:$I$24,MATCH(calcs!$D3,'2018_commission_structure-Start'!$A$21:$A$24,0),MATCH(calcs!Q$1,'2018_commission_structure-Start'!$A$21:$I$21,0)),0)</f>
        <v>0</v>
      </c>
      <c r="R3" s="6">
        <f>IF(G3&gt;K3,(G3-K3)*INDEX('2018_commission_structure-Start'!$A$21:$I$24,MATCH(calcs!$D3,'2018_commission_structure-Start'!$A$21:$A$24,0),MATCH(calcs!R$1,'2018_commission_structure-Start'!$A$21:$I$21,0)),0)</f>
        <v>0</v>
      </c>
      <c r="S3" s="6">
        <f t="shared" ref="S3:S66" si="6">SUM(N3:R3)</f>
        <v>146565.66999999998</v>
      </c>
      <c r="T3" s="6">
        <f t="shared" si="2"/>
        <v>227325.66999999998</v>
      </c>
    </row>
    <row r="4" spans="1:21" x14ac:dyDescent="0.3">
      <c r="A4">
        <v>515647594</v>
      </c>
      <c r="B4" t="s">
        <v>11</v>
      </c>
      <c r="C4" t="s">
        <v>12</v>
      </c>
      <c r="D4" t="s">
        <v>10</v>
      </c>
      <c r="E4" s="2">
        <v>113453</v>
      </c>
      <c r="F4">
        <f>COUNTIF(deals_closed!D:D,base_salary!A4)</f>
        <v>20</v>
      </c>
      <c r="G4" s="2">
        <f>SUMIF(deals_closed!D:D,calcs!A4,deals_closed!C:C)</f>
        <v>737684</v>
      </c>
      <c r="H4" s="2">
        <f>VLOOKUP(D4,'2018_commission_structure-Start'!$A$21:$I$24,9,FALSE)</f>
        <v>750000</v>
      </c>
      <c r="I4" s="6">
        <f t="shared" si="3"/>
        <v>937500</v>
      </c>
      <c r="J4" s="9">
        <f t="shared" si="4"/>
        <v>1125000</v>
      </c>
      <c r="K4" s="9">
        <f t="shared" si="5"/>
        <v>1500000</v>
      </c>
      <c r="L4" s="8">
        <f t="shared" si="0"/>
        <v>0.98357866666666671</v>
      </c>
      <c r="M4" t="str">
        <f t="shared" si="1"/>
        <v>0-100%</v>
      </c>
      <c r="N4" s="6">
        <f>MIN(H4,G4)*INDEX('2018_commission_structure-Start'!$A$21:$I$24,MATCH(calcs!$D4,'2018_commission_structure-Start'!$A$21:$A$24,0),MATCH(calcs!N$1,'2018_commission_structure-Start'!$A$21:$I$21,0))</f>
        <v>110652.59999999999</v>
      </c>
      <c r="O4" s="2">
        <f>IF($G4&gt;H4,MIN($G4-H4,I4-H4)*INDEX('2018_commission_structure-Start'!$A$21:$I$24,MATCH(calcs!$D4,'2018_commission_structure-Start'!$A$21:$A$24,0),MATCH(calcs!O$1,'2018_commission_structure-Start'!$A$21:$I$21,0)),0)</f>
        <v>0</v>
      </c>
      <c r="P4" s="2">
        <f>IF($G4&gt;I4,MIN($G4-I4,J4-I4)*INDEX('2018_commission_structure-Start'!$A$21:$I$24,MATCH(calcs!$D4,'2018_commission_structure-Start'!$A$21:$A$24,0),MATCH(calcs!P$1,'2018_commission_structure-Start'!$A$21:$I$21,0)),0)</f>
        <v>0</v>
      </c>
      <c r="Q4" s="2">
        <f>IF($G4&gt;J4,MIN($G4-J4,K4-J4)*INDEX('2018_commission_structure-Start'!$A$21:$I$24,MATCH(calcs!$D4,'2018_commission_structure-Start'!$A$21:$A$24,0),MATCH(calcs!Q$1,'2018_commission_structure-Start'!$A$21:$I$21,0)),0)</f>
        <v>0</v>
      </c>
      <c r="R4" s="6">
        <f>IF(G4&gt;K4,(G4-K4)*INDEX('2018_commission_structure-Start'!$A$21:$I$24,MATCH(calcs!$D4,'2018_commission_structure-Start'!$A$21:$A$24,0),MATCH(calcs!R$1,'2018_commission_structure-Start'!$A$21:$I$21,0)),0)</f>
        <v>0</v>
      </c>
      <c r="S4" s="6">
        <f t="shared" si="6"/>
        <v>110652.59999999999</v>
      </c>
      <c r="T4" s="6">
        <f t="shared" si="2"/>
        <v>224105.59999999998</v>
      </c>
    </row>
    <row r="5" spans="1:21" x14ac:dyDescent="0.3">
      <c r="A5">
        <v>5153694038</v>
      </c>
      <c r="B5" t="s">
        <v>13</v>
      </c>
      <c r="C5" t="s">
        <v>14</v>
      </c>
      <c r="D5" t="s">
        <v>10</v>
      </c>
      <c r="E5" s="2">
        <v>105621</v>
      </c>
      <c r="F5">
        <f>COUNTIF(deals_closed!D:D,base_salary!A5)</f>
        <v>20</v>
      </c>
      <c r="G5" s="2">
        <f>SUMIF(deals_closed!D:D,calcs!A5,deals_closed!C:C)</f>
        <v>757866</v>
      </c>
      <c r="H5" s="2">
        <f>VLOOKUP(D5,'2018_commission_structure-Start'!$A$21:$I$24,9,FALSE)</f>
        <v>750000</v>
      </c>
      <c r="I5" s="6">
        <f t="shared" si="3"/>
        <v>937500</v>
      </c>
      <c r="J5" s="9">
        <f t="shared" si="4"/>
        <v>1125000</v>
      </c>
      <c r="K5" s="9">
        <f t="shared" si="5"/>
        <v>1500000</v>
      </c>
      <c r="L5" s="8">
        <f t="shared" si="0"/>
        <v>1.0104880000000001</v>
      </c>
      <c r="M5" t="str">
        <f t="shared" si="1"/>
        <v>100-125%</v>
      </c>
      <c r="N5" s="6">
        <f>MIN(H5,G5)*INDEX('2018_commission_structure-Start'!$A$21:$I$24,MATCH(calcs!$D5,'2018_commission_structure-Start'!$A$21:$A$24,0),MATCH(calcs!N$1,'2018_commission_structure-Start'!$A$21:$I$21,0))</f>
        <v>112500</v>
      </c>
      <c r="O5" s="2">
        <f>IF($G5&gt;H5,MIN($G5-H5,I5-H5)*INDEX('2018_commission_structure-Start'!$A$21:$I$24,MATCH(calcs!$D5,'2018_commission_structure-Start'!$A$21:$A$24,0),MATCH(calcs!O$1,'2018_commission_structure-Start'!$A$21:$I$21,0)),0)</f>
        <v>1494.54</v>
      </c>
      <c r="P5" s="2">
        <f>IF($G5&gt;I5,MIN($G5-I5,J5-I5)*INDEX('2018_commission_structure-Start'!$A$21:$I$24,MATCH(calcs!$D5,'2018_commission_structure-Start'!$A$21:$A$24,0),MATCH(calcs!P$1,'2018_commission_structure-Start'!$A$21:$I$21,0)),0)</f>
        <v>0</v>
      </c>
      <c r="Q5" s="2">
        <f>IF($G5&gt;J5,MIN($G5-J5,K5-J5)*INDEX('2018_commission_structure-Start'!$A$21:$I$24,MATCH(calcs!$D5,'2018_commission_structure-Start'!$A$21:$A$24,0),MATCH(calcs!Q$1,'2018_commission_structure-Start'!$A$21:$I$21,0)),0)</f>
        <v>0</v>
      </c>
      <c r="R5" s="6">
        <f>IF(G5&gt;K5,(G5-K5)*INDEX('2018_commission_structure-Start'!$A$21:$I$24,MATCH(calcs!$D5,'2018_commission_structure-Start'!$A$21:$A$24,0),MATCH(calcs!R$1,'2018_commission_structure-Start'!$A$21:$I$21,0)),0)</f>
        <v>0</v>
      </c>
      <c r="S5" s="6">
        <f t="shared" si="6"/>
        <v>113994.54</v>
      </c>
      <c r="T5" s="6">
        <f t="shared" si="2"/>
        <v>219615.53999999998</v>
      </c>
    </row>
    <row r="6" spans="1:21" x14ac:dyDescent="0.3">
      <c r="A6">
        <v>3824197065</v>
      </c>
      <c r="B6" t="s">
        <v>15</v>
      </c>
      <c r="C6" t="s">
        <v>16</v>
      </c>
      <c r="D6" t="s">
        <v>10</v>
      </c>
      <c r="E6" s="2">
        <v>81431</v>
      </c>
      <c r="F6">
        <f>COUNTIF(deals_closed!D:D,base_salary!A6)</f>
        <v>22</v>
      </c>
      <c r="G6" s="2">
        <f>SUMIF(deals_closed!D:D,calcs!A6,deals_closed!C:C)</f>
        <v>764531</v>
      </c>
      <c r="H6" s="2">
        <f>VLOOKUP(D6,'2018_commission_structure-Start'!$A$21:$I$24,9,FALSE)</f>
        <v>750000</v>
      </c>
      <c r="I6" s="6">
        <f t="shared" si="3"/>
        <v>937500</v>
      </c>
      <c r="J6" s="9">
        <f t="shared" si="4"/>
        <v>1125000</v>
      </c>
      <c r="K6" s="9">
        <f t="shared" si="5"/>
        <v>1500000</v>
      </c>
      <c r="L6" s="8">
        <f t="shared" si="0"/>
        <v>1.0193746666666668</v>
      </c>
      <c r="M6" t="str">
        <f t="shared" si="1"/>
        <v>100-125%</v>
      </c>
      <c r="N6" s="6">
        <f>MIN(H6,G6)*INDEX('2018_commission_structure-Start'!$A$21:$I$24,MATCH(calcs!$D6,'2018_commission_structure-Start'!$A$21:$A$24,0),MATCH(calcs!N$1,'2018_commission_structure-Start'!$A$21:$I$21,0))</f>
        <v>112500</v>
      </c>
      <c r="O6" s="2">
        <f>IF($G6&gt;H6,MIN($G6-H6,I6-H6)*INDEX('2018_commission_structure-Start'!$A$21:$I$24,MATCH(calcs!$D6,'2018_commission_structure-Start'!$A$21:$A$24,0),MATCH(calcs!O$1,'2018_commission_structure-Start'!$A$21:$I$21,0)),0)</f>
        <v>2760.89</v>
      </c>
      <c r="P6" s="2">
        <f>IF($G6&gt;I6,MIN($G6-I6,J6-I6)*INDEX('2018_commission_structure-Start'!$A$21:$I$24,MATCH(calcs!$D6,'2018_commission_structure-Start'!$A$21:$A$24,0),MATCH(calcs!P$1,'2018_commission_structure-Start'!$A$21:$I$21,0)),0)</f>
        <v>0</v>
      </c>
      <c r="Q6" s="2">
        <f>IF($G6&gt;J6,MIN($G6-J6,K6-J6)*INDEX('2018_commission_structure-Start'!$A$21:$I$24,MATCH(calcs!$D6,'2018_commission_structure-Start'!$A$21:$A$24,0),MATCH(calcs!Q$1,'2018_commission_structure-Start'!$A$21:$I$21,0)),0)</f>
        <v>0</v>
      </c>
      <c r="R6" s="6">
        <f>IF(G6&gt;K6,(G6-K6)*INDEX('2018_commission_structure-Start'!$A$21:$I$24,MATCH(calcs!$D6,'2018_commission_structure-Start'!$A$21:$A$24,0),MATCH(calcs!R$1,'2018_commission_structure-Start'!$A$21:$I$21,0)),0)</f>
        <v>0</v>
      </c>
      <c r="S6" s="6">
        <f t="shared" si="6"/>
        <v>115260.89</v>
      </c>
      <c r="T6" s="6">
        <f t="shared" si="2"/>
        <v>196691.89</v>
      </c>
    </row>
    <row r="7" spans="1:21" x14ac:dyDescent="0.3">
      <c r="A7">
        <v>4475496373</v>
      </c>
      <c r="B7" t="s">
        <v>17</v>
      </c>
      <c r="C7" t="s">
        <v>18</v>
      </c>
      <c r="D7" t="s">
        <v>10</v>
      </c>
      <c r="E7" s="2">
        <v>110155</v>
      </c>
      <c r="F7">
        <f>COUNTIF(deals_closed!D:D,base_salary!A7)</f>
        <v>13</v>
      </c>
      <c r="G7" s="2">
        <f>SUMIF(deals_closed!D:D,calcs!A7,deals_closed!C:C)</f>
        <v>529764</v>
      </c>
      <c r="H7" s="2">
        <f>VLOOKUP(D7,'2018_commission_structure-Start'!$A$21:$I$24,9,FALSE)</f>
        <v>750000</v>
      </c>
      <c r="I7" s="6">
        <f t="shared" si="3"/>
        <v>937500</v>
      </c>
      <c r="J7" s="9">
        <f t="shared" si="4"/>
        <v>1125000</v>
      </c>
      <c r="K7" s="9">
        <f t="shared" si="5"/>
        <v>1500000</v>
      </c>
      <c r="L7" s="8">
        <f t="shared" si="0"/>
        <v>0.70635199999999998</v>
      </c>
      <c r="M7" t="str">
        <f t="shared" si="1"/>
        <v>0-100%</v>
      </c>
      <c r="N7" s="6">
        <f>MIN(H7,G7)*INDEX('2018_commission_structure-Start'!$A$21:$I$24,MATCH(calcs!$D7,'2018_commission_structure-Start'!$A$21:$A$24,0),MATCH(calcs!N$1,'2018_commission_structure-Start'!$A$21:$I$21,0))</f>
        <v>79464.599999999991</v>
      </c>
      <c r="O7" s="2">
        <f>IF($G7&gt;H7,MIN($G7-H7,I7-H7)*INDEX('2018_commission_structure-Start'!$A$21:$I$24,MATCH(calcs!$D7,'2018_commission_structure-Start'!$A$21:$A$24,0),MATCH(calcs!O$1,'2018_commission_structure-Start'!$A$21:$I$21,0)),0)</f>
        <v>0</v>
      </c>
      <c r="P7" s="2">
        <f>IF($G7&gt;I7,MIN($G7-I7,J7-I7)*INDEX('2018_commission_structure-Start'!$A$21:$I$24,MATCH(calcs!$D7,'2018_commission_structure-Start'!$A$21:$A$24,0),MATCH(calcs!P$1,'2018_commission_structure-Start'!$A$21:$I$21,0)),0)</f>
        <v>0</v>
      </c>
      <c r="Q7" s="2">
        <f>IF($G7&gt;J7,MIN($G7-J7,K7-J7)*INDEX('2018_commission_structure-Start'!$A$21:$I$24,MATCH(calcs!$D7,'2018_commission_structure-Start'!$A$21:$A$24,0),MATCH(calcs!Q$1,'2018_commission_structure-Start'!$A$21:$I$21,0)),0)</f>
        <v>0</v>
      </c>
      <c r="R7" s="6">
        <f>IF(G7&gt;K7,(G7-K7)*INDEX('2018_commission_structure-Start'!$A$21:$I$24,MATCH(calcs!$D7,'2018_commission_structure-Start'!$A$21:$A$24,0),MATCH(calcs!R$1,'2018_commission_structure-Start'!$A$21:$I$21,0)),0)</f>
        <v>0</v>
      </c>
      <c r="S7" s="6">
        <f t="shared" si="6"/>
        <v>79464.599999999991</v>
      </c>
      <c r="T7" s="6">
        <f t="shared" si="2"/>
        <v>189619.59999999998</v>
      </c>
    </row>
    <row r="8" spans="1:21" x14ac:dyDescent="0.3">
      <c r="A8">
        <v>101658508</v>
      </c>
      <c r="B8" t="s">
        <v>19</v>
      </c>
      <c r="C8" t="s">
        <v>20</v>
      </c>
      <c r="D8" t="s">
        <v>7</v>
      </c>
      <c r="E8" s="2">
        <v>63106</v>
      </c>
      <c r="F8">
        <f>COUNTIF(deals_closed!D:D,base_salary!A8)</f>
        <v>22</v>
      </c>
      <c r="G8" s="2">
        <f>SUMIF(deals_closed!D:D,calcs!A8,deals_closed!C:C)</f>
        <v>703757</v>
      </c>
      <c r="H8" s="2">
        <f>VLOOKUP(D8,'2018_commission_structure-Start'!$A$21:$I$24,9,FALSE)</f>
        <v>500000</v>
      </c>
      <c r="I8" s="6">
        <f t="shared" si="3"/>
        <v>625000</v>
      </c>
      <c r="J8" s="9">
        <f t="shared" si="4"/>
        <v>750000</v>
      </c>
      <c r="K8" s="9">
        <f t="shared" si="5"/>
        <v>1000000</v>
      </c>
      <c r="L8" s="8">
        <f t="shared" si="0"/>
        <v>1.4075139999999999</v>
      </c>
      <c r="M8" t="str">
        <f t="shared" si="1"/>
        <v>125-150%</v>
      </c>
      <c r="N8" s="6">
        <f>MIN(H8,G8)*INDEX('2018_commission_structure-Start'!$A$21:$I$24,MATCH(calcs!$D8,'2018_commission_structure-Start'!$A$21:$A$24,0),MATCH(calcs!N$1,'2018_commission_structure-Start'!$A$21:$I$21,0))</f>
        <v>50000</v>
      </c>
      <c r="O8" s="2">
        <f>IF($G8&gt;H8,MIN($G8-H8,I8-H8)*INDEX('2018_commission_structure-Start'!$A$21:$I$24,MATCH(calcs!$D8,'2018_commission_structure-Start'!$A$21:$A$24,0),MATCH(calcs!O$1,'2018_commission_structure-Start'!$A$21:$I$21,0)),0)</f>
        <v>18750</v>
      </c>
      <c r="P8" s="2">
        <f>IF($G8&gt;I8,MIN($G8-I8,J8-I8)*INDEX('2018_commission_structure-Start'!$A$21:$I$24,MATCH(calcs!$D8,'2018_commission_structure-Start'!$A$21:$A$24,0),MATCH(calcs!P$1,'2018_commission_structure-Start'!$A$21:$I$21,0)),0)</f>
        <v>14176.26</v>
      </c>
      <c r="Q8" s="2">
        <f>IF($G8&gt;J8,MIN($G8-J8,K8-J8)*INDEX('2018_commission_structure-Start'!$A$21:$I$24,MATCH(calcs!$D8,'2018_commission_structure-Start'!$A$21:$A$24,0),MATCH(calcs!Q$1,'2018_commission_structure-Start'!$A$21:$I$21,0)),0)</f>
        <v>0</v>
      </c>
      <c r="R8" s="6">
        <f>IF(G8&gt;K8,(G8-K8)*INDEX('2018_commission_structure-Start'!$A$21:$I$24,MATCH(calcs!$D8,'2018_commission_structure-Start'!$A$21:$A$24,0),MATCH(calcs!R$1,'2018_commission_structure-Start'!$A$21:$I$21,0)),0)</f>
        <v>0</v>
      </c>
      <c r="S8" s="6">
        <f t="shared" si="6"/>
        <v>82926.259999999995</v>
      </c>
      <c r="T8" s="6">
        <f t="shared" si="2"/>
        <v>146032.26</v>
      </c>
    </row>
    <row r="9" spans="1:21" x14ac:dyDescent="0.3">
      <c r="A9">
        <v>7178607831</v>
      </c>
      <c r="B9" t="s">
        <v>21</v>
      </c>
      <c r="C9" t="s">
        <v>22</v>
      </c>
      <c r="D9" t="s">
        <v>10</v>
      </c>
      <c r="E9" s="2">
        <v>93727</v>
      </c>
      <c r="F9">
        <f>COUNTIF(deals_closed!D:D,base_salary!A9)</f>
        <v>22</v>
      </c>
      <c r="G9" s="2">
        <f>SUMIF(deals_closed!D:D,calcs!A9,deals_closed!C:C)</f>
        <v>777660</v>
      </c>
      <c r="H9" s="2">
        <f>VLOOKUP(D9,'2018_commission_structure-Start'!$A$21:$I$24,9,FALSE)</f>
        <v>750000</v>
      </c>
      <c r="I9" s="6">
        <f t="shared" si="3"/>
        <v>937500</v>
      </c>
      <c r="J9" s="9">
        <f t="shared" si="4"/>
        <v>1125000</v>
      </c>
      <c r="K9" s="9">
        <f t="shared" si="5"/>
        <v>1500000</v>
      </c>
      <c r="L9" s="8">
        <f t="shared" si="0"/>
        <v>1.03688</v>
      </c>
      <c r="M9" t="str">
        <f t="shared" si="1"/>
        <v>100-125%</v>
      </c>
      <c r="N9" s="6">
        <f>MIN(H9,G9)*INDEX('2018_commission_structure-Start'!$A$21:$I$24,MATCH(calcs!$D9,'2018_commission_structure-Start'!$A$21:$A$24,0),MATCH(calcs!N$1,'2018_commission_structure-Start'!$A$21:$I$21,0))</f>
        <v>112500</v>
      </c>
      <c r="O9" s="2">
        <f>IF($G9&gt;H9,MIN($G9-H9,I9-H9)*INDEX('2018_commission_structure-Start'!$A$21:$I$24,MATCH(calcs!$D9,'2018_commission_structure-Start'!$A$21:$A$24,0),MATCH(calcs!O$1,'2018_commission_structure-Start'!$A$21:$I$21,0)),0)</f>
        <v>5255.4</v>
      </c>
      <c r="P9" s="2">
        <f>IF($G9&gt;I9,MIN($G9-I9,J9-I9)*INDEX('2018_commission_structure-Start'!$A$21:$I$24,MATCH(calcs!$D9,'2018_commission_structure-Start'!$A$21:$A$24,0),MATCH(calcs!P$1,'2018_commission_structure-Start'!$A$21:$I$21,0)),0)</f>
        <v>0</v>
      </c>
      <c r="Q9" s="2">
        <f>IF($G9&gt;J9,MIN($G9-J9,K9-J9)*INDEX('2018_commission_structure-Start'!$A$21:$I$24,MATCH(calcs!$D9,'2018_commission_structure-Start'!$A$21:$A$24,0),MATCH(calcs!Q$1,'2018_commission_structure-Start'!$A$21:$I$21,0)),0)</f>
        <v>0</v>
      </c>
      <c r="R9" s="6">
        <f>IF(G9&gt;K9,(G9-K9)*INDEX('2018_commission_structure-Start'!$A$21:$I$24,MATCH(calcs!$D9,'2018_commission_structure-Start'!$A$21:$A$24,0),MATCH(calcs!R$1,'2018_commission_structure-Start'!$A$21:$I$21,0)),0)</f>
        <v>0</v>
      </c>
      <c r="S9" s="6">
        <f t="shared" si="6"/>
        <v>117755.4</v>
      </c>
      <c r="T9" s="6">
        <f t="shared" si="2"/>
        <v>211482.4</v>
      </c>
    </row>
    <row r="10" spans="1:21" x14ac:dyDescent="0.3">
      <c r="A10">
        <v>4783377790</v>
      </c>
      <c r="B10" t="s">
        <v>23</v>
      </c>
      <c r="C10" t="s">
        <v>24</v>
      </c>
      <c r="D10" t="s">
        <v>10</v>
      </c>
      <c r="E10" s="2">
        <v>110817</v>
      </c>
      <c r="F10">
        <f>COUNTIF(deals_closed!D:D,base_salary!A10)</f>
        <v>19</v>
      </c>
      <c r="G10" s="2">
        <f>SUMIF(deals_closed!D:D,calcs!A10,deals_closed!C:C)</f>
        <v>713679</v>
      </c>
      <c r="H10" s="2">
        <f>VLOOKUP(D10,'2018_commission_structure-Start'!$A$21:$I$24,9,FALSE)</f>
        <v>750000</v>
      </c>
      <c r="I10" s="6">
        <f t="shared" si="3"/>
        <v>937500</v>
      </c>
      <c r="J10" s="9">
        <f t="shared" si="4"/>
        <v>1125000</v>
      </c>
      <c r="K10" s="9">
        <f t="shared" si="5"/>
        <v>1500000</v>
      </c>
      <c r="L10" s="8">
        <f t="shared" si="0"/>
        <v>0.95157199999999997</v>
      </c>
      <c r="M10" t="str">
        <f t="shared" si="1"/>
        <v>0-100%</v>
      </c>
      <c r="N10" s="6">
        <f>MIN(H10,G10)*INDEX('2018_commission_structure-Start'!$A$21:$I$24,MATCH(calcs!$D10,'2018_commission_structure-Start'!$A$21:$A$24,0),MATCH(calcs!N$1,'2018_commission_structure-Start'!$A$21:$I$21,0))</f>
        <v>107051.84999999999</v>
      </c>
      <c r="O10" s="2">
        <f>IF($G10&gt;H10,MIN($G10-H10,I10-H10)*INDEX('2018_commission_structure-Start'!$A$21:$I$24,MATCH(calcs!$D10,'2018_commission_structure-Start'!$A$21:$A$24,0),MATCH(calcs!O$1,'2018_commission_structure-Start'!$A$21:$I$21,0)),0)</f>
        <v>0</v>
      </c>
      <c r="P10" s="2">
        <f>IF($G10&gt;I10,MIN($G10-I10,J10-I10)*INDEX('2018_commission_structure-Start'!$A$21:$I$24,MATCH(calcs!$D10,'2018_commission_structure-Start'!$A$21:$A$24,0),MATCH(calcs!P$1,'2018_commission_structure-Start'!$A$21:$I$21,0)),0)</f>
        <v>0</v>
      </c>
      <c r="Q10" s="2">
        <f>IF($G10&gt;J10,MIN($G10-J10,K10-J10)*INDEX('2018_commission_structure-Start'!$A$21:$I$24,MATCH(calcs!$D10,'2018_commission_structure-Start'!$A$21:$A$24,0),MATCH(calcs!Q$1,'2018_commission_structure-Start'!$A$21:$I$21,0)),0)</f>
        <v>0</v>
      </c>
      <c r="R10" s="6">
        <f>IF(G10&gt;K10,(G10-K10)*INDEX('2018_commission_structure-Start'!$A$21:$I$24,MATCH(calcs!$D10,'2018_commission_structure-Start'!$A$21:$A$24,0),MATCH(calcs!R$1,'2018_commission_structure-Start'!$A$21:$I$21,0)),0)</f>
        <v>0</v>
      </c>
      <c r="S10" s="6">
        <f t="shared" si="6"/>
        <v>107051.84999999999</v>
      </c>
      <c r="T10" s="6">
        <f t="shared" si="2"/>
        <v>217868.84999999998</v>
      </c>
    </row>
    <row r="11" spans="1:21" x14ac:dyDescent="0.3">
      <c r="A11">
        <v>9023313240</v>
      </c>
      <c r="B11" t="s">
        <v>25</v>
      </c>
      <c r="C11" t="s">
        <v>26</v>
      </c>
      <c r="D11" t="s">
        <v>10</v>
      </c>
      <c r="E11" s="2">
        <v>119728</v>
      </c>
      <c r="F11">
        <f>COUNTIF(deals_closed!D:D,base_salary!A11)</f>
        <v>17</v>
      </c>
      <c r="G11" s="2">
        <f>SUMIF(deals_closed!D:D,calcs!A11,deals_closed!C:C)</f>
        <v>714914</v>
      </c>
      <c r="H11" s="2">
        <f>VLOOKUP(D11,'2018_commission_structure-Start'!$A$21:$I$24,9,FALSE)</f>
        <v>750000</v>
      </c>
      <c r="I11" s="6">
        <f t="shared" si="3"/>
        <v>937500</v>
      </c>
      <c r="J11" s="9">
        <f t="shared" si="4"/>
        <v>1125000</v>
      </c>
      <c r="K11" s="9">
        <f t="shared" si="5"/>
        <v>1500000</v>
      </c>
      <c r="L11" s="8">
        <f t="shared" si="0"/>
        <v>0.95321866666666666</v>
      </c>
      <c r="M11" t="str">
        <f t="shared" si="1"/>
        <v>0-100%</v>
      </c>
      <c r="N11" s="6">
        <f>MIN(H11,G11)*INDEX('2018_commission_structure-Start'!$A$21:$I$24,MATCH(calcs!$D11,'2018_commission_structure-Start'!$A$21:$A$24,0),MATCH(calcs!N$1,'2018_commission_structure-Start'!$A$21:$I$21,0))</f>
        <v>107237.09999999999</v>
      </c>
      <c r="O11" s="2">
        <f>IF($G11&gt;H11,MIN($G11-H11,I11-H11)*INDEX('2018_commission_structure-Start'!$A$21:$I$24,MATCH(calcs!$D11,'2018_commission_structure-Start'!$A$21:$A$24,0),MATCH(calcs!O$1,'2018_commission_structure-Start'!$A$21:$I$21,0)),0)</f>
        <v>0</v>
      </c>
      <c r="P11" s="2">
        <f>IF($G11&gt;I11,MIN($G11-I11,J11-I11)*INDEX('2018_commission_structure-Start'!$A$21:$I$24,MATCH(calcs!$D11,'2018_commission_structure-Start'!$A$21:$A$24,0),MATCH(calcs!P$1,'2018_commission_structure-Start'!$A$21:$I$21,0)),0)</f>
        <v>0</v>
      </c>
      <c r="Q11" s="2">
        <f>IF($G11&gt;J11,MIN($G11-J11,K11-J11)*INDEX('2018_commission_structure-Start'!$A$21:$I$24,MATCH(calcs!$D11,'2018_commission_structure-Start'!$A$21:$A$24,0),MATCH(calcs!Q$1,'2018_commission_structure-Start'!$A$21:$I$21,0)),0)</f>
        <v>0</v>
      </c>
      <c r="R11" s="6">
        <f>IF(G11&gt;K11,(G11-K11)*INDEX('2018_commission_structure-Start'!$A$21:$I$24,MATCH(calcs!$D11,'2018_commission_structure-Start'!$A$21:$A$24,0),MATCH(calcs!R$1,'2018_commission_structure-Start'!$A$21:$I$21,0)),0)</f>
        <v>0</v>
      </c>
      <c r="S11" s="6">
        <f t="shared" si="6"/>
        <v>107237.09999999999</v>
      </c>
      <c r="T11" s="6">
        <f t="shared" si="2"/>
        <v>226965.09999999998</v>
      </c>
    </row>
    <row r="12" spans="1:21" x14ac:dyDescent="0.3">
      <c r="A12">
        <v>2659144249</v>
      </c>
      <c r="B12" t="s">
        <v>27</v>
      </c>
      <c r="C12" t="s">
        <v>28</v>
      </c>
      <c r="D12" t="s">
        <v>29</v>
      </c>
      <c r="E12" s="2">
        <v>59822</v>
      </c>
      <c r="F12">
        <f>COUNTIF(deals_closed!D:D,base_salary!A12)</f>
        <v>23</v>
      </c>
      <c r="G12" s="2">
        <f>SUMIF(deals_closed!D:D,calcs!A12,deals_closed!C:C)</f>
        <v>871918</v>
      </c>
      <c r="H12" s="2">
        <f>VLOOKUP(D12,'2018_commission_structure-Start'!$A$21:$I$24,9,FALSE)</f>
        <v>600000</v>
      </c>
      <c r="I12" s="6">
        <f t="shared" si="3"/>
        <v>750000</v>
      </c>
      <c r="J12" s="9">
        <f t="shared" si="4"/>
        <v>900000</v>
      </c>
      <c r="K12" s="9">
        <f t="shared" si="5"/>
        <v>1200000</v>
      </c>
      <c r="L12" s="8">
        <f t="shared" si="0"/>
        <v>1.4531966666666667</v>
      </c>
      <c r="M12" t="str">
        <f t="shared" si="1"/>
        <v>125-150%</v>
      </c>
      <c r="N12" s="6">
        <f>MIN(H12,G12)*INDEX('2018_commission_structure-Start'!$A$21:$I$24,MATCH(calcs!$D12,'2018_commission_structure-Start'!$A$21:$A$24,0),MATCH(calcs!N$1,'2018_commission_structure-Start'!$A$21:$I$21,0))</f>
        <v>78000</v>
      </c>
      <c r="O12" s="2">
        <f>IF($G12&gt;H12,MIN($G12-H12,I12-H12)*INDEX('2018_commission_structure-Start'!$A$21:$I$24,MATCH(calcs!$D12,'2018_commission_structure-Start'!$A$21:$A$24,0),MATCH(calcs!O$1,'2018_commission_structure-Start'!$A$21:$I$21,0)),0)</f>
        <v>25500.000000000004</v>
      </c>
      <c r="P12" s="2">
        <f>IF($G12&gt;I12,MIN($G12-I12,J12-I12)*INDEX('2018_commission_structure-Start'!$A$21:$I$24,MATCH(calcs!$D12,'2018_commission_structure-Start'!$A$21:$A$24,0),MATCH(calcs!P$1,'2018_commission_structure-Start'!$A$21:$I$21,0)),0)</f>
        <v>25602.78</v>
      </c>
      <c r="Q12" s="2">
        <f>IF($G12&gt;J12,MIN($G12-J12,K12-J12)*INDEX('2018_commission_structure-Start'!$A$21:$I$24,MATCH(calcs!$D12,'2018_commission_structure-Start'!$A$21:$A$24,0),MATCH(calcs!Q$1,'2018_commission_structure-Start'!$A$21:$I$21,0)),0)</f>
        <v>0</v>
      </c>
      <c r="R12" s="6">
        <f>IF(G12&gt;K12,(G12-K12)*INDEX('2018_commission_structure-Start'!$A$21:$I$24,MATCH(calcs!$D12,'2018_commission_structure-Start'!$A$21:$A$24,0),MATCH(calcs!R$1,'2018_commission_structure-Start'!$A$21:$I$21,0)),0)</f>
        <v>0</v>
      </c>
      <c r="S12" s="6">
        <f t="shared" si="6"/>
        <v>129102.78</v>
      </c>
      <c r="T12" s="6">
        <f t="shared" si="2"/>
        <v>188924.78</v>
      </c>
    </row>
    <row r="13" spans="1:21" x14ac:dyDescent="0.3">
      <c r="A13">
        <v>9892583027</v>
      </c>
      <c r="B13" t="s">
        <v>30</v>
      </c>
      <c r="C13" t="s">
        <v>31</v>
      </c>
      <c r="D13" t="s">
        <v>10</v>
      </c>
      <c r="E13" s="2">
        <v>96592</v>
      </c>
      <c r="F13">
        <f>COUNTIF(deals_closed!D:D,base_salary!A13)</f>
        <v>21</v>
      </c>
      <c r="G13" s="2">
        <f>SUMIF(deals_closed!D:D,calcs!A13,deals_closed!C:C)</f>
        <v>785055</v>
      </c>
      <c r="H13" s="2">
        <f>VLOOKUP(D13,'2018_commission_structure-Start'!$A$21:$I$24,9,FALSE)</f>
        <v>750000</v>
      </c>
      <c r="I13" s="6">
        <f t="shared" si="3"/>
        <v>937500</v>
      </c>
      <c r="J13" s="9">
        <f t="shared" si="4"/>
        <v>1125000</v>
      </c>
      <c r="K13" s="9">
        <f t="shared" si="5"/>
        <v>1500000</v>
      </c>
      <c r="L13" s="8">
        <f t="shared" si="0"/>
        <v>1.04674</v>
      </c>
      <c r="M13" t="str">
        <f t="shared" si="1"/>
        <v>100-125%</v>
      </c>
      <c r="N13" s="6">
        <f>MIN(H13,G13)*INDEX('2018_commission_structure-Start'!$A$21:$I$24,MATCH(calcs!$D13,'2018_commission_structure-Start'!$A$21:$A$24,0),MATCH(calcs!N$1,'2018_commission_structure-Start'!$A$21:$I$21,0))</f>
        <v>112500</v>
      </c>
      <c r="O13" s="2">
        <f>IF($G13&gt;H13,MIN($G13-H13,I13-H13)*INDEX('2018_commission_structure-Start'!$A$21:$I$24,MATCH(calcs!$D13,'2018_commission_structure-Start'!$A$21:$A$24,0),MATCH(calcs!O$1,'2018_commission_structure-Start'!$A$21:$I$21,0)),0)</f>
        <v>6660.45</v>
      </c>
      <c r="P13" s="2">
        <f>IF($G13&gt;I13,MIN($G13-I13,J13-I13)*INDEX('2018_commission_structure-Start'!$A$21:$I$24,MATCH(calcs!$D13,'2018_commission_structure-Start'!$A$21:$A$24,0),MATCH(calcs!P$1,'2018_commission_structure-Start'!$A$21:$I$21,0)),0)</f>
        <v>0</v>
      </c>
      <c r="Q13" s="2">
        <f>IF($G13&gt;J13,MIN($G13-J13,K13-J13)*INDEX('2018_commission_structure-Start'!$A$21:$I$24,MATCH(calcs!$D13,'2018_commission_structure-Start'!$A$21:$A$24,0),MATCH(calcs!Q$1,'2018_commission_structure-Start'!$A$21:$I$21,0)),0)</f>
        <v>0</v>
      </c>
      <c r="R13" s="6">
        <f>IF(G13&gt;K13,(G13-K13)*INDEX('2018_commission_structure-Start'!$A$21:$I$24,MATCH(calcs!$D13,'2018_commission_structure-Start'!$A$21:$A$24,0),MATCH(calcs!R$1,'2018_commission_structure-Start'!$A$21:$I$21,0)),0)</f>
        <v>0</v>
      </c>
      <c r="S13" s="6">
        <f t="shared" si="6"/>
        <v>119160.45</v>
      </c>
      <c r="T13" s="6">
        <f t="shared" si="2"/>
        <v>215752.45</v>
      </c>
    </row>
    <row r="14" spans="1:21" x14ac:dyDescent="0.3">
      <c r="A14">
        <v>3381164996</v>
      </c>
      <c r="B14" t="s">
        <v>32</v>
      </c>
      <c r="C14" t="s">
        <v>33</v>
      </c>
      <c r="D14" t="s">
        <v>10</v>
      </c>
      <c r="E14" s="2">
        <v>75882</v>
      </c>
      <c r="F14">
        <f>COUNTIF(deals_closed!D:D,base_salary!A14)</f>
        <v>22</v>
      </c>
      <c r="G14" s="2">
        <f>SUMIF(deals_closed!D:D,calcs!A14,deals_closed!C:C)</f>
        <v>734144</v>
      </c>
      <c r="H14" s="2">
        <f>VLOOKUP(D14,'2018_commission_structure-Start'!$A$21:$I$24,9,FALSE)</f>
        <v>750000</v>
      </c>
      <c r="I14" s="6">
        <f t="shared" si="3"/>
        <v>937500</v>
      </c>
      <c r="J14" s="9">
        <f t="shared" si="4"/>
        <v>1125000</v>
      </c>
      <c r="K14" s="9">
        <f t="shared" si="5"/>
        <v>1500000</v>
      </c>
      <c r="L14" s="8">
        <f t="shared" si="0"/>
        <v>0.97885866666666665</v>
      </c>
      <c r="M14" t="str">
        <f t="shared" si="1"/>
        <v>0-100%</v>
      </c>
      <c r="N14" s="6">
        <f>MIN(H14,G14)*INDEX('2018_commission_structure-Start'!$A$21:$I$24,MATCH(calcs!$D14,'2018_commission_structure-Start'!$A$21:$A$24,0),MATCH(calcs!N$1,'2018_commission_structure-Start'!$A$21:$I$21,0))</f>
        <v>110121.59999999999</v>
      </c>
      <c r="O14" s="2">
        <f>IF($G14&gt;H14,MIN($G14-H14,I14-H14)*INDEX('2018_commission_structure-Start'!$A$21:$I$24,MATCH(calcs!$D14,'2018_commission_structure-Start'!$A$21:$A$24,0),MATCH(calcs!O$1,'2018_commission_structure-Start'!$A$21:$I$21,0)),0)</f>
        <v>0</v>
      </c>
      <c r="P14" s="2">
        <f>IF($G14&gt;I14,MIN($G14-I14,J14-I14)*INDEX('2018_commission_structure-Start'!$A$21:$I$24,MATCH(calcs!$D14,'2018_commission_structure-Start'!$A$21:$A$24,0),MATCH(calcs!P$1,'2018_commission_structure-Start'!$A$21:$I$21,0)),0)</f>
        <v>0</v>
      </c>
      <c r="Q14" s="2">
        <f>IF($G14&gt;J14,MIN($G14-J14,K14-J14)*INDEX('2018_commission_structure-Start'!$A$21:$I$24,MATCH(calcs!$D14,'2018_commission_structure-Start'!$A$21:$A$24,0),MATCH(calcs!Q$1,'2018_commission_structure-Start'!$A$21:$I$21,0)),0)</f>
        <v>0</v>
      </c>
      <c r="R14" s="6">
        <f>IF(G14&gt;K14,(G14-K14)*INDEX('2018_commission_structure-Start'!$A$21:$I$24,MATCH(calcs!$D14,'2018_commission_structure-Start'!$A$21:$A$24,0),MATCH(calcs!R$1,'2018_commission_structure-Start'!$A$21:$I$21,0)),0)</f>
        <v>0</v>
      </c>
      <c r="S14" s="6">
        <f t="shared" si="6"/>
        <v>110121.59999999999</v>
      </c>
      <c r="T14" s="6">
        <f t="shared" si="2"/>
        <v>186003.59999999998</v>
      </c>
    </row>
    <row r="15" spans="1:21" x14ac:dyDescent="0.3">
      <c r="A15">
        <v>3469413983</v>
      </c>
      <c r="B15" t="s">
        <v>34</v>
      </c>
      <c r="C15" t="s">
        <v>35</v>
      </c>
      <c r="D15" t="s">
        <v>7</v>
      </c>
      <c r="E15" s="2">
        <v>38104</v>
      </c>
      <c r="F15">
        <f>COUNTIF(deals_closed!D:D,base_salary!A15)</f>
        <v>20</v>
      </c>
      <c r="G15" s="2">
        <f>SUMIF(deals_closed!D:D,calcs!A15,deals_closed!C:C)</f>
        <v>665862</v>
      </c>
      <c r="H15" s="2">
        <f>VLOOKUP(D15,'2018_commission_structure-Start'!$A$21:$I$24,9,FALSE)</f>
        <v>500000</v>
      </c>
      <c r="I15" s="6">
        <f t="shared" si="3"/>
        <v>625000</v>
      </c>
      <c r="J15" s="9">
        <f t="shared" si="4"/>
        <v>750000</v>
      </c>
      <c r="K15" s="9">
        <f t="shared" si="5"/>
        <v>1000000</v>
      </c>
      <c r="L15" s="8">
        <f t="shared" si="0"/>
        <v>1.3317239999999999</v>
      </c>
      <c r="M15" t="str">
        <f t="shared" si="1"/>
        <v>125-150%</v>
      </c>
      <c r="N15" s="6">
        <f>MIN(H15,G15)*INDEX('2018_commission_structure-Start'!$A$21:$I$24,MATCH(calcs!$D15,'2018_commission_structure-Start'!$A$21:$A$24,0),MATCH(calcs!N$1,'2018_commission_structure-Start'!$A$21:$I$21,0))</f>
        <v>50000</v>
      </c>
      <c r="O15" s="2">
        <f>IF($G15&gt;H15,MIN($G15-H15,I15-H15)*INDEX('2018_commission_structure-Start'!$A$21:$I$24,MATCH(calcs!$D15,'2018_commission_structure-Start'!$A$21:$A$24,0),MATCH(calcs!O$1,'2018_commission_structure-Start'!$A$21:$I$21,0)),0)</f>
        <v>18750</v>
      </c>
      <c r="P15" s="2">
        <f>IF($G15&gt;I15,MIN($G15-I15,J15-I15)*INDEX('2018_commission_structure-Start'!$A$21:$I$24,MATCH(calcs!$D15,'2018_commission_structure-Start'!$A$21:$A$24,0),MATCH(calcs!P$1,'2018_commission_structure-Start'!$A$21:$I$21,0)),0)</f>
        <v>7355.16</v>
      </c>
      <c r="Q15" s="2">
        <f>IF($G15&gt;J15,MIN($G15-J15,K15-J15)*INDEX('2018_commission_structure-Start'!$A$21:$I$24,MATCH(calcs!$D15,'2018_commission_structure-Start'!$A$21:$A$24,0),MATCH(calcs!Q$1,'2018_commission_structure-Start'!$A$21:$I$21,0)),0)</f>
        <v>0</v>
      </c>
      <c r="R15" s="6">
        <f>IF(G15&gt;K15,(G15-K15)*INDEX('2018_commission_structure-Start'!$A$21:$I$24,MATCH(calcs!$D15,'2018_commission_structure-Start'!$A$21:$A$24,0),MATCH(calcs!R$1,'2018_commission_structure-Start'!$A$21:$I$21,0)),0)</f>
        <v>0</v>
      </c>
      <c r="S15" s="6">
        <f t="shared" si="6"/>
        <v>76105.16</v>
      </c>
      <c r="T15" s="6">
        <f t="shared" si="2"/>
        <v>114209.16</v>
      </c>
    </row>
    <row r="16" spans="1:21" x14ac:dyDescent="0.3">
      <c r="A16">
        <v>1263903657</v>
      </c>
      <c r="B16" t="s">
        <v>36</v>
      </c>
      <c r="C16" t="s">
        <v>37</v>
      </c>
      <c r="D16" t="s">
        <v>10</v>
      </c>
      <c r="E16" s="2">
        <v>99988</v>
      </c>
      <c r="F16">
        <f>COUNTIF(deals_closed!D:D,base_salary!A16)</f>
        <v>17</v>
      </c>
      <c r="G16" s="2">
        <f>SUMIF(deals_closed!D:D,calcs!A16,deals_closed!C:C)</f>
        <v>661373</v>
      </c>
      <c r="H16" s="2">
        <f>VLOOKUP(D16,'2018_commission_structure-Start'!$A$21:$I$24,9,FALSE)</f>
        <v>750000</v>
      </c>
      <c r="I16" s="6">
        <f t="shared" si="3"/>
        <v>937500</v>
      </c>
      <c r="J16" s="9">
        <f t="shared" si="4"/>
        <v>1125000</v>
      </c>
      <c r="K16" s="9">
        <f t="shared" si="5"/>
        <v>1500000</v>
      </c>
      <c r="L16" s="8">
        <f t="shared" si="0"/>
        <v>0.88183066666666665</v>
      </c>
      <c r="M16" t="str">
        <f t="shared" si="1"/>
        <v>0-100%</v>
      </c>
      <c r="N16" s="6">
        <f>MIN(H16,G16)*INDEX('2018_commission_structure-Start'!$A$21:$I$24,MATCH(calcs!$D16,'2018_commission_structure-Start'!$A$21:$A$24,0),MATCH(calcs!N$1,'2018_commission_structure-Start'!$A$21:$I$21,0))</f>
        <v>99205.95</v>
      </c>
      <c r="O16" s="2">
        <f>IF($G16&gt;H16,MIN($G16-H16,I16-H16)*INDEX('2018_commission_structure-Start'!$A$21:$I$24,MATCH(calcs!$D16,'2018_commission_structure-Start'!$A$21:$A$24,0),MATCH(calcs!O$1,'2018_commission_structure-Start'!$A$21:$I$21,0)),0)</f>
        <v>0</v>
      </c>
      <c r="P16" s="2">
        <f>IF($G16&gt;I16,MIN($G16-I16,J16-I16)*INDEX('2018_commission_structure-Start'!$A$21:$I$24,MATCH(calcs!$D16,'2018_commission_structure-Start'!$A$21:$A$24,0),MATCH(calcs!P$1,'2018_commission_structure-Start'!$A$21:$I$21,0)),0)</f>
        <v>0</v>
      </c>
      <c r="Q16" s="2">
        <f>IF($G16&gt;J16,MIN($G16-J16,K16-J16)*INDEX('2018_commission_structure-Start'!$A$21:$I$24,MATCH(calcs!$D16,'2018_commission_structure-Start'!$A$21:$A$24,0),MATCH(calcs!Q$1,'2018_commission_structure-Start'!$A$21:$I$21,0)),0)</f>
        <v>0</v>
      </c>
      <c r="R16" s="6">
        <f>IF(G16&gt;K16,(G16-K16)*INDEX('2018_commission_structure-Start'!$A$21:$I$24,MATCH(calcs!$D16,'2018_commission_structure-Start'!$A$21:$A$24,0),MATCH(calcs!R$1,'2018_commission_structure-Start'!$A$21:$I$21,0)),0)</f>
        <v>0</v>
      </c>
      <c r="S16" s="6">
        <f t="shared" si="6"/>
        <v>99205.95</v>
      </c>
      <c r="T16" s="6">
        <f t="shared" si="2"/>
        <v>199193.95</v>
      </c>
    </row>
    <row r="17" spans="1:20" x14ac:dyDescent="0.3">
      <c r="A17">
        <v>8173067724</v>
      </c>
      <c r="B17" t="s">
        <v>38</v>
      </c>
      <c r="C17" t="s">
        <v>39</v>
      </c>
      <c r="D17" t="s">
        <v>7</v>
      </c>
      <c r="E17" s="2">
        <v>47147</v>
      </c>
      <c r="F17">
        <f>COUNTIF(deals_closed!D:D,base_salary!A17)</f>
        <v>21</v>
      </c>
      <c r="G17" s="2">
        <f>SUMIF(deals_closed!D:D,calcs!A17,deals_closed!C:C)</f>
        <v>760710</v>
      </c>
      <c r="H17" s="2">
        <f>VLOOKUP(D17,'2018_commission_structure-Start'!$A$21:$I$24,9,FALSE)</f>
        <v>500000</v>
      </c>
      <c r="I17" s="6">
        <f t="shared" si="3"/>
        <v>625000</v>
      </c>
      <c r="J17" s="9">
        <f t="shared" si="4"/>
        <v>750000</v>
      </c>
      <c r="K17" s="9">
        <f t="shared" si="5"/>
        <v>1000000</v>
      </c>
      <c r="L17" s="8">
        <f t="shared" si="0"/>
        <v>1.52142</v>
      </c>
      <c r="M17" t="str">
        <f t="shared" si="1"/>
        <v>150-200%</v>
      </c>
      <c r="N17" s="6">
        <f>MIN(H17,G17)*INDEX('2018_commission_structure-Start'!$A$21:$I$24,MATCH(calcs!$D17,'2018_commission_structure-Start'!$A$21:$A$24,0),MATCH(calcs!N$1,'2018_commission_structure-Start'!$A$21:$I$21,0))</f>
        <v>50000</v>
      </c>
      <c r="O17" s="2">
        <f>IF($G17&gt;H17,MIN($G17-H17,I17-H17)*INDEX('2018_commission_structure-Start'!$A$21:$I$24,MATCH(calcs!$D17,'2018_commission_structure-Start'!$A$21:$A$24,0),MATCH(calcs!O$1,'2018_commission_structure-Start'!$A$21:$I$21,0)),0)</f>
        <v>18750</v>
      </c>
      <c r="P17" s="2">
        <f>IF($G17&gt;I17,MIN($G17-I17,J17-I17)*INDEX('2018_commission_structure-Start'!$A$21:$I$24,MATCH(calcs!$D17,'2018_commission_structure-Start'!$A$21:$A$24,0),MATCH(calcs!P$1,'2018_commission_structure-Start'!$A$21:$I$21,0)),0)</f>
        <v>22500</v>
      </c>
      <c r="Q17" s="2">
        <f>IF($G17&gt;J17,MIN($G17-J17,K17-J17)*INDEX('2018_commission_structure-Start'!$A$21:$I$24,MATCH(calcs!$D17,'2018_commission_structure-Start'!$A$21:$A$24,0),MATCH(calcs!Q$1,'2018_commission_structure-Start'!$A$21:$I$21,0)),0)</f>
        <v>2356.1999999999998</v>
      </c>
      <c r="R17" s="6">
        <f>IF(G17&gt;K17,(G17-K17)*INDEX('2018_commission_structure-Start'!$A$21:$I$24,MATCH(calcs!$D17,'2018_commission_structure-Start'!$A$21:$A$24,0),MATCH(calcs!R$1,'2018_commission_structure-Start'!$A$21:$I$21,0)),0)</f>
        <v>0</v>
      </c>
      <c r="S17" s="6">
        <f t="shared" si="6"/>
        <v>93606.2</v>
      </c>
      <c r="T17" s="6">
        <f t="shared" si="2"/>
        <v>140753.20000000001</v>
      </c>
    </row>
    <row r="18" spans="1:20" x14ac:dyDescent="0.3">
      <c r="A18">
        <v>5149710571</v>
      </c>
      <c r="B18" t="s">
        <v>40</v>
      </c>
      <c r="C18" t="s">
        <v>41</v>
      </c>
      <c r="D18" t="s">
        <v>10</v>
      </c>
      <c r="E18" s="2">
        <v>119624</v>
      </c>
      <c r="F18">
        <f>COUNTIF(deals_closed!D:D,base_salary!A18)</f>
        <v>14</v>
      </c>
      <c r="G18" s="2">
        <f>SUMIF(deals_closed!D:D,calcs!A18,deals_closed!C:C)</f>
        <v>474138</v>
      </c>
      <c r="H18" s="2">
        <f>VLOOKUP(D18,'2018_commission_structure-Start'!$A$21:$I$24,9,FALSE)</f>
        <v>750000</v>
      </c>
      <c r="I18" s="6">
        <f t="shared" si="3"/>
        <v>937500</v>
      </c>
      <c r="J18" s="9">
        <f t="shared" si="4"/>
        <v>1125000</v>
      </c>
      <c r="K18" s="9">
        <f t="shared" si="5"/>
        <v>1500000</v>
      </c>
      <c r="L18" s="8">
        <f t="shared" si="0"/>
        <v>0.63218399999999997</v>
      </c>
      <c r="M18" t="str">
        <f t="shared" si="1"/>
        <v>0-100%</v>
      </c>
      <c r="N18" s="6">
        <f>MIN(H18,G18)*INDEX('2018_commission_structure-Start'!$A$21:$I$24,MATCH(calcs!$D18,'2018_commission_structure-Start'!$A$21:$A$24,0),MATCH(calcs!N$1,'2018_commission_structure-Start'!$A$21:$I$21,0))</f>
        <v>71120.7</v>
      </c>
      <c r="O18" s="2">
        <f>IF($G18&gt;H18,MIN($G18-H18,I18-H18)*INDEX('2018_commission_structure-Start'!$A$21:$I$24,MATCH(calcs!$D18,'2018_commission_structure-Start'!$A$21:$A$24,0),MATCH(calcs!O$1,'2018_commission_structure-Start'!$A$21:$I$21,0)),0)</f>
        <v>0</v>
      </c>
      <c r="P18" s="2">
        <f>IF($G18&gt;I18,MIN($G18-I18,J18-I18)*INDEX('2018_commission_structure-Start'!$A$21:$I$24,MATCH(calcs!$D18,'2018_commission_structure-Start'!$A$21:$A$24,0),MATCH(calcs!P$1,'2018_commission_structure-Start'!$A$21:$I$21,0)),0)</f>
        <v>0</v>
      </c>
      <c r="Q18" s="2">
        <f>IF($G18&gt;J18,MIN($G18-J18,K18-J18)*INDEX('2018_commission_structure-Start'!$A$21:$I$24,MATCH(calcs!$D18,'2018_commission_structure-Start'!$A$21:$A$24,0),MATCH(calcs!Q$1,'2018_commission_structure-Start'!$A$21:$I$21,0)),0)</f>
        <v>0</v>
      </c>
      <c r="R18" s="6">
        <f>IF(G18&gt;K18,(G18-K18)*INDEX('2018_commission_structure-Start'!$A$21:$I$24,MATCH(calcs!$D18,'2018_commission_structure-Start'!$A$21:$A$24,0),MATCH(calcs!R$1,'2018_commission_structure-Start'!$A$21:$I$21,0)),0)</f>
        <v>0</v>
      </c>
      <c r="S18" s="6">
        <f t="shared" si="6"/>
        <v>71120.7</v>
      </c>
      <c r="T18" s="6">
        <f t="shared" si="2"/>
        <v>190744.7</v>
      </c>
    </row>
    <row r="19" spans="1:20" x14ac:dyDescent="0.3">
      <c r="A19">
        <v>2739934548</v>
      </c>
      <c r="B19" t="s">
        <v>42</v>
      </c>
      <c r="C19" t="s">
        <v>43</v>
      </c>
      <c r="D19" t="s">
        <v>7</v>
      </c>
      <c r="E19" s="2">
        <v>50638</v>
      </c>
      <c r="F19">
        <f>COUNTIF(deals_closed!D:D,base_salary!A19)</f>
        <v>16</v>
      </c>
      <c r="G19" s="2">
        <f>SUMIF(deals_closed!D:D,calcs!A19,deals_closed!C:C)</f>
        <v>472412</v>
      </c>
      <c r="H19" s="2">
        <f>VLOOKUP(D19,'2018_commission_structure-Start'!$A$21:$I$24,9,FALSE)</f>
        <v>500000</v>
      </c>
      <c r="I19" s="6">
        <f t="shared" si="3"/>
        <v>625000</v>
      </c>
      <c r="J19" s="9">
        <f t="shared" si="4"/>
        <v>750000</v>
      </c>
      <c r="K19" s="9">
        <f t="shared" si="5"/>
        <v>1000000</v>
      </c>
      <c r="L19" s="8">
        <f t="shared" si="0"/>
        <v>0.944824</v>
      </c>
      <c r="M19" t="str">
        <f t="shared" si="1"/>
        <v>0-100%</v>
      </c>
      <c r="N19" s="6">
        <f>MIN(H19,G19)*INDEX('2018_commission_structure-Start'!$A$21:$I$24,MATCH(calcs!$D19,'2018_commission_structure-Start'!$A$21:$A$24,0),MATCH(calcs!N$1,'2018_commission_structure-Start'!$A$21:$I$21,0))</f>
        <v>47241.200000000004</v>
      </c>
      <c r="O19" s="2">
        <f>IF($G19&gt;H19,MIN($G19-H19,I19-H19)*INDEX('2018_commission_structure-Start'!$A$21:$I$24,MATCH(calcs!$D19,'2018_commission_structure-Start'!$A$21:$A$24,0),MATCH(calcs!O$1,'2018_commission_structure-Start'!$A$21:$I$21,0)),0)</f>
        <v>0</v>
      </c>
      <c r="P19" s="2">
        <f>IF($G19&gt;I19,MIN($G19-I19,J19-I19)*INDEX('2018_commission_structure-Start'!$A$21:$I$24,MATCH(calcs!$D19,'2018_commission_structure-Start'!$A$21:$A$24,0),MATCH(calcs!P$1,'2018_commission_structure-Start'!$A$21:$I$21,0)),0)</f>
        <v>0</v>
      </c>
      <c r="Q19" s="2">
        <f>IF($G19&gt;J19,MIN($G19-J19,K19-J19)*INDEX('2018_commission_structure-Start'!$A$21:$I$24,MATCH(calcs!$D19,'2018_commission_structure-Start'!$A$21:$A$24,0),MATCH(calcs!Q$1,'2018_commission_structure-Start'!$A$21:$I$21,0)),0)</f>
        <v>0</v>
      </c>
      <c r="R19" s="6">
        <f>IF(G19&gt;K19,(G19-K19)*INDEX('2018_commission_structure-Start'!$A$21:$I$24,MATCH(calcs!$D19,'2018_commission_structure-Start'!$A$21:$A$24,0),MATCH(calcs!R$1,'2018_commission_structure-Start'!$A$21:$I$21,0)),0)</f>
        <v>0</v>
      </c>
      <c r="S19" s="6">
        <f t="shared" si="6"/>
        <v>47241.200000000004</v>
      </c>
      <c r="T19" s="6">
        <f t="shared" si="2"/>
        <v>97879.200000000012</v>
      </c>
    </row>
    <row r="20" spans="1:20" x14ac:dyDescent="0.3">
      <c r="A20">
        <v>2259282237</v>
      </c>
      <c r="B20" t="s">
        <v>44</v>
      </c>
      <c r="C20" t="s">
        <v>45</v>
      </c>
      <c r="D20" t="s">
        <v>7</v>
      </c>
      <c r="E20" s="2">
        <v>54632</v>
      </c>
      <c r="F20">
        <f>COUNTIF(deals_closed!D:D,base_salary!A20)</f>
        <v>28</v>
      </c>
      <c r="G20" s="2">
        <f>SUMIF(deals_closed!D:D,calcs!A20,deals_closed!C:C)</f>
        <v>941481</v>
      </c>
      <c r="H20" s="2">
        <f>VLOOKUP(D20,'2018_commission_structure-Start'!$A$21:$I$24,9,FALSE)</f>
        <v>500000</v>
      </c>
      <c r="I20" s="6">
        <f t="shared" si="3"/>
        <v>625000</v>
      </c>
      <c r="J20" s="9">
        <f t="shared" si="4"/>
        <v>750000</v>
      </c>
      <c r="K20" s="9">
        <f t="shared" si="5"/>
        <v>1000000</v>
      </c>
      <c r="L20" s="8">
        <f t="shared" si="0"/>
        <v>1.882962</v>
      </c>
      <c r="M20" t="str">
        <f t="shared" si="1"/>
        <v>150-200%</v>
      </c>
      <c r="N20" s="6">
        <f>MIN(H20,G20)*INDEX('2018_commission_structure-Start'!$A$21:$I$24,MATCH(calcs!$D20,'2018_commission_structure-Start'!$A$21:$A$24,0),MATCH(calcs!N$1,'2018_commission_structure-Start'!$A$21:$I$21,0))</f>
        <v>50000</v>
      </c>
      <c r="O20" s="2">
        <f>IF($G20&gt;H20,MIN($G20-H20,I20-H20)*INDEX('2018_commission_structure-Start'!$A$21:$I$24,MATCH(calcs!$D20,'2018_commission_structure-Start'!$A$21:$A$24,0),MATCH(calcs!O$1,'2018_commission_structure-Start'!$A$21:$I$21,0)),0)</f>
        <v>18750</v>
      </c>
      <c r="P20" s="2">
        <f>IF($G20&gt;I20,MIN($G20-I20,J20-I20)*INDEX('2018_commission_structure-Start'!$A$21:$I$24,MATCH(calcs!$D20,'2018_commission_structure-Start'!$A$21:$A$24,0),MATCH(calcs!P$1,'2018_commission_structure-Start'!$A$21:$I$21,0)),0)</f>
        <v>22500</v>
      </c>
      <c r="Q20" s="2">
        <f>IF($G20&gt;J20,MIN($G20-J20,K20-J20)*INDEX('2018_commission_structure-Start'!$A$21:$I$24,MATCH(calcs!$D20,'2018_commission_structure-Start'!$A$21:$A$24,0),MATCH(calcs!Q$1,'2018_commission_structure-Start'!$A$21:$I$21,0)),0)</f>
        <v>42125.82</v>
      </c>
      <c r="R20" s="6">
        <f>IF(G20&gt;K20,(G20-K20)*INDEX('2018_commission_structure-Start'!$A$21:$I$24,MATCH(calcs!$D20,'2018_commission_structure-Start'!$A$21:$A$24,0),MATCH(calcs!R$1,'2018_commission_structure-Start'!$A$21:$I$21,0)),0)</f>
        <v>0</v>
      </c>
      <c r="S20" s="6">
        <f t="shared" si="6"/>
        <v>133375.82</v>
      </c>
      <c r="T20" s="6">
        <f t="shared" si="2"/>
        <v>188007.82</v>
      </c>
    </row>
    <row r="21" spans="1:20" x14ac:dyDescent="0.3">
      <c r="A21">
        <v>2314136845</v>
      </c>
      <c r="B21" t="s">
        <v>46</v>
      </c>
      <c r="C21" t="s">
        <v>47</v>
      </c>
      <c r="D21" t="s">
        <v>7</v>
      </c>
      <c r="E21" s="2">
        <v>59184</v>
      </c>
      <c r="F21">
        <f>COUNTIF(deals_closed!D:D,base_salary!A21)</f>
        <v>20</v>
      </c>
      <c r="G21" s="2">
        <f>SUMIF(deals_closed!D:D,calcs!A21,deals_closed!C:C)</f>
        <v>762746</v>
      </c>
      <c r="H21" s="2">
        <f>VLOOKUP(D21,'2018_commission_structure-Start'!$A$21:$I$24,9,FALSE)</f>
        <v>500000</v>
      </c>
      <c r="I21" s="6">
        <f t="shared" si="3"/>
        <v>625000</v>
      </c>
      <c r="J21" s="9">
        <f t="shared" si="4"/>
        <v>750000</v>
      </c>
      <c r="K21" s="9">
        <f t="shared" si="5"/>
        <v>1000000</v>
      </c>
      <c r="L21" s="8">
        <f t="shared" si="0"/>
        <v>1.5254920000000001</v>
      </c>
      <c r="M21" t="str">
        <f t="shared" si="1"/>
        <v>150-200%</v>
      </c>
      <c r="N21" s="6">
        <f>MIN(H21,G21)*INDEX('2018_commission_structure-Start'!$A$21:$I$24,MATCH(calcs!$D21,'2018_commission_structure-Start'!$A$21:$A$24,0),MATCH(calcs!N$1,'2018_commission_structure-Start'!$A$21:$I$21,0))</f>
        <v>50000</v>
      </c>
      <c r="O21" s="2">
        <f>IF($G21&gt;H21,MIN($G21-H21,I21-H21)*INDEX('2018_commission_structure-Start'!$A$21:$I$24,MATCH(calcs!$D21,'2018_commission_structure-Start'!$A$21:$A$24,0),MATCH(calcs!O$1,'2018_commission_structure-Start'!$A$21:$I$21,0)),0)</f>
        <v>18750</v>
      </c>
      <c r="P21" s="2">
        <f>IF($G21&gt;I21,MIN($G21-I21,J21-I21)*INDEX('2018_commission_structure-Start'!$A$21:$I$24,MATCH(calcs!$D21,'2018_commission_structure-Start'!$A$21:$A$24,0),MATCH(calcs!P$1,'2018_commission_structure-Start'!$A$21:$I$21,0)),0)</f>
        <v>22500</v>
      </c>
      <c r="Q21" s="2">
        <f>IF($G21&gt;J21,MIN($G21-J21,K21-J21)*INDEX('2018_commission_structure-Start'!$A$21:$I$24,MATCH(calcs!$D21,'2018_commission_structure-Start'!$A$21:$A$24,0),MATCH(calcs!Q$1,'2018_commission_structure-Start'!$A$21:$I$21,0)),0)</f>
        <v>2804.12</v>
      </c>
      <c r="R21" s="6">
        <f>IF(G21&gt;K21,(G21-K21)*INDEX('2018_commission_structure-Start'!$A$21:$I$24,MATCH(calcs!$D21,'2018_commission_structure-Start'!$A$21:$A$24,0),MATCH(calcs!R$1,'2018_commission_structure-Start'!$A$21:$I$21,0)),0)</f>
        <v>0</v>
      </c>
      <c r="S21" s="6">
        <f t="shared" si="6"/>
        <v>94054.12</v>
      </c>
      <c r="T21" s="6">
        <f t="shared" si="2"/>
        <v>153238.12</v>
      </c>
    </row>
    <row r="22" spans="1:20" x14ac:dyDescent="0.3">
      <c r="A22">
        <v>1074899180</v>
      </c>
      <c r="B22" t="s">
        <v>48</v>
      </c>
      <c r="C22" t="s">
        <v>49</v>
      </c>
      <c r="D22" t="s">
        <v>10</v>
      </c>
      <c r="E22" s="2">
        <v>84090</v>
      </c>
      <c r="F22">
        <f>COUNTIF(deals_closed!D:D,base_salary!A22)</f>
        <v>19</v>
      </c>
      <c r="G22" s="2">
        <f>SUMIF(deals_closed!D:D,calcs!A22,deals_closed!C:C)</f>
        <v>592375</v>
      </c>
      <c r="H22" s="2">
        <f>VLOOKUP(D22,'2018_commission_structure-Start'!$A$21:$I$24,9,FALSE)</f>
        <v>750000</v>
      </c>
      <c r="I22" s="6">
        <f t="shared" si="3"/>
        <v>937500</v>
      </c>
      <c r="J22" s="9">
        <f t="shared" si="4"/>
        <v>1125000</v>
      </c>
      <c r="K22" s="9">
        <f t="shared" si="5"/>
        <v>1500000</v>
      </c>
      <c r="L22" s="8">
        <f t="shared" si="0"/>
        <v>0.78983333333333339</v>
      </c>
      <c r="M22" t="str">
        <f t="shared" si="1"/>
        <v>0-100%</v>
      </c>
      <c r="N22" s="6">
        <f>MIN(H22,G22)*INDEX('2018_commission_structure-Start'!$A$21:$I$24,MATCH(calcs!$D22,'2018_commission_structure-Start'!$A$21:$A$24,0),MATCH(calcs!N$1,'2018_commission_structure-Start'!$A$21:$I$21,0))</f>
        <v>88856.25</v>
      </c>
      <c r="O22" s="2">
        <f>IF($G22&gt;H22,MIN($G22-H22,I22-H22)*INDEX('2018_commission_structure-Start'!$A$21:$I$24,MATCH(calcs!$D22,'2018_commission_structure-Start'!$A$21:$A$24,0),MATCH(calcs!O$1,'2018_commission_structure-Start'!$A$21:$I$21,0)),0)</f>
        <v>0</v>
      </c>
      <c r="P22" s="2">
        <f>IF($G22&gt;I22,MIN($G22-I22,J22-I22)*INDEX('2018_commission_structure-Start'!$A$21:$I$24,MATCH(calcs!$D22,'2018_commission_structure-Start'!$A$21:$A$24,0),MATCH(calcs!P$1,'2018_commission_structure-Start'!$A$21:$I$21,0)),0)</f>
        <v>0</v>
      </c>
      <c r="Q22" s="2">
        <f>IF($G22&gt;J22,MIN($G22-J22,K22-J22)*INDEX('2018_commission_structure-Start'!$A$21:$I$24,MATCH(calcs!$D22,'2018_commission_structure-Start'!$A$21:$A$24,0),MATCH(calcs!Q$1,'2018_commission_structure-Start'!$A$21:$I$21,0)),0)</f>
        <v>0</v>
      </c>
      <c r="R22" s="6">
        <f>IF(G22&gt;K22,(G22-K22)*INDEX('2018_commission_structure-Start'!$A$21:$I$24,MATCH(calcs!$D22,'2018_commission_structure-Start'!$A$21:$A$24,0),MATCH(calcs!R$1,'2018_commission_structure-Start'!$A$21:$I$21,0)),0)</f>
        <v>0</v>
      </c>
      <c r="S22" s="6">
        <f t="shared" si="6"/>
        <v>88856.25</v>
      </c>
      <c r="T22" s="6">
        <f t="shared" si="2"/>
        <v>172946.25</v>
      </c>
    </row>
    <row r="23" spans="1:20" x14ac:dyDescent="0.3">
      <c r="A23">
        <v>8128449354</v>
      </c>
      <c r="B23" t="s">
        <v>50</v>
      </c>
      <c r="C23" t="s">
        <v>51</v>
      </c>
      <c r="D23" t="s">
        <v>10</v>
      </c>
      <c r="E23" s="2">
        <v>119330</v>
      </c>
      <c r="F23">
        <f>COUNTIF(deals_closed!D:D,base_salary!A23)</f>
        <v>20</v>
      </c>
      <c r="G23" s="2">
        <f>SUMIF(deals_closed!D:D,calcs!A23,deals_closed!C:C)</f>
        <v>770020</v>
      </c>
      <c r="H23" s="2">
        <f>VLOOKUP(D23,'2018_commission_structure-Start'!$A$21:$I$24,9,FALSE)</f>
        <v>750000</v>
      </c>
      <c r="I23" s="6">
        <f t="shared" si="3"/>
        <v>937500</v>
      </c>
      <c r="J23" s="9">
        <f t="shared" si="4"/>
        <v>1125000</v>
      </c>
      <c r="K23" s="9">
        <f t="shared" si="5"/>
        <v>1500000</v>
      </c>
      <c r="L23" s="8">
        <f t="shared" si="0"/>
        <v>1.0266933333333332</v>
      </c>
      <c r="M23" t="str">
        <f t="shared" si="1"/>
        <v>100-125%</v>
      </c>
      <c r="N23" s="6">
        <f>MIN(H23,G23)*INDEX('2018_commission_structure-Start'!$A$21:$I$24,MATCH(calcs!$D23,'2018_commission_structure-Start'!$A$21:$A$24,0),MATCH(calcs!N$1,'2018_commission_structure-Start'!$A$21:$I$21,0))</f>
        <v>112500</v>
      </c>
      <c r="O23" s="2">
        <f>IF($G23&gt;H23,MIN($G23-H23,I23-H23)*INDEX('2018_commission_structure-Start'!$A$21:$I$24,MATCH(calcs!$D23,'2018_commission_structure-Start'!$A$21:$A$24,0),MATCH(calcs!O$1,'2018_commission_structure-Start'!$A$21:$I$21,0)),0)</f>
        <v>3803.8</v>
      </c>
      <c r="P23" s="2">
        <f>IF($G23&gt;I23,MIN($G23-I23,J23-I23)*INDEX('2018_commission_structure-Start'!$A$21:$I$24,MATCH(calcs!$D23,'2018_commission_structure-Start'!$A$21:$A$24,0),MATCH(calcs!P$1,'2018_commission_structure-Start'!$A$21:$I$21,0)),0)</f>
        <v>0</v>
      </c>
      <c r="Q23" s="2">
        <f>IF($G23&gt;J23,MIN($G23-J23,K23-J23)*INDEX('2018_commission_structure-Start'!$A$21:$I$24,MATCH(calcs!$D23,'2018_commission_structure-Start'!$A$21:$A$24,0),MATCH(calcs!Q$1,'2018_commission_structure-Start'!$A$21:$I$21,0)),0)</f>
        <v>0</v>
      </c>
      <c r="R23" s="6">
        <f>IF(G23&gt;K23,(G23-K23)*INDEX('2018_commission_structure-Start'!$A$21:$I$24,MATCH(calcs!$D23,'2018_commission_structure-Start'!$A$21:$A$24,0),MATCH(calcs!R$1,'2018_commission_structure-Start'!$A$21:$I$21,0)),0)</f>
        <v>0</v>
      </c>
      <c r="S23" s="6">
        <f t="shared" si="6"/>
        <v>116303.8</v>
      </c>
      <c r="T23" s="6">
        <f t="shared" si="2"/>
        <v>235633.8</v>
      </c>
    </row>
    <row r="24" spans="1:20" x14ac:dyDescent="0.3">
      <c r="A24">
        <v>1266227768</v>
      </c>
      <c r="B24" t="s">
        <v>52</v>
      </c>
      <c r="C24" t="s">
        <v>53</v>
      </c>
      <c r="D24" t="s">
        <v>29</v>
      </c>
      <c r="E24" s="2">
        <v>64839</v>
      </c>
      <c r="F24">
        <f>COUNTIF(deals_closed!D:D,base_salary!A24)</f>
        <v>12</v>
      </c>
      <c r="G24" s="2">
        <f>SUMIF(deals_closed!D:D,calcs!A24,deals_closed!C:C)</f>
        <v>329383</v>
      </c>
      <c r="H24" s="2">
        <f>VLOOKUP(D24,'2018_commission_structure-Start'!$A$21:$I$24,9,FALSE)</f>
        <v>600000</v>
      </c>
      <c r="I24" s="6">
        <f t="shared" si="3"/>
        <v>750000</v>
      </c>
      <c r="J24" s="9">
        <f t="shared" si="4"/>
        <v>900000</v>
      </c>
      <c r="K24" s="9">
        <f t="shared" si="5"/>
        <v>1200000</v>
      </c>
      <c r="L24" s="8">
        <f t="shared" si="0"/>
        <v>0.54897166666666664</v>
      </c>
      <c r="M24" t="str">
        <f t="shared" si="1"/>
        <v>0-100%</v>
      </c>
      <c r="N24" s="6">
        <f>MIN(H24,G24)*INDEX('2018_commission_structure-Start'!$A$21:$I$24,MATCH(calcs!$D24,'2018_commission_structure-Start'!$A$21:$A$24,0),MATCH(calcs!N$1,'2018_commission_structure-Start'!$A$21:$I$21,0))</f>
        <v>42819.79</v>
      </c>
      <c r="O24" s="2">
        <f>IF($G24&gt;H24,MIN($G24-H24,I24-H24)*INDEX('2018_commission_structure-Start'!$A$21:$I$24,MATCH(calcs!$D24,'2018_commission_structure-Start'!$A$21:$A$24,0),MATCH(calcs!O$1,'2018_commission_structure-Start'!$A$21:$I$21,0)),0)</f>
        <v>0</v>
      </c>
      <c r="P24" s="2">
        <f>IF($G24&gt;I24,MIN($G24-I24,J24-I24)*INDEX('2018_commission_structure-Start'!$A$21:$I$24,MATCH(calcs!$D24,'2018_commission_structure-Start'!$A$21:$A$24,0),MATCH(calcs!P$1,'2018_commission_structure-Start'!$A$21:$I$21,0)),0)</f>
        <v>0</v>
      </c>
      <c r="Q24" s="2">
        <f>IF($G24&gt;J24,MIN($G24-J24,K24-J24)*INDEX('2018_commission_structure-Start'!$A$21:$I$24,MATCH(calcs!$D24,'2018_commission_structure-Start'!$A$21:$A$24,0),MATCH(calcs!Q$1,'2018_commission_structure-Start'!$A$21:$I$21,0)),0)</f>
        <v>0</v>
      </c>
      <c r="R24" s="6">
        <f>IF(G24&gt;K24,(G24-K24)*INDEX('2018_commission_structure-Start'!$A$21:$I$24,MATCH(calcs!$D24,'2018_commission_structure-Start'!$A$21:$A$24,0),MATCH(calcs!R$1,'2018_commission_structure-Start'!$A$21:$I$21,0)),0)</f>
        <v>0</v>
      </c>
      <c r="S24" s="6">
        <f t="shared" si="6"/>
        <v>42819.79</v>
      </c>
      <c r="T24" s="6">
        <f t="shared" si="2"/>
        <v>107658.79000000001</v>
      </c>
    </row>
    <row r="25" spans="1:20" x14ac:dyDescent="0.3">
      <c r="A25">
        <v>7273123196</v>
      </c>
      <c r="B25" t="s">
        <v>54</v>
      </c>
      <c r="C25" t="s">
        <v>55</v>
      </c>
      <c r="D25" t="s">
        <v>10</v>
      </c>
      <c r="E25" s="2">
        <v>83514</v>
      </c>
      <c r="F25">
        <f>COUNTIF(deals_closed!D:D,base_salary!A25)</f>
        <v>24</v>
      </c>
      <c r="G25" s="2">
        <f>SUMIF(deals_closed!D:D,calcs!A25,deals_closed!C:C)</f>
        <v>841603</v>
      </c>
      <c r="H25" s="2">
        <f>VLOOKUP(D25,'2018_commission_structure-Start'!$A$21:$I$24,9,FALSE)</f>
        <v>750000</v>
      </c>
      <c r="I25" s="6">
        <f t="shared" si="3"/>
        <v>937500</v>
      </c>
      <c r="J25" s="9">
        <f t="shared" si="4"/>
        <v>1125000</v>
      </c>
      <c r="K25" s="9">
        <f t="shared" si="5"/>
        <v>1500000</v>
      </c>
      <c r="L25" s="8">
        <f t="shared" si="0"/>
        <v>1.1221373333333333</v>
      </c>
      <c r="M25" t="str">
        <f t="shared" si="1"/>
        <v>100-125%</v>
      </c>
      <c r="N25" s="6">
        <f>MIN(H25,G25)*INDEX('2018_commission_structure-Start'!$A$21:$I$24,MATCH(calcs!$D25,'2018_commission_structure-Start'!$A$21:$A$24,0),MATCH(calcs!N$1,'2018_commission_structure-Start'!$A$21:$I$21,0))</f>
        <v>112500</v>
      </c>
      <c r="O25" s="2">
        <f>IF($G25&gt;H25,MIN($G25-H25,I25-H25)*INDEX('2018_commission_structure-Start'!$A$21:$I$24,MATCH(calcs!$D25,'2018_commission_structure-Start'!$A$21:$A$24,0),MATCH(calcs!O$1,'2018_commission_structure-Start'!$A$21:$I$21,0)),0)</f>
        <v>17404.57</v>
      </c>
      <c r="P25" s="2">
        <f>IF($G25&gt;I25,MIN($G25-I25,J25-I25)*INDEX('2018_commission_structure-Start'!$A$21:$I$24,MATCH(calcs!$D25,'2018_commission_structure-Start'!$A$21:$A$24,0),MATCH(calcs!P$1,'2018_commission_structure-Start'!$A$21:$I$21,0)),0)</f>
        <v>0</v>
      </c>
      <c r="Q25" s="2">
        <f>IF($G25&gt;J25,MIN($G25-J25,K25-J25)*INDEX('2018_commission_structure-Start'!$A$21:$I$24,MATCH(calcs!$D25,'2018_commission_structure-Start'!$A$21:$A$24,0),MATCH(calcs!Q$1,'2018_commission_structure-Start'!$A$21:$I$21,0)),0)</f>
        <v>0</v>
      </c>
      <c r="R25" s="6">
        <f>IF(G25&gt;K25,(G25-K25)*INDEX('2018_commission_structure-Start'!$A$21:$I$24,MATCH(calcs!$D25,'2018_commission_structure-Start'!$A$21:$A$24,0),MATCH(calcs!R$1,'2018_commission_structure-Start'!$A$21:$I$21,0)),0)</f>
        <v>0</v>
      </c>
      <c r="S25" s="6">
        <f t="shared" si="6"/>
        <v>129904.57</v>
      </c>
      <c r="T25" s="6">
        <f t="shared" si="2"/>
        <v>213418.57</v>
      </c>
    </row>
    <row r="26" spans="1:20" x14ac:dyDescent="0.3">
      <c r="A26">
        <v>1841759848</v>
      </c>
      <c r="B26" t="s">
        <v>56</v>
      </c>
      <c r="C26" t="s">
        <v>57</v>
      </c>
      <c r="D26" t="s">
        <v>7</v>
      </c>
      <c r="E26" s="2">
        <v>40716</v>
      </c>
      <c r="F26">
        <f>COUNTIF(deals_closed!D:D,base_salary!A26)</f>
        <v>13</v>
      </c>
      <c r="G26" s="2">
        <f>SUMIF(deals_closed!D:D,calcs!A26,deals_closed!C:C)</f>
        <v>543853</v>
      </c>
      <c r="H26" s="2">
        <f>VLOOKUP(D26,'2018_commission_structure-Start'!$A$21:$I$24,9,FALSE)</f>
        <v>500000</v>
      </c>
      <c r="I26" s="6">
        <f t="shared" si="3"/>
        <v>625000</v>
      </c>
      <c r="J26" s="9">
        <f t="shared" si="4"/>
        <v>750000</v>
      </c>
      <c r="K26" s="9">
        <f t="shared" si="5"/>
        <v>1000000</v>
      </c>
      <c r="L26" s="8">
        <f t="shared" si="0"/>
        <v>1.0877060000000001</v>
      </c>
      <c r="M26" t="str">
        <f t="shared" si="1"/>
        <v>100-125%</v>
      </c>
      <c r="N26" s="6">
        <f>MIN(H26,G26)*INDEX('2018_commission_structure-Start'!$A$21:$I$24,MATCH(calcs!$D26,'2018_commission_structure-Start'!$A$21:$A$24,0),MATCH(calcs!N$1,'2018_commission_structure-Start'!$A$21:$I$21,0))</f>
        <v>50000</v>
      </c>
      <c r="O26" s="2">
        <f>IF($G26&gt;H26,MIN($G26-H26,I26-H26)*INDEX('2018_commission_structure-Start'!$A$21:$I$24,MATCH(calcs!$D26,'2018_commission_structure-Start'!$A$21:$A$24,0),MATCH(calcs!O$1,'2018_commission_structure-Start'!$A$21:$I$21,0)),0)</f>
        <v>6577.95</v>
      </c>
      <c r="P26" s="2">
        <f>IF($G26&gt;I26,MIN($G26-I26,J26-I26)*INDEX('2018_commission_structure-Start'!$A$21:$I$24,MATCH(calcs!$D26,'2018_commission_structure-Start'!$A$21:$A$24,0),MATCH(calcs!P$1,'2018_commission_structure-Start'!$A$21:$I$21,0)),0)</f>
        <v>0</v>
      </c>
      <c r="Q26" s="2">
        <f>IF($G26&gt;J26,MIN($G26-J26,K26-J26)*INDEX('2018_commission_structure-Start'!$A$21:$I$24,MATCH(calcs!$D26,'2018_commission_structure-Start'!$A$21:$A$24,0),MATCH(calcs!Q$1,'2018_commission_structure-Start'!$A$21:$I$21,0)),0)</f>
        <v>0</v>
      </c>
      <c r="R26" s="6">
        <f>IF(G26&gt;K26,(G26-K26)*INDEX('2018_commission_structure-Start'!$A$21:$I$24,MATCH(calcs!$D26,'2018_commission_structure-Start'!$A$21:$A$24,0),MATCH(calcs!R$1,'2018_commission_structure-Start'!$A$21:$I$21,0)),0)</f>
        <v>0</v>
      </c>
      <c r="S26" s="6">
        <f t="shared" si="6"/>
        <v>56577.95</v>
      </c>
      <c r="T26" s="6">
        <f t="shared" si="2"/>
        <v>97293.95</v>
      </c>
    </row>
    <row r="27" spans="1:20" x14ac:dyDescent="0.3">
      <c r="A27">
        <v>7560031153</v>
      </c>
      <c r="B27" t="s">
        <v>58</v>
      </c>
      <c r="C27" t="s">
        <v>59</v>
      </c>
      <c r="D27" t="s">
        <v>10</v>
      </c>
      <c r="E27" s="2">
        <v>94464</v>
      </c>
      <c r="F27">
        <f>COUNTIF(deals_closed!D:D,base_salary!A27)</f>
        <v>14</v>
      </c>
      <c r="G27" s="2">
        <f>SUMIF(deals_closed!D:D,calcs!A27,deals_closed!C:C)</f>
        <v>425190</v>
      </c>
      <c r="H27" s="2">
        <f>VLOOKUP(D27,'2018_commission_structure-Start'!$A$21:$I$24,9,FALSE)</f>
        <v>750000</v>
      </c>
      <c r="I27" s="6">
        <f t="shared" si="3"/>
        <v>937500</v>
      </c>
      <c r="J27" s="9">
        <f t="shared" si="4"/>
        <v>1125000</v>
      </c>
      <c r="K27" s="9">
        <f t="shared" si="5"/>
        <v>1500000</v>
      </c>
      <c r="L27" s="8">
        <f t="shared" si="0"/>
        <v>0.56691999999999998</v>
      </c>
      <c r="M27" t="str">
        <f t="shared" si="1"/>
        <v>0-100%</v>
      </c>
      <c r="N27" s="6">
        <f>MIN(H27,G27)*INDEX('2018_commission_structure-Start'!$A$21:$I$24,MATCH(calcs!$D27,'2018_commission_structure-Start'!$A$21:$A$24,0),MATCH(calcs!N$1,'2018_commission_structure-Start'!$A$21:$I$21,0))</f>
        <v>63778.5</v>
      </c>
      <c r="O27" s="2">
        <f>IF($G27&gt;H27,MIN($G27-H27,I27-H27)*INDEX('2018_commission_structure-Start'!$A$21:$I$24,MATCH(calcs!$D27,'2018_commission_structure-Start'!$A$21:$A$24,0),MATCH(calcs!O$1,'2018_commission_structure-Start'!$A$21:$I$21,0)),0)</f>
        <v>0</v>
      </c>
      <c r="P27" s="2">
        <f>IF($G27&gt;I27,MIN($G27-I27,J27-I27)*INDEX('2018_commission_structure-Start'!$A$21:$I$24,MATCH(calcs!$D27,'2018_commission_structure-Start'!$A$21:$A$24,0),MATCH(calcs!P$1,'2018_commission_structure-Start'!$A$21:$I$21,0)),0)</f>
        <v>0</v>
      </c>
      <c r="Q27" s="2">
        <f>IF($G27&gt;J27,MIN($G27-J27,K27-J27)*INDEX('2018_commission_structure-Start'!$A$21:$I$24,MATCH(calcs!$D27,'2018_commission_structure-Start'!$A$21:$A$24,0),MATCH(calcs!Q$1,'2018_commission_structure-Start'!$A$21:$I$21,0)),0)</f>
        <v>0</v>
      </c>
      <c r="R27" s="6">
        <f>IF(G27&gt;K27,(G27-K27)*INDEX('2018_commission_structure-Start'!$A$21:$I$24,MATCH(calcs!$D27,'2018_commission_structure-Start'!$A$21:$A$24,0),MATCH(calcs!R$1,'2018_commission_structure-Start'!$A$21:$I$21,0)),0)</f>
        <v>0</v>
      </c>
      <c r="S27" s="6">
        <f t="shared" si="6"/>
        <v>63778.5</v>
      </c>
      <c r="T27" s="6">
        <f t="shared" si="2"/>
        <v>158242.5</v>
      </c>
    </row>
    <row r="28" spans="1:20" x14ac:dyDescent="0.3">
      <c r="A28">
        <v>2022565827</v>
      </c>
      <c r="B28" t="s">
        <v>60</v>
      </c>
      <c r="C28" t="s">
        <v>61</v>
      </c>
      <c r="D28" t="s">
        <v>29</v>
      </c>
      <c r="E28" s="2">
        <v>53277</v>
      </c>
      <c r="F28">
        <f>COUNTIF(deals_closed!D:D,base_salary!A28)</f>
        <v>13</v>
      </c>
      <c r="G28" s="2">
        <f>SUMIF(deals_closed!D:D,calcs!A28,deals_closed!C:C)</f>
        <v>543827</v>
      </c>
      <c r="H28" s="2">
        <f>VLOOKUP(D28,'2018_commission_structure-Start'!$A$21:$I$24,9,FALSE)</f>
        <v>600000</v>
      </c>
      <c r="I28" s="6">
        <f t="shared" si="3"/>
        <v>750000</v>
      </c>
      <c r="J28" s="9">
        <f t="shared" si="4"/>
        <v>900000</v>
      </c>
      <c r="K28" s="9">
        <f t="shared" si="5"/>
        <v>1200000</v>
      </c>
      <c r="L28" s="8">
        <f t="shared" si="0"/>
        <v>0.90637833333333329</v>
      </c>
      <c r="M28" t="str">
        <f t="shared" si="1"/>
        <v>0-100%</v>
      </c>
      <c r="N28" s="6">
        <f>MIN(H28,G28)*INDEX('2018_commission_structure-Start'!$A$21:$I$24,MATCH(calcs!$D28,'2018_commission_structure-Start'!$A$21:$A$24,0),MATCH(calcs!N$1,'2018_commission_structure-Start'!$A$21:$I$21,0))</f>
        <v>70697.510000000009</v>
      </c>
      <c r="O28" s="2">
        <f>IF($G28&gt;H28,MIN($G28-H28,I28-H28)*INDEX('2018_commission_structure-Start'!$A$21:$I$24,MATCH(calcs!$D28,'2018_commission_structure-Start'!$A$21:$A$24,0),MATCH(calcs!O$1,'2018_commission_structure-Start'!$A$21:$I$21,0)),0)</f>
        <v>0</v>
      </c>
      <c r="P28" s="2">
        <f>IF($G28&gt;I28,MIN($G28-I28,J28-I28)*INDEX('2018_commission_structure-Start'!$A$21:$I$24,MATCH(calcs!$D28,'2018_commission_structure-Start'!$A$21:$A$24,0),MATCH(calcs!P$1,'2018_commission_structure-Start'!$A$21:$I$21,0)),0)</f>
        <v>0</v>
      </c>
      <c r="Q28" s="2">
        <f>IF($G28&gt;J28,MIN($G28-J28,K28-J28)*INDEX('2018_commission_structure-Start'!$A$21:$I$24,MATCH(calcs!$D28,'2018_commission_structure-Start'!$A$21:$A$24,0),MATCH(calcs!Q$1,'2018_commission_structure-Start'!$A$21:$I$21,0)),0)</f>
        <v>0</v>
      </c>
      <c r="R28" s="6">
        <f>IF(G28&gt;K28,(G28-K28)*INDEX('2018_commission_structure-Start'!$A$21:$I$24,MATCH(calcs!$D28,'2018_commission_structure-Start'!$A$21:$A$24,0),MATCH(calcs!R$1,'2018_commission_structure-Start'!$A$21:$I$21,0)),0)</f>
        <v>0</v>
      </c>
      <c r="S28" s="6">
        <f t="shared" si="6"/>
        <v>70697.510000000009</v>
      </c>
      <c r="T28" s="6">
        <f t="shared" si="2"/>
        <v>123974.51000000001</v>
      </c>
    </row>
    <row r="29" spans="1:20" x14ac:dyDescent="0.3">
      <c r="A29">
        <v>8977805007</v>
      </c>
      <c r="B29" t="s">
        <v>62</v>
      </c>
      <c r="C29" t="s">
        <v>63</v>
      </c>
      <c r="D29" t="s">
        <v>29</v>
      </c>
      <c r="E29" s="2">
        <v>67739</v>
      </c>
      <c r="F29">
        <f>COUNTIF(deals_closed!D:D,base_salary!A29)</f>
        <v>17</v>
      </c>
      <c r="G29" s="2">
        <f>SUMIF(deals_closed!D:D,calcs!A29,deals_closed!C:C)</f>
        <v>602144</v>
      </c>
      <c r="H29" s="2">
        <f>VLOOKUP(D29,'2018_commission_structure-Start'!$A$21:$I$24,9,FALSE)</f>
        <v>600000</v>
      </c>
      <c r="I29" s="6">
        <f t="shared" si="3"/>
        <v>750000</v>
      </c>
      <c r="J29" s="9">
        <f t="shared" si="4"/>
        <v>900000</v>
      </c>
      <c r="K29" s="9">
        <f t="shared" si="5"/>
        <v>1200000</v>
      </c>
      <c r="L29" s="8">
        <f t="shared" si="0"/>
        <v>1.0035733333333334</v>
      </c>
      <c r="M29" t="str">
        <f t="shared" si="1"/>
        <v>100-125%</v>
      </c>
      <c r="N29" s="6">
        <f>MIN(H29,G29)*INDEX('2018_commission_structure-Start'!$A$21:$I$24,MATCH(calcs!$D29,'2018_commission_structure-Start'!$A$21:$A$24,0),MATCH(calcs!N$1,'2018_commission_structure-Start'!$A$21:$I$21,0))</f>
        <v>78000</v>
      </c>
      <c r="O29" s="2">
        <f>IF($G29&gt;H29,MIN($G29-H29,I29-H29)*INDEX('2018_commission_structure-Start'!$A$21:$I$24,MATCH(calcs!$D29,'2018_commission_structure-Start'!$A$21:$A$24,0),MATCH(calcs!O$1,'2018_commission_structure-Start'!$A$21:$I$21,0)),0)</f>
        <v>364.48</v>
      </c>
      <c r="P29" s="2">
        <f>IF($G29&gt;I29,MIN($G29-I29,J29-I29)*INDEX('2018_commission_structure-Start'!$A$21:$I$24,MATCH(calcs!$D29,'2018_commission_structure-Start'!$A$21:$A$24,0),MATCH(calcs!P$1,'2018_commission_structure-Start'!$A$21:$I$21,0)),0)</f>
        <v>0</v>
      </c>
      <c r="Q29" s="2">
        <f>IF($G29&gt;J29,MIN($G29-J29,K29-J29)*INDEX('2018_commission_structure-Start'!$A$21:$I$24,MATCH(calcs!$D29,'2018_commission_structure-Start'!$A$21:$A$24,0),MATCH(calcs!Q$1,'2018_commission_structure-Start'!$A$21:$I$21,0)),0)</f>
        <v>0</v>
      </c>
      <c r="R29" s="6">
        <f>IF(G29&gt;K29,(G29-K29)*INDEX('2018_commission_structure-Start'!$A$21:$I$24,MATCH(calcs!$D29,'2018_commission_structure-Start'!$A$21:$A$24,0),MATCH(calcs!R$1,'2018_commission_structure-Start'!$A$21:$I$21,0)),0)</f>
        <v>0</v>
      </c>
      <c r="S29" s="6">
        <f t="shared" si="6"/>
        <v>78364.479999999996</v>
      </c>
      <c r="T29" s="6">
        <f t="shared" si="2"/>
        <v>146103.47999999998</v>
      </c>
    </row>
    <row r="30" spans="1:20" x14ac:dyDescent="0.3">
      <c r="A30">
        <v>1598957961</v>
      </c>
      <c r="B30" t="s">
        <v>64</v>
      </c>
      <c r="C30" t="s">
        <v>65</v>
      </c>
      <c r="D30" t="s">
        <v>10</v>
      </c>
      <c r="E30" s="2">
        <v>75679</v>
      </c>
      <c r="F30">
        <f>COUNTIF(deals_closed!D:D,base_salary!A30)</f>
        <v>30</v>
      </c>
      <c r="G30" s="2">
        <f>SUMIF(deals_closed!D:D,calcs!A30,deals_closed!C:C)</f>
        <v>1143449</v>
      </c>
      <c r="H30" s="2">
        <f>VLOOKUP(D30,'2018_commission_structure-Start'!$A$21:$I$24,9,FALSE)</f>
        <v>750000</v>
      </c>
      <c r="I30" s="6">
        <f t="shared" si="3"/>
        <v>937500</v>
      </c>
      <c r="J30" s="9">
        <f t="shared" si="4"/>
        <v>1125000</v>
      </c>
      <c r="K30" s="9">
        <f t="shared" si="5"/>
        <v>1500000</v>
      </c>
      <c r="L30" s="8">
        <f t="shared" si="0"/>
        <v>1.5245986666666667</v>
      </c>
      <c r="M30" t="str">
        <f t="shared" si="1"/>
        <v>150-200%</v>
      </c>
      <c r="N30" s="6">
        <f>MIN(H30,G30)*INDEX('2018_commission_structure-Start'!$A$21:$I$24,MATCH(calcs!$D30,'2018_commission_structure-Start'!$A$21:$A$24,0),MATCH(calcs!N$1,'2018_commission_structure-Start'!$A$21:$I$21,0))</f>
        <v>112500</v>
      </c>
      <c r="O30" s="2">
        <f>IF($G30&gt;H30,MIN($G30-H30,I30-H30)*INDEX('2018_commission_structure-Start'!$A$21:$I$24,MATCH(calcs!$D30,'2018_commission_structure-Start'!$A$21:$A$24,0),MATCH(calcs!O$1,'2018_commission_structure-Start'!$A$21:$I$21,0)),0)</f>
        <v>35625</v>
      </c>
      <c r="P30" s="2">
        <f>IF($G30&gt;I30,MIN($G30-I30,J30-I30)*INDEX('2018_commission_structure-Start'!$A$21:$I$24,MATCH(calcs!$D30,'2018_commission_structure-Start'!$A$21:$A$24,0),MATCH(calcs!P$1,'2018_commission_structure-Start'!$A$21:$I$21,0)),0)</f>
        <v>43125</v>
      </c>
      <c r="Q30" s="2">
        <f>IF($G30&gt;J30,MIN($G30-J30,K30-J30)*INDEX('2018_commission_structure-Start'!$A$21:$I$24,MATCH(calcs!$D30,'2018_commission_structure-Start'!$A$21:$A$24,0),MATCH(calcs!Q$1,'2018_commission_structure-Start'!$A$21:$I$21,0)),0)</f>
        <v>5534.7</v>
      </c>
      <c r="R30" s="6">
        <f>IF(G30&gt;K30,(G30-K30)*INDEX('2018_commission_structure-Start'!$A$21:$I$24,MATCH(calcs!$D30,'2018_commission_structure-Start'!$A$21:$A$24,0),MATCH(calcs!R$1,'2018_commission_structure-Start'!$A$21:$I$21,0)),0)</f>
        <v>0</v>
      </c>
      <c r="S30" s="6">
        <f t="shared" si="6"/>
        <v>196784.7</v>
      </c>
      <c r="T30" s="6">
        <f t="shared" si="2"/>
        <v>272463.7</v>
      </c>
    </row>
    <row r="31" spans="1:20" x14ac:dyDescent="0.3">
      <c r="A31">
        <v>3516592710</v>
      </c>
      <c r="B31" t="s">
        <v>66</v>
      </c>
      <c r="C31" t="s">
        <v>67</v>
      </c>
      <c r="D31" t="s">
        <v>7</v>
      </c>
      <c r="E31" s="2">
        <v>38904</v>
      </c>
      <c r="F31">
        <f>COUNTIF(deals_closed!D:D,base_salary!A31)</f>
        <v>22</v>
      </c>
      <c r="G31" s="2">
        <f>SUMIF(deals_closed!D:D,calcs!A31,deals_closed!C:C)</f>
        <v>794444</v>
      </c>
      <c r="H31" s="2">
        <f>VLOOKUP(D31,'2018_commission_structure-Start'!$A$21:$I$24,9,FALSE)</f>
        <v>500000</v>
      </c>
      <c r="I31" s="6">
        <f t="shared" si="3"/>
        <v>625000</v>
      </c>
      <c r="J31" s="9">
        <f t="shared" si="4"/>
        <v>750000</v>
      </c>
      <c r="K31" s="9">
        <f t="shared" si="5"/>
        <v>1000000</v>
      </c>
      <c r="L31" s="8">
        <f t="shared" si="0"/>
        <v>1.5888880000000001</v>
      </c>
      <c r="M31" t="str">
        <f t="shared" si="1"/>
        <v>150-200%</v>
      </c>
      <c r="N31" s="6">
        <f>MIN(H31,G31)*INDEX('2018_commission_structure-Start'!$A$21:$I$24,MATCH(calcs!$D31,'2018_commission_structure-Start'!$A$21:$A$24,0),MATCH(calcs!N$1,'2018_commission_structure-Start'!$A$21:$I$21,0))</f>
        <v>50000</v>
      </c>
      <c r="O31" s="2">
        <f>IF($G31&gt;H31,MIN($G31-H31,I31-H31)*INDEX('2018_commission_structure-Start'!$A$21:$I$24,MATCH(calcs!$D31,'2018_commission_structure-Start'!$A$21:$A$24,0),MATCH(calcs!O$1,'2018_commission_structure-Start'!$A$21:$I$21,0)),0)</f>
        <v>18750</v>
      </c>
      <c r="P31" s="2">
        <f>IF($G31&gt;I31,MIN($G31-I31,J31-I31)*INDEX('2018_commission_structure-Start'!$A$21:$I$24,MATCH(calcs!$D31,'2018_commission_structure-Start'!$A$21:$A$24,0),MATCH(calcs!P$1,'2018_commission_structure-Start'!$A$21:$I$21,0)),0)</f>
        <v>22500</v>
      </c>
      <c r="Q31" s="2">
        <f>IF($G31&gt;J31,MIN($G31-J31,K31-J31)*INDEX('2018_commission_structure-Start'!$A$21:$I$24,MATCH(calcs!$D31,'2018_commission_structure-Start'!$A$21:$A$24,0),MATCH(calcs!Q$1,'2018_commission_structure-Start'!$A$21:$I$21,0)),0)</f>
        <v>9777.68</v>
      </c>
      <c r="R31" s="6">
        <f>IF(G31&gt;K31,(G31-K31)*INDEX('2018_commission_structure-Start'!$A$21:$I$24,MATCH(calcs!$D31,'2018_commission_structure-Start'!$A$21:$A$24,0),MATCH(calcs!R$1,'2018_commission_structure-Start'!$A$21:$I$21,0)),0)</f>
        <v>0</v>
      </c>
      <c r="S31" s="6">
        <f t="shared" si="6"/>
        <v>101027.68</v>
      </c>
      <c r="T31" s="6">
        <f t="shared" si="2"/>
        <v>139931.68</v>
      </c>
    </row>
    <row r="32" spans="1:20" x14ac:dyDescent="0.3">
      <c r="A32">
        <v>3379645060</v>
      </c>
      <c r="B32" t="s">
        <v>68</v>
      </c>
      <c r="C32" t="s">
        <v>69</v>
      </c>
      <c r="D32" t="s">
        <v>7</v>
      </c>
      <c r="E32" s="2">
        <v>45353</v>
      </c>
      <c r="F32">
        <f>COUNTIF(deals_closed!D:D,base_salary!A32)</f>
        <v>23</v>
      </c>
      <c r="G32" s="2">
        <f>SUMIF(deals_closed!D:D,calcs!A32,deals_closed!C:C)</f>
        <v>852910</v>
      </c>
      <c r="H32" s="2">
        <f>VLOOKUP(D32,'2018_commission_structure-Start'!$A$21:$I$24,9,FALSE)</f>
        <v>500000</v>
      </c>
      <c r="I32" s="6">
        <f t="shared" si="3"/>
        <v>625000</v>
      </c>
      <c r="J32" s="9">
        <f t="shared" si="4"/>
        <v>750000</v>
      </c>
      <c r="K32" s="9">
        <f t="shared" si="5"/>
        <v>1000000</v>
      </c>
      <c r="L32" s="8">
        <f t="shared" si="0"/>
        <v>1.7058199999999999</v>
      </c>
      <c r="M32" t="str">
        <f t="shared" si="1"/>
        <v>150-200%</v>
      </c>
      <c r="N32" s="6">
        <f>MIN(H32,G32)*INDEX('2018_commission_structure-Start'!$A$21:$I$24,MATCH(calcs!$D32,'2018_commission_structure-Start'!$A$21:$A$24,0),MATCH(calcs!N$1,'2018_commission_structure-Start'!$A$21:$I$21,0))</f>
        <v>50000</v>
      </c>
      <c r="O32" s="2">
        <f>IF($G32&gt;H32,MIN($G32-H32,I32-H32)*INDEX('2018_commission_structure-Start'!$A$21:$I$24,MATCH(calcs!$D32,'2018_commission_structure-Start'!$A$21:$A$24,0),MATCH(calcs!O$1,'2018_commission_structure-Start'!$A$21:$I$21,0)),0)</f>
        <v>18750</v>
      </c>
      <c r="P32" s="2">
        <f>IF($G32&gt;I32,MIN($G32-I32,J32-I32)*INDEX('2018_commission_structure-Start'!$A$21:$I$24,MATCH(calcs!$D32,'2018_commission_structure-Start'!$A$21:$A$24,0),MATCH(calcs!P$1,'2018_commission_structure-Start'!$A$21:$I$21,0)),0)</f>
        <v>22500</v>
      </c>
      <c r="Q32" s="2">
        <f>IF($G32&gt;J32,MIN($G32-J32,K32-J32)*INDEX('2018_commission_structure-Start'!$A$21:$I$24,MATCH(calcs!$D32,'2018_commission_structure-Start'!$A$21:$A$24,0),MATCH(calcs!Q$1,'2018_commission_structure-Start'!$A$21:$I$21,0)),0)</f>
        <v>22640.2</v>
      </c>
      <c r="R32" s="6">
        <f>IF(G32&gt;K32,(G32-K32)*INDEX('2018_commission_structure-Start'!$A$21:$I$24,MATCH(calcs!$D32,'2018_commission_structure-Start'!$A$21:$A$24,0),MATCH(calcs!R$1,'2018_commission_structure-Start'!$A$21:$I$21,0)),0)</f>
        <v>0</v>
      </c>
      <c r="S32" s="6">
        <f t="shared" si="6"/>
        <v>113890.2</v>
      </c>
      <c r="T32" s="6">
        <f t="shared" si="2"/>
        <v>159243.20000000001</v>
      </c>
    </row>
    <row r="33" spans="1:20" x14ac:dyDescent="0.3">
      <c r="A33">
        <v>85304042</v>
      </c>
      <c r="B33" t="s">
        <v>70</v>
      </c>
      <c r="C33" t="s">
        <v>71</v>
      </c>
      <c r="D33" t="s">
        <v>29</v>
      </c>
      <c r="E33" s="2">
        <v>69710</v>
      </c>
      <c r="F33">
        <f>COUNTIF(deals_closed!D:D,base_salary!A33)</f>
        <v>18</v>
      </c>
      <c r="G33" s="2">
        <f>SUMIF(deals_closed!D:D,calcs!A33,deals_closed!C:C)</f>
        <v>624543</v>
      </c>
      <c r="H33" s="2">
        <f>VLOOKUP(D33,'2018_commission_structure-Start'!$A$21:$I$24,9,FALSE)</f>
        <v>600000</v>
      </c>
      <c r="I33" s="6">
        <f t="shared" si="3"/>
        <v>750000</v>
      </c>
      <c r="J33" s="9">
        <f t="shared" si="4"/>
        <v>900000</v>
      </c>
      <c r="K33" s="9">
        <f t="shared" si="5"/>
        <v>1200000</v>
      </c>
      <c r="L33" s="8">
        <f t="shared" si="0"/>
        <v>1.040905</v>
      </c>
      <c r="M33" t="str">
        <f t="shared" si="1"/>
        <v>100-125%</v>
      </c>
      <c r="N33" s="6">
        <f>MIN(H33,G33)*INDEX('2018_commission_structure-Start'!$A$21:$I$24,MATCH(calcs!$D33,'2018_commission_structure-Start'!$A$21:$A$24,0),MATCH(calcs!N$1,'2018_commission_structure-Start'!$A$21:$I$21,0))</f>
        <v>78000</v>
      </c>
      <c r="O33" s="2">
        <f>IF($G33&gt;H33,MIN($G33-H33,I33-H33)*INDEX('2018_commission_structure-Start'!$A$21:$I$24,MATCH(calcs!$D33,'2018_commission_structure-Start'!$A$21:$A$24,0),MATCH(calcs!O$1,'2018_commission_structure-Start'!$A$21:$I$21,0)),0)</f>
        <v>4172.3100000000004</v>
      </c>
      <c r="P33" s="2">
        <f>IF($G33&gt;I33,MIN($G33-I33,J33-I33)*INDEX('2018_commission_structure-Start'!$A$21:$I$24,MATCH(calcs!$D33,'2018_commission_structure-Start'!$A$21:$A$24,0),MATCH(calcs!P$1,'2018_commission_structure-Start'!$A$21:$I$21,0)),0)</f>
        <v>0</v>
      </c>
      <c r="Q33" s="2">
        <f>IF($G33&gt;J33,MIN($G33-J33,K33-J33)*INDEX('2018_commission_structure-Start'!$A$21:$I$24,MATCH(calcs!$D33,'2018_commission_structure-Start'!$A$21:$A$24,0),MATCH(calcs!Q$1,'2018_commission_structure-Start'!$A$21:$I$21,0)),0)</f>
        <v>0</v>
      </c>
      <c r="R33" s="6">
        <f>IF(G33&gt;K33,(G33-K33)*INDEX('2018_commission_structure-Start'!$A$21:$I$24,MATCH(calcs!$D33,'2018_commission_structure-Start'!$A$21:$A$24,0),MATCH(calcs!R$1,'2018_commission_structure-Start'!$A$21:$I$21,0)),0)</f>
        <v>0</v>
      </c>
      <c r="S33" s="6">
        <f t="shared" si="6"/>
        <v>82172.31</v>
      </c>
      <c r="T33" s="6">
        <f t="shared" si="2"/>
        <v>151882.31</v>
      </c>
    </row>
    <row r="34" spans="1:20" x14ac:dyDescent="0.3">
      <c r="A34">
        <v>2130919499</v>
      </c>
      <c r="B34" t="s">
        <v>72</v>
      </c>
      <c r="C34" t="s">
        <v>73</v>
      </c>
      <c r="D34" t="s">
        <v>29</v>
      </c>
      <c r="E34" s="2">
        <v>76111</v>
      </c>
      <c r="F34">
        <f>COUNTIF(deals_closed!D:D,base_salary!A34)</f>
        <v>13</v>
      </c>
      <c r="G34" s="2">
        <f>SUMIF(deals_closed!D:D,calcs!A34,deals_closed!C:C)</f>
        <v>523769</v>
      </c>
      <c r="H34" s="2">
        <f>VLOOKUP(D34,'2018_commission_structure-Start'!$A$21:$I$24,9,FALSE)</f>
        <v>600000</v>
      </c>
      <c r="I34" s="6">
        <f t="shared" si="3"/>
        <v>750000</v>
      </c>
      <c r="J34" s="9">
        <f t="shared" si="4"/>
        <v>900000</v>
      </c>
      <c r="K34" s="9">
        <f t="shared" si="5"/>
        <v>1200000</v>
      </c>
      <c r="L34" s="8">
        <f t="shared" si="0"/>
        <v>0.87294833333333333</v>
      </c>
      <c r="M34" t="str">
        <f t="shared" si="1"/>
        <v>0-100%</v>
      </c>
      <c r="N34" s="6">
        <f>MIN(H34,G34)*INDEX('2018_commission_structure-Start'!$A$21:$I$24,MATCH(calcs!$D34,'2018_commission_structure-Start'!$A$21:$A$24,0),MATCH(calcs!N$1,'2018_commission_structure-Start'!$A$21:$I$21,0))</f>
        <v>68089.97</v>
      </c>
      <c r="O34" s="2">
        <f>IF($G34&gt;H34,MIN($G34-H34,I34-H34)*INDEX('2018_commission_structure-Start'!$A$21:$I$24,MATCH(calcs!$D34,'2018_commission_structure-Start'!$A$21:$A$24,0),MATCH(calcs!O$1,'2018_commission_structure-Start'!$A$21:$I$21,0)),0)</f>
        <v>0</v>
      </c>
      <c r="P34" s="2">
        <f>IF($G34&gt;I34,MIN($G34-I34,J34-I34)*INDEX('2018_commission_structure-Start'!$A$21:$I$24,MATCH(calcs!$D34,'2018_commission_structure-Start'!$A$21:$A$24,0),MATCH(calcs!P$1,'2018_commission_structure-Start'!$A$21:$I$21,0)),0)</f>
        <v>0</v>
      </c>
      <c r="Q34" s="2">
        <f>IF($G34&gt;J34,MIN($G34-J34,K34-J34)*INDEX('2018_commission_structure-Start'!$A$21:$I$24,MATCH(calcs!$D34,'2018_commission_structure-Start'!$A$21:$A$24,0),MATCH(calcs!Q$1,'2018_commission_structure-Start'!$A$21:$I$21,0)),0)</f>
        <v>0</v>
      </c>
      <c r="R34" s="6">
        <f>IF(G34&gt;K34,(G34-K34)*INDEX('2018_commission_structure-Start'!$A$21:$I$24,MATCH(calcs!$D34,'2018_commission_structure-Start'!$A$21:$A$24,0),MATCH(calcs!R$1,'2018_commission_structure-Start'!$A$21:$I$21,0)),0)</f>
        <v>0</v>
      </c>
      <c r="S34" s="6">
        <f t="shared" si="6"/>
        <v>68089.97</v>
      </c>
      <c r="T34" s="6">
        <f t="shared" si="2"/>
        <v>144200.97</v>
      </c>
    </row>
    <row r="35" spans="1:20" x14ac:dyDescent="0.3">
      <c r="A35">
        <v>7074056774</v>
      </c>
      <c r="B35" t="s">
        <v>74</v>
      </c>
      <c r="C35" t="s">
        <v>75</v>
      </c>
      <c r="D35" t="s">
        <v>10</v>
      </c>
      <c r="E35" s="2">
        <v>98182</v>
      </c>
      <c r="F35">
        <f>COUNTIF(deals_closed!D:D,base_salary!A35)</f>
        <v>15</v>
      </c>
      <c r="G35" s="2">
        <f>SUMIF(deals_closed!D:D,calcs!A35,deals_closed!C:C)</f>
        <v>540083</v>
      </c>
      <c r="H35" s="2">
        <f>VLOOKUP(D35,'2018_commission_structure-Start'!$A$21:$I$24,9,FALSE)</f>
        <v>750000</v>
      </c>
      <c r="I35" s="6">
        <f t="shared" si="3"/>
        <v>937500</v>
      </c>
      <c r="J35" s="9">
        <f t="shared" si="4"/>
        <v>1125000</v>
      </c>
      <c r="K35" s="9">
        <f t="shared" si="5"/>
        <v>1500000</v>
      </c>
      <c r="L35" s="8">
        <f t="shared" si="0"/>
        <v>0.72011066666666668</v>
      </c>
      <c r="M35" t="str">
        <f t="shared" si="1"/>
        <v>0-100%</v>
      </c>
      <c r="N35" s="6">
        <f>MIN(H35,G35)*INDEX('2018_commission_structure-Start'!$A$21:$I$24,MATCH(calcs!$D35,'2018_commission_structure-Start'!$A$21:$A$24,0),MATCH(calcs!N$1,'2018_commission_structure-Start'!$A$21:$I$21,0))</f>
        <v>81012.45</v>
      </c>
      <c r="O35" s="2">
        <f>IF($G35&gt;H35,MIN($G35-H35,I35-H35)*INDEX('2018_commission_structure-Start'!$A$21:$I$24,MATCH(calcs!$D35,'2018_commission_structure-Start'!$A$21:$A$24,0),MATCH(calcs!O$1,'2018_commission_structure-Start'!$A$21:$I$21,0)),0)</f>
        <v>0</v>
      </c>
      <c r="P35" s="2">
        <f>IF($G35&gt;I35,MIN($G35-I35,J35-I35)*INDEX('2018_commission_structure-Start'!$A$21:$I$24,MATCH(calcs!$D35,'2018_commission_structure-Start'!$A$21:$A$24,0),MATCH(calcs!P$1,'2018_commission_structure-Start'!$A$21:$I$21,0)),0)</f>
        <v>0</v>
      </c>
      <c r="Q35" s="2">
        <f>IF($G35&gt;J35,MIN($G35-J35,K35-J35)*INDEX('2018_commission_structure-Start'!$A$21:$I$24,MATCH(calcs!$D35,'2018_commission_structure-Start'!$A$21:$A$24,0),MATCH(calcs!Q$1,'2018_commission_structure-Start'!$A$21:$I$21,0)),0)</f>
        <v>0</v>
      </c>
      <c r="R35" s="6">
        <f>IF(G35&gt;K35,(G35-K35)*INDEX('2018_commission_structure-Start'!$A$21:$I$24,MATCH(calcs!$D35,'2018_commission_structure-Start'!$A$21:$A$24,0),MATCH(calcs!R$1,'2018_commission_structure-Start'!$A$21:$I$21,0)),0)</f>
        <v>0</v>
      </c>
      <c r="S35" s="6">
        <f t="shared" si="6"/>
        <v>81012.45</v>
      </c>
      <c r="T35" s="6">
        <f t="shared" si="2"/>
        <v>179194.45</v>
      </c>
    </row>
    <row r="36" spans="1:20" x14ac:dyDescent="0.3">
      <c r="A36">
        <v>2450711406</v>
      </c>
      <c r="B36" t="s">
        <v>76</v>
      </c>
      <c r="C36" t="s">
        <v>77</v>
      </c>
      <c r="D36" t="s">
        <v>10</v>
      </c>
      <c r="E36" s="2">
        <v>106013</v>
      </c>
      <c r="F36">
        <f>COUNTIF(deals_closed!D:D,base_salary!A36)</f>
        <v>24</v>
      </c>
      <c r="G36" s="2">
        <f>SUMIF(deals_closed!D:D,calcs!A36,deals_closed!C:C)</f>
        <v>860270</v>
      </c>
      <c r="H36" s="2">
        <f>VLOOKUP(D36,'2018_commission_structure-Start'!$A$21:$I$24,9,FALSE)</f>
        <v>750000</v>
      </c>
      <c r="I36" s="6">
        <f t="shared" si="3"/>
        <v>937500</v>
      </c>
      <c r="J36" s="9">
        <f t="shared" si="4"/>
        <v>1125000</v>
      </c>
      <c r="K36" s="9">
        <f t="shared" si="5"/>
        <v>1500000</v>
      </c>
      <c r="L36" s="8">
        <f t="shared" si="0"/>
        <v>1.1470266666666666</v>
      </c>
      <c r="M36" t="str">
        <f t="shared" si="1"/>
        <v>100-125%</v>
      </c>
      <c r="N36" s="6">
        <f>MIN(H36,G36)*INDEX('2018_commission_structure-Start'!$A$21:$I$24,MATCH(calcs!$D36,'2018_commission_structure-Start'!$A$21:$A$24,0),MATCH(calcs!N$1,'2018_commission_structure-Start'!$A$21:$I$21,0))</f>
        <v>112500</v>
      </c>
      <c r="O36" s="2">
        <f>IF($G36&gt;H36,MIN($G36-H36,I36-H36)*INDEX('2018_commission_structure-Start'!$A$21:$I$24,MATCH(calcs!$D36,'2018_commission_structure-Start'!$A$21:$A$24,0),MATCH(calcs!O$1,'2018_commission_structure-Start'!$A$21:$I$21,0)),0)</f>
        <v>20951.3</v>
      </c>
      <c r="P36" s="2">
        <f>IF($G36&gt;I36,MIN($G36-I36,J36-I36)*INDEX('2018_commission_structure-Start'!$A$21:$I$24,MATCH(calcs!$D36,'2018_commission_structure-Start'!$A$21:$A$24,0),MATCH(calcs!P$1,'2018_commission_structure-Start'!$A$21:$I$21,0)),0)</f>
        <v>0</v>
      </c>
      <c r="Q36" s="2">
        <f>IF($G36&gt;J36,MIN($G36-J36,K36-J36)*INDEX('2018_commission_structure-Start'!$A$21:$I$24,MATCH(calcs!$D36,'2018_commission_structure-Start'!$A$21:$A$24,0),MATCH(calcs!Q$1,'2018_commission_structure-Start'!$A$21:$I$21,0)),0)</f>
        <v>0</v>
      </c>
      <c r="R36" s="6">
        <f>IF(G36&gt;K36,(G36-K36)*INDEX('2018_commission_structure-Start'!$A$21:$I$24,MATCH(calcs!$D36,'2018_commission_structure-Start'!$A$21:$A$24,0),MATCH(calcs!R$1,'2018_commission_structure-Start'!$A$21:$I$21,0)),0)</f>
        <v>0</v>
      </c>
      <c r="S36" s="6">
        <f t="shared" si="6"/>
        <v>133451.29999999999</v>
      </c>
      <c r="T36" s="6">
        <f t="shared" si="2"/>
        <v>239464.3</v>
      </c>
    </row>
    <row r="37" spans="1:20" x14ac:dyDescent="0.3">
      <c r="A37">
        <v>2294342399</v>
      </c>
      <c r="B37" t="s">
        <v>78</v>
      </c>
      <c r="C37" t="s">
        <v>79</v>
      </c>
      <c r="D37" t="s">
        <v>29</v>
      </c>
      <c r="E37" s="2">
        <v>74676</v>
      </c>
      <c r="F37">
        <f>COUNTIF(deals_closed!D:D,base_salary!A37)</f>
        <v>16</v>
      </c>
      <c r="G37" s="2">
        <f>SUMIF(deals_closed!D:D,calcs!A37,deals_closed!C:C)</f>
        <v>470117</v>
      </c>
      <c r="H37" s="2">
        <f>VLOOKUP(D37,'2018_commission_structure-Start'!$A$21:$I$24,9,FALSE)</f>
        <v>600000</v>
      </c>
      <c r="I37" s="6">
        <f t="shared" si="3"/>
        <v>750000</v>
      </c>
      <c r="J37" s="9">
        <f t="shared" si="4"/>
        <v>900000</v>
      </c>
      <c r="K37" s="9">
        <f t="shared" si="5"/>
        <v>1200000</v>
      </c>
      <c r="L37" s="8">
        <f t="shared" si="0"/>
        <v>0.78352833333333338</v>
      </c>
      <c r="M37" t="str">
        <f t="shared" si="1"/>
        <v>0-100%</v>
      </c>
      <c r="N37" s="6">
        <f>MIN(H37,G37)*INDEX('2018_commission_structure-Start'!$A$21:$I$24,MATCH(calcs!$D37,'2018_commission_structure-Start'!$A$21:$A$24,0),MATCH(calcs!N$1,'2018_commission_structure-Start'!$A$21:$I$21,0))</f>
        <v>61115.21</v>
      </c>
      <c r="O37" s="2">
        <f>IF($G37&gt;H37,MIN($G37-H37,I37-H37)*INDEX('2018_commission_structure-Start'!$A$21:$I$24,MATCH(calcs!$D37,'2018_commission_structure-Start'!$A$21:$A$24,0),MATCH(calcs!O$1,'2018_commission_structure-Start'!$A$21:$I$21,0)),0)</f>
        <v>0</v>
      </c>
      <c r="P37" s="2">
        <f>IF($G37&gt;I37,MIN($G37-I37,J37-I37)*INDEX('2018_commission_structure-Start'!$A$21:$I$24,MATCH(calcs!$D37,'2018_commission_structure-Start'!$A$21:$A$24,0),MATCH(calcs!P$1,'2018_commission_structure-Start'!$A$21:$I$21,0)),0)</f>
        <v>0</v>
      </c>
      <c r="Q37" s="2">
        <f>IF($G37&gt;J37,MIN($G37-J37,K37-J37)*INDEX('2018_commission_structure-Start'!$A$21:$I$24,MATCH(calcs!$D37,'2018_commission_structure-Start'!$A$21:$A$24,0),MATCH(calcs!Q$1,'2018_commission_structure-Start'!$A$21:$I$21,0)),0)</f>
        <v>0</v>
      </c>
      <c r="R37" s="6">
        <f>IF(G37&gt;K37,(G37-K37)*INDEX('2018_commission_structure-Start'!$A$21:$I$24,MATCH(calcs!$D37,'2018_commission_structure-Start'!$A$21:$A$24,0),MATCH(calcs!R$1,'2018_commission_structure-Start'!$A$21:$I$21,0)),0)</f>
        <v>0</v>
      </c>
      <c r="S37" s="6">
        <f t="shared" si="6"/>
        <v>61115.21</v>
      </c>
      <c r="T37" s="6">
        <f t="shared" si="2"/>
        <v>135791.21</v>
      </c>
    </row>
    <row r="38" spans="1:20" x14ac:dyDescent="0.3">
      <c r="A38">
        <v>5280433926</v>
      </c>
      <c r="B38" t="s">
        <v>5</v>
      </c>
      <c r="C38" t="s">
        <v>80</v>
      </c>
      <c r="D38" t="s">
        <v>29</v>
      </c>
      <c r="E38" s="2">
        <v>51804</v>
      </c>
      <c r="F38">
        <f>COUNTIF(deals_closed!D:D,base_salary!A38)</f>
        <v>16</v>
      </c>
      <c r="G38" s="2">
        <f>SUMIF(deals_closed!D:D,calcs!A38,deals_closed!C:C)</f>
        <v>573666</v>
      </c>
      <c r="H38" s="2">
        <f>VLOOKUP(D38,'2018_commission_structure-Start'!$A$21:$I$24,9,FALSE)</f>
        <v>600000</v>
      </c>
      <c r="I38" s="6">
        <f t="shared" si="3"/>
        <v>750000</v>
      </c>
      <c r="J38" s="9">
        <f t="shared" si="4"/>
        <v>900000</v>
      </c>
      <c r="K38" s="9">
        <f t="shared" si="5"/>
        <v>1200000</v>
      </c>
      <c r="L38" s="8">
        <f t="shared" si="0"/>
        <v>0.95611000000000002</v>
      </c>
      <c r="M38" t="str">
        <f t="shared" si="1"/>
        <v>0-100%</v>
      </c>
      <c r="N38" s="6">
        <f>MIN(H38,G38)*INDEX('2018_commission_structure-Start'!$A$21:$I$24,MATCH(calcs!$D38,'2018_commission_structure-Start'!$A$21:$A$24,0),MATCH(calcs!N$1,'2018_commission_structure-Start'!$A$21:$I$21,0))</f>
        <v>74576.58</v>
      </c>
      <c r="O38" s="2">
        <f>IF($G38&gt;H38,MIN($G38-H38,I38-H38)*INDEX('2018_commission_structure-Start'!$A$21:$I$24,MATCH(calcs!$D38,'2018_commission_structure-Start'!$A$21:$A$24,0),MATCH(calcs!O$1,'2018_commission_structure-Start'!$A$21:$I$21,0)),0)</f>
        <v>0</v>
      </c>
      <c r="P38" s="2">
        <f>IF($G38&gt;I38,MIN($G38-I38,J38-I38)*INDEX('2018_commission_structure-Start'!$A$21:$I$24,MATCH(calcs!$D38,'2018_commission_structure-Start'!$A$21:$A$24,0),MATCH(calcs!P$1,'2018_commission_structure-Start'!$A$21:$I$21,0)),0)</f>
        <v>0</v>
      </c>
      <c r="Q38" s="2">
        <f>IF($G38&gt;J38,MIN($G38-J38,K38-J38)*INDEX('2018_commission_structure-Start'!$A$21:$I$24,MATCH(calcs!$D38,'2018_commission_structure-Start'!$A$21:$A$24,0),MATCH(calcs!Q$1,'2018_commission_structure-Start'!$A$21:$I$21,0)),0)</f>
        <v>0</v>
      </c>
      <c r="R38" s="6">
        <f>IF(G38&gt;K38,(G38-K38)*INDEX('2018_commission_structure-Start'!$A$21:$I$24,MATCH(calcs!$D38,'2018_commission_structure-Start'!$A$21:$A$24,0),MATCH(calcs!R$1,'2018_commission_structure-Start'!$A$21:$I$21,0)),0)</f>
        <v>0</v>
      </c>
      <c r="S38" s="6">
        <f t="shared" si="6"/>
        <v>74576.58</v>
      </c>
      <c r="T38" s="6">
        <f t="shared" si="2"/>
        <v>126380.58</v>
      </c>
    </row>
    <row r="39" spans="1:20" x14ac:dyDescent="0.3">
      <c r="A39">
        <v>4037854406</v>
      </c>
      <c r="B39" t="s">
        <v>81</v>
      </c>
      <c r="C39" t="s">
        <v>82</v>
      </c>
      <c r="D39" t="s">
        <v>29</v>
      </c>
      <c r="E39" s="2">
        <v>64311</v>
      </c>
      <c r="F39">
        <f>COUNTIF(deals_closed!D:D,base_salary!A39)</f>
        <v>23</v>
      </c>
      <c r="G39" s="2">
        <f>SUMIF(deals_closed!D:D,calcs!A39,deals_closed!C:C)</f>
        <v>793311</v>
      </c>
      <c r="H39" s="2">
        <f>VLOOKUP(D39,'2018_commission_structure-Start'!$A$21:$I$24,9,FALSE)</f>
        <v>600000</v>
      </c>
      <c r="I39" s="6">
        <f t="shared" si="3"/>
        <v>750000</v>
      </c>
      <c r="J39" s="9">
        <f t="shared" si="4"/>
        <v>900000</v>
      </c>
      <c r="K39" s="9">
        <f t="shared" si="5"/>
        <v>1200000</v>
      </c>
      <c r="L39" s="8">
        <f t="shared" si="0"/>
        <v>1.3221849999999999</v>
      </c>
      <c r="M39" t="str">
        <f t="shared" si="1"/>
        <v>125-150%</v>
      </c>
      <c r="N39" s="6">
        <f>MIN(H39,G39)*INDEX('2018_commission_structure-Start'!$A$21:$I$24,MATCH(calcs!$D39,'2018_commission_structure-Start'!$A$21:$A$24,0),MATCH(calcs!N$1,'2018_commission_structure-Start'!$A$21:$I$21,0))</f>
        <v>78000</v>
      </c>
      <c r="O39" s="2">
        <f>IF($G39&gt;H39,MIN($G39-H39,I39-H39)*INDEX('2018_commission_structure-Start'!$A$21:$I$24,MATCH(calcs!$D39,'2018_commission_structure-Start'!$A$21:$A$24,0),MATCH(calcs!O$1,'2018_commission_structure-Start'!$A$21:$I$21,0)),0)</f>
        <v>25500.000000000004</v>
      </c>
      <c r="P39" s="2">
        <f>IF($G39&gt;I39,MIN($G39-I39,J39-I39)*INDEX('2018_commission_structure-Start'!$A$21:$I$24,MATCH(calcs!$D39,'2018_commission_structure-Start'!$A$21:$A$24,0),MATCH(calcs!P$1,'2018_commission_structure-Start'!$A$21:$I$21,0)),0)</f>
        <v>9095.31</v>
      </c>
      <c r="Q39" s="2">
        <f>IF($G39&gt;J39,MIN($G39-J39,K39-J39)*INDEX('2018_commission_structure-Start'!$A$21:$I$24,MATCH(calcs!$D39,'2018_commission_structure-Start'!$A$21:$A$24,0),MATCH(calcs!Q$1,'2018_commission_structure-Start'!$A$21:$I$21,0)),0)</f>
        <v>0</v>
      </c>
      <c r="R39" s="6">
        <f>IF(G39&gt;K39,(G39-K39)*INDEX('2018_commission_structure-Start'!$A$21:$I$24,MATCH(calcs!$D39,'2018_commission_structure-Start'!$A$21:$A$24,0),MATCH(calcs!R$1,'2018_commission_structure-Start'!$A$21:$I$21,0)),0)</f>
        <v>0</v>
      </c>
      <c r="S39" s="6">
        <f t="shared" si="6"/>
        <v>112595.31</v>
      </c>
      <c r="T39" s="6">
        <f t="shared" si="2"/>
        <v>176906.31</v>
      </c>
    </row>
    <row r="40" spans="1:20" x14ac:dyDescent="0.3">
      <c r="A40">
        <v>9958099322</v>
      </c>
      <c r="B40" t="s">
        <v>83</v>
      </c>
      <c r="C40" t="s">
        <v>84</v>
      </c>
      <c r="D40" t="s">
        <v>29</v>
      </c>
      <c r="E40" s="2">
        <v>77249</v>
      </c>
      <c r="F40">
        <f>COUNTIF(deals_closed!D:D,base_salary!A40)</f>
        <v>21</v>
      </c>
      <c r="G40" s="2">
        <f>SUMIF(deals_closed!D:D,calcs!A40,deals_closed!C:C)</f>
        <v>734340</v>
      </c>
      <c r="H40" s="2">
        <f>VLOOKUP(D40,'2018_commission_structure-Start'!$A$21:$I$24,9,FALSE)</f>
        <v>600000</v>
      </c>
      <c r="I40" s="6">
        <f t="shared" si="3"/>
        <v>750000</v>
      </c>
      <c r="J40" s="9">
        <f t="shared" si="4"/>
        <v>900000</v>
      </c>
      <c r="K40" s="9">
        <f t="shared" si="5"/>
        <v>1200000</v>
      </c>
      <c r="L40" s="8">
        <f t="shared" si="0"/>
        <v>1.2239</v>
      </c>
      <c r="M40" t="str">
        <f t="shared" si="1"/>
        <v>100-125%</v>
      </c>
      <c r="N40" s="6">
        <f>MIN(H40,G40)*INDEX('2018_commission_structure-Start'!$A$21:$I$24,MATCH(calcs!$D40,'2018_commission_structure-Start'!$A$21:$A$24,0),MATCH(calcs!N$1,'2018_commission_structure-Start'!$A$21:$I$21,0))</f>
        <v>78000</v>
      </c>
      <c r="O40" s="2">
        <f>IF($G40&gt;H40,MIN($G40-H40,I40-H40)*INDEX('2018_commission_structure-Start'!$A$21:$I$24,MATCH(calcs!$D40,'2018_commission_structure-Start'!$A$21:$A$24,0),MATCH(calcs!O$1,'2018_commission_structure-Start'!$A$21:$I$21,0)),0)</f>
        <v>22837.800000000003</v>
      </c>
      <c r="P40" s="2">
        <f>IF($G40&gt;I40,MIN($G40-I40,J40-I40)*INDEX('2018_commission_structure-Start'!$A$21:$I$24,MATCH(calcs!$D40,'2018_commission_structure-Start'!$A$21:$A$24,0),MATCH(calcs!P$1,'2018_commission_structure-Start'!$A$21:$I$21,0)),0)</f>
        <v>0</v>
      </c>
      <c r="Q40" s="2">
        <f>IF($G40&gt;J40,MIN($G40-J40,K40-J40)*INDEX('2018_commission_structure-Start'!$A$21:$I$24,MATCH(calcs!$D40,'2018_commission_structure-Start'!$A$21:$A$24,0),MATCH(calcs!Q$1,'2018_commission_structure-Start'!$A$21:$I$21,0)),0)</f>
        <v>0</v>
      </c>
      <c r="R40" s="6">
        <f>IF(G40&gt;K40,(G40-K40)*INDEX('2018_commission_structure-Start'!$A$21:$I$24,MATCH(calcs!$D40,'2018_commission_structure-Start'!$A$21:$A$24,0),MATCH(calcs!R$1,'2018_commission_structure-Start'!$A$21:$I$21,0)),0)</f>
        <v>0</v>
      </c>
      <c r="S40" s="6">
        <f t="shared" si="6"/>
        <v>100837.8</v>
      </c>
      <c r="T40" s="6">
        <f t="shared" si="2"/>
        <v>178086.8</v>
      </c>
    </row>
    <row r="41" spans="1:20" x14ac:dyDescent="0.3">
      <c r="A41">
        <v>2402470968</v>
      </c>
      <c r="B41" t="s">
        <v>85</v>
      </c>
      <c r="C41" t="s">
        <v>86</v>
      </c>
      <c r="D41" t="s">
        <v>10</v>
      </c>
      <c r="E41" s="2">
        <v>99023</v>
      </c>
      <c r="F41">
        <f>COUNTIF(deals_closed!D:D,base_salary!A41)</f>
        <v>22</v>
      </c>
      <c r="G41" s="2">
        <f>SUMIF(deals_closed!D:D,calcs!A41,deals_closed!C:C)</f>
        <v>774576</v>
      </c>
      <c r="H41" s="2">
        <f>VLOOKUP(D41,'2018_commission_structure-Start'!$A$21:$I$24,9,FALSE)</f>
        <v>750000</v>
      </c>
      <c r="I41" s="6">
        <f t="shared" si="3"/>
        <v>937500</v>
      </c>
      <c r="J41" s="9">
        <f t="shared" si="4"/>
        <v>1125000</v>
      </c>
      <c r="K41" s="9">
        <f t="shared" si="5"/>
        <v>1500000</v>
      </c>
      <c r="L41" s="8">
        <f t="shared" si="0"/>
        <v>1.0327679999999999</v>
      </c>
      <c r="M41" t="str">
        <f t="shared" si="1"/>
        <v>100-125%</v>
      </c>
      <c r="N41" s="6">
        <f>MIN(H41,G41)*INDEX('2018_commission_structure-Start'!$A$21:$I$24,MATCH(calcs!$D41,'2018_commission_structure-Start'!$A$21:$A$24,0),MATCH(calcs!N$1,'2018_commission_structure-Start'!$A$21:$I$21,0))</f>
        <v>112500</v>
      </c>
      <c r="O41" s="2">
        <f>IF($G41&gt;H41,MIN($G41-H41,I41-H41)*INDEX('2018_commission_structure-Start'!$A$21:$I$24,MATCH(calcs!$D41,'2018_commission_structure-Start'!$A$21:$A$24,0),MATCH(calcs!O$1,'2018_commission_structure-Start'!$A$21:$I$21,0)),0)</f>
        <v>4669.4400000000005</v>
      </c>
      <c r="P41" s="2">
        <f>IF($G41&gt;I41,MIN($G41-I41,J41-I41)*INDEX('2018_commission_structure-Start'!$A$21:$I$24,MATCH(calcs!$D41,'2018_commission_structure-Start'!$A$21:$A$24,0),MATCH(calcs!P$1,'2018_commission_structure-Start'!$A$21:$I$21,0)),0)</f>
        <v>0</v>
      </c>
      <c r="Q41" s="2">
        <f>IF($G41&gt;J41,MIN($G41-J41,K41-J41)*INDEX('2018_commission_structure-Start'!$A$21:$I$24,MATCH(calcs!$D41,'2018_commission_structure-Start'!$A$21:$A$24,0),MATCH(calcs!Q$1,'2018_commission_structure-Start'!$A$21:$I$21,0)),0)</f>
        <v>0</v>
      </c>
      <c r="R41" s="6">
        <f>IF(G41&gt;K41,(G41-K41)*INDEX('2018_commission_structure-Start'!$A$21:$I$24,MATCH(calcs!$D41,'2018_commission_structure-Start'!$A$21:$A$24,0),MATCH(calcs!R$1,'2018_commission_structure-Start'!$A$21:$I$21,0)),0)</f>
        <v>0</v>
      </c>
      <c r="S41" s="6">
        <f t="shared" si="6"/>
        <v>117169.44</v>
      </c>
      <c r="T41" s="6">
        <f t="shared" si="2"/>
        <v>216192.44</v>
      </c>
    </row>
    <row r="42" spans="1:20" x14ac:dyDescent="0.3">
      <c r="A42">
        <v>9686840923</v>
      </c>
      <c r="B42" t="s">
        <v>87</v>
      </c>
      <c r="C42" t="s">
        <v>88</v>
      </c>
      <c r="D42" t="s">
        <v>10</v>
      </c>
      <c r="E42" s="2">
        <v>79755</v>
      </c>
      <c r="F42">
        <f>COUNTIF(deals_closed!D:D,base_salary!A42)</f>
        <v>15</v>
      </c>
      <c r="G42" s="2">
        <f>SUMIF(deals_closed!D:D,calcs!A42,deals_closed!C:C)</f>
        <v>573607</v>
      </c>
      <c r="H42" s="2">
        <f>VLOOKUP(D42,'2018_commission_structure-Start'!$A$21:$I$24,9,FALSE)</f>
        <v>750000</v>
      </c>
      <c r="I42" s="6">
        <f t="shared" si="3"/>
        <v>937500</v>
      </c>
      <c r="J42" s="9">
        <f t="shared" si="4"/>
        <v>1125000</v>
      </c>
      <c r="K42" s="9">
        <f t="shared" si="5"/>
        <v>1500000</v>
      </c>
      <c r="L42" s="8">
        <f t="shared" si="0"/>
        <v>0.76480933333333334</v>
      </c>
      <c r="M42" t="str">
        <f t="shared" si="1"/>
        <v>0-100%</v>
      </c>
      <c r="N42" s="6">
        <f>MIN(H42,G42)*INDEX('2018_commission_structure-Start'!$A$21:$I$24,MATCH(calcs!$D42,'2018_commission_structure-Start'!$A$21:$A$24,0),MATCH(calcs!N$1,'2018_commission_structure-Start'!$A$21:$I$21,0))</f>
        <v>86041.05</v>
      </c>
      <c r="O42" s="2">
        <f>IF($G42&gt;H42,MIN($G42-H42,I42-H42)*INDEX('2018_commission_structure-Start'!$A$21:$I$24,MATCH(calcs!$D42,'2018_commission_structure-Start'!$A$21:$A$24,0),MATCH(calcs!O$1,'2018_commission_structure-Start'!$A$21:$I$21,0)),0)</f>
        <v>0</v>
      </c>
      <c r="P42" s="2">
        <f>IF($G42&gt;I42,MIN($G42-I42,J42-I42)*INDEX('2018_commission_structure-Start'!$A$21:$I$24,MATCH(calcs!$D42,'2018_commission_structure-Start'!$A$21:$A$24,0),MATCH(calcs!P$1,'2018_commission_structure-Start'!$A$21:$I$21,0)),0)</f>
        <v>0</v>
      </c>
      <c r="Q42" s="2">
        <f>IF($G42&gt;J42,MIN($G42-J42,K42-J42)*INDEX('2018_commission_structure-Start'!$A$21:$I$24,MATCH(calcs!$D42,'2018_commission_structure-Start'!$A$21:$A$24,0),MATCH(calcs!Q$1,'2018_commission_structure-Start'!$A$21:$I$21,0)),0)</f>
        <v>0</v>
      </c>
      <c r="R42" s="6">
        <f>IF(G42&gt;K42,(G42-K42)*INDEX('2018_commission_structure-Start'!$A$21:$I$24,MATCH(calcs!$D42,'2018_commission_structure-Start'!$A$21:$A$24,0),MATCH(calcs!R$1,'2018_commission_structure-Start'!$A$21:$I$21,0)),0)</f>
        <v>0</v>
      </c>
      <c r="S42" s="6">
        <f t="shared" si="6"/>
        <v>86041.05</v>
      </c>
      <c r="T42" s="6">
        <f t="shared" si="2"/>
        <v>165796.04999999999</v>
      </c>
    </row>
    <row r="43" spans="1:20" x14ac:dyDescent="0.3">
      <c r="A43">
        <v>8093156364</v>
      </c>
      <c r="B43" t="s">
        <v>89</v>
      </c>
      <c r="C43" t="s">
        <v>90</v>
      </c>
      <c r="D43" t="s">
        <v>7</v>
      </c>
      <c r="E43" s="2">
        <v>64144</v>
      </c>
      <c r="F43">
        <f>COUNTIF(deals_closed!D:D,base_salary!A43)</f>
        <v>15</v>
      </c>
      <c r="G43" s="2">
        <f>SUMIF(deals_closed!D:D,calcs!A43,deals_closed!C:C)</f>
        <v>610909</v>
      </c>
      <c r="H43" s="2">
        <f>VLOOKUP(D43,'2018_commission_structure-Start'!$A$21:$I$24,9,FALSE)</f>
        <v>500000</v>
      </c>
      <c r="I43" s="6">
        <f t="shared" si="3"/>
        <v>625000</v>
      </c>
      <c r="J43" s="9">
        <f t="shared" si="4"/>
        <v>750000</v>
      </c>
      <c r="K43" s="9">
        <f t="shared" si="5"/>
        <v>1000000</v>
      </c>
      <c r="L43" s="8">
        <f t="shared" si="0"/>
        <v>1.2218180000000001</v>
      </c>
      <c r="M43" t="str">
        <f t="shared" si="1"/>
        <v>100-125%</v>
      </c>
      <c r="N43" s="6">
        <f>MIN(H43,G43)*INDEX('2018_commission_structure-Start'!$A$21:$I$24,MATCH(calcs!$D43,'2018_commission_structure-Start'!$A$21:$A$24,0),MATCH(calcs!N$1,'2018_commission_structure-Start'!$A$21:$I$21,0))</f>
        <v>50000</v>
      </c>
      <c r="O43" s="2">
        <f>IF($G43&gt;H43,MIN($G43-H43,I43-H43)*INDEX('2018_commission_structure-Start'!$A$21:$I$24,MATCH(calcs!$D43,'2018_commission_structure-Start'!$A$21:$A$24,0),MATCH(calcs!O$1,'2018_commission_structure-Start'!$A$21:$I$21,0)),0)</f>
        <v>16636.349999999999</v>
      </c>
      <c r="P43" s="2">
        <f>IF($G43&gt;I43,MIN($G43-I43,J43-I43)*INDEX('2018_commission_structure-Start'!$A$21:$I$24,MATCH(calcs!$D43,'2018_commission_structure-Start'!$A$21:$A$24,0),MATCH(calcs!P$1,'2018_commission_structure-Start'!$A$21:$I$21,0)),0)</f>
        <v>0</v>
      </c>
      <c r="Q43" s="2">
        <f>IF($G43&gt;J43,MIN($G43-J43,K43-J43)*INDEX('2018_commission_structure-Start'!$A$21:$I$24,MATCH(calcs!$D43,'2018_commission_structure-Start'!$A$21:$A$24,0),MATCH(calcs!Q$1,'2018_commission_structure-Start'!$A$21:$I$21,0)),0)</f>
        <v>0</v>
      </c>
      <c r="R43" s="6">
        <f>IF(G43&gt;K43,(G43-K43)*INDEX('2018_commission_structure-Start'!$A$21:$I$24,MATCH(calcs!$D43,'2018_commission_structure-Start'!$A$21:$A$24,0),MATCH(calcs!R$1,'2018_commission_structure-Start'!$A$21:$I$21,0)),0)</f>
        <v>0</v>
      </c>
      <c r="S43" s="6">
        <f t="shared" si="6"/>
        <v>66636.350000000006</v>
      </c>
      <c r="T43" s="6">
        <f t="shared" si="2"/>
        <v>130780.35</v>
      </c>
    </row>
    <row r="44" spans="1:20" x14ac:dyDescent="0.3">
      <c r="A44">
        <v>6733929554</v>
      </c>
      <c r="B44" t="s">
        <v>91</v>
      </c>
      <c r="C44" t="s">
        <v>92</v>
      </c>
      <c r="D44" t="s">
        <v>29</v>
      </c>
      <c r="E44" s="2">
        <v>74110</v>
      </c>
      <c r="F44">
        <f>COUNTIF(deals_closed!D:D,base_salary!A44)</f>
        <v>17</v>
      </c>
      <c r="G44" s="2">
        <f>SUMIF(deals_closed!D:D,calcs!A44,deals_closed!C:C)</f>
        <v>580579</v>
      </c>
      <c r="H44" s="2">
        <f>VLOOKUP(D44,'2018_commission_structure-Start'!$A$21:$I$24,9,FALSE)</f>
        <v>600000</v>
      </c>
      <c r="I44" s="6">
        <f t="shared" si="3"/>
        <v>750000</v>
      </c>
      <c r="J44" s="9">
        <f t="shared" si="4"/>
        <v>900000</v>
      </c>
      <c r="K44" s="9">
        <f t="shared" si="5"/>
        <v>1200000</v>
      </c>
      <c r="L44" s="8">
        <f t="shared" si="0"/>
        <v>0.96763166666666667</v>
      </c>
      <c r="M44" t="str">
        <f t="shared" si="1"/>
        <v>0-100%</v>
      </c>
      <c r="N44" s="6">
        <f>MIN(H44,G44)*INDEX('2018_commission_structure-Start'!$A$21:$I$24,MATCH(calcs!$D44,'2018_commission_structure-Start'!$A$21:$A$24,0),MATCH(calcs!N$1,'2018_commission_structure-Start'!$A$21:$I$21,0))</f>
        <v>75475.27</v>
      </c>
      <c r="O44" s="2">
        <f>IF($G44&gt;H44,MIN($G44-H44,I44-H44)*INDEX('2018_commission_structure-Start'!$A$21:$I$24,MATCH(calcs!$D44,'2018_commission_structure-Start'!$A$21:$A$24,0),MATCH(calcs!O$1,'2018_commission_structure-Start'!$A$21:$I$21,0)),0)</f>
        <v>0</v>
      </c>
      <c r="P44" s="2">
        <f>IF($G44&gt;I44,MIN($G44-I44,J44-I44)*INDEX('2018_commission_structure-Start'!$A$21:$I$24,MATCH(calcs!$D44,'2018_commission_structure-Start'!$A$21:$A$24,0),MATCH(calcs!P$1,'2018_commission_structure-Start'!$A$21:$I$21,0)),0)</f>
        <v>0</v>
      </c>
      <c r="Q44" s="2">
        <f>IF($G44&gt;J44,MIN($G44-J44,K44-J44)*INDEX('2018_commission_structure-Start'!$A$21:$I$24,MATCH(calcs!$D44,'2018_commission_structure-Start'!$A$21:$A$24,0),MATCH(calcs!Q$1,'2018_commission_structure-Start'!$A$21:$I$21,0)),0)</f>
        <v>0</v>
      </c>
      <c r="R44" s="6">
        <f>IF(G44&gt;K44,(G44-K44)*INDEX('2018_commission_structure-Start'!$A$21:$I$24,MATCH(calcs!$D44,'2018_commission_structure-Start'!$A$21:$A$24,0),MATCH(calcs!R$1,'2018_commission_structure-Start'!$A$21:$I$21,0)),0)</f>
        <v>0</v>
      </c>
      <c r="S44" s="6">
        <f t="shared" si="6"/>
        <v>75475.27</v>
      </c>
      <c r="T44" s="6">
        <f t="shared" si="2"/>
        <v>149585.27000000002</v>
      </c>
    </row>
    <row r="45" spans="1:20" x14ac:dyDescent="0.3">
      <c r="A45">
        <v>7892446737</v>
      </c>
      <c r="B45" t="s">
        <v>93</v>
      </c>
      <c r="C45" t="s">
        <v>94</v>
      </c>
      <c r="D45" t="s">
        <v>29</v>
      </c>
      <c r="E45" s="2">
        <v>78253</v>
      </c>
      <c r="F45">
        <f>COUNTIF(deals_closed!D:D,base_salary!A45)</f>
        <v>27</v>
      </c>
      <c r="G45" s="2">
        <f>SUMIF(deals_closed!D:D,calcs!A45,deals_closed!C:C)</f>
        <v>993865</v>
      </c>
      <c r="H45" s="2">
        <f>VLOOKUP(D45,'2018_commission_structure-Start'!$A$21:$I$24,9,FALSE)</f>
        <v>600000</v>
      </c>
      <c r="I45" s="6">
        <f t="shared" si="3"/>
        <v>750000</v>
      </c>
      <c r="J45" s="9">
        <f t="shared" si="4"/>
        <v>900000</v>
      </c>
      <c r="K45" s="9">
        <f t="shared" si="5"/>
        <v>1200000</v>
      </c>
      <c r="L45" s="8">
        <f t="shared" si="0"/>
        <v>1.6564416666666666</v>
      </c>
      <c r="M45" t="str">
        <f t="shared" si="1"/>
        <v>150-200%</v>
      </c>
      <c r="N45" s="6">
        <f>MIN(H45,G45)*INDEX('2018_commission_structure-Start'!$A$21:$I$24,MATCH(calcs!$D45,'2018_commission_structure-Start'!$A$21:$A$24,0),MATCH(calcs!N$1,'2018_commission_structure-Start'!$A$21:$I$21,0))</f>
        <v>78000</v>
      </c>
      <c r="O45" s="2">
        <f>IF($G45&gt;H45,MIN($G45-H45,I45-H45)*INDEX('2018_commission_structure-Start'!$A$21:$I$24,MATCH(calcs!$D45,'2018_commission_structure-Start'!$A$21:$A$24,0),MATCH(calcs!O$1,'2018_commission_structure-Start'!$A$21:$I$21,0)),0)</f>
        <v>25500.000000000004</v>
      </c>
      <c r="P45" s="2">
        <f>IF($G45&gt;I45,MIN($G45-I45,J45-I45)*INDEX('2018_commission_structure-Start'!$A$21:$I$24,MATCH(calcs!$D45,'2018_commission_structure-Start'!$A$21:$A$24,0),MATCH(calcs!P$1,'2018_commission_structure-Start'!$A$21:$I$21,0)),0)</f>
        <v>31500</v>
      </c>
      <c r="Q45" s="2">
        <f>IF($G45&gt;J45,MIN($G45-J45,K45-J45)*INDEX('2018_commission_structure-Start'!$A$21:$I$24,MATCH(calcs!$D45,'2018_commission_structure-Start'!$A$21:$A$24,0),MATCH(calcs!Q$1,'2018_commission_structure-Start'!$A$21:$I$21,0)),0)</f>
        <v>24404.9</v>
      </c>
      <c r="R45" s="6">
        <f>IF(G45&gt;K45,(G45-K45)*INDEX('2018_commission_structure-Start'!$A$21:$I$24,MATCH(calcs!$D45,'2018_commission_structure-Start'!$A$21:$A$24,0),MATCH(calcs!R$1,'2018_commission_structure-Start'!$A$21:$I$21,0)),0)</f>
        <v>0</v>
      </c>
      <c r="S45" s="6">
        <f t="shared" si="6"/>
        <v>159404.9</v>
      </c>
      <c r="T45" s="6">
        <f t="shared" si="2"/>
        <v>237657.9</v>
      </c>
    </row>
    <row r="46" spans="1:20" x14ac:dyDescent="0.3">
      <c r="A46">
        <v>9803956825</v>
      </c>
      <c r="B46" t="s">
        <v>95</v>
      </c>
      <c r="C46" t="s">
        <v>96</v>
      </c>
      <c r="D46" t="s">
        <v>7</v>
      </c>
      <c r="E46" s="2">
        <v>47103</v>
      </c>
      <c r="F46">
        <f>COUNTIF(deals_closed!D:D,base_salary!A46)</f>
        <v>23</v>
      </c>
      <c r="G46" s="2">
        <f>SUMIF(deals_closed!D:D,calcs!A46,deals_closed!C:C)</f>
        <v>909806</v>
      </c>
      <c r="H46" s="2">
        <f>VLOOKUP(D46,'2018_commission_structure-Start'!$A$21:$I$24,9,FALSE)</f>
        <v>500000</v>
      </c>
      <c r="I46" s="6">
        <f t="shared" si="3"/>
        <v>625000</v>
      </c>
      <c r="J46" s="9">
        <f t="shared" si="4"/>
        <v>750000</v>
      </c>
      <c r="K46" s="9">
        <f t="shared" si="5"/>
        <v>1000000</v>
      </c>
      <c r="L46" s="8">
        <f t="shared" si="0"/>
        <v>1.819612</v>
      </c>
      <c r="M46" t="str">
        <f t="shared" si="1"/>
        <v>150-200%</v>
      </c>
      <c r="N46" s="6">
        <f>MIN(H46,G46)*INDEX('2018_commission_structure-Start'!$A$21:$I$24,MATCH(calcs!$D46,'2018_commission_structure-Start'!$A$21:$A$24,0),MATCH(calcs!N$1,'2018_commission_structure-Start'!$A$21:$I$21,0))</f>
        <v>50000</v>
      </c>
      <c r="O46" s="2">
        <f>IF($G46&gt;H46,MIN($G46-H46,I46-H46)*INDEX('2018_commission_structure-Start'!$A$21:$I$24,MATCH(calcs!$D46,'2018_commission_structure-Start'!$A$21:$A$24,0),MATCH(calcs!O$1,'2018_commission_structure-Start'!$A$21:$I$21,0)),0)</f>
        <v>18750</v>
      </c>
      <c r="P46" s="2">
        <f>IF($G46&gt;I46,MIN($G46-I46,J46-I46)*INDEX('2018_commission_structure-Start'!$A$21:$I$24,MATCH(calcs!$D46,'2018_commission_structure-Start'!$A$21:$A$24,0),MATCH(calcs!P$1,'2018_commission_structure-Start'!$A$21:$I$21,0)),0)</f>
        <v>22500</v>
      </c>
      <c r="Q46" s="2">
        <f>IF($G46&gt;J46,MIN($G46-J46,K46-J46)*INDEX('2018_commission_structure-Start'!$A$21:$I$24,MATCH(calcs!$D46,'2018_commission_structure-Start'!$A$21:$A$24,0),MATCH(calcs!Q$1,'2018_commission_structure-Start'!$A$21:$I$21,0)),0)</f>
        <v>35157.32</v>
      </c>
      <c r="R46" s="6">
        <f>IF(G46&gt;K46,(G46-K46)*INDEX('2018_commission_structure-Start'!$A$21:$I$24,MATCH(calcs!$D46,'2018_commission_structure-Start'!$A$21:$A$24,0),MATCH(calcs!R$1,'2018_commission_structure-Start'!$A$21:$I$21,0)),0)</f>
        <v>0</v>
      </c>
      <c r="S46" s="6">
        <f t="shared" si="6"/>
        <v>126407.32</v>
      </c>
      <c r="T46" s="6">
        <f t="shared" si="2"/>
        <v>173510.32</v>
      </c>
    </row>
    <row r="47" spans="1:20" x14ac:dyDescent="0.3">
      <c r="A47">
        <v>4085082426</v>
      </c>
      <c r="B47" t="s">
        <v>97</v>
      </c>
      <c r="C47" t="s">
        <v>98</v>
      </c>
      <c r="D47" t="s">
        <v>29</v>
      </c>
      <c r="E47" s="2">
        <v>64047</v>
      </c>
      <c r="F47">
        <f>COUNTIF(deals_closed!D:D,base_salary!A47)</f>
        <v>28</v>
      </c>
      <c r="G47" s="2">
        <f>SUMIF(deals_closed!D:D,calcs!A47,deals_closed!C:C)</f>
        <v>1002125</v>
      </c>
      <c r="H47" s="2">
        <f>VLOOKUP(D47,'2018_commission_structure-Start'!$A$21:$I$24,9,FALSE)</f>
        <v>600000</v>
      </c>
      <c r="I47" s="6">
        <f t="shared" si="3"/>
        <v>750000</v>
      </c>
      <c r="J47" s="9">
        <f t="shared" si="4"/>
        <v>900000</v>
      </c>
      <c r="K47" s="9">
        <f t="shared" si="5"/>
        <v>1200000</v>
      </c>
      <c r="L47" s="8">
        <f t="shared" si="0"/>
        <v>1.6702083333333333</v>
      </c>
      <c r="M47" t="str">
        <f t="shared" si="1"/>
        <v>150-200%</v>
      </c>
      <c r="N47" s="6">
        <f>MIN(H47,G47)*INDEX('2018_commission_structure-Start'!$A$21:$I$24,MATCH(calcs!$D47,'2018_commission_structure-Start'!$A$21:$A$24,0),MATCH(calcs!N$1,'2018_commission_structure-Start'!$A$21:$I$21,0))</f>
        <v>78000</v>
      </c>
      <c r="O47" s="2">
        <f>IF($G47&gt;H47,MIN($G47-H47,I47-H47)*INDEX('2018_commission_structure-Start'!$A$21:$I$24,MATCH(calcs!$D47,'2018_commission_structure-Start'!$A$21:$A$24,0),MATCH(calcs!O$1,'2018_commission_structure-Start'!$A$21:$I$21,0)),0)</f>
        <v>25500.000000000004</v>
      </c>
      <c r="P47" s="2">
        <f>IF($G47&gt;I47,MIN($G47-I47,J47-I47)*INDEX('2018_commission_structure-Start'!$A$21:$I$24,MATCH(calcs!$D47,'2018_commission_structure-Start'!$A$21:$A$24,0),MATCH(calcs!P$1,'2018_commission_structure-Start'!$A$21:$I$21,0)),0)</f>
        <v>31500</v>
      </c>
      <c r="Q47" s="2">
        <f>IF($G47&gt;J47,MIN($G47-J47,K47-J47)*INDEX('2018_commission_structure-Start'!$A$21:$I$24,MATCH(calcs!$D47,'2018_commission_structure-Start'!$A$21:$A$24,0),MATCH(calcs!Q$1,'2018_commission_structure-Start'!$A$21:$I$21,0)),0)</f>
        <v>26552.5</v>
      </c>
      <c r="R47" s="6">
        <f>IF(G47&gt;K47,(G47-K47)*INDEX('2018_commission_structure-Start'!$A$21:$I$24,MATCH(calcs!$D47,'2018_commission_structure-Start'!$A$21:$A$24,0),MATCH(calcs!R$1,'2018_commission_structure-Start'!$A$21:$I$21,0)),0)</f>
        <v>0</v>
      </c>
      <c r="S47" s="6">
        <f t="shared" si="6"/>
        <v>161552.5</v>
      </c>
      <c r="T47" s="6">
        <f t="shared" si="2"/>
        <v>225599.5</v>
      </c>
    </row>
    <row r="48" spans="1:20" x14ac:dyDescent="0.3">
      <c r="A48">
        <v>2565093969</v>
      </c>
      <c r="B48" t="s">
        <v>99</v>
      </c>
      <c r="C48" t="s">
        <v>100</v>
      </c>
      <c r="D48" t="s">
        <v>7</v>
      </c>
      <c r="E48" s="2">
        <v>46352</v>
      </c>
      <c r="F48">
        <f>COUNTIF(deals_closed!D:D,base_salary!A48)</f>
        <v>25</v>
      </c>
      <c r="G48" s="2">
        <f>SUMIF(deals_closed!D:D,calcs!A48,deals_closed!C:C)</f>
        <v>935138</v>
      </c>
      <c r="H48" s="2">
        <f>VLOOKUP(D48,'2018_commission_structure-Start'!$A$21:$I$24,9,FALSE)</f>
        <v>500000</v>
      </c>
      <c r="I48" s="6">
        <f t="shared" si="3"/>
        <v>625000</v>
      </c>
      <c r="J48" s="9">
        <f t="shared" si="4"/>
        <v>750000</v>
      </c>
      <c r="K48" s="9">
        <f t="shared" si="5"/>
        <v>1000000</v>
      </c>
      <c r="L48" s="8">
        <f t="shared" si="0"/>
        <v>1.870276</v>
      </c>
      <c r="M48" t="str">
        <f t="shared" si="1"/>
        <v>150-200%</v>
      </c>
      <c r="N48" s="6">
        <f>MIN(H48,G48)*INDEX('2018_commission_structure-Start'!$A$21:$I$24,MATCH(calcs!$D48,'2018_commission_structure-Start'!$A$21:$A$24,0),MATCH(calcs!N$1,'2018_commission_structure-Start'!$A$21:$I$21,0))</f>
        <v>50000</v>
      </c>
      <c r="O48" s="2">
        <f>IF($G48&gt;H48,MIN($G48-H48,I48-H48)*INDEX('2018_commission_structure-Start'!$A$21:$I$24,MATCH(calcs!$D48,'2018_commission_structure-Start'!$A$21:$A$24,0),MATCH(calcs!O$1,'2018_commission_structure-Start'!$A$21:$I$21,0)),0)</f>
        <v>18750</v>
      </c>
      <c r="P48" s="2">
        <f>IF($G48&gt;I48,MIN($G48-I48,J48-I48)*INDEX('2018_commission_structure-Start'!$A$21:$I$24,MATCH(calcs!$D48,'2018_commission_structure-Start'!$A$21:$A$24,0),MATCH(calcs!P$1,'2018_commission_structure-Start'!$A$21:$I$21,0)),0)</f>
        <v>22500</v>
      </c>
      <c r="Q48" s="2">
        <f>IF($G48&gt;J48,MIN($G48-J48,K48-J48)*INDEX('2018_commission_structure-Start'!$A$21:$I$24,MATCH(calcs!$D48,'2018_commission_structure-Start'!$A$21:$A$24,0),MATCH(calcs!Q$1,'2018_commission_structure-Start'!$A$21:$I$21,0)),0)</f>
        <v>40730.36</v>
      </c>
      <c r="R48" s="6">
        <f>IF(G48&gt;K48,(G48-K48)*INDEX('2018_commission_structure-Start'!$A$21:$I$24,MATCH(calcs!$D48,'2018_commission_structure-Start'!$A$21:$A$24,0),MATCH(calcs!R$1,'2018_commission_structure-Start'!$A$21:$I$21,0)),0)</f>
        <v>0</v>
      </c>
      <c r="S48" s="6">
        <f t="shared" si="6"/>
        <v>131980.35999999999</v>
      </c>
      <c r="T48" s="6">
        <f t="shared" si="2"/>
        <v>178332.36</v>
      </c>
    </row>
    <row r="49" spans="1:20" x14ac:dyDescent="0.3">
      <c r="A49">
        <v>6973806759</v>
      </c>
      <c r="B49" t="s">
        <v>101</v>
      </c>
      <c r="C49" t="s">
        <v>102</v>
      </c>
      <c r="D49" t="s">
        <v>7</v>
      </c>
      <c r="E49" s="2">
        <v>45164</v>
      </c>
      <c r="F49">
        <f>COUNTIF(deals_closed!D:D,base_salary!A49)</f>
        <v>19</v>
      </c>
      <c r="G49" s="2">
        <f>SUMIF(deals_closed!D:D,calcs!A49,deals_closed!C:C)</f>
        <v>637085</v>
      </c>
      <c r="H49" s="2">
        <f>VLOOKUP(D49,'2018_commission_structure-Start'!$A$21:$I$24,9,FALSE)</f>
        <v>500000</v>
      </c>
      <c r="I49" s="6">
        <f t="shared" si="3"/>
        <v>625000</v>
      </c>
      <c r="J49" s="9">
        <f t="shared" si="4"/>
        <v>750000</v>
      </c>
      <c r="K49" s="9">
        <f t="shared" si="5"/>
        <v>1000000</v>
      </c>
      <c r="L49" s="8">
        <f t="shared" si="0"/>
        <v>1.27417</v>
      </c>
      <c r="M49" t="str">
        <f t="shared" si="1"/>
        <v>125-150%</v>
      </c>
      <c r="N49" s="6">
        <f>MIN(H49,G49)*INDEX('2018_commission_structure-Start'!$A$21:$I$24,MATCH(calcs!$D49,'2018_commission_structure-Start'!$A$21:$A$24,0),MATCH(calcs!N$1,'2018_commission_structure-Start'!$A$21:$I$21,0))</f>
        <v>50000</v>
      </c>
      <c r="O49" s="2">
        <f>IF($G49&gt;H49,MIN($G49-H49,I49-H49)*INDEX('2018_commission_structure-Start'!$A$21:$I$24,MATCH(calcs!$D49,'2018_commission_structure-Start'!$A$21:$A$24,0),MATCH(calcs!O$1,'2018_commission_structure-Start'!$A$21:$I$21,0)),0)</f>
        <v>18750</v>
      </c>
      <c r="P49" s="2">
        <f>IF($G49&gt;I49,MIN($G49-I49,J49-I49)*INDEX('2018_commission_structure-Start'!$A$21:$I$24,MATCH(calcs!$D49,'2018_commission_structure-Start'!$A$21:$A$24,0),MATCH(calcs!P$1,'2018_commission_structure-Start'!$A$21:$I$21,0)),0)</f>
        <v>2175.2999999999997</v>
      </c>
      <c r="Q49" s="2">
        <f>IF($G49&gt;J49,MIN($G49-J49,K49-J49)*INDEX('2018_commission_structure-Start'!$A$21:$I$24,MATCH(calcs!$D49,'2018_commission_structure-Start'!$A$21:$A$24,0),MATCH(calcs!Q$1,'2018_commission_structure-Start'!$A$21:$I$21,0)),0)</f>
        <v>0</v>
      </c>
      <c r="R49" s="6">
        <f>IF(G49&gt;K49,(G49-K49)*INDEX('2018_commission_structure-Start'!$A$21:$I$24,MATCH(calcs!$D49,'2018_commission_structure-Start'!$A$21:$A$24,0),MATCH(calcs!R$1,'2018_commission_structure-Start'!$A$21:$I$21,0)),0)</f>
        <v>0</v>
      </c>
      <c r="S49" s="6">
        <f t="shared" si="6"/>
        <v>70925.3</v>
      </c>
      <c r="T49" s="6">
        <f t="shared" si="2"/>
        <v>116089.3</v>
      </c>
    </row>
    <row r="50" spans="1:20" x14ac:dyDescent="0.3">
      <c r="A50">
        <v>4823073274</v>
      </c>
      <c r="B50" t="s">
        <v>103</v>
      </c>
      <c r="C50" t="s">
        <v>104</v>
      </c>
      <c r="D50" t="s">
        <v>7</v>
      </c>
      <c r="E50" s="2">
        <v>62323</v>
      </c>
      <c r="F50">
        <f>COUNTIF(deals_closed!D:D,base_salary!A50)</f>
        <v>16</v>
      </c>
      <c r="G50" s="2">
        <f>SUMIF(deals_closed!D:D,calcs!A50,deals_closed!C:C)</f>
        <v>625171</v>
      </c>
      <c r="H50" s="2">
        <f>VLOOKUP(D50,'2018_commission_structure-Start'!$A$21:$I$24,9,FALSE)</f>
        <v>500000</v>
      </c>
      <c r="I50" s="6">
        <f t="shared" si="3"/>
        <v>625000</v>
      </c>
      <c r="J50" s="9">
        <f t="shared" si="4"/>
        <v>750000</v>
      </c>
      <c r="K50" s="9">
        <f t="shared" si="5"/>
        <v>1000000</v>
      </c>
      <c r="L50" s="8">
        <f t="shared" si="0"/>
        <v>1.2503420000000001</v>
      </c>
      <c r="M50" t="str">
        <f t="shared" si="1"/>
        <v>125-150%</v>
      </c>
      <c r="N50" s="6">
        <f>MIN(H50,G50)*INDEX('2018_commission_structure-Start'!$A$21:$I$24,MATCH(calcs!$D50,'2018_commission_structure-Start'!$A$21:$A$24,0),MATCH(calcs!N$1,'2018_commission_structure-Start'!$A$21:$I$21,0))</f>
        <v>50000</v>
      </c>
      <c r="O50" s="2">
        <f>IF($G50&gt;H50,MIN($G50-H50,I50-H50)*INDEX('2018_commission_structure-Start'!$A$21:$I$24,MATCH(calcs!$D50,'2018_commission_structure-Start'!$A$21:$A$24,0),MATCH(calcs!O$1,'2018_commission_structure-Start'!$A$21:$I$21,0)),0)</f>
        <v>18750</v>
      </c>
      <c r="P50" s="2">
        <f>IF($G50&gt;I50,MIN($G50-I50,J50-I50)*INDEX('2018_commission_structure-Start'!$A$21:$I$24,MATCH(calcs!$D50,'2018_commission_structure-Start'!$A$21:$A$24,0),MATCH(calcs!P$1,'2018_commission_structure-Start'!$A$21:$I$21,0)),0)</f>
        <v>30.779999999999998</v>
      </c>
      <c r="Q50" s="2">
        <f>IF($G50&gt;J50,MIN($G50-J50,K50-J50)*INDEX('2018_commission_structure-Start'!$A$21:$I$24,MATCH(calcs!$D50,'2018_commission_structure-Start'!$A$21:$A$24,0),MATCH(calcs!Q$1,'2018_commission_structure-Start'!$A$21:$I$21,0)),0)</f>
        <v>0</v>
      </c>
      <c r="R50" s="6">
        <f>IF(G50&gt;K50,(G50-K50)*INDEX('2018_commission_structure-Start'!$A$21:$I$24,MATCH(calcs!$D50,'2018_commission_structure-Start'!$A$21:$A$24,0),MATCH(calcs!R$1,'2018_commission_structure-Start'!$A$21:$I$21,0)),0)</f>
        <v>0</v>
      </c>
      <c r="S50" s="6">
        <f t="shared" si="6"/>
        <v>68780.78</v>
      </c>
      <c r="T50" s="6">
        <f t="shared" si="2"/>
        <v>131103.78</v>
      </c>
    </row>
    <row r="51" spans="1:20" x14ac:dyDescent="0.3">
      <c r="A51">
        <v>8858733592</v>
      </c>
      <c r="B51" t="s">
        <v>105</v>
      </c>
      <c r="C51" t="s">
        <v>106</v>
      </c>
      <c r="D51" t="s">
        <v>29</v>
      </c>
      <c r="E51" s="2">
        <v>66730</v>
      </c>
      <c r="F51">
        <f>COUNTIF(deals_closed!D:D,base_salary!A51)</f>
        <v>21</v>
      </c>
      <c r="G51" s="2">
        <f>SUMIF(deals_closed!D:D,calcs!A51,deals_closed!C:C)</f>
        <v>723173</v>
      </c>
      <c r="H51" s="2">
        <f>VLOOKUP(D51,'2018_commission_structure-Start'!$A$21:$I$24,9,FALSE)</f>
        <v>600000</v>
      </c>
      <c r="I51" s="6">
        <f t="shared" si="3"/>
        <v>750000</v>
      </c>
      <c r="J51" s="9">
        <f t="shared" si="4"/>
        <v>900000</v>
      </c>
      <c r="K51" s="9">
        <f t="shared" si="5"/>
        <v>1200000</v>
      </c>
      <c r="L51" s="8">
        <f t="shared" si="0"/>
        <v>1.2052883333333333</v>
      </c>
      <c r="M51" t="str">
        <f t="shared" si="1"/>
        <v>100-125%</v>
      </c>
      <c r="N51" s="6">
        <f>MIN(H51,G51)*INDEX('2018_commission_structure-Start'!$A$21:$I$24,MATCH(calcs!$D51,'2018_commission_structure-Start'!$A$21:$A$24,0),MATCH(calcs!N$1,'2018_commission_structure-Start'!$A$21:$I$21,0))</f>
        <v>78000</v>
      </c>
      <c r="O51" s="2">
        <f>IF($G51&gt;H51,MIN($G51-H51,I51-H51)*INDEX('2018_commission_structure-Start'!$A$21:$I$24,MATCH(calcs!$D51,'2018_commission_structure-Start'!$A$21:$A$24,0),MATCH(calcs!O$1,'2018_commission_structure-Start'!$A$21:$I$21,0)),0)</f>
        <v>20939.41</v>
      </c>
      <c r="P51" s="2">
        <f>IF($G51&gt;I51,MIN($G51-I51,J51-I51)*INDEX('2018_commission_structure-Start'!$A$21:$I$24,MATCH(calcs!$D51,'2018_commission_structure-Start'!$A$21:$A$24,0),MATCH(calcs!P$1,'2018_commission_structure-Start'!$A$21:$I$21,0)),0)</f>
        <v>0</v>
      </c>
      <c r="Q51" s="2">
        <f>IF($G51&gt;J51,MIN($G51-J51,K51-J51)*INDEX('2018_commission_structure-Start'!$A$21:$I$24,MATCH(calcs!$D51,'2018_commission_structure-Start'!$A$21:$A$24,0),MATCH(calcs!Q$1,'2018_commission_structure-Start'!$A$21:$I$21,0)),0)</f>
        <v>0</v>
      </c>
      <c r="R51" s="6">
        <f>IF(G51&gt;K51,(G51-K51)*INDEX('2018_commission_structure-Start'!$A$21:$I$24,MATCH(calcs!$D51,'2018_commission_structure-Start'!$A$21:$A$24,0),MATCH(calcs!R$1,'2018_commission_structure-Start'!$A$21:$I$21,0)),0)</f>
        <v>0</v>
      </c>
      <c r="S51" s="6">
        <f t="shared" si="6"/>
        <v>98939.41</v>
      </c>
      <c r="T51" s="6">
        <f t="shared" si="2"/>
        <v>165669.41</v>
      </c>
    </row>
    <row r="52" spans="1:20" x14ac:dyDescent="0.3">
      <c r="A52">
        <v>4786629839</v>
      </c>
      <c r="B52" t="s">
        <v>107</v>
      </c>
      <c r="C52" t="s">
        <v>108</v>
      </c>
      <c r="D52" t="s">
        <v>7</v>
      </c>
      <c r="E52" s="2">
        <v>47140</v>
      </c>
      <c r="F52">
        <f>COUNTIF(deals_closed!D:D,base_salary!A52)</f>
        <v>26</v>
      </c>
      <c r="G52" s="2">
        <f>SUMIF(deals_closed!D:D,calcs!A52,deals_closed!C:C)</f>
        <v>968216</v>
      </c>
      <c r="H52" s="2">
        <f>VLOOKUP(D52,'2018_commission_structure-Start'!$A$21:$I$24,9,FALSE)</f>
        <v>500000</v>
      </c>
      <c r="I52" s="6">
        <f t="shared" si="3"/>
        <v>625000</v>
      </c>
      <c r="J52" s="9">
        <f t="shared" si="4"/>
        <v>750000</v>
      </c>
      <c r="K52" s="9">
        <f t="shared" si="5"/>
        <v>1000000</v>
      </c>
      <c r="L52" s="8">
        <f t="shared" si="0"/>
        <v>1.9364319999999999</v>
      </c>
      <c r="M52" t="str">
        <f t="shared" si="1"/>
        <v>150-200%</v>
      </c>
      <c r="N52" s="6">
        <f>MIN(H52,G52)*INDEX('2018_commission_structure-Start'!$A$21:$I$24,MATCH(calcs!$D52,'2018_commission_structure-Start'!$A$21:$A$24,0),MATCH(calcs!N$1,'2018_commission_structure-Start'!$A$21:$I$21,0))</f>
        <v>50000</v>
      </c>
      <c r="O52" s="2">
        <f>IF($G52&gt;H52,MIN($G52-H52,I52-H52)*INDEX('2018_commission_structure-Start'!$A$21:$I$24,MATCH(calcs!$D52,'2018_commission_structure-Start'!$A$21:$A$24,0),MATCH(calcs!O$1,'2018_commission_structure-Start'!$A$21:$I$21,0)),0)</f>
        <v>18750</v>
      </c>
      <c r="P52" s="2">
        <f>IF($G52&gt;I52,MIN($G52-I52,J52-I52)*INDEX('2018_commission_structure-Start'!$A$21:$I$24,MATCH(calcs!$D52,'2018_commission_structure-Start'!$A$21:$A$24,0),MATCH(calcs!P$1,'2018_commission_structure-Start'!$A$21:$I$21,0)),0)</f>
        <v>22500</v>
      </c>
      <c r="Q52" s="2">
        <f>IF($G52&gt;J52,MIN($G52-J52,K52-J52)*INDEX('2018_commission_structure-Start'!$A$21:$I$24,MATCH(calcs!$D52,'2018_commission_structure-Start'!$A$21:$A$24,0),MATCH(calcs!Q$1,'2018_commission_structure-Start'!$A$21:$I$21,0)),0)</f>
        <v>48007.519999999997</v>
      </c>
      <c r="R52" s="6">
        <f>IF(G52&gt;K52,(G52-K52)*INDEX('2018_commission_structure-Start'!$A$21:$I$24,MATCH(calcs!$D52,'2018_commission_structure-Start'!$A$21:$A$24,0),MATCH(calcs!R$1,'2018_commission_structure-Start'!$A$21:$I$21,0)),0)</f>
        <v>0</v>
      </c>
      <c r="S52" s="6">
        <f t="shared" si="6"/>
        <v>139257.51999999999</v>
      </c>
      <c r="T52" s="6">
        <f t="shared" si="2"/>
        <v>186397.52</v>
      </c>
    </row>
    <row r="53" spans="1:20" x14ac:dyDescent="0.3">
      <c r="A53">
        <v>9151658844</v>
      </c>
      <c r="B53" t="s">
        <v>109</v>
      </c>
      <c r="C53" t="s">
        <v>110</v>
      </c>
      <c r="D53" t="s">
        <v>29</v>
      </c>
      <c r="E53" s="2">
        <v>50141</v>
      </c>
      <c r="F53">
        <f>COUNTIF(deals_closed!D:D,base_salary!A53)</f>
        <v>25</v>
      </c>
      <c r="G53" s="2">
        <f>SUMIF(deals_closed!D:D,calcs!A53,deals_closed!C:C)</f>
        <v>1019541</v>
      </c>
      <c r="H53" s="2">
        <f>VLOOKUP(D53,'2018_commission_structure-Start'!$A$21:$I$24,9,FALSE)</f>
        <v>600000</v>
      </c>
      <c r="I53" s="6">
        <f t="shared" si="3"/>
        <v>750000</v>
      </c>
      <c r="J53" s="9">
        <f t="shared" si="4"/>
        <v>900000</v>
      </c>
      <c r="K53" s="9">
        <f t="shared" si="5"/>
        <v>1200000</v>
      </c>
      <c r="L53" s="8">
        <f t="shared" si="0"/>
        <v>1.6992350000000001</v>
      </c>
      <c r="M53" t="str">
        <f t="shared" si="1"/>
        <v>150-200%</v>
      </c>
      <c r="N53" s="6">
        <f>MIN(H53,G53)*INDEX('2018_commission_structure-Start'!$A$21:$I$24,MATCH(calcs!$D53,'2018_commission_structure-Start'!$A$21:$A$24,0),MATCH(calcs!N$1,'2018_commission_structure-Start'!$A$21:$I$21,0))</f>
        <v>78000</v>
      </c>
      <c r="O53" s="2">
        <f>IF($G53&gt;H53,MIN($G53-H53,I53-H53)*INDEX('2018_commission_structure-Start'!$A$21:$I$24,MATCH(calcs!$D53,'2018_commission_structure-Start'!$A$21:$A$24,0),MATCH(calcs!O$1,'2018_commission_structure-Start'!$A$21:$I$21,0)),0)</f>
        <v>25500.000000000004</v>
      </c>
      <c r="P53" s="2">
        <f>IF($G53&gt;I53,MIN($G53-I53,J53-I53)*INDEX('2018_commission_structure-Start'!$A$21:$I$24,MATCH(calcs!$D53,'2018_commission_structure-Start'!$A$21:$A$24,0),MATCH(calcs!P$1,'2018_commission_structure-Start'!$A$21:$I$21,0)),0)</f>
        <v>31500</v>
      </c>
      <c r="Q53" s="2">
        <f>IF($G53&gt;J53,MIN($G53-J53,K53-J53)*INDEX('2018_commission_structure-Start'!$A$21:$I$24,MATCH(calcs!$D53,'2018_commission_structure-Start'!$A$21:$A$24,0),MATCH(calcs!Q$1,'2018_commission_structure-Start'!$A$21:$I$21,0)),0)</f>
        <v>31080.66</v>
      </c>
      <c r="R53" s="6">
        <f>IF(G53&gt;K53,(G53-K53)*INDEX('2018_commission_structure-Start'!$A$21:$I$24,MATCH(calcs!$D53,'2018_commission_structure-Start'!$A$21:$A$24,0),MATCH(calcs!R$1,'2018_commission_structure-Start'!$A$21:$I$21,0)),0)</f>
        <v>0</v>
      </c>
      <c r="S53" s="6">
        <f t="shared" si="6"/>
        <v>166080.66</v>
      </c>
      <c r="T53" s="6">
        <f t="shared" si="2"/>
        <v>216221.66</v>
      </c>
    </row>
    <row r="54" spans="1:20" x14ac:dyDescent="0.3">
      <c r="A54">
        <v>7132417177</v>
      </c>
      <c r="B54" t="s">
        <v>111</v>
      </c>
      <c r="C54" t="s">
        <v>112</v>
      </c>
      <c r="D54" t="s">
        <v>7</v>
      </c>
      <c r="E54" s="2">
        <v>52665</v>
      </c>
      <c r="F54">
        <f>COUNTIF(deals_closed!D:D,base_salary!A54)</f>
        <v>18</v>
      </c>
      <c r="G54" s="2">
        <f>SUMIF(deals_closed!D:D,calcs!A54,deals_closed!C:C)</f>
        <v>561559</v>
      </c>
      <c r="H54" s="2">
        <f>VLOOKUP(D54,'2018_commission_structure-Start'!$A$21:$I$24,9,FALSE)</f>
        <v>500000</v>
      </c>
      <c r="I54" s="6">
        <f t="shared" si="3"/>
        <v>625000</v>
      </c>
      <c r="J54" s="9">
        <f t="shared" si="4"/>
        <v>750000</v>
      </c>
      <c r="K54" s="9">
        <f t="shared" si="5"/>
        <v>1000000</v>
      </c>
      <c r="L54" s="8">
        <f t="shared" si="0"/>
        <v>1.1231180000000001</v>
      </c>
      <c r="M54" t="str">
        <f t="shared" si="1"/>
        <v>100-125%</v>
      </c>
      <c r="N54" s="6">
        <f>MIN(H54,G54)*INDEX('2018_commission_structure-Start'!$A$21:$I$24,MATCH(calcs!$D54,'2018_commission_structure-Start'!$A$21:$A$24,0),MATCH(calcs!N$1,'2018_commission_structure-Start'!$A$21:$I$21,0))</f>
        <v>50000</v>
      </c>
      <c r="O54" s="2">
        <f>IF($G54&gt;H54,MIN($G54-H54,I54-H54)*INDEX('2018_commission_structure-Start'!$A$21:$I$24,MATCH(calcs!$D54,'2018_commission_structure-Start'!$A$21:$A$24,0),MATCH(calcs!O$1,'2018_commission_structure-Start'!$A$21:$I$21,0)),0)</f>
        <v>9233.85</v>
      </c>
      <c r="P54" s="2">
        <f>IF($G54&gt;I54,MIN($G54-I54,J54-I54)*INDEX('2018_commission_structure-Start'!$A$21:$I$24,MATCH(calcs!$D54,'2018_commission_structure-Start'!$A$21:$A$24,0),MATCH(calcs!P$1,'2018_commission_structure-Start'!$A$21:$I$21,0)),0)</f>
        <v>0</v>
      </c>
      <c r="Q54" s="2">
        <f>IF($G54&gt;J54,MIN($G54-J54,K54-J54)*INDEX('2018_commission_structure-Start'!$A$21:$I$24,MATCH(calcs!$D54,'2018_commission_structure-Start'!$A$21:$A$24,0),MATCH(calcs!Q$1,'2018_commission_structure-Start'!$A$21:$I$21,0)),0)</f>
        <v>0</v>
      </c>
      <c r="R54" s="6">
        <f>IF(G54&gt;K54,(G54-K54)*INDEX('2018_commission_structure-Start'!$A$21:$I$24,MATCH(calcs!$D54,'2018_commission_structure-Start'!$A$21:$A$24,0),MATCH(calcs!R$1,'2018_commission_structure-Start'!$A$21:$I$21,0)),0)</f>
        <v>0</v>
      </c>
      <c r="S54" s="6">
        <f t="shared" si="6"/>
        <v>59233.85</v>
      </c>
      <c r="T54" s="6">
        <f t="shared" si="2"/>
        <v>111898.85</v>
      </c>
    </row>
    <row r="55" spans="1:20" x14ac:dyDescent="0.3">
      <c r="A55">
        <v>6596440737</v>
      </c>
      <c r="B55" t="s">
        <v>113</v>
      </c>
      <c r="C55" t="s">
        <v>114</v>
      </c>
      <c r="D55" t="s">
        <v>7</v>
      </c>
      <c r="E55" s="2">
        <v>34438</v>
      </c>
      <c r="F55">
        <f>COUNTIF(deals_closed!D:D,base_salary!A55)</f>
        <v>27</v>
      </c>
      <c r="G55" s="2">
        <f>SUMIF(deals_closed!D:D,calcs!A55,deals_closed!C:C)</f>
        <v>915219</v>
      </c>
      <c r="H55" s="2">
        <f>VLOOKUP(D55,'2018_commission_structure-Start'!$A$21:$I$24,9,FALSE)</f>
        <v>500000</v>
      </c>
      <c r="I55" s="6">
        <f t="shared" si="3"/>
        <v>625000</v>
      </c>
      <c r="J55" s="9">
        <f t="shared" si="4"/>
        <v>750000</v>
      </c>
      <c r="K55" s="9">
        <f t="shared" si="5"/>
        <v>1000000</v>
      </c>
      <c r="L55" s="8">
        <f t="shared" si="0"/>
        <v>1.830438</v>
      </c>
      <c r="M55" t="str">
        <f t="shared" si="1"/>
        <v>150-200%</v>
      </c>
      <c r="N55" s="6">
        <f>MIN(H55,G55)*INDEX('2018_commission_structure-Start'!$A$21:$I$24,MATCH(calcs!$D55,'2018_commission_structure-Start'!$A$21:$A$24,0),MATCH(calcs!N$1,'2018_commission_structure-Start'!$A$21:$I$21,0))</f>
        <v>50000</v>
      </c>
      <c r="O55" s="2">
        <f>IF($G55&gt;H55,MIN($G55-H55,I55-H55)*INDEX('2018_commission_structure-Start'!$A$21:$I$24,MATCH(calcs!$D55,'2018_commission_structure-Start'!$A$21:$A$24,0),MATCH(calcs!O$1,'2018_commission_structure-Start'!$A$21:$I$21,0)),0)</f>
        <v>18750</v>
      </c>
      <c r="P55" s="2">
        <f>IF($G55&gt;I55,MIN($G55-I55,J55-I55)*INDEX('2018_commission_structure-Start'!$A$21:$I$24,MATCH(calcs!$D55,'2018_commission_structure-Start'!$A$21:$A$24,0),MATCH(calcs!P$1,'2018_commission_structure-Start'!$A$21:$I$21,0)),0)</f>
        <v>22500</v>
      </c>
      <c r="Q55" s="2">
        <f>IF($G55&gt;J55,MIN($G55-J55,K55-J55)*INDEX('2018_commission_structure-Start'!$A$21:$I$24,MATCH(calcs!$D55,'2018_commission_structure-Start'!$A$21:$A$24,0),MATCH(calcs!Q$1,'2018_commission_structure-Start'!$A$21:$I$21,0)),0)</f>
        <v>36348.18</v>
      </c>
      <c r="R55" s="6">
        <f>IF(G55&gt;K55,(G55-K55)*INDEX('2018_commission_structure-Start'!$A$21:$I$24,MATCH(calcs!$D55,'2018_commission_structure-Start'!$A$21:$A$24,0),MATCH(calcs!R$1,'2018_commission_structure-Start'!$A$21:$I$21,0)),0)</f>
        <v>0</v>
      </c>
      <c r="S55" s="6">
        <f t="shared" si="6"/>
        <v>127598.18</v>
      </c>
      <c r="T55" s="6">
        <f t="shared" si="2"/>
        <v>162036.18</v>
      </c>
    </row>
    <row r="56" spans="1:20" x14ac:dyDescent="0.3">
      <c r="A56">
        <v>4504361140</v>
      </c>
      <c r="B56" t="s">
        <v>115</v>
      </c>
      <c r="C56" t="s">
        <v>116</v>
      </c>
      <c r="D56" t="s">
        <v>7</v>
      </c>
      <c r="E56" s="2">
        <v>45337</v>
      </c>
      <c r="F56">
        <f>COUNTIF(deals_closed!D:D,base_salary!A56)</f>
        <v>17</v>
      </c>
      <c r="G56" s="2">
        <f>SUMIF(deals_closed!D:D,calcs!A56,deals_closed!C:C)</f>
        <v>574785</v>
      </c>
      <c r="H56" s="2">
        <f>VLOOKUP(D56,'2018_commission_structure-Start'!$A$21:$I$24,9,FALSE)</f>
        <v>500000</v>
      </c>
      <c r="I56" s="6">
        <f t="shared" si="3"/>
        <v>625000</v>
      </c>
      <c r="J56" s="9">
        <f t="shared" si="4"/>
        <v>750000</v>
      </c>
      <c r="K56" s="9">
        <f t="shared" si="5"/>
        <v>1000000</v>
      </c>
      <c r="L56" s="8">
        <f t="shared" si="0"/>
        <v>1.14957</v>
      </c>
      <c r="M56" t="str">
        <f t="shared" si="1"/>
        <v>100-125%</v>
      </c>
      <c r="N56" s="6">
        <f>MIN(H56,G56)*INDEX('2018_commission_structure-Start'!$A$21:$I$24,MATCH(calcs!$D56,'2018_commission_structure-Start'!$A$21:$A$24,0),MATCH(calcs!N$1,'2018_commission_structure-Start'!$A$21:$I$21,0))</f>
        <v>50000</v>
      </c>
      <c r="O56" s="2">
        <f>IF($G56&gt;H56,MIN($G56-H56,I56-H56)*INDEX('2018_commission_structure-Start'!$A$21:$I$24,MATCH(calcs!$D56,'2018_commission_structure-Start'!$A$21:$A$24,0),MATCH(calcs!O$1,'2018_commission_structure-Start'!$A$21:$I$21,0)),0)</f>
        <v>11217.75</v>
      </c>
      <c r="P56" s="2">
        <f>IF($G56&gt;I56,MIN($G56-I56,J56-I56)*INDEX('2018_commission_structure-Start'!$A$21:$I$24,MATCH(calcs!$D56,'2018_commission_structure-Start'!$A$21:$A$24,0),MATCH(calcs!P$1,'2018_commission_structure-Start'!$A$21:$I$21,0)),0)</f>
        <v>0</v>
      </c>
      <c r="Q56" s="2">
        <f>IF($G56&gt;J56,MIN($G56-J56,K56-J56)*INDEX('2018_commission_structure-Start'!$A$21:$I$24,MATCH(calcs!$D56,'2018_commission_structure-Start'!$A$21:$A$24,0),MATCH(calcs!Q$1,'2018_commission_structure-Start'!$A$21:$I$21,0)),0)</f>
        <v>0</v>
      </c>
      <c r="R56" s="6">
        <f>IF(G56&gt;K56,(G56-K56)*INDEX('2018_commission_structure-Start'!$A$21:$I$24,MATCH(calcs!$D56,'2018_commission_structure-Start'!$A$21:$A$24,0),MATCH(calcs!R$1,'2018_commission_structure-Start'!$A$21:$I$21,0)),0)</f>
        <v>0</v>
      </c>
      <c r="S56" s="6">
        <f t="shared" si="6"/>
        <v>61217.75</v>
      </c>
      <c r="T56" s="6">
        <f t="shared" si="2"/>
        <v>106554.75</v>
      </c>
    </row>
    <row r="57" spans="1:20" x14ac:dyDescent="0.3">
      <c r="A57">
        <v>4986200380</v>
      </c>
      <c r="B57" t="s">
        <v>117</v>
      </c>
      <c r="C57" t="s">
        <v>118</v>
      </c>
      <c r="D57" t="s">
        <v>29</v>
      </c>
      <c r="E57" s="2">
        <v>72309</v>
      </c>
      <c r="F57">
        <f>COUNTIF(deals_closed!D:D,base_salary!A57)</f>
        <v>23</v>
      </c>
      <c r="G57" s="2">
        <f>SUMIF(deals_closed!D:D,calcs!A57,deals_closed!C:C)</f>
        <v>804790</v>
      </c>
      <c r="H57" s="2">
        <f>VLOOKUP(D57,'2018_commission_structure-Start'!$A$21:$I$24,9,FALSE)</f>
        <v>600000</v>
      </c>
      <c r="I57" s="6">
        <f t="shared" si="3"/>
        <v>750000</v>
      </c>
      <c r="J57" s="9">
        <f t="shared" si="4"/>
        <v>900000</v>
      </c>
      <c r="K57" s="9">
        <f t="shared" si="5"/>
        <v>1200000</v>
      </c>
      <c r="L57" s="8">
        <f t="shared" si="0"/>
        <v>1.3413166666666667</v>
      </c>
      <c r="M57" t="str">
        <f t="shared" si="1"/>
        <v>125-150%</v>
      </c>
      <c r="N57" s="6">
        <f>MIN(H57,G57)*INDEX('2018_commission_structure-Start'!$A$21:$I$24,MATCH(calcs!$D57,'2018_commission_structure-Start'!$A$21:$A$24,0),MATCH(calcs!N$1,'2018_commission_structure-Start'!$A$21:$I$21,0))</f>
        <v>78000</v>
      </c>
      <c r="O57" s="2">
        <f>IF($G57&gt;H57,MIN($G57-H57,I57-H57)*INDEX('2018_commission_structure-Start'!$A$21:$I$24,MATCH(calcs!$D57,'2018_commission_structure-Start'!$A$21:$A$24,0),MATCH(calcs!O$1,'2018_commission_structure-Start'!$A$21:$I$21,0)),0)</f>
        <v>25500.000000000004</v>
      </c>
      <c r="P57" s="2">
        <f>IF($G57&gt;I57,MIN($G57-I57,J57-I57)*INDEX('2018_commission_structure-Start'!$A$21:$I$24,MATCH(calcs!$D57,'2018_commission_structure-Start'!$A$21:$A$24,0),MATCH(calcs!P$1,'2018_commission_structure-Start'!$A$21:$I$21,0)),0)</f>
        <v>11505.9</v>
      </c>
      <c r="Q57" s="2">
        <f>IF($G57&gt;J57,MIN($G57-J57,K57-J57)*INDEX('2018_commission_structure-Start'!$A$21:$I$24,MATCH(calcs!$D57,'2018_commission_structure-Start'!$A$21:$A$24,0),MATCH(calcs!Q$1,'2018_commission_structure-Start'!$A$21:$I$21,0)),0)</f>
        <v>0</v>
      </c>
      <c r="R57" s="6">
        <f>IF(G57&gt;K57,(G57-K57)*INDEX('2018_commission_structure-Start'!$A$21:$I$24,MATCH(calcs!$D57,'2018_commission_structure-Start'!$A$21:$A$24,0),MATCH(calcs!R$1,'2018_commission_structure-Start'!$A$21:$I$21,0)),0)</f>
        <v>0</v>
      </c>
      <c r="S57" s="6">
        <f t="shared" si="6"/>
        <v>115005.9</v>
      </c>
      <c r="T57" s="6">
        <f t="shared" si="2"/>
        <v>187314.9</v>
      </c>
    </row>
    <row r="58" spans="1:20" x14ac:dyDescent="0.3">
      <c r="A58">
        <v>2804488179</v>
      </c>
      <c r="B58" t="s">
        <v>119</v>
      </c>
      <c r="C58" t="s">
        <v>120</v>
      </c>
      <c r="D58" t="s">
        <v>10</v>
      </c>
      <c r="E58" s="2">
        <v>104547</v>
      </c>
      <c r="F58">
        <f>COUNTIF(deals_closed!D:D,base_salary!A58)</f>
        <v>20</v>
      </c>
      <c r="G58" s="2">
        <f>SUMIF(deals_closed!D:D,calcs!A58,deals_closed!C:C)</f>
        <v>610321</v>
      </c>
      <c r="H58" s="2">
        <f>VLOOKUP(D58,'2018_commission_structure-Start'!$A$21:$I$24,9,FALSE)</f>
        <v>750000</v>
      </c>
      <c r="I58" s="6">
        <f t="shared" si="3"/>
        <v>937500</v>
      </c>
      <c r="J58" s="9">
        <f t="shared" si="4"/>
        <v>1125000</v>
      </c>
      <c r="K58" s="9">
        <f t="shared" si="5"/>
        <v>1500000</v>
      </c>
      <c r="L58" s="8">
        <f t="shared" si="0"/>
        <v>0.81376133333333334</v>
      </c>
      <c r="M58" t="str">
        <f t="shared" si="1"/>
        <v>0-100%</v>
      </c>
      <c r="N58" s="6">
        <f>MIN(H58,G58)*INDEX('2018_commission_structure-Start'!$A$21:$I$24,MATCH(calcs!$D58,'2018_commission_structure-Start'!$A$21:$A$24,0),MATCH(calcs!N$1,'2018_commission_structure-Start'!$A$21:$I$21,0))</f>
        <v>91548.15</v>
      </c>
      <c r="O58" s="2">
        <f>IF($G58&gt;H58,MIN($G58-H58,I58-H58)*INDEX('2018_commission_structure-Start'!$A$21:$I$24,MATCH(calcs!$D58,'2018_commission_structure-Start'!$A$21:$A$24,0),MATCH(calcs!O$1,'2018_commission_structure-Start'!$A$21:$I$21,0)),0)</f>
        <v>0</v>
      </c>
      <c r="P58" s="2">
        <f>IF($G58&gt;I58,MIN($G58-I58,J58-I58)*INDEX('2018_commission_structure-Start'!$A$21:$I$24,MATCH(calcs!$D58,'2018_commission_structure-Start'!$A$21:$A$24,0),MATCH(calcs!P$1,'2018_commission_structure-Start'!$A$21:$I$21,0)),0)</f>
        <v>0</v>
      </c>
      <c r="Q58" s="2">
        <f>IF($G58&gt;J58,MIN($G58-J58,K58-J58)*INDEX('2018_commission_structure-Start'!$A$21:$I$24,MATCH(calcs!$D58,'2018_commission_structure-Start'!$A$21:$A$24,0),MATCH(calcs!Q$1,'2018_commission_structure-Start'!$A$21:$I$21,0)),0)</f>
        <v>0</v>
      </c>
      <c r="R58" s="6">
        <f>IF(G58&gt;K58,(G58-K58)*INDEX('2018_commission_structure-Start'!$A$21:$I$24,MATCH(calcs!$D58,'2018_commission_structure-Start'!$A$21:$A$24,0),MATCH(calcs!R$1,'2018_commission_structure-Start'!$A$21:$I$21,0)),0)</f>
        <v>0</v>
      </c>
      <c r="S58" s="6">
        <f t="shared" si="6"/>
        <v>91548.15</v>
      </c>
      <c r="T58" s="6">
        <f t="shared" si="2"/>
        <v>196095.15</v>
      </c>
    </row>
    <row r="59" spans="1:20" x14ac:dyDescent="0.3">
      <c r="A59">
        <v>6214787945</v>
      </c>
      <c r="B59" t="s">
        <v>121</v>
      </c>
      <c r="C59" t="s">
        <v>122</v>
      </c>
      <c r="D59" t="s">
        <v>29</v>
      </c>
      <c r="E59" s="2">
        <v>63850</v>
      </c>
      <c r="F59">
        <f>COUNTIF(deals_closed!D:D,base_salary!A59)</f>
        <v>19</v>
      </c>
      <c r="G59" s="2">
        <f>SUMIF(deals_closed!D:D,calcs!A59,deals_closed!C:C)</f>
        <v>743904</v>
      </c>
      <c r="H59" s="2">
        <f>VLOOKUP(D59,'2018_commission_structure-Start'!$A$21:$I$24,9,FALSE)</f>
        <v>600000</v>
      </c>
      <c r="I59" s="6">
        <f t="shared" si="3"/>
        <v>750000</v>
      </c>
      <c r="J59" s="9">
        <f t="shared" si="4"/>
        <v>900000</v>
      </c>
      <c r="K59" s="9">
        <f t="shared" si="5"/>
        <v>1200000</v>
      </c>
      <c r="L59" s="8">
        <f t="shared" si="0"/>
        <v>1.2398400000000001</v>
      </c>
      <c r="M59" t="str">
        <f t="shared" si="1"/>
        <v>100-125%</v>
      </c>
      <c r="N59" s="6">
        <f>MIN(H59,G59)*INDEX('2018_commission_structure-Start'!$A$21:$I$24,MATCH(calcs!$D59,'2018_commission_structure-Start'!$A$21:$A$24,0),MATCH(calcs!N$1,'2018_commission_structure-Start'!$A$21:$I$21,0))</f>
        <v>78000</v>
      </c>
      <c r="O59" s="2">
        <f>IF($G59&gt;H59,MIN($G59-H59,I59-H59)*INDEX('2018_commission_structure-Start'!$A$21:$I$24,MATCH(calcs!$D59,'2018_commission_structure-Start'!$A$21:$A$24,0),MATCH(calcs!O$1,'2018_commission_structure-Start'!$A$21:$I$21,0)),0)</f>
        <v>24463.68</v>
      </c>
      <c r="P59" s="2">
        <f>IF($G59&gt;I59,MIN($G59-I59,J59-I59)*INDEX('2018_commission_structure-Start'!$A$21:$I$24,MATCH(calcs!$D59,'2018_commission_structure-Start'!$A$21:$A$24,0),MATCH(calcs!P$1,'2018_commission_structure-Start'!$A$21:$I$21,0)),0)</f>
        <v>0</v>
      </c>
      <c r="Q59" s="2">
        <f>IF($G59&gt;J59,MIN($G59-J59,K59-J59)*INDEX('2018_commission_structure-Start'!$A$21:$I$24,MATCH(calcs!$D59,'2018_commission_structure-Start'!$A$21:$A$24,0),MATCH(calcs!Q$1,'2018_commission_structure-Start'!$A$21:$I$21,0)),0)</f>
        <v>0</v>
      </c>
      <c r="R59" s="6">
        <f>IF(G59&gt;K59,(G59-K59)*INDEX('2018_commission_structure-Start'!$A$21:$I$24,MATCH(calcs!$D59,'2018_commission_structure-Start'!$A$21:$A$24,0),MATCH(calcs!R$1,'2018_commission_structure-Start'!$A$21:$I$21,0)),0)</f>
        <v>0</v>
      </c>
      <c r="S59" s="6">
        <f t="shared" si="6"/>
        <v>102463.67999999999</v>
      </c>
      <c r="T59" s="6">
        <f t="shared" si="2"/>
        <v>166313.68</v>
      </c>
    </row>
    <row r="60" spans="1:20" x14ac:dyDescent="0.3">
      <c r="A60">
        <v>8346855079</v>
      </c>
      <c r="B60" t="s">
        <v>123</v>
      </c>
      <c r="C60" t="s">
        <v>124</v>
      </c>
      <c r="D60" t="s">
        <v>7</v>
      </c>
      <c r="E60" s="2">
        <v>37411</v>
      </c>
      <c r="F60">
        <f>COUNTIF(deals_closed!D:D,base_salary!A60)</f>
        <v>23</v>
      </c>
      <c r="G60" s="2">
        <f>SUMIF(deals_closed!D:D,calcs!A60,deals_closed!C:C)</f>
        <v>644872</v>
      </c>
      <c r="H60" s="2">
        <f>VLOOKUP(D60,'2018_commission_structure-Start'!$A$21:$I$24,9,FALSE)</f>
        <v>500000</v>
      </c>
      <c r="I60" s="6">
        <f t="shared" si="3"/>
        <v>625000</v>
      </c>
      <c r="J60" s="9">
        <f t="shared" si="4"/>
        <v>750000</v>
      </c>
      <c r="K60" s="9">
        <f t="shared" si="5"/>
        <v>1000000</v>
      </c>
      <c r="L60" s="8">
        <f t="shared" si="0"/>
        <v>1.289744</v>
      </c>
      <c r="M60" t="str">
        <f t="shared" si="1"/>
        <v>125-150%</v>
      </c>
      <c r="N60" s="6">
        <f>MIN(H60,G60)*INDEX('2018_commission_structure-Start'!$A$21:$I$24,MATCH(calcs!$D60,'2018_commission_structure-Start'!$A$21:$A$24,0),MATCH(calcs!N$1,'2018_commission_structure-Start'!$A$21:$I$21,0))</f>
        <v>50000</v>
      </c>
      <c r="O60" s="2">
        <f>IF($G60&gt;H60,MIN($G60-H60,I60-H60)*INDEX('2018_commission_structure-Start'!$A$21:$I$24,MATCH(calcs!$D60,'2018_commission_structure-Start'!$A$21:$A$24,0),MATCH(calcs!O$1,'2018_commission_structure-Start'!$A$21:$I$21,0)),0)</f>
        <v>18750</v>
      </c>
      <c r="P60" s="2">
        <f>IF($G60&gt;I60,MIN($G60-I60,J60-I60)*INDEX('2018_commission_structure-Start'!$A$21:$I$24,MATCH(calcs!$D60,'2018_commission_structure-Start'!$A$21:$A$24,0),MATCH(calcs!P$1,'2018_commission_structure-Start'!$A$21:$I$21,0)),0)</f>
        <v>3576.96</v>
      </c>
      <c r="Q60" s="2">
        <f>IF($G60&gt;J60,MIN($G60-J60,K60-J60)*INDEX('2018_commission_structure-Start'!$A$21:$I$24,MATCH(calcs!$D60,'2018_commission_structure-Start'!$A$21:$A$24,0),MATCH(calcs!Q$1,'2018_commission_structure-Start'!$A$21:$I$21,0)),0)</f>
        <v>0</v>
      </c>
      <c r="R60" s="6">
        <f>IF(G60&gt;K60,(G60-K60)*INDEX('2018_commission_structure-Start'!$A$21:$I$24,MATCH(calcs!$D60,'2018_commission_structure-Start'!$A$21:$A$24,0),MATCH(calcs!R$1,'2018_commission_structure-Start'!$A$21:$I$21,0)),0)</f>
        <v>0</v>
      </c>
      <c r="S60" s="6">
        <f t="shared" si="6"/>
        <v>72326.960000000006</v>
      </c>
      <c r="T60" s="6">
        <f t="shared" si="2"/>
        <v>109737.96</v>
      </c>
    </row>
    <row r="61" spans="1:20" x14ac:dyDescent="0.3">
      <c r="A61">
        <v>8644362151</v>
      </c>
      <c r="B61" t="s">
        <v>125</v>
      </c>
      <c r="C61" t="s">
        <v>126</v>
      </c>
      <c r="D61" t="s">
        <v>10</v>
      </c>
      <c r="E61" s="2">
        <v>95999</v>
      </c>
      <c r="F61">
        <f>COUNTIF(deals_closed!D:D,base_salary!A61)</f>
        <v>20</v>
      </c>
      <c r="G61" s="2">
        <f>SUMIF(deals_closed!D:D,calcs!A61,deals_closed!C:C)</f>
        <v>827180</v>
      </c>
      <c r="H61" s="2">
        <f>VLOOKUP(D61,'2018_commission_structure-Start'!$A$21:$I$24,9,FALSE)</f>
        <v>750000</v>
      </c>
      <c r="I61" s="6">
        <f t="shared" si="3"/>
        <v>937500</v>
      </c>
      <c r="J61" s="9">
        <f t="shared" si="4"/>
        <v>1125000</v>
      </c>
      <c r="K61" s="9">
        <f t="shared" si="5"/>
        <v>1500000</v>
      </c>
      <c r="L61" s="8">
        <f t="shared" si="0"/>
        <v>1.1029066666666667</v>
      </c>
      <c r="M61" t="str">
        <f t="shared" si="1"/>
        <v>100-125%</v>
      </c>
      <c r="N61" s="6">
        <f>MIN(H61,G61)*INDEX('2018_commission_structure-Start'!$A$21:$I$24,MATCH(calcs!$D61,'2018_commission_structure-Start'!$A$21:$A$24,0),MATCH(calcs!N$1,'2018_commission_structure-Start'!$A$21:$I$21,0))</f>
        <v>112500</v>
      </c>
      <c r="O61" s="2">
        <f>IF($G61&gt;H61,MIN($G61-H61,I61-H61)*INDEX('2018_commission_structure-Start'!$A$21:$I$24,MATCH(calcs!$D61,'2018_commission_structure-Start'!$A$21:$A$24,0),MATCH(calcs!O$1,'2018_commission_structure-Start'!$A$21:$I$21,0)),0)</f>
        <v>14664.2</v>
      </c>
      <c r="P61" s="2">
        <f>IF($G61&gt;I61,MIN($G61-I61,J61-I61)*INDEX('2018_commission_structure-Start'!$A$21:$I$24,MATCH(calcs!$D61,'2018_commission_structure-Start'!$A$21:$A$24,0),MATCH(calcs!P$1,'2018_commission_structure-Start'!$A$21:$I$21,0)),0)</f>
        <v>0</v>
      </c>
      <c r="Q61" s="2">
        <f>IF($G61&gt;J61,MIN($G61-J61,K61-J61)*INDEX('2018_commission_structure-Start'!$A$21:$I$24,MATCH(calcs!$D61,'2018_commission_structure-Start'!$A$21:$A$24,0),MATCH(calcs!Q$1,'2018_commission_structure-Start'!$A$21:$I$21,0)),0)</f>
        <v>0</v>
      </c>
      <c r="R61" s="6">
        <f>IF(G61&gt;K61,(G61-K61)*INDEX('2018_commission_structure-Start'!$A$21:$I$24,MATCH(calcs!$D61,'2018_commission_structure-Start'!$A$21:$A$24,0),MATCH(calcs!R$1,'2018_commission_structure-Start'!$A$21:$I$21,0)),0)</f>
        <v>0</v>
      </c>
      <c r="S61" s="6">
        <f t="shared" si="6"/>
        <v>127164.2</v>
      </c>
      <c r="T61" s="6">
        <f t="shared" si="2"/>
        <v>223163.2</v>
      </c>
    </row>
    <row r="62" spans="1:20" x14ac:dyDescent="0.3">
      <c r="A62">
        <v>5948190226</v>
      </c>
      <c r="B62" t="s">
        <v>127</v>
      </c>
      <c r="C62" t="s">
        <v>128</v>
      </c>
      <c r="D62" t="s">
        <v>7</v>
      </c>
      <c r="E62" s="2">
        <v>41088</v>
      </c>
      <c r="F62">
        <f>COUNTIF(deals_closed!D:D,base_salary!A62)</f>
        <v>22</v>
      </c>
      <c r="G62" s="2">
        <f>SUMIF(deals_closed!D:D,calcs!A62,deals_closed!C:C)</f>
        <v>699928</v>
      </c>
      <c r="H62" s="2">
        <f>VLOOKUP(D62,'2018_commission_structure-Start'!$A$21:$I$24,9,FALSE)</f>
        <v>500000</v>
      </c>
      <c r="I62" s="6">
        <f t="shared" si="3"/>
        <v>625000</v>
      </c>
      <c r="J62" s="9">
        <f t="shared" si="4"/>
        <v>750000</v>
      </c>
      <c r="K62" s="9">
        <f t="shared" si="5"/>
        <v>1000000</v>
      </c>
      <c r="L62" s="8">
        <f t="shared" si="0"/>
        <v>1.399856</v>
      </c>
      <c r="M62" t="str">
        <f t="shared" si="1"/>
        <v>125-150%</v>
      </c>
      <c r="N62" s="6">
        <f>MIN(H62,G62)*INDEX('2018_commission_structure-Start'!$A$21:$I$24,MATCH(calcs!$D62,'2018_commission_structure-Start'!$A$21:$A$24,0),MATCH(calcs!N$1,'2018_commission_structure-Start'!$A$21:$I$21,0))</f>
        <v>50000</v>
      </c>
      <c r="O62" s="2">
        <f>IF($G62&gt;H62,MIN($G62-H62,I62-H62)*INDEX('2018_commission_structure-Start'!$A$21:$I$24,MATCH(calcs!$D62,'2018_commission_structure-Start'!$A$21:$A$24,0),MATCH(calcs!O$1,'2018_commission_structure-Start'!$A$21:$I$21,0)),0)</f>
        <v>18750</v>
      </c>
      <c r="P62" s="2">
        <f>IF($G62&gt;I62,MIN($G62-I62,J62-I62)*INDEX('2018_commission_structure-Start'!$A$21:$I$24,MATCH(calcs!$D62,'2018_commission_structure-Start'!$A$21:$A$24,0),MATCH(calcs!P$1,'2018_commission_structure-Start'!$A$21:$I$21,0)),0)</f>
        <v>13487.039999999999</v>
      </c>
      <c r="Q62" s="2">
        <f>IF($G62&gt;J62,MIN($G62-J62,K62-J62)*INDEX('2018_commission_structure-Start'!$A$21:$I$24,MATCH(calcs!$D62,'2018_commission_structure-Start'!$A$21:$A$24,0),MATCH(calcs!Q$1,'2018_commission_structure-Start'!$A$21:$I$21,0)),0)</f>
        <v>0</v>
      </c>
      <c r="R62" s="6">
        <f>IF(G62&gt;K62,(G62-K62)*INDEX('2018_commission_structure-Start'!$A$21:$I$24,MATCH(calcs!$D62,'2018_commission_structure-Start'!$A$21:$A$24,0),MATCH(calcs!R$1,'2018_commission_structure-Start'!$A$21:$I$21,0)),0)</f>
        <v>0</v>
      </c>
      <c r="S62" s="6">
        <f t="shared" si="6"/>
        <v>82237.039999999994</v>
      </c>
      <c r="T62" s="6">
        <f t="shared" si="2"/>
        <v>123325.04</v>
      </c>
    </row>
    <row r="63" spans="1:20" x14ac:dyDescent="0.3">
      <c r="A63">
        <v>7367438190</v>
      </c>
      <c r="B63" t="s">
        <v>129</v>
      </c>
      <c r="C63" t="s">
        <v>130</v>
      </c>
      <c r="D63" t="s">
        <v>7</v>
      </c>
      <c r="E63" s="2">
        <v>47043</v>
      </c>
      <c r="F63">
        <f>COUNTIF(deals_closed!D:D,base_salary!A63)</f>
        <v>24</v>
      </c>
      <c r="G63" s="2">
        <f>SUMIF(deals_closed!D:D,calcs!A63,deals_closed!C:C)</f>
        <v>758395</v>
      </c>
      <c r="H63" s="2">
        <f>VLOOKUP(D63,'2018_commission_structure-Start'!$A$21:$I$24,9,FALSE)</f>
        <v>500000</v>
      </c>
      <c r="I63" s="6">
        <f t="shared" si="3"/>
        <v>625000</v>
      </c>
      <c r="J63" s="9">
        <f t="shared" si="4"/>
        <v>750000</v>
      </c>
      <c r="K63" s="9">
        <f t="shared" si="5"/>
        <v>1000000</v>
      </c>
      <c r="L63" s="8">
        <f t="shared" si="0"/>
        <v>1.5167900000000001</v>
      </c>
      <c r="M63" t="str">
        <f t="shared" si="1"/>
        <v>150-200%</v>
      </c>
      <c r="N63" s="6">
        <f>MIN(H63,G63)*INDEX('2018_commission_structure-Start'!$A$21:$I$24,MATCH(calcs!$D63,'2018_commission_structure-Start'!$A$21:$A$24,0),MATCH(calcs!N$1,'2018_commission_structure-Start'!$A$21:$I$21,0))</f>
        <v>50000</v>
      </c>
      <c r="O63" s="2">
        <f>IF($G63&gt;H63,MIN($G63-H63,I63-H63)*INDEX('2018_commission_structure-Start'!$A$21:$I$24,MATCH(calcs!$D63,'2018_commission_structure-Start'!$A$21:$A$24,0),MATCH(calcs!O$1,'2018_commission_structure-Start'!$A$21:$I$21,0)),0)</f>
        <v>18750</v>
      </c>
      <c r="P63" s="2">
        <f>IF($G63&gt;I63,MIN($G63-I63,J63-I63)*INDEX('2018_commission_structure-Start'!$A$21:$I$24,MATCH(calcs!$D63,'2018_commission_structure-Start'!$A$21:$A$24,0),MATCH(calcs!P$1,'2018_commission_structure-Start'!$A$21:$I$21,0)),0)</f>
        <v>22500</v>
      </c>
      <c r="Q63" s="2">
        <f>IF($G63&gt;J63,MIN($G63-J63,K63-J63)*INDEX('2018_commission_structure-Start'!$A$21:$I$24,MATCH(calcs!$D63,'2018_commission_structure-Start'!$A$21:$A$24,0),MATCH(calcs!Q$1,'2018_commission_structure-Start'!$A$21:$I$21,0)),0)</f>
        <v>1846.9</v>
      </c>
      <c r="R63" s="6">
        <f>IF(G63&gt;K63,(G63-K63)*INDEX('2018_commission_structure-Start'!$A$21:$I$24,MATCH(calcs!$D63,'2018_commission_structure-Start'!$A$21:$A$24,0),MATCH(calcs!R$1,'2018_commission_structure-Start'!$A$21:$I$21,0)),0)</f>
        <v>0</v>
      </c>
      <c r="S63" s="6">
        <f t="shared" si="6"/>
        <v>93096.9</v>
      </c>
      <c r="T63" s="6">
        <f t="shared" si="2"/>
        <v>140139.9</v>
      </c>
    </row>
    <row r="64" spans="1:20" x14ac:dyDescent="0.3">
      <c r="A64">
        <v>9624054975</v>
      </c>
      <c r="B64" t="s">
        <v>131</v>
      </c>
      <c r="C64" t="s">
        <v>132</v>
      </c>
      <c r="D64" t="s">
        <v>29</v>
      </c>
      <c r="E64" s="2">
        <v>73192</v>
      </c>
      <c r="F64">
        <f>COUNTIF(deals_closed!D:D,base_salary!A64)</f>
        <v>24</v>
      </c>
      <c r="G64" s="2">
        <f>SUMIF(deals_closed!D:D,calcs!A64,deals_closed!C:C)</f>
        <v>911285</v>
      </c>
      <c r="H64" s="2">
        <f>VLOOKUP(D64,'2018_commission_structure-Start'!$A$21:$I$24,9,FALSE)</f>
        <v>600000</v>
      </c>
      <c r="I64" s="6">
        <f t="shared" si="3"/>
        <v>750000</v>
      </c>
      <c r="J64" s="9">
        <f t="shared" si="4"/>
        <v>900000</v>
      </c>
      <c r="K64" s="9">
        <f t="shared" si="5"/>
        <v>1200000</v>
      </c>
      <c r="L64" s="8">
        <f t="shared" si="0"/>
        <v>1.5188083333333333</v>
      </c>
      <c r="M64" t="str">
        <f t="shared" si="1"/>
        <v>150-200%</v>
      </c>
      <c r="N64" s="6">
        <f>MIN(H64,G64)*INDEX('2018_commission_structure-Start'!$A$21:$I$24,MATCH(calcs!$D64,'2018_commission_structure-Start'!$A$21:$A$24,0),MATCH(calcs!N$1,'2018_commission_structure-Start'!$A$21:$I$21,0))</f>
        <v>78000</v>
      </c>
      <c r="O64" s="2">
        <f>IF($G64&gt;H64,MIN($G64-H64,I64-H64)*INDEX('2018_commission_structure-Start'!$A$21:$I$24,MATCH(calcs!$D64,'2018_commission_structure-Start'!$A$21:$A$24,0),MATCH(calcs!O$1,'2018_commission_structure-Start'!$A$21:$I$21,0)),0)</f>
        <v>25500.000000000004</v>
      </c>
      <c r="P64" s="2">
        <f>IF($G64&gt;I64,MIN($G64-I64,J64-I64)*INDEX('2018_commission_structure-Start'!$A$21:$I$24,MATCH(calcs!$D64,'2018_commission_structure-Start'!$A$21:$A$24,0),MATCH(calcs!P$1,'2018_commission_structure-Start'!$A$21:$I$21,0)),0)</f>
        <v>31500</v>
      </c>
      <c r="Q64" s="2">
        <f>IF($G64&gt;J64,MIN($G64-J64,K64-J64)*INDEX('2018_commission_structure-Start'!$A$21:$I$24,MATCH(calcs!$D64,'2018_commission_structure-Start'!$A$21:$A$24,0),MATCH(calcs!Q$1,'2018_commission_structure-Start'!$A$21:$I$21,0)),0)</f>
        <v>2934.1</v>
      </c>
      <c r="R64" s="6">
        <f>IF(G64&gt;K64,(G64-K64)*INDEX('2018_commission_structure-Start'!$A$21:$I$24,MATCH(calcs!$D64,'2018_commission_structure-Start'!$A$21:$A$24,0),MATCH(calcs!R$1,'2018_commission_structure-Start'!$A$21:$I$21,0)),0)</f>
        <v>0</v>
      </c>
      <c r="S64" s="6">
        <f t="shared" si="6"/>
        <v>137934.1</v>
      </c>
      <c r="T64" s="6">
        <f t="shared" si="2"/>
        <v>211126.1</v>
      </c>
    </row>
    <row r="65" spans="1:20" x14ac:dyDescent="0.3">
      <c r="A65">
        <v>6084639828</v>
      </c>
      <c r="B65" t="s">
        <v>133</v>
      </c>
      <c r="C65" t="s">
        <v>134</v>
      </c>
      <c r="D65" t="s">
        <v>29</v>
      </c>
      <c r="E65" s="2">
        <v>67908</v>
      </c>
      <c r="F65">
        <f>COUNTIF(deals_closed!D:D,base_salary!A65)</f>
        <v>24</v>
      </c>
      <c r="G65" s="2">
        <f>SUMIF(deals_closed!D:D,calcs!A65,deals_closed!C:C)</f>
        <v>866306</v>
      </c>
      <c r="H65" s="2">
        <f>VLOOKUP(D65,'2018_commission_structure-Start'!$A$21:$I$24,9,FALSE)</f>
        <v>600000</v>
      </c>
      <c r="I65" s="6">
        <f t="shared" si="3"/>
        <v>750000</v>
      </c>
      <c r="J65" s="9">
        <f t="shared" si="4"/>
        <v>900000</v>
      </c>
      <c r="K65" s="9">
        <f t="shared" si="5"/>
        <v>1200000</v>
      </c>
      <c r="L65" s="8">
        <f t="shared" si="0"/>
        <v>1.4438433333333334</v>
      </c>
      <c r="M65" t="str">
        <f t="shared" si="1"/>
        <v>125-150%</v>
      </c>
      <c r="N65" s="6">
        <f>MIN(H65,G65)*INDEX('2018_commission_structure-Start'!$A$21:$I$24,MATCH(calcs!$D65,'2018_commission_structure-Start'!$A$21:$A$24,0),MATCH(calcs!N$1,'2018_commission_structure-Start'!$A$21:$I$21,0))</f>
        <v>78000</v>
      </c>
      <c r="O65" s="2">
        <f>IF($G65&gt;H65,MIN($G65-H65,I65-H65)*INDEX('2018_commission_structure-Start'!$A$21:$I$24,MATCH(calcs!$D65,'2018_commission_structure-Start'!$A$21:$A$24,0),MATCH(calcs!O$1,'2018_commission_structure-Start'!$A$21:$I$21,0)),0)</f>
        <v>25500.000000000004</v>
      </c>
      <c r="P65" s="2">
        <f>IF($G65&gt;I65,MIN($G65-I65,J65-I65)*INDEX('2018_commission_structure-Start'!$A$21:$I$24,MATCH(calcs!$D65,'2018_commission_structure-Start'!$A$21:$A$24,0),MATCH(calcs!P$1,'2018_commission_structure-Start'!$A$21:$I$21,0)),0)</f>
        <v>24424.26</v>
      </c>
      <c r="Q65" s="2">
        <f>IF($G65&gt;J65,MIN($G65-J65,K65-J65)*INDEX('2018_commission_structure-Start'!$A$21:$I$24,MATCH(calcs!$D65,'2018_commission_structure-Start'!$A$21:$A$24,0),MATCH(calcs!Q$1,'2018_commission_structure-Start'!$A$21:$I$21,0)),0)</f>
        <v>0</v>
      </c>
      <c r="R65" s="6">
        <f>IF(G65&gt;K65,(G65-K65)*INDEX('2018_commission_structure-Start'!$A$21:$I$24,MATCH(calcs!$D65,'2018_commission_structure-Start'!$A$21:$A$24,0),MATCH(calcs!R$1,'2018_commission_structure-Start'!$A$21:$I$21,0)),0)</f>
        <v>0</v>
      </c>
      <c r="S65" s="6">
        <f t="shared" si="6"/>
        <v>127924.26</v>
      </c>
      <c r="T65" s="6">
        <f t="shared" si="2"/>
        <v>195832.26</v>
      </c>
    </row>
    <row r="66" spans="1:20" x14ac:dyDescent="0.3">
      <c r="A66">
        <v>2547511673</v>
      </c>
      <c r="B66" t="s">
        <v>135</v>
      </c>
      <c r="C66" t="s">
        <v>136</v>
      </c>
      <c r="D66" t="s">
        <v>29</v>
      </c>
      <c r="E66" s="2">
        <v>71416</v>
      </c>
      <c r="F66">
        <f>COUNTIF(deals_closed!D:D,base_salary!A66)</f>
        <v>14</v>
      </c>
      <c r="G66" s="2">
        <f>SUMIF(deals_closed!D:D,calcs!A66,deals_closed!C:C)</f>
        <v>492390</v>
      </c>
      <c r="H66" s="2">
        <f>VLOOKUP(D66,'2018_commission_structure-Start'!$A$21:$I$24,9,FALSE)</f>
        <v>600000</v>
      </c>
      <c r="I66" s="6">
        <f t="shared" si="3"/>
        <v>750000</v>
      </c>
      <c r="J66" s="9">
        <f t="shared" si="4"/>
        <v>900000</v>
      </c>
      <c r="K66" s="9">
        <f t="shared" si="5"/>
        <v>1200000</v>
      </c>
      <c r="L66" s="8">
        <f t="shared" ref="L66:L129" si="7">G66/H66</f>
        <v>0.82064999999999999</v>
      </c>
      <c r="M66" t="str">
        <f t="shared" ref="M66:M129" si="8">IF(L66&lt;=1,"0-100%",IF(L66&lt;=1.25,"100-125%",IF(L66&lt;=1.5,"125-150%",IF(L66&lt;=2,"150-200%","&gt;200%"))))</f>
        <v>0-100%</v>
      </c>
      <c r="N66" s="6">
        <f>MIN(H66,G66)*INDEX('2018_commission_structure-Start'!$A$21:$I$24,MATCH(calcs!$D66,'2018_commission_structure-Start'!$A$21:$A$24,0),MATCH(calcs!N$1,'2018_commission_structure-Start'!$A$21:$I$21,0))</f>
        <v>64010.700000000004</v>
      </c>
      <c r="O66" s="2">
        <f>IF($G66&gt;H66,MIN($G66-H66,I66-H66)*INDEX('2018_commission_structure-Start'!$A$21:$I$24,MATCH(calcs!$D66,'2018_commission_structure-Start'!$A$21:$A$24,0),MATCH(calcs!O$1,'2018_commission_structure-Start'!$A$21:$I$21,0)),0)</f>
        <v>0</v>
      </c>
      <c r="P66" s="2">
        <f>IF($G66&gt;I66,MIN($G66-I66,J66-I66)*INDEX('2018_commission_structure-Start'!$A$21:$I$24,MATCH(calcs!$D66,'2018_commission_structure-Start'!$A$21:$A$24,0),MATCH(calcs!P$1,'2018_commission_structure-Start'!$A$21:$I$21,0)),0)</f>
        <v>0</v>
      </c>
      <c r="Q66" s="2">
        <f>IF($G66&gt;J66,MIN($G66-J66,K66-J66)*INDEX('2018_commission_structure-Start'!$A$21:$I$24,MATCH(calcs!$D66,'2018_commission_structure-Start'!$A$21:$A$24,0),MATCH(calcs!Q$1,'2018_commission_structure-Start'!$A$21:$I$21,0)),0)</f>
        <v>0</v>
      </c>
      <c r="R66" s="6">
        <f>IF(G66&gt;K66,(G66-K66)*INDEX('2018_commission_structure-Start'!$A$21:$I$24,MATCH(calcs!$D66,'2018_commission_structure-Start'!$A$21:$A$24,0),MATCH(calcs!R$1,'2018_commission_structure-Start'!$A$21:$I$21,0)),0)</f>
        <v>0</v>
      </c>
      <c r="S66" s="6">
        <f t="shared" si="6"/>
        <v>64010.700000000004</v>
      </c>
      <c r="T66" s="6">
        <f t="shared" ref="T66:T129" si="9">S66+E66</f>
        <v>135426.70000000001</v>
      </c>
    </row>
    <row r="67" spans="1:20" x14ac:dyDescent="0.3">
      <c r="A67">
        <v>7033916019</v>
      </c>
      <c r="B67" t="s">
        <v>137</v>
      </c>
      <c r="C67" t="s">
        <v>138</v>
      </c>
      <c r="D67" t="s">
        <v>29</v>
      </c>
      <c r="E67" s="2">
        <v>57801</v>
      </c>
      <c r="F67">
        <f>COUNTIF(deals_closed!D:D,base_salary!A67)</f>
        <v>9</v>
      </c>
      <c r="G67" s="2">
        <f>SUMIF(deals_closed!D:D,calcs!A67,deals_closed!C:C)</f>
        <v>277209</v>
      </c>
      <c r="H67" s="2">
        <f>VLOOKUP(D67,'2018_commission_structure-Start'!$A$21:$I$24,9,FALSE)</f>
        <v>600000</v>
      </c>
      <c r="I67" s="6">
        <f t="shared" ref="I67:I130" si="10">H67*1.25</f>
        <v>750000</v>
      </c>
      <c r="J67" s="9">
        <f t="shared" ref="J67:J130" si="11">H67*1.5</f>
        <v>900000</v>
      </c>
      <c r="K67" s="9">
        <f t="shared" ref="K67:K130" si="12">H67*2</f>
        <v>1200000</v>
      </c>
      <c r="L67" s="8">
        <f t="shared" si="7"/>
        <v>0.46201500000000001</v>
      </c>
      <c r="M67" t="str">
        <f t="shared" si="8"/>
        <v>0-100%</v>
      </c>
      <c r="N67" s="6">
        <f>MIN(H67,G67)*INDEX('2018_commission_structure-Start'!$A$21:$I$24,MATCH(calcs!$D67,'2018_commission_structure-Start'!$A$21:$A$24,0),MATCH(calcs!N$1,'2018_commission_structure-Start'!$A$21:$I$21,0))</f>
        <v>36037.17</v>
      </c>
      <c r="O67" s="2">
        <f>IF($G67&gt;H67,MIN($G67-H67,I67-H67)*INDEX('2018_commission_structure-Start'!$A$21:$I$24,MATCH(calcs!$D67,'2018_commission_structure-Start'!$A$21:$A$24,0),MATCH(calcs!O$1,'2018_commission_structure-Start'!$A$21:$I$21,0)),0)</f>
        <v>0</v>
      </c>
      <c r="P67" s="2">
        <f>IF($G67&gt;I67,MIN($G67-I67,J67-I67)*INDEX('2018_commission_structure-Start'!$A$21:$I$24,MATCH(calcs!$D67,'2018_commission_structure-Start'!$A$21:$A$24,0),MATCH(calcs!P$1,'2018_commission_structure-Start'!$A$21:$I$21,0)),0)</f>
        <v>0</v>
      </c>
      <c r="Q67" s="2">
        <f>IF($G67&gt;J67,MIN($G67-J67,K67-J67)*INDEX('2018_commission_structure-Start'!$A$21:$I$24,MATCH(calcs!$D67,'2018_commission_structure-Start'!$A$21:$A$24,0),MATCH(calcs!Q$1,'2018_commission_structure-Start'!$A$21:$I$21,0)),0)</f>
        <v>0</v>
      </c>
      <c r="R67" s="6">
        <f>IF(G67&gt;K67,(G67-K67)*INDEX('2018_commission_structure-Start'!$A$21:$I$24,MATCH(calcs!$D67,'2018_commission_structure-Start'!$A$21:$A$24,0),MATCH(calcs!R$1,'2018_commission_structure-Start'!$A$21:$I$21,0)),0)</f>
        <v>0</v>
      </c>
      <c r="S67" s="6">
        <f t="shared" ref="S67:S130" si="13">SUM(N67:R67)</f>
        <v>36037.17</v>
      </c>
      <c r="T67" s="6">
        <f t="shared" si="9"/>
        <v>93838.17</v>
      </c>
    </row>
    <row r="68" spans="1:20" x14ac:dyDescent="0.3">
      <c r="A68">
        <v>7160109333</v>
      </c>
      <c r="B68" t="s">
        <v>139</v>
      </c>
      <c r="C68" t="s">
        <v>140</v>
      </c>
      <c r="D68" t="s">
        <v>10</v>
      </c>
      <c r="E68" s="2">
        <v>116881</v>
      </c>
      <c r="F68">
        <f>COUNTIF(deals_closed!D:D,base_salary!A68)</f>
        <v>25</v>
      </c>
      <c r="G68" s="2">
        <f>SUMIF(deals_closed!D:D,calcs!A68,deals_closed!C:C)</f>
        <v>825812</v>
      </c>
      <c r="H68" s="2">
        <f>VLOOKUP(D68,'2018_commission_structure-Start'!$A$21:$I$24,9,FALSE)</f>
        <v>750000</v>
      </c>
      <c r="I68" s="6">
        <f t="shared" si="10"/>
        <v>937500</v>
      </c>
      <c r="J68" s="9">
        <f t="shared" si="11"/>
        <v>1125000</v>
      </c>
      <c r="K68" s="9">
        <f t="shared" si="12"/>
        <v>1500000</v>
      </c>
      <c r="L68" s="8">
        <f t="shared" si="7"/>
        <v>1.1010826666666667</v>
      </c>
      <c r="M68" t="str">
        <f t="shared" si="8"/>
        <v>100-125%</v>
      </c>
      <c r="N68" s="6">
        <f>MIN(H68,G68)*INDEX('2018_commission_structure-Start'!$A$21:$I$24,MATCH(calcs!$D68,'2018_commission_structure-Start'!$A$21:$A$24,0),MATCH(calcs!N$1,'2018_commission_structure-Start'!$A$21:$I$21,0))</f>
        <v>112500</v>
      </c>
      <c r="O68" s="2">
        <f>IF($G68&gt;H68,MIN($G68-H68,I68-H68)*INDEX('2018_commission_structure-Start'!$A$21:$I$24,MATCH(calcs!$D68,'2018_commission_structure-Start'!$A$21:$A$24,0),MATCH(calcs!O$1,'2018_commission_structure-Start'!$A$21:$I$21,0)),0)</f>
        <v>14404.28</v>
      </c>
      <c r="P68" s="2">
        <f>IF($G68&gt;I68,MIN($G68-I68,J68-I68)*INDEX('2018_commission_structure-Start'!$A$21:$I$24,MATCH(calcs!$D68,'2018_commission_structure-Start'!$A$21:$A$24,0),MATCH(calcs!P$1,'2018_commission_structure-Start'!$A$21:$I$21,0)),0)</f>
        <v>0</v>
      </c>
      <c r="Q68" s="2">
        <f>IF($G68&gt;J68,MIN($G68-J68,K68-J68)*INDEX('2018_commission_structure-Start'!$A$21:$I$24,MATCH(calcs!$D68,'2018_commission_structure-Start'!$A$21:$A$24,0),MATCH(calcs!Q$1,'2018_commission_structure-Start'!$A$21:$I$21,0)),0)</f>
        <v>0</v>
      </c>
      <c r="R68" s="6">
        <f>IF(G68&gt;K68,(G68-K68)*INDEX('2018_commission_structure-Start'!$A$21:$I$24,MATCH(calcs!$D68,'2018_commission_structure-Start'!$A$21:$A$24,0),MATCH(calcs!R$1,'2018_commission_structure-Start'!$A$21:$I$21,0)),0)</f>
        <v>0</v>
      </c>
      <c r="S68" s="6">
        <f t="shared" si="13"/>
        <v>126904.28</v>
      </c>
      <c r="T68" s="6">
        <f t="shared" si="9"/>
        <v>243785.28</v>
      </c>
    </row>
    <row r="69" spans="1:20" x14ac:dyDescent="0.3">
      <c r="A69">
        <v>6852060985</v>
      </c>
      <c r="B69" t="s">
        <v>141</v>
      </c>
      <c r="C69" t="s">
        <v>142</v>
      </c>
      <c r="D69" t="s">
        <v>29</v>
      </c>
      <c r="E69" s="2">
        <v>59859</v>
      </c>
      <c r="F69">
        <f>COUNTIF(deals_closed!D:D,base_salary!A69)</f>
        <v>17</v>
      </c>
      <c r="G69" s="2">
        <f>SUMIF(deals_closed!D:D,calcs!A69,deals_closed!C:C)</f>
        <v>623497</v>
      </c>
      <c r="H69" s="2">
        <f>VLOOKUP(D69,'2018_commission_structure-Start'!$A$21:$I$24,9,FALSE)</f>
        <v>600000</v>
      </c>
      <c r="I69" s="6">
        <f t="shared" si="10"/>
        <v>750000</v>
      </c>
      <c r="J69" s="9">
        <f t="shared" si="11"/>
        <v>900000</v>
      </c>
      <c r="K69" s="9">
        <f t="shared" si="12"/>
        <v>1200000</v>
      </c>
      <c r="L69" s="8">
        <f t="shared" si="7"/>
        <v>1.0391616666666668</v>
      </c>
      <c r="M69" t="str">
        <f t="shared" si="8"/>
        <v>100-125%</v>
      </c>
      <c r="N69" s="6">
        <f>MIN(H69,G69)*INDEX('2018_commission_structure-Start'!$A$21:$I$24,MATCH(calcs!$D69,'2018_commission_structure-Start'!$A$21:$A$24,0),MATCH(calcs!N$1,'2018_commission_structure-Start'!$A$21:$I$21,0))</f>
        <v>78000</v>
      </c>
      <c r="O69" s="2">
        <f>IF($G69&gt;H69,MIN($G69-H69,I69-H69)*INDEX('2018_commission_structure-Start'!$A$21:$I$24,MATCH(calcs!$D69,'2018_commission_structure-Start'!$A$21:$A$24,0),MATCH(calcs!O$1,'2018_commission_structure-Start'!$A$21:$I$21,0)),0)</f>
        <v>3994.4900000000002</v>
      </c>
      <c r="P69" s="2">
        <f>IF($G69&gt;I69,MIN($G69-I69,J69-I69)*INDEX('2018_commission_structure-Start'!$A$21:$I$24,MATCH(calcs!$D69,'2018_commission_structure-Start'!$A$21:$A$24,0),MATCH(calcs!P$1,'2018_commission_structure-Start'!$A$21:$I$21,0)),0)</f>
        <v>0</v>
      </c>
      <c r="Q69" s="2">
        <f>IF($G69&gt;J69,MIN($G69-J69,K69-J69)*INDEX('2018_commission_structure-Start'!$A$21:$I$24,MATCH(calcs!$D69,'2018_commission_structure-Start'!$A$21:$A$24,0),MATCH(calcs!Q$1,'2018_commission_structure-Start'!$A$21:$I$21,0)),0)</f>
        <v>0</v>
      </c>
      <c r="R69" s="6">
        <f>IF(G69&gt;K69,(G69-K69)*INDEX('2018_commission_structure-Start'!$A$21:$I$24,MATCH(calcs!$D69,'2018_commission_structure-Start'!$A$21:$A$24,0),MATCH(calcs!R$1,'2018_commission_structure-Start'!$A$21:$I$21,0)),0)</f>
        <v>0</v>
      </c>
      <c r="S69" s="6">
        <f t="shared" si="13"/>
        <v>81994.490000000005</v>
      </c>
      <c r="T69" s="6">
        <f t="shared" si="9"/>
        <v>141853.49</v>
      </c>
    </row>
    <row r="70" spans="1:20" x14ac:dyDescent="0.3">
      <c r="A70">
        <v>3219601650</v>
      </c>
      <c r="B70" t="s">
        <v>143</v>
      </c>
      <c r="C70" t="s">
        <v>144</v>
      </c>
      <c r="D70" t="s">
        <v>29</v>
      </c>
      <c r="E70" s="2">
        <v>55807</v>
      </c>
      <c r="F70">
        <f>COUNTIF(deals_closed!D:D,base_salary!A70)</f>
        <v>28</v>
      </c>
      <c r="G70" s="2">
        <f>SUMIF(deals_closed!D:D,calcs!A70,deals_closed!C:C)</f>
        <v>1006770</v>
      </c>
      <c r="H70" s="2">
        <f>VLOOKUP(D70,'2018_commission_structure-Start'!$A$21:$I$24,9,FALSE)</f>
        <v>600000</v>
      </c>
      <c r="I70" s="6">
        <f t="shared" si="10"/>
        <v>750000</v>
      </c>
      <c r="J70" s="9">
        <f t="shared" si="11"/>
        <v>900000</v>
      </c>
      <c r="K70" s="9">
        <f t="shared" si="12"/>
        <v>1200000</v>
      </c>
      <c r="L70" s="8">
        <f t="shared" si="7"/>
        <v>1.6779500000000001</v>
      </c>
      <c r="M70" t="str">
        <f t="shared" si="8"/>
        <v>150-200%</v>
      </c>
      <c r="N70" s="6">
        <f>MIN(H70,G70)*INDEX('2018_commission_structure-Start'!$A$21:$I$24,MATCH(calcs!$D70,'2018_commission_structure-Start'!$A$21:$A$24,0),MATCH(calcs!N$1,'2018_commission_structure-Start'!$A$21:$I$21,0))</f>
        <v>78000</v>
      </c>
      <c r="O70" s="2">
        <f>IF($G70&gt;H70,MIN($G70-H70,I70-H70)*INDEX('2018_commission_structure-Start'!$A$21:$I$24,MATCH(calcs!$D70,'2018_commission_structure-Start'!$A$21:$A$24,0),MATCH(calcs!O$1,'2018_commission_structure-Start'!$A$21:$I$21,0)),0)</f>
        <v>25500.000000000004</v>
      </c>
      <c r="P70" s="2">
        <f>IF($G70&gt;I70,MIN($G70-I70,J70-I70)*INDEX('2018_commission_structure-Start'!$A$21:$I$24,MATCH(calcs!$D70,'2018_commission_structure-Start'!$A$21:$A$24,0),MATCH(calcs!P$1,'2018_commission_structure-Start'!$A$21:$I$21,0)),0)</f>
        <v>31500</v>
      </c>
      <c r="Q70" s="2">
        <f>IF($G70&gt;J70,MIN($G70-J70,K70-J70)*INDEX('2018_commission_structure-Start'!$A$21:$I$24,MATCH(calcs!$D70,'2018_commission_structure-Start'!$A$21:$A$24,0),MATCH(calcs!Q$1,'2018_commission_structure-Start'!$A$21:$I$21,0)),0)</f>
        <v>27760.2</v>
      </c>
      <c r="R70" s="6">
        <f>IF(G70&gt;K70,(G70-K70)*INDEX('2018_commission_structure-Start'!$A$21:$I$24,MATCH(calcs!$D70,'2018_commission_structure-Start'!$A$21:$A$24,0),MATCH(calcs!R$1,'2018_commission_structure-Start'!$A$21:$I$21,0)),0)</f>
        <v>0</v>
      </c>
      <c r="S70" s="6">
        <f t="shared" si="13"/>
        <v>162760.20000000001</v>
      </c>
      <c r="T70" s="6">
        <f t="shared" si="9"/>
        <v>218567.2</v>
      </c>
    </row>
    <row r="71" spans="1:20" x14ac:dyDescent="0.3">
      <c r="A71">
        <v>9966428720</v>
      </c>
      <c r="B71" t="s">
        <v>145</v>
      </c>
      <c r="C71" t="s">
        <v>146</v>
      </c>
      <c r="D71" t="s">
        <v>10</v>
      </c>
      <c r="E71" s="2">
        <v>121579</v>
      </c>
      <c r="F71">
        <f>COUNTIF(deals_closed!D:D,base_salary!A71)</f>
        <v>18</v>
      </c>
      <c r="G71" s="2">
        <f>SUMIF(deals_closed!D:D,calcs!A71,deals_closed!C:C)</f>
        <v>557797</v>
      </c>
      <c r="H71" s="2">
        <f>VLOOKUP(D71,'2018_commission_structure-Start'!$A$21:$I$24,9,FALSE)</f>
        <v>750000</v>
      </c>
      <c r="I71" s="6">
        <f t="shared" si="10"/>
        <v>937500</v>
      </c>
      <c r="J71" s="9">
        <f t="shared" si="11"/>
        <v>1125000</v>
      </c>
      <c r="K71" s="9">
        <f t="shared" si="12"/>
        <v>1500000</v>
      </c>
      <c r="L71" s="8">
        <f t="shared" si="7"/>
        <v>0.74372933333333335</v>
      </c>
      <c r="M71" t="str">
        <f t="shared" si="8"/>
        <v>0-100%</v>
      </c>
      <c r="N71" s="6">
        <f>MIN(H71,G71)*INDEX('2018_commission_structure-Start'!$A$21:$I$24,MATCH(calcs!$D71,'2018_commission_structure-Start'!$A$21:$A$24,0),MATCH(calcs!N$1,'2018_commission_structure-Start'!$A$21:$I$21,0))</f>
        <v>83669.55</v>
      </c>
      <c r="O71" s="2">
        <f>IF($G71&gt;H71,MIN($G71-H71,I71-H71)*INDEX('2018_commission_structure-Start'!$A$21:$I$24,MATCH(calcs!$D71,'2018_commission_structure-Start'!$A$21:$A$24,0),MATCH(calcs!O$1,'2018_commission_structure-Start'!$A$21:$I$21,0)),0)</f>
        <v>0</v>
      </c>
      <c r="P71" s="2">
        <f>IF($G71&gt;I71,MIN($G71-I71,J71-I71)*INDEX('2018_commission_structure-Start'!$A$21:$I$24,MATCH(calcs!$D71,'2018_commission_structure-Start'!$A$21:$A$24,0),MATCH(calcs!P$1,'2018_commission_structure-Start'!$A$21:$I$21,0)),0)</f>
        <v>0</v>
      </c>
      <c r="Q71" s="2">
        <f>IF($G71&gt;J71,MIN($G71-J71,K71-J71)*INDEX('2018_commission_structure-Start'!$A$21:$I$24,MATCH(calcs!$D71,'2018_commission_structure-Start'!$A$21:$A$24,0),MATCH(calcs!Q$1,'2018_commission_structure-Start'!$A$21:$I$21,0)),0)</f>
        <v>0</v>
      </c>
      <c r="R71" s="6">
        <f>IF(G71&gt;K71,(G71-K71)*INDEX('2018_commission_structure-Start'!$A$21:$I$24,MATCH(calcs!$D71,'2018_commission_structure-Start'!$A$21:$A$24,0),MATCH(calcs!R$1,'2018_commission_structure-Start'!$A$21:$I$21,0)),0)</f>
        <v>0</v>
      </c>
      <c r="S71" s="6">
        <f t="shared" si="13"/>
        <v>83669.55</v>
      </c>
      <c r="T71" s="6">
        <f t="shared" si="9"/>
        <v>205248.55</v>
      </c>
    </row>
    <row r="72" spans="1:20" x14ac:dyDescent="0.3">
      <c r="A72">
        <v>5002048994</v>
      </c>
      <c r="B72" t="s">
        <v>147</v>
      </c>
      <c r="C72" t="s">
        <v>148</v>
      </c>
      <c r="D72" t="s">
        <v>10</v>
      </c>
      <c r="E72" s="2">
        <v>89494</v>
      </c>
      <c r="F72">
        <f>COUNTIF(deals_closed!D:D,base_salary!A72)</f>
        <v>17</v>
      </c>
      <c r="G72" s="2">
        <f>SUMIF(deals_closed!D:D,calcs!A72,deals_closed!C:C)</f>
        <v>625859</v>
      </c>
      <c r="H72" s="2">
        <f>VLOOKUP(D72,'2018_commission_structure-Start'!$A$21:$I$24,9,FALSE)</f>
        <v>750000</v>
      </c>
      <c r="I72" s="6">
        <f t="shared" si="10"/>
        <v>937500</v>
      </c>
      <c r="J72" s="9">
        <f t="shared" si="11"/>
        <v>1125000</v>
      </c>
      <c r="K72" s="9">
        <f t="shared" si="12"/>
        <v>1500000</v>
      </c>
      <c r="L72" s="8">
        <f t="shared" si="7"/>
        <v>0.8344786666666667</v>
      </c>
      <c r="M72" t="str">
        <f t="shared" si="8"/>
        <v>0-100%</v>
      </c>
      <c r="N72" s="6">
        <f>MIN(H72,G72)*INDEX('2018_commission_structure-Start'!$A$21:$I$24,MATCH(calcs!$D72,'2018_commission_structure-Start'!$A$21:$A$24,0),MATCH(calcs!N$1,'2018_commission_structure-Start'!$A$21:$I$21,0))</f>
        <v>93878.849999999991</v>
      </c>
      <c r="O72" s="2">
        <f>IF($G72&gt;H72,MIN($G72-H72,I72-H72)*INDEX('2018_commission_structure-Start'!$A$21:$I$24,MATCH(calcs!$D72,'2018_commission_structure-Start'!$A$21:$A$24,0),MATCH(calcs!O$1,'2018_commission_structure-Start'!$A$21:$I$21,0)),0)</f>
        <v>0</v>
      </c>
      <c r="P72" s="2">
        <f>IF($G72&gt;I72,MIN($G72-I72,J72-I72)*INDEX('2018_commission_structure-Start'!$A$21:$I$24,MATCH(calcs!$D72,'2018_commission_structure-Start'!$A$21:$A$24,0),MATCH(calcs!P$1,'2018_commission_structure-Start'!$A$21:$I$21,0)),0)</f>
        <v>0</v>
      </c>
      <c r="Q72" s="2">
        <f>IF($G72&gt;J72,MIN($G72-J72,K72-J72)*INDEX('2018_commission_structure-Start'!$A$21:$I$24,MATCH(calcs!$D72,'2018_commission_structure-Start'!$A$21:$A$24,0),MATCH(calcs!Q$1,'2018_commission_structure-Start'!$A$21:$I$21,0)),0)</f>
        <v>0</v>
      </c>
      <c r="R72" s="6">
        <f>IF(G72&gt;K72,(G72-K72)*INDEX('2018_commission_structure-Start'!$A$21:$I$24,MATCH(calcs!$D72,'2018_commission_structure-Start'!$A$21:$A$24,0),MATCH(calcs!R$1,'2018_commission_structure-Start'!$A$21:$I$21,0)),0)</f>
        <v>0</v>
      </c>
      <c r="S72" s="6">
        <f t="shared" si="13"/>
        <v>93878.849999999991</v>
      </c>
      <c r="T72" s="6">
        <f t="shared" si="9"/>
        <v>183372.84999999998</v>
      </c>
    </row>
    <row r="73" spans="1:20" x14ac:dyDescent="0.3">
      <c r="A73">
        <v>4482855448</v>
      </c>
      <c r="B73" t="s">
        <v>149</v>
      </c>
      <c r="C73" t="s">
        <v>150</v>
      </c>
      <c r="D73" t="s">
        <v>7</v>
      </c>
      <c r="E73" s="2">
        <v>42742</v>
      </c>
      <c r="F73">
        <f>COUNTIF(deals_closed!D:D,base_salary!A73)</f>
        <v>19</v>
      </c>
      <c r="G73" s="2">
        <f>SUMIF(deals_closed!D:D,calcs!A73,deals_closed!C:C)</f>
        <v>765283</v>
      </c>
      <c r="H73" s="2">
        <f>VLOOKUP(D73,'2018_commission_structure-Start'!$A$21:$I$24,9,FALSE)</f>
        <v>500000</v>
      </c>
      <c r="I73" s="6">
        <f t="shared" si="10"/>
        <v>625000</v>
      </c>
      <c r="J73" s="9">
        <f t="shared" si="11"/>
        <v>750000</v>
      </c>
      <c r="K73" s="9">
        <f t="shared" si="12"/>
        <v>1000000</v>
      </c>
      <c r="L73" s="8">
        <f t="shared" si="7"/>
        <v>1.5305660000000001</v>
      </c>
      <c r="M73" t="str">
        <f t="shared" si="8"/>
        <v>150-200%</v>
      </c>
      <c r="N73" s="6">
        <f>MIN(H73,G73)*INDEX('2018_commission_structure-Start'!$A$21:$I$24,MATCH(calcs!$D73,'2018_commission_structure-Start'!$A$21:$A$24,0),MATCH(calcs!N$1,'2018_commission_structure-Start'!$A$21:$I$21,0))</f>
        <v>50000</v>
      </c>
      <c r="O73" s="2">
        <f>IF($G73&gt;H73,MIN($G73-H73,I73-H73)*INDEX('2018_commission_structure-Start'!$A$21:$I$24,MATCH(calcs!$D73,'2018_commission_structure-Start'!$A$21:$A$24,0),MATCH(calcs!O$1,'2018_commission_structure-Start'!$A$21:$I$21,0)),0)</f>
        <v>18750</v>
      </c>
      <c r="P73" s="2">
        <f>IF($G73&gt;I73,MIN($G73-I73,J73-I73)*INDEX('2018_commission_structure-Start'!$A$21:$I$24,MATCH(calcs!$D73,'2018_commission_structure-Start'!$A$21:$A$24,0),MATCH(calcs!P$1,'2018_commission_structure-Start'!$A$21:$I$21,0)),0)</f>
        <v>22500</v>
      </c>
      <c r="Q73" s="2">
        <f>IF($G73&gt;J73,MIN($G73-J73,K73-J73)*INDEX('2018_commission_structure-Start'!$A$21:$I$24,MATCH(calcs!$D73,'2018_commission_structure-Start'!$A$21:$A$24,0),MATCH(calcs!Q$1,'2018_commission_structure-Start'!$A$21:$I$21,0)),0)</f>
        <v>3362.26</v>
      </c>
      <c r="R73" s="6">
        <f>IF(G73&gt;K73,(G73-K73)*INDEX('2018_commission_structure-Start'!$A$21:$I$24,MATCH(calcs!$D73,'2018_commission_structure-Start'!$A$21:$A$24,0),MATCH(calcs!R$1,'2018_commission_structure-Start'!$A$21:$I$21,0)),0)</f>
        <v>0</v>
      </c>
      <c r="S73" s="6">
        <f t="shared" si="13"/>
        <v>94612.26</v>
      </c>
      <c r="T73" s="6">
        <f t="shared" si="9"/>
        <v>137354.26</v>
      </c>
    </row>
    <row r="74" spans="1:20" x14ac:dyDescent="0.3">
      <c r="A74">
        <v>9072843924</v>
      </c>
      <c r="B74" t="s">
        <v>151</v>
      </c>
      <c r="C74" t="s">
        <v>152</v>
      </c>
      <c r="D74" t="s">
        <v>7</v>
      </c>
      <c r="E74" s="2">
        <v>40376</v>
      </c>
      <c r="F74">
        <f>COUNTIF(deals_closed!D:D,base_salary!A74)</f>
        <v>11</v>
      </c>
      <c r="G74" s="2">
        <f>SUMIF(deals_closed!D:D,calcs!A74,deals_closed!C:C)</f>
        <v>281806</v>
      </c>
      <c r="H74" s="2">
        <f>VLOOKUP(D74,'2018_commission_structure-Start'!$A$21:$I$24,9,FALSE)</f>
        <v>500000</v>
      </c>
      <c r="I74" s="6">
        <f t="shared" si="10"/>
        <v>625000</v>
      </c>
      <c r="J74" s="9">
        <f t="shared" si="11"/>
        <v>750000</v>
      </c>
      <c r="K74" s="9">
        <f t="shared" si="12"/>
        <v>1000000</v>
      </c>
      <c r="L74" s="8">
        <f t="shared" si="7"/>
        <v>0.563612</v>
      </c>
      <c r="M74" t="str">
        <f t="shared" si="8"/>
        <v>0-100%</v>
      </c>
      <c r="N74" s="6">
        <f>MIN(H74,G74)*INDEX('2018_commission_structure-Start'!$A$21:$I$24,MATCH(calcs!$D74,'2018_commission_structure-Start'!$A$21:$A$24,0),MATCH(calcs!N$1,'2018_commission_structure-Start'!$A$21:$I$21,0))</f>
        <v>28180.600000000002</v>
      </c>
      <c r="O74" s="2">
        <f>IF($G74&gt;H74,MIN($G74-H74,I74-H74)*INDEX('2018_commission_structure-Start'!$A$21:$I$24,MATCH(calcs!$D74,'2018_commission_structure-Start'!$A$21:$A$24,0),MATCH(calcs!O$1,'2018_commission_structure-Start'!$A$21:$I$21,0)),0)</f>
        <v>0</v>
      </c>
      <c r="P74" s="2">
        <f>IF($G74&gt;I74,MIN($G74-I74,J74-I74)*INDEX('2018_commission_structure-Start'!$A$21:$I$24,MATCH(calcs!$D74,'2018_commission_structure-Start'!$A$21:$A$24,0),MATCH(calcs!P$1,'2018_commission_structure-Start'!$A$21:$I$21,0)),0)</f>
        <v>0</v>
      </c>
      <c r="Q74" s="2">
        <f>IF($G74&gt;J74,MIN($G74-J74,K74-J74)*INDEX('2018_commission_structure-Start'!$A$21:$I$24,MATCH(calcs!$D74,'2018_commission_structure-Start'!$A$21:$A$24,0),MATCH(calcs!Q$1,'2018_commission_structure-Start'!$A$21:$I$21,0)),0)</f>
        <v>0</v>
      </c>
      <c r="R74" s="6">
        <f>IF(G74&gt;K74,(G74-K74)*INDEX('2018_commission_structure-Start'!$A$21:$I$24,MATCH(calcs!$D74,'2018_commission_structure-Start'!$A$21:$A$24,0),MATCH(calcs!R$1,'2018_commission_structure-Start'!$A$21:$I$21,0)),0)</f>
        <v>0</v>
      </c>
      <c r="S74" s="6">
        <f t="shared" si="13"/>
        <v>28180.600000000002</v>
      </c>
      <c r="T74" s="6">
        <f t="shared" si="9"/>
        <v>68556.600000000006</v>
      </c>
    </row>
    <row r="75" spans="1:20" x14ac:dyDescent="0.3">
      <c r="A75">
        <v>6801140183</v>
      </c>
      <c r="B75" t="s">
        <v>153</v>
      </c>
      <c r="C75" t="s">
        <v>154</v>
      </c>
      <c r="D75" t="s">
        <v>7</v>
      </c>
      <c r="E75" s="2">
        <v>57548</v>
      </c>
      <c r="F75">
        <f>COUNTIF(deals_closed!D:D,base_salary!A75)</f>
        <v>15</v>
      </c>
      <c r="G75" s="2">
        <f>SUMIF(deals_closed!D:D,calcs!A75,deals_closed!C:C)</f>
        <v>531790</v>
      </c>
      <c r="H75" s="2">
        <f>VLOOKUP(D75,'2018_commission_structure-Start'!$A$21:$I$24,9,FALSE)</f>
        <v>500000</v>
      </c>
      <c r="I75" s="6">
        <f t="shared" si="10"/>
        <v>625000</v>
      </c>
      <c r="J75" s="9">
        <f t="shared" si="11"/>
        <v>750000</v>
      </c>
      <c r="K75" s="9">
        <f t="shared" si="12"/>
        <v>1000000</v>
      </c>
      <c r="L75" s="8">
        <f t="shared" si="7"/>
        <v>1.06358</v>
      </c>
      <c r="M75" t="str">
        <f t="shared" si="8"/>
        <v>100-125%</v>
      </c>
      <c r="N75" s="6">
        <f>MIN(H75,G75)*INDEX('2018_commission_structure-Start'!$A$21:$I$24,MATCH(calcs!$D75,'2018_commission_structure-Start'!$A$21:$A$24,0),MATCH(calcs!N$1,'2018_commission_structure-Start'!$A$21:$I$21,0))</f>
        <v>50000</v>
      </c>
      <c r="O75" s="2">
        <f>IF($G75&gt;H75,MIN($G75-H75,I75-H75)*INDEX('2018_commission_structure-Start'!$A$21:$I$24,MATCH(calcs!$D75,'2018_commission_structure-Start'!$A$21:$A$24,0),MATCH(calcs!O$1,'2018_commission_structure-Start'!$A$21:$I$21,0)),0)</f>
        <v>4768.5</v>
      </c>
      <c r="P75" s="2">
        <f>IF($G75&gt;I75,MIN($G75-I75,J75-I75)*INDEX('2018_commission_structure-Start'!$A$21:$I$24,MATCH(calcs!$D75,'2018_commission_structure-Start'!$A$21:$A$24,0),MATCH(calcs!P$1,'2018_commission_structure-Start'!$A$21:$I$21,0)),0)</f>
        <v>0</v>
      </c>
      <c r="Q75" s="2">
        <f>IF($G75&gt;J75,MIN($G75-J75,K75-J75)*INDEX('2018_commission_structure-Start'!$A$21:$I$24,MATCH(calcs!$D75,'2018_commission_structure-Start'!$A$21:$A$24,0),MATCH(calcs!Q$1,'2018_commission_structure-Start'!$A$21:$I$21,0)),0)</f>
        <v>0</v>
      </c>
      <c r="R75" s="6">
        <f>IF(G75&gt;K75,(G75-K75)*INDEX('2018_commission_structure-Start'!$A$21:$I$24,MATCH(calcs!$D75,'2018_commission_structure-Start'!$A$21:$A$24,0),MATCH(calcs!R$1,'2018_commission_structure-Start'!$A$21:$I$21,0)),0)</f>
        <v>0</v>
      </c>
      <c r="S75" s="6">
        <f t="shared" si="13"/>
        <v>54768.5</v>
      </c>
      <c r="T75" s="6">
        <f t="shared" si="9"/>
        <v>112316.5</v>
      </c>
    </row>
    <row r="76" spans="1:20" x14ac:dyDescent="0.3">
      <c r="A76">
        <v>6510701464</v>
      </c>
      <c r="B76" t="s">
        <v>155</v>
      </c>
      <c r="C76" t="s">
        <v>156</v>
      </c>
      <c r="D76" t="s">
        <v>7</v>
      </c>
      <c r="E76" s="2">
        <v>45866</v>
      </c>
      <c r="F76">
        <f>COUNTIF(deals_closed!D:D,base_salary!A76)</f>
        <v>19</v>
      </c>
      <c r="G76" s="2">
        <f>SUMIF(deals_closed!D:D,calcs!A76,deals_closed!C:C)</f>
        <v>660630</v>
      </c>
      <c r="H76" s="2">
        <f>VLOOKUP(D76,'2018_commission_structure-Start'!$A$21:$I$24,9,FALSE)</f>
        <v>500000</v>
      </c>
      <c r="I76" s="6">
        <f t="shared" si="10"/>
        <v>625000</v>
      </c>
      <c r="J76" s="9">
        <f t="shared" si="11"/>
        <v>750000</v>
      </c>
      <c r="K76" s="9">
        <f t="shared" si="12"/>
        <v>1000000</v>
      </c>
      <c r="L76" s="8">
        <f t="shared" si="7"/>
        <v>1.3212600000000001</v>
      </c>
      <c r="M76" t="str">
        <f t="shared" si="8"/>
        <v>125-150%</v>
      </c>
      <c r="N76" s="6">
        <f>MIN(H76,G76)*INDEX('2018_commission_structure-Start'!$A$21:$I$24,MATCH(calcs!$D76,'2018_commission_structure-Start'!$A$21:$A$24,0),MATCH(calcs!N$1,'2018_commission_structure-Start'!$A$21:$I$21,0))</f>
        <v>50000</v>
      </c>
      <c r="O76" s="2">
        <f>IF($G76&gt;H76,MIN($G76-H76,I76-H76)*INDEX('2018_commission_structure-Start'!$A$21:$I$24,MATCH(calcs!$D76,'2018_commission_structure-Start'!$A$21:$A$24,0),MATCH(calcs!O$1,'2018_commission_structure-Start'!$A$21:$I$21,0)),0)</f>
        <v>18750</v>
      </c>
      <c r="P76" s="2">
        <f>IF($G76&gt;I76,MIN($G76-I76,J76-I76)*INDEX('2018_commission_structure-Start'!$A$21:$I$24,MATCH(calcs!$D76,'2018_commission_structure-Start'!$A$21:$A$24,0),MATCH(calcs!P$1,'2018_commission_structure-Start'!$A$21:$I$21,0)),0)</f>
        <v>6413.4</v>
      </c>
      <c r="Q76" s="2">
        <f>IF($G76&gt;J76,MIN($G76-J76,K76-J76)*INDEX('2018_commission_structure-Start'!$A$21:$I$24,MATCH(calcs!$D76,'2018_commission_structure-Start'!$A$21:$A$24,0),MATCH(calcs!Q$1,'2018_commission_structure-Start'!$A$21:$I$21,0)),0)</f>
        <v>0</v>
      </c>
      <c r="R76" s="6">
        <f>IF(G76&gt;K76,(G76-K76)*INDEX('2018_commission_structure-Start'!$A$21:$I$24,MATCH(calcs!$D76,'2018_commission_structure-Start'!$A$21:$A$24,0),MATCH(calcs!R$1,'2018_commission_structure-Start'!$A$21:$I$21,0)),0)</f>
        <v>0</v>
      </c>
      <c r="S76" s="6">
        <f t="shared" si="13"/>
        <v>75163.399999999994</v>
      </c>
      <c r="T76" s="6">
        <f t="shared" si="9"/>
        <v>121029.4</v>
      </c>
    </row>
    <row r="77" spans="1:20" x14ac:dyDescent="0.3">
      <c r="A77">
        <v>3996818513</v>
      </c>
      <c r="B77" t="s">
        <v>157</v>
      </c>
      <c r="C77" t="s">
        <v>158</v>
      </c>
      <c r="D77" t="s">
        <v>10</v>
      </c>
      <c r="E77" s="2">
        <v>94317</v>
      </c>
      <c r="F77">
        <f>COUNTIF(deals_closed!D:D,base_salary!A77)</f>
        <v>29</v>
      </c>
      <c r="G77" s="2">
        <f>SUMIF(deals_closed!D:D,calcs!A77,deals_closed!C:C)</f>
        <v>997332</v>
      </c>
      <c r="H77" s="2">
        <f>VLOOKUP(D77,'2018_commission_structure-Start'!$A$21:$I$24,9,FALSE)</f>
        <v>750000</v>
      </c>
      <c r="I77" s="6">
        <f t="shared" si="10"/>
        <v>937500</v>
      </c>
      <c r="J77" s="9">
        <f t="shared" si="11"/>
        <v>1125000</v>
      </c>
      <c r="K77" s="9">
        <f t="shared" si="12"/>
        <v>1500000</v>
      </c>
      <c r="L77" s="8">
        <f t="shared" si="7"/>
        <v>1.3297760000000001</v>
      </c>
      <c r="M77" t="str">
        <f t="shared" si="8"/>
        <v>125-150%</v>
      </c>
      <c r="N77" s="6">
        <f>MIN(H77,G77)*INDEX('2018_commission_structure-Start'!$A$21:$I$24,MATCH(calcs!$D77,'2018_commission_structure-Start'!$A$21:$A$24,0),MATCH(calcs!N$1,'2018_commission_structure-Start'!$A$21:$I$21,0))</f>
        <v>112500</v>
      </c>
      <c r="O77" s="2">
        <f>IF($G77&gt;H77,MIN($G77-H77,I77-H77)*INDEX('2018_commission_structure-Start'!$A$21:$I$24,MATCH(calcs!$D77,'2018_commission_structure-Start'!$A$21:$A$24,0),MATCH(calcs!O$1,'2018_commission_structure-Start'!$A$21:$I$21,0)),0)</f>
        <v>35625</v>
      </c>
      <c r="P77" s="2">
        <f>IF($G77&gt;I77,MIN($G77-I77,J77-I77)*INDEX('2018_commission_structure-Start'!$A$21:$I$24,MATCH(calcs!$D77,'2018_commission_structure-Start'!$A$21:$A$24,0),MATCH(calcs!P$1,'2018_commission_structure-Start'!$A$21:$I$21,0)),0)</f>
        <v>13761.36</v>
      </c>
      <c r="Q77" s="2">
        <f>IF($G77&gt;J77,MIN($G77-J77,K77-J77)*INDEX('2018_commission_structure-Start'!$A$21:$I$24,MATCH(calcs!$D77,'2018_commission_structure-Start'!$A$21:$A$24,0),MATCH(calcs!Q$1,'2018_commission_structure-Start'!$A$21:$I$21,0)),0)</f>
        <v>0</v>
      </c>
      <c r="R77" s="6">
        <f>IF(G77&gt;K77,(G77-K77)*INDEX('2018_commission_structure-Start'!$A$21:$I$24,MATCH(calcs!$D77,'2018_commission_structure-Start'!$A$21:$A$24,0),MATCH(calcs!R$1,'2018_commission_structure-Start'!$A$21:$I$21,0)),0)</f>
        <v>0</v>
      </c>
      <c r="S77" s="6">
        <f t="shared" si="13"/>
        <v>161886.35999999999</v>
      </c>
      <c r="T77" s="6">
        <f t="shared" si="9"/>
        <v>256203.36</v>
      </c>
    </row>
    <row r="78" spans="1:20" x14ac:dyDescent="0.3">
      <c r="A78">
        <v>5372344725</v>
      </c>
      <c r="B78" t="s">
        <v>159</v>
      </c>
      <c r="C78" t="s">
        <v>160</v>
      </c>
      <c r="D78" t="s">
        <v>7</v>
      </c>
      <c r="E78" s="2">
        <v>42683</v>
      </c>
      <c r="F78">
        <f>COUNTIF(deals_closed!D:D,base_salary!A78)</f>
        <v>19</v>
      </c>
      <c r="G78" s="2">
        <f>SUMIF(deals_closed!D:D,calcs!A78,deals_closed!C:C)</f>
        <v>762516</v>
      </c>
      <c r="H78" s="2">
        <f>VLOOKUP(D78,'2018_commission_structure-Start'!$A$21:$I$24,9,FALSE)</f>
        <v>500000</v>
      </c>
      <c r="I78" s="6">
        <f t="shared" si="10"/>
        <v>625000</v>
      </c>
      <c r="J78" s="9">
        <f t="shared" si="11"/>
        <v>750000</v>
      </c>
      <c r="K78" s="9">
        <f t="shared" si="12"/>
        <v>1000000</v>
      </c>
      <c r="L78" s="8">
        <f t="shared" si="7"/>
        <v>1.5250319999999999</v>
      </c>
      <c r="M78" t="str">
        <f t="shared" si="8"/>
        <v>150-200%</v>
      </c>
      <c r="N78" s="6">
        <f>MIN(H78,G78)*INDEX('2018_commission_structure-Start'!$A$21:$I$24,MATCH(calcs!$D78,'2018_commission_structure-Start'!$A$21:$A$24,0),MATCH(calcs!N$1,'2018_commission_structure-Start'!$A$21:$I$21,0))</f>
        <v>50000</v>
      </c>
      <c r="O78" s="2">
        <f>IF($G78&gt;H78,MIN($G78-H78,I78-H78)*INDEX('2018_commission_structure-Start'!$A$21:$I$24,MATCH(calcs!$D78,'2018_commission_structure-Start'!$A$21:$A$24,0),MATCH(calcs!O$1,'2018_commission_structure-Start'!$A$21:$I$21,0)),0)</f>
        <v>18750</v>
      </c>
      <c r="P78" s="2">
        <f>IF($G78&gt;I78,MIN($G78-I78,J78-I78)*INDEX('2018_commission_structure-Start'!$A$21:$I$24,MATCH(calcs!$D78,'2018_commission_structure-Start'!$A$21:$A$24,0),MATCH(calcs!P$1,'2018_commission_structure-Start'!$A$21:$I$21,0)),0)</f>
        <v>22500</v>
      </c>
      <c r="Q78" s="2">
        <f>IF($G78&gt;J78,MIN($G78-J78,K78-J78)*INDEX('2018_commission_structure-Start'!$A$21:$I$24,MATCH(calcs!$D78,'2018_commission_structure-Start'!$A$21:$A$24,0),MATCH(calcs!Q$1,'2018_commission_structure-Start'!$A$21:$I$21,0)),0)</f>
        <v>2753.52</v>
      </c>
      <c r="R78" s="6">
        <f>IF(G78&gt;K78,(G78-K78)*INDEX('2018_commission_structure-Start'!$A$21:$I$24,MATCH(calcs!$D78,'2018_commission_structure-Start'!$A$21:$A$24,0),MATCH(calcs!R$1,'2018_commission_structure-Start'!$A$21:$I$21,0)),0)</f>
        <v>0</v>
      </c>
      <c r="S78" s="6">
        <f t="shared" si="13"/>
        <v>94003.520000000004</v>
      </c>
      <c r="T78" s="6">
        <f t="shared" si="9"/>
        <v>136686.52000000002</v>
      </c>
    </row>
    <row r="79" spans="1:20" x14ac:dyDescent="0.3">
      <c r="A79">
        <v>1839046880</v>
      </c>
      <c r="B79" t="s">
        <v>161</v>
      </c>
      <c r="C79" t="s">
        <v>162</v>
      </c>
      <c r="D79" t="s">
        <v>7</v>
      </c>
      <c r="E79" s="2">
        <v>64858</v>
      </c>
      <c r="F79">
        <f>COUNTIF(deals_closed!D:D,base_salary!A79)</f>
        <v>14</v>
      </c>
      <c r="G79" s="2">
        <f>SUMIF(deals_closed!D:D,calcs!A79,deals_closed!C:C)</f>
        <v>380502</v>
      </c>
      <c r="H79" s="2">
        <f>VLOOKUP(D79,'2018_commission_structure-Start'!$A$21:$I$24,9,FALSE)</f>
        <v>500000</v>
      </c>
      <c r="I79" s="6">
        <f t="shared" si="10"/>
        <v>625000</v>
      </c>
      <c r="J79" s="9">
        <f t="shared" si="11"/>
        <v>750000</v>
      </c>
      <c r="K79" s="9">
        <f t="shared" si="12"/>
        <v>1000000</v>
      </c>
      <c r="L79" s="8">
        <f t="shared" si="7"/>
        <v>0.76100400000000001</v>
      </c>
      <c r="M79" t="str">
        <f t="shared" si="8"/>
        <v>0-100%</v>
      </c>
      <c r="N79" s="6">
        <f>MIN(H79,G79)*INDEX('2018_commission_structure-Start'!$A$21:$I$24,MATCH(calcs!$D79,'2018_commission_structure-Start'!$A$21:$A$24,0),MATCH(calcs!N$1,'2018_commission_structure-Start'!$A$21:$I$21,0))</f>
        <v>38050.200000000004</v>
      </c>
      <c r="O79" s="2">
        <f>IF($G79&gt;H79,MIN($G79-H79,I79-H79)*INDEX('2018_commission_structure-Start'!$A$21:$I$24,MATCH(calcs!$D79,'2018_commission_structure-Start'!$A$21:$A$24,0),MATCH(calcs!O$1,'2018_commission_structure-Start'!$A$21:$I$21,0)),0)</f>
        <v>0</v>
      </c>
      <c r="P79" s="2">
        <f>IF($G79&gt;I79,MIN($G79-I79,J79-I79)*INDEX('2018_commission_structure-Start'!$A$21:$I$24,MATCH(calcs!$D79,'2018_commission_structure-Start'!$A$21:$A$24,0),MATCH(calcs!P$1,'2018_commission_structure-Start'!$A$21:$I$21,0)),0)</f>
        <v>0</v>
      </c>
      <c r="Q79" s="2">
        <f>IF($G79&gt;J79,MIN($G79-J79,K79-J79)*INDEX('2018_commission_structure-Start'!$A$21:$I$24,MATCH(calcs!$D79,'2018_commission_structure-Start'!$A$21:$A$24,0),MATCH(calcs!Q$1,'2018_commission_structure-Start'!$A$21:$I$21,0)),0)</f>
        <v>0</v>
      </c>
      <c r="R79" s="6">
        <f>IF(G79&gt;K79,(G79-K79)*INDEX('2018_commission_structure-Start'!$A$21:$I$24,MATCH(calcs!$D79,'2018_commission_structure-Start'!$A$21:$A$24,0),MATCH(calcs!R$1,'2018_commission_structure-Start'!$A$21:$I$21,0)),0)</f>
        <v>0</v>
      </c>
      <c r="S79" s="6">
        <f t="shared" si="13"/>
        <v>38050.200000000004</v>
      </c>
      <c r="T79" s="6">
        <f t="shared" si="9"/>
        <v>102908.20000000001</v>
      </c>
    </row>
    <row r="80" spans="1:20" x14ac:dyDescent="0.3">
      <c r="A80">
        <v>5074304008</v>
      </c>
      <c r="B80" t="s">
        <v>163</v>
      </c>
      <c r="C80" t="s">
        <v>164</v>
      </c>
      <c r="D80" t="s">
        <v>29</v>
      </c>
      <c r="E80" s="2">
        <v>62375</v>
      </c>
      <c r="F80">
        <f>COUNTIF(deals_closed!D:D,base_salary!A80)</f>
        <v>20</v>
      </c>
      <c r="G80" s="2">
        <f>SUMIF(deals_closed!D:D,calcs!A80,deals_closed!C:C)</f>
        <v>844242</v>
      </c>
      <c r="H80" s="2">
        <f>VLOOKUP(D80,'2018_commission_structure-Start'!$A$21:$I$24,9,FALSE)</f>
        <v>600000</v>
      </c>
      <c r="I80" s="6">
        <f t="shared" si="10"/>
        <v>750000</v>
      </c>
      <c r="J80" s="9">
        <f t="shared" si="11"/>
        <v>900000</v>
      </c>
      <c r="K80" s="9">
        <f t="shared" si="12"/>
        <v>1200000</v>
      </c>
      <c r="L80" s="8">
        <f t="shared" si="7"/>
        <v>1.40707</v>
      </c>
      <c r="M80" t="str">
        <f t="shared" si="8"/>
        <v>125-150%</v>
      </c>
      <c r="N80" s="6">
        <f>MIN(H80,G80)*INDEX('2018_commission_structure-Start'!$A$21:$I$24,MATCH(calcs!$D80,'2018_commission_structure-Start'!$A$21:$A$24,0),MATCH(calcs!N$1,'2018_commission_structure-Start'!$A$21:$I$21,0))</f>
        <v>78000</v>
      </c>
      <c r="O80" s="2">
        <f>IF($G80&gt;H80,MIN($G80-H80,I80-H80)*INDEX('2018_commission_structure-Start'!$A$21:$I$24,MATCH(calcs!$D80,'2018_commission_structure-Start'!$A$21:$A$24,0),MATCH(calcs!O$1,'2018_commission_structure-Start'!$A$21:$I$21,0)),0)</f>
        <v>25500.000000000004</v>
      </c>
      <c r="P80" s="2">
        <f>IF($G80&gt;I80,MIN($G80-I80,J80-I80)*INDEX('2018_commission_structure-Start'!$A$21:$I$24,MATCH(calcs!$D80,'2018_commission_structure-Start'!$A$21:$A$24,0),MATCH(calcs!P$1,'2018_commission_structure-Start'!$A$21:$I$21,0)),0)</f>
        <v>19790.82</v>
      </c>
      <c r="Q80" s="2">
        <f>IF($G80&gt;J80,MIN($G80-J80,K80-J80)*INDEX('2018_commission_structure-Start'!$A$21:$I$24,MATCH(calcs!$D80,'2018_commission_structure-Start'!$A$21:$A$24,0),MATCH(calcs!Q$1,'2018_commission_structure-Start'!$A$21:$I$21,0)),0)</f>
        <v>0</v>
      </c>
      <c r="R80" s="6">
        <f>IF(G80&gt;K80,(G80-K80)*INDEX('2018_commission_structure-Start'!$A$21:$I$24,MATCH(calcs!$D80,'2018_commission_structure-Start'!$A$21:$A$24,0),MATCH(calcs!R$1,'2018_commission_structure-Start'!$A$21:$I$21,0)),0)</f>
        <v>0</v>
      </c>
      <c r="S80" s="6">
        <f t="shared" si="13"/>
        <v>123290.82</v>
      </c>
      <c r="T80" s="6">
        <f t="shared" si="9"/>
        <v>185665.82</v>
      </c>
    </row>
    <row r="81" spans="1:20" x14ac:dyDescent="0.3">
      <c r="A81">
        <v>2423731264</v>
      </c>
      <c r="B81" t="s">
        <v>165</v>
      </c>
      <c r="C81" t="s">
        <v>166</v>
      </c>
      <c r="D81" t="s">
        <v>10</v>
      </c>
      <c r="E81" s="2">
        <v>124700</v>
      </c>
      <c r="F81">
        <f>COUNTIF(deals_closed!D:D,base_salary!A81)</f>
        <v>15</v>
      </c>
      <c r="G81" s="2">
        <f>SUMIF(deals_closed!D:D,calcs!A81,deals_closed!C:C)</f>
        <v>588818</v>
      </c>
      <c r="H81" s="2">
        <f>VLOOKUP(D81,'2018_commission_structure-Start'!$A$21:$I$24,9,FALSE)</f>
        <v>750000</v>
      </c>
      <c r="I81" s="6">
        <f t="shared" si="10"/>
        <v>937500</v>
      </c>
      <c r="J81" s="9">
        <f t="shared" si="11"/>
        <v>1125000</v>
      </c>
      <c r="K81" s="9">
        <f t="shared" si="12"/>
        <v>1500000</v>
      </c>
      <c r="L81" s="8">
        <f t="shared" si="7"/>
        <v>0.78509066666666671</v>
      </c>
      <c r="M81" t="str">
        <f t="shared" si="8"/>
        <v>0-100%</v>
      </c>
      <c r="N81" s="6">
        <f>MIN(H81,G81)*INDEX('2018_commission_structure-Start'!$A$21:$I$24,MATCH(calcs!$D81,'2018_commission_structure-Start'!$A$21:$A$24,0),MATCH(calcs!N$1,'2018_commission_structure-Start'!$A$21:$I$21,0))</f>
        <v>88322.7</v>
      </c>
      <c r="O81" s="2">
        <f>IF($G81&gt;H81,MIN($G81-H81,I81-H81)*INDEX('2018_commission_structure-Start'!$A$21:$I$24,MATCH(calcs!$D81,'2018_commission_structure-Start'!$A$21:$A$24,0),MATCH(calcs!O$1,'2018_commission_structure-Start'!$A$21:$I$21,0)),0)</f>
        <v>0</v>
      </c>
      <c r="P81" s="2">
        <f>IF($G81&gt;I81,MIN($G81-I81,J81-I81)*INDEX('2018_commission_structure-Start'!$A$21:$I$24,MATCH(calcs!$D81,'2018_commission_structure-Start'!$A$21:$A$24,0),MATCH(calcs!P$1,'2018_commission_structure-Start'!$A$21:$I$21,0)),0)</f>
        <v>0</v>
      </c>
      <c r="Q81" s="2">
        <f>IF($G81&gt;J81,MIN($G81-J81,K81-J81)*INDEX('2018_commission_structure-Start'!$A$21:$I$24,MATCH(calcs!$D81,'2018_commission_structure-Start'!$A$21:$A$24,0),MATCH(calcs!Q$1,'2018_commission_structure-Start'!$A$21:$I$21,0)),0)</f>
        <v>0</v>
      </c>
      <c r="R81" s="6">
        <f>IF(G81&gt;K81,(G81-K81)*INDEX('2018_commission_structure-Start'!$A$21:$I$24,MATCH(calcs!$D81,'2018_commission_structure-Start'!$A$21:$A$24,0),MATCH(calcs!R$1,'2018_commission_structure-Start'!$A$21:$I$21,0)),0)</f>
        <v>0</v>
      </c>
      <c r="S81" s="6">
        <f t="shared" si="13"/>
        <v>88322.7</v>
      </c>
      <c r="T81" s="6">
        <f t="shared" si="9"/>
        <v>213022.7</v>
      </c>
    </row>
    <row r="82" spans="1:20" x14ac:dyDescent="0.3">
      <c r="A82">
        <v>4159390110</v>
      </c>
      <c r="B82" t="s">
        <v>167</v>
      </c>
      <c r="C82" t="s">
        <v>168</v>
      </c>
      <c r="D82" t="s">
        <v>10</v>
      </c>
      <c r="E82" s="2">
        <v>114184</v>
      </c>
      <c r="F82">
        <f>COUNTIF(deals_closed!D:D,base_salary!A82)</f>
        <v>21</v>
      </c>
      <c r="G82" s="2">
        <f>SUMIF(deals_closed!D:D,calcs!A82,deals_closed!C:C)</f>
        <v>709663</v>
      </c>
      <c r="H82" s="2">
        <f>VLOOKUP(D82,'2018_commission_structure-Start'!$A$21:$I$24,9,FALSE)</f>
        <v>750000</v>
      </c>
      <c r="I82" s="6">
        <f t="shared" si="10"/>
        <v>937500</v>
      </c>
      <c r="J82" s="9">
        <f t="shared" si="11"/>
        <v>1125000</v>
      </c>
      <c r="K82" s="9">
        <f t="shared" si="12"/>
        <v>1500000</v>
      </c>
      <c r="L82" s="8">
        <f t="shared" si="7"/>
        <v>0.94621733333333335</v>
      </c>
      <c r="M82" t="str">
        <f t="shared" si="8"/>
        <v>0-100%</v>
      </c>
      <c r="N82" s="6">
        <f>MIN(H82,G82)*INDEX('2018_commission_structure-Start'!$A$21:$I$24,MATCH(calcs!$D82,'2018_commission_structure-Start'!$A$21:$A$24,0),MATCH(calcs!N$1,'2018_commission_structure-Start'!$A$21:$I$21,0))</f>
        <v>106449.45</v>
      </c>
      <c r="O82" s="2">
        <f>IF($G82&gt;H82,MIN($G82-H82,I82-H82)*INDEX('2018_commission_structure-Start'!$A$21:$I$24,MATCH(calcs!$D82,'2018_commission_structure-Start'!$A$21:$A$24,0),MATCH(calcs!O$1,'2018_commission_structure-Start'!$A$21:$I$21,0)),0)</f>
        <v>0</v>
      </c>
      <c r="P82" s="2">
        <f>IF($G82&gt;I82,MIN($G82-I82,J82-I82)*INDEX('2018_commission_structure-Start'!$A$21:$I$24,MATCH(calcs!$D82,'2018_commission_structure-Start'!$A$21:$A$24,0),MATCH(calcs!P$1,'2018_commission_structure-Start'!$A$21:$I$21,0)),0)</f>
        <v>0</v>
      </c>
      <c r="Q82" s="2">
        <f>IF($G82&gt;J82,MIN($G82-J82,K82-J82)*INDEX('2018_commission_structure-Start'!$A$21:$I$24,MATCH(calcs!$D82,'2018_commission_structure-Start'!$A$21:$A$24,0),MATCH(calcs!Q$1,'2018_commission_structure-Start'!$A$21:$I$21,0)),0)</f>
        <v>0</v>
      </c>
      <c r="R82" s="6">
        <f>IF(G82&gt;K82,(G82-K82)*INDEX('2018_commission_structure-Start'!$A$21:$I$24,MATCH(calcs!$D82,'2018_commission_structure-Start'!$A$21:$A$24,0),MATCH(calcs!R$1,'2018_commission_structure-Start'!$A$21:$I$21,0)),0)</f>
        <v>0</v>
      </c>
      <c r="S82" s="6">
        <f t="shared" si="13"/>
        <v>106449.45</v>
      </c>
      <c r="T82" s="6">
        <f t="shared" si="9"/>
        <v>220633.45</v>
      </c>
    </row>
    <row r="83" spans="1:20" x14ac:dyDescent="0.3">
      <c r="A83">
        <v>25254650</v>
      </c>
      <c r="B83" t="s">
        <v>169</v>
      </c>
      <c r="C83" t="s">
        <v>170</v>
      </c>
      <c r="D83" t="s">
        <v>10</v>
      </c>
      <c r="E83" s="2">
        <v>90630</v>
      </c>
      <c r="F83">
        <f>COUNTIF(deals_closed!D:D,base_salary!A83)</f>
        <v>18</v>
      </c>
      <c r="G83" s="2">
        <f>SUMIF(deals_closed!D:D,calcs!A83,deals_closed!C:C)</f>
        <v>614970</v>
      </c>
      <c r="H83" s="2">
        <f>VLOOKUP(D83,'2018_commission_structure-Start'!$A$21:$I$24,9,FALSE)</f>
        <v>750000</v>
      </c>
      <c r="I83" s="6">
        <f t="shared" si="10"/>
        <v>937500</v>
      </c>
      <c r="J83" s="9">
        <f t="shared" si="11"/>
        <v>1125000</v>
      </c>
      <c r="K83" s="9">
        <f t="shared" si="12"/>
        <v>1500000</v>
      </c>
      <c r="L83" s="8">
        <f t="shared" si="7"/>
        <v>0.81996000000000002</v>
      </c>
      <c r="M83" t="str">
        <f t="shared" si="8"/>
        <v>0-100%</v>
      </c>
      <c r="N83" s="6">
        <f>MIN(H83,G83)*INDEX('2018_commission_structure-Start'!$A$21:$I$24,MATCH(calcs!$D83,'2018_commission_structure-Start'!$A$21:$A$24,0),MATCH(calcs!N$1,'2018_commission_structure-Start'!$A$21:$I$21,0))</f>
        <v>92245.5</v>
      </c>
      <c r="O83" s="2">
        <f>IF($G83&gt;H83,MIN($G83-H83,I83-H83)*INDEX('2018_commission_structure-Start'!$A$21:$I$24,MATCH(calcs!$D83,'2018_commission_structure-Start'!$A$21:$A$24,0),MATCH(calcs!O$1,'2018_commission_structure-Start'!$A$21:$I$21,0)),0)</f>
        <v>0</v>
      </c>
      <c r="P83" s="2">
        <f>IF($G83&gt;I83,MIN($G83-I83,J83-I83)*INDEX('2018_commission_structure-Start'!$A$21:$I$24,MATCH(calcs!$D83,'2018_commission_structure-Start'!$A$21:$A$24,0),MATCH(calcs!P$1,'2018_commission_structure-Start'!$A$21:$I$21,0)),0)</f>
        <v>0</v>
      </c>
      <c r="Q83" s="2">
        <f>IF($G83&gt;J83,MIN($G83-J83,K83-J83)*INDEX('2018_commission_structure-Start'!$A$21:$I$24,MATCH(calcs!$D83,'2018_commission_structure-Start'!$A$21:$A$24,0),MATCH(calcs!Q$1,'2018_commission_structure-Start'!$A$21:$I$21,0)),0)</f>
        <v>0</v>
      </c>
      <c r="R83" s="6">
        <f>IF(G83&gt;K83,(G83-K83)*INDEX('2018_commission_structure-Start'!$A$21:$I$24,MATCH(calcs!$D83,'2018_commission_structure-Start'!$A$21:$A$24,0),MATCH(calcs!R$1,'2018_commission_structure-Start'!$A$21:$I$21,0)),0)</f>
        <v>0</v>
      </c>
      <c r="S83" s="6">
        <f t="shared" si="13"/>
        <v>92245.5</v>
      </c>
      <c r="T83" s="6">
        <f t="shared" si="9"/>
        <v>182875.5</v>
      </c>
    </row>
    <row r="84" spans="1:20" x14ac:dyDescent="0.3">
      <c r="A84">
        <v>4192443678</v>
      </c>
      <c r="B84" t="s">
        <v>171</v>
      </c>
      <c r="C84" t="s">
        <v>172</v>
      </c>
      <c r="D84" t="s">
        <v>29</v>
      </c>
      <c r="E84" s="2">
        <v>75878</v>
      </c>
      <c r="F84">
        <f>COUNTIF(deals_closed!D:D,base_salary!A84)</f>
        <v>24</v>
      </c>
      <c r="G84" s="2">
        <f>SUMIF(deals_closed!D:D,calcs!A84,deals_closed!C:C)</f>
        <v>971092</v>
      </c>
      <c r="H84" s="2">
        <f>VLOOKUP(D84,'2018_commission_structure-Start'!$A$21:$I$24,9,FALSE)</f>
        <v>600000</v>
      </c>
      <c r="I84" s="6">
        <f t="shared" si="10"/>
        <v>750000</v>
      </c>
      <c r="J84" s="9">
        <f t="shared" si="11"/>
        <v>900000</v>
      </c>
      <c r="K84" s="9">
        <f t="shared" si="12"/>
        <v>1200000</v>
      </c>
      <c r="L84" s="8">
        <f t="shared" si="7"/>
        <v>1.6184866666666666</v>
      </c>
      <c r="M84" t="str">
        <f t="shared" si="8"/>
        <v>150-200%</v>
      </c>
      <c r="N84" s="6">
        <f>MIN(H84,G84)*INDEX('2018_commission_structure-Start'!$A$21:$I$24,MATCH(calcs!$D84,'2018_commission_structure-Start'!$A$21:$A$24,0),MATCH(calcs!N$1,'2018_commission_structure-Start'!$A$21:$I$21,0))</f>
        <v>78000</v>
      </c>
      <c r="O84" s="2">
        <f>IF($G84&gt;H84,MIN($G84-H84,I84-H84)*INDEX('2018_commission_structure-Start'!$A$21:$I$24,MATCH(calcs!$D84,'2018_commission_structure-Start'!$A$21:$A$24,0),MATCH(calcs!O$1,'2018_commission_structure-Start'!$A$21:$I$21,0)),0)</f>
        <v>25500.000000000004</v>
      </c>
      <c r="P84" s="2">
        <f>IF($G84&gt;I84,MIN($G84-I84,J84-I84)*INDEX('2018_commission_structure-Start'!$A$21:$I$24,MATCH(calcs!$D84,'2018_commission_structure-Start'!$A$21:$A$24,0),MATCH(calcs!P$1,'2018_commission_structure-Start'!$A$21:$I$21,0)),0)</f>
        <v>31500</v>
      </c>
      <c r="Q84" s="2">
        <f>IF($G84&gt;J84,MIN($G84-J84,K84-J84)*INDEX('2018_commission_structure-Start'!$A$21:$I$24,MATCH(calcs!$D84,'2018_commission_structure-Start'!$A$21:$A$24,0),MATCH(calcs!Q$1,'2018_commission_structure-Start'!$A$21:$I$21,0)),0)</f>
        <v>18483.920000000002</v>
      </c>
      <c r="R84" s="6">
        <f>IF(G84&gt;K84,(G84-K84)*INDEX('2018_commission_structure-Start'!$A$21:$I$24,MATCH(calcs!$D84,'2018_commission_structure-Start'!$A$21:$A$24,0),MATCH(calcs!R$1,'2018_commission_structure-Start'!$A$21:$I$21,0)),0)</f>
        <v>0</v>
      </c>
      <c r="S84" s="6">
        <f t="shared" si="13"/>
        <v>153483.92000000001</v>
      </c>
      <c r="T84" s="6">
        <f t="shared" si="9"/>
        <v>229361.92000000001</v>
      </c>
    </row>
    <row r="85" spans="1:20" x14ac:dyDescent="0.3">
      <c r="A85">
        <v>4076701275</v>
      </c>
      <c r="B85" t="s">
        <v>173</v>
      </c>
      <c r="C85" t="s">
        <v>174</v>
      </c>
      <c r="D85" t="s">
        <v>7</v>
      </c>
      <c r="E85" s="2">
        <v>51875</v>
      </c>
      <c r="F85">
        <f>COUNTIF(deals_closed!D:D,base_salary!A85)</f>
        <v>19</v>
      </c>
      <c r="G85" s="2">
        <f>SUMIF(deals_closed!D:D,calcs!A85,deals_closed!C:C)</f>
        <v>632643</v>
      </c>
      <c r="H85" s="2">
        <f>VLOOKUP(D85,'2018_commission_structure-Start'!$A$21:$I$24,9,FALSE)</f>
        <v>500000</v>
      </c>
      <c r="I85" s="6">
        <f t="shared" si="10"/>
        <v>625000</v>
      </c>
      <c r="J85" s="9">
        <f t="shared" si="11"/>
        <v>750000</v>
      </c>
      <c r="K85" s="9">
        <f t="shared" si="12"/>
        <v>1000000</v>
      </c>
      <c r="L85" s="8">
        <f t="shared" si="7"/>
        <v>1.2652859999999999</v>
      </c>
      <c r="M85" t="str">
        <f t="shared" si="8"/>
        <v>125-150%</v>
      </c>
      <c r="N85" s="6">
        <f>MIN(H85,G85)*INDEX('2018_commission_structure-Start'!$A$21:$I$24,MATCH(calcs!$D85,'2018_commission_structure-Start'!$A$21:$A$24,0),MATCH(calcs!N$1,'2018_commission_structure-Start'!$A$21:$I$21,0))</f>
        <v>50000</v>
      </c>
      <c r="O85" s="2">
        <f>IF($G85&gt;H85,MIN($G85-H85,I85-H85)*INDEX('2018_commission_structure-Start'!$A$21:$I$24,MATCH(calcs!$D85,'2018_commission_structure-Start'!$A$21:$A$24,0),MATCH(calcs!O$1,'2018_commission_structure-Start'!$A$21:$I$21,0)),0)</f>
        <v>18750</v>
      </c>
      <c r="P85" s="2">
        <f>IF($G85&gt;I85,MIN($G85-I85,J85-I85)*INDEX('2018_commission_structure-Start'!$A$21:$I$24,MATCH(calcs!$D85,'2018_commission_structure-Start'!$A$21:$A$24,0),MATCH(calcs!P$1,'2018_commission_structure-Start'!$A$21:$I$21,0)),0)</f>
        <v>1375.74</v>
      </c>
      <c r="Q85" s="2">
        <f>IF($G85&gt;J85,MIN($G85-J85,K85-J85)*INDEX('2018_commission_structure-Start'!$A$21:$I$24,MATCH(calcs!$D85,'2018_commission_structure-Start'!$A$21:$A$24,0),MATCH(calcs!Q$1,'2018_commission_structure-Start'!$A$21:$I$21,0)),0)</f>
        <v>0</v>
      </c>
      <c r="R85" s="6">
        <f>IF(G85&gt;K85,(G85-K85)*INDEX('2018_commission_structure-Start'!$A$21:$I$24,MATCH(calcs!$D85,'2018_commission_structure-Start'!$A$21:$A$24,0),MATCH(calcs!R$1,'2018_commission_structure-Start'!$A$21:$I$21,0)),0)</f>
        <v>0</v>
      </c>
      <c r="S85" s="6">
        <f t="shared" si="13"/>
        <v>70125.740000000005</v>
      </c>
      <c r="T85" s="6">
        <f t="shared" si="9"/>
        <v>122000.74</v>
      </c>
    </row>
    <row r="86" spans="1:20" x14ac:dyDescent="0.3">
      <c r="A86">
        <v>4185019157</v>
      </c>
      <c r="B86" t="s">
        <v>175</v>
      </c>
      <c r="C86" t="s">
        <v>176</v>
      </c>
      <c r="D86" t="s">
        <v>7</v>
      </c>
      <c r="E86" s="2">
        <v>52111</v>
      </c>
      <c r="F86">
        <f>COUNTIF(deals_closed!D:D,base_salary!A86)</f>
        <v>26</v>
      </c>
      <c r="G86" s="2">
        <f>SUMIF(deals_closed!D:D,calcs!A86,deals_closed!C:C)</f>
        <v>1001970</v>
      </c>
      <c r="H86" s="2">
        <f>VLOOKUP(D86,'2018_commission_structure-Start'!$A$21:$I$24,9,FALSE)</f>
        <v>500000</v>
      </c>
      <c r="I86" s="6">
        <f t="shared" si="10"/>
        <v>625000</v>
      </c>
      <c r="J86" s="9">
        <f t="shared" si="11"/>
        <v>750000</v>
      </c>
      <c r="K86" s="9">
        <f t="shared" si="12"/>
        <v>1000000</v>
      </c>
      <c r="L86" s="8">
        <f t="shared" si="7"/>
        <v>2.0039400000000001</v>
      </c>
      <c r="M86" t="str">
        <f t="shared" si="8"/>
        <v>&gt;200%</v>
      </c>
      <c r="N86" s="6">
        <f>MIN(H86,G86)*INDEX('2018_commission_structure-Start'!$A$21:$I$24,MATCH(calcs!$D86,'2018_commission_structure-Start'!$A$21:$A$24,0),MATCH(calcs!N$1,'2018_commission_structure-Start'!$A$21:$I$21,0))</f>
        <v>50000</v>
      </c>
      <c r="O86" s="2">
        <f>IF($G86&gt;H86,MIN($G86-H86,I86-H86)*INDEX('2018_commission_structure-Start'!$A$21:$I$24,MATCH(calcs!$D86,'2018_commission_structure-Start'!$A$21:$A$24,0),MATCH(calcs!O$1,'2018_commission_structure-Start'!$A$21:$I$21,0)),0)</f>
        <v>18750</v>
      </c>
      <c r="P86" s="2">
        <f>IF($G86&gt;I86,MIN($G86-I86,J86-I86)*INDEX('2018_commission_structure-Start'!$A$21:$I$24,MATCH(calcs!$D86,'2018_commission_structure-Start'!$A$21:$A$24,0),MATCH(calcs!P$1,'2018_commission_structure-Start'!$A$21:$I$21,0)),0)</f>
        <v>22500</v>
      </c>
      <c r="Q86" s="2">
        <f>IF($G86&gt;J86,MIN($G86-J86,K86-J86)*INDEX('2018_commission_structure-Start'!$A$21:$I$24,MATCH(calcs!$D86,'2018_commission_structure-Start'!$A$21:$A$24,0),MATCH(calcs!Q$1,'2018_commission_structure-Start'!$A$21:$I$21,0)),0)</f>
        <v>55000</v>
      </c>
      <c r="R86" s="6">
        <f>IF(G86&gt;K86,(G86-K86)*INDEX('2018_commission_structure-Start'!$A$21:$I$24,MATCH(calcs!$D86,'2018_commission_structure-Start'!$A$21:$A$24,0),MATCH(calcs!R$1,'2018_commission_structure-Start'!$A$21:$I$21,0)),0)</f>
        <v>197</v>
      </c>
      <c r="S86" s="6">
        <f t="shared" si="13"/>
        <v>146447</v>
      </c>
      <c r="T86" s="6">
        <f t="shared" si="9"/>
        <v>198558</v>
      </c>
    </row>
    <row r="87" spans="1:20" x14ac:dyDescent="0.3">
      <c r="A87">
        <v>713650656</v>
      </c>
      <c r="B87" t="s">
        <v>177</v>
      </c>
      <c r="C87" t="s">
        <v>178</v>
      </c>
      <c r="D87" t="s">
        <v>29</v>
      </c>
      <c r="E87" s="2">
        <v>55601</v>
      </c>
      <c r="F87">
        <f>COUNTIF(deals_closed!D:D,base_salary!A87)</f>
        <v>15</v>
      </c>
      <c r="G87" s="2">
        <f>SUMIF(deals_closed!D:D,calcs!A87,deals_closed!C:C)</f>
        <v>428438</v>
      </c>
      <c r="H87" s="2">
        <f>VLOOKUP(D87,'2018_commission_structure-Start'!$A$21:$I$24,9,FALSE)</f>
        <v>600000</v>
      </c>
      <c r="I87" s="6">
        <f t="shared" si="10"/>
        <v>750000</v>
      </c>
      <c r="J87" s="9">
        <f t="shared" si="11"/>
        <v>900000</v>
      </c>
      <c r="K87" s="9">
        <f t="shared" si="12"/>
        <v>1200000</v>
      </c>
      <c r="L87" s="8">
        <f t="shared" si="7"/>
        <v>0.71406333333333338</v>
      </c>
      <c r="M87" t="str">
        <f t="shared" si="8"/>
        <v>0-100%</v>
      </c>
      <c r="N87" s="6">
        <f>MIN(H87,G87)*INDEX('2018_commission_structure-Start'!$A$21:$I$24,MATCH(calcs!$D87,'2018_commission_structure-Start'!$A$21:$A$24,0),MATCH(calcs!N$1,'2018_commission_structure-Start'!$A$21:$I$21,0))</f>
        <v>55696.94</v>
      </c>
      <c r="O87" s="2">
        <f>IF($G87&gt;H87,MIN($G87-H87,I87-H87)*INDEX('2018_commission_structure-Start'!$A$21:$I$24,MATCH(calcs!$D87,'2018_commission_structure-Start'!$A$21:$A$24,0),MATCH(calcs!O$1,'2018_commission_structure-Start'!$A$21:$I$21,0)),0)</f>
        <v>0</v>
      </c>
      <c r="P87" s="2">
        <f>IF($G87&gt;I87,MIN($G87-I87,J87-I87)*INDEX('2018_commission_structure-Start'!$A$21:$I$24,MATCH(calcs!$D87,'2018_commission_structure-Start'!$A$21:$A$24,0),MATCH(calcs!P$1,'2018_commission_structure-Start'!$A$21:$I$21,0)),0)</f>
        <v>0</v>
      </c>
      <c r="Q87" s="2">
        <f>IF($G87&gt;J87,MIN($G87-J87,K87-J87)*INDEX('2018_commission_structure-Start'!$A$21:$I$24,MATCH(calcs!$D87,'2018_commission_structure-Start'!$A$21:$A$24,0),MATCH(calcs!Q$1,'2018_commission_structure-Start'!$A$21:$I$21,0)),0)</f>
        <v>0</v>
      </c>
      <c r="R87" s="6">
        <f>IF(G87&gt;K87,(G87-K87)*INDEX('2018_commission_structure-Start'!$A$21:$I$24,MATCH(calcs!$D87,'2018_commission_structure-Start'!$A$21:$A$24,0),MATCH(calcs!R$1,'2018_commission_structure-Start'!$A$21:$I$21,0)),0)</f>
        <v>0</v>
      </c>
      <c r="S87" s="6">
        <f t="shared" si="13"/>
        <v>55696.94</v>
      </c>
      <c r="T87" s="6">
        <f t="shared" si="9"/>
        <v>111297.94</v>
      </c>
    </row>
    <row r="88" spans="1:20" x14ac:dyDescent="0.3">
      <c r="A88">
        <v>8322342209</v>
      </c>
      <c r="B88" t="s">
        <v>179</v>
      </c>
      <c r="C88" t="s">
        <v>180</v>
      </c>
      <c r="D88" t="s">
        <v>7</v>
      </c>
      <c r="E88" s="2">
        <v>42322</v>
      </c>
      <c r="F88">
        <f>COUNTIF(deals_closed!D:D,base_salary!A88)</f>
        <v>21</v>
      </c>
      <c r="G88" s="2">
        <f>SUMIF(deals_closed!D:D,calcs!A88,deals_closed!C:C)</f>
        <v>807637</v>
      </c>
      <c r="H88" s="2">
        <f>VLOOKUP(D88,'2018_commission_structure-Start'!$A$21:$I$24,9,FALSE)</f>
        <v>500000</v>
      </c>
      <c r="I88" s="6">
        <f t="shared" si="10"/>
        <v>625000</v>
      </c>
      <c r="J88" s="9">
        <f t="shared" si="11"/>
        <v>750000</v>
      </c>
      <c r="K88" s="9">
        <f t="shared" si="12"/>
        <v>1000000</v>
      </c>
      <c r="L88" s="8">
        <f t="shared" si="7"/>
        <v>1.6152740000000001</v>
      </c>
      <c r="M88" t="str">
        <f t="shared" si="8"/>
        <v>150-200%</v>
      </c>
      <c r="N88" s="6">
        <f>MIN(H88,G88)*INDEX('2018_commission_structure-Start'!$A$21:$I$24,MATCH(calcs!$D88,'2018_commission_structure-Start'!$A$21:$A$24,0),MATCH(calcs!N$1,'2018_commission_structure-Start'!$A$21:$I$21,0))</f>
        <v>50000</v>
      </c>
      <c r="O88" s="2">
        <f>IF($G88&gt;H88,MIN($G88-H88,I88-H88)*INDEX('2018_commission_structure-Start'!$A$21:$I$24,MATCH(calcs!$D88,'2018_commission_structure-Start'!$A$21:$A$24,0),MATCH(calcs!O$1,'2018_commission_structure-Start'!$A$21:$I$21,0)),0)</f>
        <v>18750</v>
      </c>
      <c r="P88" s="2">
        <f>IF($G88&gt;I88,MIN($G88-I88,J88-I88)*INDEX('2018_commission_structure-Start'!$A$21:$I$24,MATCH(calcs!$D88,'2018_commission_structure-Start'!$A$21:$A$24,0),MATCH(calcs!P$1,'2018_commission_structure-Start'!$A$21:$I$21,0)),0)</f>
        <v>22500</v>
      </c>
      <c r="Q88" s="2">
        <f>IF($G88&gt;J88,MIN($G88-J88,K88-J88)*INDEX('2018_commission_structure-Start'!$A$21:$I$24,MATCH(calcs!$D88,'2018_commission_structure-Start'!$A$21:$A$24,0),MATCH(calcs!Q$1,'2018_commission_structure-Start'!$A$21:$I$21,0)),0)</f>
        <v>12680.14</v>
      </c>
      <c r="R88" s="6">
        <f>IF(G88&gt;K88,(G88-K88)*INDEX('2018_commission_structure-Start'!$A$21:$I$24,MATCH(calcs!$D88,'2018_commission_structure-Start'!$A$21:$A$24,0),MATCH(calcs!R$1,'2018_commission_structure-Start'!$A$21:$I$21,0)),0)</f>
        <v>0</v>
      </c>
      <c r="S88" s="6">
        <f t="shared" si="13"/>
        <v>103930.14</v>
      </c>
      <c r="T88" s="6">
        <f t="shared" si="9"/>
        <v>146252.14000000001</v>
      </c>
    </row>
    <row r="89" spans="1:20" x14ac:dyDescent="0.3">
      <c r="A89">
        <v>5764917026</v>
      </c>
      <c r="B89" t="s">
        <v>181</v>
      </c>
      <c r="C89" t="s">
        <v>182</v>
      </c>
      <c r="D89" t="s">
        <v>7</v>
      </c>
      <c r="E89" s="2">
        <v>37046</v>
      </c>
      <c r="F89">
        <f>COUNTIF(deals_closed!D:D,base_salary!A89)</f>
        <v>21</v>
      </c>
      <c r="G89" s="2">
        <f>SUMIF(deals_closed!D:D,calcs!A89,deals_closed!C:C)</f>
        <v>599671</v>
      </c>
      <c r="H89" s="2">
        <f>VLOOKUP(D89,'2018_commission_structure-Start'!$A$21:$I$24,9,FALSE)</f>
        <v>500000</v>
      </c>
      <c r="I89" s="6">
        <f t="shared" si="10"/>
        <v>625000</v>
      </c>
      <c r="J89" s="9">
        <f t="shared" si="11"/>
        <v>750000</v>
      </c>
      <c r="K89" s="9">
        <f t="shared" si="12"/>
        <v>1000000</v>
      </c>
      <c r="L89" s="8">
        <f t="shared" si="7"/>
        <v>1.1993419999999999</v>
      </c>
      <c r="M89" t="str">
        <f t="shared" si="8"/>
        <v>100-125%</v>
      </c>
      <c r="N89" s="6">
        <f>MIN(H89,G89)*INDEX('2018_commission_structure-Start'!$A$21:$I$24,MATCH(calcs!$D89,'2018_commission_structure-Start'!$A$21:$A$24,0),MATCH(calcs!N$1,'2018_commission_structure-Start'!$A$21:$I$21,0))</f>
        <v>50000</v>
      </c>
      <c r="O89" s="2">
        <f>IF($G89&gt;H89,MIN($G89-H89,I89-H89)*INDEX('2018_commission_structure-Start'!$A$21:$I$24,MATCH(calcs!$D89,'2018_commission_structure-Start'!$A$21:$A$24,0),MATCH(calcs!O$1,'2018_commission_structure-Start'!$A$21:$I$21,0)),0)</f>
        <v>14950.65</v>
      </c>
      <c r="P89" s="2">
        <f>IF($G89&gt;I89,MIN($G89-I89,J89-I89)*INDEX('2018_commission_structure-Start'!$A$21:$I$24,MATCH(calcs!$D89,'2018_commission_structure-Start'!$A$21:$A$24,0),MATCH(calcs!P$1,'2018_commission_structure-Start'!$A$21:$I$21,0)),0)</f>
        <v>0</v>
      </c>
      <c r="Q89" s="2">
        <f>IF($G89&gt;J89,MIN($G89-J89,K89-J89)*INDEX('2018_commission_structure-Start'!$A$21:$I$24,MATCH(calcs!$D89,'2018_commission_structure-Start'!$A$21:$A$24,0),MATCH(calcs!Q$1,'2018_commission_structure-Start'!$A$21:$I$21,0)),0)</f>
        <v>0</v>
      </c>
      <c r="R89" s="6">
        <f>IF(G89&gt;K89,(G89-K89)*INDEX('2018_commission_structure-Start'!$A$21:$I$24,MATCH(calcs!$D89,'2018_commission_structure-Start'!$A$21:$A$24,0),MATCH(calcs!R$1,'2018_commission_structure-Start'!$A$21:$I$21,0)),0)</f>
        <v>0</v>
      </c>
      <c r="S89" s="6">
        <f t="shared" si="13"/>
        <v>64950.65</v>
      </c>
      <c r="T89" s="6">
        <f t="shared" si="9"/>
        <v>101996.65</v>
      </c>
    </row>
    <row r="90" spans="1:20" x14ac:dyDescent="0.3">
      <c r="A90">
        <v>3935718624</v>
      </c>
      <c r="B90" t="s">
        <v>183</v>
      </c>
      <c r="C90" t="s">
        <v>184</v>
      </c>
      <c r="D90" t="s">
        <v>7</v>
      </c>
      <c r="E90" s="2">
        <v>44845</v>
      </c>
      <c r="F90">
        <f>COUNTIF(deals_closed!D:D,base_salary!A90)</f>
        <v>35</v>
      </c>
      <c r="G90" s="2">
        <f>SUMIF(deals_closed!D:D,calcs!A90,deals_closed!C:C)</f>
        <v>1230202</v>
      </c>
      <c r="H90" s="2">
        <f>VLOOKUP(D90,'2018_commission_structure-Start'!$A$21:$I$24,9,FALSE)</f>
        <v>500000</v>
      </c>
      <c r="I90" s="6">
        <f t="shared" si="10"/>
        <v>625000</v>
      </c>
      <c r="J90" s="9">
        <f t="shared" si="11"/>
        <v>750000</v>
      </c>
      <c r="K90" s="9">
        <f t="shared" si="12"/>
        <v>1000000</v>
      </c>
      <c r="L90" s="8">
        <f t="shared" si="7"/>
        <v>2.460404</v>
      </c>
      <c r="M90" t="str">
        <f t="shared" si="8"/>
        <v>&gt;200%</v>
      </c>
      <c r="N90" s="6">
        <f>MIN(H90,G90)*INDEX('2018_commission_structure-Start'!$A$21:$I$24,MATCH(calcs!$D90,'2018_commission_structure-Start'!$A$21:$A$24,0),MATCH(calcs!N$1,'2018_commission_structure-Start'!$A$21:$I$21,0))</f>
        <v>50000</v>
      </c>
      <c r="O90" s="2">
        <f>IF($G90&gt;H90,MIN($G90-H90,I90-H90)*INDEX('2018_commission_structure-Start'!$A$21:$I$24,MATCH(calcs!$D90,'2018_commission_structure-Start'!$A$21:$A$24,0),MATCH(calcs!O$1,'2018_commission_structure-Start'!$A$21:$I$21,0)),0)</f>
        <v>18750</v>
      </c>
      <c r="P90" s="2">
        <f>IF($G90&gt;I90,MIN($G90-I90,J90-I90)*INDEX('2018_commission_structure-Start'!$A$21:$I$24,MATCH(calcs!$D90,'2018_commission_structure-Start'!$A$21:$A$24,0),MATCH(calcs!P$1,'2018_commission_structure-Start'!$A$21:$I$21,0)),0)</f>
        <v>22500</v>
      </c>
      <c r="Q90" s="2">
        <f>IF($G90&gt;J90,MIN($G90-J90,K90-J90)*INDEX('2018_commission_structure-Start'!$A$21:$I$24,MATCH(calcs!$D90,'2018_commission_structure-Start'!$A$21:$A$24,0),MATCH(calcs!Q$1,'2018_commission_structure-Start'!$A$21:$I$21,0)),0)</f>
        <v>55000</v>
      </c>
      <c r="R90" s="6">
        <f>IF(G90&gt;K90,(G90-K90)*INDEX('2018_commission_structure-Start'!$A$21:$I$24,MATCH(calcs!$D90,'2018_commission_structure-Start'!$A$21:$A$24,0),MATCH(calcs!R$1,'2018_commission_structure-Start'!$A$21:$I$21,0)),0)</f>
        <v>23020.2</v>
      </c>
      <c r="S90" s="6">
        <f t="shared" si="13"/>
        <v>169270.2</v>
      </c>
      <c r="T90" s="6">
        <f t="shared" si="9"/>
        <v>214115.20000000001</v>
      </c>
    </row>
    <row r="91" spans="1:20" x14ac:dyDescent="0.3">
      <c r="A91">
        <v>2976436541</v>
      </c>
      <c r="B91" t="s">
        <v>185</v>
      </c>
      <c r="C91" t="s">
        <v>186</v>
      </c>
      <c r="D91" t="s">
        <v>10</v>
      </c>
      <c r="E91" s="2">
        <v>77783</v>
      </c>
      <c r="F91">
        <f>COUNTIF(deals_closed!D:D,base_salary!A91)</f>
        <v>12</v>
      </c>
      <c r="G91" s="2">
        <f>SUMIF(deals_closed!D:D,calcs!A91,deals_closed!C:C)</f>
        <v>417788</v>
      </c>
      <c r="H91" s="2">
        <f>VLOOKUP(D91,'2018_commission_structure-Start'!$A$21:$I$24,9,FALSE)</f>
        <v>750000</v>
      </c>
      <c r="I91" s="6">
        <f t="shared" si="10"/>
        <v>937500</v>
      </c>
      <c r="J91" s="9">
        <f t="shared" si="11"/>
        <v>1125000</v>
      </c>
      <c r="K91" s="9">
        <f t="shared" si="12"/>
        <v>1500000</v>
      </c>
      <c r="L91" s="8">
        <f t="shared" si="7"/>
        <v>0.55705066666666669</v>
      </c>
      <c r="M91" t="str">
        <f t="shared" si="8"/>
        <v>0-100%</v>
      </c>
      <c r="N91" s="6">
        <f>MIN(H91,G91)*INDEX('2018_commission_structure-Start'!$A$21:$I$24,MATCH(calcs!$D91,'2018_commission_structure-Start'!$A$21:$A$24,0),MATCH(calcs!N$1,'2018_commission_structure-Start'!$A$21:$I$21,0))</f>
        <v>62668.2</v>
      </c>
      <c r="O91" s="2">
        <f>IF($G91&gt;H91,MIN($G91-H91,I91-H91)*INDEX('2018_commission_structure-Start'!$A$21:$I$24,MATCH(calcs!$D91,'2018_commission_structure-Start'!$A$21:$A$24,0),MATCH(calcs!O$1,'2018_commission_structure-Start'!$A$21:$I$21,0)),0)</f>
        <v>0</v>
      </c>
      <c r="P91" s="2">
        <f>IF($G91&gt;I91,MIN($G91-I91,J91-I91)*INDEX('2018_commission_structure-Start'!$A$21:$I$24,MATCH(calcs!$D91,'2018_commission_structure-Start'!$A$21:$A$24,0),MATCH(calcs!P$1,'2018_commission_structure-Start'!$A$21:$I$21,0)),0)</f>
        <v>0</v>
      </c>
      <c r="Q91" s="2">
        <f>IF($G91&gt;J91,MIN($G91-J91,K91-J91)*INDEX('2018_commission_structure-Start'!$A$21:$I$24,MATCH(calcs!$D91,'2018_commission_structure-Start'!$A$21:$A$24,0),MATCH(calcs!Q$1,'2018_commission_structure-Start'!$A$21:$I$21,0)),0)</f>
        <v>0</v>
      </c>
      <c r="R91" s="6">
        <f>IF(G91&gt;K91,(G91-K91)*INDEX('2018_commission_structure-Start'!$A$21:$I$24,MATCH(calcs!$D91,'2018_commission_structure-Start'!$A$21:$A$24,0),MATCH(calcs!R$1,'2018_commission_structure-Start'!$A$21:$I$21,0)),0)</f>
        <v>0</v>
      </c>
      <c r="S91" s="6">
        <f t="shared" si="13"/>
        <v>62668.2</v>
      </c>
      <c r="T91" s="6">
        <f t="shared" si="9"/>
        <v>140451.20000000001</v>
      </c>
    </row>
    <row r="92" spans="1:20" x14ac:dyDescent="0.3">
      <c r="A92">
        <v>6718456802</v>
      </c>
      <c r="B92" t="s">
        <v>187</v>
      </c>
      <c r="C92" t="s">
        <v>188</v>
      </c>
      <c r="D92" t="s">
        <v>29</v>
      </c>
      <c r="E92" s="2">
        <v>55542</v>
      </c>
      <c r="F92">
        <f>COUNTIF(deals_closed!D:D,base_salary!A92)</f>
        <v>20</v>
      </c>
      <c r="G92" s="2">
        <f>SUMIF(deals_closed!D:D,calcs!A92,deals_closed!C:C)</f>
        <v>774805</v>
      </c>
      <c r="H92" s="2">
        <f>VLOOKUP(D92,'2018_commission_structure-Start'!$A$21:$I$24,9,FALSE)</f>
        <v>600000</v>
      </c>
      <c r="I92" s="6">
        <f t="shared" si="10"/>
        <v>750000</v>
      </c>
      <c r="J92" s="9">
        <f t="shared" si="11"/>
        <v>900000</v>
      </c>
      <c r="K92" s="9">
        <f t="shared" si="12"/>
        <v>1200000</v>
      </c>
      <c r="L92" s="8">
        <f t="shared" si="7"/>
        <v>1.2913416666666666</v>
      </c>
      <c r="M92" t="str">
        <f t="shared" si="8"/>
        <v>125-150%</v>
      </c>
      <c r="N92" s="6">
        <f>MIN(H92,G92)*INDEX('2018_commission_structure-Start'!$A$21:$I$24,MATCH(calcs!$D92,'2018_commission_structure-Start'!$A$21:$A$24,0),MATCH(calcs!N$1,'2018_commission_structure-Start'!$A$21:$I$21,0))</f>
        <v>78000</v>
      </c>
      <c r="O92" s="2">
        <f>IF($G92&gt;H92,MIN($G92-H92,I92-H92)*INDEX('2018_commission_structure-Start'!$A$21:$I$24,MATCH(calcs!$D92,'2018_commission_structure-Start'!$A$21:$A$24,0),MATCH(calcs!O$1,'2018_commission_structure-Start'!$A$21:$I$21,0)),0)</f>
        <v>25500.000000000004</v>
      </c>
      <c r="P92" s="2">
        <f>IF($G92&gt;I92,MIN($G92-I92,J92-I92)*INDEX('2018_commission_structure-Start'!$A$21:$I$24,MATCH(calcs!$D92,'2018_commission_structure-Start'!$A$21:$A$24,0),MATCH(calcs!P$1,'2018_commission_structure-Start'!$A$21:$I$21,0)),0)</f>
        <v>5209.05</v>
      </c>
      <c r="Q92" s="2">
        <f>IF($G92&gt;J92,MIN($G92-J92,K92-J92)*INDEX('2018_commission_structure-Start'!$A$21:$I$24,MATCH(calcs!$D92,'2018_commission_structure-Start'!$A$21:$A$24,0),MATCH(calcs!Q$1,'2018_commission_structure-Start'!$A$21:$I$21,0)),0)</f>
        <v>0</v>
      </c>
      <c r="R92" s="6">
        <f>IF(G92&gt;K92,(G92-K92)*INDEX('2018_commission_structure-Start'!$A$21:$I$24,MATCH(calcs!$D92,'2018_commission_structure-Start'!$A$21:$A$24,0),MATCH(calcs!R$1,'2018_commission_structure-Start'!$A$21:$I$21,0)),0)</f>
        <v>0</v>
      </c>
      <c r="S92" s="6">
        <f t="shared" si="13"/>
        <v>108709.05</v>
      </c>
      <c r="T92" s="6">
        <f t="shared" si="9"/>
        <v>164251.04999999999</v>
      </c>
    </row>
    <row r="93" spans="1:20" x14ac:dyDescent="0.3">
      <c r="A93">
        <v>6789690301</v>
      </c>
      <c r="B93" t="s">
        <v>189</v>
      </c>
      <c r="C93" t="s">
        <v>190</v>
      </c>
      <c r="D93" t="s">
        <v>10</v>
      </c>
      <c r="E93" s="2">
        <v>110711</v>
      </c>
      <c r="F93">
        <f>COUNTIF(deals_closed!D:D,base_salary!A93)</f>
        <v>21</v>
      </c>
      <c r="G93" s="2">
        <f>SUMIF(deals_closed!D:D,calcs!A93,deals_closed!C:C)</f>
        <v>760918</v>
      </c>
      <c r="H93" s="2">
        <f>VLOOKUP(D93,'2018_commission_structure-Start'!$A$21:$I$24,9,FALSE)</f>
        <v>750000</v>
      </c>
      <c r="I93" s="6">
        <f t="shared" si="10"/>
        <v>937500</v>
      </c>
      <c r="J93" s="9">
        <f t="shared" si="11"/>
        <v>1125000</v>
      </c>
      <c r="K93" s="9">
        <f t="shared" si="12"/>
        <v>1500000</v>
      </c>
      <c r="L93" s="8">
        <f t="shared" si="7"/>
        <v>1.0145573333333333</v>
      </c>
      <c r="M93" t="str">
        <f t="shared" si="8"/>
        <v>100-125%</v>
      </c>
      <c r="N93" s="6">
        <f>MIN(H93,G93)*INDEX('2018_commission_structure-Start'!$A$21:$I$24,MATCH(calcs!$D93,'2018_commission_structure-Start'!$A$21:$A$24,0),MATCH(calcs!N$1,'2018_commission_structure-Start'!$A$21:$I$21,0))</f>
        <v>112500</v>
      </c>
      <c r="O93" s="2">
        <f>IF($G93&gt;H93,MIN($G93-H93,I93-H93)*INDEX('2018_commission_structure-Start'!$A$21:$I$24,MATCH(calcs!$D93,'2018_commission_structure-Start'!$A$21:$A$24,0),MATCH(calcs!O$1,'2018_commission_structure-Start'!$A$21:$I$21,0)),0)</f>
        <v>2074.42</v>
      </c>
      <c r="P93" s="2">
        <f>IF($G93&gt;I93,MIN($G93-I93,J93-I93)*INDEX('2018_commission_structure-Start'!$A$21:$I$24,MATCH(calcs!$D93,'2018_commission_structure-Start'!$A$21:$A$24,0),MATCH(calcs!P$1,'2018_commission_structure-Start'!$A$21:$I$21,0)),0)</f>
        <v>0</v>
      </c>
      <c r="Q93" s="2">
        <f>IF($G93&gt;J93,MIN($G93-J93,K93-J93)*INDEX('2018_commission_structure-Start'!$A$21:$I$24,MATCH(calcs!$D93,'2018_commission_structure-Start'!$A$21:$A$24,0),MATCH(calcs!Q$1,'2018_commission_structure-Start'!$A$21:$I$21,0)),0)</f>
        <v>0</v>
      </c>
      <c r="R93" s="6">
        <f>IF(G93&gt;K93,(G93-K93)*INDEX('2018_commission_structure-Start'!$A$21:$I$24,MATCH(calcs!$D93,'2018_commission_structure-Start'!$A$21:$A$24,0),MATCH(calcs!R$1,'2018_commission_structure-Start'!$A$21:$I$21,0)),0)</f>
        <v>0</v>
      </c>
      <c r="S93" s="6">
        <f t="shared" si="13"/>
        <v>114574.42</v>
      </c>
      <c r="T93" s="6">
        <f t="shared" si="9"/>
        <v>225285.41999999998</v>
      </c>
    </row>
    <row r="94" spans="1:20" x14ac:dyDescent="0.3">
      <c r="A94">
        <v>8044612831</v>
      </c>
      <c r="B94" t="s">
        <v>191</v>
      </c>
      <c r="C94" t="s">
        <v>192</v>
      </c>
      <c r="D94" t="s">
        <v>10</v>
      </c>
      <c r="E94" s="2">
        <v>120683</v>
      </c>
      <c r="F94">
        <f>COUNTIF(deals_closed!D:D,base_salary!A94)</f>
        <v>21</v>
      </c>
      <c r="G94" s="2">
        <f>SUMIF(deals_closed!D:D,calcs!A94,deals_closed!C:C)</f>
        <v>742017</v>
      </c>
      <c r="H94" s="2">
        <f>VLOOKUP(D94,'2018_commission_structure-Start'!$A$21:$I$24,9,FALSE)</f>
        <v>750000</v>
      </c>
      <c r="I94" s="6">
        <f t="shared" si="10"/>
        <v>937500</v>
      </c>
      <c r="J94" s="9">
        <f t="shared" si="11"/>
        <v>1125000</v>
      </c>
      <c r="K94" s="9">
        <f t="shared" si="12"/>
        <v>1500000</v>
      </c>
      <c r="L94" s="8">
        <f t="shared" si="7"/>
        <v>0.98935600000000001</v>
      </c>
      <c r="M94" t="str">
        <f t="shared" si="8"/>
        <v>0-100%</v>
      </c>
      <c r="N94" s="6">
        <f>MIN(H94,G94)*INDEX('2018_commission_structure-Start'!$A$21:$I$24,MATCH(calcs!$D94,'2018_commission_structure-Start'!$A$21:$A$24,0),MATCH(calcs!N$1,'2018_commission_structure-Start'!$A$21:$I$21,0))</f>
        <v>111302.55</v>
      </c>
      <c r="O94" s="2">
        <f>IF($G94&gt;H94,MIN($G94-H94,I94-H94)*INDEX('2018_commission_structure-Start'!$A$21:$I$24,MATCH(calcs!$D94,'2018_commission_structure-Start'!$A$21:$A$24,0),MATCH(calcs!O$1,'2018_commission_structure-Start'!$A$21:$I$21,0)),0)</f>
        <v>0</v>
      </c>
      <c r="P94" s="2">
        <f>IF($G94&gt;I94,MIN($G94-I94,J94-I94)*INDEX('2018_commission_structure-Start'!$A$21:$I$24,MATCH(calcs!$D94,'2018_commission_structure-Start'!$A$21:$A$24,0),MATCH(calcs!P$1,'2018_commission_structure-Start'!$A$21:$I$21,0)),0)</f>
        <v>0</v>
      </c>
      <c r="Q94" s="2">
        <f>IF($G94&gt;J94,MIN($G94-J94,K94-J94)*INDEX('2018_commission_structure-Start'!$A$21:$I$24,MATCH(calcs!$D94,'2018_commission_structure-Start'!$A$21:$A$24,0),MATCH(calcs!Q$1,'2018_commission_structure-Start'!$A$21:$I$21,0)),0)</f>
        <v>0</v>
      </c>
      <c r="R94" s="6">
        <f>IF(G94&gt;K94,(G94-K94)*INDEX('2018_commission_structure-Start'!$A$21:$I$24,MATCH(calcs!$D94,'2018_commission_structure-Start'!$A$21:$A$24,0),MATCH(calcs!R$1,'2018_commission_structure-Start'!$A$21:$I$21,0)),0)</f>
        <v>0</v>
      </c>
      <c r="S94" s="6">
        <f t="shared" si="13"/>
        <v>111302.55</v>
      </c>
      <c r="T94" s="6">
        <f t="shared" si="9"/>
        <v>231985.55</v>
      </c>
    </row>
    <row r="95" spans="1:20" x14ac:dyDescent="0.3">
      <c r="A95">
        <v>7888574610</v>
      </c>
      <c r="B95" t="s">
        <v>193</v>
      </c>
      <c r="C95" t="s">
        <v>194</v>
      </c>
      <c r="D95" t="s">
        <v>7</v>
      </c>
      <c r="E95" s="2">
        <v>43872</v>
      </c>
      <c r="F95">
        <f>COUNTIF(deals_closed!D:D,base_salary!A95)</f>
        <v>27</v>
      </c>
      <c r="G95" s="2">
        <f>SUMIF(deals_closed!D:D,calcs!A95,deals_closed!C:C)</f>
        <v>952586</v>
      </c>
      <c r="H95" s="2">
        <f>VLOOKUP(D95,'2018_commission_structure-Start'!$A$21:$I$24,9,FALSE)</f>
        <v>500000</v>
      </c>
      <c r="I95" s="6">
        <f t="shared" si="10"/>
        <v>625000</v>
      </c>
      <c r="J95" s="9">
        <f t="shared" si="11"/>
        <v>750000</v>
      </c>
      <c r="K95" s="9">
        <f t="shared" si="12"/>
        <v>1000000</v>
      </c>
      <c r="L95" s="8">
        <f t="shared" si="7"/>
        <v>1.9051720000000001</v>
      </c>
      <c r="M95" t="str">
        <f t="shared" si="8"/>
        <v>150-200%</v>
      </c>
      <c r="N95" s="6">
        <f>MIN(H95,G95)*INDEX('2018_commission_structure-Start'!$A$21:$I$24,MATCH(calcs!$D95,'2018_commission_structure-Start'!$A$21:$A$24,0),MATCH(calcs!N$1,'2018_commission_structure-Start'!$A$21:$I$21,0))</f>
        <v>50000</v>
      </c>
      <c r="O95" s="2">
        <f>IF($G95&gt;H95,MIN($G95-H95,I95-H95)*INDEX('2018_commission_structure-Start'!$A$21:$I$24,MATCH(calcs!$D95,'2018_commission_structure-Start'!$A$21:$A$24,0),MATCH(calcs!O$1,'2018_commission_structure-Start'!$A$21:$I$21,0)),0)</f>
        <v>18750</v>
      </c>
      <c r="P95" s="2">
        <f>IF($G95&gt;I95,MIN($G95-I95,J95-I95)*INDEX('2018_commission_structure-Start'!$A$21:$I$24,MATCH(calcs!$D95,'2018_commission_structure-Start'!$A$21:$A$24,0),MATCH(calcs!P$1,'2018_commission_structure-Start'!$A$21:$I$21,0)),0)</f>
        <v>22500</v>
      </c>
      <c r="Q95" s="2">
        <f>IF($G95&gt;J95,MIN($G95-J95,K95-J95)*INDEX('2018_commission_structure-Start'!$A$21:$I$24,MATCH(calcs!$D95,'2018_commission_structure-Start'!$A$21:$A$24,0),MATCH(calcs!Q$1,'2018_commission_structure-Start'!$A$21:$I$21,0)),0)</f>
        <v>44568.92</v>
      </c>
      <c r="R95" s="6">
        <f>IF(G95&gt;K95,(G95-K95)*INDEX('2018_commission_structure-Start'!$A$21:$I$24,MATCH(calcs!$D95,'2018_commission_structure-Start'!$A$21:$A$24,0),MATCH(calcs!R$1,'2018_commission_structure-Start'!$A$21:$I$21,0)),0)</f>
        <v>0</v>
      </c>
      <c r="S95" s="6">
        <f t="shared" si="13"/>
        <v>135818.91999999998</v>
      </c>
      <c r="T95" s="6">
        <f t="shared" si="9"/>
        <v>179690.91999999998</v>
      </c>
    </row>
    <row r="96" spans="1:20" x14ac:dyDescent="0.3">
      <c r="A96">
        <v>3569619966</v>
      </c>
      <c r="B96" t="s">
        <v>135</v>
      </c>
      <c r="C96" t="s">
        <v>195</v>
      </c>
      <c r="D96" t="s">
        <v>10</v>
      </c>
      <c r="E96" s="2">
        <v>93357</v>
      </c>
      <c r="F96">
        <f>COUNTIF(deals_closed!D:D,base_salary!A96)</f>
        <v>18</v>
      </c>
      <c r="G96" s="2">
        <f>SUMIF(deals_closed!D:D,calcs!A96,deals_closed!C:C)</f>
        <v>596012</v>
      </c>
      <c r="H96" s="2">
        <f>VLOOKUP(D96,'2018_commission_structure-Start'!$A$21:$I$24,9,FALSE)</f>
        <v>750000</v>
      </c>
      <c r="I96" s="6">
        <f t="shared" si="10"/>
        <v>937500</v>
      </c>
      <c r="J96" s="9">
        <f t="shared" si="11"/>
        <v>1125000</v>
      </c>
      <c r="K96" s="9">
        <f t="shared" si="12"/>
        <v>1500000</v>
      </c>
      <c r="L96" s="8">
        <f t="shared" si="7"/>
        <v>0.79468266666666665</v>
      </c>
      <c r="M96" t="str">
        <f t="shared" si="8"/>
        <v>0-100%</v>
      </c>
      <c r="N96" s="6">
        <f>MIN(H96,G96)*INDEX('2018_commission_structure-Start'!$A$21:$I$24,MATCH(calcs!$D96,'2018_commission_structure-Start'!$A$21:$A$24,0),MATCH(calcs!N$1,'2018_commission_structure-Start'!$A$21:$I$21,0))</f>
        <v>89401.8</v>
      </c>
      <c r="O96" s="2">
        <f>IF($G96&gt;H96,MIN($G96-H96,I96-H96)*INDEX('2018_commission_structure-Start'!$A$21:$I$24,MATCH(calcs!$D96,'2018_commission_structure-Start'!$A$21:$A$24,0),MATCH(calcs!O$1,'2018_commission_structure-Start'!$A$21:$I$21,0)),0)</f>
        <v>0</v>
      </c>
      <c r="P96" s="2">
        <f>IF($G96&gt;I96,MIN($G96-I96,J96-I96)*INDEX('2018_commission_structure-Start'!$A$21:$I$24,MATCH(calcs!$D96,'2018_commission_structure-Start'!$A$21:$A$24,0),MATCH(calcs!P$1,'2018_commission_structure-Start'!$A$21:$I$21,0)),0)</f>
        <v>0</v>
      </c>
      <c r="Q96" s="2">
        <f>IF($G96&gt;J96,MIN($G96-J96,K96-J96)*INDEX('2018_commission_structure-Start'!$A$21:$I$24,MATCH(calcs!$D96,'2018_commission_structure-Start'!$A$21:$A$24,0),MATCH(calcs!Q$1,'2018_commission_structure-Start'!$A$21:$I$21,0)),0)</f>
        <v>0</v>
      </c>
      <c r="R96" s="6">
        <f>IF(G96&gt;K96,(G96-K96)*INDEX('2018_commission_structure-Start'!$A$21:$I$24,MATCH(calcs!$D96,'2018_commission_structure-Start'!$A$21:$A$24,0),MATCH(calcs!R$1,'2018_commission_structure-Start'!$A$21:$I$21,0)),0)</f>
        <v>0</v>
      </c>
      <c r="S96" s="6">
        <f t="shared" si="13"/>
        <v>89401.8</v>
      </c>
      <c r="T96" s="6">
        <f t="shared" si="9"/>
        <v>182758.8</v>
      </c>
    </row>
    <row r="97" spans="1:20" x14ac:dyDescent="0.3">
      <c r="A97">
        <v>549857826</v>
      </c>
      <c r="B97" t="s">
        <v>196</v>
      </c>
      <c r="C97" t="s">
        <v>197</v>
      </c>
      <c r="D97" t="s">
        <v>7</v>
      </c>
      <c r="E97" s="2">
        <v>62151</v>
      </c>
      <c r="F97">
        <f>COUNTIF(deals_closed!D:D,base_salary!A97)</f>
        <v>26</v>
      </c>
      <c r="G97" s="2">
        <f>SUMIF(deals_closed!D:D,calcs!A97,deals_closed!C:C)</f>
        <v>951272</v>
      </c>
      <c r="H97" s="2">
        <f>VLOOKUP(D97,'2018_commission_structure-Start'!$A$21:$I$24,9,FALSE)</f>
        <v>500000</v>
      </c>
      <c r="I97" s="6">
        <f t="shared" si="10"/>
        <v>625000</v>
      </c>
      <c r="J97" s="9">
        <f t="shared" si="11"/>
        <v>750000</v>
      </c>
      <c r="K97" s="9">
        <f t="shared" si="12"/>
        <v>1000000</v>
      </c>
      <c r="L97" s="8">
        <f t="shared" si="7"/>
        <v>1.902544</v>
      </c>
      <c r="M97" t="str">
        <f t="shared" si="8"/>
        <v>150-200%</v>
      </c>
      <c r="N97" s="6">
        <f>MIN(H97,G97)*INDEX('2018_commission_structure-Start'!$A$21:$I$24,MATCH(calcs!$D97,'2018_commission_structure-Start'!$A$21:$A$24,0),MATCH(calcs!N$1,'2018_commission_structure-Start'!$A$21:$I$21,0))</f>
        <v>50000</v>
      </c>
      <c r="O97" s="2">
        <f>IF($G97&gt;H97,MIN($G97-H97,I97-H97)*INDEX('2018_commission_structure-Start'!$A$21:$I$24,MATCH(calcs!$D97,'2018_commission_structure-Start'!$A$21:$A$24,0),MATCH(calcs!O$1,'2018_commission_structure-Start'!$A$21:$I$21,0)),0)</f>
        <v>18750</v>
      </c>
      <c r="P97" s="2">
        <f>IF($G97&gt;I97,MIN($G97-I97,J97-I97)*INDEX('2018_commission_structure-Start'!$A$21:$I$24,MATCH(calcs!$D97,'2018_commission_structure-Start'!$A$21:$A$24,0),MATCH(calcs!P$1,'2018_commission_structure-Start'!$A$21:$I$21,0)),0)</f>
        <v>22500</v>
      </c>
      <c r="Q97" s="2">
        <f>IF($G97&gt;J97,MIN($G97-J97,K97-J97)*INDEX('2018_commission_structure-Start'!$A$21:$I$24,MATCH(calcs!$D97,'2018_commission_structure-Start'!$A$21:$A$24,0),MATCH(calcs!Q$1,'2018_commission_structure-Start'!$A$21:$I$21,0)),0)</f>
        <v>44279.840000000004</v>
      </c>
      <c r="R97" s="6">
        <f>IF(G97&gt;K97,(G97-K97)*INDEX('2018_commission_structure-Start'!$A$21:$I$24,MATCH(calcs!$D97,'2018_commission_structure-Start'!$A$21:$A$24,0),MATCH(calcs!R$1,'2018_commission_structure-Start'!$A$21:$I$21,0)),0)</f>
        <v>0</v>
      </c>
      <c r="S97" s="6">
        <f t="shared" si="13"/>
        <v>135529.84</v>
      </c>
      <c r="T97" s="6">
        <f t="shared" si="9"/>
        <v>197680.84</v>
      </c>
    </row>
    <row r="98" spans="1:20" x14ac:dyDescent="0.3">
      <c r="A98">
        <v>5561472151</v>
      </c>
      <c r="B98" t="s">
        <v>198</v>
      </c>
      <c r="C98" t="s">
        <v>199</v>
      </c>
      <c r="D98" t="s">
        <v>29</v>
      </c>
      <c r="E98" s="2">
        <v>56655</v>
      </c>
      <c r="F98">
        <f>COUNTIF(deals_closed!D:D,base_salary!A98)</f>
        <v>19</v>
      </c>
      <c r="G98" s="2">
        <f>SUMIF(deals_closed!D:D,calcs!A98,deals_closed!C:C)</f>
        <v>662396</v>
      </c>
      <c r="H98" s="2">
        <f>VLOOKUP(D98,'2018_commission_structure-Start'!$A$21:$I$24,9,FALSE)</f>
        <v>600000</v>
      </c>
      <c r="I98" s="6">
        <f t="shared" si="10"/>
        <v>750000</v>
      </c>
      <c r="J98" s="9">
        <f t="shared" si="11"/>
        <v>900000</v>
      </c>
      <c r="K98" s="9">
        <f t="shared" si="12"/>
        <v>1200000</v>
      </c>
      <c r="L98" s="8">
        <f t="shared" si="7"/>
        <v>1.1039933333333334</v>
      </c>
      <c r="M98" t="str">
        <f t="shared" si="8"/>
        <v>100-125%</v>
      </c>
      <c r="N98" s="6">
        <f>MIN(H98,G98)*INDEX('2018_commission_structure-Start'!$A$21:$I$24,MATCH(calcs!$D98,'2018_commission_structure-Start'!$A$21:$A$24,0),MATCH(calcs!N$1,'2018_commission_structure-Start'!$A$21:$I$21,0))</f>
        <v>78000</v>
      </c>
      <c r="O98" s="2">
        <f>IF($G98&gt;H98,MIN($G98-H98,I98-H98)*INDEX('2018_commission_structure-Start'!$A$21:$I$24,MATCH(calcs!$D98,'2018_commission_structure-Start'!$A$21:$A$24,0),MATCH(calcs!O$1,'2018_commission_structure-Start'!$A$21:$I$21,0)),0)</f>
        <v>10607.320000000002</v>
      </c>
      <c r="P98" s="2">
        <f>IF($G98&gt;I98,MIN($G98-I98,J98-I98)*INDEX('2018_commission_structure-Start'!$A$21:$I$24,MATCH(calcs!$D98,'2018_commission_structure-Start'!$A$21:$A$24,0),MATCH(calcs!P$1,'2018_commission_structure-Start'!$A$21:$I$21,0)),0)</f>
        <v>0</v>
      </c>
      <c r="Q98" s="2">
        <f>IF($G98&gt;J98,MIN($G98-J98,K98-J98)*INDEX('2018_commission_structure-Start'!$A$21:$I$24,MATCH(calcs!$D98,'2018_commission_structure-Start'!$A$21:$A$24,0),MATCH(calcs!Q$1,'2018_commission_structure-Start'!$A$21:$I$21,0)),0)</f>
        <v>0</v>
      </c>
      <c r="R98" s="6">
        <f>IF(G98&gt;K98,(G98-K98)*INDEX('2018_commission_structure-Start'!$A$21:$I$24,MATCH(calcs!$D98,'2018_commission_structure-Start'!$A$21:$A$24,0),MATCH(calcs!R$1,'2018_commission_structure-Start'!$A$21:$I$21,0)),0)</f>
        <v>0</v>
      </c>
      <c r="S98" s="6">
        <f t="shared" si="13"/>
        <v>88607.32</v>
      </c>
      <c r="T98" s="6">
        <f t="shared" si="9"/>
        <v>145262.32</v>
      </c>
    </row>
    <row r="99" spans="1:20" x14ac:dyDescent="0.3">
      <c r="A99">
        <v>1085075834</v>
      </c>
      <c r="B99" t="s">
        <v>200</v>
      </c>
      <c r="C99" t="s">
        <v>201</v>
      </c>
      <c r="D99" t="s">
        <v>29</v>
      </c>
      <c r="E99" s="2">
        <v>56213</v>
      </c>
      <c r="F99">
        <f>COUNTIF(deals_closed!D:D,base_salary!A99)</f>
        <v>16</v>
      </c>
      <c r="G99" s="2">
        <f>SUMIF(deals_closed!D:D,calcs!A99,deals_closed!C:C)</f>
        <v>551017</v>
      </c>
      <c r="H99" s="2">
        <f>VLOOKUP(D99,'2018_commission_structure-Start'!$A$21:$I$24,9,FALSE)</f>
        <v>600000</v>
      </c>
      <c r="I99" s="6">
        <f t="shared" si="10"/>
        <v>750000</v>
      </c>
      <c r="J99" s="9">
        <f t="shared" si="11"/>
        <v>900000</v>
      </c>
      <c r="K99" s="9">
        <f t="shared" si="12"/>
        <v>1200000</v>
      </c>
      <c r="L99" s="8">
        <f t="shared" si="7"/>
        <v>0.91836166666666663</v>
      </c>
      <c r="M99" t="str">
        <f t="shared" si="8"/>
        <v>0-100%</v>
      </c>
      <c r="N99" s="6">
        <f>MIN(H99,G99)*INDEX('2018_commission_structure-Start'!$A$21:$I$24,MATCH(calcs!$D99,'2018_commission_structure-Start'!$A$21:$A$24,0),MATCH(calcs!N$1,'2018_commission_structure-Start'!$A$21:$I$21,0))</f>
        <v>71632.210000000006</v>
      </c>
      <c r="O99" s="2">
        <f>IF($G99&gt;H99,MIN($G99-H99,I99-H99)*INDEX('2018_commission_structure-Start'!$A$21:$I$24,MATCH(calcs!$D99,'2018_commission_structure-Start'!$A$21:$A$24,0),MATCH(calcs!O$1,'2018_commission_structure-Start'!$A$21:$I$21,0)),0)</f>
        <v>0</v>
      </c>
      <c r="P99" s="2">
        <f>IF($G99&gt;I99,MIN($G99-I99,J99-I99)*INDEX('2018_commission_structure-Start'!$A$21:$I$24,MATCH(calcs!$D99,'2018_commission_structure-Start'!$A$21:$A$24,0),MATCH(calcs!P$1,'2018_commission_structure-Start'!$A$21:$I$21,0)),0)</f>
        <v>0</v>
      </c>
      <c r="Q99" s="2">
        <f>IF($G99&gt;J99,MIN($G99-J99,K99-J99)*INDEX('2018_commission_structure-Start'!$A$21:$I$24,MATCH(calcs!$D99,'2018_commission_structure-Start'!$A$21:$A$24,0),MATCH(calcs!Q$1,'2018_commission_structure-Start'!$A$21:$I$21,0)),0)</f>
        <v>0</v>
      </c>
      <c r="R99" s="6">
        <f>IF(G99&gt;K99,(G99-K99)*INDEX('2018_commission_structure-Start'!$A$21:$I$24,MATCH(calcs!$D99,'2018_commission_structure-Start'!$A$21:$A$24,0),MATCH(calcs!R$1,'2018_commission_structure-Start'!$A$21:$I$21,0)),0)</f>
        <v>0</v>
      </c>
      <c r="S99" s="6">
        <f t="shared" si="13"/>
        <v>71632.210000000006</v>
      </c>
      <c r="T99" s="6">
        <f t="shared" si="9"/>
        <v>127845.21</v>
      </c>
    </row>
    <row r="100" spans="1:20" x14ac:dyDescent="0.3">
      <c r="A100">
        <v>9782845590</v>
      </c>
      <c r="B100" t="s">
        <v>202</v>
      </c>
      <c r="C100" t="s">
        <v>203</v>
      </c>
      <c r="D100" t="s">
        <v>10</v>
      </c>
      <c r="E100" s="2">
        <v>97594</v>
      </c>
      <c r="F100">
        <f>COUNTIF(deals_closed!D:D,base_salary!A100)</f>
        <v>18</v>
      </c>
      <c r="G100" s="2">
        <f>SUMIF(deals_closed!D:D,calcs!A100,deals_closed!C:C)</f>
        <v>727563</v>
      </c>
      <c r="H100" s="2">
        <f>VLOOKUP(D100,'2018_commission_structure-Start'!$A$21:$I$24,9,FALSE)</f>
        <v>750000</v>
      </c>
      <c r="I100" s="6">
        <f t="shared" si="10"/>
        <v>937500</v>
      </c>
      <c r="J100" s="9">
        <f t="shared" si="11"/>
        <v>1125000</v>
      </c>
      <c r="K100" s="9">
        <f t="shared" si="12"/>
        <v>1500000</v>
      </c>
      <c r="L100" s="8">
        <f t="shared" si="7"/>
        <v>0.97008399999999995</v>
      </c>
      <c r="M100" t="str">
        <f t="shared" si="8"/>
        <v>0-100%</v>
      </c>
      <c r="N100" s="6">
        <f>MIN(H100,G100)*INDEX('2018_commission_structure-Start'!$A$21:$I$24,MATCH(calcs!$D100,'2018_commission_structure-Start'!$A$21:$A$24,0),MATCH(calcs!N$1,'2018_commission_structure-Start'!$A$21:$I$21,0))</f>
        <v>109134.45</v>
      </c>
      <c r="O100" s="2">
        <f>IF($G100&gt;H100,MIN($G100-H100,I100-H100)*INDEX('2018_commission_structure-Start'!$A$21:$I$24,MATCH(calcs!$D100,'2018_commission_structure-Start'!$A$21:$A$24,0),MATCH(calcs!O$1,'2018_commission_structure-Start'!$A$21:$I$21,0)),0)</f>
        <v>0</v>
      </c>
      <c r="P100" s="2">
        <f>IF($G100&gt;I100,MIN($G100-I100,J100-I100)*INDEX('2018_commission_structure-Start'!$A$21:$I$24,MATCH(calcs!$D100,'2018_commission_structure-Start'!$A$21:$A$24,0),MATCH(calcs!P$1,'2018_commission_structure-Start'!$A$21:$I$21,0)),0)</f>
        <v>0</v>
      </c>
      <c r="Q100" s="2">
        <f>IF($G100&gt;J100,MIN($G100-J100,K100-J100)*INDEX('2018_commission_structure-Start'!$A$21:$I$24,MATCH(calcs!$D100,'2018_commission_structure-Start'!$A$21:$A$24,0),MATCH(calcs!Q$1,'2018_commission_structure-Start'!$A$21:$I$21,0)),0)</f>
        <v>0</v>
      </c>
      <c r="R100" s="6">
        <f>IF(G100&gt;K100,(G100-K100)*INDEX('2018_commission_structure-Start'!$A$21:$I$24,MATCH(calcs!$D100,'2018_commission_structure-Start'!$A$21:$A$24,0),MATCH(calcs!R$1,'2018_commission_structure-Start'!$A$21:$I$21,0)),0)</f>
        <v>0</v>
      </c>
      <c r="S100" s="6">
        <f t="shared" si="13"/>
        <v>109134.45</v>
      </c>
      <c r="T100" s="6">
        <f t="shared" si="9"/>
        <v>206728.45</v>
      </c>
    </row>
    <row r="101" spans="1:20" x14ac:dyDescent="0.3">
      <c r="A101">
        <v>115757341</v>
      </c>
      <c r="B101" t="s">
        <v>204</v>
      </c>
      <c r="C101" t="s">
        <v>205</v>
      </c>
      <c r="D101" t="s">
        <v>7</v>
      </c>
      <c r="E101" s="2">
        <v>45592</v>
      </c>
      <c r="F101">
        <f>COUNTIF(deals_closed!D:D,base_salary!A101)</f>
        <v>17</v>
      </c>
      <c r="G101" s="2">
        <f>SUMIF(deals_closed!D:D,calcs!A101,deals_closed!C:C)</f>
        <v>584140</v>
      </c>
      <c r="H101" s="2">
        <f>VLOOKUP(D101,'2018_commission_structure-Start'!$A$21:$I$24,9,FALSE)</f>
        <v>500000</v>
      </c>
      <c r="I101" s="6">
        <f t="shared" si="10"/>
        <v>625000</v>
      </c>
      <c r="J101" s="9">
        <f t="shared" si="11"/>
        <v>750000</v>
      </c>
      <c r="K101" s="9">
        <f t="shared" si="12"/>
        <v>1000000</v>
      </c>
      <c r="L101" s="8">
        <f t="shared" si="7"/>
        <v>1.16828</v>
      </c>
      <c r="M101" t="str">
        <f t="shared" si="8"/>
        <v>100-125%</v>
      </c>
      <c r="N101" s="6">
        <f>MIN(H101,G101)*INDEX('2018_commission_structure-Start'!$A$21:$I$24,MATCH(calcs!$D101,'2018_commission_structure-Start'!$A$21:$A$24,0),MATCH(calcs!N$1,'2018_commission_structure-Start'!$A$21:$I$21,0))</f>
        <v>50000</v>
      </c>
      <c r="O101" s="2">
        <f>IF($G101&gt;H101,MIN($G101-H101,I101-H101)*INDEX('2018_commission_structure-Start'!$A$21:$I$24,MATCH(calcs!$D101,'2018_commission_structure-Start'!$A$21:$A$24,0),MATCH(calcs!O$1,'2018_commission_structure-Start'!$A$21:$I$21,0)),0)</f>
        <v>12621</v>
      </c>
      <c r="P101" s="2">
        <f>IF($G101&gt;I101,MIN($G101-I101,J101-I101)*INDEX('2018_commission_structure-Start'!$A$21:$I$24,MATCH(calcs!$D101,'2018_commission_structure-Start'!$A$21:$A$24,0),MATCH(calcs!P$1,'2018_commission_structure-Start'!$A$21:$I$21,0)),0)</f>
        <v>0</v>
      </c>
      <c r="Q101" s="2">
        <f>IF($G101&gt;J101,MIN($G101-J101,K101-J101)*INDEX('2018_commission_structure-Start'!$A$21:$I$24,MATCH(calcs!$D101,'2018_commission_structure-Start'!$A$21:$A$24,0),MATCH(calcs!Q$1,'2018_commission_structure-Start'!$A$21:$I$21,0)),0)</f>
        <v>0</v>
      </c>
      <c r="R101" s="6">
        <f>IF(G101&gt;K101,(G101-K101)*INDEX('2018_commission_structure-Start'!$A$21:$I$24,MATCH(calcs!$D101,'2018_commission_structure-Start'!$A$21:$A$24,0),MATCH(calcs!R$1,'2018_commission_structure-Start'!$A$21:$I$21,0)),0)</f>
        <v>0</v>
      </c>
      <c r="S101" s="6">
        <f t="shared" si="13"/>
        <v>62621</v>
      </c>
      <c r="T101" s="6">
        <f t="shared" si="9"/>
        <v>108213</v>
      </c>
    </row>
    <row r="102" spans="1:20" x14ac:dyDescent="0.3">
      <c r="A102">
        <v>1755716656</v>
      </c>
      <c r="B102" t="s">
        <v>206</v>
      </c>
      <c r="C102" t="s">
        <v>207</v>
      </c>
      <c r="D102" t="s">
        <v>7</v>
      </c>
      <c r="E102" s="2">
        <v>47083</v>
      </c>
      <c r="F102">
        <f>COUNTIF(deals_closed!D:D,base_salary!A102)</f>
        <v>20</v>
      </c>
      <c r="G102" s="2">
        <f>SUMIF(deals_closed!D:D,calcs!A102,deals_closed!C:C)</f>
        <v>720615</v>
      </c>
      <c r="H102" s="2">
        <f>VLOOKUP(D102,'2018_commission_structure-Start'!$A$21:$I$24,9,FALSE)</f>
        <v>500000</v>
      </c>
      <c r="I102" s="6">
        <f t="shared" si="10"/>
        <v>625000</v>
      </c>
      <c r="J102" s="9">
        <f t="shared" si="11"/>
        <v>750000</v>
      </c>
      <c r="K102" s="9">
        <f t="shared" si="12"/>
        <v>1000000</v>
      </c>
      <c r="L102" s="8">
        <f t="shared" si="7"/>
        <v>1.44123</v>
      </c>
      <c r="M102" t="str">
        <f t="shared" si="8"/>
        <v>125-150%</v>
      </c>
      <c r="N102" s="6">
        <f>MIN(H102,G102)*INDEX('2018_commission_structure-Start'!$A$21:$I$24,MATCH(calcs!$D102,'2018_commission_structure-Start'!$A$21:$A$24,0),MATCH(calcs!N$1,'2018_commission_structure-Start'!$A$21:$I$21,0))</f>
        <v>50000</v>
      </c>
      <c r="O102" s="2">
        <f>IF($G102&gt;H102,MIN($G102-H102,I102-H102)*INDEX('2018_commission_structure-Start'!$A$21:$I$24,MATCH(calcs!$D102,'2018_commission_structure-Start'!$A$21:$A$24,0),MATCH(calcs!O$1,'2018_commission_structure-Start'!$A$21:$I$21,0)),0)</f>
        <v>18750</v>
      </c>
      <c r="P102" s="2">
        <f>IF($G102&gt;I102,MIN($G102-I102,J102-I102)*INDEX('2018_commission_structure-Start'!$A$21:$I$24,MATCH(calcs!$D102,'2018_commission_structure-Start'!$A$21:$A$24,0),MATCH(calcs!P$1,'2018_commission_structure-Start'!$A$21:$I$21,0)),0)</f>
        <v>17210.7</v>
      </c>
      <c r="Q102" s="2">
        <f>IF($G102&gt;J102,MIN($G102-J102,K102-J102)*INDEX('2018_commission_structure-Start'!$A$21:$I$24,MATCH(calcs!$D102,'2018_commission_structure-Start'!$A$21:$A$24,0),MATCH(calcs!Q$1,'2018_commission_structure-Start'!$A$21:$I$21,0)),0)</f>
        <v>0</v>
      </c>
      <c r="R102" s="6">
        <f>IF(G102&gt;K102,(G102-K102)*INDEX('2018_commission_structure-Start'!$A$21:$I$24,MATCH(calcs!$D102,'2018_commission_structure-Start'!$A$21:$A$24,0),MATCH(calcs!R$1,'2018_commission_structure-Start'!$A$21:$I$21,0)),0)</f>
        <v>0</v>
      </c>
      <c r="S102" s="6">
        <f t="shared" si="13"/>
        <v>85960.7</v>
      </c>
      <c r="T102" s="6">
        <f t="shared" si="9"/>
        <v>133043.70000000001</v>
      </c>
    </row>
    <row r="103" spans="1:20" x14ac:dyDescent="0.3">
      <c r="A103">
        <v>3145039288</v>
      </c>
      <c r="B103" t="s">
        <v>208</v>
      </c>
      <c r="C103" t="s">
        <v>209</v>
      </c>
      <c r="D103" t="s">
        <v>7</v>
      </c>
      <c r="E103" s="2">
        <v>43162</v>
      </c>
      <c r="F103">
        <f>COUNTIF(deals_closed!D:D,base_salary!A103)</f>
        <v>21</v>
      </c>
      <c r="G103" s="2">
        <f>SUMIF(deals_closed!D:D,calcs!A103,deals_closed!C:C)</f>
        <v>729900</v>
      </c>
      <c r="H103" s="2">
        <f>VLOOKUP(D103,'2018_commission_structure-Start'!$A$21:$I$24,9,FALSE)</f>
        <v>500000</v>
      </c>
      <c r="I103" s="6">
        <f t="shared" si="10"/>
        <v>625000</v>
      </c>
      <c r="J103" s="9">
        <f t="shared" si="11"/>
        <v>750000</v>
      </c>
      <c r="K103" s="9">
        <f t="shared" si="12"/>
        <v>1000000</v>
      </c>
      <c r="L103" s="8">
        <f t="shared" si="7"/>
        <v>1.4598</v>
      </c>
      <c r="M103" t="str">
        <f t="shared" si="8"/>
        <v>125-150%</v>
      </c>
      <c r="N103" s="6">
        <f>MIN(H103,G103)*INDEX('2018_commission_structure-Start'!$A$21:$I$24,MATCH(calcs!$D103,'2018_commission_structure-Start'!$A$21:$A$24,0),MATCH(calcs!N$1,'2018_commission_structure-Start'!$A$21:$I$21,0))</f>
        <v>50000</v>
      </c>
      <c r="O103" s="2">
        <f>IF($G103&gt;H103,MIN($G103-H103,I103-H103)*INDEX('2018_commission_structure-Start'!$A$21:$I$24,MATCH(calcs!$D103,'2018_commission_structure-Start'!$A$21:$A$24,0),MATCH(calcs!O$1,'2018_commission_structure-Start'!$A$21:$I$21,0)),0)</f>
        <v>18750</v>
      </c>
      <c r="P103" s="2">
        <f>IF($G103&gt;I103,MIN($G103-I103,J103-I103)*INDEX('2018_commission_structure-Start'!$A$21:$I$24,MATCH(calcs!$D103,'2018_commission_structure-Start'!$A$21:$A$24,0),MATCH(calcs!P$1,'2018_commission_structure-Start'!$A$21:$I$21,0)),0)</f>
        <v>18882</v>
      </c>
      <c r="Q103" s="2">
        <f>IF($G103&gt;J103,MIN($G103-J103,K103-J103)*INDEX('2018_commission_structure-Start'!$A$21:$I$24,MATCH(calcs!$D103,'2018_commission_structure-Start'!$A$21:$A$24,0),MATCH(calcs!Q$1,'2018_commission_structure-Start'!$A$21:$I$21,0)),0)</f>
        <v>0</v>
      </c>
      <c r="R103" s="6">
        <f>IF(G103&gt;K103,(G103-K103)*INDEX('2018_commission_structure-Start'!$A$21:$I$24,MATCH(calcs!$D103,'2018_commission_structure-Start'!$A$21:$A$24,0),MATCH(calcs!R$1,'2018_commission_structure-Start'!$A$21:$I$21,0)),0)</f>
        <v>0</v>
      </c>
      <c r="S103" s="6">
        <f t="shared" si="13"/>
        <v>87632</v>
      </c>
      <c r="T103" s="6">
        <f t="shared" si="9"/>
        <v>130794</v>
      </c>
    </row>
    <row r="104" spans="1:20" x14ac:dyDescent="0.3">
      <c r="A104">
        <v>8047841793</v>
      </c>
      <c r="B104" t="s">
        <v>210</v>
      </c>
      <c r="C104" t="s">
        <v>211</v>
      </c>
      <c r="D104" t="s">
        <v>7</v>
      </c>
      <c r="E104" s="2">
        <v>46338</v>
      </c>
      <c r="F104">
        <f>COUNTIF(deals_closed!D:D,base_salary!A104)</f>
        <v>18</v>
      </c>
      <c r="G104" s="2">
        <f>SUMIF(deals_closed!D:D,calcs!A104,deals_closed!C:C)</f>
        <v>608630</v>
      </c>
      <c r="H104" s="2">
        <f>VLOOKUP(D104,'2018_commission_structure-Start'!$A$21:$I$24,9,FALSE)</f>
        <v>500000</v>
      </c>
      <c r="I104" s="6">
        <f t="shared" si="10"/>
        <v>625000</v>
      </c>
      <c r="J104" s="9">
        <f t="shared" si="11"/>
        <v>750000</v>
      </c>
      <c r="K104" s="9">
        <f t="shared" si="12"/>
        <v>1000000</v>
      </c>
      <c r="L104" s="8">
        <f t="shared" si="7"/>
        <v>1.21726</v>
      </c>
      <c r="M104" t="str">
        <f t="shared" si="8"/>
        <v>100-125%</v>
      </c>
      <c r="N104" s="6">
        <f>MIN(H104,G104)*INDEX('2018_commission_structure-Start'!$A$21:$I$24,MATCH(calcs!$D104,'2018_commission_structure-Start'!$A$21:$A$24,0),MATCH(calcs!N$1,'2018_commission_structure-Start'!$A$21:$I$21,0))</f>
        <v>50000</v>
      </c>
      <c r="O104" s="2">
        <f>IF($G104&gt;H104,MIN($G104-H104,I104-H104)*INDEX('2018_commission_structure-Start'!$A$21:$I$24,MATCH(calcs!$D104,'2018_commission_structure-Start'!$A$21:$A$24,0),MATCH(calcs!O$1,'2018_commission_structure-Start'!$A$21:$I$21,0)),0)</f>
        <v>16294.5</v>
      </c>
      <c r="P104" s="2">
        <f>IF($G104&gt;I104,MIN($G104-I104,J104-I104)*INDEX('2018_commission_structure-Start'!$A$21:$I$24,MATCH(calcs!$D104,'2018_commission_structure-Start'!$A$21:$A$24,0),MATCH(calcs!P$1,'2018_commission_structure-Start'!$A$21:$I$21,0)),0)</f>
        <v>0</v>
      </c>
      <c r="Q104" s="2">
        <f>IF($G104&gt;J104,MIN($G104-J104,K104-J104)*INDEX('2018_commission_structure-Start'!$A$21:$I$24,MATCH(calcs!$D104,'2018_commission_structure-Start'!$A$21:$A$24,0),MATCH(calcs!Q$1,'2018_commission_structure-Start'!$A$21:$I$21,0)),0)</f>
        <v>0</v>
      </c>
      <c r="R104" s="6">
        <f>IF(G104&gt;K104,(G104-K104)*INDEX('2018_commission_structure-Start'!$A$21:$I$24,MATCH(calcs!$D104,'2018_commission_structure-Start'!$A$21:$A$24,0),MATCH(calcs!R$1,'2018_commission_structure-Start'!$A$21:$I$21,0)),0)</f>
        <v>0</v>
      </c>
      <c r="S104" s="6">
        <f t="shared" si="13"/>
        <v>66294.5</v>
      </c>
      <c r="T104" s="6">
        <f t="shared" si="9"/>
        <v>112632.5</v>
      </c>
    </row>
    <row r="105" spans="1:20" x14ac:dyDescent="0.3">
      <c r="A105">
        <v>9617190826</v>
      </c>
      <c r="B105" t="s">
        <v>212</v>
      </c>
      <c r="C105" t="s">
        <v>213</v>
      </c>
      <c r="D105" t="s">
        <v>29</v>
      </c>
      <c r="E105" s="2">
        <v>57033</v>
      </c>
      <c r="F105">
        <f>COUNTIF(deals_closed!D:D,base_salary!A105)</f>
        <v>16</v>
      </c>
      <c r="G105" s="2">
        <f>SUMIF(deals_closed!D:D,calcs!A105,deals_closed!C:C)</f>
        <v>621858</v>
      </c>
      <c r="H105" s="2">
        <f>VLOOKUP(D105,'2018_commission_structure-Start'!$A$21:$I$24,9,FALSE)</f>
        <v>600000</v>
      </c>
      <c r="I105" s="6">
        <f t="shared" si="10"/>
        <v>750000</v>
      </c>
      <c r="J105" s="9">
        <f t="shared" si="11"/>
        <v>900000</v>
      </c>
      <c r="K105" s="9">
        <f t="shared" si="12"/>
        <v>1200000</v>
      </c>
      <c r="L105" s="8">
        <f t="shared" si="7"/>
        <v>1.03643</v>
      </c>
      <c r="M105" t="str">
        <f t="shared" si="8"/>
        <v>100-125%</v>
      </c>
      <c r="N105" s="6">
        <f>MIN(H105,G105)*INDEX('2018_commission_structure-Start'!$A$21:$I$24,MATCH(calcs!$D105,'2018_commission_structure-Start'!$A$21:$A$24,0),MATCH(calcs!N$1,'2018_commission_structure-Start'!$A$21:$I$21,0))</f>
        <v>78000</v>
      </c>
      <c r="O105" s="2">
        <f>IF($G105&gt;H105,MIN($G105-H105,I105-H105)*INDEX('2018_commission_structure-Start'!$A$21:$I$24,MATCH(calcs!$D105,'2018_commission_structure-Start'!$A$21:$A$24,0),MATCH(calcs!O$1,'2018_commission_structure-Start'!$A$21:$I$21,0)),0)</f>
        <v>3715.86</v>
      </c>
      <c r="P105" s="2">
        <f>IF($G105&gt;I105,MIN($G105-I105,J105-I105)*INDEX('2018_commission_structure-Start'!$A$21:$I$24,MATCH(calcs!$D105,'2018_commission_structure-Start'!$A$21:$A$24,0),MATCH(calcs!P$1,'2018_commission_structure-Start'!$A$21:$I$21,0)),0)</f>
        <v>0</v>
      </c>
      <c r="Q105" s="2">
        <f>IF($G105&gt;J105,MIN($G105-J105,K105-J105)*INDEX('2018_commission_structure-Start'!$A$21:$I$24,MATCH(calcs!$D105,'2018_commission_structure-Start'!$A$21:$A$24,0),MATCH(calcs!Q$1,'2018_commission_structure-Start'!$A$21:$I$21,0)),0)</f>
        <v>0</v>
      </c>
      <c r="R105" s="6">
        <f>IF(G105&gt;K105,(G105-K105)*INDEX('2018_commission_structure-Start'!$A$21:$I$24,MATCH(calcs!$D105,'2018_commission_structure-Start'!$A$21:$A$24,0),MATCH(calcs!R$1,'2018_commission_structure-Start'!$A$21:$I$21,0)),0)</f>
        <v>0</v>
      </c>
      <c r="S105" s="6">
        <f t="shared" si="13"/>
        <v>81715.86</v>
      </c>
      <c r="T105" s="6">
        <f t="shared" si="9"/>
        <v>138748.85999999999</v>
      </c>
    </row>
    <row r="106" spans="1:20" x14ac:dyDescent="0.3">
      <c r="A106">
        <v>8658719154</v>
      </c>
      <c r="B106" t="s">
        <v>214</v>
      </c>
      <c r="C106" t="s">
        <v>215</v>
      </c>
      <c r="D106" t="s">
        <v>10</v>
      </c>
      <c r="E106" s="2">
        <v>114511</v>
      </c>
      <c r="F106">
        <f>COUNTIF(deals_closed!D:D,base_salary!A106)</f>
        <v>15</v>
      </c>
      <c r="G106" s="2">
        <f>SUMIF(deals_closed!D:D,calcs!A106,deals_closed!C:C)</f>
        <v>551370</v>
      </c>
      <c r="H106" s="2">
        <f>VLOOKUP(D106,'2018_commission_structure-Start'!$A$21:$I$24,9,FALSE)</f>
        <v>750000</v>
      </c>
      <c r="I106" s="6">
        <f t="shared" si="10"/>
        <v>937500</v>
      </c>
      <c r="J106" s="9">
        <f t="shared" si="11"/>
        <v>1125000</v>
      </c>
      <c r="K106" s="9">
        <f t="shared" si="12"/>
        <v>1500000</v>
      </c>
      <c r="L106" s="8">
        <f t="shared" si="7"/>
        <v>0.73516000000000004</v>
      </c>
      <c r="M106" t="str">
        <f t="shared" si="8"/>
        <v>0-100%</v>
      </c>
      <c r="N106" s="6">
        <f>MIN(H106,G106)*INDEX('2018_commission_structure-Start'!$A$21:$I$24,MATCH(calcs!$D106,'2018_commission_structure-Start'!$A$21:$A$24,0),MATCH(calcs!N$1,'2018_commission_structure-Start'!$A$21:$I$21,0))</f>
        <v>82705.5</v>
      </c>
      <c r="O106" s="2">
        <f>IF($G106&gt;H106,MIN($G106-H106,I106-H106)*INDEX('2018_commission_structure-Start'!$A$21:$I$24,MATCH(calcs!$D106,'2018_commission_structure-Start'!$A$21:$A$24,0),MATCH(calcs!O$1,'2018_commission_structure-Start'!$A$21:$I$21,0)),0)</f>
        <v>0</v>
      </c>
      <c r="P106" s="2">
        <f>IF($G106&gt;I106,MIN($G106-I106,J106-I106)*INDEX('2018_commission_structure-Start'!$A$21:$I$24,MATCH(calcs!$D106,'2018_commission_structure-Start'!$A$21:$A$24,0),MATCH(calcs!P$1,'2018_commission_structure-Start'!$A$21:$I$21,0)),0)</f>
        <v>0</v>
      </c>
      <c r="Q106" s="2">
        <f>IF($G106&gt;J106,MIN($G106-J106,K106-J106)*INDEX('2018_commission_structure-Start'!$A$21:$I$24,MATCH(calcs!$D106,'2018_commission_structure-Start'!$A$21:$A$24,0),MATCH(calcs!Q$1,'2018_commission_structure-Start'!$A$21:$I$21,0)),0)</f>
        <v>0</v>
      </c>
      <c r="R106" s="6">
        <f>IF(G106&gt;K106,(G106-K106)*INDEX('2018_commission_structure-Start'!$A$21:$I$24,MATCH(calcs!$D106,'2018_commission_structure-Start'!$A$21:$A$24,0),MATCH(calcs!R$1,'2018_commission_structure-Start'!$A$21:$I$21,0)),0)</f>
        <v>0</v>
      </c>
      <c r="S106" s="6">
        <f t="shared" si="13"/>
        <v>82705.5</v>
      </c>
      <c r="T106" s="6">
        <f t="shared" si="9"/>
        <v>197216.5</v>
      </c>
    </row>
    <row r="107" spans="1:20" x14ac:dyDescent="0.3">
      <c r="A107">
        <v>8482007106</v>
      </c>
      <c r="B107" t="s">
        <v>216</v>
      </c>
      <c r="C107" t="s">
        <v>217</v>
      </c>
      <c r="D107" t="s">
        <v>10</v>
      </c>
      <c r="E107" s="2">
        <v>80762</v>
      </c>
      <c r="F107">
        <f>COUNTIF(deals_closed!D:D,base_salary!A107)</f>
        <v>19</v>
      </c>
      <c r="G107" s="2">
        <f>SUMIF(deals_closed!D:D,calcs!A107,deals_closed!C:C)</f>
        <v>672476</v>
      </c>
      <c r="H107" s="2">
        <f>VLOOKUP(D107,'2018_commission_structure-Start'!$A$21:$I$24,9,FALSE)</f>
        <v>750000</v>
      </c>
      <c r="I107" s="6">
        <f t="shared" si="10"/>
        <v>937500</v>
      </c>
      <c r="J107" s="9">
        <f t="shared" si="11"/>
        <v>1125000</v>
      </c>
      <c r="K107" s="9">
        <f t="shared" si="12"/>
        <v>1500000</v>
      </c>
      <c r="L107" s="8">
        <f t="shared" si="7"/>
        <v>0.89663466666666669</v>
      </c>
      <c r="M107" t="str">
        <f t="shared" si="8"/>
        <v>0-100%</v>
      </c>
      <c r="N107" s="6">
        <f>MIN(H107,G107)*INDEX('2018_commission_structure-Start'!$A$21:$I$24,MATCH(calcs!$D107,'2018_commission_structure-Start'!$A$21:$A$24,0),MATCH(calcs!N$1,'2018_commission_structure-Start'!$A$21:$I$21,0))</f>
        <v>100871.4</v>
      </c>
      <c r="O107" s="2">
        <f>IF($G107&gt;H107,MIN($G107-H107,I107-H107)*INDEX('2018_commission_structure-Start'!$A$21:$I$24,MATCH(calcs!$D107,'2018_commission_structure-Start'!$A$21:$A$24,0),MATCH(calcs!O$1,'2018_commission_structure-Start'!$A$21:$I$21,0)),0)</f>
        <v>0</v>
      </c>
      <c r="P107" s="2">
        <f>IF($G107&gt;I107,MIN($G107-I107,J107-I107)*INDEX('2018_commission_structure-Start'!$A$21:$I$24,MATCH(calcs!$D107,'2018_commission_structure-Start'!$A$21:$A$24,0),MATCH(calcs!P$1,'2018_commission_structure-Start'!$A$21:$I$21,0)),0)</f>
        <v>0</v>
      </c>
      <c r="Q107" s="2">
        <f>IF($G107&gt;J107,MIN($G107-J107,K107-J107)*INDEX('2018_commission_structure-Start'!$A$21:$I$24,MATCH(calcs!$D107,'2018_commission_structure-Start'!$A$21:$A$24,0),MATCH(calcs!Q$1,'2018_commission_structure-Start'!$A$21:$I$21,0)),0)</f>
        <v>0</v>
      </c>
      <c r="R107" s="6">
        <f>IF(G107&gt;K107,(G107-K107)*INDEX('2018_commission_structure-Start'!$A$21:$I$24,MATCH(calcs!$D107,'2018_commission_structure-Start'!$A$21:$A$24,0),MATCH(calcs!R$1,'2018_commission_structure-Start'!$A$21:$I$21,0)),0)</f>
        <v>0</v>
      </c>
      <c r="S107" s="6">
        <f t="shared" si="13"/>
        <v>100871.4</v>
      </c>
      <c r="T107" s="6">
        <f t="shared" si="9"/>
        <v>181633.4</v>
      </c>
    </row>
    <row r="108" spans="1:20" x14ac:dyDescent="0.3">
      <c r="A108">
        <v>9516781780</v>
      </c>
      <c r="B108" t="s">
        <v>218</v>
      </c>
      <c r="C108" t="s">
        <v>219</v>
      </c>
      <c r="D108" t="s">
        <v>29</v>
      </c>
      <c r="E108" s="2">
        <v>55345</v>
      </c>
      <c r="F108">
        <f>COUNTIF(deals_closed!D:D,base_salary!A108)</f>
        <v>22</v>
      </c>
      <c r="G108" s="2">
        <f>SUMIF(deals_closed!D:D,calcs!A108,deals_closed!C:C)</f>
        <v>879851</v>
      </c>
      <c r="H108" s="2">
        <f>VLOOKUP(D108,'2018_commission_structure-Start'!$A$21:$I$24,9,FALSE)</f>
        <v>600000</v>
      </c>
      <c r="I108" s="6">
        <f t="shared" si="10"/>
        <v>750000</v>
      </c>
      <c r="J108" s="9">
        <f t="shared" si="11"/>
        <v>900000</v>
      </c>
      <c r="K108" s="9">
        <f t="shared" si="12"/>
        <v>1200000</v>
      </c>
      <c r="L108" s="8">
        <f t="shared" si="7"/>
        <v>1.4664183333333334</v>
      </c>
      <c r="M108" t="str">
        <f t="shared" si="8"/>
        <v>125-150%</v>
      </c>
      <c r="N108" s="6">
        <f>MIN(H108,G108)*INDEX('2018_commission_structure-Start'!$A$21:$I$24,MATCH(calcs!$D108,'2018_commission_structure-Start'!$A$21:$A$24,0),MATCH(calcs!N$1,'2018_commission_structure-Start'!$A$21:$I$21,0))</f>
        <v>78000</v>
      </c>
      <c r="O108" s="2">
        <f>IF($G108&gt;H108,MIN($G108-H108,I108-H108)*INDEX('2018_commission_structure-Start'!$A$21:$I$24,MATCH(calcs!$D108,'2018_commission_structure-Start'!$A$21:$A$24,0),MATCH(calcs!O$1,'2018_commission_structure-Start'!$A$21:$I$21,0)),0)</f>
        <v>25500.000000000004</v>
      </c>
      <c r="P108" s="2">
        <f>IF($G108&gt;I108,MIN($G108-I108,J108-I108)*INDEX('2018_commission_structure-Start'!$A$21:$I$24,MATCH(calcs!$D108,'2018_commission_structure-Start'!$A$21:$A$24,0),MATCH(calcs!P$1,'2018_commission_structure-Start'!$A$21:$I$21,0)),0)</f>
        <v>27268.71</v>
      </c>
      <c r="Q108" s="2">
        <f>IF($G108&gt;J108,MIN($G108-J108,K108-J108)*INDEX('2018_commission_structure-Start'!$A$21:$I$24,MATCH(calcs!$D108,'2018_commission_structure-Start'!$A$21:$A$24,0),MATCH(calcs!Q$1,'2018_commission_structure-Start'!$A$21:$I$21,0)),0)</f>
        <v>0</v>
      </c>
      <c r="R108" s="6">
        <f>IF(G108&gt;K108,(G108-K108)*INDEX('2018_commission_structure-Start'!$A$21:$I$24,MATCH(calcs!$D108,'2018_commission_structure-Start'!$A$21:$A$24,0),MATCH(calcs!R$1,'2018_commission_structure-Start'!$A$21:$I$21,0)),0)</f>
        <v>0</v>
      </c>
      <c r="S108" s="6">
        <f t="shared" si="13"/>
        <v>130768.70999999999</v>
      </c>
      <c r="T108" s="6">
        <f t="shared" si="9"/>
        <v>186113.71</v>
      </c>
    </row>
    <row r="109" spans="1:20" x14ac:dyDescent="0.3">
      <c r="A109">
        <v>7180536660</v>
      </c>
      <c r="B109" t="s">
        <v>220</v>
      </c>
      <c r="C109" t="s">
        <v>221</v>
      </c>
      <c r="D109" t="s">
        <v>7</v>
      </c>
      <c r="E109" s="2">
        <v>34861</v>
      </c>
      <c r="F109">
        <f>COUNTIF(deals_closed!D:D,base_salary!A109)</f>
        <v>20</v>
      </c>
      <c r="G109" s="2">
        <f>SUMIF(deals_closed!D:D,calcs!A109,deals_closed!C:C)</f>
        <v>697052</v>
      </c>
      <c r="H109" s="2">
        <f>VLOOKUP(D109,'2018_commission_structure-Start'!$A$21:$I$24,9,FALSE)</f>
        <v>500000</v>
      </c>
      <c r="I109" s="6">
        <f t="shared" si="10"/>
        <v>625000</v>
      </c>
      <c r="J109" s="9">
        <f t="shared" si="11"/>
        <v>750000</v>
      </c>
      <c r="K109" s="9">
        <f t="shared" si="12"/>
        <v>1000000</v>
      </c>
      <c r="L109" s="8">
        <f t="shared" si="7"/>
        <v>1.394104</v>
      </c>
      <c r="M109" t="str">
        <f t="shared" si="8"/>
        <v>125-150%</v>
      </c>
      <c r="N109" s="6">
        <f>MIN(H109,G109)*INDEX('2018_commission_structure-Start'!$A$21:$I$24,MATCH(calcs!$D109,'2018_commission_structure-Start'!$A$21:$A$24,0),MATCH(calcs!N$1,'2018_commission_structure-Start'!$A$21:$I$21,0))</f>
        <v>50000</v>
      </c>
      <c r="O109" s="2">
        <f>IF($G109&gt;H109,MIN($G109-H109,I109-H109)*INDEX('2018_commission_structure-Start'!$A$21:$I$24,MATCH(calcs!$D109,'2018_commission_structure-Start'!$A$21:$A$24,0),MATCH(calcs!O$1,'2018_commission_structure-Start'!$A$21:$I$21,0)),0)</f>
        <v>18750</v>
      </c>
      <c r="P109" s="2">
        <f>IF($G109&gt;I109,MIN($G109-I109,J109-I109)*INDEX('2018_commission_structure-Start'!$A$21:$I$24,MATCH(calcs!$D109,'2018_commission_structure-Start'!$A$21:$A$24,0),MATCH(calcs!P$1,'2018_commission_structure-Start'!$A$21:$I$21,0)),0)</f>
        <v>12969.359999999999</v>
      </c>
      <c r="Q109" s="2">
        <f>IF($G109&gt;J109,MIN($G109-J109,K109-J109)*INDEX('2018_commission_structure-Start'!$A$21:$I$24,MATCH(calcs!$D109,'2018_commission_structure-Start'!$A$21:$A$24,0),MATCH(calcs!Q$1,'2018_commission_structure-Start'!$A$21:$I$21,0)),0)</f>
        <v>0</v>
      </c>
      <c r="R109" s="6">
        <f>IF(G109&gt;K109,(G109-K109)*INDEX('2018_commission_structure-Start'!$A$21:$I$24,MATCH(calcs!$D109,'2018_commission_structure-Start'!$A$21:$A$24,0),MATCH(calcs!R$1,'2018_commission_structure-Start'!$A$21:$I$21,0)),0)</f>
        <v>0</v>
      </c>
      <c r="S109" s="6">
        <f t="shared" si="13"/>
        <v>81719.360000000001</v>
      </c>
      <c r="T109" s="6">
        <f t="shared" si="9"/>
        <v>116580.36</v>
      </c>
    </row>
    <row r="110" spans="1:20" x14ac:dyDescent="0.3">
      <c r="A110">
        <v>3597778305</v>
      </c>
      <c r="B110" t="s">
        <v>222</v>
      </c>
      <c r="C110" t="s">
        <v>223</v>
      </c>
      <c r="D110" t="s">
        <v>10</v>
      </c>
      <c r="E110" s="2">
        <v>101808</v>
      </c>
      <c r="F110">
        <f>COUNTIF(deals_closed!D:D,base_salary!A110)</f>
        <v>29</v>
      </c>
      <c r="G110" s="2">
        <f>SUMIF(deals_closed!D:D,calcs!A110,deals_closed!C:C)</f>
        <v>1153023</v>
      </c>
      <c r="H110" s="2">
        <f>VLOOKUP(D110,'2018_commission_structure-Start'!$A$21:$I$24,9,FALSE)</f>
        <v>750000</v>
      </c>
      <c r="I110" s="6">
        <f t="shared" si="10"/>
        <v>937500</v>
      </c>
      <c r="J110" s="9">
        <f t="shared" si="11"/>
        <v>1125000</v>
      </c>
      <c r="K110" s="9">
        <f t="shared" si="12"/>
        <v>1500000</v>
      </c>
      <c r="L110" s="8">
        <f t="shared" si="7"/>
        <v>1.537364</v>
      </c>
      <c r="M110" t="str">
        <f t="shared" si="8"/>
        <v>150-200%</v>
      </c>
      <c r="N110" s="6">
        <f>MIN(H110,G110)*INDEX('2018_commission_structure-Start'!$A$21:$I$24,MATCH(calcs!$D110,'2018_commission_structure-Start'!$A$21:$A$24,0),MATCH(calcs!N$1,'2018_commission_structure-Start'!$A$21:$I$21,0))</f>
        <v>112500</v>
      </c>
      <c r="O110" s="2">
        <f>IF($G110&gt;H110,MIN($G110-H110,I110-H110)*INDEX('2018_commission_structure-Start'!$A$21:$I$24,MATCH(calcs!$D110,'2018_commission_structure-Start'!$A$21:$A$24,0),MATCH(calcs!O$1,'2018_commission_structure-Start'!$A$21:$I$21,0)),0)</f>
        <v>35625</v>
      </c>
      <c r="P110" s="2">
        <f>IF($G110&gt;I110,MIN($G110-I110,J110-I110)*INDEX('2018_commission_structure-Start'!$A$21:$I$24,MATCH(calcs!$D110,'2018_commission_structure-Start'!$A$21:$A$24,0),MATCH(calcs!P$1,'2018_commission_structure-Start'!$A$21:$I$21,0)),0)</f>
        <v>43125</v>
      </c>
      <c r="Q110" s="2">
        <f>IF($G110&gt;J110,MIN($G110-J110,K110-J110)*INDEX('2018_commission_structure-Start'!$A$21:$I$24,MATCH(calcs!$D110,'2018_commission_structure-Start'!$A$21:$A$24,0),MATCH(calcs!Q$1,'2018_commission_structure-Start'!$A$21:$I$21,0)),0)</f>
        <v>8406.9</v>
      </c>
      <c r="R110" s="6">
        <f>IF(G110&gt;K110,(G110-K110)*INDEX('2018_commission_structure-Start'!$A$21:$I$24,MATCH(calcs!$D110,'2018_commission_structure-Start'!$A$21:$A$24,0),MATCH(calcs!R$1,'2018_commission_structure-Start'!$A$21:$I$21,0)),0)</f>
        <v>0</v>
      </c>
      <c r="S110" s="6">
        <f t="shared" si="13"/>
        <v>199656.9</v>
      </c>
      <c r="T110" s="6">
        <f t="shared" si="9"/>
        <v>301464.90000000002</v>
      </c>
    </row>
    <row r="111" spans="1:20" x14ac:dyDescent="0.3">
      <c r="A111">
        <v>9293760045</v>
      </c>
      <c r="B111" t="s">
        <v>224</v>
      </c>
      <c r="C111" t="s">
        <v>225</v>
      </c>
      <c r="D111" t="s">
        <v>7</v>
      </c>
      <c r="E111" s="2">
        <v>48405</v>
      </c>
      <c r="F111">
        <f>COUNTIF(deals_closed!D:D,base_salary!A111)</f>
        <v>18</v>
      </c>
      <c r="G111" s="2">
        <f>SUMIF(deals_closed!D:D,calcs!A111,deals_closed!C:C)</f>
        <v>583650</v>
      </c>
      <c r="H111" s="2">
        <f>VLOOKUP(D111,'2018_commission_structure-Start'!$A$21:$I$24,9,FALSE)</f>
        <v>500000</v>
      </c>
      <c r="I111" s="6">
        <f t="shared" si="10"/>
        <v>625000</v>
      </c>
      <c r="J111" s="9">
        <f t="shared" si="11"/>
        <v>750000</v>
      </c>
      <c r="K111" s="9">
        <f t="shared" si="12"/>
        <v>1000000</v>
      </c>
      <c r="L111" s="8">
        <f t="shared" si="7"/>
        <v>1.1673</v>
      </c>
      <c r="M111" t="str">
        <f t="shared" si="8"/>
        <v>100-125%</v>
      </c>
      <c r="N111" s="6">
        <f>MIN(H111,G111)*INDEX('2018_commission_structure-Start'!$A$21:$I$24,MATCH(calcs!$D111,'2018_commission_structure-Start'!$A$21:$A$24,0),MATCH(calcs!N$1,'2018_commission_structure-Start'!$A$21:$I$21,0))</f>
        <v>50000</v>
      </c>
      <c r="O111" s="2">
        <f>IF($G111&gt;H111,MIN($G111-H111,I111-H111)*INDEX('2018_commission_structure-Start'!$A$21:$I$24,MATCH(calcs!$D111,'2018_commission_structure-Start'!$A$21:$A$24,0),MATCH(calcs!O$1,'2018_commission_structure-Start'!$A$21:$I$21,0)),0)</f>
        <v>12547.5</v>
      </c>
      <c r="P111" s="2">
        <f>IF($G111&gt;I111,MIN($G111-I111,J111-I111)*INDEX('2018_commission_structure-Start'!$A$21:$I$24,MATCH(calcs!$D111,'2018_commission_structure-Start'!$A$21:$A$24,0),MATCH(calcs!P$1,'2018_commission_structure-Start'!$A$21:$I$21,0)),0)</f>
        <v>0</v>
      </c>
      <c r="Q111" s="2">
        <f>IF($G111&gt;J111,MIN($G111-J111,K111-J111)*INDEX('2018_commission_structure-Start'!$A$21:$I$24,MATCH(calcs!$D111,'2018_commission_structure-Start'!$A$21:$A$24,0),MATCH(calcs!Q$1,'2018_commission_structure-Start'!$A$21:$I$21,0)),0)</f>
        <v>0</v>
      </c>
      <c r="R111" s="6">
        <f>IF(G111&gt;K111,(G111-K111)*INDEX('2018_commission_structure-Start'!$A$21:$I$24,MATCH(calcs!$D111,'2018_commission_structure-Start'!$A$21:$A$24,0),MATCH(calcs!R$1,'2018_commission_structure-Start'!$A$21:$I$21,0)),0)</f>
        <v>0</v>
      </c>
      <c r="S111" s="6">
        <f t="shared" si="13"/>
        <v>62547.5</v>
      </c>
      <c r="T111" s="6">
        <f t="shared" si="9"/>
        <v>110952.5</v>
      </c>
    </row>
    <row r="112" spans="1:20" x14ac:dyDescent="0.3">
      <c r="A112">
        <v>5064247826</v>
      </c>
      <c r="B112" t="s">
        <v>226</v>
      </c>
      <c r="C112" t="s">
        <v>227</v>
      </c>
      <c r="D112" t="s">
        <v>10</v>
      </c>
      <c r="E112" s="2">
        <v>91225</v>
      </c>
      <c r="F112">
        <f>COUNTIF(deals_closed!D:D,base_salary!A112)</f>
        <v>22</v>
      </c>
      <c r="G112" s="2">
        <f>SUMIF(deals_closed!D:D,calcs!A112,deals_closed!C:C)</f>
        <v>870237</v>
      </c>
      <c r="H112" s="2">
        <f>VLOOKUP(D112,'2018_commission_structure-Start'!$A$21:$I$24,9,FALSE)</f>
        <v>750000</v>
      </c>
      <c r="I112" s="6">
        <f t="shared" si="10"/>
        <v>937500</v>
      </c>
      <c r="J112" s="9">
        <f t="shared" si="11"/>
        <v>1125000</v>
      </c>
      <c r="K112" s="9">
        <f t="shared" si="12"/>
        <v>1500000</v>
      </c>
      <c r="L112" s="8">
        <f t="shared" si="7"/>
        <v>1.1603159999999999</v>
      </c>
      <c r="M112" t="str">
        <f t="shared" si="8"/>
        <v>100-125%</v>
      </c>
      <c r="N112" s="6">
        <f>MIN(H112,G112)*INDEX('2018_commission_structure-Start'!$A$21:$I$24,MATCH(calcs!$D112,'2018_commission_structure-Start'!$A$21:$A$24,0),MATCH(calcs!N$1,'2018_commission_structure-Start'!$A$21:$I$21,0))</f>
        <v>112500</v>
      </c>
      <c r="O112" s="2">
        <f>IF($G112&gt;H112,MIN($G112-H112,I112-H112)*INDEX('2018_commission_structure-Start'!$A$21:$I$24,MATCH(calcs!$D112,'2018_commission_structure-Start'!$A$21:$A$24,0),MATCH(calcs!O$1,'2018_commission_structure-Start'!$A$21:$I$21,0)),0)</f>
        <v>22845.03</v>
      </c>
      <c r="P112" s="2">
        <f>IF($G112&gt;I112,MIN($G112-I112,J112-I112)*INDEX('2018_commission_structure-Start'!$A$21:$I$24,MATCH(calcs!$D112,'2018_commission_structure-Start'!$A$21:$A$24,0),MATCH(calcs!P$1,'2018_commission_structure-Start'!$A$21:$I$21,0)),0)</f>
        <v>0</v>
      </c>
      <c r="Q112" s="2">
        <f>IF($G112&gt;J112,MIN($G112-J112,K112-J112)*INDEX('2018_commission_structure-Start'!$A$21:$I$24,MATCH(calcs!$D112,'2018_commission_structure-Start'!$A$21:$A$24,0),MATCH(calcs!Q$1,'2018_commission_structure-Start'!$A$21:$I$21,0)),0)</f>
        <v>0</v>
      </c>
      <c r="R112" s="6">
        <f>IF(G112&gt;K112,(G112-K112)*INDEX('2018_commission_structure-Start'!$A$21:$I$24,MATCH(calcs!$D112,'2018_commission_structure-Start'!$A$21:$A$24,0),MATCH(calcs!R$1,'2018_commission_structure-Start'!$A$21:$I$21,0)),0)</f>
        <v>0</v>
      </c>
      <c r="S112" s="6">
        <f t="shared" si="13"/>
        <v>135345.03</v>
      </c>
      <c r="T112" s="6">
        <f t="shared" si="9"/>
        <v>226570.03</v>
      </c>
    </row>
    <row r="113" spans="1:20" x14ac:dyDescent="0.3">
      <c r="A113">
        <v>7769010411</v>
      </c>
      <c r="B113" t="s">
        <v>228</v>
      </c>
      <c r="C113" t="s">
        <v>229</v>
      </c>
      <c r="D113" t="s">
        <v>29</v>
      </c>
      <c r="E113" s="2">
        <v>67024</v>
      </c>
      <c r="F113">
        <f>COUNTIF(deals_closed!D:D,base_salary!A113)</f>
        <v>21</v>
      </c>
      <c r="G113" s="2">
        <f>SUMIF(deals_closed!D:D,calcs!A113,deals_closed!C:C)</f>
        <v>809800</v>
      </c>
      <c r="H113" s="2">
        <f>VLOOKUP(D113,'2018_commission_structure-Start'!$A$21:$I$24,9,FALSE)</f>
        <v>600000</v>
      </c>
      <c r="I113" s="6">
        <f t="shared" si="10"/>
        <v>750000</v>
      </c>
      <c r="J113" s="9">
        <f t="shared" si="11"/>
        <v>900000</v>
      </c>
      <c r="K113" s="9">
        <f t="shared" si="12"/>
        <v>1200000</v>
      </c>
      <c r="L113" s="8">
        <f t="shared" si="7"/>
        <v>1.3496666666666666</v>
      </c>
      <c r="M113" t="str">
        <f t="shared" si="8"/>
        <v>125-150%</v>
      </c>
      <c r="N113" s="6">
        <f>MIN(H113,G113)*INDEX('2018_commission_structure-Start'!$A$21:$I$24,MATCH(calcs!$D113,'2018_commission_structure-Start'!$A$21:$A$24,0),MATCH(calcs!N$1,'2018_commission_structure-Start'!$A$21:$I$21,0))</f>
        <v>78000</v>
      </c>
      <c r="O113" s="2">
        <f>IF($G113&gt;H113,MIN($G113-H113,I113-H113)*INDEX('2018_commission_structure-Start'!$A$21:$I$24,MATCH(calcs!$D113,'2018_commission_structure-Start'!$A$21:$A$24,0),MATCH(calcs!O$1,'2018_commission_structure-Start'!$A$21:$I$21,0)),0)</f>
        <v>25500.000000000004</v>
      </c>
      <c r="P113" s="2">
        <f>IF($G113&gt;I113,MIN($G113-I113,J113-I113)*INDEX('2018_commission_structure-Start'!$A$21:$I$24,MATCH(calcs!$D113,'2018_commission_structure-Start'!$A$21:$A$24,0),MATCH(calcs!P$1,'2018_commission_structure-Start'!$A$21:$I$21,0)),0)</f>
        <v>12558</v>
      </c>
      <c r="Q113" s="2">
        <f>IF($G113&gt;J113,MIN($G113-J113,K113-J113)*INDEX('2018_commission_structure-Start'!$A$21:$I$24,MATCH(calcs!$D113,'2018_commission_structure-Start'!$A$21:$A$24,0),MATCH(calcs!Q$1,'2018_commission_structure-Start'!$A$21:$I$21,0)),0)</f>
        <v>0</v>
      </c>
      <c r="R113" s="6">
        <f>IF(G113&gt;K113,(G113-K113)*INDEX('2018_commission_structure-Start'!$A$21:$I$24,MATCH(calcs!$D113,'2018_commission_structure-Start'!$A$21:$A$24,0),MATCH(calcs!R$1,'2018_commission_structure-Start'!$A$21:$I$21,0)),0)</f>
        <v>0</v>
      </c>
      <c r="S113" s="6">
        <f t="shared" si="13"/>
        <v>116058</v>
      </c>
      <c r="T113" s="6">
        <f t="shared" si="9"/>
        <v>183082</v>
      </c>
    </row>
    <row r="114" spans="1:20" x14ac:dyDescent="0.3">
      <c r="A114">
        <v>5764488419</v>
      </c>
      <c r="B114" t="s">
        <v>230</v>
      </c>
      <c r="C114" t="s">
        <v>231</v>
      </c>
      <c r="D114" t="s">
        <v>10</v>
      </c>
      <c r="E114" s="2">
        <v>113526</v>
      </c>
      <c r="F114">
        <f>COUNTIF(deals_closed!D:D,base_salary!A114)</f>
        <v>22</v>
      </c>
      <c r="G114" s="2">
        <f>SUMIF(deals_closed!D:D,calcs!A114,deals_closed!C:C)</f>
        <v>660983</v>
      </c>
      <c r="H114" s="2">
        <f>VLOOKUP(D114,'2018_commission_structure-Start'!$A$21:$I$24,9,FALSE)</f>
        <v>750000</v>
      </c>
      <c r="I114" s="6">
        <f t="shared" si="10"/>
        <v>937500</v>
      </c>
      <c r="J114" s="9">
        <f t="shared" si="11"/>
        <v>1125000</v>
      </c>
      <c r="K114" s="9">
        <f t="shared" si="12"/>
        <v>1500000</v>
      </c>
      <c r="L114" s="8">
        <f t="shared" si="7"/>
        <v>0.88131066666666669</v>
      </c>
      <c r="M114" t="str">
        <f t="shared" si="8"/>
        <v>0-100%</v>
      </c>
      <c r="N114" s="6">
        <f>MIN(H114,G114)*INDEX('2018_commission_structure-Start'!$A$21:$I$24,MATCH(calcs!$D114,'2018_commission_structure-Start'!$A$21:$A$24,0),MATCH(calcs!N$1,'2018_commission_structure-Start'!$A$21:$I$21,0))</f>
        <v>99147.45</v>
      </c>
      <c r="O114" s="2">
        <f>IF($G114&gt;H114,MIN($G114-H114,I114-H114)*INDEX('2018_commission_structure-Start'!$A$21:$I$24,MATCH(calcs!$D114,'2018_commission_structure-Start'!$A$21:$A$24,0),MATCH(calcs!O$1,'2018_commission_structure-Start'!$A$21:$I$21,0)),0)</f>
        <v>0</v>
      </c>
      <c r="P114" s="2">
        <f>IF($G114&gt;I114,MIN($G114-I114,J114-I114)*INDEX('2018_commission_structure-Start'!$A$21:$I$24,MATCH(calcs!$D114,'2018_commission_structure-Start'!$A$21:$A$24,0),MATCH(calcs!P$1,'2018_commission_structure-Start'!$A$21:$I$21,0)),0)</f>
        <v>0</v>
      </c>
      <c r="Q114" s="2">
        <f>IF($G114&gt;J114,MIN($G114-J114,K114-J114)*INDEX('2018_commission_structure-Start'!$A$21:$I$24,MATCH(calcs!$D114,'2018_commission_structure-Start'!$A$21:$A$24,0),MATCH(calcs!Q$1,'2018_commission_structure-Start'!$A$21:$I$21,0)),0)</f>
        <v>0</v>
      </c>
      <c r="R114" s="6">
        <f>IF(G114&gt;K114,(G114-K114)*INDEX('2018_commission_structure-Start'!$A$21:$I$24,MATCH(calcs!$D114,'2018_commission_structure-Start'!$A$21:$A$24,0),MATCH(calcs!R$1,'2018_commission_structure-Start'!$A$21:$I$21,0)),0)</f>
        <v>0</v>
      </c>
      <c r="S114" s="6">
        <f t="shared" si="13"/>
        <v>99147.45</v>
      </c>
      <c r="T114" s="6">
        <f t="shared" si="9"/>
        <v>212673.45</v>
      </c>
    </row>
    <row r="115" spans="1:20" x14ac:dyDescent="0.3">
      <c r="A115">
        <v>1053331541</v>
      </c>
      <c r="B115" t="s">
        <v>232</v>
      </c>
      <c r="C115" t="s">
        <v>233</v>
      </c>
      <c r="D115" t="s">
        <v>7</v>
      </c>
      <c r="E115" s="2">
        <v>59443</v>
      </c>
      <c r="F115">
        <f>COUNTIF(deals_closed!D:D,base_salary!A115)</f>
        <v>25</v>
      </c>
      <c r="G115" s="2">
        <f>SUMIF(deals_closed!D:D,calcs!A115,deals_closed!C:C)</f>
        <v>914251</v>
      </c>
      <c r="H115" s="2">
        <f>VLOOKUP(D115,'2018_commission_structure-Start'!$A$21:$I$24,9,FALSE)</f>
        <v>500000</v>
      </c>
      <c r="I115" s="6">
        <f t="shared" si="10"/>
        <v>625000</v>
      </c>
      <c r="J115" s="9">
        <f t="shared" si="11"/>
        <v>750000</v>
      </c>
      <c r="K115" s="9">
        <f t="shared" si="12"/>
        <v>1000000</v>
      </c>
      <c r="L115" s="8">
        <f t="shared" si="7"/>
        <v>1.8285020000000001</v>
      </c>
      <c r="M115" t="str">
        <f t="shared" si="8"/>
        <v>150-200%</v>
      </c>
      <c r="N115" s="6">
        <f>MIN(H115,G115)*INDEX('2018_commission_structure-Start'!$A$21:$I$24,MATCH(calcs!$D115,'2018_commission_structure-Start'!$A$21:$A$24,0),MATCH(calcs!N$1,'2018_commission_structure-Start'!$A$21:$I$21,0))</f>
        <v>50000</v>
      </c>
      <c r="O115" s="2">
        <f>IF($G115&gt;H115,MIN($G115-H115,I115-H115)*INDEX('2018_commission_structure-Start'!$A$21:$I$24,MATCH(calcs!$D115,'2018_commission_structure-Start'!$A$21:$A$24,0),MATCH(calcs!O$1,'2018_commission_structure-Start'!$A$21:$I$21,0)),0)</f>
        <v>18750</v>
      </c>
      <c r="P115" s="2">
        <f>IF($G115&gt;I115,MIN($G115-I115,J115-I115)*INDEX('2018_commission_structure-Start'!$A$21:$I$24,MATCH(calcs!$D115,'2018_commission_structure-Start'!$A$21:$A$24,0),MATCH(calcs!P$1,'2018_commission_structure-Start'!$A$21:$I$21,0)),0)</f>
        <v>22500</v>
      </c>
      <c r="Q115" s="2">
        <f>IF($G115&gt;J115,MIN($G115-J115,K115-J115)*INDEX('2018_commission_structure-Start'!$A$21:$I$24,MATCH(calcs!$D115,'2018_commission_structure-Start'!$A$21:$A$24,0),MATCH(calcs!Q$1,'2018_commission_structure-Start'!$A$21:$I$21,0)),0)</f>
        <v>36135.22</v>
      </c>
      <c r="R115" s="6">
        <f>IF(G115&gt;K115,(G115-K115)*INDEX('2018_commission_structure-Start'!$A$21:$I$24,MATCH(calcs!$D115,'2018_commission_structure-Start'!$A$21:$A$24,0),MATCH(calcs!R$1,'2018_commission_structure-Start'!$A$21:$I$21,0)),0)</f>
        <v>0</v>
      </c>
      <c r="S115" s="6">
        <f t="shared" si="13"/>
        <v>127385.22</v>
      </c>
      <c r="T115" s="6">
        <f t="shared" si="9"/>
        <v>186828.22</v>
      </c>
    </row>
    <row r="116" spans="1:20" x14ac:dyDescent="0.3">
      <c r="A116">
        <v>4406664351</v>
      </c>
      <c r="B116" t="s">
        <v>234</v>
      </c>
      <c r="C116" t="s">
        <v>235</v>
      </c>
      <c r="D116" t="s">
        <v>29</v>
      </c>
      <c r="E116" s="2">
        <v>72749</v>
      </c>
      <c r="F116">
        <f>COUNTIF(deals_closed!D:D,base_salary!A116)</f>
        <v>19</v>
      </c>
      <c r="G116" s="2">
        <f>SUMIF(deals_closed!D:D,calcs!A116,deals_closed!C:C)</f>
        <v>683114</v>
      </c>
      <c r="H116" s="2">
        <f>VLOOKUP(D116,'2018_commission_structure-Start'!$A$21:$I$24,9,FALSE)</f>
        <v>600000</v>
      </c>
      <c r="I116" s="6">
        <f t="shared" si="10"/>
        <v>750000</v>
      </c>
      <c r="J116" s="9">
        <f t="shared" si="11"/>
        <v>900000</v>
      </c>
      <c r="K116" s="9">
        <f t="shared" si="12"/>
        <v>1200000</v>
      </c>
      <c r="L116" s="8">
        <f t="shared" si="7"/>
        <v>1.1385233333333333</v>
      </c>
      <c r="M116" t="str">
        <f t="shared" si="8"/>
        <v>100-125%</v>
      </c>
      <c r="N116" s="6">
        <f>MIN(H116,G116)*INDEX('2018_commission_structure-Start'!$A$21:$I$24,MATCH(calcs!$D116,'2018_commission_structure-Start'!$A$21:$A$24,0),MATCH(calcs!N$1,'2018_commission_structure-Start'!$A$21:$I$21,0))</f>
        <v>78000</v>
      </c>
      <c r="O116" s="2">
        <f>IF($G116&gt;H116,MIN($G116-H116,I116-H116)*INDEX('2018_commission_structure-Start'!$A$21:$I$24,MATCH(calcs!$D116,'2018_commission_structure-Start'!$A$21:$A$24,0),MATCH(calcs!O$1,'2018_commission_structure-Start'!$A$21:$I$21,0)),0)</f>
        <v>14129.380000000001</v>
      </c>
      <c r="P116" s="2">
        <f>IF($G116&gt;I116,MIN($G116-I116,J116-I116)*INDEX('2018_commission_structure-Start'!$A$21:$I$24,MATCH(calcs!$D116,'2018_commission_structure-Start'!$A$21:$A$24,0),MATCH(calcs!P$1,'2018_commission_structure-Start'!$A$21:$I$21,0)),0)</f>
        <v>0</v>
      </c>
      <c r="Q116" s="2">
        <f>IF($G116&gt;J116,MIN($G116-J116,K116-J116)*INDEX('2018_commission_structure-Start'!$A$21:$I$24,MATCH(calcs!$D116,'2018_commission_structure-Start'!$A$21:$A$24,0),MATCH(calcs!Q$1,'2018_commission_structure-Start'!$A$21:$I$21,0)),0)</f>
        <v>0</v>
      </c>
      <c r="R116" s="6">
        <f>IF(G116&gt;K116,(G116-K116)*INDEX('2018_commission_structure-Start'!$A$21:$I$24,MATCH(calcs!$D116,'2018_commission_structure-Start'!$A$21:$A$24,0),MATCH(calcs!R$1,'2018_commission_structure-Start'!$A$21:$I$21,0)),0)</f>
        <v>0</v>
      </c>
      <c r="S116" s="6">
        <f t="shared" si="13"/>
        <v>92129.38</v>
      </c>
      <c r="T116" s="6">
        <f t="shared" si="9"/>
        <v>164878.38</v>
      </c>
    </row>
    <row r="117" spans="1:20" x14ac:dyDescent="0.3">
      <c r="A117">
        <v>589071254</v>
      </c>
      <c r="B117" t="s">
        <v>236</v>
      </c>
      <c r="C117" t="s">
        <v>237</v>
      </c>
      <c r="D117" t="s">
        <v>10</v>
      </c>
      <c r="E117" s="2">
        <v>109778</v>
      </c>
      <c r="F117">
        <f>COUNTIF(deals_closed!D:D,base_salary!A117)</f>
        <v>16</v>
      </c>
      <c r="G117" s="2">
        <f>SUMIF(deals_closed!D:D,calcs!A117,deals_closed!C:C)</f>
        <v>616018</v>
      </c>
      <c r="H117" s="2">
        <f>VLOOKUP(D117,'2018_commission_structure-Start'!$A$21:$I$24,9,FALSE)</f>
        <v>750000</v>
      </c>
      <c r="I117" s="6">
        <f t="shared" si="10"/>
        <v>937500</v>
      </c>
      <c r="J117" s="9">
        <f t="shared" si="11"/>
        <v>1125000</v>
      </c>
      <c r="K117" s="9">
        <f t="shared" si="12"/>
        <v>1500000</v>
      </c>
      <c r="L117" s="8">
        <f t="shared" si="7"/>
        <v>0.82135733333333338</v>
      </c>
      <c r="M117" t="str">
        <f t="shared" si="8"/>
        <v>0-100%</v>
      </c>
      <c r="N117" s="6">
        <f>MIN(H117,G117)*INDEX('2018_commission_structure-Start'!$A$21:$I$24,MATCH(calcs!$D117,'2018_commission_structure-Start'!$A$21:$A$24,0),MATCH(calcs!N$1,'2018_commission_structure-Start'!$A$21:$I$21,0))</f>
        <v>92402.7</v>
      </c>
      <c r="O117" s="2">
        <f>IF($G117&gt;H117,MIN($G117-H117,I117-H117)*INDEX('2018_commission_structure-Start'!$A$21:$I$24,MATCH(calcs!$D117,'2018_commission_structure-Start'!$A$21:$A$24,0),MATCH(calcs!O$1,'2018_commission_structure-Start'!$A$21:$I$21,0)),0)</f>
        <v>0</v>
      </c>
      <c r="P117" s="2">
        <f>IF($G117&gt;I117,MIN($G117-I117,J117-I117)*INDEX('2018_commission_structure-Start'!$A$21:$I$24,MATCH(calcs!$D117,'2018_commission_structure-Start'!$A$21:$A$24,0),MATCH(calcs!P$1,'2018_commission_structure-Start'!$A$21:$I$21,0)),0)</f>
        <v>0</v>
      </c>
      <c r="Q117" s="2">
        <f>IF($G117&gt;J117,MIN($G117-J117,K117-J117)*INDEX('2018_commission_structure-Start'!$A$21:$I$24,MATCH(calcs!$D117,'2018_commission_structure-Start'!$A$21:$A$24,0),MATCH(calcs!Q$1,'2018_commission_structure-Start'!$A$21:$I$21,0)),0)</f>
        <v>0</v>
      </c>
      <c r="R117" s="6">
        <f>IF(G117&gt;K117,(G117-K117)*INDEX('2018_commission_structure-Start'!$A$21:$I$24,MATCH(calcs!$D117,'2018_commission_structure-Start'!$A$21:$A$24,0),MATCH(calcs!R$1,'2018_commission_structure-Start'!$A$21:$I$21,0)),0)</f>
        <v>0</v>
      </c>
      <c r="S117" s="6">
        <f t="shared" si="13"/>
        <v>92402.7</v>
      </c>
      <c r="T117" s="6">
        <f t="shared" si="9"/>
        <v>202180.7</v>
      </c>
    </row>
    <row r="118" spans="1:20" x14ac:dyDescent="0.3">
      <c r="A118">
        <v>7325246862</v>
      </c>
      <c r="B118" t="s">
        <v>238</v>
      </c>
      <c r="C118" t="s">
        <v>239</v>
      </c>
      <c r="D118" t="s">
        <v>10</v>
      </c>
      <c r="E118" s="2">
        <v>113658</v>
      </c>
      <c r="F118">
        <f>COUNTIF(deals_closed!D:D,base_salary!A118)</f>
        <v>11</v>
      </c>
      <c r="G118" s="2">
        <f>SUMIF(deals_closed!D:D,calcs!A118,deals_closed!C:C)</f>
        <v>393982</v>
      </c>
      <c r="H118" s="2">
        <f>VLOOKUP(D118,'2018_commission_structure-Start'!$A$21:$I$24,9,FALSE)</f>
        <v>750000</v>
      </c>
      <c r="I118" s="6">
        <f t="shared" si="10"/>
        <v>937500</v>
      </c>
      <c r="J118" s="9">
        <f t="shared" si="11"/>
        <v>1125000</v>
      </c>
      <c r="K118" s="9">
        <f t="shared" si="12"/>
        <v>1500000</v>
      </c>
      <c r="L118" s="8">
        <f t="shared" si="7"/>
        <v>0.52530933333333329</v>
      </c>
      <c r="M118" t="str">
        <f t="shared" si="8"/>
        <v>0-100%</v>
      </c>
      <c r="N118" s="6">
        <f>MIN(H118,G118)*INDEX('2018_commission_structure-Start'!$A$21:$I$24,MATCH(calcs!$D118,'2018_commission_structure-Start'!$A$21:$A$24,0),MATCH(calcs!N$1,'2018_commission_structure-Start'!$A$21:$I$21,0))</f>
        <v>59097.299999999996</v>
      </c>
      <c r="O118" s="2">
        <f>IF($G118&gt;H118,MIN($G118-H118,I118-H118)*INDEX('2018_commission_structure-Start'!$A$21:$I$24,MATCH(calcs!$D118,'2018_commission_structure-Start'!$A$21:$A$24,0),MATCH(calcs!O$1,'2018_commission_structure-Start'!$A$21:$I$21,0)),0)</f>
        <v>0</v>
      </c>
      <c r="P118" s="2">
        <f>IF($G118&gt;I118,MIN($G118-I118,J118-I118)*INDEX('2018_commission_structure-Start'!$A$21:$I$24,MATCH(calcs!$D118,'2018_commission_structure-Start'!$A$21:$A$24,0),MATCH(calcs!P$1,'2018_commission_structure-Start'!$A$21:$I$21,0)),0)</f>
        <v>0</v>
      </c>
      <c r="Q118" s="2">
        <f>IF($G118&gt;J118,MIN($G118-J118,K118-J118)*INDEX('2018_commission_structure-Start'!$A$21:$I$24,MATCH(calcs!$D118,'2018_commission_structure-Start'!$A$21:$A$24,0),MATCH(calcs!Q$1,'2018_commission_structure-Start'!$A$21:$I$21,0)),0)</f>
        <v>0</v>
      </c>
      <c r="R118" s="6">
        <f>IF(G118&gt;K118,(G118-K118)*INDEX('2018_commission_structure-Start'!$A$21:$I$24,MATCH(calcs!$D118,'2018_commission_structure-Start'!$A$21:$A$24,0),MATCH(calcs!R$1,'2018_commission_structure-Start'!$A$21:$I$21,0)),0)</f>
        <v>0</v>
      </c>
      <c r="S118" s="6">
        <f t="shared" si="13"/>
        <v>59097.299999999996</v>
      </c>
      <c r="T118" s="6">
        <f t="shared" si="9"/>
        <v>172755.3</v>
      </c>
    </row>
    <row r="119" spans="1:20" x14ac:dyDescent="0.3">
      <c r="A119">
        <v>8733080267</v>
      </c>
      <c r="B119" t="s">
        <v>240</v>
      </c>
      <c r="C119" t="s">
        <v>241</v>
      </c>
      <c r="D119" t="s">
        <v>7</v>
      </c>
      <c r="E119" s="2">
        <v>49825</v>
      </c>
      <c r="F119">
        <f>COUNTIF(deals_closed!D:D,base_salary!A119)</f>
        <v>18</v>
      </c>
      <c r="G119" s="2">
        <f>SUMIF(deals_closed!D:D,calcs!A119,deals_closed!C:C)</f>
        <v>721356</v>
      </c>
      <c r="H119" s="2">
        <f>VLOOKUP(D119,'2018_commission_structure-Start'!$A$21:$I$24,9,FALSE)</f>
        <v>500000</v>
      </c>
      <c r="I119" s="6">
        <f t="shared" si="10"/>
        <v>625000</v>
      </c>
      <c r="J119" s="9">
        <f t="shared" si="11"/>
        <v>750000</v>
      </c>
      <c r="K119" s="9">
        <f t="shared" si="12"/>
        <v>1000000</v>
      </c>
      <c r="L119" s="8">
        <f t="shared" si="7"/>
        <v>1.442712</v>
      </c>
      <c r="M119" t="str">
        <f t="shared" si="8"/>
        <v>125-150%</v>
      </c>
      <c r="N119" s="6">
        <f>MIN(H119,G119)*INDEX('2018_commission_structure-Start'!$A$21:$I$24,MATCH(calcs!$D119,'2018_commission_structure-Start'!$A$21:$A$24,0),MATCH(calcs!N$1,'2018_commission_structure-Start'!$A$21:$I$21,0))</f>
        <v>50000</v>
      </c>
      <c r="O119" s="2">
        <f>IF($G119&gt;H119,MIN($G119-H119,I119-H119)*INDEX('2018_commission_structure-Start'!$A$21:$I$24,MATCH(calcs!$D119,'2018_commission_structure-Start'!$A$21:$A$24,0),MATCH(calcs!O$1,'2018_commission_structure-Start'!$A$21:$I$21,0)),0)</f>
        <v>18750</v>
      </c>
      <c r="P119" s="2">
        <f>IF($G119&gt;I119,MIN($G119-I119,J119-I119)*INDEX('2018_commission_structure-Start'!$A$21:$I$24,MATCH(calcs!$D119,'2018_commission_structure-Start'!$A$21:$A$24,0),MATCH(calcs!P$1,'2018_commission_structure-Start'!$A$21:$I$21,0)),0)</f>
        <v>17344.079999999998</v>
      </c>
      <c r="Q119" s="2">
        <f>IF($G119&gt;J119,MIN($G119-J119,K119-J119)*INDEX('2018_commission_structure-Start'!$A$21:$I$24,MATCH(calcs!$D119,'2018_commission_structure-Start'!$A$21:$A$24,0),MATCH(calcs!Q$1,'2018_commission_structure-Start'!$A$21:$I$21,0)),0)</f>
        <v>0</v>
      </c>
      <c r="R119" s="6">
        <f>IF(G119&gt;K119,(G119-K119)*INDEX('2018_commission_structure-Start'!$A$21:$I$24,MATCH(calcs!$D119,'2018_commission_structure-Start'!$A$21:$A$24,0),MATCH(calcs!R$1,'2018_commission_structure-Start'!$A$21:$I$21,0)),0)</f>
        <v>0</v>
      </c>
      <c r="S119" s="6">
        <f t="shared" si="13"/>
        <v>86094.080000000002</v>
      </c>
      <c r="T119" s="6">
        <f t="shared" si="9"/>
        <v>135919.08000000002</v>
      </c>
    </row>
    <row r="120" spans="1:20" x14ac:dyDescent="0.3">
      <c r="A120">
        <v>4162153728</v>
      </c>
      <c r="B120" t="s">
        <v>242</v>
      </c>
      <c r="C120" t="s">
        <v>243</v>
      </c>
      <c r="D120" t="s">
        <v>10</v>
      </c>
      <c r="E120" s="2">
        <v>95348</v>
      </c>
      <c r="F120">
        <f>COUNTIF(deals_closed!D:D,base_salary!A120)</f>
        <v>30</v>
      </c>
      <c r="G120" s="2">
        <f>SUMIF(deals_closed!D:D,calcs!A120,deals_closed!C:C)</f>
        <v>1096136</v>
      </c>
      <c r="H120" s="2">
        <f>VLOOKUP(D120,'2018_commission_structure-Start'!$A$21:$I$24,9,FALSE)</f>
        <v>750000</v>
      </c>
      <c r="I120" s="6">
        <f t="shared" si="10"/>
        <v>937500</v>
      </c>
      <c r="J120" s="9">
        <f t="shared" si="11"/>
        <v>1125000</v>
      </c>
      <c r="K120" s="9">
        <f t="shared" si="12"/>
        <v>1500000</v>
      </c>
      <c r="L120" s="8">
        <f t="shared" si="7"/>
        <v>1.4615146666666667</v>
      </c>
      <c r="M120" t="str">
        <f t="shared" si="8"/>
        <v>125-150%</v>
      </c>
      <c r="N120" s="6">
        <f>MIN(H120,G120)*INDEX('2018_commission_structure-Start'!$A$21:$I$24,MATCH(calcs!$D120,'2018_commission_structure-Start'!$A$21:$A$24,0),MATCH(calcs!N$1,'2018_commission_structure-Start'!$A$21:$I$21,0))</f>
        <v>112500</v>
      </c>
      <c r="O120" s="2">
        <f>IF($G120&gt;H120,MIN($G120-H120,I120-H120)*INDEX('2018_commission_structure-Start'!$A$21:$I$24,MATCH(calcs!$D120,'2018_commission_structure-Start'!$A$21:$A$24,0),MATCH(calcs!O$1,'2018_commission_structure-Start'!$A$21:$I$21,0)),0)</f>
        <v>35625</v>
      </c>
      <c r="P120" s="2">
        <f>IF($G120&gt;I120,MIN($G120-I120,J120-I120)*INDEX('2018_commission_structure-Start'!$A$21:$I$24,MATCH(calcs!$D120,'2018_commission_structure-Start'!$A$21:$A$24,0),MATCH(calcs!P$1,'2018_commission_structure-Start'!$A$21:$I$21,0)),0)</f>
        <v>36486.28</v>
      </c>
      <c r="Q120" s="2">
        <f>IF($G120&gt;J120,MIN($G120-J120,K120-J120)*INDEX('2018_commission_structure-Start'!$A$21:$I$24,MATCH(calcs!$D120,'2018_commission_structure-Start'!$A$21:$A$24,0),MATCH(calcs!Q$1,'2018_commission_structure-Start'!$A$21:$I$21,0)),0)</f>
        <v>0</v>
      </c>
      <c r="R120" s="6">
        <f>IF(G120&gt;K120,(G120-K120)*INDEX('2018_commission_structure-Start'!$A$21:$I$24,MATCH(calcs!$D120,'2018_commission_structure-Start'!$A$21:$A$24,0),MATCH(calcs!R$1,'2018_commission_structure-Start'!$A$21:$I$21,0)),0)</f>
        <v>0</v>
      </c>
      <c r="S120" s="6">
        <f t="shared" si="13"/>
        <v>184611.28</v>
      </c>
      <c r="T120" s="6">
        <f t="shared" si="9"/>
        <v>279959.28000000003</v>
      </c>
    </row>
    <row r="121" spans="1:20" x14ac:dyDescent="0.3">
      <c r="A121">
        <v>2493113470</v>
      </c>
      <c r="B121" t="s">
        <v>244</v>
      </c>
      <c r="C121" t="s">
        <v>245</v>
      </c>
      <c r="D121" t="s">
        <v>29</v>
      </c>
      <c r="E121" s="2">
        <v>62403</v>
      </c>
      <c r="F121">
        <f>COUNTIF(deals_closed!D:D,base_salary!A121)</f>
        <v>23</v>
      </c>
      <c r="G121" s="2">
        <f>SUMIF(deals_closed!D:D,calcs!A121,deals_closed!C:C)</f>
        <v>778958</v>
      </c>
      <c r="H121" s="2">
        <f>VLOOKUP(D121,'2018_commission_structure-Start'!$A$21:$I$24,9,FALSE)</f>
        <v>600000</v>
      </c>
      <c r="I121" s="6">
        <f t="shared" si="10"/>
        <v>750000</v>
      </c>
      <c r="J121" s="9">
        <f t="shared" si="11"/>
        <v>900000</v>
      </c>
      <c r="K121" s="9">
        <f t="shared" si="12"/>
        <v>1200000</v>
      </c>
      <c r="L121" s="8">
        <f t="shared" si="7"/>
        <v>1.2982633333333333</v>
      </c>
      <c r="M121" t="str">
        <f t="shared" si="8"/>
        <v>125-150%</v>
      </c>
      <c r="N121" s="6">
        <f>MIN(H121,G121)*INDEX('2018_commission_structure-Start'!$A$21:$I$24,MATCH(calcs!$D121,'2018_commission_structure-Start'!$A$21:$A$24,0),MATCH(calcs!N$1,'2018_commission_structure-Start'!$A$21:$I$21,0))</f>
        <v>78000</v>
      </c>
      <c r="O121" s="2">
        <f>IF($G121&gt;H121,MIN($G121-H121,I121-H121)*INDEX('2018_commission_structure-Start'!$A$21:$I$24,MATCH(calcs!$D121,'2018_commission_structure-Start'!$A$21:$A$24,0),MATCH(calcs!O$1,'2018_commission_structure-Start'!$A$21:$I$21,0)),0)</f>
        <v>25500.000000000004</v>
      </c>
      <c r="P121" s="2">
        <f>IF($G121&gt;I121,MIN($G121-I121,J121-I121)*INDEX('2018_commission_structure-Start'!$A$21:$I$24,MATCH(calcs!$D121,'2018_commission_structure-Start'!$A$21:$A$24,0),MATCH(calcs!P$1,'2018_commission_structure-Start'!$A$21:$I$21,0)),0)</f>
        <v>6081.1799999999994</v>
      </c>
      <c r="Q121" s="2">
        <f>IF($G121&gt;J121,MIN($G121-J121,K121-J121)*INDEX('2018_commission_structure-Start'!$A$21:$I$24,MATCH(calcs!$D121,'2018_commission_structure-Start'!$A$21:$A$24,0),MATCH(calcs!Q$1,'2018_commission_structure-Start'!$A$21:$I$21,0)),0)</f>
        <v>0</v>
      </c>
      <c r="R121" s="6">
        <f>IF(G121&gt;K121,(G121-K121)*INDEX('2018_commission_structure-Start'!$A$21:$I$24,MATCH(calcs!$D121,'2018_commission_structure-Start'!$A$21:$A$24,0),MATCH(calcs!R$1,'2018_commission_structure-Start'!$A$21:$I$21,0)),0)</f>
        <v>0</v>
      </c>
      <c r="S121" s="6">
        <f t="shared" si="13"/>
        <v>109581.18</v>
      </c>
      <c r="T121" s="6">
        <f t="shared" si="9"/>
        <v>171984.18</v>
      </c>
    </row>
    <row r="122" spans="1:20" x14ac:dyDescent="0.3">
      <c r="A122">
        <v>9153408497</v>
      </c>
      <c r="B122" t="s">
        <v>246</v>
      </c>
      <c r="C122" t="s">
        <v>247</v>
      </c>
      <c r="D122" t="s">
        <v>10</v>
      </c>
      <c r="E122" s="2">
        <v>96381</v>
      </c>
      <c r="F122">
        <f>COUNTIF(deals_closed!D:D,base_salary!A122)</f>
        <v>30</v>
      </c>
      <c r="G122" s="2">
        <f>SUMIF(deals_closed!D:D,calcs!A122,deals_closed!C:C)</f>
        <v>963557</v>
      </c>
      <c r="H122" s="2">
        <f>VLOOKUP(D122,'2018_commission_structure-Start'!$A$21:$I$24,9,FALSE)</f>
        <v>750000</v>
      </c>
      <c r="I122" s="6">
        <f t="shared" si="10"/>
        <v>937500</v>
      </c>
      <c r="J122" s="9">
        <f t="shared" si="11"/>
        <v>1125000</v>
      </c>
      <c r="K122" s="9">
        <f t="shared" si="12"/>
        <v>1500000</v>
      </c>
      <c r="L122" s="8">
        <f t="shared" si="7"/>
        <v>1.2847426666666666</v>
      </c>
      <c r="M122" t="str">
        <f t="shared" si="8"/>
        <v>125-150%</v>
      </c>
      <c r="N122" s="6">
        <f>MIN(H122,G122)*INDEX('2018_commission_structure-Start'!$A$21:$I$24,MATCH(calcs!$D122,'2018_commission_structure-Start'!$A$21:$A$24,0),MATCH(calcs!N$1,'2018_commission_structure-Start'!$A$21:$I$21,0))</f>
        <v>112500</v>
      </c>
      <c r="O122" s="2">
        <f>IF($G122&gt;H122,MIN($G122-H122,I122-H122)*INDEX('2018_commission_structure-Start'!$A$21:$I$24,MATCH(calcs!$D122,'2018_commission_structure-Start'!$A$21:$A$24,0),MATCH(calcs!O$1,'2018_commission_structure-Start'!$A$21:$I$21,0)),0)</f>
        <v>35625</v>
      </c>
      <c r="P122" s="2">
        <f>IF($G122&gt;I122,MIN($G122-I122,J122-I122)*INDEX('2018_commission_structure-Start'!$A$21:$I$24,MATCH(calcs!$D122,'2018_commission_structure-Start'!$A$21:$A$24,0),MATCH(calcs!P$1,'2018_commission_structure-Start'!$A$21:$I$21,0)),0)</f>
        <v>5993.1100000000006</v>
      </c>
      <c r="Q122" s="2">
        <f>IF($G122&gt;J122,MIN($G122-J122,K122-J122)*INDEX('2018_commission_structure-Start'!$A$21:$I$24,MATCH(calcs!$D122,'2018_commission_structure-Start'!$A$21:$A$24,0),MATCH(calcs!Q$1,'2018_commission_structure-Start'!$A$21:$I$21,0)),0)</f>
        <v>0</v>
      </c>
      <c r="R122" s="6">
        <f>IF(G122&gt;K122,(G122-K122)*INDEX('2018_commission_structure-Start'!$A$21:$I$24,MATCH(calcs!$D122,'2018_commission_structure-Start'!$A$21:$A$24,0),MATCH(calcs!R$1,'2018_commission_structure-Start'!$A$21:$I$21,0)),0)</f>
        <v>0</v>
      </c>
      <c r="S122" s="6">
        <f t="shared" si="13"/>
        <v>154118.10999999999</v>
      </c>
      <c r="T122" s="6">
        <f t="shared" si="9"/>
        <v>250499.11</v>
      </c>
    </row>
    <row r="123" spans="1:20" x14ac:dyDescent="0.3">
      <c r="A123">
        <v>274599287</v>
      </c>
      <c r="B123" t="s">
        <v>248</v>
      </c>
      <c r="C123" t="s">
        <v>249</v>
      </c>
      <c r="D123" t="s">
        <v>29</v>
      </c>
      <c r="E123" s="2">
        <v>79938</v>
      </c>
      <c r="F123">
        <f>COUNTIF(deals_closed!D:D,base_salary!A123)</f>
        <v>22</v>
      </c>
      <c r="G123" s="2">
        <f>SUMIF(deals_closed!D:D,calcs!A123,deals_closed!C:C)</f>
        <v>876505</v>
      </c>
      <c r="H123" s="2">
        <f>VLOOKUP(D123,'2018_commission_structure-Start'!$A$21:$I$24,9,FALSE)</f>
        <v>600000</v>
      </c>
      <c r="I123" s="6">
        <f t="shared" si="10"/>
        <v>750000</v>
      </c>
      <c r="J123" s="9">
        <f t="shared" si="11"/>
        <v>900000</v>
      </c>
      <c r="K123" s="9">
        <f t="shared" si="12"/>
        <v>1200000</v>
      </c>
      <c r="L123" s="8">
        <f t="shared" si="7"/>
        <v>1.4608416666666666</v>
      </c>
      <c r="M123" t="str">
        <f t="shared" si="8"/>
        <v>125-150%</v>
      </c>
      <c r="N123" s="6">
        <f>MIN(H123,G123)*INDEX('2018_commission_structure-Start'!$A$21:$I$24,MATCH(calcs!$D123,'2018_commission_structure-Start'!$A$21:$A$24,0),MATCH(calcs!N$1,'2018_commission_structure-Start'!$A$21:$I$21,0))</f>
        <v>78000</v>
      </c>
      <c r="O123" s="2">
        <f>IF($G123&gt;H123,MIN($G123-H123,I123-H123)*INDEX('2018_commission_structure-Start'!$A$21:$I$24,MATCH(calcs!$D123,'2018_commission_structure-Start'!$A$21:$A$24,0),MATCH(calcs!O$1,'2018_commission_structure-Start'!$A$21:$I$21,0)),0)</f>
        <v>25500.000000000004</v>
      </c>
      <c r="P123" s="2">
        <f>IF($G123&gt;I123,MIN($G123-I123,J123-I123)*INDEX('2018_commission_structure-Start'!$A$21:$I$24,MATCH(calcs!$D123,'2018_commission_structure-Start'!$A$21:$A$24,0),MATCH(calcs!P$1,'2018_commission_structure-Start'!$A$21:$I$21,0)),0)</f>
        <v>26566.05</v>
      </c>
      <c r="Q123" s="2">
        <f>IF($G123&gt;J123,MIN($G123-J123,K123-J123)*INDEX('2018_commission_structure-Start'!$A$21:$I$24,MATCH(calcs!$D123,'2018_commission_structure-Start'!$A$21:$A$24,0),MATCH(calcs!Q$1,'2018_commission_structure-Start'!$A$21:$I$21,0)),0)</f>
        <v>0</v>
      </c>
      <c r="R123" s="6">
        <f>IF(G123&gt;K123,(G123-K123)*INDEX('2018_commission_structure-Start'!$A$21:$I$24,MATCH(calcs!$D123,'2018_commission_structure-Start'!$A$21:$A$24,0),MATCH(calcs!R$1,'2018_commission_structure-Start'!$A$21:$I$21,0)),0)</f>
        <v>0</v>
      </c>
      <c r="S123" s="6">
        <f t="shared" si="13"/>
        <v>130066.05</v>
      </c>
      <c r="T123" s="6">
        <f t="shared" si="9"/>
        <v>210004.05</v>
      </c>
    </row>
    <row r="124" spans="1:20" x14ac:dyDescent="0.3">
      <c r="A124">
        <v>9317454674</v>
      </c>
      <c r="B124" t="s">
        <v>250</v>
      </c>
      <c r="C124" t="s">
        <v>251</v>
      </c>
      <c r="D124" t="s">
        <v>7</v>
      </c>
      <c r="E124" s="2">
        <v>33116</v>
      </c>
      <c r="F124">
        <f>COUNTIF(deals_closed!D:D,base_salary!A124)</f>
        <v>15</v>
      </c>
      <c r="G124" s="2">
        <f>SUMIF(deals_closed!D:D,calcs!A124,deals_closed!C:C)</f>
        <v>543471</v>
      </c>
      <c r="H124" s="2">
        <f>VLOOKUP(D124,'2018_commission_structure-Start'!$A$21:$I$24,9,FALSE)</f>
        <v>500000</v>
      </c>
      <c r="I124" s="6">
        <f t="shared" si="10"/>
        <v>625000</v>
      </c>
      <c r="J124" s="9">
        <f t="shared" si="11"/>
        <v>750000</v>
      </c>
      <c r="K124" s="9">
        <f t="shared" si="12"/>
        <v>1000000</v>
      </c>
      <c r="L124" s="8">
        <f t="shared" si="7"/>
        <v>1.0869420000000001</v>
      </c>
      <c r="M124" t="str">
        <f t="shared" si="8"/>
        <v>100-125%</v>
      </c>
      <c r="N124" s="6">
        <f>MIN(H124,G124)*INDEX('2018_commission_structure-Start'!$A$21:$I$24,MATCH(calcs!$D124,'2018_commission_structure-Start'!$A$21:$A$24,0),MATCH(calcs!N$1,'2018_commission_structure-Start'!$A$21:$I$21,0))</f>
        <v>50000</v>
      </c>
      <c r="O124" s="2">
        <f>IF($G124&gt;H124,MIN($G124-H124,I124-H124)*INDEX('2018_commission_structure-Start'!$A$21:$I$24,MATCH(calcs!$D124,'2018_commission_structure-Start'!$A$21:$A$24,0),MATCH(calcs!O$1,'2018_commission_structure-Start'!$A$21:$I$21,0)),0)</f>
        <v>6520.65</v>
      </c>
      <c r="P124" s="2">
        <f>IF($G124&gt;I124,MIN($G124-I124,J124-I124)*INDEX('2018_commission_structure-Start'!$A$21:$I$24,MATCH(calcs!$D124,'2018_commission_structure-Start'!$A$21:$A$24,0),MATCH(calcs!P$1,'2018_commission_structure-Start'!$A$21:$I$21,0)),0)</f>
        <v>0</v>
      </c>
      <c r="Q124" s="2">
        <f>IF($G124&gt;J124,MIN($G124-J124,K124-J124)*INDEX('2018_commission_structure-Start'!$A$21:$I$24,MATCH(calcs!$D124,'2018_commission_structure-Start'!$A$21:$A$24,0),MATCH(calcs!Q$1,'2018_commission_structure-Start'!$A$21:$I$21,0)),0)</f>
        <v>0</v>
      </c>
      <c r="R124" s="6">
        <f>IF(G124&gt;K124,(G124-K124)*INDEX('2018_commission_structure-Start'!$A$21:$I$24,MATCH(calcs!$D124,'2018_commission_structure-Start'!$A$21:$A$24,0),MATCH(calcs!R$1,'2018_commission_structure-Start'!$A$21:$I$21,0)),0)</f>
        <v>0</v>
      </c>
      <c r="S124" s="6">
        <f t="shared" si="13"/>
        <v>56520.65</v>
      </c>
      <c r="T124" s="6">
        <f t="shared" si="9"/>
        <v>89636.65</v>
      </c>
    </row>
    <row r="125" spans="1:20" x14ac:dyDescent="0.3">
      <c r="A125">
        <v>5779075530</v>
      </c>
      <c r="B125" t="s">
        <v>252</v>
      </c>
      <c r="C125" t="s">
        <v>253</v>
      </c>
      <c r="D125" t="s">
        <v>7</v>
      </c>
      <c r="E125" s="2">
        <v>41802</v>
      </c>
      <c r="F125">
        <f>COUNTIF(deals_closed!D:D,base_salary!A125)</f>
        <v>25</v>
      </c>
      <c r="G125" s="2">
        <f>SUMIF(deals_closed!D:D,calcs!A125,deals_closed!C:C)</f>
        <v>919261</v>
      </c>
      <c r="H125" s="2">
        <f>VLOOKUP(D125,'2018_commission_structure-Start'!$A$21:$I$24,9,FALSE)</f>
        <v>500000</v>
      </c>
      <c r="I125" s="6">
        <f t="shared" si="10"/>
        <v>625000</v>
      </c>
      <c r="J125" s="9">
        <f t="shared" si="11"/>
        <v>750000</v>
      </c>
      <c r="K125" s="9">
        <f t="shared" si="12"/>
        <v>1000000</v>
      </c>
      <c r="L125" s="8">
        <f t="shared" si="7"/>
        <v>1.838522</v>
      </c>
      <c r="M125" t="str">
        <f t="shared" si="8"/>
        <v>150-200%</v>
      </c>
      <c r="N125" s="6">
        <f>MIN(H125,G125)*INDEX('2018_commission_structure-Start'!$A$21:$I$24,MATCH(calcs!$D125,'2018_commission_structure-Start'!$A$21:$A$24,0),MATCH(calcs!N$1,'2018_commission_structure-Start'!$A$21:$I$21,0))</f>
        <v>50000</v>
      </c>
      <c r="O125" s="2">
        <f>IF($G125&gt;H125,MIN($G125-H125,I125-H125)*INDEX('2018_commission_structure-Start'!$A$21:$I$24,MATCH(calcs!$D125,'2018_commission_structure-Start'!$A$21:$A$24,0),MATCH(calcs!O$1,'2018_commission_structure-Start'!$A$21:$I$21,0)),0)</f>
        <v>18750</v>
      </c>
      <c r="P125" s="2">
        <f>IF($G125&gt;I125,MIN($G125-I125,J125-I125)*INDEX('2018_commission_structure-Start'!$A$21:$I$24,MATCH(calcs!$D125,'2018_commission_structure-Start'!$A$21:$A$24,0),MATCH(calcs!P$1,'2018_commission_structure-Start'!$A$21:$I$21,0)),0)</f>
        <v>22500</v>
      </c>
      <c r="Q125" s="2">
        <f>IF($G125&gt;J125,MIN($G125-J125,K125-J125)*INDEX('2018_commission_structure-Start'!$A$21:$I$24,MATCH(calcs!$D125,'2018_commission_structure-Start'!$A$21:$A$24,0),MATCH(calcs!Q$1,'2018_commission_structure-Start'!$A$21:$I$21,0)),0)</f>
        <v>37237.42</v>
      </c>
      <c r="R125" s="6">
        <f>IF(G125&gt;K125,(G125-K125)*INDEX('2018_commission_structure-Start'!$A$21:$I$24,MATCH(calcs!$D125,'2018_commission_structure-Start'!$A$21:$A$24,0),MATCH(calcs!R$1,'2018_commission_structure-Start'!$A$21:$I$21,0)),0)</f>
        <v>0</v>
      </c>
      <c r="S125" s="6">
        <f t="shared" si="13"/>
        <v>128487.42</v>
      </c>
      <c r="T125" s="6">
        <f t="shared" si="9"/>
        <v>170289.41999999998</v>
      </c>
    </row>
    <row r="126" spans="1:20" x14ac:dyDescent="0.3">
      <c r="A126">
        <v>4472356473</v>
      </c>
      <c r="B126" t="s">
        <v>254</v>
      </c>
      <c r="C126" t="s">
        <v>255</v>
      </c>
      <c r="D126" t="s">
        <v>10</v>
      </c>
      <c r="E126" s="2">
        <v>79672</v>
      </c>
      <c r="F126">
        <f>COUNTIF(deals_closed!D:D,base_salary!A126)</f>
        <v>17</v>
      </c>
      <c r="G126" s="2">
        <f>SUMIF(deals_closed!D:D,calcs!A126,deals_closed!C:C)</f>
        <v>609192</v>
      </c>
      <c r="H126" s="2">
        <f>VLOOKUP(D126,'2018_commission_structure-Start'!$A$21:$I$24,9,FALSE)</f>
        <v>750000</v>
      </c>
      <c r="I126" s="6">
        <f t="shared" si="10"/>
        <v>937500</v>
      </c>
      <c r="J126" s="9">
        <f t="shared" si="11"/>
        <v>1125000</v>
      </c>
      <c r="K126" s="9">
        <f t="shared" si="12"/>
        <v>1500000</v>
      </c>
      <c r="L126" s="8">
        <f t="shared" si="7"/>
        <v>0.81225599999999998</v>
      </c>
      <c r="M126" t="str">
        <f t="shared" si="8"/>
        <v>0-100%</v>
      </c>
      <c r="N126" s="6">
        <f>MIN(H126,G126)*INDEX('2018_commission_structure-Start'!$A$21:$I$24,MATCH(calcs!$D126,'2018_commission_structure-Start'!$A$21:$A$24,0),MATCH(calcs!N$1,'2018_commission_structure-Start'!$A$21:$I$21,0))</f>
        <v>91378.8</v>
      </c>
      <c r="O126" s="2">
        <f>IF($G126&gt;H126,MIN($G126-H126,I126-H126)*INDEX('2018_commission_structure-Start'!$A$21:$I$24,MATCH(calcs!$D126,'2018_commission_structure-Start'!$A$21:$A$24,0),MATCH(calcs!O$1,'2018_commission_structure-Start'!$A$21:$I$21,0)),0)</f>
        <v>0</v>
      </c>
      <c r="P126" s="2">
        <f>IF($G126&gt;I126,MIN($G126-I126,J126-I126)*INDEX('2018_commission_structure-Start'!$A$21:$I$24,MATCH(calcs!$D126,'2018_commission_structure-Start'!$A$21:$A$24,0),MATCH(calcs!P$1,'2018_commission_structure-Start'!$A$21:$I$21,0)),0)</f>
        <v>0</v>
      </c>
      <c r="Q126" s="2">
        <f>IF($G126&gt;J126,MIN($G126-J126,K126-J126)*INDEX('2018_commission_structure-Start'!$A$21:$I$24,MATCH(calcs!$D126,'2018_commission_structure-Start'!$A$21:$A$24,0),MATCH(calcs!Q$1,'2018_commission_structure-Start'!$A$21:$I$21,0)),0)</f>
        <v>0</v>
      </c>
      <c r="R126" s="6">
        <f>IF(G126&gt;K126,(G126-K126)*INDEX('2018_commission_structure-Start'!$A$21:$I$24,MATCH(calcs!$D126,'2018_commission_structure-Start'!$A$21:$A$24,0),MATCH(calcs!R$1,'2018_commission_structure-Start'!$A$21:$I$21,0)),0)</f>
        <v>0</v>
      </c>
      <c r="S126" s="6">
        <f t="shared" si="13"/>
        <v>91378.8</v>
      </c>
      <c r="T126" s="6">
        <f t="shared" si="9"/>
        <v>171050.8</v>
      </c>
    </row>
    <row r="127" spans="1:20" x14ac:dyDescent="0.3">
      <c r="A127">
        <v>9963057691</v>
      </c>
      <c r="B127" t="s">
        <v>256</v>
      </c>
      <c r="C127" t="s">
        <v>257</v>
      </c>
      <c r="D127" t="s">
        <v>29</v>
      </c>
      <c r="E127" s="2">
        <v>64506</v>
      </c>
      <c r="F127">
        <f>COUNTIF(deals_closed!D:D,base_salary!A127)</f>
        <v>17</v>
      </c>
      <c r="G127" s="2">
        <f>SUMIF(deals_closed!D:D,calcs!A127,deals_closed!C:C)</f>
        <v>637475</v>
      </c>
      <c r="H127" s="2">
        <f>VLOOKUP(D127,'2018_commission_structure-Start'!$A$21:$I$24,9,FALSE)</f>
        <v>600000</v>
      </c>
      <c r="I127" s="6">
        <f t="shared" si="10"/>
        <v>750000</v>
      </c>
      <c r="J127" s="9">
        <f t="shared" si="11"/>
        <v>900000</v>
      </c>
      <c r="K127" s="9">
        <f t="shared" si="12"/>
        <v>1200000</v>
      </c>
      <c r="L127" s="8">
        <f t="shared" si="7"/>
        <v>1.0624583333333333</v>
      </c>
      <c r="M127" t="str">
        <f t="shared" si="8"/>
        <v>100-125%</v>
      </c>
      <c r="N127" s="6">
        <f>MIN(H127,G127)*INDEX('2018_commission_structure-Start'!$A$21:$I$24,MATCH(calcs!$D127,'2018_commission_structure-Start'!$A$21:$A$24,0),MATCH(calcs!N$1,'2018_commission_structure-Start'!$A$21:$I$21,0))</f>
        <v>78000</v>
      </c>
      <c r="O127" s="2">
        <f>IF($G127&gt;H127,MIN($G127-H127,I127-H127)*INDEX('2018_commission_structure-Start'!$A$21:$I$24,MATCH(calcs!$D127,'2018_commission_structure-Start'!$A$21:$A$24,0),MATCH(calcs!O$1,'2018_commission_structure-Start'!$A$21:$I$21,0)),0)</f>
        <v>6370.7500000000009</v>
      </c>
      <c r="P127" s="2">
        <f>IF($G127&gt;I127,MIN($G127-I127,J127-I127)*INDEX('2018_commission_structure-Start'!$A$21:$I$24,MATCH(calcs!$D127,'2018_commission_structure-Start'!$A$21:$A$24,0),MATCH(calcs!P$1,'2018_commission_structure-Start'!$A$21:$I$21,0)),0)</f>
        <v>0</v>
      </c>
      <c r="Q127" s="2">
        <f>IF($G127&gt;J127,MIN($G127-J127,K127-J127)*INDEX('2018_commission_structure-Start'!$A$21:$I$24,MATCH(calcs!$D127,'2018_commission_structure-Start'!$A$21:$A$24,0),MATCH(calcs!Q$1,'2018_commission_structure-Start'!$A$21:$I$21,0)),0)</f>
        <v>0</v>
      </c>
      <c r="R127" s="6">
        <f>IF(G127&gt;K127,(G127-K127)*INDEX('2018_commission_structure-Start'!$A$21:$I$24,MATCH(calcs!$D127,'2018_commission_structure-Start'!$A$21:$A$24,0),MATCH(calcs!R$1,'2018_commission_structure-Start'!$A$21:$I$21,0)),0)</f>
        <v>0</v>
      </c>
      <c r="S127" s="6">
        <f t="shared" si="13"/>
        <v>84370.75</v>
      </c>
      <c r="T127" s="6">
        <f t="shared" si="9"/>
        <v>148876.75</v>
      </c>
    </row>
    <row r="128" spans="1:20" x14ac:dyDescent="0.3">
      <c r="A128">
        <v>6041314951</v>
      </c>
      <c r="B128" t="s">
        <v>258</v>
      </c>
      <c r="C128" t="s">
        <v>259</v>
      </c>
      <c r="D128" t="s">
        <v>29</v>
      </c>
      <c r="E128" s="2">
        <v>76999</v>
      </c>
      <c r="F128">
        <f>COUNTIF(deals_closed!D:D,base_salary!A128)</f>
        <v>23</v>
      </c>
      <c r="G128" s="2">
        <f>SUMIF(deals_closed!D:D,calcs!A128,deals_closed!C:C)</f>
        <v>876325</v>
      </c>
      <c r="H128" s="2">
        <f>VLOOKUP(D128,'2018_commission_structure-Start'!$A$21:$I$24,9,FALSE)</f>
        <v>600000</v>
      </c>
      <c r="I128" s="6">
        <f t="shared" si="10"/>
        <v>750000</v>
      </c>
      <c r="J128" s="9">
        <f t="shared" si="11"/>
        <v>900000</v>
      </c>
      <c r="K128" s="9">
        <f t="shared" si="12"/>
        <v>1200000</v>
      </c>
      <c r="L128" s="8">
        <f t="shared" si="7"/>
        <v>1.4605416666666666</v>
      </c>
      <c r="M128" t="str">
        <f t="shared" si="8"/>
        <v>125-150%</v>
      </c>
      <c r="N128" s="6">
        <f>MIN(H128,G128)*INDEX('2018_commission_structure-Start'!$A$21:$I$24,MATCH(calcs!$D128,'2018_commission_structure-Start'!$A$21:$A$24,0),MATCH(calcs!N$1,'2018_commission_structure-Start'!$A$21:$I$21,0))</f>
        <v>78000</v>
      </c>
      <c r="O128" s="2">
        <f>IF($G128&gt;H128,MIN($G128-H128,I128-H128)*INDEX('2018_commission_structure-Start'!$A$21:$I$24,MATCH(calcs!$D128,'2018_commission_structure-Start'!$A$21:$A$24,0),MATCH(calcs!O$1,'2018_commission_structure-Start'!$A$21:$I$21,0)),0)</f>
        <v>25500.000000000004</v>
      </c>
      <c r="P128" s="2">
        <f>IF($G128&gt;I128,MIN($G128-I128,J128-I128)*INDEX('2018_commission_structure-Start'!$A$21:$I$24,MATCH(calcs!$D128,'2018_commission_structure-Start'!$A$21:$A$24,0),MATCH(calcs!P$1,'2018_commission_structure-Start'!$A$21:$I$21,0)),0)</f>
        <v>26528.25</v>
      </c>
      <c r="Q128" s="2">
        <f>IF($G128&gt;J128,MIN($G128-J128,K128-J128)*INDEX('2018_commission_structure-Start'!$A$21:$I$24,MATCH(calcs!$D128,'2018_commission_structure-Start'!$A$21:$A$24,0),MATCH(calcs!Q$1,'2018_commission_structure-Start'!$A$21:$I$21,0)),0)</f>
        <v>0</v>
      </c>
      <c r="R128" s="6">
        <f>IF(G128&gt;K128,(G128-K128)*INDEX('2018_commission_structure-Start'!$A$21:$I$24,MATCH(calcs!$D128,'2018_commission_structure-Start'!$A$21:$A$24,0),MATCH(calcs!R$1,'2018_commission_structure-Start'!$A$21:$I$21,0)),0)</f>
        <v>0</v>
      </c>
      <c r="S128" s="6">
        <f t="shared" si="13"/>
        <v>130028.25</v>
      </c>
      <c r="T128" s="6">
        <f t="shared" si="9"/>
        <v>207027.25</v>
      </c>
    </row>
    <row r="129" spans="1:20" x14ac:dyDescent="0.3">
      <c r="A129">
        <v>228985188</v>
      </c>
      <c r="B129" t="s">
        <v>260</v>
      </c>
      <c r="C129" t="s">
        <v>261</v>
      </c>
      <c r="D129" t="s">
        <v>29</v>
      </c>
      <c r="E129" s="2">
        <v>57755</v>
      </c>
      <c r="F129">
        <f>COUNTIF(deals_closed!D:D,base_salary!A129)</f>
        <v>25</v>
      </c>
      <c r="G129" s="2">
        <f>SUMIF(deals_closed!D:D,calcs!A129,deals_closed!C:C)</f>
        <v>944716</v>
      </c>
      <c r="H129" s="2">
        <f>VLOOKUP(D129,'2018_commission_structure-Start'!$A$21:$I$24,9,FALSE)</f>
        <v>600000</v>
      </c>
      <c r="I129" s="6">
        <f t="shared" si="10"/>
        <v>750000</v>
      </c>
      <c r="J129" s="9">
        <f t="shared" si="11"/>
        <v>900000</v>
      </c>
      <c r="K129" s="9">
        <f t="shared" si="12"/>
        <v>1200000</v>
      </c>
      <c r="L129" s="8">
        <f t="shared" si="7"/>
        <v>1.5745266666666666</v>
      </c>
      <c r="M129" t="str">
        <f t="shared" si="8"/>
        <v>150-200%</v>
      </c>
      <c r="N129" s="6">
        <f>MIN(H129,G129)*INDEX('2018_commission_structure-Start'!$A$21:$I$24,MATCH(calcs!$D129,'2018_commission_structure-Start'!$A$21:$A$24,0),MATCH(calcs!N$1,'2018_commission_structure-Start'!$A$21:$I$21,0))</f>
        <v>78000</v>
      </c>
      <c r="O129" s="2">
        <f>IF($G129&gt;H129,MIN($G129-H129,I129-H129)*INDEX('2018_commission_structure-Start'!$A$21:$I$24,MATCH(calcs!$D129,'2018_commission_structure-Start'!$A$21:$A$24,0),MATCH(calcs!O$1,'2018_commission_structure-Start'!$A$21:$I$21,0)),0)</f>
        <v>25500.000000000004</v>
      </c>
      <c r="P129" s="2">
        <f>IF($G129&gt;I129,MIN($G129-I129,J129-I129)*INDEX('2018_commission_structure-Start'!$A$21:$I$24,MATCH(calcs!$D129,'2018_commission_structure-Start'!$A$21:$A$24,0),MATCH(calcs!P$1,'2018_commission_structure-Start'!$A$21:$I$21,0)),0)</f>
        <v>31500</v>
      </c>
      <c r="Q129" s="2">
        <f>IF($G129&gt;J129,MIN($G129-J129,K129-J129)*INDEX('2018_commission_structure-Start'!$A$21:$I$24,MATCH(calcs!$D129,'2018_commission_structure-Start'!$A$21:$A$24,0),MATCH(calcs!Q$1,'2018_commission_structure-Start'!$A$21:$I$21,0)),0)</f>
        <v>11626.16</v>
      </c>
      <c r="R129" s="6">
        <f>IF(G129&gt;K129,(G129-K129)*INDEX('2018_commission_structure-Start'!$A$21:$I$24,MATCH(calcs!$D129,'2018_commission_structure-Start'!$A$21:$A$24,0),MATCH(calcs!R$1,'2018_commission_structure-Start'!$A$21:$I$21,0)),0)</f>
        <v>0</v>
      </c>
      <c r="S129" s="6">
        <f t="shared" si="13"/>
        <v>146626.16</v>
      </c>
      <c r="T129" s="6">
        <f t="shared" si="9"/>
        <v>204381.16</v>
      </c>
    </row>
    <row r="130" spans="1:20" x14ac:dyDescent="0.3">
      <c r="A130">
        <v>4445486779</v>
      </c>
      <c r="B130" t="s">
        <v>262</v>
      </c>
      <c r="C130" t="s">
        <v>263</v>
      </c>
      <c r="D130" t="s">
        <v>10</v>
      </c>
      <c r="E130" s="2">
        <v>104472</v>
      </c>
      <c r="F130">
        <f>COUNTIF(deals_closed!D:D,base_salary!A130)</f>
        <v>19</v>
      </c>
      <c r="G130" s="2">
        <f>SUMIF(deals_closed!D:D,calcs!A130,deals_closed!C:C)</f>
        <v>638646</v>
      </c>
      <c r="H130" s="2">
        <f>VLOOKUP(D130,'2018_commission_structure-Start'!$A$21:$I$24,9,FALSE)</f>
        <v>750000</v>
      </c>
      <c r="I130" s="6">
        <f t="shared" si="10"/>
        <v>937500</v>
      </c>
      <c r="J130" s="9">
        <f t="shared" si="11"/>
        <v>1125000</v>
      </c>
      <c r="K130" s="9">
        <f t="shared" si="12"/>
        <v>1500000</v>
      </c>
      <c r="L130" s="8">
        <f t="shared" ref="L130:L193" si="14">G130/H130</f>
        <v>0.85152799999999995</v>
      </c>
      <c r="M130" t="str">
        <f t="shared" ref="M130:M193" si="15">IF(L130&lt;=1,"0-100%",IF(L130&lt;=1.25,"100-125%",IF(L130&lt;=1.5,"125-150%",IF(L130&lt;=2,"150-200%","&gt;200%"))))</f>
        <v>0-100%</v>
      </c>
      <c r="N130" s="6">
        <f>MIN(H130,G130)*INDEX('2018_commission_structure-Start'!$A$21:$I$24,MATCH(calcs!$D130,'2018_commission_structure-Start'!$A$21:$A$24,0),MATCH(calcs!N$1,'2018_commission_structure-Start'!$A$21:$I$21,0))</f>
        <v>95796.9</v>
      </c>
      <c r="O130" s="2">
        <f>IF($G130&gt;H130,MIN($G130-H130,I130-H130)*INDEX('2018_commission_structure-Start'!$A$21:$I$24,MATCH(calcs!$D130,'2018_commission_structure-Start'!$A$21:$A$24,0),MATCH(calcs!O$1,'2018_commission_structure-Start'!$A$21:$I$21,0)),0)</f>
        <v>0</v>
      </c>
      <c r="P130" s="2">
        <f>IF($G130&gt;I130,MIN($G130-I130,J130-I130)*INDEX('2018_commission_structure-Start'!$A$21:$I$24,MATCH(calcs!$D130,'2018_commission_structure-Start'!$A$21:$A$24,0),MATCH(calcs!P$1,'2018_commission_structure-Start'!$A$21:$I$21,0)),0)</f>
        <v>0</v>
      </c>
      <c r="Q130" s="2">
        <f>IF($G130&gt;J130,MIN($G130-J130,K130-J130)*INDEX('2018_commission_structure-Start'!$A$21:$I$24,MATCH(calcs!$D130,'2018_commission_structure-Start'!$A$21:$A$24,0),MATCH(calcs!Q$1,'2018_commission_structure-Start'!$A$21:$I$21,0)),0)</f>
        <v>0</v>
      </c>
      <c r="R130" s="6">
        <f>IF(G130&gt;K130,(G130-K130)*INDEX('2018_commission_structure-Start'!$A$21:$I$24,MATCH(calcs!$D130,'2018_commission_structure-Start'!$A$21:$A$24,0),MATCH(calcs!R$1,'2018_commission_structure-Start'!$A$21:$I$21,0)),0)</f>
        <v>0</v>
      </c>
      <c r="S130" s="6">
        <f t="shared" si="13"/>
        <v>95796.9</v>
      </c>
      <c r="T130" s="6">
        <f t="shared" ref="T130:T193" si="16">S130+E130</f>
        <v>200268.9</v>
      </c>
    </row>
    <row r="131" spans="1:20" x14ac:dyDescent="0.3">
      <c r="A131">
        <v>6279928705</v>
      </c>
      <c r="B131" t="s">
        <v>264</v>
      </c>
      <c r="C131" t="s">
        <v>265</v>
      </c>
      <c r="D131" t="s">
        <v>29</v>
      </c>
      <c r="E131" s="2">
        <v>79834</v>
      </c>
      <c r="F131">
        <f>COUNTIF(deals_closed!D:D,base_salary!A131)</f>
        <v>31</v>
      </c>
      <c r="G131" s="2">
        <f>SUMIF(deals_closed!D:D,calcs!A131,deals_closed!C:C)</f>
        <v>1128878</v>
      </c>
      <c r="H131" s="2">
        <f>VLOOKUP(D131,'2018_commission_structure-Start'!$A$21:$I$24,9,FALSE)</f>
        <v>600000</v>
      </c>
      <c r="I131" s="6">
        <f t="shared" ref="I131:I194" si="17">H131*1.25</f>
        <v>750000</v>
      </c>
      <c r="J131" s="9">
        <f t="shared" ref="J131:J194" si="18">H131*1.5</f>
        <v>900000</v>
      </c>
      <c r="K131" s="9">
        <f t="shared" ref="K131:K194" si="19">H131*2</f>
        <v>1200000</v>
      </c>
      <c r="L131" s="8">
        <f t="shared" si="14"/>
        <v>1.8814633333333333</v>
      </c>
      <c r="M131" t="str">
        <f t="shared" si="15"/>
        <v>150-200%</v>
      </c>
      <c r="N131" s="6">
        <f>MIN(H131,G131)*INDEX('2018_commission_structure-Start'!$A$21:$I$24,MATCH(calcs!$D131,'2018_commission_structure-Start'!$A$21:$A$24,0),MATCH(calcs!N$1,'2018_commission_structure-Start'!$A$21:$I$21,0))</f>
        <v>78000</v>
      </c>
      <c r="O131" s="2">
        <f>IF($G131&gt;H131,MIN($G131-H131,I131-H131)*INDEX('2018_commission_structure-Start'!$A$21:$I$24,MATCH(calcs!$D131,'2018_commission_structure-Start'!$A$21:$A$24,0),MATCH(calcs!O$1,'2018_commission_structure-Start'!$A$21:$I$21,0)),0)</f>
        <v>25500.000000000004</v>
      </c>
      <c r="P131" s="2">
        <f>IF($G131&gt;I131,MIN($G131-I131,J131-I131)*INDEX('2018_commission_structure-Start'!$A$21:$I$24,MATCH(calcs!$D131,'2018_commission_structure-Start'!$A$21:$A$24,0),MATCH(calcs!P$1,'2018_commission_structure-Start'!$A$21:$I$21,0)),0)</f>
        <v>31500</v>
      </c>
      <c r="Q131" s="2">
        <f>IF($G131&gt;J131,MIN($G131-J131,K131-J131)*INDEX('2018_commission_structure-Start'!$A$21:$I$24,MATCH(calcs!$D131,'2018_commission_structure-Start'!$A$21:$A$24,0),MATCH(calcs!Q$1,'2018_commission_structure-Start'!$A$21:$I$21,0)),0)</f>
        <v>59508.28</v>
      </c>
      <c r="R131" s="6">
        <f>IF(G131&gt;K131,(G131-K131)*INDEX('2018_commission_structure-Start'!$A$21:$I$24,MATCH(calcs!$D131,'2018_commission_structure-Start'!$A$21:$A$24,0),MATCH(calcs!R$1,'2018_commission_structure-Start'!$A$21:$I$21,0)),0)</f>
        <v>0</v>
      </c>
      <c r="S131" s="6">
        <f t="shared" ref="S131:S194" si="20">SUM(N131:R131)</f>
        <v>194508.28</v>
      </c>
      <c r="T131" s="6">
        <f t="shared" si="16"/>
        <v>274342.28000000003</v>
      </c>
    </row>
    <row r="132" spans="1:20" x14ac:dyDescent="0.3">
      <c r="A132">
        <v>4499766028</v>
      </c>
      <c r="B132" t="s">
        <v>266</v>
      </c>
      <c r="C132" t="s">
        <v>267</v>
      </c>
      <c r="D132" t="s">
        <v>7</v>
      </c>
      <c r="E132" s="2">
        <v>53063</v>
      </c>
      <c r="F132">
        <f>COUNTIF(deals_closed!D:D,base_salary!A132)</f>
        <v>17</v>
      </c>
      <c r="G132" s="2">
        <f>SUMIF(deals_closed!D:D,calcs!A132,deals_closed!C:C)</f>
        <v>613556</v>
      </c>
      <c r="H132" s="2">
        <f>VLOOKUP(D132,'2018_commission_structure-Start'!$A$21:$I$24,9,FALSE)</f>
        <v>500000</v>
      </c>
      <c r="I132" s="6">
        <f t="shared" si="17"/>
        <v>625000</v>
      </c>
      <c r="J132" s="9">
        <f t="shared" si="18"/>
        <v>750000</v>
      </c>
      <c r="K132" s="9">
        <f t="shared" si="19"/>
        <v>1000000</v>
      </c>
      <c r="L132" s="8">
        <f t="shared" si="14"/>
        <v>1.227112</v>
      </c>
      <c r="M132" t="str">
        <f t="shared" si="15"/>
        <v>100-125%</v>
      </c>
      <c r="N132" s="6">
        <f>MIN(H132,G132)*INDEX('2018_commission_structure-Start'!$A$21:$I$24,MATCH(calcs!$D132,'2018_commission_structure-Start'!$A$21:$A$24,0),MATCH(calcs!N$1,'2018_commission_structure-Start'!$A$21:$I$21,0))</f>
        <v>50000</v>
      </c>
      <c r="O132" s="2">
        <f>IF($G132&gt;H132,MIN($G132-H132,I132-H132)*INDEX('2018_commission_structure-Start'!$A$21:$I$24,MATCH(calcs!$D132,'2018_commission_structure-Start'!$A$21:$A$24,0),MATCH(calcs!O$1,'2018_commission_structure-Start'!$A$21:$I$21,0)),0)</f>
        <v>17033.399999999998</v>
      </c>
      <c r="P132" s="2">
        <f>IF($G132&gt;I132,MIN($G132-I132,J132-I132)*INDEX('2018_commission_structure-Start'!$A$21:$I$24,MATCH(calcs!$D132,'2018_commission_structure-Start'!$A$21:$A$24,0),MATCH(calcs!P$1,'2018_commission_structure-Start'!$A$21:$I$21,0)),0)</f>
        <v>0</v>
      </c>
      <c r="Q132" s="2">
        <f>IF($G132&gt;J132,MIN($G132-J132,K132-J132)*INDEX('2018_commission_structure-Start'!$A$21:$I$24,MATCH(calcs!$D132,'2018_commission_structure-Start'!$A$21:$A$24,0),MATCH(calcs!Q$1,'2018_commission_structure-Start'!$A$21:$I$21,0)),0)</f>
        <v>0</v>
      </c>
      <c r="R132" s="6">
        <f>IF(G132&gt;K132,(G132-K132)*INDEX('2018_commission_structure-Start'!$A$21:$I$24,MATCH(calcs!$D132,'2018_commission_structure-Start'!$A$21:$A$24,0),MATCH(calcs!R$1,'2018_commission_structure-Start'!$A$21:$I$21,0)),0)</f>
        <v>0</v>
      </c>
      <c r="S132" s="6">
        <f t="shared" si="20"/>
        <v>67033.399999999994</v>
      </c>
      <c r="T132" s="6">
        <f t="shared" si="16"/>
        <v>120096.4</v>
      </c>
    </row>
    <row r="133" spans="1:20" x14ac:dyDescent="0.3">
      <c r="A133">
        <v>4656574848</v>
      </c>
      <c r="B133" t="s">
        <v>268</v>
      </c>
      <c r="C133" t="s">
        <v>269</v>
      </c>
      <c r="D133" t="s">
        <v>7</v>
      </c>
      <c r="E133" s="2">
        <v>62869</v>
      </c>
      <c r="F133">
        <f>COUNTIF(deals_closed!D:D,base_salary!A133)</f>
        <v>17</v>
      </c>
      <c r="G133" s="2">
        <f>SUMIF(deals_closed!D:D,calcs!A133,deals_closed!C:C)</f>
        <v>551295</v>
      </c>
      <c r="H133" s="2">
        <f>VLOOKUP(D133,'2018_commission_structure-Start'!$A$21:$I$24,9,FALSE)</f>
        <v>500000</v>
      </c>
      <c r="I133" s="6">
        <f t="shared" si="17"/>
        <v>625000</v>
      </c>
      <c r="J133" s="9">
        <f t="shared" si="18"/>
        <v>750000</v>
      </c>
      <c r="K133" s="9">
        <f t="shared" si="19"/>
        <v>1000000</v>
      </c>
      <c r="L133" s="8">
        <f t="shared" si="14"/>
        <v>1.10259</v>
      </c>
      <c r="M133" t="str">
        <f t="shared" si="15"/>
        <v>100-125%</v>
      </c>
      <c r="N133" s="6">
        <f>MIN(H133,G133)*INDEX('2018_commission_structure-Start'!$A$21:$I$24,MATCH(calcs!$D133,'2018_commission_structure-Start'!$A$21:$A$24,0),MATCH(calcs!N$1,'2018_commission_structure-Start'!$A$21:$I$21,0))</f>
        <v>50000</v>
      </c>
      <c r="O133" s="2">
        <f>IF($G133&gt;H133,MIN($G133-H133,I133-H133)*INDEX('2018_commission_structure-Start'!$A$21:$I$24,MATCH(calcs!$D133,'2018_commission_structure-Start'!$A$21:$A$24,0),MATCH(calcs!O$1,'2018_commission_structure-Start'!$A$21:$I$21,0)),0)</f>
        <v>7694.25</v>
      </c>
      <c r="P133" s="2">
        <f>IF($G133&gt;I133,MIN($G133-I133,J133-I133)*INDEX('2018_commission_structure-Start'!$A$21:$I$24,MATCH(calcs!$D133,'2018_commission_structure-Start'!$A$21:$A$24,0),MATCH(calcs!P$1,'2018_commission_structure-Start'!$A$21:$I$21,0)),0)</f>
        <v>0</v>
      </c>
      <c r="Q133" s="2">
        <f>IF($G133&gt;J133,MIN($G133-J133,K133-J133)*INDEX('2018_commission_structure-Start'!$A$21:$I$24,MATCH(calcs!$D133,'2018_commission_structure-Start'!$A$21:$A$24,0),MATCH(calcs!Q$1,'2018_commission_structure-Start'!$A$21:$I$21,0)),0)</f>
        <v>0</v>
      </c>
      <c r="R133" s="6">
        <f>IF(G133&gt;K133,(G133-K133)*INDEX('2018_commission_structure-Start'!$A$21:$I$24,MATCH(calcs!$D133,'2018_commission_structure-Start'!$A$21:$A$24,0),MATCH(calcs!R$1,'2018_commission_structure-Start'!$A$21:$I$21,0)),0)</f>
        <v>0</v>
      </c>
      <c r="S133" s="6">
        <f t="shared" si="20"/>
        <v>57694.25</v>
      </c>
      <c r="T133" s="6">
        <f t="shared" si="16"/>
        <v>120563.25</v>
      </c>
    </row>
    <row r="134" spans="1:20" x14ac:dyDescent="0.3">
      <c r="A134">
        <v>5209112160</v>
      </c>
      <c r="B134" t="s">
        <v>270</v>
      </c>
      <c r="C134" t="s">
        <v>271</v>
      </c>
      <c r="D134" t="s">
        <v>10</v>
      </c>
      <c r="E134" s="2">
        <v>123127</v>
      </c>
      <c r="F134">
        <f>COUNTIF(deals_closed!D:D,base_salary!A134)</f>
        <v>29</v>
      </c>
      <c r="G134" s="2">
        <f>SUMIF(deals_closed!D:D,calcs!A134,deals_closed!C:C)</f>
        <v>1082264</v>
      </c>
      <c r="H134" s="2">
        <f>VLOOKUP(D134,'2018_commission_structure-Start'!$A$21:$I$24,9,FALSE)</f>
        <v>750000</v>
      </c>
      <c r="I134" s="6">
        <f t="shared" si="17"/>
        <v>937500</v>
      </c>
      <c r="J134" s="9">
        <f t="shared" si="18"/>
        <v>1125000</v>
      </c>
      <c r="K134" s="9">
        <f t="shared" si="19"/>
        <v>1500000</v>
      </c>
      <c r="L134" s="8">
        <f t="shared" si="14"/>
        <v>1.4430186666666667</v>
      </c>
      <c r="M134" t="str">
        <f t="shared" si="15"/>
        <v>125-150%</v>
      </c>
      <c r="N134" s="6">
        <f>MIN(H134,G134)*INDEX('2018_commission_structure-Start'!$A$21:$I$24,MATCH(calcs!$D134,'2018_commission_structure-Start'!$A$21:$A$24,0),MATCH(calcs!N$1,'2018_commission_structure-Start'!$A$21:$I$21,0))</f>
        <v>112500</v>
      </c>
      <c r="O134" s="2">
        <f>IF($G134&gt;H134,MIN($G134-H134,I134-H134)*INDEX('2018_commission_structure-Start'!$A$21:$I$24,MATCH(calcs!$D134,'2018_commission_structure-Start'!$A$21:$A$24,0),MATCH(calcs!O$1,'2018_commission_structure-Start'!$A$21:$I$21,0)),0)</f>
        <v>35625</v>
      </c>
      <c r="P134" s="2">
        <f>IF($G134&gt;I134,MIN($G134-I134,J134-I134)*INDEX('2018_commission_structure-Start'!$A$21:$I$24,MATCH(calcs!$D134,'2018_commission_structure-Start'!$A$21:$A$24,0),MATCH(calcs!P$1,'2018_commission_structure-Start'!$A$21:$I$21,0)),0)</f>
        <v>33295.72</v>
      </c>
      <c r="Q134" s="2">
        <f>IF($G134&gt;J134,MIN($G134-J134,K134-J134)*INDEX('2018_commission_structure-Start'!$A$21:$I$24,MATCH(calcs!$D134,'2018_commission_structure-Start'!$A$21:$A$24,0),MATCH(calcs!Q$1,'2018_commission_structure-Start'!$A$21:$I$21,0)),0)</f>
        <v>0</v>
      </c>
      <c r="R134" s="6">
        <f>IF(G134&gt;K134,(G134-K134)*INDEX('2018_commission_structure-Start'!$A$21:$I$24,MATCH(calcs!$D134,'2018_commission_structure-Start'!$A$21:$A$24,0),MATCH(calcs!R$1,'2018_commission_structure-Start'!$A$21:$I$21,0)),0)</f>
        <v>0</v>
      </c>
      <c r="S134" s="6">
        <f t="shared" si="20"/>
        <v>181420.72</v>
      </c>
      <c r="T134" s="6">
        <f t="shared" si="16"/>
        <v>304547.71999999997</v>
      </c>
    </row>
    <row r="135" spans="1:20" x14ac:dyDescent="0.3">
      <c r="A135">
        <v>325547246</v>
      </c>
      <c r="B135" t="s">
        <v>272</v>
      </c>
      <c r="C135" t="s">
        <v>273</v>
      </c>
      <c r="D135" t="s">
        <v>10</v>
      </c>
      <c r="E135" s="2">
        <v>89591</v>
      </c>
      <c r="F135">
        <f>COUNTIF(deals_closed!D:D,base_salary!A135)</f>
        <v>25</v>
      </c>
      <c r="G135" s="2">
        <f>SUMIF(deals_closed!D:D,calcs!A135,deals_closed!C:C)</f>
        <v>983343</v>
      </c>
      <c r="H135" s="2">
        <f>VLOOKUP(D135,'2018_commission_structure-Start'!$A$21:$I$24,9,FALSE)</f>
        <v>750000</v>
      </c>
      <c r="I135" s="6">
        <f t="shared" si="17"/>
        <v>937500</v>
      </c>
      <c r="J135" s="9">
        <f t="shared" si="18"/>
        <v>1125000</v>
      </c>
      <c r="K135" s="9">
        <f t="shared" si="19"/>
        <v>1500000</v>
      </c>
      <c r="L135" s="8">
        <f t="shared" si="14"/>
        <v>1.311124</v>
      </c>
      <c r="M135" t="str">
        <f t="shared" si="15"/>
        <v>125-150%</v>
      </c>
      <c r="N135" s="6">
        <f>MIN(H135,G135)*INDEX('2018_commission_structure-Start'!$A$21:$I$24,MATCH(calcs!$D135,'2018_commission_structure-Start'!$A$21:$A$24,0),MATCH(calcs!N$1,'2018_commission_structure-Start'!$A$21:$I$21,0))</f>
        <v>112500</v>
      </c>
      <c r="O135" s="2">
        <f>IF($G135&gt;H135,MIN($G135-H135,I135-H135)*INDEX('2018_commission_structure-Start'!$A$21:$I$24,MATCH(calcs!$D135,'2018_commission_structure-Start'!$A$21:$A$24,0),MATCH(calcs!O$1,'2018_commission_structure-Start'!$A$21:$I$21,0)),0)</f>
        <v>35625</v>
      </c>
      <c r="P135" s="2">
        <f>IF($G135&gt;I135,MIN($G135-I135,J135-I135)*INDEX('2018_commission_structure-Start'!$A$21:$I$24,MATCH(calcs!$D135,'2018_commission_structure-Start'!$A$21:$A$24,0),MATCH(calcs!P$1,'2018_commission_structure-Start'!$A$21:$I$21,0)),0)</f>
        <v>10543.890000000001</v>
      </c>
      <c r="Q135" s="2">
        <f>IF($G135&gt;J135,MIN($G135-J135,K135-J135)*INDEX('2018_commission_structure-Start'!$A$21:$I$24,MATCH(calcs!$D135,'2018_commission_structure-Start'!$A$21:$A$24,0),MATCH(calcs!Q$1,'2018_commission_structure-Start'!$A$21:$I$21,0)),0)</f>
        <v>0</v>
      </c>
      <c r="R135" s="6">
        <f>IF(G135&gt;K135,(G135-K135)*INDEX('2018_commission_structure-Start'!$A$21:$I$24,MATCH(calcs!$D135,'2018_commission_structure-Start'!$A$21:$A$24,0),MATCH(calcs!R$1,'2018_commission_structure-Start'!$A$21:$I$21,0)),0)</f>
        <v>0</v>
      </c>
      <c r="S135" s="6">
        <f t="shared" si="20"/>
        <v>158668.89000000001</v>
      </c>
      <c r="T135" s="6">
        <f t="shared" si="16"/>
        <v>248259.89</v>
      </c>
    </row>
    <row r="136" spans="1:20" x14ac:dyDescent="0.3">
      <c r="A136">
        <v>3271497702</v>
      </c>
      <c r="B136" t="s">
        <v>274</v>
      </c>
      <c r="C136" t="s">
        <v>275</v>
      </c>
      <c r="D136" t="s">
        <v>10</v>
      </c>
      <c r="E136" s="2">
        <v>86830</v>
      </c>
      <c r="F136">
        <f>COUNTIF(deals_closed!D:D,base_salary!A136)</f>
        <v>18</v>
      </c>
      <c r="G136" s="2">
        <f>SUMIF(deals_closed!D:D,calcs!A136,deals_closed!C:C)</f>
        <v>654001</v>
      </c>
      <c r="H136" s="2">
        <f>VLOOKUP(D136,'2018_commission_structure-Start'!$A$21:$I$24,9,FALSE)</f>
        <v>750000</v>
      </c>
      <c r="I136" s="6">
        <f t="shared" si="17"/>
        <v>937500</v>
      </c>
      <c r="J136" s="9">
        <f t="shared" si="18"/>
        <v>1125000</v>
      </c>
      <c r="K136" s="9">
        <f t="shared" si="19"/>
        <v>1500000</v>
      </c>
      <c r="L136" s="8">
        <f t="shared" si="14"/>
        <v>0.87200133333333329</v>
      </c>
      <c r="M136" t="str">
        <f t="shared" si="15"/>
        <v>0-100%</v>
      </c>
      <c r="N136" s="6">
        <f>MIN(H136,G136)*INDEX('2018_commission_structure-Start'!$A$21:$I$24,MATCH(calcs!$D136,'2018_commission_structure-Start'!$A$21:$A$24,0),MATCH(calcs!N$1,'2018_commission_structure-Start'!$A$21:$I$21,0))</f>
        <v>98100.15</v>
      </c>
      <c r="O136" s="2">
        <f>IF($G136&gt;H136,MIN($G136-H136,I136-H136)*INDEX('2018_commission_structure-Start'!$A$21:$I$24,MATCH(calcs!$D136,'2018_commission_structure-Start'!$A$21:$A$24,0),MATCH(calcs!O$1,'2018_commission_structure-Start'!$A$21:$I$21,0)),0)</f>
        <v>0</v>
      </c>
      <c r="P136" s="2">
        <f>IF($G136&gt;I136,MIN($G136-I136,J136-I136)*INDEX('2018_commission_structure-Start'!$A$21:$I$24,MATCH(calcs!$D136,'2018_commission_structure-Start'!$A$21:$A$24,0),MATCH(calcs!P$1,'2018_commission_structure-Start'!$A$21:$I$21,0)),0)</f>
        <v>0</v>
      </c>
      <c r="Q136" s="2">
        <f>IF($G136&gt;J136,MIN($G136-J136,K136-J136)*INDEX('2018_commission_structure-Start'!$A$21:$I$24,MATCH(calcs!$D136,'2018_commission_structure-Start'!$A$21:$A$24,0),MATCH(calcs!Q$1,'2018_commission_structure-Start'!$A$21:$I$21,0)),0)</f>
        <v>0</v>
      </c>
      <c r="R136" s="6">
        <f>IF(G136&gt;K136,(G136-K136)*INDEX('2018_commission_structure-Start'!$A$21:$I$24,MATCH(calcs!$D136,'2018_commission_structure-Start'!$A$21:$A$24,0),MATCH(calcs!R$1,'2018_commission_structure-Start'!$A$21:$I$21,0)),0)</f>
        <v>0</v>
      </c>
      <c r="S136" s="6">
        <f t="shared" si="20"/>
        <v>98100.15</v>
      </c>
      <c r="T136" s="6">
        <f t="shared" si="16"/>
        <v>184930.15</v>
      </c>
    </row>
    <row r="137" spans="1:20" x14ac:dyDescent="0.3">
      <c r="A137">
        <v>6275593709</v>
      </c>
      <c r="B137" t="s">
        <v>276</v>
      </c>
      <c r="C137" t="s">
        <v>277</v>
      </c>
      <c r="D137" t="s">
        <v>10</v>
      </c>
      <c r="E137" s="2">
        <v>121384</v>
      </c>
      <c r="F137">
        <f>COUNTIF(deals_closed!D:D,base_salary!A137)</f>
        <v>14</v>
      </c>
      <c r="G137" s="2">
        <f>SUMIF(deals_closed!D:D,calcs!A137,deals_closed!C:C)</f>
        <v>529473</v>
      </c>
      <c r="H137" s="2">
        <f>VLOOKUP(D137,'2018_commission_structure-Start'!$A$21:$I$24,9,FALSE)</f>
        <v>750000</v>
      </c>
      <c r="I137" s="6">
        <f t="shared" si="17"/>
        <v>937500</v>
      </c>
      <c r="J137" s="9">
        <f t="shared" si="18"/>
        <v>1125000</v>
      </c>
      <c r="K137" s="9">
        <f t="shared" si="19"/>
        <v>1500000</v>
      </c>
      <c r="L137" s="8">
        <f t="shared" si="14"/>
        <v>0.70596400000000004</v>
      </c>
      <c r="M137" t="str">
        <f t="shared" si="15"/>
        <v>0-100%</v>
      </c>
      <c r="N137" s="6">
        <f>MIN(H137,G137)*INDEX('2018_commission_structure-Start'!$A$21:$I$24,MATCH(calcs!$D137,'2018_commission_structure-Start'!$A$21:$A$24,0),MATCH(calcs!N$1,'2018_commission_structure-Start'!$A$21:$I$21,0))</f>
        <v>79420.95</v>
      </c>
      <c r="O137" s="2">
        <f>IF($G137&gt;H137,MIN($G137-H137,I137-H137)*INDEX('2018_commission_structure-Start'!$A$21:$I$24,MATCH(calcs!$D137,'2018_commission_structure-Start'!$A$21:$A$24,0),MATCH(calcs!O$1,'2018_commission_structure-Start'!$A$21:$I$21,0)),0)</f>
        <v>0</v>
      </c>
      <c r="P137" s="2">
        <f>IF($G137&gt;I137,MIN($G137-I137,J137-I137)*INDEX('2018_commission_structure-Start'!$A$21:$I$24,MATCH(calcs!$D137,'2018_commission_structure-Start'!$A$21:$A$24,0),MATCH(calcs!P$1,'2018_commission_structure-Start'!$A$21:$I$21,0)),0)</f>
        <v>0</v>
      </c>
      <c r="Q137" s="2">
        <f>IF($G137&gt;J137,MIN($G137-J137,K137-J137)*INDEX('2018_commission_structure-Start'!$A$21:$I$24,MATCH(calcs!$D137,'2018_commission_structure-Start'!$A$21:$A$24,0),MATCH(calcs!Q$1,'2018_commission_structure-Start'!$A$21:$I$21,0)),0)</f>
        <v>0</v>
      </c>
      <c r="R137" s="6">
        <f>IF(G137&gt;K137,(G137-K137)*INDEX('2018_commission_structure-Start'!$A$21:$I$24,MATCH(calcs!$D137,'2018_commission_structure-Start'!$A$21:$A$24,0),MATCH(calcs!R$1,'2018_commission_structure-Start'!$A$21:$I$21,0)),0)</f>
        <v>0</v>
      </c>
      <c r="S137" s="6">
        <f t="shared" si="20"/>
        <v>79420.95</v>
      </c>
      <c r="T137" s="6">
        <f t="shared" si="16"/>
        <v>200804.95</v>
      </c>
    </row>
    <row r="138" spans="1:20" x14ac:dyDescent="0.3">
      <c r="A138">
        <v>9766606919</v>
      </c>
      <c r="B138" t="s">
        <v>278</v>
      </c>
      <c r="C138" t="s">
        <v>279</v>
      </c>
      <c r="D138" t="s">
        <v>29</v>
      </c>
      <c r="E138" s="2">
        <v>76509</v>
      </c>
      <c r="F138">
        <f>COUNTIF(deals_closed!D:D,base_salary!A138)</f>
        <v>19</v>
      </c>
      <c r="G138" s="2">
        <f>SUMIF(deals_closed!D:D,calcs!A138,deals_closed!C:C)</f>
        <v>666454</v>
      </c>
      <c r="H138" s="2">
        <f>VLOOKUP(D138,'2018_commission_structure-Start'!$A$21:$I$24,9,FALSE)</f>
        <v>600000</v>
      </c>
      <c r="I138" s="6">
        <f t="shared" si="17"/>
        <v>750000</v>
      </c>
      <c r="J138" s="9">
        <f t="shared" si="18"/>
        <v>900000</v>
      </c>
      <c r="K138" s="9">
        <f t="shared" si="19"/>
        <v>1200000</v>
      </c>
      <c r="L138" s="8">
        <f t="shared" si="14"/>
        <v>1.1107566666666666</v>
      </c>
      <c r="M138" t="str">
        <f t="shared" si="15"/>
        <v>100-125%</v>
      </c>
      <c r="N138" s="6">
        <f>MIN(H138,G138)*INDEX('2018_commission_structure-Start'!$A$21:$I$24,MATCH(calcs!$D138,'2018_commission_structure-Start'!$A$21:$A$24,0),MATCH(calcs!N$1,'2018_commission_structure-Start'!$A$21:$I$21,0))</f>
        <v>78000</v>
      </c>
      <c r="O138" s="2">
        <f>IF($G138&gt;H138,MIN($G138-H138,I138-H138)*INDEX('2018_commission_structure-Start'!$A$21:$I$24,MATCH(calcs!$D138,'2018_commission_structure-Start'!$A$21:$A$24,0),MATCH(calcs!O$1,'2018_commission_structure-Start'!$A$21:$I$21,0)),0)</f>
        <v>11297.18</v>
      </c>
      <c r="P138" s="2">
        <f>IF($G138&gt;I138,MIN($G138-I138,J138-I138)*INDEX('2018_commission_structure-Start'!$A$21:$I$24,MATCH(calcs!$D138,'2018_commission_structure-Start'!$A$21:$A$24,0),MATCH(calcs!P$1,'2018_commission_structure-Start'!$A$21:$I$21,0)),0)</f>
        <v>0</v>
      </c>
      <c r="Q138" s="2">
        <f>IF($G138&gt;J138,MIN($G138-J138,K138-J138)*INDEX('2018_commission_structure-Start'!$A$21:$I$24,MATCH(calcs!$D138,'2018_commission_structure-Start'!$A$21:$A$24,0),MATCH(calcs!Q$1,'2018_commission_structure-Start'!$A$21:$I$21,0)),0)</f>
        <v>0</v>
      </c>
      <c r="R138" s="6">
        <f>IF(G138&gt;K138,(G138-K138)*INDEX('2018_commission_structure-Start'!$A$21:$I$24,MATCH(calcs!$D138,'2018_commission_structure-Start'!$A$21:$A$24,0),MATCH(calcs!R$1,'2018_commission_structure-Start'!$A$21:$I$21,0)),0)</f>
        <v>0</v>
      </c>
      <c r="S138" s="6">
        <f t="shared" si="20"/>
        <v>89297.18</v>
      </c>
      <c r="T138" s="6">
        <f t="shared" si="16"/>
        <v>165806.18</v>
      </c>
    </row>
    <row r="139" spans="1:20" x14ac:dyDescent="0.3">
      <c r="A139">
        <v>9381484503</v>
      </c>
      <c r="B139" t="s">
        <v>280</v>
      </c>
      <c r="C139" t="s">
        <v>281</v>
      </c>
      <c r="D139" t="s">
        <v>10</v>
      </c>
      <c r="E139" s="2">
        <v>121954</v>
      </c>
      <c r="F139">
        <f>COUNTIF(deals_closed!D:D,base_salary!A139)</f>
        <v>18</v>
      </c>
      <c r="G139" s="2">
        <f>SUMIF(deals_closed!D:D,calcs!A139,deals_closed!C:C)</f>
        <v>517010</v>
      </c>
      <c r="H139" s="2">
        <f>VLOOKUP(D139,'2018_commission_structure-Start'!$A$21:$I$24,9,FALSE)</f>
        <v>750000</v>
      </c>
      <c r="I139" s="6">
        <f t="shared" si="17"/>
        <v>937500</v>
      </c>
      <c r="J139" s="9">
        <f t="shared" si="18"/>
        <v>1125000</v>
      </c>
      <c r="K139" s="9">
        <f t="shared" si="19"/>
        <v>1500000</v>
      </c>
      <c r="L139" s="8">
        <f t="shared" si="14"/>
        <v>0.68934666666666666</v>
      </c>
      <c r="M139" t="str">
        <f t="shared" si="15"/>
        <v>0-100%</v>
      </c>
      <c r="N139" s="6">
        <f>MIN(H139,G139)*INDEX('2018_commission_structure-Start'!$A$21:$I$24,MATCH(calcs!$D139,'2018_commission_structure-Start'!$A$21:$A$24,0),MATCH(calcs!N$1,'2018_commission_structure-Start'!$A$21:$I$21,0))</f>
        <v>77551.5</v>
      </c>
      <c r="O139" s="2">
        <f>IF($G139&gt;H139,MIN($G139-H139,I139-H139)*INDEX('2018_commission_structure-Start'!$A$21:$I$24,MATCH(calcs!$D139,'2018_commission_structure-Start'!$A$21:$A$24,0),MATCH(calcs!O$1,'2018_commission_structure-Start'!$A$21:$I$21,0)),0)</f>
        <v>0</v>
      </c>
      <c r="P139" s="2">
        <f>IF($G139&gt;I139,MIN($G139-I139,J139-I139)*INDEX('2018_commission_structure-Start'!$A$21:$I$24,MATCH(calcs!$D139,'2018_commission_structure-Start'!$A$21:$A$24,0),MATCH(calcs!P$1,'2018_commission_structure-Start'!$A$21:$I$21,0)),0)</f>
        <v>0</v>
      </c>
      <c r="Q139" s="2">
        <f>IF($G139&gt;J139,MIN($G139-J139,K139-J139)*INDEX('2018_commission_structure-Start'!$A$21:$I$24,MATCH(calcs!$D139,'2018_commission_structure-Start'!$A$21:$A$24,0),MATCH(calcs!Q$1,'2018_commission_structure-Start'!$A$21:$I$21,0)),0)</f>
        <v>0</v>
      </c>
      <c r="R139" s="6">
        <f>IF(G139&gt;K139,(G139-K139)*INDEX('2018_commission_structure-Start'!$A$21:$I$24,MATCH(calcs!$D139,'2018_commission_structure-Start'!$A$21:$A$24,0),MATCH(calcs!R$1,'2018_commission_structure-Start'!$A$21:$I$21,0)),0)</f>
        <v>0</v>
      </c>
      <c r="S139" s="6">
        <f t="shared" si="20"/>
        <v>77551.5</v>
      </c>
      <c r="T139" s="6">
        <f t="shared" si="16"/>
        <v>199505.5</v>
      </c>
    </row>
    <row r="140" spans="1:20" x14ac:dyDescent="0.3">
      <c r="A140">
        <v>146065492</v>
      </c>
      <c r="B140" t="s">
        <v>282</v>
      </c>
      <c r="C140" t="s">
        <v>283</v>
      </c>
      <c r="D140" t="s">
        <v>10</v>
      </c>
      <c r="E140" s="2">
        <v>117391</v>
      </c>
      <c r="F140">
        <f>COUNTIF(deals_closed!D:D,base_salary!A140)</f>
        <v>14</v>
      </c>
      <c r="G140" s="2">
        <f>SUMIF(deals_closed!D:D,calcs!A140,deals_closed!C:C)</f>
        <v>537360</v>
      </c>
      <c r="H140" s="2">
        <f>VLOOKUP(D140,'2018_commission_structure-Start'!$A$21:$I$24,9,FALSE)</f>
        <v>750000</v>
      </c>
      <c r="I140" s="6">
        <f t="shared" si="17"/>
        <v>937500</v>
      </c>
      <c r="J140" s="9">
        <f t="shared" si="18"/>
        <v>1125000</v>
      </c>
      <c r="K140" s="9">
        <f t="shared" si="19"/>
        <v>1500000</v>
      </c>
      <c r="L140" s="8">
        <f t="shared" si="14"/>
        <v>0.71648000000000001</v>
      </c>
      <c r="M140" t="str">
        <f t="shared" si="15"/>
        <v>0-100%</v>
      </c>
      <c r="N140" s="6">
        <f>MIN(H140,G140)*INDEX('2018_commission_structure-Start'!$A$21:$I$24,MATCH(calcs!$D140,'2018_commission_structure-Start'!$A$21:$A$24,0),MATCH(calcs!N$1,'2018_commission_structure-Start'!$A$21:$I$21,0))</f>
        <v>80604</v>
      </c>
      <c r="O140" s="2">
        <f>IF($G140&gt;H140,MIN($G140-H140,I140-H140)*INDEX('2018_commission_structure-Start'!$A$21:$I$24,MATCH(calcs!$D140,'2018_commission_structure-Start'!$A$21:$A$24,0),MATCH(calcs!O$1,'2018_commission_structure-Start'!$A$21:$I$21,0)),0)</f>
        <v>0</v>
      </c>
      <c r="P140" s="2">
        <f>IF($G140&gt;I140,MIN($G140-I140,J140-I140)*INDEX('2018_commission_structure-Start'!$A$21:$I$24,MATCH(calcs!$D140,'2018_commission_structure-Start'!$A$21:$A$24,0),MATCH(calcs!P$1,'2018_commission_structure-Start'!$A$21:$I$21,0)),0)</f>
        <v>0</v>
      </c>
      <c r="Q140" s="2">
        <f>IF($G140&gt;J140,MIN($G140-J140,K140-J140)*INDEX('2018_commission_structure-Start'!$A$21:$I$24,MATCH(calcs!$D140,'2018_commission_structure-Start'!$A$21:$A$24,0),MATCH(calcs!Q$1,'2018_commission_structure-Start'!$A$21:$I$21,0)),0)</f>
        <v>0</v>
      </c>
      <c r="R140" s="6">
        <f>IF(G140&gt;K140,(G140-K140)*INDEX('2018_commission_structure-Start'!$A$21:$I$24,MATCH(calcs!$D140,'2018_commission_structure-Start'!$A$21:$A$24,0),MATCH(calcs!R$1,'2018_commission_structure-Start'!$A$21:$I$21,0)),0)</f>
        <v>0</v>
      </c>
      <c r="S140" s="6">
        <f t="shared" si="20"/>
        <v>80604</v>
      </c>
      <c r="T140" s="6">
        <f t="shared" si="16"/>
        <v>197995</v>
      </c>
    </row>
    <row r="141" spans="1:20" x14ac:dyDescent="0.3">
      <c r="A141">
        <v>6408517315</v>
      </c>
      <c r="B141" t="s">
        <v>284</v>
      </c>
      <c r="C141" t="s">
        <v>285</v>
      </c>
      <c r="D141" t="s">
        <v>10</v>
      </c>
      <c r="E141" s="2">
        <v>122626</v>
      </c>
      <c r="F141">
        <f>COUNTIF(deals_closed!D:D,base_salary!A141)</f>
        <v>21</v>
      </c>
      <c r="G141" s="2">
        <f>SUMIF(deals_closed!D:D,calcs!A141,deals_closed!C:C)</f>
        <v>788532</v>
      </c>
      <c r="H141" s="2">
        <f>VLOOKUP(D141,'2018_commission_structure-Start'!$A$21:$I$24,9,FALSE)</f>
        <v>750000</v>
      </c>
      <c r="I141" s="6">
        <f t="shared" si="17"/>
        <v>937500</v>
      </c>
      <c r="J141" s="9">
        <f t="shared" si="18"/>
        <v>1125000</v>
      </c>
      <c r="K141" s="9">
        <f t="shared" si="19"/>
        <v>1500000</v>
      </c>
      <c r="L141" s="8">
        <f t="shared" si="14"/>
        <v>1.0513760000000001</v>
      </c>
      <c r="M141" t="str">
        <f t="shared" si="15"/>
        <v>100-125%</v>
      </c>
      <c r="N141" s="6">
        <f>MIN(H141,G141)*INDEX('2018_commission_structure-Start'!$A$21:$I$24,MATCH(calcs!$D141,'2018_commission_structure-Start'!$A$21:$A$24,0),MATCH(calcs!N$1,'2018_commission_structure-Start'!$A$21:$I$21,0))</f>
        <v>112500</v>
      </c>
      <c r="O141" s="2">
        <f>IF($G141&gt;H141,MIN($G141-H141,I141-H141)*INDEX('2018_commission_structure-Start'!$A$21:$I$24,MATCH(calcs!$D141,'2018_commission_structure-Start'!$A$21:$A$24,0),MATCH(calcs!O$1,'2018_commission_structure-Start'!$A$21:$I$21,0)),0)</f>
        <v>7321.08</v>
      </c>
      <c r="P141" s="2">
        <f>IF($G141&gt;I141,MIN($G141-I141,J141-I141)*INDEX('2018_commission_structure-Start'!$A$21:$I$24,MATCH(calcs!$D141,'2018_commission_structure-Start'!$A$21:$A$24,0),MATCH(calcs!P$1,'2018_commission_structure-Start'!$A$21:$I$21,0)),0)</f>
        <v>0</v>
      </c>
      <c r="Q141" s="2">
        <f>IF($G141&gt;J141,MIN($G141-J141,K141-J141)*INDEX('2018_commission_structure-Start'!$A$21:$I$24,MATCH(calcs!$D141,'2018_commission_structure-Start'!$A$21:$A$24,0),MATCH(calcs!Q$1,'2018_commission_structure-Start'!$A$21:$I$21,0)),0)</f>
        <v>0</v>
      </c>
      <c r="R141" s="6">
        <f>IF(G141&gt;K141,(G141-K141)*INDEX('2018_commission_structure-Start'!$A$21:$I$24,MATCH(calcs!$D141,'2018_commission_structure-Start'!$A$21:$A$24,0),MATCH(calcs!R$1,'2018_commission_structure-Start'!$A$21:$I$21,0)),0)</f>
        <v>0</v>
      </c>
      <c r="S141" s="6">
        <f t="shared" si="20"/>
        <v>119821.08</v>
      </c>
      <c r="T141" s="6">
        <f t="shared" si="16"/>
        <v>242447.08000000002</v>
      </c>
    </row>
    <row r="142" spans="1:20" x14ac:dyDescent="0.3">
      <c r="A142">
        <v>5837501576</v>
      </c>
      <c r="B142" t="s">
        <v>286</v>
      </c>
      <c r="C142" t="s">
        <v>287</v>
      </c>
      <c r="D142" t="s">
        <v>7</v>
      </c>
      <c r="E142" s="2">
        <v>52489</v>
      </c>
      <c r="F142">
        <f>COUNTIF(deals_closed!D:D,base_salary!A142)</f>
        <v>29</v>
      </c>
      <c r="G142" s="2">
        <f>SUMIF(deals_closed!D:D,calcs!A142,deals_closed!C:C)</f>
        <v>974290</v>
      </c>
      <c r="H142" s="2">
        <f>VLOOKUP(D142,'2018_commission_structure-Start'!$A$21:$I$24,9,FALSE)</f>
        <v>500000</v>
      </c>
      <c r="I142" s="6">
        <f t="shared" si="17"/>
        <v>625000</v>
      </c>
      <c r="J142" s="9">
        <f t="shared" si="18"/>
        <v>750000</v>
      </c>
      <c r="K142" s="9">
        <f t="shared" si="19"/>
        <v>1000000</v>
      </c>
      <c r="L142" s="8">
        <f t="shared" si="14"/>
        <v>1.94858</v>
      </c>
      <c r="M142" t="str">
        <f t="shared" si="15"/>
        <v>150-200%</v>
      </c>
      <c r="N142" s="6">
        <f>MIN(H142,G142)*INDEX('2018_commission_structure-Start'!$A$21:$I$24,MATCH(calcs!$D142,'2018_commission_structure-Start'!$A$21:$A$24,0),MATCH(calcs!N$1,'2018_commission_structure-Start'!$A$21:$I$21,0))</f>
        <v>50000</v>
      </c>
      <c r="O142" s="2">
        <f>IF($G142&gt;H142,MIN($G142-H142,I142-H142)*INDEX('2018_commission_structure-Start'!$A$21:$I$24,MATCH(calcs!$D142,'2018_commission_structure-Start'!$A$21:$A$24,0),MATCH(calcs!O$1,'2018_commission_structure-Start'!$A$21:$I$21,0)),0)</f>
        <v>18750</v>
      </c>
      <c r="P142" s="2">
        <f>IF($G142&gt;I142,MIN($G142-I142,J142-I142)*INDEX('2018_commission_structure-Start'!$A$21:$I$24,MATCH(calcs!$D142,'2018_commission_structure-Start'!$A$21:$A$24,0),MATCH(calcs!P$1,'2018_commission_structure-Start'!$A$21:$I$21,0)),0)</f>
        <v>22500</v>
      </c>
      <c r="Q142" s="2">
        <f>IF($G142&gt;J142,MIN($G142-J142,K142-J142)*INDEX('2018_commission_structure-Start'!$A$21:$I$24,MATCH(calcs!$D142,'2018_commission_structure-Start'!$A$21:$A$24,0),MATCH(calcs!Q$1,'2018_commission_structure-Start'!$A$21:$I$21,0)),0)</f>
        <v>49343.8</v>
      </c>
      <c r="R142" s="6">
        <f>IF(G142&gt;K142,(G142-K142)*INDEX('2018_commission_structure-Start'!$A$21:$I$24,MATCH(calcs!$D142,'2018_commission_structure-Start'!$A$21:$A$24,0),MATCH(calcs!R$1,'2018_commission_structure-Start'!$A$21:$I$21,0)),0)</f>
        <v>0</v>
      </c>
      <c r="S142" s="6">
        <f t="shared" si="20"/>
        <v>140593.79999999999</v>
      </c>
      <c r="T142" s="6">
        <f t="shared" si="16"/>
        <v>193082.8</v>
      </c>
    </row>
    <row r="143" spans="1:20" x14ac:dyDescent="0.3">
      <c r="A143">
        <v>3738218785</v>
      </c>
      <c r="B143" t="s">
        <v>288</v>
      </c>
      <c r="C143" t="s">
        <v>289</v>
      </c>
      <c r="D143" t="s">
        <v>7</v>
      </c>
      <c r="E143" s="2">
        <v>64849</v>
      </c>
      <c r="F143">
        <f>COUNTIF(deals_closed!D:D,base_salary!A143)</f>
        <v>18</v>
      </c>
      <c r="G143" s="2">
        <f>SUMIF(deals_closed!D:D,calcs!A143,deals_closed!C:C)</f>
        <v>718775</v>
      </c>
      <c r="H143" s="2">
        <f>VLOOKUP(D143,'2018_commission_structure-Start'!$A$21:$I$24,9,FALSE)</f>
        <v>500000</v>
      </c>
      <c r="I143" s="6">
        <f t="shared" si="17"/>
        <v>625000</v>
      </c>
      <c r="J143" s="9">
        <f t="shared" si="18"/>
        <v>750000</v>
      </c>
      <c r="K143" s="9">
        <f t="shared" si="19"/>
        <v>1000000</v>
      </c>
      <c r="L143" s="8">
        <f t="shared" si="14"/>
        <v>1.4375500000000001</v>
      </c>
      <c r="M143" t="str">
        <f t="shared" si="15"/>
        <v>125-150%</v>
      </c>
      <c r="N143" s="6">
        <f>MIN(H143,G143)*INDEX('2018_commission_structure-Start'!$A$21:$I$24,MATCH(calcs!$D143,'2018_commission_structure-Start'!$A$21:$A$24,0),MATCH(calcs!N$1,'2018_commission_structure-Start'!$A$21:$I$21,0))</f>
        <v>50000</v>
      </c>
      <c r="O143" s="2">
        <f>IF($G143&gt;H143,MIN($G143-H143,I143-H143)*INDEX('2018_commission_structure-Start'!$A$21:$I$24,MATCH(calcs!$D143,'2018_commission_structure-Start'!$A$21:$A$24,0),MATCH(calcs!O$1,'2018_commission_structure-Start'!$A$21:$I$21,0)),0)</f>
        <v>18750</v>
      </c>
      <c r="P143" s="2">
        <f>IF($G143&gt;I143,MIN($G143-I143,J143-I143)*INDEX('2018_commission_structure-Start'!$A$21:$I$24,MATCH(calcs!$D143,'2018_commission_structure-Start'!$A$21:$A$24,0),MATCH(calcs!P$1,'2018_commission_structure-Start'!$A$21:$I$21,0)),0)</f>
        <v>16879.5</v>
      </c>
      <c r="Q143" s="2">
        <f>IF($G143&gt;J143,MIN($G143-J143,K143-J143)*INDEX('2018_commission_structure-Start'!$A$21:$I$24,MATCH(calcs!$D143,'2018_commission_structure-Start'!$A$21:$A$24,0),MATCH(calcs!Q$1,'2018_commission_structure-Start'!$A$21:$I$21,0)),0)</f>
        <v>0</v>
      </c>
      <c r="R143" s="6">
        <f>IF(G143&gt;K143,(G143-K143)*INDEX('2018_commission_structure-Start'!$A$21:$I$24,MATCH(calcs!$D143,'2018_commission_structure-Start'!$A$21:$A$24,0),MATCH(calcs!R$1,'2018_commission_structure-Start'!$A$21:$I$21,0)),0)</f>
        <v>0</v>
      </c>
      <c r="S143" s="6">
        <f t="shared" si="20"/>
        <v>85629.5</v>
      </c>
      <c r="T143" s="6">
        <f t="shared" si="16"/>
        <v>150478.5</v>
      </c>
    </row>
    <row r="144" spans="1:20" x14ac:dyDescent="0.3">
      <c r="A144">
        <v>8971738782</v>
      </c>
      <c r="B144" t="s">
        <v>290</v>
      </c>
      <c r="C144" t="s">
        <v>291</v>
      </c>
      <c r="D144" t="s">
        <v>10</v>
      </c>
      <c r="E144" s="2">
        <v>124815</v>
      </c>
      <c r="F144">
        <f>COUNTIF(deals_closed!D:D,base_salary!A144)</f>
        <v>25</v>
      </c>
      <c r="G144" s="2">
        <f>SUMIF(deals_closed!D:D,calcs!A144,deals_closed!C:C)</f>
        <v>945309</v>
      </c>
      <c r="H144" s="2">
        <f>VLOOKUP(D144,'2018_commission_structure-Start'!$A$21:$I$24,9,FALSE)</f>
        <v>750000</v>
      </c>
      <c r="I144" s="6">
        <f t="shared" si="17"/>
        <v>937500</v>
      </c>
      <c r="J144" s="9">
        <f t="shared" si="18"/>
        <v>1125000</v>
      </c>
      <c r="K144" s="9">
        <f t="shared" si="19"/>
        <v>1500000</v>
      </c>
      <c r="L144" s="8">
        <f t="shared" si="14"/>
        <v>1.2604120000000001</v>
      </c>
      <c r="M144" t="str">
        <f t="shared" si="15"/>
        <v>125-150%</v>
      </c>
      <c r="N144" s="6">
        <f>MIN(H144,G144)*INDEX('2018_commission_structure-Start'!$A$21:$I$24,MATCH(calcs!$D144,'2018_commission_structure-Start'!$A$21:$A$24,0),MATCH(calcs!N$1,'2018_commission_structure-Start'!$A$21:$I$21,0))</f>
        <v>112500</v>
      </c>
      <c r="O144" s="2">
        <f>IF($G144&gt;H144,MIN($G144-H144,I144-H144)*INDEX('2018_commission_structure-Start'!$A$21:$I$24,MATCH(calcs!$D144,'2018_commission_structure-Start'!$A$21:$A$24,0),MATCH(calcs!O$1,'2018_commission_structure-Start'!$A$21:$I$21,0)),0)</f>
        <v>35625</v>
      </c>
      <c r="P144" s="2">
        <f>IF($G144&gt;I144,MIN($G144-I144,J144-I144)*INDEX('2018_commission_structure-Start'!$A$21:$I$24,MATCH(calcs!$D144,'2018_commission_structure-Start'!$A$21:$A$24,0),MATCH(calcs!P$1,'2018_commission_structure-Start'!$A$21:$I$21,0)),0)</f>
        <v>1796.0700000000002</v>
      </c>
      <c r="Q144" s="2">
        <f>IF($G144&gt;J144,MIN($G144-J144,K144-J144)*INDEX('2018_commission_structure-Start'!$A$21:$I$24,MATCH(calcs!$D144,'2018_commission_structure-Start'!$A$21:$A$24,0),MATCH(calcs!Q$1,'2018_commission_structure-Start'!$A$21:$I$21,0)),0)</f>
        <v>0</v>
      </c>
      <c r="R144" s="6">
        <f>IF(G144&gt;K144,(G144-K144)*INDEX('2018_commission_structure-Start'!$A$21:$I$24,MATCH(calcs!$D144,'2018_commission_structure-Start'!$A$21:$A$24,0),MATCH(calcs!R$1,'2018_commission_structure-Start'!$A$21:$I$21,0)),0)</f>
        <v>0</v>
      </c>
      <c r="S144" s="6">
        <f t="shared" si="20"/>
        <v>149921.07</v>
      </c>
      <c r="T144" s="6">
        <f t="shared" si="16"/>
        <v>274736.07</v>
      </c>
    </row>
    <row r="145" spans="1:20" x14ac:dyDescent="0.3">
      <c r="A145">
        <v>3288836432</v>
      </c>
      <c r="B145" t="s">
        <v>292</v>
      </c>
      <c r="C145" t="s">
        <v>293</v>
      </c>
      <c r="D145" t="s">
        <v>10</v>
      </c>
      <c r="E145" s="2">
        <v>102601</v>
      </c>
      <c r="F145">
        <f>COUNTIF(deals_closed!D:D,base_salary!A145)</f>
        <v>13</v>
      </c>
      <c r="G145" s="2">
        <f>SUMIF(deals_closed!D:D,calcs!A145,deals_closed!C:C)</f>
        <v>499816</v>
      </c>
      <c r="H145" s="2">
        <f>VLOOKUP(D145,'2018_commission_structure-Start'!$A$21:$I$24,9,FALSE)</f>
        <v>750000</v>
      </c>
      <c r="I145" s="6">
        <f t="shared" si="17"/>
        <v>937500</v>
      </c>
      <c r="J145" s="9">
        <f t="shared" si="18"/>
        <v>1125000</v>
      </c>
      <c r="K145" s="9">
        <f t="shared" si="19"/>
        <v>1500000</v>
      </c>
      <c r="L145" s="8">
        <f t="shared" si="14"/>
        <v>0.66642133333333331</v>
      </c>
      <c r="M145" t="str">
        <f t="shared" si="15"/>
        <v>0-100%</v>
      </c>
      <c r="N145" s="6">
        <f>MIN(H145,G145)*INDEX('2018_commission_structure-Start'!$A$21:$I$24,MATCH(calcs!$D145,'2018_commission_structure-Start'!$A$21:$A$24,0),MATCH(calcs!N$1,'2018_commission_structure-Start'!$A$21:$I$21,0))</f>
        <v>74972.399999999994</v>
      </c>
      <c r="O145" s="2">
        <f>IF($G145&gt;H145,MIN($G145-H145,I145-H145)*INDEX('2018_commission_structure-Start'!$A$21:$I$24,MATCH(calcs!$D145,'2018_commission_structure-Start'!$A$21:$A$24,0),MATCH(calcs!O$1,'2018_commission_structure-Start'!$A$21:$I$21,0)),0)</f>
        <v>0</v>
      </c>
      <c r="P145" s="2">
        <f>IF($G145&gt;I145,MIN($G145-I145,J145-I145)*INDEX('2018_commission_structure-Start'!$A$21:$I$24,MATCH(calcs!$D145,'2018_commission_structure-Start'!$A$21:$A$24,0),MATCH(calcs!P$1,'2018_commission_structure-Start'!$A$21:$I$21,0)),0)</f>
        <v>0</v>
      </c>
      <c r="Q145" s="2">
        <f>IF($G145&gt;J145,MIN($G145-J145,K145-J145)*INDEX('2018_commission_structure-Start'!$A$21:$I$24,MATCH(calcs!$D145,'2018_commission_structure-Start'!$A$21:$A$24,0),MATCH(calcs!Q$1,'2018_commission_structure-Start'!$A$21:$I$21,0)),0)</f>
        <v>0</v>
      </c>
      <c r="R145" s="6">
        <f>IF(G145&gt;K145,(G145-K145)*INDEX('2018_commission_structure-Start'!$A$21:$I$24,MATCH(calcs!$D145,'2018_commission_structure-Start'!$A$21:$A$24,0),MATCH(calcs!R$1,'2018_commission_structure-Start'!$A$21:$I$21,0)),0)</f>
        <v>0</v>
      </c>
      <c r="S145" s="6">
        <f t="shared" si="20"/>
        <v>74972.399999999994</v>
      </c>
      <c r="T145" s="6">
        <f t="shared" si="16"/>
        <v>177573.4</v>
      </c>
    </row>
    <row r="146" spans="1:20" x14ac:dyDescent="0.3">
      <c r="A146">
        <v>4730395069</v>
      </c>
      <c r="B146" t="s">
        <v>294</v>
      </c>
      <c r="C146" t="s">
        <v>295</v>
      </c>
      <c r="D146" t="s">
        <v>7</v>
      </c>
      <c r="E146" s="2">
        <v>44355</v>
      </c>
      <c r="F146">
        <f>COUNTIF(deals_closed!D:D,base_salary!A146)</f>
        <v>18</v>
      </c>
      <c r="G146" s="2">
        <f>SUMIF(deals_closed!D:D,calcs!A146,deals_closed!C:C)</f>
        <v>644768</v>
      </c>
      <c r="H146" s="2">
        <f>VLOOKUP(D146,'2018_commission_structure-Start'!$A$21:$I$24,9,FALSE)</f>
        <v>500000</v>
      </c>
      <c r="I146" s="6">
        <f t="shared" si="17"/>
        <v>625000</v>
      </c>
      <c r="J146" s="9">
        <f t="shared" si="18"/>
        <v>750000</v>
      </c>
      <c r="K146" s="9">
        <f t="shared" si="19"/>
        <v>1000000</v>
      </c>
      <c r="L146" s="8">
        <f t="shared" si="14"/>
        <v>1.289536</v>
      </c>
      <c r="M146" t="str">
        <f t="shared" si="15"/>
        <v>125-150%</v>
      </c>
      <c r="N146" s="6">
        <f>MIN(H146,G146)*INDEX('2018_commission_structure-Start'!$A$21:$I$24,MATCH(calcs!$D146,'2018_commission_structure-Start'!$A$21:$A$24,0),MATCH(calcs!N$1,'2018_commission_structure-Start'!$A$21:$I$21,0))</f>
        <v>50000</v>
      </c>
      <c r="O146" s="2">
        <f>IF($G146&gt;H146,MIN($G146-H146,I146-H146)*INDEX('2018_commission_structure-Start'!$A$21:$I$24,MATCH(calcs!$D146,'2018_commission_structure-Start'!$A$21:$A$24,0),MATCH(calcs!O$1,'2018_commission_structure-Start'!$A$21:$I$21,0)),0)</f>
        <v>18750</v>
      </c>
      <c r="P146" s="2">
        <f>IF($G146&gt;I146,MIN($G146-I146,J146-I146)*INDEX('2018_commission_structure-Start'!$A$21:$I$24,MATCH(calcs!$D146,'2018_commission_structure-Start'!$A$21:$A$24,0),MATCH(calcs!P$1,'2018_commission_structure-Start'!$A$21:$I$21,0)),0)</f>
        <v>3558.24</v>
      </c>
      <c r="Q146" s="2">
        <f>IF($G146&gt;J146,MIN($G146-J146,K146-J146)*INDEX('2018_commission_structure-Start'!$A$21:$I$24,MATCH(calcs!$D146,'2018_commission_structure-Start'!$A$21:$A$24,0),MATCH(calcs!Q$1,'2018_commission_structure-Start'!$A$21:$I$21,0)),0)</f>
        <v>0</v>
      </c>
      <c r="R146" s="6">
        <f>IF(G146&gt;K146,(G146-K146)*INDEX('2018_commission_structure-Start'!$A$21:$I$24,MATCH(calcs!$D146,'2018_commission_structure-Start'!$A$21:$A$24,0),MATCH(calcs!R$1,'2018_commission_structure-Start'!$A$21:$I$21,0)),0)</f>
        <v>0</v>
      </c>
      <c r="S146" s="6">
        <f t="shared" si="20"/>
        <v>72308.240000000005</v>
      </c>
      <c r="T146" s="6">
        <f t="shared" si="16"/>
        <v>116663.24</v>
      </c>
    </row>
    <row r="147" spans="1:20" x14ac:dyDescent="0.3">
      <c r="A147">
        <v>7670936274</v>
      </c>
      <c r="B147" t="s">
        <v>296</v>
      </c>
      <c r="C147" t="s">
        <v>297</v>
      </c>
      <c r="D147" t="s">
        <v>10</v>
      </c>
      <c r="E147" s="2">
        <v>109917</v>
      </c>
      <c r="F147">
        <f>COUNTIF(deals_closed!D:D,base_salary!A147)</f>
        <v>17</v>
      </c>
      <c r="G147" s="2">
        <f>SUMIF(deals_closed!D:D,calcs!A147,deals_closed!C:C)</f>
        <v>577152</v>
      </c>
      <c r="H147" s="2">
        <f>VLOOKUP(D147,'2018_commission_structure-Start'!$A$21:$I$24,9,FALSE)</f>
        <v>750000</v>
      </c>
      <c r="I147" s="6">
        <f t="shared" si="17"/>
        <v>937500</v>
      </c>
      <c r="J147" s="9">
        <f t="shared" si="18"/>
        <v>1125000</v>
      </c>
      <c r="K147" s="9">
        <f t="shared" si="19"/>
        <v>1500000</v>
      </c>
      <c r="L147" s="8">
        <f t="shared" si="14"/>
        <v>0.769536</v>
      </c>
      <c r="M147" t="str">
        <f t="shared" si="15"/>
        <v>0-100%</v>
      </c>
      <c r="N147" s="6">
        <f>MIN(H147,G147)*INDEX('2018_commission_structure-Start'!$A$21:$I$24,MATCH(calcs!$D147,'2018_commission_structure-Start'!$A$21:$A$24,0),MATCH(calcs!N$1,'2018_commission_structure-Start'!$A$21:$I$21,0))</f>
        <v>86572.800000000003</v>
      </c>
      <c r="O147" s="2">
        <f>IF($G147&gt;H147,MIN($G147-H147,I147-H147)*INDEX('2018_commission_structure-Start'!$A$21:$I$24,MATCH(calcs!$D147,'2018_commission_structure-Start'!$A$21:$A$24,0),MATCH(calcs!O$1,'2018_commission_structure-Start'!$A$21:$I$21,0)),0)</f>
        <v>0</v>
      </c>
      <c r="P147" s="2">
        <f>IF($G147&gt;I147,MIN($G147-I147,J147-I147)*INDEX('2018_commission_structure-Start'!$A$21:$I$24,MATCH(calcs!$D147,'2018_commission_structure-Start'!$A$21:$A$24,0),MATCH(calcs!P$1,'2018_commission_structure-Start'!$A$21:$I$21,0)),0)</f>
        <v>0</v>
      </c>
      <c r="Q147" s="2">
        <f>IF($G147&gt;J147,MIN($G147-J147,K147-J147)*INDEX('2018_commission_structure-Start'!$A$21:$I$24,MATCH(calcs!$D147,'2018_commission_structure-Start'!$A$21:$A$24,0),MATCH(calcs!Q$1,'2018_commission_structure-Start'!$A$21:$I$21,0)),0)</f>
        <v>0</v>
      </c>
      <c r="R147" s="6">
        <f>IF(G147&gt;K147,(G147-K147)*INDEX('2018_commission_structure-Start'!$A$21:$I$24,MATCH(calcs!$D147,'2018_commission_structure-Start'!$A$21:$A$24,0),MATCH(calcs!R$1,'2018_commission_structure-Start'!$A$21:$I$21,0)),0)</f>
        <v>0</v>
      </c>
      <c r="S147" s="6">
        <f t="shared" si="20"/>
        <v>86572.800000000003</v>
      </c>
      <c r="T147" s="6">
        <f t="shared" si="16"/>
        <v>196489.8</v>
      </c>
    </row>
    <row r="148" spans="1:20" x14ac:dyDescent="0.3">
      <c r="A148">
        <v>826490107</v>
      </c>
      <c r="B148" t="s">
        <v>298</v>
      </c>
      <c r="C148" t="s">
        <v>299</v>
      </c>
      <c r="D148" t="s">
        <v>7</v>
      </c>
      <c r="E148" s="2">
        <v>32485</v>
      </c>
      <c r="F148">
        <f>COUNTIF(deals_closed!D:D,base_salary!A148)</f>
        <v>22</v>
      </c>
      <c r="G148" s="2">
        <f>SUMIF(deals_closed!D:D,calcs!A148,deals_closed!C:C)</f>
        <v>823922</v>
      </c>
      <c r="H148" s="2">
        <f>VLOOKUP(D148,'2018_commission_structure-Start'!$A$21:$I$24,9,FALSE)</f>
        <v>500000</v>
      </c>
      <c r="I148" s="6">
        <f t="shared" si="17"/>
        <v>625000</v>
      </c>
      <c r="J148" s="9">
        <f t="shared" si="18"/>
        <v>750000</v>
      </c>
      <c r="K148" s="9">
        <f t="shared" si="19"/>
        <v>1000000</v>
      </c>
      <c r="L148" s="8">
        <f t="shared" si="14"/>
        <v>1.6478440000000001</v>
      </c>
      <c r="M148" t="str">
        <f t="shared" si="15"/>
        <v>150-200%</v>
      </c>
      <c r="N148" s="6">
        <f>MIN(H148,G148)*INDEX('2018_commission_structure-Start'!$A$21:$I$24,MATCH(calcs!$D148,'2018_commission_structure-Start'!$A$21:$A$24,0),MATCH(calcs!N$1,'2018_commission_structure-Start'!$A$21:$I$21,0))</f>
        <v>50000</v>
      </c>
      <c r="O148" s="2">
        <f>IF($G148&gt;H148,MIN($G148-H148,I148-H148)*INDEX('2018_commission_structure-Start'!$A$21:$I$24,MATCH(calcs!$D148,'2018_commission_structure-Start'!$A$21:$A$24,0),MATCH(calcs!O$1,'2018_commission_structure-Start'!$A$21:$I$21,0)),0)</f>
        <v>18750</v>
      </c>
      <c r="P148" s="2">
        <f>IF($G148&gt;I148,MIN($G148-I148,J148-I148)*INDEX('2018_commission_structure-Start'!$A$21:$I$24,MATCH(calcs!$D148,'2018_commission_structure-Start'!$A$21:$A$24,0),MATCH(calcs!P$1,'2018_commission_structure-Start'!$A$21:$I$21,0)),0)</f>
        <v>22500</v>
      </c>
      <c r="Q148" s="2">
        <f>IF($G148&gt;J148,MIN($G148-J148,K148-J148)*INDEX('2018_commission_structure-Start'!$A$21:$I$24,MATCH(calcs!$D148,'2018_commission_structure-Start'!$A$21:$A$24,0),MATCH(calcs!Q$1,'2018_commission_structure-Start'!$A$21:$I$21,0)),0)</f>
        <v>16262.84</v>
      </c>
      <c r="R148" s="6">
        <f>IF(G148&gt;K148,(G148-K148)*INDEX('2018_commission_structure-Start'!$A$21:$I$24,MATCH(calcs!$D148,'2018_commission_structure-Start'!$A$21:$A$24,0),MATCH(calcs!R$1,'2018_commission_structure-Start'!$A$21:$I$21,0)),0)</f>
        <v>0</v>
      </c>
      <c r="S148" s="6">
        <f t="shared" si="20"/>
        <v>107512.84</v>
      </c>
      <c r="T148" s="6">
        <f t="shared" si="16"/>
        <v>139997.84</v>
      </c>
    </row>
    <row r="149" spans="1:20" x14ac:dyDescent="0.3">
      <c r="A149">
        <v>9089601147</v>
      </c>
      <c r="B149" t="s">
        <v>300</v>
      </c>
      <c r="C149" t="s">
        <v>301</v>
      </c>
      <c r="D149" t="s">
        <v>29</v>
      </c>
      <c r="E149" s="2">
        <v>70306</v>
      </c>
      <c r="F149">
        <f>COUNTIF(deals_closed!D:D,base_salary!A149)</f>
        <v>17</v>
      </c>
      <c r="G149" s="2">
        <f>SUMIF(deals_closed!D:D,calcs!A149,deals_closed!C:C)</f>
        <v>518120</v>
      </c>
      <c r="H149" s="2">
        <f>VLOOKUP(D149,'2018_commission_structure-Start'!$A$21:$I$24,9,FALSE)</f>
        <v>600000</v>
      </c>
      <c r="I149" s="6">
        <f t="shared" si="17"/>
        <v>750000</v>
      </c>
      <c r="J149" s="9">
        <f t="shared" si="18"/>
        <v>900000</v>
      </c>
      <c r="K149" s="9">
        <f t="shared" si="19"/>
        <v>1200000</v>
      </c>
      <c r="L149" s="8">
        <f t="shared" si="14"/>
        <v>0.86353333333333337</v>
      </c>
      <c r="M149" t="str">
        <f t="shared" si="15"/>
        <v>0-100%</v>
      </c>
      <c r="N149" s="6">
        <f>MIN(H149,G149)*INDEX('2018_commission_structure-Start'!$A$21:$I$24,MATCH(calcs!$D149,'2018_commission_structure-Start'!$A$21:$A$24,0),MATCH(calcs!N$1,'2018_commission_structure-Start'!$A$21:$I$21,0))</f>
        <v>67355.600000000006</v>
      </c>
      <c r="O149" s="2">
        <f>IF($G149&gt;H149,MIN($G149-H149,I149-H149)*INDEX('2018_commission_structure-Start'!$A$21:$I$24,MATCH(calcs!$D149,'2018_commission_structure-Start'!$A$21:$A$24,0),MATCH(calcs!O$1,'2018_commission_structure-Start'!$A$21:$I$21,0)),0)</f>
        <v>0</v>
      </c>
      <c r="P149" s="2">
        <f>IF($G149&gt;I149,MIN($G149-I149,J149-I149)*INDEX('2018_commission_structure-Start'!$A$21:$I$24,MATCH(calcs!$D149,'2018_commission_structure-Start'!$A$21:$A$24,0),MATCH(calcs!P$1,'2018_commission_structure-Start'!$A$21:$I$21,0)),0)</f>
        <v>0</v>
      </c>
      <c r="Q149" s="2">
        <f>IF($G149&gt;J149,MIN($G149-J149,K149-J149)*INDEX('2018_commission_structure-Start'!$A$21:$I$24,MATCH(calcs!$D149,'2018_commission_structure-Start'!$A$21:$A$24,0),MATCH(calcs!Q$1,'2018_commission_structure-Start'!$A$21:$I$21,0)),0)</f>
        <v>0</v>
      </c>
      <c r="R149" s="6">
        <f>IF(G149&gt;K149,(G149-K149)*INDEX('2018_commission_structure-Start'!$A$21:$I$24,MATCH(calcs!$D149,'2018_commission_structure-Start'!$A$21:$A$24,0),MATCH(calcs!R$1,'2018_commission_structure-Start'!$A$21:$I$21,0)),0)</f>
        <v>0</v>
      </c>
      <c r="S149" s="6">
        <f t="shared" si="20"/>
        <v>67355.600000000006</v>
      </c>
      <c r="T149" s="6">
        <f t="shared" si="16"/>
        <v>137661.6</v>
      </c>
    </row>
    <row r="150" spans="1:20" x14ac:dyDescent="0.3">
      <c r="A150">
        <v>6173504774</v>
      </c>
      <c r="B150" t="s">
        <v>218</v>
      </c>
      <c r="C150" t="s">
        <v>302</v>
      </c>
      <c r="D150" t="s">
        <v>10</v>
      </c>
      <c r="E150" s="2">
        <v>124928</v>
      </c>
      <c r="F150">
        <f>COUNTIF(deals_closed!D:D,base_salary!A150)</f>
        <v>22</v>
      </c>
      <c r="G150" s="2">
        <f>SUMIF(deals_closed!D:D,calcs!A150,deals_closed!C:C)</f>
        <v>582051</v>
      </c>
      <c r="H150" s="2">
        <f>VLOOKUP(D150,'2018_commission_structure-Start'!$A$21:$I$24,9,FALSE)</f>
        <v>750000</v>
      </c>
      <c r="I150" s="6">
        <f t="shared" si="17"/>
        <v>937500</v>
      </c>
      <c r="J150" s="9">
        <f t="shared" si="18"/>
        <v>1125000</v>
      </c>
      <c r="K150" s="9">
        <f t="shared" si="19"/>
        <v>1500000</v>
      </c>
      <c r="L150" s="8">
        <f t="shared" si="14"/>
        <v>0.77606799999999998</v>
      </c>
      <c r="M150" t="str">
        <f t="shared" si="15"/>
        <v>0-100%</v>
      </c>
      <c r="N150" s="6">
        <f>MIN(H150,G150)*INDEX('2018_commission_structure-Start'!$A$21:$I$24,MATCH(calcs!$D150,'2018_commission_structure-Start'!$A$21:$A$24,0),MATCH(calcs!N$1,'2018_commission_structure-Start'!$A$21:$I$21,0))</f>
        <v>87307.65</v>
      </c>
      <c r="O150" s="2">
        <f>IF($G150&gt;H150,MIN($G150-H150,I150-H150)*INDEX('2018_commission_structure-Start'!$A$21:$I$24,MATCH(calcs!$D150,'2018_commission_structure-Start'!$A$21:$A$24,0),MATCH(calcs!O$1,'2018_commission_structure-Start'!$A$21:$I$21,0)),0)</f>
        <v>0</v>
      </c>
      <c r="P150" s="2">
        <f>IF($G150&gt;I150,MIN($G150-I150,J150-I150)*INDEX('2018_commission_structure-Start'!$A$21:$I$24,MATCH(calcs!$D150,'2018_commission_structure-Start'!$A$21:$A$24,0),MATCH(calcs!P$1,'2018_commission_structure-Start'!$A$21:$I$21,0)),0)</f>
        <v>0</v>
      </c>
      <c r="Q150" s="2">
        <f>IF($G150&gt;J150,MIN($G150-J150,K150-J150)*INDEX('2018_commission_structure-Start'!$A$21:$I$24,MATCH(calcs!$D150,'2018_commission_structure-Start'!$A$21:$A$24,0),MATCH(calcs!Q$1,'2018_commission_structure-Start'!$A$21:$I$21,0)),0)</f>
        <v>0</v>
      </c>
      <c r="R150" s="6">
        <f>IF(G150&gt;K150,(G150-K150)*INDEX('2018_commission_structure-Start'!$A$21:$I$24,MATCH(calcs!$D150,'2018_commission_structure-Start'!$A$21:$A$24,0),MATCH(calcs!R$1,'2018_commission_structure-Start'!$A$21:$I$21,0)),0)</f>
        <v>0</v>
      </c>
      <c r="S150" s="6">
        <f t="shared" si="20"/>
        <v>87307.65</v>
      </c>
      <c r="T150" s="6">
        <f t="shared" si="16"/>
        <v>212235.65</v>
      </c>
    </row>
    <row r="151" spans="1:20" x14ac:dyDescent="0.3">
      <c r="A151">
        <v>4009257075</v>
      </c>
      <c r="B151" t="s">
        <v>303</v>
      </c>
      <c r="C151" t="s">
        <v>304</v>
      </c>
      <c r="D151" t="s">
        <v>10</v>
      </c>
      <c r="E151" s="2">
        <v>114572</v>
      </c>
      <c r="F151">
        <f>COUNTIF(deals_closed!D:D,base_salary!A151)</f>
        <v>25</v>
      </c>
      <c r="G151" s="2">
        <f>SUMIF(deals_closed!D:D,calcs!A151,deals_closed!C:C)</f>
        <v>921122</v>
      </c>
      <c r="H151" s="2">
        <f>VLOOKUP(D151,'2018_commission_structure-Start'!$A$21:$I$24,9,FALSE)</f>
        <v>750000</v>
      </c>
      <c r="I151" s="6">
        <f t="shared" si="17"/>
        <v>937500</v>
      </c>
      <c r="J151" s="9">
        <f t="shared" si="18"/>
        <v>1125000</v>
      </c>
      <c r="K151" s="9">
        <f t="shared" si="19"/>
        <v>1500000</v>
      </c>
      <c r="L151" s="8">
        <f t="shared" si="14"/>
        <v>1.2281626666666667</v>
      </c>
      <c r="M151" t="str">
        <f t="shared" si="15"/>
        <v>100-125%</v>
      </c>
      <c r="N151" s="6">
        <f>MIN(H151,G151)*INDEX('2018_commission_structure-Start'!$A$21:$I$24,MATCH(calcs!$D151,'2018_commission_structure-Start'!$A$21:$A$24,0),MATCH(calcs!N$1,'2018_commission_structure-Start'!$A$21:$I$21,0))</f>
        <v>112500</v>
      </c>
      <c r="O151" s="2">
        <f>IF($G151&gt;H151,MIN($G151-H151,I151-H151)*INDEX('2018_commission_structure-Start'!$A$21:$I$24,MATCH(calcs!$D151,'2018_commission_structure-Start'!$A$21:$A$24,0),MATCH(calcs!O$1,'2018_commission_structure-Start'!$A$21:$I$21,0)),0)</f>
        <v>32513.18</v>
      </c>
      <c r="P151" s="2">
        <f>IF($G151&gt;I151,MIN($G151-I151,J151-I151)*INDEX('2018_commission_structure-Start'!$A$21:$I$24,MATCH(calcs!$D151,'2018_commission_structure-Start'!$A$21:$A$24,0),MATCH(calcs!P$1,'2018_commission_structure-Start'!$A$21:$I$21,0)),0)</f>
        <v>0</v>
      </c>
      <c r="Q151" s="2">
        <f>IF($G151&gt;J151,MIN($G151-J151,K151-J151)*INDEX('2018_commission_structure-Start'!$A$21:$I$24,MATCH(calcs!$D151,'2018_commission_structure-Start'!$A$21:$A$24,0),MATCH(calcs!Q$1,'2018_commission_structure-Start'!$A$21:$I$21,0)),0)</f>
        <v>0</v>
      </c>
      <c r="R151" s="6">
        <f>IF(G151&gt;K151,(G151-K151)*INDEX('2018_commission_structure-Start'!$A$21:$I$24,MATCH(calcs!$D151,'2018_commission_structure-Start'!$A$21:$A$24,0),MATCH(calcs!R$1,'2018_commission_structure-Start'!$A$21:$I$21,0)),0)</f>
        <v>0</v>
      </c>
      <c r="S151" s="6">
        <f t="shared" si="20"/>
        <v>145013.18</v>
      </c>
      <c r="T151" s="6">
        <f t="shared" si="16"/>
        <v>259585.18</v>
      </c>
    </row>
    <row r="152" spans="1:20" x14ac:dyDescent="0.3">
      <c r="A152">
        <v>3746690722</v>
      </c>
      <c r="B152" t="s">
        <v>305</v>
      </c>
      <c r="C152" t="s">
        <v>306</v>
      </c>
      <c r="D152" t="s">
        <v>10</v>
      </c>
      <c r="E152" s="2">
        <v>118063</v>
      </c>
      <c r="F152">
        <f>COUNTIF(deals_closed!D:D,base_salary!A152)</f>
        <v>20</v>
      </c>
      <c r="G152" s="2">
        <f>SUMIF(deals_closed!D:D,calcs!A152,deals_closed!C:C)</f>
        <v>745121</v>
      </c>
      <c r="H152" s="2">
        <f>VLOOKUP(D152,'2018_commission_structure-Start'!$A$21:$I$24,9,FALSE)</f>
        <v>750000</v>
      </c>
      <c r="I152" s="6">
        <f t="shared" si="17"/>
        <v>937500</v>
      </c>
      <c r="J152" s="9">
        <f t="shared" si="18"/>
        <v>1125000</v>
      </c>
      <c r="K152" s="9">
        <f t="shared" si="19"/>
        <v>1500000</v>
      </c>
      <c r="L152" s="8">
        <f t="shared" si="14"/>
        <v>0.99349466666666664</v>
      </c>
      <c r="M152" t="str">
        <f t="shared" si="15"/>
        <v>0-100%</v>
      </c>
      <c r="N152" s="6">
        <f>MIN(H152,G152)*INDEX('2018_commission_structure-Start'!$A$21:$I$24,MATCH(calcs!$D152,'2018_commission_structure-Start'!$A$21:$A$24,0),MATCH(calcs!N$1,'2018_commission_structure-Start'!$A$21:$I$21,0))</f>
        <v>111768.15</v>
      </c>
      <c r="O152" s="2">
        <f>IF($G152&gt;H152,MIN($G152-H152,I152-H152)*INDEX('2018_commission_structure-Start'!$A$21:$I$24,MATCH(calcs!$D152,'2018_commission_structure-Start'!$A$21:$A$24,0),MATCH(calcs!O$1,'2018_commission_structure-Start'!$A$21:$I$21,0)),0)</f>
        <v>0</v>
      </c>
      <c r="P152" s="2">
        <f>IF($G152&gt;I152,MIN($G152-I152,J152-I152)*INDEX('2018_commission_structure-Start'!$A$21:$I$24,MATCH(calcs!$D152,'2018_commission_structure-Start'!$A$21:$A$24,0),MATCH(calcs!P$1,'2018_commission_structure-Start'!$A$21:$I$21,0)),0)</f>
        <v>0</v>
      </c>
      <c r="Q152" s="2">
        <f>IF($G152&gt;J152,MIN($G152-J152,K152-J152)*INDEX('2018_commission_structure-Start'!$A$21:$I$24,MATCH(calcs!$D152,'2018_commission_structure-Start'!$A$21:$A$24,0),MATCH(calcs!Q$1,'2018_commission_structure-Start'!$A$21:$I$21,0)),0)</f>
        <v>0</v>
      </c>
      <c r="R152" s="6">
        <f>IF(G152&gt;K152,(G152-K152)*INDEX('2018_commission_structure-Start'!$A$21:$I$24,MATCH(calcs!$D152,'2018_commission_structure-Start'!$A$21:$A$24,0),MATCH(calcs!R$1,'2018_commission_structure-Start'!$A$21:$I$21,0)),0)</f>
        <v>0</v>
      </c>
      <c r="S152" s="6">
        <f t="shared" si="20"/>
        <v>111768.15</v>
      </c>
      <c r="T152" s="6">
        <f t="shared" si="16"/>
        <v>229831.15</v>
      </c>
    </row>
    <row r="153" spans="1:20" x14ac:dyDescent="0.3">
      <c r="A153">
        <v>1923178164</v>
      </c>
      <c r="B153" t="s">
        <v>307</v>
      </c>
      <c r="C153" t="s">
        <v>308</v>
      </c>
      <c r="D153" t="s">
        <v>10</v>
      </c>
      <c r="E153" s="2">
        <v>111852</v>
      </c>
      <c r="F153">
        <f>COUNTIF(deals_closed!D:D,base_salary!A153)</f>
        <v>18</v>
      </c>
      <c r="G153" s="2">
        <f>SUMIF(deals_closed!D:D,calcs!A153,deals_closed!C:C)</f>
        <v>605464</v>
      </c>
      <c r="H153" s="2">
        <f>VLOOKUP(D153,'2018_commission_structure-Start'!$A$21:$I$24,9,FALSE)</f>
        <v>750000</v>
      </c>
      <c r="I153" s="6">
        <f t="shared" si="17"/>
        <v>937500</v>
      </c>
      <c r="J153" s="9">
        <f t="shared" si="18"/>
        <v>1125000</v>
      </c>
      <c r="K153" s="9">
        <f t="shared" si="19"/>
        <v>1500000</v>
      </c>
      <c r="L153" s="8">
        <f t="shared" si="14"/>
        <v>0.8072853333333333</v>
      </c>
      <c r="M153" t="str">
        <f t="shared" si="15"/>
        <v>0-100%</v>
      </c>
      <c r="N153" s="6">
        <f>MIN(H153,G153)*INDEX('2018_commission_structure-Start'!$A$21:$I$24,MATCH(calcs!$D153,'2018_commission_structure-Start'!$A$21:$A$24,0),MATCH(calcs!N$1,'2018_commission_structure-Start'!$A$21:$I$21,0))</f>
        <v>90819.599999999991</v>
      </c>
      <c r="O153" s="2">
        <f>IF($G153&gt;H153,MIN($G153-H153,I153-H153)*INDEX('2018_commission_structure-Start'!$A$21:$I$24,MATCH(calcs!$D153,'2018_commission_structure-Start'!$A$21:$A$24,0),MATCH(calcs!O$1,'2018_commission_structure-Start'!$A$21:$I$21,0)),0)</f>
        <v>0</v>
      </c>
      <c r="P153" s="2">
        <f>IF($G153&gt;I153,MIN($G153-I153,J153-I153)*INDEX('2018_commission_structure-Start'!$A$21:$I$24,MATCH(calcs!$D153,'2018_commission_structure-Start'!$A$21:$A$24,0),MATCH(calcs!P$1,'2018_commission_structure-Start'!$A$21:$I$21,0)),0)</f>
        <v>0</v>
      </c>
      <c r="Q153" s="2">
        <f>IF($G153&gt;J153,MIN($G153-J153,K153-J153)*INDEX('2018_commission_structure-Start'!$A$21:$I$24,MATCH(calcs!$D153,'2018_commission_structure-Start'!$A$21:$A$24,0),MATCH(calcs!Q$1,'2018_commission_structure-Start'!$A$21:$I$21,0)),0)</f>
        <v>0</v>
      </c>
      <c r="R153" s="6">
        <f>IF(G153&gt;K153,(G153-K153)*INDEX('2018_commission_structure-Start'!$A$21:$I$24,MATCH(calcs!$D153,'2018_commission_structure-Start'!$A$21:$A$24,0),MATCH(calcs!R$1,'2018_commission_structure-Start'!$A$21:$I$21,0)),0)</f>
        <v>0</v>
      </c>
      <c r="S153" s="6">
        <f t="shared" si="20"/>
        <v>90819.599999999991</v>
      </c>
      <c r="T153" s="6">
        <f t="shared" si="16"/>
        <v>202671.59999999998</v>
      </c>
    </row>
    <row r="154" spans="1:20" x14ac:dyDescent="0.3">
      <c r="A154">
        <v>879297433</v>
      </c>
      <c r="B154" t="s">
        <v>309</v>
      </c>
      <c r="C154" t="s">
        <v>310</v>
      </c>
      <c r="D154" t="s">
        <v>7</v>
      </c>
      <c r="E154" s="2">
        <v>44360</v>
      </c>
      <c r="F154">
        <f>COUNTIF(deals_closed!D:D,base_salary!A154)</f>
        <v>19</v>
      </c>
      <c r="G154" s="2">
        <f>SUMIF(deals_closed!D:D,calcs!A154,deals_closed!C:C)</f>
        <v>703216</v>
      </c>
      <c r="H154" s="2">
        <f>VLOOKUP(D154,'2018_commission_structure-Start'!$A$21:$I$24,9,FALSE)</f>
        <v>500000</v>
      </c>
      <c r="I154" s="6">
        <f t="shared" si="17"/>
        <v>625000</v>
      </c>
      <c r="J154" s="9">
        <f t="shared" si="18"/>
        <v>750000</v>
      </c>
      <c r="K154" s="9">
        <f t="shared" si="19"/>
        <v>1000000</v>
      </c>
      <c r="L154" s="8">
        <f t="shared" si="14"/>
        <v>1.4064319999999999</v>
      </c>
      <c r="M154" t="str">
        <f t="shared" si="15"/>
        <v>125-150%</v>
      </c>
      <c r="N154" s="6">
        <f>MIN(H154,G154)*INDEX('2018_commission_structure-Start'!$A$21:$I$24,MATCH(calcs!$D154,'2018_commission_structure-Start'!$A$21:$A$24,0),MATCH(calcs!N$1,'2018_commission_structure-Start'!$A$21:$I$21,0))</f>
        <v>50000</v>
      </c>
      <c r="O154" s="2">
        <f>IF($G154&gt;H154,MIN($G154-H154,I154-H154)*INDEX('2018_commission_structure-Start'!$A$21:$I$24,MATCH(calcs!$D154,'2018_commission_structure-Start'!$A$21:$A$24,0),MATCH(calcs!O$1,'2018_commission_structure-Start'!$A$21:$I$21,0)),0)</f>
        <v>18750</v>
      </c>
      <c r="P154" s="2">
        <f>IF($G154&gt;I154,MIN($G154-I154,J154-I154)*INDEX('2018_commission_structure-Start'!$A$21:$I$24,MATCH(calcs!$D154,'2018_commission_structure-Start'!$A$21:$A$24,0),MATCH(calcs!P$1,'2018_commission_structure-Start'!$A$21:$I$21,0)),0)</f>
        <v>14078.88</v>
      </c>
      <c r="Q154" s="2">
        <f>IF($G154&gt;J154,MIN($G154-J154,K154-J154)*INDEX('2018_commission_structure-Start'!$A$21:$I$24,MATCH(calcs!$D154,'2018_commission_structure-Start'!$A$21:$A$24,0),MATCH(calcs!Q$1,'2018_commission_structure-Start'!$A$21:$I$21,0)),0)</f>
        <v>0</v>
      </c>
      <c r="R154" s="6">
        <f>IF(G154&gt;K154,(G154-K154)*INDEX('2018_commission_structure-Start'!$A$21:$I$24,MATCH(calcs!$D154,'2018_commission_structure-Start'!$A$21:$A$24,0),MATCH(calcs!R$1,'2018_commission_structure-Start'!$A$21:$I$21,0)),0)</f>
        <v>0</v>
      </c>
      <c r="S154" s="6">
        <f t="shared" si="20"/>
        <v>82828.88</v>
      </c>
      <c r="T154" s="6">
        <f t="shared" si="16"/>
        <v>127188.88</v>
      </c>
    </row>
    <row r="155" spans="1:20" x14ac:dyDescent="0.3">
      <c r="A155">
        <v>6978367184</v>
      </c>
      <c r="B155" t="s">
        <v>311</v>
      </c>
      <c r="C155" t="s">
        <v>312</v>
      </c>
      <c r="D155" t="s">
        <v>10</v>
      </c>
      <c r="E155" s="2">
        <v>92573</v>
      </c>
      <c r="F155">
        <f>COUNTIF(deals_closed!D:D,base_salary!A155)</f>
        <v>14</v>
      </c>
      <c r="G155" s="2">
        <f>SUMIF(deals_closed!D:D,calcs!A155,deals_closed!C:C)</f>
        <v>488220</v>
      </c>
      <c r="H155" s="2">
        <f>VLOOKUP(D155,'2018_commission_structure-Start'!$A$21:$I$24,9,FALSE)</f>
        <v>750000</v>
      </c>
      <c r="I155" s="6">
        <f t="shared" si="17"/>
        <v>937500</v>
      </c>
      <c r="J155" s="9">
        <f t="shared" si="18"/>
        <v>1125000</v>
      </c>
      <c r="K155" s="9">
        <f t="shared" si="19"/>
        <v>1500000</v>
      </c>
      <c r="L155" s="8">
        <f t="shared" si="14"/>
        <v>0.65095999999999998</v>
      </c>
      <c r="M155" t="str">
        <f t="shared" si="15"/>
        <v>0-100%</v>
      </c>
      <c r="N155" s="6">
        <f>MIN(H155,G155)*INDEX('2018_commission_structure-Start'!$A$21:$I$24,MATCH(calcs!$D155,'2018_commission_structure-Start'!$A$21:$A$24,0),MATCH(calcs!N$1,'2018_commission_structure-Start'!$A$21:$I$21,0))</f>
        <v>73233</v>
      </c>
      <c r="O155" s="2">
        <f>IF($G155&gt;H155,MIN($G155-H155,I155-H155)*INDEX('2018_commission_structure-Start'!$A$21:$I$24,MATCH(calcs!$D155,'2018_commission_structure-Start'!$A$21:$A$24,0),MATCH(calcs!O$1,'2018_commission_structure-Start'!$A$21:$I$21,0)),0)</f>
        <v>0</v>
      </c>
      <c r="P155" s="2">
        <f>IF($G155&gt;I155,MIN($G155-I155,J155-I155)*INDEX('2018_commission_structure-Start'!$A$21:$I$24,MATCH(calcs!$D155,'2018_commission_structure-Start'!$A$21:$A$24,0),MATCH(calcs!P$1,'2018_commission_structure-Start'!$A$21:$I$21,0)),0)</f>
        <v>0</v>
      </c>
      <c r="Q155" s="2">
        <f>IF($G155&gt;J155,MIN($G155-J155,K155-J155)*INDEX('2018_commission_structure-Start'!$A$21:$I$24,MATCH(calcs!$D155,'2018_commission_structure-Start'!$A$21:$A$24,0),MATCH(calcs!Q$1,'2018_commission_structure-Start'!$A$21:$I$21,0)),0)</f>
        <v>0</v>
      </c>
      <c r="R155" s="6">
        <f>IF(G155&gt;K155,(G155-K155)*INDEX('2018_commission_structure-Start'!$A$21:$I$24,MATCH(calcs!$D155,'2018_commission_structure-Start'!$A$21:$A$24,0),MATCH(calcs!R$1,'2018_commission_structure-Start'!$A$21:$I$21,0)),0)</f>
        <v>0</v>
      </c>
      <c r="S155" s="6">
        <f t="shared" si="20"/>
        <v>73233</v>
      </c>
      <c r="T155" s="6">
        <f t="shared" si="16"/>
        <v>165806</v>
      </c>
    </row>
    <row r="156" spans="1:20" x14ac:dyDescent="0.3">
      <c r="A156">
        <v>6815475379</v>
      </c>
      <c r="B156" t="s">
        <v>313</v>
      </c>
      <c r="C156" t="s">
        <v>314</v>
      </c>
      <c r="D156" t="s">
        <v>10</v>
      </c>
      <c r="E156" s="2">
        <v>108360</v>
      </c>
      <c r="F156">
        <f>COUNTIF(deals_closed!D:D,base_salary!A156)</f>
        <v>22</v>
      </c>
      <c r="G156" s="2">
        <f>SUMIF(deals_closed!D:D,calcs!A156,deals_closed!C:C)</f>
        <v>721111</v>
      </c>
      <c r="H156" s="2">
        <f>VLOOKUP(D156,'2018_commission_structure-Start'!$A$21:$I$24,9,FALSE)</f>
        <v>750000</v>
      </c>
      <c r="I156" s="6">
        <f t="shared" si="17"/>
        <v>937500</v>
      </c>
      <c r="J156" s="9">
        <f t="shared" si="18"/>
        <v>1125000</v>
      </c>
      <c r="K156" s="9">
        <f t="shared" si="19"/>
        <v>1500000</v>
      </c>
      <c r="L156" s="8">
        <f t="shared" si="14"/>
        <v>0.9614813333333333</v>
      </c>
      <c r="M156" t="str">
        <f t="shared" si="15"/>
        <v>0-100%</v>
      </c>
      <c r="N156" s="6">
        <f>MIN(H156,G156)*INDEX('2018_commission_structure-Start'!$A$21:$I$24,MATCH(calcs!$D156,'2018_commission_structure-Start'!$A$21:$A$24,0),MATCH(calcs!N$1,'2018_commission_structure-Start'!$A$21:$I$21,0))</f>
        <v>108166.65</v>
      </c>
      <c r="O156" s="2">
        <f>IF($G156&gt;H156,MIN($G156-H156,I156-H156)*INDEX('2018_commission_structure-Start'!$A$21:$I$24,MATCH(calcs!$D156,'2018_commission_structure-Start'!$A$21:$A$24,0),MATCH(calcs!O$1,'2018_commission_structure-Start'!$A$21:$I$21,0)),0)</f>
        <v>0</v>
      </c>
      <c r="P156" s="2">
        <f>IF($G156&gt;I156,MIN($G156-I156,J156-I156)*INDEX('2018_commission_structure-Start'!$A$21:$I$24,MATCH(calcs!$D156,'2018_commission_structure-Start'!$A$21:$A$24,0),MATCH(calcs!P$1,'2018_commission_structure-Start'!$A$21:$I$21,0)),0)</f>
        <v>0</v>
      </c>
      <c r="Q156" s="2">
        <f>IF($G156&gt;J156,MIN($G156-J156,K156-J156)*INDEX('2018_commission_structure-Start'!$A$21:$I$24,MATCH(calcs!$D156,'2018_commission_structure-Start'!$A$21:$A$24,0),MATCH(calcs!Q$1,'2018_commission_structure-Start'!$A$21:$I$21,0)),0)</f>
        <v>0</v>
      </c>
      <c r="R156" s="6">
        <f>IF(G156&gt;K156,(G156-K156)*INDEX('2018_commission_structure-Start'!$A$21:$I$24,MATCH(calcs!$D156,'2018_commission_structure-Start'!$A$21:$A$24,0),MATCH(calcs!R$1,'2018_commission_structure-Start'!$A$21:$I$21,0)),0)</f>
        <v>0</v>
      </c>
      <c r="S156" s="6">
        <f t="shared" si="20"/>
        <v>108166.65</v>
      </c>
      <c r="T156" s="6">
        <f t="shared" si="16"/>
        <v>216526.65</v>
      </c>
    </row>
    <row r="157" spans="1:20" x14ac:dyDescent="0.3">
      <c r="A157">
        <v>3545427749</v>
      </c>
      <c r="B157" t="s">
        <v>315</v>
      </c>
      <c r="C157" t="s">
        <v>316</v>
      </c>
      <c r="D157" t="s">
        <v>7</v>
      </c>
      <c r="E157" s="2">
        <v>31483</v>
      </c>
      <c r="F157">
        <f>COUNTIF(deals_closed!D:D,base_salary!A157)</f>
        <v>23</v>
      </c>
      <c r="G157" s="2">
        <f>SUMIF(deals_closed!D:D,calcs!A157,deals_closed!C:C)</f>
        <v>854322</v>
      </c>
      <c r="H157" s="2">
        <f>VLOOKUP(D157,'2018_commission_structure-Start'!$A$21:$I$24,9,FALSE)</f>
        <v>500000</v>
      </c>
      <c r="I157" s="6">
        <f t="shared" si="17"/>
        <v>625000</v>
      </c>
      <c r="J157" s="9">
        <f t="shared" si="18"/>
        <v>750000</v>
      </c>
      <c r="K157" s="9">
        <f t="shared" si="19"/>
        <v>1000000</v>
      </c>
      <c r="L157" s="8">
        <f t="shared" si="14"/>
        <v>1.7086440000000001</v>
      </c>
      <c r="M157" t="str">
        <f t="shared" si="15"/>
        <v>150-200%</v>
      </c>
      <c r="N157" s="6">
        <f>MIN(H157,G157)*INDEX('2018_commission_structure-Start'!$A$21:$I$24,MATCH(calcs!$D157,'2018_commission_structure-Start'!$A$21:$A$24,0),MATCH(calcs!N$1,'2018_commission_structure-Start'!$A$21:$I$21,0))</f>
        <v>50000</v>
      </c>
      <c r="O157" s="2">
        <f>IF($G157&gt;H157,MIN($G157-H157,I157-H157)*INDEX('2018_commission_structure-Start'!$A$21:$I$24,MATCH(calcs!$D157,'2018_commission_structure-Start'!$A$21:$A$24,0),MATCH(calcs!O$1,'2018_commission_structure-Start'!$A$21:$I$21,0)),0)</f>
        <v>18750</v>
      </c>
      <c r="P157" s="2">
        <f>IF($G157&gt;I157,MIN($G157-I157,J157-I157)*INDEX('2018_commission_structure-Start'!$A$21:$I$24,MATCH(calcs!$D157,'2018_commission_structure-Start'!$A$21:$A$24,0),MATCH(calcs!P$1,'2018_commission_structure-Start'!$A$21:$I$21,0)),0)</f>
        <v>22500</v>
      </c>
      <c r="Q157" s="2">
        <f>IF($G157&gt;J157,MIN($G157-J157,K157-J157)*INDEX('2018_commission_structure-Start'!$A$21:$I$24,MATCH(calcs!$D157,'2018_commission_structure-Start'!$A$21:$A$24,0),MATCH(calcs!Q$1,'2018_commission_structure-Start'!$A$21:$I$21,0)),0)</f>
        <v>22950.84</v>
      </c>
      <c r="R157" s="6">
        <f>IF(G157&gt;K157,(G157-K157)*INDEX('2018_commission_structure-Start'!$A$21:$I$24,MATCH(calcs!$D157,'2018_commission_structure-Start'!$A$21:$A$24,0),MATCH(calcs!R$1,'2018_commission_structure-Start'!$A$21:$I$21,0)),0)</f>
        <v>0</v>
      </c>
      <c r="S157" s="6">
        <f t="shared" si="20"/>
        <v>114200.84</v>
      </c>
      <c r="T157" s="6">
        <f t="shared" si="16"/>
        <v>145683.84</v>
      </c>
    </row>
    <row r="158" spans="1:20" x14ac:dyDescent="0.3">
      <c r="A158">
        <v>2117567142</v>
      </c>
      <c r="B158" t="s">
        <v>317</v>
      </c>
      <c r="C158" t="s">
        <v>318</v>
      </c>
      <c r="D158" t="s">
        <v>29</v>
      </c>
      <c r="E158" s="2">
        <v>50931</v>
      </c>
      <c r="F158">
        <f>COUNTIF(deals_closed!D:D,base_salary!A158)</f>
        <v>21</v>
      </c>
      <c r="G158" s="2">
        <f>SUMIF(deals_closed!D:D,calcs!A158,deals_closed!C:C)</f>
        <v>741013</v>
      </c>
      <c r="H158" s="2">
        <f>VLOOKUP(D158,'2018_commission_structure-Start'!$A$21:$I$24,9,FALSE)</f>
        <v>600000</v>
      </c>
      <c r="I158" s="6">
        <f t="shared" si="17"/>
        <v>750000</v>
      </c>
      <c r="J158" s="9">
        <f t="shared" si="18"/>
        <v>900000</v>
      </c>
      <c r="K158" s="9">
        <f t="shared" si="19"/>
        <v>1200000</v>
      </c>
      <c r="L158" s="8">
        <f t="shared" si="14"/>
        <v>1.2350216666666667</v>
      </c>
      <c r="M158" t="str">
        <f t="shared" si="15"/>
        <v>100-125%</v>
      </c>
      <c r="N158" s="6">
        <f>MIN(H158,G158)*INDEX('2018_commission_structure-Start'!$A$21:$I$24,MATCH(calcs!$D158,'2018_commission_structure-Start'!$A$21:$A$24,0),MATCH(calcs!N$1,'2018_commission_structure-Start'!$A$21:$I$21,0))</f>
        <v>78000</v>
      </c>
      <c r="O158" s="2">
        <f>IF($G158&gt;H158,MIN($G158-H158,I158-H158)*INDEX('2018_commission_structure-Start'!$A$21:$I$24,MATCH(calcs!$D158,'2018_commission_structure-Start'!$A$21:$A$24,0),MATCH(calcs!O$1,'2018_commission_structure-Start'!$A$21:$I$21,0)),0)</f>
        <v>23972.210000000003</v>
      </c>
      <c r="P158" s="2">
        <f>IF($G158&gt;I158,MIN($G158-I158,J158-I158)*INDEX('2018_commission_structure-Start'!$A$21:$I$24,MATCH(calcs!$D158,'2018_commission_structure-Start'!$A$21:$A$24,0),MATCH(calcs!P$1,'2018_commission_structure-Start'!$A$21:$I$21,0)),0)</f>
        <v>0</v>
      </c>
      <c r="Q158" s="2">
        <f>IF($G158&gt;J158,MIN($G158-J158,K158-J158)*INDEX('2018_commission_structure-Start'!$A$21:$I$24,MATCH(calcs!$D158,'2018_commission_structure-Start'!$A$21:$A$24,0),MATCH(calcs!Q$1,'2018_commission_structure-Start'!$A$21:$I$21,0)),0)</f>
        <v>0</v>
      </c>
      <c r="R158" s="6">
        <f>IF(G158&gt;K158,(G158-K158)*INDEX('2018_commission_structure-Start'!$A$21:$I$24,MATCH(calcs!$D158,'2018_commission_structure-Start'!$A$21:$A$24,0),MATCH(calcs!R$1,'2018_commission_structure-Start'!$A$21:$I$21,0)),0)</f>
        <v>0</v>
      </c>
      <c r="S158" s="6">
        <f t="shared" si="20"/>
        <v>101972.21</v>
      </c>
      <c r="T158" s="6">
        <f t="shared" si="16"/>
        <v>152903.21000000002</v>
      </c>
    </row>
    <row r="159" spans="1:20" x14ac:dyDescent="0.3">
      <c r="A159">
        <v>3843300291</v>
      </c>
      <c r="B159" t="s">
        <v>319</v>
      </c>
      <c r="C159" t="s">
        <v>320</v>
      </c>
      <c r="D159" t="s">
        <v>29</v>
      </c>
      <c r="E159" s="2">
        <v>64631</v>
      </c>
      <c r="F159">
        <f>COUNTIF(deals_closed!D:D,base_salary!A159)</f>
        <v>22</v>
      </c>
      <c r="G159" s="2">
        <f>SUMIF(deals_closed!D:D,calcs!A159,deals_closed!C:C)</f>
        <v>724036</v>
      </c>
      <c r="H159" s="2">
        <f>VLOOKUP(D159,'2018_commission_structure-Start'!$A$21:$I$24,9,FALSE)</f>
        <v>600000</v>
      </c>
      <c r="I159" s="6">
        <f t="shared" si="17"/>
        <v>750000</v>
      </c>
      <c r="J159" s="9">
        <f t="shared" si="18"/>
        <v>900000</v>
      </c>
      <c r="K159" s="9">
        <f t="shared" si="19"/>
        <v>1200000</v>
      </c>
      <c r="L159" s="8">
        <f t="shared" si="14"/>
        <v>1.2067266666666667</v>
      </c>
      <c r="M159" t="str">
        <f t="shared" si="15"/>
        <v>100-125%</v>
      </c>
      <c r="N159" s="6">
        <f>MIN(H159,G159)*INDEX('2018_commission_structure-Start'!$A$21:$I$24,MATCH(calcs!$D159,'2018_commission_structure-Start'!$A$21:$A$24,0),MATCH(calcs!N$1,'2018_commission_structure-Start'!$A$21:$I$21,0))</f>
        <v>78000</v>
      </c>
      <c r="O159" s="2">
        <f>IF($G159&gt;H159,MIN($G159-H159,I159-H159)*INDEX('2018_commission_structure-Start'!$A$21:$I$24,MATCH(calcs!$D159,'2018_commission_structure-Start'!$A$21:$A$24,0),MATCH(calcs!O$1,'2018_commission_structure-Start'!$A$21:$I$21,0)),0)</f>
        <v>21086.120000000003</v>
      </c>
      <c r="P159" s="2">
        <f>IF($G159&gt;I159,MIN($G159-I159,J159-I159)*INDEX('2018_commission_structure-Start'!$A$21:$I$24,MATCH(calcs!$D159,'2018_commission_structure-Start'!$A$21:$A$24,0),MATCH(calcs!P$1,'2018_commission_structure-Start'!$A$21:$I$21,0)),0)</f>
        <v>0</v>
      </c>
      <c r="Q159" s="2">
        <f>IF($G159&gt;J159,MIN($G159-J159,K159-J159)*INDEX('2018_commission_structure-Start'!$A$21:$I$24,MATCH(calcs!$D159,'2018_commission_structure-Start'!$A$21:$A$24,0),MATCH(calcs!Q$1,'2018_commission_structure-Start'!$A$21:$I$21,0)),0)</f>
        <v>0</v>
      </c>
      <c r="R159" s="6">
        <f>IF(G159&gt;K159,(G159-K159)*INDEX('2018_commission_structure-Start'!$A$21:$I$24,MATCH(calcs!$D159,'2018_commission_structure-Start'!$A$21:$A$24,0),MATCH(calcs!R$1,'2018_commission_structure-Start'!$A$21:$I$21,0)),0)</f>
        <v>0</v>
      </c>
      <c r="S159" s="6">
        <f t="shared" si="20"/>
        <v>99086.12</v>
      </c>
      <c r="T159" s="6">
        <f t="shared" si="16"/>
        <v>163717.12</v>
      </c>
    </row>
    <row r="160" spans="1:20" x14ac:dyDescent="0.3">
      <c r="A160">
        <v>4849214614</v>
      </c>
      <c r="B160" t="s">
        <v>321</v>
      </c>
      <c r="C160" t="s">
        <v>322</v>
      </c>
      <c r="D160" t="s">
        <v>7</v>
      </c>
      <c r="E160" s="2">
        <v>46473</v>
      </c>
      <c r="F160">
        <f>COUNTIF(deals_closed!D:D,base_salary!A160)</f>
        <v>18</v>
      </c>
      <c r="G160" s="2">
        <f>SUMIF(deals_closed!D:D,calcs!A160,deals_closed!C:C)</f>
        <v>714034</v>
      </c>
      <c r="H160" s="2">
        <f>VLOOKUP(D160,'2018_commission_structure-Start'!$A$21:$I$24,9,FALSE)</f>
        <v>500000</v>
      </c>
      <c r="I160" s="6">
        <f t="shared" si="17"/>
        <v>625000</v>
      </c>
      <c r="J160" s="9">
        <f t="shared" si="18"/>
        <v>750000</v>
      </c>
      <c r="K160" s="9">
        <f t="shared" si="19"/>
        <v>1000000</v>
      </c>
      <c r="L160" s="8">
        <f t="shared" si="14"/>
        <v>1.4280679999999999</v>
      </c>
      <c r="M160" t="str">
        <f t="shared" si="15"/>
        <v>125-150%</v>
      </c>
      <c r="N160" s="6">
        <f>MIN(H160,G160)*INDEX('2018_commission_structure-Start'!$A$21:$I$24,MATCH(calcs!$D160,'2018_commission_structure-Start'!$A$21:$A$24,0),MATCH(calcs!N$1,'2018_commission_structure-Start'!$A$21:$I$21,0))</f>
        <v>50000</v>
      </c>
      <c r="O160" s="2">
        <f>IF($G160&gt;H160,MIN($G160-H160,I160-H160)*INDEX('2018_commission_structure-Start'!$A$21:$I$24,MATCH(calcs!$D160,'2018_commission_structure-Start'!$A$21:$A$24,0),MATCH(calcs!O$1,'2018_commission_structure-Start'!$A$21:$I$21,0)),0)</f>
        <v>18750</v>
      </c>
      <c r="P160" s="2">
        <f>IF($G160&gt;I160,MIN($G160-I160,J160-I160)*INDEX('2018_commission_structure-Start'!$A$21:$I$24,MATCH(calcs!$D160,'2018_commission_structure-Start'!$A$21:$A$24,0),MATCH(calcs!P$1,'2018_commission_structure-Start'!$A$21:$I$21,0)),0)</f>
        <v>16026.119999999999</v>
      </c>
      <c r="Q160" s="2">
        <f>IF($G160&gt;J160,MIN($G160-J160,K160-J160)*INDEX('2018_commission_structure-Start'!$A$21:$I$24,MATCH(calcs!$D160,'2018_commission_structure-Start'!$A$21:$A$24,0),MATCH(calcs!Q$1,'2018_commission_structure-Start'!$A$21:$I$21,0)),0)</f>
        <v>0</v>
      </c>
      <c r="R160" s="6">
        <f>IF(G160&gt;K160,(G160-K160)*INDEX('2018_commission_structure-Start'!$A$21:$I$24,MATCH(calcs!$D160,'2018_commission_structure-Start'!$A$21:$A$24,0),MATCH(calcs!R$1,'2018_commission_structure-Start'!$A$21:$I$21,0)),0)</f>
        <v>0</v>
      </c>
      <c r="S160" s="6">
        <f t="shared" si="20"/>
        <v>84776.12</v>
      </c>
      <c r="T160" s="6">
        <f t="shared" si="16"/>
        <v>131249.12</v>
      </c>
    </row>
    <row r="161" spans="1:20" x14ac:dyDescent="0.3">
      <c r="A161">
        <v>2510440322</v>
      </c>
      <c r="B161" t="s">
        <v>323</v>
      </c>
      <c r="C161" t="s">
        <v>324</v>
      </c>
      <c r="D161" t="s">
        <v>29</v>
      </c>
      <c r="E161" s="2">
        <v>69480</v>
      </c>
      <c r="F161">
        <f>COUNTIF(deals_closed!D:D,base_salary!A161)</f>
        <v>20</v>
      </c>
      <c r="G161" s="2">
        <f>SUMIF(deals_closed!D:D,calcs!A161,deals_closed!C:C)</f>
        <v>722942</v>
      </c>
      <c r="H161" s="2">
        <f>VLOOKUP(D161,'2018_commission_structure-Start'!$A$21:$I$24,9,FALSE)</f>
        <v>600000</v>
      </c>
      <c r="I161" s="6">
        <f t="shared" si="17"/>
        <v>750000</v>
      </c>
      <c r="J161" s="9">
        <f t="shared" si="18"/>
        <v>900000</v>
      </c>
      <c r="K161" s="9">
        <f t="shared" si="19"/>
        <v>1200000</v>
      </c>
      <c r="L161" s="8">
        <f t="shared" si="14"/>
        <v>1.2049033333333334</v>
      </c>
      <c r="M161" t="str">
        <f t="shared" si="15"/>
        <v>100-125%</v>
      </c>
      <c r="N161" s="6">
        <f>MIN(H161,G161)*INDEX('2018_commission_structure-Start'!$A$21:$I$24,MATCH(calcs!$D161,'2018_commission_structure-Start'!$A$21:$A$24,0),MATCH(calcs!N$1,'2018_commission_structure-Start'!$A$21:$I$21,0))</f>
        <v>78000</v>
      </c>
      <c r="O161" s="2">
        <f>IF($G161&gt;H161,MIN($G161-H161,I161-H161)*INDEX('2018_commission_structure-Start'!$A$21:$I$24,MATCH(calcs!$D161,'2018_commission_structure-Start'!$A$21:$A$24,0),MATCH(calcs!O$1,'2018_commission_structure-Start'!$A$21:$I$21,0)),0)</f>
        <v>20900.140000000003</v>
      </c>
      <c r="P161" s="2">
        <f>IF($G161&gt;I161,MIN($G161-I161,J161-I161)*INDEX('2018_commission_structure-Start'!$A$21:$I$24,MATCH(calcs!$D161,'2018_commission_structure-Start'!$A$21:$A$24,0),MATCH(calcs!P$1,'2018_commission_structure-Start'!$A$21:$I$21,0)),0)</f>
        <v>0</v>
      </c>
      <c r="Q161" s="2">
        <f>IF($G161&gt;J161,MIN($G161-J161,K161-J161)*INDEX('2018_commission_structure-Start'!$A$21:$I$24,MATCH(calcs!$D161,'2018_commission_structure-Start'!$A$21:$A$24,0),MATCH(calcs!Q$1,'2018_commission_structure-Start'!$A$21:$I$21,0)),0)</f>
        <v>0</v>
      </c>
      <c r="R161" s="6">
        <f>IF(G161&gt;K161,(G161-K161)*INDEX('2018_commission_structure-Start'!$A$21:$I$24,MATCH(calcs!$D161,'2018_commission_structure-Start'!$A$21:$A$24,0),MATCH(calcs!R$1,'2018_commission_structure-Start'!$A$21:$I$21,0)),0)</f>
        <v>0</v>
      </c>
      <c r="S161" s="6">
        <f t="shared" si="20"/>
        <v>98900.14</v>
      </c>
      <c r="T161" s="6">
        <f t="shared" si="16"/>
        <v>168380.14</v>
      </c>
    </row>
    <row r="162" spans="1:20" x14ac:dyDescent="0.3">
      <c r="A162">
        <v>495702854</v>
      </c>
      <c r="B162" t="s">
        <v>325</v>
      </c>
      <c r="C162" t="s">
        <v>326</v>
      </c>
      <c r="D162" t="s">
        <v>7</v>
      </c>
      <c r="E162" s="2">
        <v>39500</v>
      </c>
      <c r="F162">
        <f>COUNTIF(deals_closed!D:D,base_salary!A162)</f>
        <v>23</v>
      </c>
      <c r="G162" s="2">
        <f>SUMIF(deals_closed!D:D,calcs!A162,deals_closed!C:C)</f>
        <v>906546</v>
      </c>
      <c r="H162" s="2">
        <f>VLOOKUP(D162,'2018_commission_structure-Start'!$A$21:$I$24,9,FALSE)</f>
        <v>500000</v>
      </c>
      <c r="I162" s="6">
        <f t="shared" si="17"/>
        <v>625000</v>
      </c>
      <c r="J162" s="9">
        <f t="shared" si="18"/>
        <v>750000</v>
      </c>
      <c r="K162" s="9">
        <f t="shared" si="19"/>
        <v>1000000</v>
      </c>
      <c r="L162" s="8">
        <f t="shared" si="14"/>
        <v>1.8130919999999999</v>
      </c>
      <c r="M162" t="str">
        <f t="shared" si="15"/>
        <v>150-200%</v>
      </c>
      <c r="N162" s="6">
        <f>MIN(H162,G162)*INDEX('2018_commission_structure-Start'!$A$21:$I$24,MATCH(calcs!$D162,'2018_commission_structure-Start'!$A$21:$A$24,0),MATCH(calcs!N$1,'2018_commission_structure-Start'!$A$21:$I$21,0))</f>
        <v>50000</v>
      </c>
      <c r="O162" s="2">
        <f>IF($G162&gt;H162,MIN($G162-H162,I162-H162)*INDEX('2018_commission_structure-Start'!$A$21:$I$24,MATCH(calcs!$D162,'2018_commission_structure-Start'!$A$21:$A$24,0),MATCH(calcs!O$1,'2018_commission_structure-Start'!$A$21:$I$21,0)),0)</f>
        <v>18750</v>
      </c>
      <c r="P162" s="2">
        <f>IF($G162&gt;I162,MIN($G162-I162,J162-I162)*INDEX('2018_commission_structure-Start'!$A$21:$I$24,MATCH(calcs!$D162,'2018_commission_structure-Start'!$A$21:$A$24,0),MATCH(calcs!P$1,'2018_commission_structure-Start'!$A$21:$I$21,0)),0)</f>
        <v>22500</v>
      </c>
      <c r="Q162" s="2">
        <f>IF($G162&gt;J162,MIN($G162-J162,K162-J162)*INDEX('2018_commission_structure-Start'!$A$21:$I$24,MATCH(calcs!$D162,'2018_commission_structure-Start'!$A$21:$A$24,0),MATCH(calcs!Q$1,'2018_commission_structure-Start'!$A$21:$I$21,0)),0)</f>
        <v>34440.120000000003</v>
      </c>
      <c r="R162" s="6">
        <f>IF(G162&gt;K162,(G162-K162)*INDEX('2018_commission_structure-Start'!$A$21:$I$24,MATCH(calcs!$D162,'2018_commission_structure-Start'!$A$21:$A$24,0),MATCH(calcs!R$1,'2018_commission_structure-Start'!$A$21:$I$21,0)),0)</f>
        <v>0</v>
      </c>
      <c r="S162" s="6">
        <f t="shared" si="20"/>
        <v>125690.12</v>
      </c>
      <c r="T162" s="6">
        <f t="shared" si="16"/>
        <v>165190.12</v>
      </c>
    </row>
    <row r="163" spans="1:20" x14ac:dyDescent="0.3">
      <c r="A163">
        <v>8895721314</v>
      </c>
      <c r="B163" t="s">
        <v>327</v>
      </c>
      <c r="C163" t="s">
        <v>328</v>
      </c>
      <c r="D163" t="s">
        <v>29</v>
      </c>
      <c r="E163" s="2">
        <v>55660</v>
      </c>
      <c r="F163">
        <f>COUNTIF(deals_closed!D:D,base_salary!A163)</f>
        <v>23</v>
      </c>
      <c r="G163" s="2">
        <f>SUMIF(deals_closed!D:D,calcs!A163,deals_closed!C:C)</f>
        <v>847352</v>
      </c>
      <c r="H163" s="2">
        <f>VLOOKUP(D163,'2018_commission_structure-Start'!$A$21:$I$24,9,FALSE)</f>
        <v>600000</v>
      </c>
      <c r="I163" s="6">
        <f t="shared" si="17"/>
        <v>750000</v>
      </c>
      <c r="J163" s="9">
        <f t="shared" si="18"/>
        <v>900000</v>
      </c>
      <c r="K163" s="9">
        <f t="shared" si="19"/>
        <v>1200000</v>
      </c>
      <c r="L163" s="8">
        <f t="shared" si="14"/>
        <v>1.4122533333333334</v>
      </c>
      <c r="M163" t="str">
        <f t="shared" si="15"/>
        <v>125-150%</v>
      </c>
      <c r="N163" s="6">
        <f>MIN(H163,G163)*INDEX('2018_commission_structure-Start'!$A$21:$I$24,MATCH(calcs!$D163,'2018_commission_structure-Start'!$A$21:$A$24,0),MATCH(calcs!N$1,'2018_commission_structure-Start'!$A$21:$I$21,0))</f>
        <v>78000</v>
      </c>
      <c r="O163" s="2">
        <f>IF($G163&gt;H163,MIN($G163-H163,I163-H163)*INDEX('2018_commission_structure-Start'!$A$21:$I$24,MATCH(calcs!$D163,'2018_commission_structure-Start'!$A$21:$A$24,0),MATCH(calcs!O$1,'2018_commission_structure-Start'!$A$21:$I$21,0)),0)</f>
        <v>25500.000000000004</v>
      </c>
      <c r="P163" s="2">
        <f>IF($G163&gt;I163,MIN($G163-I163,J163-I163)*INDEX('2018_commission_structure-Start'!$A$21:$I$24,MATCH(calcs!$D163,'2018_commission_structure-Start'!$A$21:$A$24,0),MATCH(calcs!P$1,'2018_commission_structure-Start'!$A$21:$I$21,0)),0)</f>
        <v>20443.919999999998</v>
      </c>
      <c r="Q163" s="2">
        <f>IF($G163&gt;J163,MIN($G163-J163,K163-J163)*INDEX('2018_commission_structure-Start'!$A$21:$I$24,MATCH(calcs!$D163,'2018_commission_structure-Start'!$A$21:$A$24,0),MATCH(calcs!Q$1,'2018_commission_structure-Start'!$A$21:$I$21,0)),0)</f>
        <v>0</v>
      </c>
      <c r="R163" s="6">
        <f>IF(G163&gt;K163,(G163-K163)*INDEX('2018_commission_structure-Start'!$A$21:$I$24,MATCH(calcs!$D163,'2018_commission_structure-Start'!$A$21:$A$24,0),MATCH(calcs!R$1,'2018_commission_structure-Start'!$A$21:$I$21,0)),0)</f>
        <v>0</v>
      </c>
      <c r="S163" s="6">
        <f t="shared" si="20"/>
        <v>123943.92</v>
      </c>
      <c r="T163" s="6">
        <f t="shared" si="16"/>
        <v>179603.91999999998</v>
      </c>
    </row>
    <row r="164" spans="1:20" x14ac:dyDescent="0.3">
      <c r="A164">
        <v>9238967105</v>
      </c>
      <c r="B164" t="s">
        <v>329</v>
      </c>
      <c r="C164" t="s">
        <v>330</v>
      </c>
      <c r="D164" t="s">
        <v>10</v>
      </c>
      <c r="E164" s="2">
        <v>106881</v>
      </c>
      <c r="F164">
        <f>COUNTIF(deals_closed!D:D,base_salary!A164)</f>
        <v>20</v>
      </c>
      <c r="G164" s="2">
        <f>SUMIF(deals_closed!D:D,calcs!A164,deals_closed!C:C)</f>
        <v>692731</v>
      </c>
      <c r="H164" s="2">
        <f>VLOOKUP(D164,'2018_commission_structure-Start'!$A$21:$I$24,9,FALSE)</f>
        <v>750000</v>
      </c>
      <c r="I164" s="6">
        <f t="shared" si="17"/>
        <v>937500</v>
      </c>
      <c r="J164" s="9">
        <f t="shared" si="18"/>
        <v>1125000</v>
      </c>
      <c r="K164" s="9">
        <f t="shared" si="19"/>
        <v>1500000</v>
      </c>
      <c r="L164" s="8">
        <f t="shared" si="14"/>
        <v>0.92364133333333331</v>
      </c>
      <c r="M164" t="str">
        <f t="shared" si="15"/>
        <v>0-100%</v>
      </c>
      <c r="N164" s="6">
        <f>MIN(H164,G164)*INDEX('2018_commission_structure-Start'!$A$21:$I$24,MATCH(calcs!$D164,'2018_commission_structure-Start'!$A$21:$A$24,0),MATCH(calcs!N$1,'2018_commission_structure-Start'!$A$21:$I$21,0))</f>
        <v>103909.65</v>
      </c>
      <c r="O164" s="2">
        <f>IF($G164&gt;H164,MIN($G164-H164,I164-H164)*INDEX('2018_commission_structure-Start'!$A$21:$I$24,MATCH(calcs!$D164,'2018_commission_structure-Start'!$A$21:$A$24,0),MATCH(calcs!O$1,'2018_commission_structure-Start'!$A$21:$I$21,0)),0)</f>
        <v>0</v>
      </c>
      <c r="P164" s="2">
        <f>IF($G164&gt;I164,MIN($G164-I164,J164-I164)*INDEX('2018_commission_structure-Start'!$A$21:$I$24,MATCH(calcs!$D164,'2018_commission_structure-Start'!$A$21:$A$24,0),MATCH(calcs!P$1,'2018_commission_structure-Start'!$A$21:$I$21,0)),0)</f>
        <v>0</v>
      </c>
      <c r="Q164" s="2">
        <f>IF($G164&gt;J164,MIN($G164-J164,K164-J164)*INDEX('2018_commission_structure-Start'!$A$21:$I$24,MATCH(calcs!$D164,'2018_commission_structure-Start'!$A$21:$A$24,0),MATCH(calcs!Q$1,'2018_commission_structure-Start'!$A$21:$I$21,0)),0)</f>
        <v>0</v>
      </c>
      <c r="R164" s="6">
        <f>IF(G164&gt;K164,(G164-K164)*INDEX('2018_commission_structure-Start'!$A$21:$I$24,MATCH(calcs!$D164,'2018_commission_structure-Start'!$A$21:$A$24,0),MATCH(calcs!R$1,'2018_commission_structure-Start'!$A$21:$I$21,0)),0)</f>
        <v>0</v>
      </c>
      <c r="S164" s="6">
        <f t="shared" si="20"/>
        <v>103909.65</v>
      </c>
      <c r="T164" s="6">
        <f t="shared" si="16"/>
        <v>210790.65</v>
      </c>
    </row>
    <row r="165" spans="1:20" x14ac:dyDescent="0.3">
      <c r="A165">
        <v>2083520173</v>
      </c>
      <c r="B165" t="s">
        <v>331</v>
      </c>
      <c r="C165" t="s">
        <v>332</v>
      </c>
      <c r="D165" t="s">
        <v>7</v>
      </c>
      <c r="E165" s="2">
        <v>63812</v>
      </c>
      <c r="F165">
        <f>COUNTIF(deals_closed!D:D,base_salary!A165)</f>
        <v>20</v>
      </c>
      <c r="G165" s="2">
        <f>SUMIF(deals_closed!D:D,calcs!A165,deals_closed!C:C)</f>
        <v>730595</v>
      </c>
      <c r="H165" s="2">
        <f>VLOOKUP(D165,'2018_commission_structure-Start'!$A$21:$I$24,9,FALSE)</f>
        <v>500000</v>
      </c>
      <c r="I165" s="6">
        <f t="shared" si="17"/>
        <v>625000</v>
      </c>
      <c r="J165" s="9">
        <f t="shared" si="18"/>
        <v>750000</v>
      </c>
      <c r="K165" s="9">
        <f t="shared" si="19"/>
        <v>1000000</v>
      </c>
      <c r="L165" s="8">
        <f t="shared" si="14"/>
        <v>1.46119</v>
      </c>
      <c r="M165" t="str">
        <f t="shared" si="15"/>
        <v>125-150%</v>
      </c>
      <c r="N165" s="6">
        <f>MIN(H165,G165)*INDEX('2018_commission_structure-Start'!$A$21:$I$24,MATCH(calcs!$D165,'2018_commission_structure-Start'!$A$21:$A$24,0),MATCH(calcs!N$1,'2018_commission_structure-Start'!$A$21:$I$21,0))</f>
        <v>50000</v>
      </c>
      <c r="O165" s="2">
        <f>IF($G165&gt;H165,MIN($G165-H165,I165-H165)*INDEX('2018_commission_structure-Start'!$A$21:$I$24,MATCH(calcs!$D165,'2018_commission_structure-Start'!$A$21:$A$24,0),MATCH(calcs!O$1,'2018_commission_structure-Start'!$A$21:$I$21,0)),0)</f>
        <v>18750</v>
      </c>
      <c r="P165" s="2">
        <f>IF($G165&gt;I165,MIN($G165-I165,J165-I165)*INDEX('2018_commission_structure-Start'!$A$21:$I$24,MATCH(calcs!$D165,'2018_commission_structure-Start'!$A$21:$A$24,0),MATCH(calcs!P$1,'2018_commission_structure-Start'!$A$21:$I$21,0)),0)</f>
        <v>19007.099999999999</v>
      </c>
      <c r="Q165" s="2">
        <f>IF($G165&gt;J165,MIN($G165-J165,K165-J165)*INDEX('2018_commission_structure-Start'!$A$21:$I$24,MATCH(calcs!$D165,'2018_commission_structure-Start'!$A$21:$A$24,0),MATCH(calcs!Q$1,'2018_commission_structure-Start'!$A$21:$I$21,0)),0)</f>
        <v>0</v>
      </c>
      <c r="R165" s="6">
        <f>IF(G165&gt;K165,(G165-K165)*INDEX('2018_commission_structure-Start'!$A$21:$I$24,MATCH(calcs!$D165,'2018_commission_structure-Start'!$A$21:$A$24,0),MATCH(calcs!R$1,'2018_commission_structure-Start'!$A$21:$I$21,0)),0)</f>
        <v>0</v>
      </c>
      <c r="S165" s="6">
        <f t="shared" si="20"/>
        <v>87757.1</v>
      </c>
      <c r="T165" s="6">
        <f t="shared" si="16"/>
        <v>151569.1</v>
      </c>
    </row>
    <row r="166" spans="1:20" x14ac:dyDescent="0.3">
      <c r="A166">
        <v>8377113392</v>
      </c>
      <c r="B166" t="s">
        <v>333</v>
      </c>
      <c r="C166" t="s">
        <v>334</v>
      </c>
      <c r="D166" t="s">
        <v>7</v>
      </c>
      <c r="E166" s="2">
        <v>62282</v>
      </c>
      <c r="F166">
        <f>COUNTIF(deals_closed!D:D,base_salary!A166)</f>
        <v>21</v>
      </c>
      <c r="G166" s="2">
        <f>SUMIF(deals_closed!D:D,calcs!A166,deals_closed!C:C)</f>
        <v>758216</v>
      </c>
      <c r="H166" s="2">
        <f>VLOOKUP(D166,'2018_commission_structure-Start'!$A$21:$I$24,9,FALSE)</f>
        <v>500000</v>
      </c>
      <c r="I166" s="6">
        <f t="shared" si="17"/>
        <v>625000</v>
      </c>
      <c r="J166" s="9">
        <f t="shared" si="18"/>
        <v>750000</v>
      </c>
      <c r="K166" s="9">
        <f t="shared" si="19"/>
        <v>1000000</v>
      </c>
      <c r="L166" s="8">
        <f t="shared" si="14"/>
        <v>1.516432</v>
      </c>
      <c r="M166" t="str">
        <f t="shared" si="15"/>
        <v>150-200%</v>
      </c>
      <c r="N166" s="6">
        <f>MIN(H166,G166)*INDEX('2018_commission_structure-Start'!$A$21:$I$24,MATCH(calcs!$D166,'2018_commission_structure-Start'!$A$21:$A$24,0),MATCH(calcs!N$1,'2018_commission_structure-Start'!$A$21:$I$21,0))</f>
        <v>50000</v>
      </c>
      <c r="O166" s="2">
        <f>IF($G166&gt;H166,MIN($G166-H166,I166-H166)*INDEX('2018_commission_structure-Start'!$A$21:$I$24,MATCH(calcs!$D166,'2018_commission_structure-Start'!$A$21:$A$24,0),MATCH(calcs!O$1,'2018_commission_structure-Start'!$A$21:$I$21,0)),0)</f>
        <v>18750</v>
      </c>
      <c r="P166" s="2">
        <f>IF($G166&gt;I166,MIN($G166-I166,J166-I166)*INDEX('2018_commission_structure-Start'!$A$21:$I$24,MATCH(calcs!$D166,'2018_commission_structure-Start'!$A$21:$A$24,0),MATCH(calcs!P$1,'2018_commission_structure-Start'!$A$21:$I$21,0)),0)</f>
        <v>22500</v>
      </c>
      <c r="Q166" s="2">
        <f>IF($G166&gt;J166,MIN($G166-J166,K166-J166)*INDEX('2018_commission_structure-Start'!$A$21:$I$24,MATCH(calcs!$D166,'2018_commission_structure-Start'!$A$21:$A$24,0),MATCH(calcs!Q$1,'2018_commission_structure-Start'!$A$21:$I$21,0)),0)</f>
        <v>1807.52</v>
      </c>
      <c r="R166" s="6">
        <f>IF(G166&gt;K166,(G166-K166)*INDEX('2018_commission_structure-Start'!$A$21:$I$24,MATCH(calcs!$D166,'2018_commission_structure-Start'!$A$21:$A$24,0),MATCH(calcs!R$1,'2018_commission_structure-Start'!$A$21:$I$21,0)),0)</f>
        <v>0</v>
      </c>
      <c r="S166" s="6">
        <f t="shared" si="20"/>
        <v>93057.52</v>
      </c>
      <c r="T166" s="6">
        <f t="shared" si="16"/>
        <v>155339.52000000002</v>
      </c>
    </row>
    <row r="167" spans="1:20" x14ac:dyDescent="0.3">
      <c r="A167">
        <v>8617243198</v>
      </c>
      <c r="B167" t="s">
        <v>335</v>
      </c>
      <c r="C167" t="s">
        <v>336</v>
      </c>
      <c r="D167" t="s">
        <v>10</v>
      </c>
      <c r="E167" s="2">
        <v>75707</v>
      </c>
      <c r="F167">
        <f>COUNTIF(deals_closed!D:D,base_salary!A167)</f>
        <v>21</v>
      </c>
      <c r="G167" s="2">
        <f>SUMIF(deals_closed!D:D,calcs!A167,deals_closed!C:C)</f>
        <v>781397</v>
      </c>
      <c r="H167" s="2">
        <f>VLOOKUP(D167,'2018_commission_structure-Start'!$A$21:$I$24,9,FALSE)</f>
        <v>750000</v>
      </c>
      <c r="I167" s="6">
        <f t="shared" si="17"/>
        <v>937500</v>
      </c>
      <c r="J167" s="9">
        <f t="shared" si="18"/>
        <v>1125000</v>
      </c>
      <c r="K167" s="9">
        <f t="shared" si="19"/>
        <v>1500000</v>
      </c>
      <c r="L167" s="8">
        <f t="shared" si="14"/>
        <v>1.0418626666666666</v>
      </c>
      <c r="M167" t="str">
        <f t="shared" si="15"/>
        <v>100-125%</v>
      </c>
      <c r="N167" s="6">
        <f>MIN(H167,G167)*INDEX('2018_commission_structure-Start'!$A$21:$I$24,MATCH(calcs!$D167,'2018_commission_structure-Start'!$A$21:$A$24,0),MATCH(calcs!N$1,'2018_commission_structure-Start'!$A$21:$I$21,0))</f>
        <v>112500</v>
      </c>
      <c r="O167" s="2">
        <f>IF($G167&gt;H167,MIN($G167-H167,I167-H167)*INDEX('2018_commission_structure-Start'!$A$21:$I$24,MATCH(calcs!$D167,'2018_commission_structure-Start'!$A$21:$A$24,0),MATCH(calcs!O$1,'2018_commission_structure-Start'!$A$21:$I$21,0)),0)</f>
        <v>5965.43</v>
      </c>
      <c r="P167" s="2">
        <f>IF($G167&gt;I167,MIN($G167-I167,J167-I167)*INDEX('2018_commission_structure-Start'!$A$21:$I$24,MATCH(calcs!$D167,'2018_commission_structure-Start'!$A$21:$A$24,0),MATCH(calcs!P$1,'2018_commission_structure-Start'!$A$21:$I$21,0)),0)</f>
        <v>0</v>
      </c>
      <c r="Q167" s="2">
        <f>IF($G167&gt;J167,MIN($G167-J167,K167-J167)*INDEX('2018_commission_structure-Start'!$A$21:$I$24,MATCH(calcs!$D167,'2018_commission_structure-Start'!$A$21:$A$24,0),MATCH(calcs!Q$1,'2018_commission_structure-Start'!$A$21:$I$21,0)),0)</f>
        <v>0</v>
      </c>
      <c r="R167" s="6">
        <f>IF(G167&gt;K167,(G167-K167)*INDEX('2018_commission_structure-Start'!$A$21:$I$24,MATCH(calcs!$D167,'2018_commission_structure-Start'!$A$21:$A$24,0),MATCH(calcs!R$1,'2018_commission_structure-Start'!$A$21:$I$21,0)),0)</f>
        <v>0</v>
      </c>
      <c r="S167" s="6">
        <f t="shared" si="20"/>
        <v>118465.43</v>
      </c>
      <c r="T167" s="6">
        <f t="shared" si="16"/>
        <v>194172.43</v>
      </c>
    </row>
    <row r="168" spans="1:20" x14ac:dyDescent="0.3">
      <c r="A168">
        <v>244523738</v>
      </c>
      <c r="B168" t="s">
        <v>337</v>
      </c>
      <c r="C168" t="s">
        <v>338</v>
      </c>
      <c r="D168" t="s">
        <v>7</v>
      </c>
      <c r="E168" s="2">
        <v>49959</v>
      </c>
      <c r="F168">
        <f>COUNTIF(deals_closed!D:D,base_salary!A168)</f>
        <v>23</v>
      </c>
      <c r="G168" s="2">
        <f>SUMIF(deals_closed!D:D,calcs!A168,deals_closed!C:C)</f>
        <v>854570</v>
      </c>
      <c r="H168" s="2">
        <f>VLOOKUP(D168,'2018_commission_structure-Start'!$A$21:$I$24,9,FALSE)</f>
        <v>500000</v>
      </c>
      <c r="I168" s="6">
        <f t="shared" si="17"/>
        <v>625000</v>
      </c>
      <c r="J168" s="9">
        <f t="shared" si="18"/>
        <v>750000</v>
      </c>
      <c r="K168" s="9">
        <f t="shared" si="19"/>
        <v>1000000</v>
      </c>
      <c r="L168" s="8">
        <f t="shared" si="14"/>
        <v>1.7091400000000001</v>
      </c>
      <c r="M168" t="str">
        <f t="shared" si="15"/>
        <v>150-200%</v>
      </c>
      <c r="N168" s="6">
        <f>MIN(H168,G168)*INDEX('2018_commission_structure-Start'!$A$21:$I$24,MATCH(calcs!$D168,'2018_commission_structure-Start'!$A$21:$A$24,0),MATCH(calcs!N$1,'2018_commission_structure-Start'!$A$21:$I$21,0))</f>
        <v>50000</v>
      </c>
      <c r="O168" s="2">
        <f>IF($G168&gt;H168,MIN($G168-H168,I168-H168)*INDEX('2018_commission_structure-Start'!$A$21:$I$24,MATCH(calcs!$D168,'2018_commission_structure-Start'!$A$21:$A$24,0),MATCH(calcs!O$1,'2018_commission_structure-Start'!$A$21:$I$21,0)),0)</f>
        <v>18750</v>
      </c>
      <c r="P168" s="2">
        <f>IF($G168&gt;I168,MIN($G168-I168,J168-I168)*INDEX('2018_commission_structure-Start'!$A$21:$I$24,MATCH(calcs!$D168,'2018_commission_structure-Start'!$A$21:$A$24,0),MATCH(calcs!P$1,'2018_commission_structure-Start'!$A$21:$I$21,0)),0)</f>
        <v>22500</v>
      </c>
      <c r="Q168" s="2">
        <f>IF($G168&gt;J168,MIN($G168-J168,K168-J168)*INDEX('2018_commission_structure-Start'!$A$21:$I$24,MATCH(calcs!$D168,'2018_commission_structure-Start'!$A$21:$A$24,0),MATCH(calcs!Q$1,'2018_commission_structure-Start'!$A$21:$I$21,0)),0)</f>
        <v>23005.4</v>
      </c>
      <c r="R168" s="6">
        <f>IF(G168&gt;K168,(G168-K168)*INDEX('2018_commission_structure-Start'!$A$21:$I$24,MATCH(calcs!$D168,'2018_commission_structure-Start'!$A$21:$A$24,0),MATCH(calcs!R$1,'2018_commission_structure-Start'!$A$21:$I$21,0)),0)</f>
        <v>0</v>
      </c>
      <c r="S168" s="6">
        <f t="shared" si="20"/>
        <v>114255.4</v>
      </c>
      <c r="T168" s="6">
        <f t="shared" si="16"/>
        <v>164214.39999999999</v>
      </c>
    </row>
    <row r="169" spans="1:20" x14ac:dyDescent="0.3">
      <c r="A169">
        <v>7493076952</v>
      </c>
      <c r="B169" t="s">
        <v>339</v>
      </c>
      <c r="C169" t="s">
        <v>340</v>
      </c>
      <c r="D169" t="s">
        <v>29</v>
      </c>
      <c r="E169" s="2">
        <v>57201</v>
      </c>
      <c r="F169">
        <f>COUNTIF(deals_closed!D:D,base_salary!A169)</f>
        <v>22</v>
      </c>
      <c r="G169" s="2">
        <f>SUMIF(deals_closed!D:D,calcs!A169,deals_closed!C:C)</f>
        <v>735952</v>
      </c>
      <c r="H169" s="2">
        <f>VLOOKUP(D169,'2018_commission_structure-Start'!$A$21:$I$24,9,FALSE)</f>
        <v>600000</v>
      </c>
      <c r="I169" s="6">
        <f t="shared" si="17"/>
        <v>750000</v>
      </c>
      <c r="J169" s="9">
        <f t="shared" si="18"/>
        <v>900000</v>
      </c>
      <c r="K169" s="9">
        <f t="shared" si="19"/>
        <v>1200000</v>
      </c>
      <c r="L169" s="8">
        <f t="shared" si="14"/>
        <v>1.2265866666666667</v>
      </c>
      <c r="M169" t="str">
        <f t="shared" si="15"/>
        <v>100-125%</v>
      </c>
      <c r="N169" s="6">
        <f>MIN(H169,G169)*INDEX('2018_commission_structure-Start'!$A$21:$I$24,MATCH(calcs!$D169,'2018_commission_structure-Start'!$A$21:$A$24,0),MATCH(calcs!N$1,'2018_commission_structure-Start'!$A$21:$I$21,0))</f>
        <v>78000</v>
      </c>
      <c r="O169" s="2">
        <f>IF($G169&gt;H169,MIN($G169-H169,I169-H169)*INDEX('2018_commission_structure-Start'!$A$21:$I$24,MATCH(calcs!$D169,'2018_commission_structure-Start'!$A$21:$A$24,0),MATCH(calcs!O$1,'2018_commission_structure-Start'!$A$21:$I$21,0)),0)</f>
        <v>23111.84</v>
      </c>
      <c r="P169" s="2">
        <f>IF($G169&gt;I169,MIN($G169-I169,J169-I169)*INDEX('2018_commission_structure-Start'!$A$21:$I$24,MATCH(calcs!$D169,'2018_commission_structure-Start'!$A$21:$A$24,0),MATCH(calcs!P$1,'2018_commission_structure-Start'!$A$21:$I$21,0)),0)</f>
        <v>0</v>
      </c>
      <c r="Q169" s="2">
        <f>IF($G169&gt;J169,MIN($G169-J169,K169-J169)*INDEX('2018_commission_structure-Start'!$A$21:$I$24,MATCH(calcs!$D169,'2018_commission_structure-Start'!$A$21:$A$24,0),MATCH(calcs!Q$1,'2018_commission_structure-Start'!$A$21:$I$21,0)),0)</f>
        <v>0</v>
      </c>
      <c r="R169" s="6">
        <f>IF(G169&gt;K169,(G169-K169)*INDEX('2018_commission_structure-Start'!$A$21:$I$24,MATCH(calcs!$D169,'2018_commission_structure-Start'!$A$21:$A$24,0),MATCH(calcs!R$1,'2018_commission_structure-Start'!$A$21:$I$21,0)),0)</f>
        <v>0</v>
      </c>
      <c r="S169" s="6">
        <f t="shared" si="20"/>
        <v>101111.84</v>
      </c>
      <c r="T169" s="6">
        <f t="shared" si="16"/>
        <v>158312.84</v>
      </c>
    </row>
    <row r="170" spans="1:20" x14ac:dyDescent="0.3">
      <c r="A170">
        <v>3513651333</v>
      </c>
      <c r="B170" t="s">
        <v>341</v>
      </c>
      <c r="C170" t="s">
        <v>342</v>
      </c>
      <c r="D170" t="s">
        <v>29</v>
      </c>
      <c r="E170" s="2">
        <v>61705</v>
      </c>
      <c r="F170">
        <f>COUNTIF(deals_closed!D:D,base_salary!A170)</f>
        <v>13</v>
      </c>
      <c r="G170" s="2">
        <f>SUMIF(deals_closed!D:D,calcs!A170,deals_closed!C:C)</f>
        <v>397375</v>
      </c>
      <c r="H170" s="2">
        <f>VLOOKUP(D170,'2018_commission_structure-Start'!$A$21:$I$24,9,FALSE)</f>
        <v>600000</v>
      </c>
      <c r="I170" s="6">
        <f t="shared" si="17"/>
        <v>750000</v>
      </c>
      <c r="J170" s="9">
        <f t="shared" si="18"/>
        <v>900000</v>
      </c>
      <c r="K170" s="9">
        <f t="shared" si="19"/>
        <v>1200000</v>
      </c>
      <c r="L170" s="8">
        <f t="shared" si="14"/>
        <v>0.66229166666666661</v>
      </c>
      <c r="M170" t="str">
        <f t="shared" si="15"/>
        <v>0-100%</v>
      </c>
      <c r="N170" s="6">
        <f>MIN(H170,G170)*INDEX('2018_commission_structure-Start'!$A$21:$I$24,MATCH(calcs!$D170,'2018_commission_structure-Start'!$A$21:$A$24,0),MATCH(calcs!N$1,'2018_commission_structure-Start'!$A$21:$I$21,0))</f>
        <v>51658.75</v>
      </c>
      <c r="O170" s="2">
        <f>IF($G170&gt;H170,MIN($G170-H170,I170-H170)*INDEX('2018_commission_structure-Start'!$A$21:$I$24,MATCH(calcs!$D170,'2018_commission_structure-Start'!$A$21:$A$24,0),MATCH(calcs!O$1,'2018_commission_structure-Start'!$A$21:$I$21,0)),0)</f>
        <v>0</v>
      </c>
      <c r="P170" s="2">
        <f>IF($G170&gt;I170,MIN($G170-I170,J170-I170)*INDEX('2018_commission_structure-Start'!$A$21:$I$24,MATCH(calcs!$D170,'2018_commission_structure-Start'!$A$21:$A$24,0),MATCH(calcs!P$1,'2018_commission_structure-Start'!$A$21:$I$21,0)),0)</f>
        <v>0</v>
      </c>
      <c r="Q170" s="2">
        <f>IF($G170&gt;J170,MIN($G170-J170,K170-J170)*INDEX('2018_commission_structure-Start'!$A$21:$I$24,MATCH(calcs!$D170,'2018_commission_structure-Start'!$A$21:$A$24,0),MATCH(calcs!Q$1,'2018_commission_structure-Start'!$A$21:$I$21,0)),0)</f>
        <v>0</v>
      </c>
      <c r="R170" s="6">
        <f>IF(G170&gt;K170,(G170-K170)*INDEX('2018_commission_structure-Start'!$A$21:$I$24,MATCH(calcs!$D170,'2018_commission_structure-Start'!$A$21:$A$24,0),MATCH(calcs!R$1,'2018_commission_structure-Start'!$A$21:$I$21,0)),0)</f>
        <v>0</v>
      </c>
      <c r="S170" s="6">
        <f t="shared" si="20"/>
        <v>51658.75</v>
      </c>
      <c r="T170" s="6">
        <f t="shared" si="16"/>
        <v>113363.75</v>
      </c>
    </row>
    <row r="171" spans="1:20" x14ac:dyDescent="0.3">
      <c r="A171">
        <v>4039266773</v>
      </c>
      <c r="B171" t="s">
        <v>343</v>
      </c>
      <c r="C171" t="s">
        <v>344</v>
      </c>
      <c r="D171" t="s">
        <v>29</v>
      </c>
      <c r="E171" s="2">
        <v>70198</v>
      </c>
      <c r="F171">
        <f>COUNTIF(deals_closed!D:D,base_salary!A171)</f>
        <v>18</v>
      </c>
      <c r="G171" s="2">
        <f>SUMIF(deals_closed!D:D,calcs!A171,deals_closed!C:C)</f>
        <v>554263</v>
      </c>
      <c r="H171" s="2">
        <f>VLOOKUP(D171,'2018_commission_structure-Start'!$A$21:$I$24,9,FALSE)</f>
        <v>600000</v>
      </c>
      <c r="I171" s="6">
        <f t="shared" si="17"/>
        <v>750000</v>
      </c>
      <c r="J171" s="9">
        <f t="shared" si="18"/>
        <v>900000</v>
      </c>
      <c r="K171" s="9">
        <f t="shared" si="19"/>
        <v>1200000</v>
      </c>
      <c r="L171" s="8">
        <f t="shared" si="14"/>
        <v>0.92377166666666666</v>
      </c>
      <c r="M171" t="str">
        <f t="shared" si="15"/>
        <v>0-100%</v>
      </c>
      <c r="N171" s="6">
        <f>MIN(H171,G171)*INDEX('2018_commission_structure-Start'!$A$21:$I$24,MATCH(calcs!$D171,'2018_commission_structure-Start'!$A$21:$A$24,0),MATCH(calcs!N$1,'2018_commission_structure-Start'!$A$21:$I$21,0))</f>
        <v>72054.19</v>
      </c>
      <c r="O171" s="2">
        <f>IF($G171&gt;H171,MIN($G171-H171,I171-H171)*INDEX('2018_commission_structure-Start'!$A$21:$I$24,MATCH(calcs!$D171,'2018_commission_structure-Start'!$A$21:$A$24,0),MATCH(calcs!O$1,'2018_commission_structure-Start'!$A$21:$I$21,0)),0)</f>
        <v>0</v>
      </c>
      <c r="P171" s="2">
        <f>IF($G171&gt;I171,MIN($G171-I171,J171-I171)*INDEX('2018_commission_structure-Start'!$A$21:$I$24,MATCH(calcs!$D171,'2018_commission_structure-Start'!$A$21:$A$24,0),MATCH(calcs!P$1,'2018_commission_structure-Start'!$A$21:$I$21,0)),0)</f>
        <v>0</v>
      </c>
      <c r="Q171" s="2">
        <f>IF($G171&gt;J171,MIN($G171-J171,K171-J171)*INDEX('2018_commission_structure-Start'!$A$21:$I$24,MATCH(calcs!$D171,'2018_commission_structure-Start'!$A$21:$A$24,0),MATCH(calcs!Q$1,'2018_commission_structure-Start'!$A$21:$I$21,0)),0)</f>
        <v>0</v>
      </c>
      <c r="R171" s="6">
        <f>IF(G171&gt;K171,(G171-K171)*INDEX('2018_commission_structure-Start'!$A$21:$I$24,MATCH(calcs!$D171,'2018_commission_structure-Start'!$A$21:$A$24,0),MATCH(calcs!R$1,'2018_commission_structure-Start'!$A$21:$I$21,0)),0)</f>
        <v>0</v>
      </c>
      <c r="S171" s="6">
        <f t="shared" si="20"/>
        <v>72054.19</v>
      </c>
      <c r="T171" s="6">
        <f t="shared" si="16"/>
        <v>142252.19</v>
      </c>
    </row>
    <row r="172" spans="1:20" x14ac:dyDescent="0.3">
      <c r="A172">
        <v>6271204627</v>
      </c>
      <c r="B172" t="s">
        <v>345</v>
      </c>
      <c r="C172" t="s">
        <v>346</v>
      </c>
      <c r="D172" t="s">
        <v>29</v>
      </c>
      <c r="E172" s="2">
        <v>77962</v>
      </c>
      <c r="F172">
        <f>COUNTIF(deals_closed!D:D,base_salary!A172)</f>
        <v>23</v>
      </c>
      <c r="G172" s="2">
        <f>SUMIF(deals_closed!D:D,calcs!A172,deals_closed!C:C)</f>
        <v>762296</v>
      </c>
      <c r="H172" s="2">
        <f>VLOOKUP(D172,'2018_commission_structure-Start'!$A$21:$I$24,9,FALSE)</f>
        <v>600000</v>
      </c>
      <c r="I172" s="6">
        <f t="shared" si="17"/>
        <v>750000</v>
      </c>
      <c r="J172" s="9">
        <f t="shared" si="18"/>
        <v>900000</v>
      </c>
      <c r="K172" s="9">
        <f t="shared" si="19"/>
        <v>1200000</v>
      </c>
      <c r="L172" s="8">
        <f t="shared" si="14"/>
        <v>1.2704933333333333</v>
      </c>
      <c r="M172" t="str">
        <f t="shared" si="15"/>
        <v>125-150%</v>
      </c>
      <c r="N172" s="6">
        <f>MIN(H172,G172)*INDEX('2018_commission_structure-Start'!$A$21:$I$24,MATCH(calcs!$D172,'2018_commission_structure-Start'!$A$21:$A$24,0),MATCH(calcs!N$1,'2018_commission_structure-Start'!$A$21:$I$21,0))</f>
        <v>78000</v>
      </c>
      <c r="O172" s="2">
        <f>IF($G172&gt;H172,MIN($G172-H172,I172-H172)*INDEX('2018_commission_structure-Start'!$A$21:$I$24,MATCH(calcs!$D172,'2018_commission_structure-Start'!$A$21:$A$24,0),MATCH(calcs!O$1,'2018_commission_structure-Start'!$A$21:$I$21,0)),0)</f>
        <v>25500.000000000004</v>
      </c>
      <c r="P172" s="2">
        <f>IF($G172&gt;I172,MIN($G172-I172,J172-I172)*INDEX('2018_commission_structure-Start'!$A$21:$I$24,MATCH(calcs!$D172,'2018_commission_structure-Start'!$A$21:$A$24,0),MATCH(calcs!P$1,'2018_commission_structure-Start'!$A$21:$I$21,0)),0)</f>
        <v>2582.16</v>
      </c>
      <c r="Q172" s="2">
        <f>IF($G172&gt;J172,MIN($G172-J172,K172-J172)*INDEX('2018_commission_structure-Start'!$A$21:$I$24,MATCH(calcs!$D172,'2018_commission_structure-Start'!$A$21:$A$24,0),MATCH(calcs!Q$1,'2018_commission_structure-Start'!$A$21:$I$21,0)),0)</f>
        <v>0</v>
      </c>
      <c r="R172" s="6">
        <f>IF(G172&gt;K172,(G172-K172)*INDEX('2018_commission_structure-Start'!$A$21:$I$24,MATCH(calcs!$D172,'2018_commission_structure-Start'!$A$21:$A$24,0),MATCH(calcs!R$1,'2018_commission_structure-Start'!$A$21:$I$21,0)),0)</f>
        <v>0</v>
      </c>
      <c r="S172" s="6">
        <f t="shared" si="20"/>
        <v>106082.16</v>
      </c>
      <c r="T172" s="6">
        <f t="shared" si="16"/>
        <v>184044.16</v>
      </c>
    </row>
    <row r="173" spans="1:20" x14ac:dyDescent="0.3">
      <c r="A173">
        <v>7263964236</v>
      </c>
      <c r="B173" t="s">
        <v>347</v>
      </c>
      <c r="C173" t="s">
        <v>348</v>
      </c>
      <c r="D173" t="s">
        <v>10</v>
      </c>
      <c r="E173" s="2">
        <v>93512</v>
      </c>
      <c r="F173">
        <f>COUNTIF(deals_closed!D:D,base_salary!A173)</f>
        <v>15</v>
      </c>
      <c r="G173" s="2">
        <f>SUMIF(deals_closed!D:D,calcs!A173,deals_closed!C:C)</f>
        <v>400606</v>
      </c>
      <c r="H173" s="2">
        <f>VLOOKUP(D173,'2018_commission_structure-Start'!$A$21:$I$24,9,FALSE)</f>
        <v>750000</v>
      </c>
      <c r="I173" s="6">
        <f t="shared" si="17"/>
        <v>937500</v>
      </c>
      <c r="J173" s="9">
        <f t="shared" si="18"/>
        <v>1125000</v>
      </c>
      <c r="K173" s="9">
        <f t="shared" si="19"/>
        <v>1500000</v>
      </c>
      <c r="L173" s="8">
        <f t="shared" si="14"/>
        <v>0.53414133333333336</v>
      </c>
      <c r="M173" t="str">
        <f t="shared" si="15"/>
        <v>0-100%</v>
      </c>
      <c r="N173" s="6">
        <f>MIN(H173,G173)*INDEX('2018_commission_structure-Start'!$A$21:$I$24,MATCH(calcs!$D173,'2018_commission_structure-Start'!$A$21:$A$24,0),MATCH(calcs!N$1,'2018_commission_structure-Start'!$A$21:$I$21,0))</f>
        <v>60090.899999999994</v>
      </c>
      <c r="O173" s="2">
        <f>IF($G173&gt;H173,MIN($G173-H173,I173-H173)*INDEX('2018_commission_structure-Start'!$A$21:$I$24,MATCH(calcs!$D173,'2018_commission_structure-Start'!$A$21:$A$24,0),MATCH(calcs!O$1,'2018_commission_structure-Start'!$A$21:$I$21,0)),0)</f>
        <v>0</v>
      </c>
      <c r="P173" s="2">
        <f>IF($G173&gt;I173,MIN($G173-I173,J173-I173)*INDEX('2018_commission_structure-Start'!$A$21:$I$24,MATCH(calcs!$D173,'2018_commission_structure-Start'!$A$21:$A$24,0),MATCH(calcs!P$1,'2018_commission_structure-Start'!$A$21:$I$21,0)),0)</f>
        <v>0</v>
      </c>
      <c r="Q173" s="2">
        <f>IF($G173&gt;J173,MIN($G173-J173,K173-J173)*INDEX('2018_commission_structure-Start'!$A$21:$I$24,MATCH(calcs!$D173,'2018_commission_structure-Start'!$A$21:$A$24,0),MATCH(calcs!Q$1,'2018_commission_structure-Start'!$A$21:$I$21,0)),0)</f>
        <v>0</v>
      </c>
      <c r="R173" s="6">
        <f>IF(G173&gt;K173,(G173-K173)*INDEX('2018_commission_structure-Start'!$A$21:$I$24,MATCH(calcs!$D173,'2018_commission_structure-Start'!$A$21:$A$24,0),MATCH(calcs!R$1,'2018_commission_structure-Start'!$A$21:$I$21,0)),0)</f>
        <v>0</v>
      </c>
      <c r="S173" s="6">
        <f t="shared" si="20"/>
        <v>60090.899999999994</v>
      </c>
      <c r="T173" s="6">
        <f t="shared" si="16"/>
        <v>153602.9</v>
      </c>
    </row>
    <row r="174" spans="1:20" x14ac:dyDescent="0.3">
      <c r="A174">
        <v>7000350199</v>
      </c>
      <c r="B174" t="s">
        <v>349</v>
      </c>
      <c r="C174" t="s">
        <v>350</v>
      </c>
      <c r="D174" t="s">
        <v>7</v>
      </c>
      <c r="E174" s="2">
        <v>46470</v>
      </c>
      <c r="F174">
        <f>COUNTIF(deals_closed!D:D,base_salary!A174)</f>
        <v>19</v>
      </c>
      <c r="G174" s="2">
        <f>SUMIF(deals_closed!D:D,calcs!A174,deals_closed!C:C)</f>
        <v>725008</v>
      </c>
      <c r="H174" s="2">
        <f>VLOOKUP(D174,'2018_commission_structure-Start'!$A$21:$I$24,9,FALSE)</f>
        <v>500000</v>
      </c>
      <c r="I174" s="6">
        <f t="shared" si="17"/>
        <v>625000</v>
      </c>
      <c r="J174" s="9">
        <f t="shared" si="18"/>
        <v>750000</v>
      </c>
      <c r="K174" s="9">
        <f t="shared" si="19"/>
        <v>1000000</v>
      </c>
      <c r="L174" s="8">
        <f t="shared" si="14"/>
        <v>1.450016</v>
      </c>
      <c r="M174" t="str">
        <f t="shared" si="15"/>
        <v>125-150%</v>
      </c>
      <c r="N174" s="6">
        <f>MIN(H174,G174)*INDEX('2018_commission_structure-Start'!$A$21:$I$24,MATCH(calcs!$D174,'2018_commission_structure-Start'!$A$21:$A$24,0),MATCH(calcs!N$1,'2018_commission_structure-Start'!$A$21:$I$21,0))</f>
        <v>50000</v>
      </c>
      <c r="O174" s="2">
        <f>IF($G174&gt;H174,MIN($G174-H174,I174-H174)*INDEX('2018_commission_structure-Start'!$A$21:$I$24,MATCH(calcs!$D174,'2018_commission_structure-Start'!$A$21:$A$24,0),MATCH(calcs!O$1,'2018_commission_structure-Start'!$A$21:$I$21,0)),0)</f>
        <v>18750</v>
      </c>
      <c r="P174" s="2">
        <f>IF($G174&gt;I174,MIN($G174-I174,J174-I174)*INDEX('2018_commission_structure-Start'!$A$21:$I$24,MATCH(calcs!$D174,'2018_commission_structure-Start'!$A$21:$A$24,0),MATCH(calcs!P$1,'2018_commission_structure-Start'!$A$21:$I$21,0)),0)</f>
        <v>18001.439999999999</v>
      </c>
      <c r="Q174" s="2">
        <f>IF($G174&gt;J174,MIN($G174-J174,K174-J174)*INDEX('2018_commission_structure-Start'!$A$21:$I$24,MATCH(calcs!$D174,'2018_commission_structure-Start'!$A$21:$A$24,0),MATCH(calcs!Q$1,'2018_commission_structure-Start'!$A$21:$I$21,0)),0)</f>
        <v>0</v>
      </c>
      <c r="R174" s="6">
        <f>IF(G174&gt;K174,(G174-K174)*INDEX('2018_commission_structure-Start'!$A$21:$I$24,MATCH(calcs!$D174,'2018_commission_structure-Start'!$A$21:$A$24,0),MATCH(calcs!R$1,'2018_commission_structure-Start'!$A$21:$I$21,0)),0)</f>
        <v>0</v>
      </c>
      <c r="S174" s="6">
        <f t="shared" si="20"/>
        <v>86751.44</v>
      </c>
      <c r="T174" s="6">
        <f t="shared" si="16"/>
        <v>133221.44</v>
      </c>
    </row>
    <row r="175" spans="1:20" x14ac:dyDescent="0.3">
      <c r="A175">
        <v>1469328364</v>
      </c>
      <c r="B175" t="s">
        <v>351</v>
      </c>
      <c r="C175" t="s">
        <v>352</v>
      </c>
      <c r="D175" t="s">
        <v>10</v>
      </c>
      <c r="E175" s="2">
        <v>82805</v>
      </c>
      <c r="F175">
        <f>COUNTIF(deals_closed!D:D,base_salary!A175)</f>
        <v>23</v>
      </c>
      <c r="G175" s="2">
        <f>SUMIF(deals_closed!D:D,calcs!A175,deals_closed!C:C)</f>
        <v>924403</v>
      </c>
      <c r="H175" s="2">
        <f>VLOOKUP(D175,'2018_commission_structure-Start'!$A$21:$I$24,9,FALSE)</f>
        <v>750000</v>
      </c>
      <c r="I175" s="6">
        <f t="shared" si="17"/>
        <v>937500</v>
      </c>
      <c r="J175" s="9">
        <f t="shared" si="18"/>
        <v>1125000</v>
      </c>
      <c r="K175" s="9">
        <f t="shared" si="19"/>
        <v>1500000</v>
      </c>
      <c r="L175" s="8">
        <f t="shared" si="14"/>
        <v>1.2325373333333334</v>
      </c>
      <c r="M175" t="str">
        <f t="shared" si="15"/>
        <v>100-125%</v>
      </c>
      <c r="N175" s="6">
        <f>MIN(H175,G175)*INDEX('2018_commission_structure-Start'!$A$21:$I$24,MATCH(calcs!$D175,'2018_commission_structure-Start'!$A$21:$A$24,0),MATCH(calcs!N$1,'2018_commission_structure-Start'!$A$21:$I$21,0))</f>
        <v>112500</v>
      </c>
      <c r="O175" s="2">
        <f>IF($G175&gt;H175,MIN($G175-H175,I175-H175)*INDEX('2018_commission_structure-Start'!$A$21:$I$24,MATCH(calcs!$D175,'2018_commission_structure-Start'!$A$21:$A$24,0),MATCH(calcs!O$1,'2018_commission_structure-Start'!$A$21:$I$21,0)),0)</f>
        <v>33136.57</v>
      </c>
      <c r="P175" s="2">
        <f>IF($G175&gt;I175,MIN($G175-I175,J175-I175)*INDEX('2018_commission_structure-Start'!$A$21:$I$24,MATCH(calcs!$D175,'2018_commission_structure-Start'!$A$21:$A$24,0),MATCH(calcs!P$1,'2018_commission_structure-Start'!$A$21:$I$21,0)),0)</f>
        <v>0</v>
      </c>
      <c r="Q175" s="2">
        <f>IF($G175&gt;J175,MIN($G175-J175,K175-J175)*INDEX('2018_commission_structure-Start'!$A$21:$I$24,MATCH(calcs!$D175,'2018_commission_structure-Start'!$A$21:$A$24,0),MATCH(calcs!Q$1,'2018_commission_structure-Start'!$A$21:$I$21,0)),0)</f>
        <v>0</v>
      </c>
      <c r="R175" s="6">
        <f>IF(G175&gt;K175,(G175-K175)*INDEX('2018_commission_structure-Start'!$A$21:$I$24,MATCH(calcs!$D175,'2018_commission_structure-Start'!$A$21:$A$24,0),MATCH(calcs!R$1,'2018_commission_structure-Start'!$A$21:$I$21,0)),0)</f>
        <v>0</v>
      </c>
      <c r="S175" s="6">
        <f t="shared" si="20"/>
        <v>145636.57</v>
      </c>
      <c r="T175" s="6">
        <f t="shared" si="16"/>
        <v>228441.57</v>
      </c>
    </row>
    <row r="176" spans="1:20" x14ac:dyDescent="0.3">
      <c r="A176">
        <v>6988089128</v>
      </c>
      <c r="B176" t="s">
        <v>353</v>
      </c>
      <c r="C176" t="s">
        <v>354</v>
      </c>
      <c r="D176" t="s">
        <v>10</v>
      </c>
      <c r="E176" s="2">
        <v>89492</v>
      </c>
      <c r="F176">
        <f>COUNTIF(deals_closed!D:D,base_salary!A176)</f>
        <v>22</v>
      </c>
      <c r="G176" s="2">
        <f>SUMIF(deals_closed!D:D,calcs!A176,deals_closed!C:C)</f>
        <v>826224</v>
      </c>
      <c r="H176" s="2">
        <f>VLOOKUP(D176,'2018_commission_structure-Start'!$A$21:$I$24,9,FALSE)</f>
        <v>750000</v>
      </c>
      <c r="I176" s="6">
        <f t="shared" si="17"/>
        <v>937500</v>
      </c>
      <c r="J176" s="9">
        <f t="shared" si="18"/>
        <v>1125000</v>
      </c>
      <c r="K176" s="9">
        <f t="shared" si="19"/>
        <v>1500000</v>
      </c>
      <c r="L176" s="8">
        <f t="shared" si="14"/>
        <v>1.1016319999999999</v>
      </c>
      <c r="M176" t="str">
        <f t="shared" si="15"/>
        <v>100-125%</v>
      </c>
      <c r="N176" s="6">
        <f>MIN(H176,G176)*INDEX('2018_commission_structure-Start'!$A$21:$I$24,MATCH(calcs!$D176,'2018_commission_structure-Start'!$A$21:$A$24,0),MATCH(calcs!N$1,'2018_commission_structure-Start'!$A$21:$I$21,0))</f>
        <v>112500</v>
      </c>
      <c r="O176" s="2">
        <f>IF($G176&gt;H176,MIN($G176-H176,I176-H176)*INDEX('2018_commission_structure-Start'!$A$21:$I$24,MATCH(calcs!$D176,'2018_commission_structure-Start'!$A$21:$A$24,0),MATCH(calcs!O$1,'2018_commission_structure-Start'!$A$21:$I$21,0)),0)</f>
        <v>14482.56</v>
      </c>
      <c r="P176" s="2">
        <f>IF($G176&gt;I176,MIN($G176-I176,J176-I176)*INDEX('2018_commission_structure-Start'!$A$21:$I$24,MATCH(calcs!$D176,'2018_commission_structure-Start'!$A$21:$A$24,0),MATCH(calcs!P$1,'2018_commission_structure-Start'!$A$21:$I$21,0)),0)</f>
        <v>0</v>
      </c>
      <c r="Q176" s="2">
        <f>IF($G176&gt;J176,MIN($G176-J176,K176-J176)*INDEX('2018_commission_structure-Start'!$A$21:$I$24,MATCH(calcs!$D176,'2018_commission_structure-Start'!$A$21:$A$24,0),MATCH(calcs!Q$1,'2018_commission_structure-Start'!$A$21:$I$21,0)),0)</f>
        <v>0</v>
      </c>
      <c r="R176" s="6">
        <f>IF(G176&gt;K176,(G176-K176)*INDEX('2018_commission_structure-Start'!$A$21:$I$24,MATCH(calcs!$D176,'2018_commission_structure-Start'!$A$21:$A$24,0),MATCH(calcs!R$1,'2018_commission_structure-Start'!$A$21:$I$21,0)),0)</f>
        <v>0</v>
      </c>
      <c r="S176" s="6">
        <f t="shared" si="20"/>
        <v>126982.56</v>
      </c>
      <c r="T176" s="6">
        <f t="shared" si="16"/>
        <v>216474.56</v>
      </c>
    </row>
    <row r="177" spans="1:20" x14ac:dyDescent="0.3">
      <c r="A177">
        <v>3219526055</v>
      </c>
      <c r="B177" t="s">
        <v>355</v>
      </c>
      <c r="C177" t="s">
        <v>356</v>
      </c>
      <c r="D177" t="s">
        <v>7</v>
      </c>
      <c r="E177" s="2">
        <v>38331</v>
      </c>
      <c r="F177">
        <f>COUNTIF(deals_closed!D:D,base_salary!A177)</f>
        <v>21</v>
      </c>
      <c r="G177" s="2">
        <f>SUMIF(deals_closed!D:D,calcs!A177,deals_closed!C:C)</f>
        <v>665283</v>
      </c>
      <c r="H177" s="2">
        <f>VLOOKUP(D177,'2018_commission_structure-Start'!$A$21:$I$24,9,FALSE)</f>
        <v>500000</v>
      </c>
      <c r="I177" s="6">
        <f t="shared" si="17"/>
        <v>625000</v>
      </c>
      <c r="J177" s="9">
        <f t="shared" si="18"/>
        <v>750000</v>
      </c>
      <c r="K177" s="9">
        <f t="shared" si="19"/>
        <v>1000000</v>
      </c>
      <c r="L177" s="8">
        <f t="shared" si="14"/>
        <v>1.3305659999999999</v>
      </c>
      <c r="M177" t="str">
        <f t="shared" si="15"/>
        <v>125-150%</v>
      </c>
      <c r="N177" s="6">
        <f>MIN(H177,G177)*INDEX('2018_commission_structure-Start'!$A$21:$I$24,MATCH(calcs!$D177,'2018_commission_structure-Start'!$A$21:$A$24,0),MATCH(calcs!N$1,'2018_commission_structure-Start'!$A$21:$I$21,0))</f>
        <v>50000</v>
      </c>
      <c r="O177" s="2">
        <f>IF($G177&gt;H177,MIN($G177-H177,I177-H177)*INDEX('2018_commission_structure-Start'!$A$21:$I$24,MATCH(calcs!$D177,'2018_commission_structure-Start'!$A$21:$A$24,0),MATCH(calcs!O$1,'2018_commission_structure-Start'!$A$21:$I$21,0)),0)</f>
        <v>18750</v>
      </c>
      <c r="P177" s="2">
        <f>IF($G177&gt;I177,MIN($G177-I177,J177-I177)*INDEX('2018_commission_structure-Start'!$A$21:$I$24,MATCH(calcs!$D177,'2018_commission_structure-Start'!$A$21:$A$24,0),MATCH(calcs!P$1,'2018_commission_structure-Start'!$A$21:$I$21,0)),0)</f>
        <v>7250.94</v>
      </c>
      <c r="Q177" s="2">
        <f>IF($G177&gt;J177,MIN($G177-J177,K177-J177)*INDEX('2018_commission_structure-Start'!$A$21:$I$24,MATCH(calcs!$D177,'2018_commission_structure-Start'!$A$21:$A$24,0),MATCH(calcs!Q$1,'2018_commission_structure-Start'!$A$21:$I$21,0)),0)</f>
        <v>0</v>
      </c>
      <c r="R177" s="6">
        <f>IF(G177&gt;K177,(G177-K177)*INDEX('2018_commission_structure-Start'!$A$21:$I$24,MATCH(calcs!$D177,'2018_commission_structure-Start'!$A$21:$A$24,0),MATCH(calcs!R$1,'2018_commission_structure-Start'!$A$21:$I$21,0)),0)</f>
        <v>0</v>
      </c>
      <c r="S177" s="6">
        <f t="shared" si="20"/>
        <v>76000.94</v>
      </c>
      <c r="T177" s="6">
        <f t="shared" si="16"/>
        <v>114331.94</v>
      </c>
    </row>
    <row r="178" spans="1:20" x14ac:dyDescent="0.3">
      <c r="A178">
        <v>8694120054</v>
      </c>
      <c r="B178" t="s">
        <v>357</v>
      </c>
      <c r="C178" t="s">
        <v>358</v>
      </c>
      <c r="D178" t="s">
        <v>10</v>
      </c>
      <c r="E178" s="2">
        <v>114348</v>
      </c>
      <c r="F178">
        <f>COUNTIF(deals_closed!D:D,base_salary!A178)</f>
        <v>22</v>
      </c>
      <c r="G178" s="2">
        <f>SUMIF(deals_closed!D:D,calcs!A178,deals_closed!C:C)</f>
        <v>767904</v>
      </c>
      <c r="H178" s="2">
        <f>VLOOKUP(D178,'2018_commission_structure-Start'!$A$21:$I$24,9,FALSE)</f>
        <v>750000</v>
      </c>
      <c r="I178" s="6">
        <f t="shared" si="17"/>
        <v>937500</v>
      </c>
      <c r="J178" s="9">
        <f t="shared" si="18"/>
        <v>1125000</v>
      </c>
      <c r="K178" s="9">
        <f t="shared" si="19"/>
        <v>1500000</v>
      </c>
      <c r="L178" s="8">
        <f t="shared" si="14"/>
        <v>1.0238719999999999</v>
      </c>
      <c r="M178" t="str">
        <f t="shared" si="15"/>
        <v>100-125%</v>
      </c>
      <c r="N178" s="6">
        <f>MIN(H178,G178)*INDEX('2018_commission_structure-Start'!$A$21:$I$24,MATCH(calcs!$D178,'2018_commission_structure-Start'!$A$21:$A$24,0),MATCH(calcs!N$1,'2018_commission_structure-Start'!$A$21:$I$21,0))</f>
        <v>112500</v>
      </c>
      <c r="O178" s="2">
        <f>IF($G178&gt;H178,MIN($G178-H178,I178-H178)*INDEX('2018_commission_structure-Start'!$A$21:$I$24,MATCH(calcs!$D178,'2018_commission_structure-Start'!$A$21:$A$24,0),MATCH(calcs!O$1,'2018_commission_structure-Start'!$A$21:$I$21,0)),0)</f>
        <v>3401.76</v>
      </c>
      <c r="P178" s="2">
        <f>IF($G178&gt;I178,MIN($G178-I178,J178-I178)*INDEX('2018_commission_structure-Start'!$A$21:$I$24,MATCH(calcs!$D178,'2018_commission_structure-Start'!$A$21:$A$24,0),MATCH(calcs!P$1,'2018_commission_structure-Start'!$A$21:$I$21,0)),0)</f>
        <v>0</v>
      </c>
      <c r="Q178" s="2">
        <f>IF($G178&gt;J178,MIN($G178-J178,K178-J178)*INDEX('2018_commission_structure-Start'!$A$21:$I$24,MATCH(calcs!$D178,'2018_commission_structure-Start'!$A$21:$A$24,0),MATCH(calcs!Q$1,'2018_commission_structure-Start'!$A$21:$I$21,0)),0)</f>
        <v>0</v>
      </c>
      <c r="R178" s="6">
        <f>IF(G178&gt;K178,(G178-K178)*INDEX('2018_commission_structure-Start'!$A$21:$I$24,MATCH(calcs!$D178,'2018_commission_structure-Start'!$A$21:$A$24,0),MATCH(calcs!R$1,'2018_commission_structure-Start'!$A$21:$I$21,0)),0)</f>
        <v>0</v>
      </c>
      <c r="S178" s="6">
        <f t="shared" si="20"/>
        <v>115901.75999999999</v>
      </c>
      <c r="T178" s="6">
        <f t="shared" si="16"/>
        <v>230249.76</v>
      </c>
    </row>
    <row r="179" spans="1:20" x14ac:dyDescent="0.3">
      <c r="A179">
        <v>2702941109</v>
      </c>
      <c r="B179" t="s">
        <v>359</v>
      </c>
      <c r="C179" t="s">
        <v>360</v>
      </c>
      <c r="D179" t="s">
        <v>10</v>
      </c>
      <c r="E179" s="2">
        <v>89034</v>
      </c>
      <c r="F179">
        <f>COUNTIF(deals_closed!D:D,base_salary!A179)</f>
        <v>25</v>
      </c>
      <c r="G179" s="2">
        <f>SUMIF(deals_closed!D:D,calcs!A179,deals_closed!C:C)</f>
        <v>851032</v>
      </c>
      <c r="H179" s="2">
        <f>VLOOKUP(D179,'2018_commission_structure-Start'!$A$21:$I$24,9,FALSE)</f>
        <v>750000</v>
      </c>
      <c r="I179" s="6">
        <f t="shared" si="17"/>
        <v>937500</v>
      </c>
      <c r="J179" s="9">
        <f t="shared" si="18"/>
        <v>1125000</v>
      </c>
      <c r="K179" s="9">
        <f t="shared" si="19"/>
        <v>1500000</v>
      </c>
      <c r="L179" s="8">
        <f t="shared" si="14"/>
        <v>1.1347093333333333</v>
      </c>
      <c r="M179" t="str">
        <f t="shared" si="15"/>
        <v>100-125%</v>
      </c>
      <c r="N179" s="6">
        <f>MIN(H179,G179)*INDEX('2018_commission_structure-Start'!$A$21:$I$24,MATCH(calcs!$D179,'2018_commission_structure-Start'!$A$21:$A$24,0),MATCH(calcs!N$1,'2018_commission_structure-Start'!$A$21:$I$21,0))</f>
        <v>112500</v>
      </c>
      <c r="O179" s="2">
        <f>IF($G179&gt;H179,MIN($G179-H179,I179-H179)*INDEX('2018_commission_structure-Start'!$A$21:$I$24,MATCH(calcs!$D179,'2018_commission_structure-Start'!$A$21:$A$24,0),MATCH(calcs!O$1,'2018_commission_structure-Start'!$A$21:$I$21,0)),0)</f>
        <v>19196.080000000002</v>
      </c>
      <c r="P179" s="2">
        <f>IF($G179&gt;I179,MIN($G179-I179,J179-I179)*INDEX('2018_commission_structure-Start'!$A$21:$I$24,MATCH(calcs!$D179,'2018_commission_structure-Start'!$A$21:$A$24,0),MATCH(calcs!P$1,'2018_commission_structure-Start'!$A$21:$I$21,0)),0)</f>
        <v>0</v>
      </c>
      <c r="Q179" s="2">
        <f>IF($G179&gt;J179,MIN($G179-J179,K179-J179)*INDEX('2018_commission_structure-Start'!$A$21:$I$24,MATCH(calcs!$D179,'2018_commission_structure-Start'!$A$21:$A$24,0),MATCH(calcs!Q$1,'2018_commission_structure-Start'!$A$21:$I$21,0)),0)</f>
        <v>0</v>
      </c>
      <c r="R179" s="6">
        <f>IF(G179&gt;K179,(G179-K179)*INDEX('2018_commission_structure-Start'!$A$21:$I$24,MATCH(calcs!$D179,'2018_commission_structure-Start'!$A$21:$A$24,0),MATCH(calcs!R$1,'2018_commission_structure-Start'!$A$21:$I$21,0)),0)</f>
        <v>0</v>
      </c>
      <c r="S179" s="6">
        <f t="shared" si="20"/>
        <v>131696.08000000002</v>
      </c>
      <c r="T179" s="6">
        <f t="shared" si="16"/>
        <v>220730.08000000002</v>
      </c>
    </row>
    <row r="180" spans="1:20" x14ac:dyDescent="0.3">
      <c r="A180">
        <v>481875921</v>
      </c>
      <c r="B180" t="s">
        <v>361</v>
      </c>
      <c r="C180" t="s">
        <v>362</v>
      </c>
      <c r="D180" t="s">
        <v>10</v>
      </c>
      <c r="E180" s="2">
        <v>84575</v>
      </c>
      <c r="F180">
        <f>COUNTIF(deals_closed!D:D,base_salary!A180)</f>
        <v>16</v>
      </c>
      <c r="G180" s="2">
        <f>SUMIF(deals_closed!D:D,calcs!A180,deals_closed!C:C)</f>
        <v>540953</v>
      </c>
      <c r="H180" s="2">
        <f>VLOOKUP(D180,'2018_commission_structure-Start'!$A$21:$I$24,9,FALSE)</f>
        <v>750000</v>
      </c>
      <c r="I180" s="6">
        <f t="shared" si="17"/>
        <v>937500</v>
      </c>
      <c r="J180" s="9">
        <f t="shared" si="18"/>
        <v>1125000</v>
      </c>
      <c r="K180" s="9">
        <f t="shared" si="19"/>
        <v>1500000</v>
      </c>
      <c r="L180" s="8">
        <f t="shared" si="14"/>
        <v>0.72127066666666662</v>
      </c>
      <c r="M180" t="str">
        <f t="shared" si="15"/>
        <v>0-100%</v>
      </c>
      <c r="N180" s="6">
        <f>MIN(H180,G180)*INDEX('2018_commission_structure-Start'!$A$21:$I$24,MATCH(calcs!$D180,'2018_commission_structure-Start'!$A$21:$A$24,0),MATCH(calcs!N$1,'2018_commission_structure-Start'!$A$21:$I$21,0))</f>
        <v>81142.95</v>
      </c>
      <c r="O180" s="2">
        <f>IF($G180&gt;H180,MIN($G180-H180,I180-H180)*INDEX('2018_commission_structure-Start'!$A$21:$I$24,MATCH(calcs!$D180,'2018_commission_structure-Start'!$A$21:$A$24,0),MATCH(calcs!O$1,'2018_commission_structure-Start'!$A$21:$I$21,0)),0)</f>
        <v>0</v>
      </c>
      <c r="P180" s="2">
        <f>IF($G180&gt;I180,MIN($G180-I180,J180-I180)*INDEX('2018_commission_structure-Start'!$A$21:$I$24,MATCH(calcs!$D180,'2018_commission_structure-Start'!$A$21:$A$24,0),MATCH(calcs!P$1,'2018_commission_structure-Start'!$A$21:$I$21,0)),0)</f>
        <v>0</v>
      </c>
      <c r="Q180" s="2">
        <f>IF($G180&gt;J180,MIN($G180-J180,K180-J180)*INDEX('2018_commission_structure-Start'!$A$21:$I$24,MATCH(calcs!$D180,'2018_commission_structure-Start'!$A$21:$A$24,0),MATCH(calcs!Q$1,'2018_commission_structure-Start'!$A$21:$I$21,0)),0)</f>
        <v>0</v>
      </c>
      <c r="R180" s="6">
        <f>IF(G180&gt;K180,(G180-K180)*INDEX('2018_commission_structure-Start'!$A$21:$I$24,MATCH(calcs!$D180,'2018_commission_structure-Start'!$A$21:$A$24,0),MATCH(calcs!R$1,'2018_commission_structure-Start'!$A$21:$I$21,0)),0)</f>
        <v>0</v>
      </c>
      <c r="S180" s="6">
        <f t="shared" si="20"/>
        <v>81142.95</v>
      </c>
      <c r="T180" s="6">
        <f t="shared" si="16"/>
        <v>165717.95000000001</v>
      </c>
    </row>
    <row r="181" spans="1:20" x14ac:dyDescent="0.3">
      <c r="A181">
        <v>3986480021</v>
      </c>
      <c r="B181" t="s">
        <v>363</v>
      </c>
      <c r="C181" t="s">
        <v>364</v>
      </c>
      <c r="D181" t="s">
        <v>29</v>
      </c>
      <c r="E181" s="2">
        <v>59679</v>
      </c>
      <c r="F181">
        <f>COUNTIF(deals_closed!D:D,base_salary!A181)</f>
        <v>23</v>
      </c>
      <c r="G181" s="2">
        <f>SUMIF(deals_closed!D:D,calcs!A181,deals_closed!C:C)</f>
        <v>908049</v>
      </c>
      <c r="H181" s="2">
        <f>VLOOKUP(D181,'2018_commission_structure-Start'!$A$21:$I$24,9,FALSE)</f>
        <v>600000</v>
      </c>
      <c r="I181" s="6">
        <f t="shared" si="17"/>
        <v>750000</v>
      </c>
      <c r="J181" s="9">
        <f t="shared" si="18"/>
        <v>900000</v>
      </c>
      <c r="K181" s="9">
        <f t="shared" si="19"/>
        <v>1200000</v>
      </c>
      <c r="L181" s="8">
        <f t="shared" si="14"/>
        <v>1.513415</v>
      </c>
      <c r="M181" t="str">
        <f t="shared" si="15"/>
        <v>150-200%</v>
      </c>
      <c r="N181" s="6">
        <f>MIN(H181,G181)*INDEX('2018_commission_structure-Start'!$A$21:$I$24,MATCH(calcs!$D181,'2018_commission_structure-Start'!$A$21:$A$24,0),MATCH(calcs!N$1,'2018_commission_structure-Start'!$A$21:$I$21,0))</f>
        <v>78000</v>
      </c>
      <c r="O181" s="2">
        <f>IF($G181&gt;H181,MIN($G181-H181,I181-H181)*INDEX('2018_commission_structure-Start'!$A$21:$I$24,MATCH(calcs!$D181,'2018_commission_structure-Start'!$A$21:$A$24,0),MATCH(calcs!O$1,'2018_commission_structure-Start'!$A$21:$I$21,0)),0)</f>
        <v>25500.000000000004</v>
      </c>
      <c r="P181" s="2">
        <f>IF($G181&gt;I181,MIN($G181-I181,J181-I181)*INDEX('2018_commission_structure-Start'!$A$21:$I$24,MATCH(calcs!$D181,'2018_commission_structure-Start'!$A$21:$A$24,0),MATCH(calcs!P$1,'2018_commission_structure-Start'!$A$21:$I$21,0)),0)</f>
        <v>31500</v>
      </c>
      <c r="Q181" s="2">
        <f>IF($G181&gt;J181,MIN($G181-J181,K181-J181)*INDEX('2018_commission_structure-Start'!$A$21:$I$24,MATCH(calcs!$D181,'2018_commission_structure-Start'!$A$21:$A$24,0),MATCH(calcs!Q$1,'2018_commission_structure-Start'!$A$21:$I$21,0)),0)</f>
        <v>2092.7400000000002</v>
      </c>
      <c r="R181" s="6">
        <f>IF(G181&gt;K181,(G181-K181)*INDEX('2018_commission_structure-Start'!$A$21:$I$24,MATCH(calcs!$D181,'2018_commission_structure-Start'!$A$21:$A$24,0),MATCH(calcs!R$1,'2018_commission_structure-Start'!$A$21:$I$21,0)),0)</f>
        <v>0</v>
      </c>
      <c r="S181" s="6">
        <f t="shared" si="20"/>
        <v>137092.74</v>
      </c>
      <c r="T181" s="6">
        <f t="shared" si="16"/>
        <v>196771.74</v>
      </c>
    </row>
    <row r="182" spans="1:20" x14ac:dyDescent="0.3">
      <c r="A182">
        <v>1829869566</v>
      </c>
      <c r="B182" t="s">
        <v>365</v>
      </c>
      <c r="C182" t="s">
        <v>366</v>
      </c>
      <c r="D182" t="s">
        <v>29</v>
      </c>
      <c r="E182" s="2">
        <v>55569</v>
      </c>
      <c r="F182">
        <f>COUNTIF(deals_closed!D:D,base_salary!A182)</f>
        <v>12</v>
      </c>
      <c r="G182" s="2">
        <f>SUMIF(deals_closed!D:D,calcs!A182,deals_closed!C:C)</f>
        <v>336646</v>
      </c>
      <c r="H182" s="2">
        <f>VLOOKUP(D182,'2018_commission_structure-Start'!$A$21:$I$24,9,FALSE)</f>
        <v>600000</v>
      </c>
      <c r="I182" s="6">
        <f t="shared" si="17"/>
        <v>750000</v>
      </c>
      <c r="J182" s="9">
        <f t="shared" si="18"/>
        <v>900000</v>
      </c>
      <c r="K182" s="9">
        <f t="shared" si="19"/>
        <v>1200000</v>
      </c>
      <c r="L182" s="8">
        <f t="shared" si="14"/>
        <v>0.56107666666666667</v>
      </c>
      <c r="M182" t="str">
        <f t="shared" si="15"/>
        <v>0-100%</v>
      </c>
      <c r="N182" s="6">
        <f>MIN(H182,G182)*INDEX('2018_commission_structure-Start'!$A$21:$I$24,MATCH(calcs!$D182,'2018_commission_structure-Start'!$A$21:$A$24,0),MATCH(calcs!N$1,'2018_commission_structure-Start'!$A$21:$I$21,0))</f>
        <v>43763.98</v>
      </c>
      <c r="O182" s="2">
        <f>IF($G182&gt;H182,MIN($G182-H182,I182-H182)*INDEX('2018_commission_structure-Start'!$A$21:$I$24,MATCH(calcs!$D182,'2018_commission_structure-Start'!$A$21:$A$24,0),MATCH(calcs!O$1,'2018_commission_structure-Start'!$A$21:$I$21,0)),0)</f>
        <v>0</v>
      </c>
      <c r="P182" s="2">
        <f>IF($G182&gt;I182,MIN($G182-I182,J182-I182)*INDEX('2018_commission_structure-Start'!$A$21:$I$24,MATCH(calcs!$D182,'2018_commission_structure-Start'!$A$21:$A$24,0),MATCH(calcs!P$1,'2018_commission_structure-Start'!$A$21:$I$21,0)),0)</f>
        <v>0</v>
      </c>
      <c r="Q182" s="2">
        <f>IF($G182&gt;J182,MIN($G182-J182,K182-J182)*INDEX('2018_commission_structure-Start'!$A$21:$I$24,MATCH(calcs!$D182,'2018_commission_structure-Start'!$A$21:$A$24,0),MATCH(calcs!Q$1,'2018_commission_structure-Start'!$A$21:$I$21,0)),0)</f>
        <v>0</v>
      </c>
      <c r="R182" s="6">
        <f>IF(G182&gt;K182,(G182-K182)*INDEX('2018_commission_structure-Start'!$A$21:$I$24,MATCH(calcs!$D182,'2018_commission_structure-Start'!$A$21:$A$24,0),MATCH(calcs!R$1,'2018_commission_structure-Start'!$A$21:$I$21,0)),0)</f>
        <v>0</v>
      </c>
      <c r="S182" s="6">
        <f t="shared" si="20"/>
        <v>43763.98</v>
      </c>
      <c r="T182" s="6">
        <f t="shared" si="16"/>
        <v>99332.98000000001</v>
      </c>
    </row>
    <row r="183" spans="1:20" x14ac:dyDescent="0.3">
      <c r="A183">
        <v>3273288531</v>
      </c>
      <c r="B183" t="s">
        <v>367</v>
      </c>
      <c r="C183" t="s">
        <v>368</v>
      </c>
      <c r="D183" t="s">
        <v>29</v>
      </c>
      <c r="E183" s="2">
        <v>50699</v>
      </c>
      <c r="F183">
        <f>COUNTIF(deals_closed!D:D,base_salary!A183)</f>
        <v>19</v>
      </c>
      <c r="G183" s="2">
        <f>SUMIF(deals_closed!D:D,calcs!A183,deals_closed!C:C)</f>
        <v>677823</v>
      </c>
      <c r="H183" s="2">
        <f>VLOOKUP(D183,'2018_commission_structure-Start'!$A$21:$I$24,9,FALSE)</f>
        <v>600000</v>
      </c>
      <c r="I183" s="6">
        <f t="shared" si="17"/>
        <v>750000</v>
      </c>
      <c r="J183" s="9">
        <f t="shared" si="18"/>
        <v>900000</v>
      </c>
      <c r="K183" s="9">
        <f t="shared" si="19"/>
        <v>1200000</v>
      </c>
      <c r="L183" s="8">
        <f t="shared" si="14"/>
        <v>1.129705</v>
      </c>
      <c r="M183" t="str">
        <f t="shared" si="15"/>
        <v>100-125%</v>
      </c>
      <c r="N183" s="6">
        <f>MIN(H183,G183)*INDEX('2018_commission_structure-Start'!$A$21:$I$24,MATCH(calcs!$D183,'2018_commission_structure-Start'!$A$21:$A$24,0),MATCH(calcs!N$1,'2018_commission_structure-Start'!$A$21:$I$21,0))</f>
        <v>78000</v>
      </c>
      <c r="O183" s="2">
        <f>IF($G183&gt;H183,MIN($G183-H183,I183-H183)*INDEX('2018_commission_structure-Start'!$A$21:$I$24,MATCH(calcs!$D183,'2018_commission_structure-Start'!$A$21:$A$24,0),MATCH(calcs!O$1,'2018_commission_structure-Start'!$A$21:$I$21,0)),0)</f>
        <v>13229.910000000002</v>
      </c>
      <c r="P183" s="2">
        <f>IF($G183&gt;I183,MIN($G183-I183,J183-I183)*INDEX('2018_commission_structure-Start'!$A$21:$I$24,MATCH(calcs!$D183,'2018_commission_structure-Start'!$A$21:$A$24,0),MATCH(calcs!P$1,'2018_commission_structure-Start'!$A$21:$I$21,0)),0)</f>
        <v>0</v>
      </c>
      <c r="Q183" s="2">
        <f>IF($G183&gt;J183,MIN($G183-J183,K183-J183)*INDEX('2018_commission_structure-Start'!$A$21:$I$24,MATCH(calcs!$D183,'2018_commission_structure-Start'!$A$21:$A$24,0),MATCH(calcs!Q$1,'2018_commission_structure-Start'!$A$21:$I$21,0)),0)</f>
        <v>0</v>
      </c>
      <c r="R183" s="6">
        <f>IF(G183&gt;K183,(G183-K183)*INDEX('2018_commission_structure-Start'!$A$21:$I$24,MATCH(calcs!$D183,'2018_commission_structure-Start'!$A$21:$A$24,0),MATCH(calcs!R$1,'2018_commission_structure-Start'!$A$21:$I$21,0)),0)</f>
        <v>0</v>
      </c>
      <c r="S183" s="6">
        <f t="shared" si="20"/>
        <v>91229.91</v>
      </c>
      <c r="T183" s="6">
        <f t="shared" si="16"/>
        <v>141928.91</v>
      </c>
    </row>
    <row r="184" spans="1:20" x14ac:dyDescent="0.3">
      <c r="A184">
        <v>9412192312</v>
      </c>
      <c r="B184" t="s">
        <v>369</v>
      </c>
      <c r="C184" t="s">
        <v>370</v>
      </c>
      <c r="D184" t="s">
        <v>7</v>
      </c>
      <c r="E184" s="2">
        <v>44442</v>
      </c>
      <c r="F184">
        <f>COUNTIF(deals_closed!D:D,base_salary!A184)</f>
        <v>26</v>
      </c>
      <c r="G184" s="2">
        <f>SUMIF(deals_closed!D:D,calcs!A184,deals_closed!C:C)</f>
        <v>1100641</v>
      </c>
      <c r="H184" s="2">
        <f>VLOOKUP(D184,'2018_commission_structure-Start'!$A$21:$I$24,9,FALSE)</f>
        <v>500000</v>
      </c>
      <c r="I184" s="6">
        <f t="shared" si="17"/>
        <v>625000</v>
      </c>
      <c r="J184" s="9">
        <f t="shared" si="18"/>
        <v>750000</v>
      </c>
      <c r="K184" s="9">
        <f t="shared" si="19"/>
        <v>1000000</v>
      </c>
      <c r="L184" s="8">
        <f t="shared" si="14"/>
        <v>2.201282</v>
      </c>
      <c r="M184" t="str">
        <f t="shared" si="15"/>
        <v>&gt;200%</v>
      </c>
      <c r="N184" s="6">
        <f>MIN(H184,G184)*INDEX('2018_commission_structure-Start'!$A$21:$I$24,MATCH(calcs!$D184,'2018_commission_structure-Start'!$A$21:$A$24,0),MATCH(calcs!N$1,'2018_commission_structure-Start'!$A$21:$I$21,0))</f>
        <v>50000</v>
      </c>
      <c r="O184" s="2">
        <f>IF($G184&gt;H184,MIN($G184-H184,I184-H184)*INDEX('2018_commission_structure-Start'!$A$21:$I$24,MATCH(calcs!$D184,'2018_commission_structure-Start'!$A$21:$A$24,0),MATCH(calcs!O$1,'2018_commission_structure-Start'!$A$21:$I$21,0)),0)</f>
        <v>18750</v>
      </c>
      <c r="P184" s="2">
        <f>IF($G184&gt;I184,MIN($G184-I184,J184-I184)*INDEX('2018_commission_structure-Start'!$A$21:$I$24,MATCH(calcs!$D184,'2018_commission_structure-Start'!$A$21:$A$24,0),MATCH(calcs!P$1,'2018_commission_structure-Start'!$A$21:$I$21,0)),0)</f>
        <v>22500</v>
      </c>
      <c r="Q184" s="2">
        <f>IF($G184&gt;J184,MIN($G184-J184,K184-J184)*INDEX('2018_commission_structure-Start'!$A$21:$I$24,MATCH(calcs!$D184,'2018_commission_structure-Start'!$A$21:$A$24,0),MATCH(calcs!Q$1,'2018_commission_structure-Start'!$A$21:$I$21,0)),0)</f>
        <v>55000</v>
      </c>
      <c r="R184" s="6">
        <f>IF(G184&gt;K184,(G184-K184)*INDEX('2018_commission_structure-Start'!$A$21:$I$24,MATCH(calcs!$D184,'2018_commission_structure-Start'!$A$21:$A$24,0),MATCH(calcs!R$1,'2018_commission_structure-Start'!$A$21:$I$21,0)),0)</f>
        <v>10064.1</v>
      </c>
      <c r="S184" s="6">
        <f t="shared" si="20"/>
        <v>156314.1</v>
      </c>
      <c r="T184" s="6">
        <f t="shared" si="16"/>
        <v>200756.1</v>
      </c>
    </row>
    <row r="185" spans="1:20" x14ac:dyDescent="0.3">
      <c r="A185">
        <v>1062607929</v>
      </c>
      <c r="B185" t="s">
        <v>371</v>
      </c>
      <c r="C185" t="s">
        <v>372</v>
      </c>
      <c r="D185" t="s">
        <v>10</v>
      </c>
      <c r="E185" s="2">
        <v>101824</v>
      </c>
      <c r="F185">
        <f>COUNTIF(deals_closed!D:D,base_salary!A185)</f>
        <v>29</v>
      </c>
      <c r="G185" s="2">
        <f>SUMIF(deals_closed!D:D,calcs!A185,deals_closed!C:C)</f>
        <v>995076</v>
      </c>
      <c r="H185" s="2">
        <f>VLOOKUP(D185,'2018_commission_structure-Start'!$A$21:$I$24,9,FALSE)</f>
        <v>750000</v>
      </c>
      <c r="I185" s="6">
        <f t="shared" si="17"/>
        <v>937500</v>
      </c>
      <c r="J185" s="9">
        <f t="shared" si="18"/>
        <v>1125000</v>
      </c>
      <c r="K185" s="9">
        <f t="shared" si="19"/>
        <v>1500000</v>
      </c>
      <c r="L185" s="8">
        <f t="shared" si="14"/>
        <v>1.3267679999999999</v>
      </c>
      <c r="M185" t="str">
        <f t="shared" si="15"/>
        <v>125-150%</v>
      </c>
      <c r="N185" s="6">
        <f>MIN(H185,G185)*INDEX('2018_commission_structure-Start'!$A$21:$I$24,MATCH(calcs!$D185,'2018_commission_structure-Start'!$A$21:$A$24,0),MATCH(calcs!N$1,'2018_commission_structure-Start'!$A$21:$I$21,0))</f>
        <v>112500</v>
      </c>
      <c r="O185" s="2">
        <f>IF($G185&gt;H185,MIN($G185-H185,I185-H185)*INDEX('2018_commission_structure-Start'!$A$21:$I$24,MATCH(calcs!$D185,'2018_commission_structure-Start'!$A$21:$A$24,0),MATCH(calcs!O$1,'2018_commission_structure-Start'!$A$21:$I$21,0)),0)</f>
        <v>35625</v>
      </c>
      <c r="P185" s="2">
        <f>IF($G185&gt;I185,MIN($G185-I185,J185-I185)*INDEX('2018_commission_structure-Start'!$A$21:$I$24,MATCH(calcs!$D185,'2018_commission_structure-Start'!$A$21:$A$24,0),MATCH(calcs!P$1,'2018_commission_structure-Start'!$A$21:$I$21,0)),0)</f>
        <v>13242.480000000001</v>
      </c>
      <c r="Q185" s="2">
        <f>IF($G185&gt;J185,MIN($G185-J185,K185-J185)*INDEX('2018_commission_structure-Start'!$A$21:$I$24,MATCH(calcs!$D185,'2018_commission_structure-Start'!$A$21:$A$24,0),MATCH(calcs!Q$1,'2018_commission_structure-Start'!$A$21:$I$21,0)),0)</f>
        <v>0</v>
      </c>
      <c r="R185" s="6">
        <f>IF(G185&gt;K185,(G185-K185)*INDEX('2018_commission_structure-Start'!$A$21:$I$24,MATCH(calcs!$D185,'2018_commission_structure-Start'!$A$21:$A$24,0),MATCH(calcs!R$1,'2018_commission_structure-Start'!$A$21:$I$21,0)),0)</f>
        <v>0</v>
      </c>
      <c r="S185" s="6">
        <f t="shared" si="20"/>
        <v>161367.48000000001</v>
      </c>
      <c r="T185" s="6">
        <f t="shared" si="16"/>
        <v>263191.48</v>
      </c>
    </row>
    <row r="186" spans="1:20" x14ac:dyDescent="0.3">
      <c r="A186">
        <v>2279888742</v>
      </c>
      <c r="B186" t="s">
        <v>373</v>
      </c>
      <c r="C186" t="s">
        <v>374</v>
      </c>
      <c r="D186" t="s">
        <v>29</v>
      </c>
      <c r="E186" s="2">
        <v>57415</v>
      </c>
      <c r="F186">
        <f>COUNTIF(deals_closed!D:D,base_salary!A186)</f>
        <v>22</v>
      </c>
      <c r="G186" s="2">
        <f>SUMIF(deals_closed!D:D,calcs!A186,deals_closed!C:C)</f>
        <v>895634</v>
      </c>
      <c r="H186" s="2">
        <f>VLOOKUP(D186,'2018_commission_structure-Start'!$A$21:$I$24,9,FALSE)</f>
        <v>600000</v>
      </c>
      <c r="I186" s="6">
        <f t="shared" si="17"/>
        <v>750000</v>
      </c>
      <c r="J186" s="9">
        <f t="shared" si="18"/>
        <v>900000</v>
      </c>
      <c r="K186" s="9">
        <f t="shared" si="19"/>
        <v>1200000</v>
      </c>
      <c r="L186" s="8">
        <f t="shared" si="14"/>
        <v>1.4927233333333334</v>
      </c>
      <c r="M186" t="str">
        <f t="shared" si="15"/>
        <v>125-150%</v>
      </c>
      <c r="N186" s="6">
        <f>MIN(H186,G186)*INDEX('2018_commission_structure-Start'!$A$21:$I$24,MATCH(calcs!$D186,'2018_commission_structure-Start'!$A$21:$A$24,0),MATCH(calcs!N$1,'2018_commission_structure-Start'!$A$21:$I$21,0))</f>
        <v>78000</v>
      </c>
      <c r="O186" s="2">
        <f>IF($G186&gt;H186,MIN($G186-H186,I186-H186)*INDEX('2018_commission_structure-Start'!$A$21:$I$24,MATCH(calcs!$D186,'2018_commission_structure-Start'!$A$21:$A$24,0),MATCH(calcs!O$1,'2018_commission_structure-Start'!$A$21:$I$21,0)),0)</f>
        <v>25500.000000000004</v>
      </c>
      <c r="P186" s="2">
        <f>IF($G186&gt;I186,MIN($G186-I186,J186-I186)*INDEX('2018_commission_structure-Start'!$A$21:$I$24,MATCH(calcs!$D186,'2018_commission_structure-Start'!$A$21:$A$24,0),MATCH(calcs!P$1,'2018_commission_structure-Start'!$A$21:$I$21,0)),0)</f>
        <v>30583.14</v>
      </c>
      <c r="Q186" s="2">
        <f>IF($G186&gt;J186,MIN($G186-J186,K186-J186)*INDEX('2018_commission_structure-Start'!$A$21:$I$24,MATCH(calcs!$D186,'2018_commission_structure-Start'!$A$21:$A$24,0),MATCH(calcs!Q$1,'2018_commission_structure-Start'!$A$21:$I$21,0)),0)</f>
        <v>0</v>
      </c>
      <c r="R186" s="6">
        <f>IF(G186&gt;K186,(G186-K186)*INDEX('2018_commission_structure-Start'!$A$21:$I$24,MATCH(calcs!$D186,'2018_commission_structure-Start'!$A$21:$A$24,0),MATCH(calcs!R$1,'2018_commission_structure-Start'!$A$21:$I$21,0)),0)</f>
        <v>0</v>
      </c>
      <c r="S186" s="6">
        <f t="shared" si="20"/>
        <v>134083.14000000001</v>
      </c>
      <c r="T186" s="6">
        <f t="shared" si="16"/>
        <v>191498.14</v>
      </c>
    </row>
    <row r="187" spans="1:20" x14ac:dyDescent="0.3">
      <c r="A187">
        <v>583595162</v>
      </c>
      <c r="B187" t="s">
        <v>375</v>
      </c>
      <c r="C187" t="s">
        <v>376</v>
      </c>
      <c r="D187" t="s">
        <v>7</v>
      </c>
      <c r="E187" s="2">
        <v>47531</v>
      </c>
      <c r="F187">
        <f>COUNTIF(deals_closed!D:D,base_salary!A187)</f>
        <v>19</v>
      </c>
      <c r="G187" s="2">
        <f>SUMIF(deals_closed!D:D,calcs!A187,deals_closed!C:C)</f>
        <v>543496</v>
      </c>
      <c r="H187" s="2">
        <f>VLOOKUP(D187,'2018_commission_structure-Start'!$A$21:$I$24,9,FALSE)</f>
        <v>500000</v>
      </c>
      <c r="I187" s="6">
        <f t="shared" si="17"/>
        <v>625000</v>
      </c>
      <c r="J187" s="9">
        <f t="shared" si="18"/>
        <v>750000</v>
      </c>
      <c r="K187" s="9">
        <f t="shared" si="19"/>
        <v>1000000</v>
      </c>
      <c r="L187" s="8">
        <f t="shared" si="14"/>
        <v>1.086992</v>
      </c>
      <c r="M187" t="str">
        <f t="shared" si="15"/>
        <v>100-125%</v>
      </c>
      <c r="N187" s="6">
        <f>MIN(H187,G187)*INDEX('2018_commission_structure-Start'!$A$21:$I$24,MATCH(calcs!$D187,'2018_commission_structure-Start'!$A$21:$A$24,0),MATCH(calcs!N$1,'2018_commission_structure-Start'!$A$21:$I$21,0))</f>
        <v>50000</v>
      </c>
      <c r="O187" s="2">
        <f>IF($G187&gt;H187,MIN($G187-H187,I187-H187)*INDEX('2018_commission_structure-Start'!$A$21:$I$24,MATCH(calcs!$D187,'2018_commission_structure-Start'!$A$21:$A$24,0),MATCH(calcs!O$1,'2018_commission_structure-Start'!$A$21:$I$21,0)),0)</f>
        <v>6524.4</v>
      </c>
      <c r="P187" s="2">
        <f>IF($G187&gt;I187,MIN($G187-I187,J187-I187)*INDEX('2018_commission_structure-Start'!$A$21:$I$24,MATCH(calcs!$D187,'2018_commission_structure-Start'!$A$21:$A$24,0),MATCH(calcs!P$1,'2018_commission_structure-Start'!$A$21:$I$21,0)),0)</f>
        <v>0</v>
      </c>
      <c r="Q187" s="2">
        <f>IF($G187&gt;J187,MIN($G187-J187,K187-J187)*INDEX('2018_commission_structure-Start'!$A$21:$I$24,MATCH(calcs!$D187,'2018_commission_structure-Start'!$A$21:$A$24,0),MATCH(calcs!Q$1,'2018_commission_structure-Start'!$A$21:$I$21,0)),0)</f>
        <v>0</v>
      </c>
      <c r="R187" s="6">
        <f>IF(G187&gt;K187,(G187-K187)*INDEX('2018_commission_structure-Start'!$A$21:$I$24,MATCH(calcs!$D187,'2018_commission_structure-Start'!$A$21:$A$24,0),MATCH(calcs!R$1,'2018_commission_structure-Start'!$A$21:$I$21,0)),0)</f>
        <v>0</v>
      </c>
      <c r="S187" s="6">
        <f t="shared" si="20"/>
        <v>56524.4</v>
      </c>
      <c r="T187" s="6">
        <f t="shared" si="16"/>
        <v>104055.4</v>
      </c>
    </row>
    <row r="188" spans="1:20" x14ac:dyDescent="0.3">
      <c r="A188">
        <v>9984023702</v>
      </c>
      <c r="B188" t="s">
        <v>377</v>
      </c>
      <c r="C188" t="s">
        <v>378</v>
      </c>
      <c r="D188" t="s">
        <v>7</v>
      </c>
      <c r="E188" s="2">
        <v>41342</v>
      </c>
      <c r="F188">
        <f>COUNTIF(deals_closed!D:D,base_salary!A188)</f>
        <v>20</v>
      </c>
      <c r="G188" s="2">
        <f>SUMIF(deals_closed!D:D,calcs!A188,deals_closed!C:C)</f>
        <v>625865</v>
      </c>
      <c r="H188" s="2">
        <f>VLOOKUP(D188,'2018_commission_structure-Start'!$A$21:$I$24,9,FALSE)</f>
        <v>500000</v>
      </c>
      <c r="I188" s="6">
        <f t="shared" si="17"/>
        <v>625000</v>
      </c>
      <c r="J188" s="9">
        <f t="shared" si="18"/>
        <v>750000</v>
      </c>
      <c r="K188" s="9">
        <f t="shared" si="19"/>
        <v>1000000</v>
      </c>
      <c r="L188" s="8">
        <f t="shared" si="14"/>
        <v>1.25173</v>
      </c>
      <c r="M188" t="str">
        <f t="shared" si="15"/>
        <v>125-150%</v>
      </c>
      <c r="N188" s="6">
        <f>MIN(H188,G188)*INDEX('2018_commission_structure-Start'!$A$21:$I$24,MATCH(calcs!$D188,'2018_commission_structure-Start'!$A$21:$A$24,0),MATCH(calcs!N$1,'2018_commission_structure-Start'!$A$21:$I$21,0))</f>
        <v>50000</v>
      </c>
      <c r="O188" s="2">
        <f>IF($G188&gt;H188,MIN($G188-H188,I188-H188)*INDEX('2018_commission_structure-Start'!$A$21:$I$24,MATCH(calcs!$D188,'2018_commission_structure-Start'!$A$21:$A$24,0),MATCH(calcs!O$1,'2018_commission_structure-Start'!$A$21:$I$21,0)),0)</f>
        <v>18750</v>
      </c>
      <c r="P188" s="2">
        <f>IF($G188&gt;I188,MIN($G188-I188,J188-I188)*INDEX('2018_commission_structure-Start'!$A$21:$I$24,MATCH(calcs!$D188,'2018_commission_structure-Start'!$A$21:$A$24,0),MATCH(calcs!P$1,'2018_commission_structure-Start'!$A$21:$I$21,0)),0)</f>
        <v>155.69999999999999</v>
      </c>
      <c r="Q188" s="2">
        <f>IF($G188&gt;J188,MIN($G188-J188,K188-J188)*INDEX('2018_commission_structure-Start'!$A$21:$I$24,MATCH(calcs!$D188,'2018_commission_structure-Start'!$A$21:$A$24,0),MATCH(calcs!Q$1,'2018_commission_structure-Start'!$A$21:$I$21,0)),0)</f>
        <v>0</v>
      </c>
      <c r="R188" s="6">
        <f>IF(G188&gt;K188,(G188-K188)*INDEX('2018_commission_structure-Start'!$A$21:$I$24,MATCH(calcs!$D188,'2018_commission_structure-Start'!$A$21:$A$24,0),MATCH(calcs!R$1,'2018_commission_structure-Start'!$A$21:$I$21,0)),0)</f>
        <v>0</v>
      </c>
      <c r="S188" s="6">
        <f t="shared" si="20"/>
        <v>68905.7</v>
      </c>
      <c r="T188" s="6">
        <f t="shared" si="16"/>
        <v>110247.7</v>
      </c>
    </row>
    <row r="189" spans="1:20" x14ac:dyDescent="0.3">
      <c r="A189">
        <v>9267164694</v>
      </c>
      <c r="B189" t="s">
        <v>379</v>
      </c>
      <c r="C189" t="s">
        <v>380</v>
      </c>
      <c r="D189" t="s">
        <v>7</v>
      </c>
      <c r="E189" s="2">
        <v>58087</v>
      </c>
      <c r="F189">
        <f>COUNTIF(deals_closed!D:D,base_salary!A189)</f>
        <v>23</v>
      </c>
      <c r="G189" s="2">
        <f>SUMIF(deals_closed!D:D,calcs!A189,deals_closed!C:C)</f>
        <v>795625</v>
      </c>
      <c r="H189" s="2">
        <f>VLOOKUP(D189,'2018_commission_structure-Start'!$A$21:$I$24,9,FALSE)</f>
        <v>500000</v>
      </c>
      <c r="I189" s="6">
        <f t="shared" si="17"/>
        <v>625000</v>
      </c>
      <c r="J189" s="9">
        <f t="shared" si="18"/>
        <v>750000</v>
      </c>
      <c r="K189" s="9">
        <f t="shared" si="19"/>
        <v>1000000</v>
      </c>
      <c r="L189" s="8">
        <f t="shared" si="14"/>
        <v>1.5912500000000001</v>
      </c>
      <c r="M189" t="str">
        <f t="shared" si="15"/>
        <v>150-200%</v>
      </c>
      <c r="N189" s="6">
        <f>MIN(H189,G189)*INDEX('2018_commission_structure-Start'!$A$21:$I$24,MATCH(calcs!$D189,'2018_commission_structure-Start'!$A$21:$A$24,0),MATCH(calcs!N$1,'2018_commission_structure-Start'!$A$21:$I$21,0))</f>
        <v>50000</v>
      </c>
      <c r="O189" s="2">
        <f>IF($G189&gt;H189,MIN($G189-H189,I189-H189)*INDEX('2018_commission_structure-Start'!$A$21:$I$24,MATCH(calcs!$D189,'2018_commission_structure-Start'!$A$21:$A$24,0),MATCH(calcs!O$1,'2018_commission_structure-Start'!$A$21:$I$21,0)),0)</f>
        <v>18750</v>
      </c>
      <c r="P189" s="2">
        <f>IF($G189&gt;I189,MIN($G189-I189,J189-I189)*INDEX('2018_commission_structure-Start'!$A$21:$I$24,MATCH(calcs!$D189,'2018_commission_structure-Start'!$A$21:$A$24,0),MATCH(calcs!P$1,'2018_commission_structure-Start'!$A$21:$I$21,0)),0)</f>
        <v>22500</v>
      </c>
      <c r="Q189" s="2">
        <f>IF($G189&gt;J189,MIN($G189-J189,K189-J189)*INDEX('2018_commission_structure-Start'!$A$21:$I$24,MATCH(calcs!$D189,'2018_commission_structure-Start'!$A$21:$A$24,0),MATCH(calcs!Q$1,'2018_commission_structure-Start'!$A$21:$I$21,0)),0)</f>
        <v>10037.5</v>
      </c>
      <c r="R189" s="6">
        <f>IF(G189&gt;K189,(G189-K189)*INDEX('2018_commission_structure-Start'!$A$21:$I$24,MATCH(calcs!$D189,'2018_commission_structure-Start'!$A$21:$A$24,0),MATCH(calcs!R$1,'2018_commission_structure-Start'!$A$21:$I$21,0)),0)</f>
        <v>0</v>
      </c>
      <c r="S189" s="6">
        <f t="shared" si="20"/>
        <v>101287.5</v>
      </c>
      <c r="T189" s="6">
        <f t="shared" si="16"/>
        <v>159374.5</v>
      </c>
    </row>
    <row r="190" spans="1:20" x14ac:dyDescent="0.3">
      <c r="A190">
        <v>1855604000</v>
      </c>
      <c r="B190" t="s">
        <v>381</v>
      </c>
      <c r="C190" t="s">
        <v>382</v>
      </c>
      <c r="D190" t="s">
        <v>10</v>
      </c>
      <c r="E190" s="2">
        <v>102711</v>
      </c>
      <c r="F190">
        <f>COUNTIF(deals_closed!D:D,base_salary!A190)</f>
        <v>18</v>
      </c>
      <c r="G190" s="2">
        <f>SUMIF(deals_closed!D:D,calcs!A190,deals_closed!C:C)</f>
        <v>659526</v>
      </c>
      <c r="H190" s="2">
        <f>VLOOKUP(D190,'2018_commission_structure-Start'!$A$21:$I$24,9,FALSE)</f>
        <v>750000</v>
      </c>
      <c r="I190" s="6">
        <f t="shared" si="17"/>
        <v>937500</v>
      </c>
      <c r="J190" s="9">
        <f t="shared" si="18"/>
        <v>1125000</v>
      </c>
      <c r="K190" s="9">
        <f t="shared" si="19"/>
        <v>1500000</v>
      </c>
      <c r="L190" s="8">
        <f t="shared" si="14"/>
        <v>0.87936800000000004</v>
      </c>
      <c r="M190" t="str">
        <f t="shared" si="15"/>
        <v>0-100%</v>
      </c>
      <c r="N190" s="6">
        <f>MIN(H190,G190)*INDEX('2018_commission_structure-Start'!$A$21:$I$24,MATCH(calcs!$D190,'2018_commission_structure-Start'!$A$21:$A$24,0),MATCH(calcs!N$1,'2018_commission_structure-Start'!$A$21:$I$21,0))</f>
        <v>98928.9</v>
      </c>
      <c r="O190" s="2">
        <f>IF($G190&gt;H190,MIN($G190-H190,I190-H190)*INDEX('2018_commission_structure-Start'!$A$21:$I$24,MATCH(calcs!$D190,'2018_commission_structure-Start'!$A$21:$A$24,0),MATCH(calcs!O$1,'2018_commission_structure-Start'!$A$21:$I$21,0)),0)</f>
        <v>0</v>
      </c>
      <c r="P190" s="2">
        <f>IF($G190&gt;I190,MIN($G190-I190,J190-I190)*INDEX('2018_commission_structure-Start'!$A$21:$I$24,MATCH(calcs!$D190,'2018_commission_structure-Start'!$A$21:$A$24,0),MATCH(calcs!P$1,'2018_commission_structure-Start'!$A$21:$I$21,0)),0)</f>
        <v>0</v>
      </c>
      <c r="Q190" s="2">
        <f>IF($G190&gt;J190,MIN($G190-J190,K190-J190)*INDEX('2018_commission_structure-Start'!$A$21:$I$24,MATCH(calcs!$D190,'2018_commission_structure-Start'!$A$21:$A$24,0),MATCH(calcs!Q$1,'2018_commission_structure-Start'!$A$21:$I$21,0)),0)</f>
        <v>0</v>
      </c>
      <c r="R190" s="6">
        <f>IF(G190&gt;K190,(G190-K190)*INDEX('2018_commission_structure-Start'!$A$21:$I$24,MATCH(calcs!$D190,'2018_commission_structure-Start'!$A$21:$A$24,0),MATCH(calcs!R$1,'2018_commission_structure-Start'!$A$21:$I$21,0)),0)</f>
        <v>0</v>
      </c>
      <c r="S190" s="6">
        <f t="shared" si="20"/>
        <v>98928.9</v>
      </c>
      <c r="T190" s="6">
        <f t="shared" si="16"/>
        <v>201639.9</v>
      </c>
    </row>
    <row r="191" spans="1:20" x14ac:dyDescent="0.3">
      <c r="A191">
        <v>9855833406</v>
      </c>
      <c r="B191" t="s">
        <v>383</v>
      </c>
      <c r="C191" t="s">
        <v>384</v>
      </c>
      <c r="D191" t="s">
        <v>10</v>
      </c>
      <c r="E191" s="2">
        <v>78771</v>
      </c>
      <c r="F191">
        <f>COUNTIF(deals_closed!D:D,base_salary!A191)</f>
        <v>14</v>
      </c>
      <c r="G191" s="2">
        <f>SUMIF(deals_closed!D:D,calcs!A191,deals_closed!C:C)</f>
        <v>506627</v>
      </c>
      <c r="H191" s="2">
        <f>VLOOKUP(D191,'2018_commission_structure-Start'!$A$21:$I$24,9,FALSE)</f>
        <v>750000</v>
      </c>
      <c r="I191" s="6">
        <f t="shared" si="17"/>
        <v>937500</v>
      </c>
      <c r="J191" s="9">
        <f t="shared" si="18"/>
        <v>1125000</v>
      </c>
      <c r="K191" s="9">
        <f t="shared" si="19"/>
        <v>1500000</v>
      </c>
      <c r="L191" s="8">
        <f t="shared" si="14"/>
        <v>0.6755026666666667</v>
      </c>
      <c r="M191" t="str">
        <f t="shared" si="15"/>
        <v>0-100%</v>
      </c>
      <c r="N191" s="6">
        <f>MIN(H191,G191)*INDEX('2018_commission_structure-Start'!$A$21:$I$24,MATCH(calcs!$D191,'2018_commission_structure-Start'!$A$21:$A$24,0),MATCH(calcs!N$1,'2018_commission_structure-Start'!$A$21:$I$21,0))</f>
        <v>75994.05</v>
      </c>
      <c r="O191" s="2">
        <f>IF($G191&gt;H191,MIN($G191-H191,I191-H191)*INDEX('2018_commission_structure-Start'!$A$21:$I$24,MATCH(calcs!$D191,'2018_commission_structure-Start'!$A$21:$A$24,0),MATCH(calcs!O$1,'2018_commission_structure-Start'!$A$21:$I$21,0)),0)</f>
        <v>0</v>
      </c>
      <c r="P191" s="2">
        <f>IF($G191&gt;I191,MIN($G191-I191,J191-I191)*INDEX('2018_commission_structure-Start'!$A$21:$I$24,MATCH(calcs!$D191,'2018_commission_structure-Start'!$A$21:$A$24,0),MATCH(calcs!P$1,'2018_commission_structure-Start'!$A$21:$I$21,0)),0)</f>
        <v>0</v>
      </c>
      <c r="Q191" s="2">
        <f>IF($G191&gt;J191,MIN($G191-J191,K191-J191)*INDEX('2018_commission_structure-Start'!$A$21:$I$24,MATCH(calcs!$D191,'2018_commission_structure-Start'!$A$21:$A$24,0),MATCH(calcs!Q$1,'2018_commission_structure-Start'!$A$21:$I$21,0)),0)</f>
        <v>0</v>
      </c>
      <c r="R191" s="6">
        <f>IF(G191&gt;K191,(G191-K191)*INDEX('2018_commission_structure-Start'!$A$21:$I$24,MATCH(calcs!$D191,'2018_commission_structure-Start'!$A$21:$A$24,0),MATCH(calcs!R$1,'2018_commission_structure-Start'!$A$21:$I$21,0)),0)</f>
        <v>0</v>
      </c>
      <c r="S191" s="6">
        <f t="shared" si="20"/>
        <v>75994.05</v>
      </c>
      <c r="T191" s="6">
        <f t="shared" si="16"/>
        <v>154765.04999999999</v>
      </c>
    </row>
    <row r="192" spans="1:20" x14ac:dyDescent="0.3">
      <c r="A192">
        <v>1895483948</v>
      </c>
      <c r="B192" t="s">
        <v>385</v>
      </c>
      <c r="C192" t="s">
        <v>386</v>
      </c>
      <c r="D192" t="s">
        <v>10</v>
      </c>
      <c r="E192" s="2">
        <v>110414</v>
      </c>
      <c r="F192">
        <f>COUNTIF(deals_closed!D:D,base_salary!A192)</f>
        <v>21</v>
      </c>
      <c r="G192" s="2">
        <f>SUMIF(deals_closed!D:D,calcs!A192,deals_closed!C:C)</f>
        <v>777563</v>
      </c>
      <c r="H192" s="2">
        <f>VLOOKUP(D192,'2018_commission_structure-Start'!$A$21:$I$24,9,FALSE)</f>
        <v>750000</v>
      </c>
      <c r="I192" s="6">
        <f t="shared" si="17"/>
        <v>937500</v>
      </c>
      <c r="J192" s="9">
        <f t="shared" si="18"/>
        <v>1125000</v>
      </c>
      <c r="K192" s="9">
        <f t="shared" si="19"/>
        <v>1500000</v>
      </c>
      <c r="L192" s="8">
        <f t="shared" si="14"/>
        <v>1.0367506666666666</v>
      </c>
      <c r="M192" t="str">
        <f t="shared" si="15"/>
        <v>100-125%</v>
      </c>
      <c r="N192" s="6">
        <f>MIN(H192,G192)*INDEX('2018_commission_structure-Start'!$A$21:$I$24,MATCH(calcs!$D192,'2018_commission_structure-Start'!$A$21:$A$24,0),MATCH(calcs!N$1,'2018_commission_structure-Start'!$A$21:$I$21,0))</f>
        <v>112500</v>
      </c>
      <c r="O192" s="2">
        <f>IF($G192&gt;H192,MIN($G192-H192,I192-H192)*INDEX('2018_commission_structure-Start'!$A$21:$I$24,MATCH(calcs!$D192,'2018_commission_structure-Start'!$A$21:$A$24,0),MATCH(calcs!O$1,'2018_commission_structure-Start'!$A$21:$I$21,0)),0)</f>
        <v>5236.97</v>
      </c>
      <c r="P192" s="2">
        <f>IF($G192&gt;I192,MIN($G192-I192,J192-I192)*INDEX('2018_commission_structure-Start'!$A$21:$I$24,MATCH(calcs!$D192,'2018_commission_structure-Start'!$A$21:$A$24,0),MATCH(calcs!P$1,'2018_commission_structure-Start'!$A$21:$I$21,0)),0)</f>
        <v>0</v>
      </c>
      <c r="Q192" s="2">
        <f>IF($G192&gt;J192,MIN($G192-J192,K192-J192)*INDEX('2018_commission_structure-Start'!$A$21:$I$24,MATCH(calcs!$D192,'2018_commission_structure-Start'!$A$21:$A$24,0),MATCH(calcs!Q$1,'2018_commission_structure-Start'!$A$21:$I$21,0)),0)</f>
        <v>0</v>
      </c>
      <c r="R192" s="6">
        <f>IF(G192&gt;K192,(G192-K192)*INDEX('2018_commission_structure-Start'!$A$21:$I$24,MATCH(calcs!$D192,'2018_commission_structure-Start'!$A$21:$A$24,0),MATCH(calcs!R$1,'2018_commission_structure-Start'!$A$21:$I$21,0)),0)</f>
        <v>0</v>
      </c>
      <c r="S192" s="6">
        <f t="shared" si="20"/>
        <v>117736.97</v>
      </c>
      <c r="T192" s="6">
        <f t="shared" si="16"/>
        <v>228150.97</v>
      </c>
    </row>
    <row r="193" spans="1:20" x14ac:dyDescent="0.3">
      <c r="A193">
        <v>357531329</v>
      </c>
      <c r="B193" t="s">
        <v>387</v>
      </c>
      <c r="C193" t="s">
        <v>388</v>
      </c>
      <c r="D193" t="s">
        <v>7</v>
      </c>
      <c r="E193" s="2">
        <v>45512</v>
      </c>
      <c r="F193">
        <f>COUNTIF(deals_closed!D:D,base_salary!A193)</f>
        <v>21</v>
      </c>
      <c r="G193" s="2">
        <f>SUMIF(deals_closed!D:D,calcs!A193,deals_closed!C:C)</f>
        <v>750884</v>
      </c>
      <c r="H193" s="2">
        <f>VLOOKUP(D193,'2018_commission_structure-Start'!$A$21:$I$24,9,FALSE)</f>
        <v>500000</v>
      </c>
      <c r="I193" s="6">
        <f t="shared" si="17"/>
        <v>625000</v>
      </c>
      <c r="J193" s="9">
        <f t="shared" si="18"/>
        <v>750000</v>
      </c>
      <c r="K193" s="9">
        <f t="shared" si="19"/>
        <v>1000000</v>
      </c>
      <c r="L193" s="8">
        <f t="shared" si="14"/>
        <v>1.501768</v>
      </c>
      <c r="M193" t="str">
        <f t="shared" si="15"/>
        <v>150-200%</v>
      </c>
      <c r="N193" s="6">
        <f>MIN(H193,G193)*INDEX('2018_commission_structure-Start'!$A$21:$I$24,MATCH(calcs!$D193,'2018_commission_structure-Start'!$A$21:$A$24,0),MATCH(calcs!N$1,'2018_commission_structure-Start'!$A$21:$I$21,0))</f>
        <v>50000</v>
      </c>
      <c r="O193" s="2">
        <f>IF($G193&gt;H193,MIN($G193-H193,I193-H193)*INDEX('2018_commission_structure-Start'!$A$21:$I$24,MATCH(calcs!$D193,'2018_commission_structure-Start'!$A$21:$A$24,0),MATCH(calcs!O$1,'2018_commission_structure-Start'!$A$21:$I$21,0)),0)</f>
        <v>18750</v>
      </c>
      <c r="P193" s="2">
        <f>IF($G193&gt;I193,MIN($G193-I193,J193-I193)*INDEX('2018_commission_structure-Start'!$A$21:$I$24,MATCH(calcs!$D193,'2018_commission_structure-Start'!$A$21:$A$24,0),MATCH(calcs!P$1,'2018_commission_structure-Start'!$A$21:$I$21,0)),0)</f>
        <v>22500</v>
      </c>
      <c r="Q193" s="2">
        <f>IF($G193&gt;J193,MIN($G193-J193,K193-J193)*INDEX('2018_commission_structure-Start'!$A$21:$I$24,MATCH(calcs!$D193,'2018_commission_structure-Start'!$A$21:$A$24,0),MATCH(calcs!Q$1,'2018_commission_structure-Start'!$A$21:$I$21,0)),0)</f>
        <v>194.48</v>
      </c>
      <c r="R193" s="6">
        <f>IF(G193&gt;K193,(G193-K193)*INDEX('2018_commission_structure-Start'!$A$21:$I$24,MATCH(calcs!$D193,'2018_commission_structure-Start'!$A$21:$A$24,0),MATCH(calcs!R$1,'2018_commission_structure-Start'!$A$21:$I$21,0)),0)</f>
        <v>0</v>
      </c>
      <c r="S193" s="6">
        <f t="shared" si="20"/>
        <v>91444.479999999996</v>
      </c>
      <c r="T193" s="6">
        <f t="shared" si="16"/>
        <v>136956.47999999998</v>
      </c>
    </row>
    <row r="194" spans="1:20" x14ac:dyDescent="0.3">
      <c r="A194">
        <v>3292353998</v>
      </c>
      <c r="B194" t="s">
        <v>389</v>
      </c>
      <c r="C194" t="s">
        <v>390</v>
      </c>
      <c r="D194" t="s">
        <v>29</v>
      </c>
      <c r="E194" s="2">
        <v>66896</v>
      </c>
      <c r="F194">
        <f>COUNTIF(deals_closed!D:D,base_salary!A194)</f>
        <v>16</v>
      </c>
      <c r="G194" s="2">
        <f>SUMIF(deals_closed!D:D,calcs!A194,deals_closed!C:C)</f>
        <v>550598</v>
      </c>
      <c r="H194" s="2">
        <f>VLOOKUP(D194,'2018_commission_structure-Start'!$A$21:$I$24,9,FALSE)</f>
        <v>600000</v>
      </c>
      <c r="I194" s="6">
        <f t="shared" si="17"/>
        <v>750000</v>
      </c>
      <c r="J194" s="9">
        <f t="shared" si="18"/>
        <v>900000</v>
      </c>
      <c r="K194" s="9">
        <f t="shared" si="19"/>
        <v>1200000</v>
      </c>
      <c r="L194" s="8">
        <f t="shared" ref="L194:L257" si="21">G194/H194</f>
        <v>0.91766333333333339</v>
      </c>
      <c r="M194" t="str">
        <f t="shared" ref="M194:M257" si="22">IF(L194&lt;=1,"0-100%",IF(L194&lt;=1.25,"100-125%",IF(L194&lt;=1.5,"125-150%",IF(L194&lt;=2,"150-200%","&gt;200%"))))</f>
        <v>0-100%</v>
      </c>
      <c r="N194" s="6">
        <f>MIN(H194,G194)*INDEX('2018_commission_structure-Start'!$A$21:$I$24,MATCH(calcs!$D194,'2018_commission_structure-Start'!$A$21:$A$24,0),MATCH(calcs!N$1,'2018_commission_structure-Start'!$A$21:$I$21,0))</f>
        <v>71577.740000000005</v>
      </c>
      <c r="O194" s="2">
        <f>IF($G194&gt;H194,MIN($G194-H194,I194-H194)*INDEX('2018_commission_structure-Start'!$A$21:$I$24,MATCH(calcs!$D194,'2018_commission_structure-Start'!$A$21:$A$24,0),MATCH(calcs!O$1,'2018_commission_structure-Start'!$A$21:$I$21,0)),0)</f>
        <v>0</v>
      </c>
      <c r="P194" s="2">
        <f>IF($G194&gt;I194,MIN($G194-I194,J194-I194)*INDEX('2018_commission_structure-Start'!$A$21:$I$24,MATCH(calcs!$D194,'2018_commission_structure-Start'!$A$21:$A$24,0),MATCH(calcs!P$1,'2018_commission_structure-Start'!$A$21:$I$21,0)),0)</f>
        <v>0</v>
      </c>
      <c r="Q194" s="2">
        <f>IF($G194&gt;J194,MIN($G194-J194,K194-J194)*INDEX('2018_commission_structure-Start'!$A$21:$I$24,MATCH(calcs!$D194,'2018_commission_structure-Start'!$A$21:$A$24,0),MATCH(calcs!Q$1,'2018_commission_structure-Start'!$A$21:$I$21,0)),0)</f>
        <v>0</v>
      </c>
      <c r="R194" s="6">
        <f>IF(G194&gt;K194,(G194-K194)*INDEX('2018_commission_structure-Start'!$A$21:$I$24,MATCH(calcs!$D194,'2018_commission_structure-Start'!$A$21:$A$24,0),MATCH(calcs!R$1,'2018_commission_structure-Start'!$A$21:$I$21,0)),0)</f>
        <v>0</v>
      </c>
      <c r="S194" s="6">
        <f t="shared" si="20"/>
        <v>71577.740000000005</v>
      </c>
      <c r="T194" s="6">
        <f t="shared" ref="T194:T257" si="23">S194+E194</f>
        <v>138473.74</v>
      </c>
    </row>
    <row r="195" spans="1:20" x14ac:dyDescent="0.3">
      <c r="A195">
        <v>5353923685</v>
      </c>
      <c r="B195" t="s">
        <v>391</v>
      </c>
      <c r="C195" t="s">
        <v>392</v>
      </c>
      <c r="D195" t="s">
        <v>10</v>
      </c>
      <c r="E195" s="2">
        <v>80043</v>
      </c>
      <c r="F195">
        <f>COUNTIF(deals_closed!D:D,base_salary!A195)</f>
        <v>22</v>
      </c>
      <c r="G195" s="2">
        <f>SUMIF(deals_closed!D:D,calcs!A195,deals_closed!C:C)</f>
        <v>776116</v>
      </c>
      <c r="H195" s="2">
        <f>VLOOKUP(D195,'2018_commission_structure-Start'!$A$21:$I$24,9,FALSE)</f>
        <v>750000</v>
      </c>
      <c r="I195" s="6">
        <f t="shared" ref="I195:I258" si="24">H195*1.25</f>
        <v>937500</v>
      </c>
      <c r="J195" s="9">
        <f t="shared" ref="J195:J258" si="25">H195*1.5</f>
        <v>1125000</v>
      </c>
      <c r="K195" s="9">
        <f t="shared" ref="K195:K258" si="26">H195*2</f>
        <v>1500000</v>
      </c>
      <c r="L195" s="8">
        <f t="shared" si="21"/>
        <v>1.0348213333333334</v>
      </c>
      <c r="M195" t="str">
        <f t="shared" si="22"/>
        <v>100-125%</v>
      </c>
      <c r="N195" s="6">
        <f>MIN(H195,G195)*INDEX('2018_commission_structure-Start'!$A$21:$I$24,MATCH(calcs!$D195,'2018_commission_structure-Start'!$A$21:$A$24,0),MATCH(calcs!N$1,'2018_commission_structure-Start'!$A$21:$I$21,0))</f>
        <v>112500</v>
      </c>
      <c r="O195" s="2">
        <f>IF($G195&gt;H195,MIN($G195-H195,I195-H195)*INDEX('2018_commission_structure-Start'!$A$21:$I$24,MATCH(calcs!$D195,'2018_commission_structure-Start'!$A$21:$A$24,0),MATCH(calcs!O$1,'2018_commission_structure-Start'!$A$21:$I$21,0)),0)</f>
        <v>4962.04</v>
      </c>
      <c r="P195" s="2">
        <f>IF($G195&gt;I195,MIN($G195-I195,J195-I195)*INDEX('2018_commission_structure-Start'!$A$21:$I$24,MATCH(calcs!$D195,'2018_commission_structure-Start'!$A$21:$A$24,0),MATCH(calcs!P$1,'2018_commission_structure-Start'!$A$21:$I$21,0)),0)</f>
        <v>0</v>
      </c>
      <c r="Q195" s="2">
        <f>IF($G195&gt;J195,MIN($G195-J195,K195-J195)*INDEX('2018_commission_structure-Start'!$A$21:$I$24,MATCH(calcs!$D195,'2018_commission_structure-Start'!$A$21:$A$24,0),MATCH(calcs!Q$1,'2018_commission_structure-Start'!$A$21:$I$21,0)),0)</f>
        <v>0</v>
      </c>
      <c r="R195" s="6">
        <f>IF(G195&gt;K195,(G195-K195)*INDEX('2018_commission_structure-Start'!$A$21:$I$24,MATCH(calcs!$D195,'2018_commission_structure-Start'!$A$21:$A$24,0),MATCH(calcs!R$1,'2018_commission_structure-Start'!$A$21:$I$21,0)),0)</f>
        <v>0</v>
      </c>
      <c r="S195" s="6">
        <f t="shared" ref="S195:S258" si="27">SUM(N195:R195)</f>
        <v>117462.04</v>
      </c>
      <c r="T195" s="6">
        <f t="shared" si="23"/>
        <v>197505.03999999998</v>
      </c>
    </row>
    <row r="196" spans="1:20" x14ac:dyDescent="0.3">
      <c r="A196">
        <v>4795089876</v>
      </c>
      <c r="B196" t="s">
        <v>393</v>
      </c>
      <c r="C196" t="s">
        <v>394</v>
      </c>
      <c r="D196" t="s">
        <v>29</v>
      </c>
      <c r="E196" s="2">
        <v>74505</v>
      </c>
      <c r="F196">
        <f>COUNTIF(deals_closed!D:D,base_salary!A196)</f>
        <v>21</v>
      </c>
      <c r="G196" s="2">
        <f>SUMIF(deals_closed!D:D,calcs!A196,deals_closed!C:C)</f>
        <v>808131</v>
      </c>
      <c r="H196" s="2">
        <f>VLOOKUP(D196,'2018_commission_structure-Start'!$A$21:$I$24,9,FALSE)</f>
        <v>600000</v>
      </c>
      <c r="I196" s="6">
        <f t="shared" si="24"/>
        <v>750000</v>
      </c>
      <c r="J196" s="9">
        <f t="shared" si="25"/>
        <v>900000</v>
      </c>
      <c r="K196" s="9">
        <f t="shared" si="26"/>
        <v>1200000</v>
      </c>
      <c r="L196" s="8">
        <f t="shared" si="21"/>
        <v>1.3468850000000001</v>
      </c>
      <c r="M196" t="str">
        <f t="shared" si="22"/>
        <v>125-150%</v>
      </c>
      <c r="N196" s="6">
        <f>MIN(H196,G196)*INDEX('2018_commission_structure-Start'!$A$21:$I$24,MATCH(calcs!$D196,'2018_commission_structure-Start'!$A$21:$A$24,0),MATCH(calcs!N$1,'2018_commission_structure-Start'!$A$21:$I$21,0))</f>
        <v>78000</v>
      </c>
      <c r="O196" s="2">
        <f>IF($G196&gt;H196,MIN($G196-H196,I196-H196)*INDEX('2018_commission_structure-Start'!$A$21:$I$24,MATCH(calcs!$D196,'2018_commission_structure-Start'!$A$21:$A$24,0),MATCH(calcs!O$1,'2018_commission_structure-Start'!$A$21:$I$21,0)),0)</f>
        <v>25500.000000000004</v>
      </c>
      <c r="P196" s="2">
        <f>IF($G196&gt;I196,MIN($G196-I196,J196-I196)*INDEX('2018_commission_structure-Start'!$A$21:$I$24,MATCH(calcs!$D196,'2018_commission_structure-Start'!$A$21:$A$24,0),MATCH(calcs!P$1,'2018_commission_structure-Start'!$A$21:$I$21,0)),0)</f>
        <v>12207.51</v>
      </c>
      <c r="Q196" s="2">
        <f>IF($G196&gt;J196,MIN($G196-J196,K196-J196)*INDEX('2018_commission_structure-Start'!$A$21:$I$24,MATCH(calcs!$D196,'2018_commission_structure-Start'!$A$21:$A$24,0),MATCH(calcs!Q$1,'2018_commission_structure-Start'!$A$21:$I$21,0)),0)</f>
        <v>0</v>
      </c>
      <c r="R196" s="6">
        <f>IF(G196&gt;K196,(G196-K196)*INDEX('2018_commission_structure-Start'!$A$21:$I$24,MATCH(calcs!$D196,'2018_commission_structure-Start'!$A$21:$A$24,0),MATCH(calcs!R$1,'2018_commission_structure-Start'!$A$21:$I$21,0)),0)</f>
        <v>0</v>
      </c>
      <c r="S196" s="6">
        <f t="shared" si="27"/>
        <v>115707.51</v>
      </c>
      <c r="T196" s="6">
        <f t="shared" si="23"/>
        <v>190212.51</v>
      </c>
    </row>
    <row r="197" spans="1:20" x14ac:dyDescent="0.3">
      <c r="A197">
        <v>4029727026</v>
      </c>
      <c r="B197" t="s">
        <v>395</v>
      </c>
      <c r="C197" t="s">
        <v>396</v>
      </c>
      <c r="D197" t="s">
        <v>29</v>
      </c>
      <c r="E197" s="2">
        <v>77473</v>
      </c>
      <c r="F197">
        <f>COUNTIF(deals_closed!D:D,base_salary!A197)</f>
        <v>21</v>
      </c>
      <c r="G197" s="2">
        <f>SUMIF(deals_closed!D:D,calcs!A197,deals_closed!C:C)</f>
        <v>704311</v>
      </c>
      <c r="H197" s="2">
        <f>VLOOKUP(D197,'2018_commission_structure-Start'!$A$21:$I$24,9,FALSE)</f>
        <v>600000</v>
      </c>
      <c r="I197" s="6">
        <f t="shared" si="24"/>
        <v>750000</v>
      </c>
      <c r="J197" s="9">
        <f t="shared" si="25"/>
        <v>900000</v>
      </c>
      <c r="K197" s="9">
        <f t="shared" si="26"/>
        <v>1200000</v>
      </c>
      <c r="L197" s="8">
        <f t="shared" si="21"/>
        <v>1.1738516666666667</v>
      </c>
      <c r="M197" t="str">
        <f t="shared" si="22"/>
        <v>100-125%</v>
      </c>
      <c r="N197" s="6">
        <f>MIN(H197,G197)*INDEX('2018_commission_structure-Start'!$A$21:$I$24,MATCH(calcs!$D197,'2018_commission_structure-Start'!$A$21:$A$24,0),MATCH(calcs!N$1,'2018_commission_structure-Start'!$A$21:$I$21,0))</f>
        <v>78000</v>
      </c>
      <c r="O197" s="2">
        <f>IF($G197&gt;H197,MIN($G197-H197,I197-H197)*INDEX('2018_commission_structure-Start'!$A$21:$I$24,MATCH(calcs!$D197,'2018_commission_structure-Start'!$A$21:$A$24,0),MATCH(calcs!O$1,'2018_commission_structure-Start'!$A$21:$I$21,0)),0)</f>
        <v>17732.870000000003</v>
      </c>
      <c r="P197" s="2">
        <f>IF($G197&gt;I197,MIN($G197-I197,J197-I197)*INDEX('2018_commission_structure-Start'!$A$21:$I$24,MATCH(calcs!$D197,'2018_commission_structure-Start'!$A$21:$A$24,0),MATCH(calcs!P$1,'2018_commission_structure-Start'!$A$21:$I$21,0)),0)</f>
        <v>0</v>
      </c>
      <c r="Q197" s="2">
        <f>IF($G197&gt;J197,MIN($G197-J197,K197-J197)*INDEX('2018_commission_structure-Start'!$A$21:$I$24,MATCH(calcs!$D197,'2018_commission_structure-Start'!$A$21:$A$24,0),MATCH(calcs!Q$1,'2018_commission_structure-Start'!$A$21:$I$21,0)),0)</f>
        <v>0</v>
      </c>
      <c r="R197" s="6">
        <f>IF(G197&gt;K197,(G197-K197)*INDEX('2018_commission_structure-Start'!$A$21:$I$24,MATCH(calcs!$D197,'2018_commission_structure-Start'!$A$21:$A$24,0),MATCH(calcs!R$1,'2018_commission_structure-Start'!$A$21:$I$21,0)),0)</f>
        <v>0</v>
      </c>
      <c r="S197" s="6">
        <f t="shared" si="27"/>
        <v>95732.87</v>
      </c>
      <c r="T197" s="6">
        <f t="shared" si="23"/>
        <v>173205.87</v>
      </c>
    </row>
    <row r="198" spans="1:20" x14ac:dyDescent="0.3">
      <c r="A198">
        <v>2670196322</v>
      </c>
      <c r="B198" t="s">
        <v>292</v>
      </c>
      <c r="C198" t="s">
        <v>397</v>
      </c>
      <c r="D198" t="s">
        <v>7</v>
      </c>
      <c r="E198" s="2">
        <v>50840</v>
      </c>
      <c r="F198">
        <f>COUNTIF(deals_closed!D:D,base_salary!A198)</f>
        <v>24</v>
      </c>
      <c r="G198" s="2">
        <f>SUMIF(deals_closed!D:D,calcs!A198,deals_closed!C:C)</f>
        <v>895817</v>
      </c>
      <c r="H198" s="2">
        <f>VLOOKUP(D198,'2018_commission_structure-Start'!$A$21:$I$24,9,FALSE)</f>
        <v>500000</v>
      </c>
      <c r="I198" s="6">
        <f t="shared" si="24"/>
        <v>625000</v>
      </c>
      <c r="J198" s="9">
        <f t="shared" si="25"/>
        <v>750000</v>
      </c>
      <c r="K198" s="9">
        <f t="shared" si="26"/>
        <v>1000000</v>
      </c>
      <c r="L198" s="8">
        <f t="shared" si="21"/>
        <v>1.7916339999999999</v>
      </c>
      <c r="M198" t="str">
        <f t="shared" si="22"/>
        <v>150-200%</v>
      </c>
      <c r="N198" s="6">
        <f>MIN(H198,G198)*INDEX('2018_commission_structure-Start'!$A$21:$I$24,MATCH(calcs!$D198,'2018_commission_structure-Start'!$A$21:$A$24,0),MATCH(calcs!N$1,'2018_commission_structure-Start'!$A$21:$I$21,0))</f>
        <v>50000</v>
      </c>
      <c r="O198" s="2">
        <f>IF($G198&gt;H198,MIN($G198-H198,I198-H198)*INDEX('2018_commission_structure-Start'!$A$21:$I$24,MATCH(calcs!$D198,'2018_commission_structure-Start'!$A$21:$A$24,0),MATCH(calcs!O$1,'2018_commission_structure-Start'!$A$21:$I$21,0)),0)</f>
        <v>18750</v>
      </c>
      <c r="P198" s="2">
        <f>IF($G198&gt;I198,MIN($G198-I198,J198-I198)*INDEX('2018_commission_structure-Start'!$A$21:$I$24,MATCH(calcs!$D198,'2018_commission_structure-Start'!$A$21:$A$24,0),MATCH(calcs!P$1,'2018_commission_structure-Start'!$A$21:$I$21,0)),0)</f>
        <v>22500</v>
      </c>
      <c r="Q198" s="2">
        <f>IF($G198&gt;J198,MIN($G198-J198,K198-J198)*INDEX('2018_commission_structure-Start'!$A$21:$I$24,MATCH(calcs!$D198,'2018_commission_structure-Start'!$A$21:$A$24,0),MATCH(calcs!Q$1,'2018_commission_structure-Start'!$A$21:$I$21,0)),0)</f>
        <v>32079.74</v>
      </c>
      <c r="R198" s="6">
        <f>IF(G198&gt;K198,(G198-K198)*INDEX('2018_commission_structure-Start'!$A$21:$I$24,MATCH(calcs!$D198,'2018_commission_structure-Start'!$A$21:$A$24,0),MATCH(calcs!R$1,'2018_commission_structure-Start'!$A$21:$I$21,0)),0)</f>
        <v>0</v>
      </c>
      <c r="S198" s="6">
        <f t="shared" si="27"/>
        <v>123329.74</v>
      </c>
      <c r="T198" s="6">
        <f t="shared" si="23"/>
        <v>174169.74</v>
      </c>
    </row>
    <row r="199" spans="1:20" x14ac:dyDescent="0.3">
      <c r="A199">
        <v>2297168497</v>
      </c>
      <c r="B199" t="s">
        <v>398</v>
      </c>
      <c r="C199" t="s">
        <v>399</v>
      </c>
      <c r="D199" t="s">
        <v>7</v>
      </c>
      <c r="E199" s="2">
        <v>52584</v>
      </c>
      <c r="F199">
        <f>COUNTIF(deals_closed!D:D,base_salary!A199)</f>
        <v>17</v>
      </c>
      <c r="G199" s="2">
        <f>SUMIF(deals_closed!D:D,calcs!A199,deals_closed!C:C)</f>
        <v>596801</v>
      </c>
      <c r="H199" s="2">
        <f>VLOOKUP(D199,'2018_commission_structure-Start'!$A$21:$I$24,9,FALSE)</f>
        <v>500000</v>
      </c>
      <c r="I199" s="6">
        <f t="shared" si="24"/>
        <v>625000</v>
      </c>
      <c r="J199" s="9">
        <f t="shared" si="25"/>
        <v>750000</v>
      </c>
      <c r="K199" s="9">
        <f t="shared" si="26"/>
        <v>1000000</v>
      </c>
      <c r="L199" s="8">
        <f t="shared" si="21"/>
        <v>1.1936020000000001</v>
      </c>
      <c r="M199" t="str">
        <f t="shared" si="22"/>
        <v>100-125%</v>
      </c>
      <c r="N199" s="6">
        <f>MIN(H199,G199)*INDEX('2018_commission_structure-Start'!$A$21:$I$24,MATCH(calcs!$D199,'2018_commission_structure-Start'!$A$21:$A$24,0),MATCH(calcs!N$1,'2018_commission_structure-Start'!$A$21:$I$21,0))</f>
        <v>50000</v>
      </c>
      <c r="O199" s="2">
        <f>IF($G199&gt;H199,MIN($G199-H199,I199-H199)*INDEX('2018_commission_structure-Start'!$A$21:$I$24,MATCH(calcs!$D199,'2018_commission_structure-Start'!$A$21:$A$24,0),MATCH(calcs!O$1,'2018_commission_structure-Start'!$A$21:$I$21,0)),0)</f>
        <v>14520.15</v>
      </c>
      <c r="P199" s="2">
        <f>IF($G199&gt;I199,MIN($G199-I199,J199-I199)*INDEX('2018_commission_structure-Start'!$A$21:$I$24,MATCH(calcs!$D199,'2018_commission_structure-Start'!$A$21:$A$24,0),MATCH(calcs!P$1,'2018_commission_structure-Start'!$A$21:$I$21,0)),0)</f>
        <v>0</v>
      </c>
      <c r="Q199" s="2">
        <f>IF($G199&gt;J199,MIN($G199-J199,K199-J199)*INDEX('2018_commission_structure-Start'!$A$21:$I$24,MATCH(calcs!$D199,'2018_commission_structure-Start'!$A$21:$A$24,0),MATCH(calcs!Q$1,'2018_commission_structure-Start'!$A$21:$I$21,0)),0)</f>
        <v>0</v>
      </c>
      <c r="R199" s="6">
        <f>IF(G199&gt;K199,(G199-K199)*INDEX('2018_commission_structure-Start'!$A$21:$I$24,MATCH(calcs!$D199,'2018_commission_structure-Start'!$A$21:$A$24,0),MATCH(calcs!R$1,'2018_commission_structure-Start'!$A$21:$I$21,0)),0)</f>
        <v>0</v>
      </c>
      <c r="S199" s="6">
        <f t="shared" si="27"/>
        <v>64520.15</v>
      </c>
      <c r="T199" s="6">
        <f t="shared" si="23"/>
        <v>117104.15</v>
      </c>
    </row>
    <row r="200" spans="1:20" x14ac:dyDescent="0.3">
      <c r="A200">
        <v>2012142672</v>
      </c>
      <c r="B200" t="s">
        <v>400</v>
      </c>
      <c r="C200" t="s">
        <v>401</v>
      </c>
      <c r="D200" t="s">
        <v>29</v>
      </c>
      <c r="E200" s="2">
        <v>55915</v>
      </c>
      <c r="F200">
        <f>COUNTIF(deals_closed!D:D,base_salary!A200)</f>
        <v>23</v>
      </c>
      <c r="G200" s="2">
        <f>SUMIF(deals_closed!D:D,calcs!A200,deals_closed!C:C)</f>
        <v>868613</v>
      </c>
      <c r="H200" s="2">
        <f>VLOOKUP(D200,'2018_commission_structure-Start'!$A$21:$I$24,9,FALSE)</f>
        <v>600000</v>
      </c>
      <c r="I200" s="6">
        <f t="shared" si="24"/>
        <v>750000</v>
      </c>
      <c r="J200" s="9">
        <f t="shared" si="25"/>
        <v>900000</v>
      </c>
      <c r="K200" s="9">
        <f t="shared" si="26"/>
        <v>1200000</v>
      </c>
      <c r="L200" s="8">
        <f t="shared" si="21"/>
        <v>1.4476883333333332</v>
      </c>
      <c r="M200" t="str">
        <f t="shared" si="22"/>
        <v>125-150%</v>
      </c>
      <c r="N200" s="6">
        <f>MIN(H200,G200)*INDEX('2018_commission_structure-Start'!$A$21:$I$24,MATCH(calcs!$D200,'2018_commission_structure-Start'!$A$21:$A$24,0),MATCH(calcs!N$1,'2018_commission_structure-Start'!$A$21:$I$21,0))</f>
        <v>78000</v>
      </c>
      <c r="O200" s="2">
        <f>IF($G200&gt;H200,MIN($G200-H200,I200-H200)*INDEX('2018_commission_structure-Start'!$A$21:$I$24,MATCH(calcs!$D200,'2018_commission_structure-Start'!$A$21:$A$24,0),MATCH(calcs!O$1,'2018_commission_structure-Start'!$A$21:$I$21,0)),0)</f>
        <v>25500.000000000004</v>
      </c>
      <c r="P200" s="2">
        <f>IF($G200&gt;I200,MIN($G200-I200,J200-I200)*INDEX('2018_commission_structure-Start'!$A$21:$I$24,MATCH(calcs!$D200,'2018_commission_structure-Start'!$A$21:$A$24,0),MATCH(calcs!P$1,'2018_commission_structure-Start'!$A$21:$I$21,0)),0)</f>
        <v>24908.73</v>
      </c>
      <c r="Q200" s="2">
        <f>IF($G200&gt;J200,MIN($G200-J200,K200-J200)*INDEX('2018_commission_structure-Start'!$A$21:$I$24,MATCH(calcs!$D200,'2018_commission_structure-Start'!$A$21:$A$24,0),MATCH(calcs!Q$1,'2018_commission_structure-Start'!$A$21:$I$21,0)),0)</f>
        <v>0</v>
      </c>
      <c r="R200" s="6">
        <f>IF(G200&gt;K200,(G200-K200)*INDEX('2018_commission_structure-Start'!$A$21:$I$24,MATCH(calcs!$D200,'2018_commission_structure-Start'!$A$21:$A$24,0),MATCH(calcs!R$1,'2018_commission_structure-Start'!$A$21:$I$21,0)),0)</f>
        <v>0</v>
      </c>
      <c r="S200" s="6">
        <f t="shared" si="27"/>
        <v>128408.73</v>
      </c>
      <c r="T200" s="6">
        <f t="shared" si="23"/>
        <v>184323.72999999998</v>
      </c>
    </row>
    <row r="201" spans="1:20" x14ac:dyDescent="0.3">
      <c r="A201">
        <v>6410530811</v>
      </c>
      <c r="B201" t="s">
        <v>402</v>
      </c>
      <c r="C201" t="s">
        <v>403</v>
      </c>
      <c r="D201" t="s">
        <v>7</v>
      </c>
      <c r="E201" s="2">
        <v>37671</v>
      </c>
      <c r="F201">
        <f>COUNTIF(deals_closed!D:D,base_salary!A201)</f>
        <v>22</v>
      </c>
      <c r="G201" s="2">
        <f>SUMIF(deals_closed!D:D,calcs!A201,deals_closed!C:C)</f>
        <v>810883</v>
      </c>
      <c r="H201" s="2">
        <f>VLOOKUP(D201,'2018_commission_structure-Start'!$A$21:$I$24,9,FALSE)</f>
        <v>500000</v>
      </c>
      <c r="I201" s="6">
        <f t="shared" si="24"/>
        <v>625000</v>
      </c>
      <c r="J201" s="9">
        <f t="shared" si="25"/>
        <v>750000</v>
      </c>
      <c r="K201" s="9">
        <f t="shared" si="26"/>
        <v>1000000</v>
      </c>
      <c r="L201" s="8">
        <f t="shared" si="21"/>
        <v>1.621766</v>
      </c>
      <c r="M201" t="str">
        <f t="shared" si="22"/>
        <v>150-200%</v>
      </c>
      <c r="N201" s="6">
        <f>MIN(H201,G201)*INDEX('2018_commission_structure-Start'!$A$21:$I$24,MATCH(calcs!$D201,'2018_commission_structure-Start'!$A$21:$A$24,0),MATCH(calcs!N$1,'2018_commission_structure-Start'!$A$21:$I$21,0))</f>
        <v>50000</v>
      </c>
      <c r="O201" s="2">
        <f>IF($G201&gt;H201,MIN($G201-H201,I201-H201)*INDEX('2018_commission_structure-Start'!$A$21:$I$24,MATCH(calcs!$D201,'2018_commission_structure-Start'!$A$21:$A$24,0),MATCH(calcs!O$1,'2018_commission_structure-Start'!$A$21:$I$21,0)),0)</f>
        <v>18750</v>
      </c>
      <c r="P201" s="2">
        <f>IF($G201&gt;I201,MIN($G201-I201,J201-I201)*INDEX('2018_commission_structure-Start'!$A$21:$I$24,MATCH(calcs!$D201,'2018_commission_structure-Start'!$A$21:$A$24,0),MATCH(calcs!P$1,'2018_commission_structure-Start'!$A$21:$I$21,0)),0)</f>
        <v>22500</v>
      </c>
      <c r="Q201" s="2">
        <f>IF($G201&gt;J201,MIN($G201-J201,K201-J201)*INDEX('2018_commission_structure-Start'!$A$21:$I$24,MATCH(calcs!$D201,'2018_commission_structure-Start'!$A$21:$A$24,0),MATCH(calcs!Q$1,'2018_commission_structure-Start'!$A$21:$I$21,0)),0)</f>
        <v>13394.26</v>
      </c>
      <c r="R201" s="6">
        <f>IF(G201&gt;K201,(G201-K201)*INDEX('2018_commission_structure-Start'!$A$21:$I$24,MATCH(calcs!$D201,'2018_commission_structure-Start'!$A$21:$A$24,0),MATCH(calcs!R$1,'2018_commission_structure-Start'!$A$21:$I$21,0)),0)</f>
        <v>0</v>
      </c>
      <c r="S201" s="6">
        <f t="shared" si="27"/>
        <v>104644.26</v>
      </c>
      <c r="T201" s="6">
        <f t="shared" si="23"/>
        <v>142315.26</v>
      </c>
    </row>
    <row r="202" spans="1:20" x14ac:dyDescent="0.3">
      <c r="A202">
        <v>6183510505</v>
      </c>
      <c r="B202" t="s">
        <v>404</v>
      </c>
      <c r="C202" t="s">
        <v>405</v>
      </c>
      <c r="D202" t="s">
        <v>10</v>
      </c>
      <c r="E202" s="2">
        <v>97468</v>
      </c>
      <c r="F202">
        <f>COUNTIF(deals_closed!D:D,base_salary!A202)</f>
        <v>32</v>
      </c>
      <c r="G202" s="2">
        <f>SUMIF(deals_closed!D:D,calcs!A202,deals_closed!C:C)</f>
        <v>1116037</v>
      </c>
      <c r="H202" s="2">
        <f>VLOOKUP(D202,'2018_commission_structure-Start'!$A$21:$I$24,9,FALSE)</f>
        <v>750000</v>
      </c>
      <c r="I202" s="6">
        <f t="shared" si="24"/>
        <v>937500</v>
      </c>
      <c r="J202" s="9">
        <f t="shared" si="25"/>
        <v>1125000</v>
      </c>
      <c r="K202" s="9">
        <f t="shared" si="26"/>
        <v>1500000</v>
      </c>
      <c r="L202" s="8">
        <f t="shared" si="21"/>
        <v>1.4880493333333333</v>
      </c>
      <c r="M202" t="str">
        <f t="shared" si="22"/>
        <v>125-150%</v>
      </c>
      <c r="N202" s="6">
        <f>MIN(H202,G202)*INDEX('2018_commission_structure-Start'!$A$21:$I$24,MATCH(calcs!$D202,'2018_commission_structure-Start'!$A$21:$A$24,0),MATCH(calcs!N$1,'2018_commission_structure-Start'!$A$21:$I$21,0))</f>
        <v>112500</v>
      </c>
      <c r="O202" s="2">
        <f>IF($G202&gt;H202,MIN($G202-H202,I202-H202)*INDEX('2018_commission_structure-Start'!$A$21:$I$24,MATCH(calcs!$D202,'2018_commission_structure-Start'!$A$21:$A$24,0),MATCH(calcs!O$1,'2018_commission_structure-Start'!$A$21:$I$21,0)),0)</f>
        <v>35625</v>
      </c>
      <c r="P202" s="2">
        <f>IF($G202&gt;I202,MIN($G202-I202,J202-I202)*INDEX('2018_commission_structure-Start'!$A$21:$I$24,MATCH(calcs!$D202,'2018_commission_structure-Start'!$A$21:$A$24,0),MATCH(calcs!P$1,'2018_commission_structure-Start'!$A$21:$I$21,0)),0)</f>
        <v>41063.51</v>
      </c>
      <c r="Q202" s="2">
        <f>IF($G202&gt;J202,MIN($G202-J202,K202-J202)*INDEX('2018_commission_structure-Start'!$A$21:$I$24,MATCH(calcs!$D202,'2018_commission_structure-Start'!$A$21:$A$24,0),MATCH(calcs!Q$1,'2018_commission_structure-Start'!$A$21:$I$21,0)),0)</f>
        <v>0</v>
      </c>
      <c r="R202" s="6">
        <f>IF(G202&gt;K202,(G202-K202)*INDEX('2018_commission_structure-Start'!$A$21:$I$24,MATCH(calcs!$D202,'2018_commission_structure-Start'!$A$21:$A$24,0),MATCH(calcs!R$1,'2018_commission_structure-Start'!$A$21:$I$21,0)),0)</f>
        <v>0</v>
      </c>
      <c r="S202" s="6">
        <f t="shared" si="27"/>
        <v>189188.51</v>
      </c>
      <c r="T202" s="6">
        <f t="shared" si="23"/>
        <v>286656.51</v>
      </c>
    </row>
    <row r="203" spans="1:20" x14ac:dyDescent="0.3">
      <c r="A203">
        <v>7707009371</v>
      </c>
      <c r="B203" t="s">
        <v>406</v>
      </c>
      <c r="C203" t="s">
        <v>407</v>
      </c>
      <c r="D203" t="s">
        <v>10</v>
      </c>
      <c r="E203" s="2">
        <v>119934</v>
      </c>
      <c r="F203">
        <f>COUNTIF(deals_closed!D:D,base_salary!A203)</f>
        <v>16</v>
      </c>
      <c r="G203" s="2">
        <f>SUMIF(deals_closed!D:D,calcs!A203,deals_closed!C:C)</f>
        <v>511004</v>
      </c>
      <c r="H203" s="2">
        <f>VLOOKUP(D203,'2018_commission_structure-Start'!$A$21:$I$24,9,FALSE)</f>
        <v>750000</v>
      </c>
      <c r="I203" s="6">
        <f t="shared" si="24"/>
        <v>937500</v>
      </c>
      <c r="J203" s="9">
        <f t="shared" si="25"/>
        <v>1125000</v>
      </c>
      <c r="K203" s="9">
        <f t="shared" si="26"/>
        <v>1500000</v>
      </c>
      <c r="L203" s="8">
        <f t="shared" si="21"/>
        <v>0.68133866666666665</v>
      </c>
      <c r="M203" t="str">
        <f t="shared" si="22"/>
        <v>0-100%</v>
      </c>
      <c r="N203" s="6">
        <f>MIN(H203,G203)*INDEX('2018_commission_structure-Start'!$A$21:$I$24,MATCH(calcs!$D203,'2018_commission_structure-Start'!$A$21:$A$24,0),MATCH(calcs!N$1,'2018_commission_structure-Start'!$A$21:$I$21,0))</f>
        <v>76650.599999999991</v>
      </c>
      <c r="O203" s="2">
        <f>IF($G203&gt;H203,MIN($G203-H203,I203-H203)*INDEX('2018_commission_structure-Start'!$A$21:$I$24,MATCH(calcs!$D203,'2018_commission_structure-Start'!$A$21:$A$24,0),MATCH(calcs!O$1,'2018_commission_structure-Start'!$A$21:$I$21,0)),0)</f>
        <v>0</v>
      </c>
      <c r="P203" s="2">
        <f>IF($G203&gt;I203,MIN($G203-I203,J203-I203)*INDEX('2018_commission_structure-Start'!$A$21:$I$24,MATCH(calcs!$D203,'2018_commission_structure-Start'!$A$21:$A$24,0),MATCH(calcs!P$1,'2018_commission_structure-Start'!$A$21:$I$21,0)),0)</f>
        <v>0</v>
      </c>
      <c r="Q203" s="2">
        <f>IF($G203&gt;J203,MIN($G203-J203,K203-J203)*INDEX('2018_commission_structure-Start'!$A$21:$I$24,MATCH(calcs!$D203,'2018_commission_structure-Start'!$A$21:$A$24,0),MATCH(calcs!Q$1,'2018_commission_structure-Start'!$A$21:$I$21,0)),0)</f>
        <v>0</v>
      </c>
      <c r="R203" s="6">
        <f>IF(G203&gt;K203,(G203-K203)*INDEX('2018_commission_structure-Start'!$A$21:$I$24,MATCH(calcs!$D203,'2018_commission_structure-Start'!$A$21:$A$24,0),MATCH(calcs!R$1,'2018_commission_structure-Start'!$A$21:$I$21,0)),0)</f>
        <v>0</v>
      </c>
      <c r="S203" s="6">
        <f t="shared" si="27"/>
        <v>76650.599999999991</v>
      </c>
      <c r="T203" s="6">
        <f t="shared" si="23"/>
        <v>196584.59999999998</v>
      </c>
    </row>
    <row r="204" spans="1:20" x14ac:dyDescent="0.3">
      <c r="A204">
        <v>7865341539</v>
      </c>
      <c r="B204" t="s">
        <v>408</v>
      </c>
      <c r="C204" t="s">
        <v>409</v>
      </c>
      <c r="D204" t="s">
        <v>7</v>
      </c>
      <c r="E204" s="2">
        <v>64631</v>
      </c>
      <c r="F204">
        <f>COUNTIF(deals_closed!D:D,base_salary!A204)</f>
        <v>13</v>
      </c>
      <c r="G204" s="2">
        <f>SUMIF(deals_closed!D:D,calcs!A204,deals_closed!C:C)</f>
        <v>577150</v>
      </c>
      <c r="H204" s="2">
        <f>VLOOKUP(D204,'2018_commission_structure-Start'!$A$21:$I$24,9,FALSE)</f>
        <v>500000</v>
      </c>
      <c r="I204" s="6">
        <f t="shared" si="24"/>
        <v>625000</v>
      </c>
      <c r="J204" s="9">
        <f t="shared" si="25"/>
        <v>750000</v>
      </c>
      <c r="K204" s="9">
        <f t="shared" si="26"/>
        <v>1000000</v>
      </c>
      <c r="L204" s="8">
        <f t="shared" si="21"/>
        <v>1.1543000000000001</v>
      </c>
      <c r="M204" t="str">
        <f t="shared" si="22"/>
        <v>100-125%</v>
      </c>
      <c r="N204" s="6">
        <f>MIN(H204,G204)*INDEX('2018_commission_structure-Start'!$A$21:$I$24,MATCH(calcs!$D204,'2018_commission_structure-Start'!$A$21:$A$24,0),MATCH(calcs!N$1,'2018_commission_structure-Start'!$A$21:$I$21,0))</f>
        <v>50000</v>
      </c>
      <c r="O204" s="2">
        <f>IF($G204&gt;H204,MIN($G204-H204,I204-H204)*INDEX('2018_commission_structure-Start'!$A$21:$I$24,MATCH(calcs!$D204,'2018_commission_structure-Start'!$A$21:$A$24,0),MATCH(calcs!O$1,'2018_commission_structure-Start'!$A$21:$I$21,0)),0)</f>
        <v>11572.5</v>
      </c>
      <c r="P204" s="2">
        <f>IF($G204&gt;I204,MIN($G204-I204,J204-I204)*INDEX('2018_commission_structure-Start'!$A$21:$I$24,MATCH(calcs!$D204,'2018_commission_structure-Start'!$A$21:$A$24,0),MATCH(calcs!P$1,'2018_commission_structure-Start'!$A$21:$I$21,0)),0)</f>
        <v>0</v>
      </c>
      <c r="Q204" s="2">
        <f>IF($G204&gt;J204,MIN($G204-J204,K204-J204)*INDEX('2018_commission_structure-Start'!$A$21:$I$24,MATCH(calcs!$D204,'2018_commission_structure-Start'!$A$21:$A$24,0),MATCH(calcs!Q$1,'2018_commission_structure-Start'!$A$21:$I$21,0)),0)</f>
        <v>0</v>
      </c>
      <c r="R204" s="6">
        <f>IF(G204&gt;K204,(G204-K204)*INDEX('2018_commission_structure-Start'!$A$21:$I$24,MATCH(calcs!$D204,'2018_commission_structure-Start'!$A$21:$A$24,0),MATCH(calcs!R$1,'2018_commission_structure-Start'!$A$21:$I$21,0)),0)</f>
        <v>0</v>
      </c>
      <c r="S204" s="6">
        <f t="shared" si="27"/>
        <v>61572.5</v>
      </c>
      <c r="T204" s="6">
        <f t="shared" si="23"/>
        <v>126203.5</v>
      </c>
    </row>
    <row r="205" spans="1:20" x14ac:dyDescent="0.3">
      <c r="A205">
        <v>8750494546</v>
      </c>
      <c r="B205" t="s">
        <v>410</v>
      </c>
      <c r="C205" t="s">
        <v>411</v>
      </c>
      <c r="D205" t="s">
        <v>29</v>
      </c>
      <c r="E205" s="2">
        <v>54058</v>
      </c>
      <c r="F205">
        <f>COUNTIF(deals_closed!D:D,base_salary!A205)</f>
        <v>32</v>
      </c>
      <c r="G205" s="2">
        <f>SUMIF(deals_closed!D:D,calcs!A205,deals_closed!C:C)</f>
        <v>1012954</v>
      </c>
      <c r="H205" s="2">
        <f>VLOOKUP(D205,'2018_commission_structure-Start'!$A$21:$I$24,9,FALSE)</f>
        <v>600000</v>
      </c>
      <c r="I205" s="6">
        <f t="shared" si="24"/>
        <v>750000</v>
      </c>
      <c r="J205" s="9">
        <f t="shared" si="25"/>
        <v>900000</v>
      </c>
      <c r="K205" s="9">
        <f t="shared" si="26"/>
        <v>1200000</v>
      </c>
      <c r="L205" s="8">
        <f t="shared" si="21"/>
        <v>1.6882566666666667</v>
      </c>
      <c r="M205" t="str">
        <f t="shared" si="22"/>
        <v>150-200%</v>
      </c>
      <c r="N205" s="6">
        <f>MIN(H205,G205)*INDEX('2018_commission_structure-Start'!$A$21:$I$24,MATCH(calcs!$D205,'2018_commission_structure-Start'!$A$21:$A$24,0),MATCH(calcs!N$1,'2018_commission_structure-Start'!$A$21:$I$21,0))</f>
        <v>78000</v>
      </c>
      <c r="O205" s="2">
        <f>IF($G205&gt;H205,MIN($G205-H205,I205-H205)*INDEX('2018_commission_structure-Start'!$A$21:$I$24,MATCH(calcs!$D205,'2018_commission_structure-Start'!$A$21:$A$24,0),MATCH(calcs!O$1,'2018_commission_structure-Start'!$A$21:$I$21,0)),0)</f>
        <v>25500.000000000004</v>
      </c>
      <c r="P205" s="2">
        <f>IF($G205&gt;I205,MIN($G205-I205,J205-I205)*INDEX('2018_commission_structure-Start'!$A$21:$I$24,MATCH(calcs!$D205,'2018_commission_structure-Start'!$A$21:$A$24,0),MATCH(calcs!P$1,'2018_commission_structure-Start'!$A$21:$I$21,0)),0)</f>
        <v>31500</v>
      </c>
      <c r="Q205" s="2">
        <f>IF($G205&gt;J205,MIN($G205-J205,K205-J205)*INDEX('2018_commission_structure-Start'!$A$21:$I$24,MATCH(calcs!$D205,'2018_commission_structure-Start'!$A$21:$A$24,0),MATCH(calcs!Q$1,'2018_commission_structure-Start'!$A$21:$I$21,0)),0)</f>
        <v>29368.04</v>
      </c>
      <c r="R205" s="6">
        <f>IF(G205&gt;K205,(G205-K205)*INDEX('2018_commission_structure-Start'!$A$21:$I$24,MATCH(calcs!$D205,'2018_commission_structure-Start'!$A$21:$A$24,0),MATCH(calcs!R$1,'2018_commission_structure-Start'!$A$21:$I$21,0)),0)</f>
        <v>0</v>
      </c>
      <c r="S205" s="6">
        <f t="shared" si="27"/>
        <v>164368.04</v>
      </c>
      <c r="T205" s="6">
        <f t="shared" si="23"/>
        <v>218426.04</v>
      </c>
    </row>
    <row r="206" spans="1:20" x14ac:dyDescent="0.3">
      <c r="A206">
        <v>4718207207</v>
      </c>
      <c r="B206" t="s">
        <v>412</v>
      </c>
      <c r="C206" t="s">
        <v>413</v>
      </c>
      <c r="D206" t="s">
        <v>29</v>
      </c>
      <c r="E206" s="2">
        <v>54302</v>
      </c>
      <c r="F206">
        <f>COUNTIF(deals_closed!D:D,base_salary!A206)</f>
        <v>22</v>
      </c>
      <c r="G206" s="2">
        <f>SUMIF(deals_closed!D:D,calcs!A206,deals_closed!C:C)</f>
        <v>751994</v>
      </c>
      <c r="H206" s="2">
        <f>VLOOKUP(D206,'2018_commission_structure-Start'!$A$21:$I$24,9,FALSE)</f>
        <v>600000</v>
      </c>
      <c r="I206" s="6">
        <f t="shared" si="24"/>
        <v>750000</v>
      </c>
      <c r="J206" s="9">
        <f t="shared" si="25"/>
        <v>900000</v>
      </c>
      <c r="K206" s="9">
        <f t="shared" si="26"/>
        <v>1200000</v>
      </c>
      <c r="L206" s="8">
        <f t="shared" si="21"/>
        <v>1.2533233333333333</v>
      </c>
      <c r="M206" t="str">
        <f t="shared" si="22"/>
        <v>125-150%</v>
      </c>
      <c r="N206" s="6">
        <f>MIN(H206,G206)*INDEX('2018_commission_structure-Start'!$A$21:$I$24,MATCH(calcs!$D206,'2018_commission_structure-Start'!$A$21:$A$24,0),MATCH(calcs!N$1,'2018_commission_structure-Start'!$A$21:$I$21,0))</f>
        <v>78000</v>
      </c>
      <c r="O206" s="2">
        <f>IF($G206&gt;H206,MIN($G206-H206,I206-H206)*INDEX('2018_commission_structure-Start'!$A$21:$I$24,MATCH(calcs!$D206,'2018_commission_structure-Start'!$A$21:$A$24,0),MATCH(calcs!O$1,'2018_commission_structure-Start'!$A$21:$I$21,0)),0)</f>
        <v>25500.000000000004</v>
      </c>
      <c r="P206" s="2">
        <f>IF($G206&gt;I206,MIN($G206-I206,J206-I206)*INDEX('2018_commission_structure-Start'!$A$21:$I$24,MATCH(calcs!$D206,'2018_commission_structure-Start'!$A$21:$A$24,0),MATCH(calcs!P$1,'2018_commission_structure-Start'!$A$21:$I$21,0)),0)</f>
        <v>418.74</v>
      </c>
      <c r="Q206" s="2">
        <f>IF($G206&gt;J206,MIN($G206-J206,K206-J206)*INDEX('2018_commission_structure-Start'!$A$21:$I$24,MATCH(calcs!$D206,'2018_commission_structure-Start'!$A$21:$A$24,0),MATCH(calcs!Q$1,'2018_commission_structure-Start'!$A$21:$I$21,0)),0)</f>
        <v>0</v>
      </c>
      <c r="R206" s="6">
        <f>IF(G206&gt;K206,(G206-K206)*INDEX('2018_commission_structure-Start'!$A$21:$I$24,MATCH(calcs!$D206,'2018_commission_structure-Start'!$A$21:$A$24,0),MATCH(calcs!R$1,'2018_commission_structure-Start'!$A$21:$I$21,0)),0)</f>
        <v>0</v>
      </c>
      <c r="S206" s="6">
        <f t="shared" si="27"/>
        <v>103918.74</v>
      </c>
      <c r="T206" s="6">
        <f t="shared" si="23"/>
        <v>158220.74</v>
      </c>
    </row>
    <row r="207" spans="1:20" x14ac:dyDescent="0.3">
      <c r="A207">
        <v>6235447353</v>
      </c>
      <c r="B207" t="s">
        <v>414</v>
      </c>
      <c r="C207" t="s">
        <v>415</v>
      </c>
      <c r="D207" t="s">
        <v>7</v>
      </c>
      <c r="E207" s="2">
        <v>35661</v>
      </c>
      <c r="F207">
        <f>COUNTIF(deals_closed!D:D,base_salary!A207)</f>
        <v>24</v>
      </c>
      <c r="G207" s="2">
        <f>SUMIF(deals_closed!D:D,calcs!A207,deals_closed!C:C)</f>
        <v>898865</v>
      </c>
      <c r="H207" s="2">
        <f>VLOOKUP(D207,'2018_commission_structure-Start'!$A$21:$I$24,9,FALSE)</f>
        <v>500000</v>
      </c>
      <c r="I207" s="6">
        <f t="shared" si="24"/>
        <v>625000</v>
      </c>
      <c r="J207" s="9">
        <f t="shared" si="25"/>
        <v>750000</v>
      </c>
      <c r="K207" s="9">
        <f t="shared" si="26"/>
        <v>1000000</v>
      </c>
      <c r="L207" s="8">
        <f t="shared" si="21"/>
        <v>1.7977300000000001</v>
      </c>
      <c r="M207" t="str">
        <f t="shared" si="22"/>
        <v>150-200%</v>
      </c>
      <c r="N207" s="6">
        <f>MIN(H207,G207)*INDEX('2018_commission_structure-Start'!$A$21:$I$24,MATCH(calcs!$D207,'2018_commission_structure-Start'!$A$21:$A$24,0),MATCH(calcs!N$1,'2018_commission_structure-Start'!$A$21:$I$21,0))</f>
        <v>50000</v>
      </c>
      <c r="O207" s="2">
        <f>IF($G207&gt;H207,MIN($G207-H207,I207-H207)*INDEX('2018_commission_structure-Start'!$A$21:$I$24,MATCH(calcs!$D207,'2018_commission_structure-Start'!$A$21:$A$24,0),MATCH(calcs!O$1,'2018_commission_structure-Start'!$A$21:$I$21,0)),0)</f>
        <v>18750</v>
      </c>
      <c r="P207" s="2">
        <f>IF($G207&gt;I207,MIN($G207-I207,J207-I207)*INDEX('2018_commission_structure-Start'!$A$21:$I$24,MATCH(calcs!$D207,'2018_commission_structure-Start'!$A$21:$A$24,0),MATCH(calcs!P$1,'2018_commission_structure-Start'!$A$21:$I$21,0)),0)</f>
        <v>22500</v>
      </c>
      <c r="Q207" s="2">
        <f>IF($G207&gt;J207,MIN($G207-J207,K207-J207)*INDEX('2018_commission_structure-Start'!$A$21:$I$24,MATCH(calcs!$D207,'2018_commission_structure-Start'!$A$21:$A$24,0),MATCH(calcs!Q$1,'2018_commission_structure-Start'!$A$21:$I$21,0)),0)</f>
        <v>32750.3</v>
      </c>
      <c r="R207" s="6">
        <f>IF(G207&gt;K207,(G207-K207)*INDEX('2018_commission_structure-Start'!$A$21:$I$24,MATCH(calcs!$D207,'2018_commission_structure-Start'!$A$21:$A$24,0),MATCH(calcs!R$1,'2018_commission_structure-Start'!$A$21:$I$21,0)),0)</f>
        <v>0</v>
      </c>
      <c r="S207" s="6">
        <f t="shared" si="27"/>
        <v>124000.3</v>
      </c>
      <c r="T207" s="6">
        <f t="shared" si="23"/>
        <v>159661.29999999999</v>
      </c>
    </row>
    <row r="208" spans="1:20" x14ac:dyDescent="0.3">
      <c r="A208">
        <v>6436551115</v>
      </c>
      <c r="B208" t="s">
        <v>416</v>
      </c>
      <c r="C208" t="s">
        <v>417</v>
      </c>
      <c r="D208" t="s">
        <v>7</v>
      </c>
      <c r="E208" s="2">
        <v>38918</v>
      </c>
      <c r="F208">
        <f>COUNTIF(deals_closed!D:D,base_salary!A208)</f>
        <v>14</v>
      </c>
      <c r="G208" s="2">
        <f>SUMIF(deals_closed!D:D,calcs!A208,deals_closed!C:C)</f>
        <v>433083</v>
      </c>
      <c r="H208" s="2">
        <f>VLOOKUP(D208,'2018_commission_structure-Start'!$A$21:$I$24,9,FALSE)</f>
        <v>500000</v>
      </c>
      <c r="I208" s="6">
        <f t="shared" si="24"/>
        <v>625000</v>
      </c>
      <c r="J208" s="9">
        <f t="shared" si="25"/>
        <v>750000</v>
      </c>
      <c r="K208" s="9">
        <f t="shared" si="26"/>
        <v>1000000</v>
      </c>
      <c r="L208" s="8">
        <f t="shared" si="21"/>
        <v>0.86616599999999999</v>
      </c>
      <c r="M208" t="str">
        <f t="shared" si="22"/>
        <v>0-100%</v>
      </c>
      <c r="N208" s="6">
        <f>MIN(H208,G208)*INDEX('2018_commission_structure-Start'!$A$21:$I$24,MATCH(calcs!$D208,'2018_commission_structure-Start'!$A$21:$A$24,0),MATCH(calcs!N$1,'2018_commission_structure-Start'!$A$21:$I$21,0))</f>
        <v>43308.3</v>
      </c>
      <c r="O208" s="2">
        <f>IF($G208&gt;H208,MIN($G208-H208,I208-H208)*INDEX('2018_commission_structure-Start'!$A$21:$I$24,MATCH(calcs!$D208,'2018_commission_structure-Start'!$A$21:$A$24,0),MATCH(calcs!O$1,'2018_commission_structure-Start'!$A$21:$I$21,0)),0)</f>
        <v>0</v>
      </c>
      <c r="P208" s="2">
        <f>IF($G208&gt;I208,MIN($G208-I208,J208-I208)*INDEX('2018_commission_structure-Start'!$A$21:$I$24,MATCH(calcs!$D208,'2018_commission_structure-Start'!$A$21:$A$24,0),MATCH(calcs!P$1,'2018_commission_structure-Start'!$A$21:$I$21,0)),0)</f>
        <v>0</v>
      </c>
      <c r="Q208" s="2">
        <f>IF($G208&gt;J208,MIN($G208-J208,K208-J208)*INDEX('2018_commission_structure-Start'!$A$21:$I$24,MATCH(calcs!$D208,'2018_commission_structure-Start'!$A$21:$A$24,0),MATCH(calcs!Q$1,'2018_commission_structure-Start'!$A$21:$I$21,0)),0)</f>
        <v>0</v>
      </c>
      <c r="R208" s="6">
        <f>IF(G208&gt;K208,(G208-K208)*INDEX('2018_commission_structure-Start'!$A$21:$I$24,MATCH(calcs!$D208,'2018_commission_structure-Start'!$A$21:$A$24,0),MATCH(calcs!R$1,'2018_commission_structure-Start'!$A$21:$I$21,0)),0)</f>
        <v>0</v>
      </c>
      <c r="S208" s="6">
        <f t="shared" si="27"/>
        <v>43308.3</v>
      </c>
      <c r="T208" s="6">
        <f t="shared" si="23"/>
        <v>82226.3</v>
      </c>
    </row>
    <row r="209" spans="1:20" x14ac:dyDescent="0.3">
      <c r="A209">
        <v>1472093461</v>
      </c>
      <c r="B209" t="s">
        <v>418</v>
      </c>
      <c r="C209" t="s">
        <v>419</v>
      </c>
      <c r="D209" t="s">
        <v>29</v>
      </c>
      <c r="E209" s="2">
        <v>72605</v>
      </c>
      <c r="F209">
        <f>COUNTIF(deals_closed!D:D,base_salary!A209)</f>
        <v>25</v>
      </c>
      <c r="G209" s="2">
        <f>SUMIF(deals_closed!D:D,calcs!A209,deals_closed!C:C)</f>
        <v>878309</v>
      </c>
      <c r="H209" s="2">
        <f>VLOOKUP(D209,'2018_commission_structure-Start'!$A$21:$I$24,9,FALSE)</f>
        <v>600000</v>
      </c>
      <c r="I209" s="6">
        <f t="shared" si="24"/>
        <v>750000</v>
      </c>
      <c r="J209" s="9">
        <f t="shared" si="25"/>
        <v>900000</v>
      </c>
      <c r="K209" s="9">
        <f t="shared" si="26"/>
        <v>1200000</v>
      </c>
      <c r="L209" s="8">
        <f t="shared" si="21"/>
        <v>1.4638483333333334</v>
      </c>
      <c r="M209" t="str">
        <f t="shared" si="22"/>
        <v>125-150%</v>
      </c>
      <c r="N209" s="6">
        <f>MIN(H209,G209)*INDEX('2018_commission_structure-Start'!$A$21:$I$24,MATCH(calcs!$D209,'2018_commission_structure-Start'!$A$21:$A$24,0),MATCH(calcs!N$1,'2018_commission_structure-Start'!$A$21:$I$21,0))</f>
        <v>78000</v>
      </c>
      <c r="O209" s="2">
        <f>IF($G209&gt;H209,MIN($G209-H209,I209-H209)*INDEX('2018_commission_structure-Start'!$A$21:$I$24,MATCH(calcs!$D209,'2018_commission_structure-Start'!$A$21:$A$24,0),MATCH(calcs!O$1,'2018_commission_structure-Start'!$A$21:$I$21,0)),0)</f>
        <v>25500.000000000004</v>
      </c>
      <c r="P209" s="2">
        <f>IF($G209&gt;I209,MIN($G209-I209,J209-I209)*INDEX('2018_commission_structure-Start'!$A$21:$I$24,MATCH(calcs!$D209,'2018_commission_structure-Start'!$A$21:$A$24,0),MATCH(calcs!P$1,'2018_commission_structure-Start'!$A$21:$I$21,0)),0)</f>
        <v>26944.89</v>
      </c>
      <c r="Q209" s="2">
        <f>IF($G209&gt;J209,MIN($G209-J209,K209-J209)*INDEX('2018_commission_structure-Start'!$A$21:$I$24,MATCH(calcs!$D209,'2018_commission_structure-Start'!$A$21:$A$24,0),MATCH(calcs!Q$1,'2018_commission_structure-Start'!$A$21:$I$21,0)),0)</f>
        <v>0</v>
      </c>
      <c r="R209" s="6">
        <f>IF(G209&gt;K209,(G209-K209)*INDEX('2018_commission_structure-Start'!$A$21:$I$24,MATCH(calcs!$D209,'2018_commission_structure-Start'!$A$21:$A$24,0),MATCH(calcs!R$1,'2018_commission_structure-Start'!$A$21:$I$21,0)),0)</f>
        <v>0</v>
      </c>
      <c r="S209" s="6">
        <f t="shared" si="27"/>
        <v>130444.89</v>
      </c>
      <c r="T209" s="6">
        <f t="shared" si="23"/>
        <v>203049.89</v>
      </c>
    </row>
    <row r="210" spans="1:20" x14ac:dyDescent="0.3">
      <c r="A210">
        <v>8864419241</v>
      </c>
      <c r="B210" t="s">
        <v>420</v>
      </c>
      <c r="C210" t="s">
        <v>421</v>
      </c>
      <c r="D210" t="s">
        <v>29</v>
      </c>
      <c r="E210" s="2">
        <v>69764</v>
      </c>
      <c r="F210">
        <f>COUNTIF(deals_closed!D:D,base_salary!A210)</f>
        <v>22</v>
      </c>
      <c r="G210" s="2">
        <f>SUMIF(deals_closed!D:D,calcs!A210,deals_closed!C:C)</f>
        <v>783210</v>
      </c>
      <c r="H210" s="2">
        <f>VLOOKUP(D210,'2018_commission_structure-Start'!$A$21:$I$24,9,FALSE)</f>
        <v>600000</v>
      </c>
      <c r="I210" s="6">
        <f t="shared" si="24"/>
        <v>750000</v>
      </c>
      <c r="J210" s="9">
        <f t="shared" si="25"/>
        <v>900000</v>
      </c>
      <c r="K210" s="9">
        <f t="shared" si="26"/>
        <v>1200000</v>
      </c>
      <c r="L210" s="8">
        <f t="shared" si="21"/>
        <v>1.30535</v>
      </c>
      <c r="M210" t="str">
        <f t="shared" si="22"/>
        <v>125-150%</v>
      </c>
      <c r="N210" s="6">
        <f>MIN(H210,G210)*INDEX('2018_commission_structure-Start'!$A$21:$I$24,MATCH(calcs!$D210,'2018_commission_structure-Start'!$A$21:$A$24,0),MATCH(calcs!N$1,'2018_commission_structure-Start'!$A$21:$I$21,0))</f>
        <v>78000</v>
      </c>
      <c r="O210" s="2">
        <f>IF($G210&gt;H210,MIN($G210-H210,I210-H210)*INDEX('2018_commission_structure-Start'!$A$21:$I$24,MATCH(calcs!$D210,'2018_commission_structure-Start'!$A$21:$A$24,0),MATCH(calcs!O$1,'2018_commission_structure-Start'!$A$21:$I$21,0)),0)</f>
        <v>25500.000000000004</v>
      </c>
      <c r="P210" s="2">
        <f>IF($G210&gt;I210,MIN($G210-I210,J210-I210)*INDEX('2018_commission_structure-Start'!$A$21:$I$24,MATCH(calcs!$D210,'2018_commission_structure-Start'!$A$21:$A$24,0),MATCH(calcs!P$1,'2018_commission_structure-Start'!$A$21:$I$21,0)),0)</f>
        <v>6974.0999999999995</v>
      </c>
      <c r="Q210" s="2">
        <f>IF($G210&gt;J210,MIN($G210-J210,K210-J210)*INDEX('2018_commission_structure-Start'!$A$21:$I$24,MATCH(calcs!$D210,'2018_commission_structure-Start'!$A$21:$A$24,0),MATCH(calcs!Q$1,'2018_commission_structure-Start'!$A$21:$I$21,0)),0)</f>
        <v>0</v>
      </c>
      <c r="R210" s="6">
        <f>IF(G210&gt;K210,(G210-K210)*INDEX('2018_commission_structure-Start'!$A$21:$I$24,MATCH(calcs!$D210,'2018_commission_structure-Start'!$A$21:$A$24,0),MATCH(calcs!R$1,'2018_commission_structure-Start'!$A$21:$I$21,0)),0)</f>
        <v>0</v>
      </c>
      <c r="S210" s="6">
        <f t="shared" si="27"/>
        <v>110474.1</v>
      </c>
      <c r="T210" s="6">
        <f t="shared" si="23"/>
        <v>180238.1</v>
      </c>
    </row>
    <row r="211" spans="1:20" x14ac:dyDescent="0.3">
      <c r="A211">
        <v>896700143</v>
      </c>
      <c r="B211" t="s">
        <v>422</v>
      </c>
      <c r="C211" t="s">
        <v>423</v>
      </c>
      <c r="D211" t="s">
        <v>29</v>
      </c>
      <c r="E211" s="2">
        <v>77407</v>
      </c>
      <c r="F211">
        <f>COUNTIF(deals_closed!D:D,base_salary!A211)</f>
        <v>10</v>
      </c>
      <c r="G211" s="2">
        <f>SUMIF(deals_closed!D:D,calcs!A211,deals_closed!C:C)</f>
        <v>329258</v>
      </c>
      <c r="H211" s="2">
        <f>VLOOKUP(D211,'2018_commission_structure-Start'!$A$21:$I$24,9,FALSE)</f>
        <v>600000</v>
      </c>
      <c r="I211" s="6">
        <f t="shared" si="24"/>
        <v>750000</v>
      </c>
      <c r="J211" s="9">
        <f t="shared" si="25"/>
        <v>900000</v>
      </c>
      <c r="K211" s="9">
        <f t="shared" si="26"/>
        <v>1200000</v>
      </c>
      <c r="L211" s="8">
        <f t="shared" si="21"/>
        <v>0.54876333333333338</v>
      </c>
      <c r="M211" t="str">
        <f t="shared" si="22"/>
        <v>0-100%</v>
      </c>
      <c r="N211" s="6">
        <f>MIN(H211,G211)*INDEX('2018_commission_structure-Start'!$A$21:$I$24,MATCH(calcs!$D211,'2018_commission_structure-Start'!$A$21:$A$24,0),MATCH(calcs!N$1,'2018_commission_structure-Start'!$A$21:$I$21,0))</f>
        <v>42803.54</v>
      </c>
      <c r="O211" s="2">
        <f>IF($G211&gt;H211,MIN($G211-H211,I211-H211)*INDEX('2018_commission_structure-Start'!$A$21:$I$24,MATCH(calcs!$D211,'2018_commission_structure-Start'!$A$21:$A$24,0),MATCH(calcs!O$1,'2018_commission_structure-Start'!$A$21:$I$21,0)),0)</f>
        <v>0</v>
      </c>
      <c r="P211" s="2">
        <f>IF($G211&gt;I211,MIN($G211-I211,J211-I211)*INDEX('2018_commission_structure-Start'!$A$21:$I$24,MATCH(calcs!$D211,'2018_commission_structure-Start'!$A$21:$A$24,0),MATCH(calcs!P$1,'2018_commission_structure-Start'!$A$21:$I$21,0)),0)</f>
        <v>0</v>
      </c>
      <c r="Q211" s="2">
        <f>IF($G211&gt;J211,MIN($G211-J211,K211-J211)*INDEX('2018_commission_structure-Start'!$A$21:$I$24,MATCH(calcs!$D211,'2018_commission_structure-Start'!$A$21:$A$24,0),MATCH(calcs!Q$1,'2018_commission_structure-Start'!$A$21:$I$21,0)),0)</f>
        <v>0</v>
      </c>
      <c r="R211" s="6">
        <f>IF(G211&gt;K211,(G211-K211)*INDEX('2018_commission_structure-Start'!$A$21:$I$24,MATCH(calcs!$D211,'2018_commission_structure-Start'!$A$21:$A$24,0),MATCH(calcs!R$1,'2018_commission_structure-Start'!$A$21:$I$21,0)),0)</f>
        <v>0</v>
      </c>
      <c r="S211" s="6">
        <f t="shared" si="27"/>
        <v>42803.54</v>
      </c>
      <c r="T211" s="6">
        <f t="shared" si="23"/>
        <v>120210.54000000001</v>
      </c>
    </row>
    <row r="212" spans="1:20" x14ac:dyDescent="0.3">
      <c r="A212">
        <v>7931128354</v>
      </c>
      <c r="B212" t="s">
        <v>424</v>
      </c>
      <c r="C212" t="s">
        <v>425</v>
      </c>
      <c r="D212" t="s">
        <v>29</v>
      </c>
      <c r="E212" s="2">
        <v>68190</v>
      </c>
      <c r="F212">
        <f>COUNTIF(deals_closed!D:D,base_salary!A212)</f>
        <v>21</v>
      </c>
      <c r="G212" s="2">
        <f>SUMIF(deals_closed!D:D,calcs!A212,deals_closed!C:C)</f>
        <v>698195</v>
      </c>
      <c r="H212" s="2">
        <f>VLOOKUP(D212,'2018_commission_structure-Start'!$A$21:$I$24,9,FALSE)</f>
        <v>600000</v>
      </c>
      <c r="I212" s="6">
        <f t="shared" si="24"/>
        <v>750000</v>
      </c>
      <c r="J212" s="9">
        <f t="shared" si="25"/>
        <v>900000</v>
      </c>
      <c r="K212" s="9">
        <f t="shared" si="26"/>
        <v>1200000</v>
      </c>
      <c r="L212" s="8">
        <f t="shared" si="21"/>
        <v>1.1636583333333332</v>
      </c>
      <c r="M212" t="str">
        <f t="shared" si="22"/>
        <v>100-125%</v>
      </c>
      <c r="N212" s="6">
        <f>MIN(H212,G212)*INDEX('2018_commission_structure-Start'!$A$21:$I$24,MATCH(calcs!$D212,'2018_commission_structure-Start'!$A$21:$A$24,0),MATCH(calcs!N$1,'2018_commission_structure-Start'!$A$21:$I$21,0))</f>
        <v>78000</v>
      </c>
      <c r="O212" s="2">
        <f>IF($G212&gt;H212,MIN($G212-H212,I212-H212)*INDEX('2018_commission_structure-Start'!$A$21:$I$24,MATCH(calcs!$D212,'2018_commission_structure-Start'!$A$21:$A$24,0),MATCH(calcs!O$1,'2018_commission_structure-Start'!$A$21:$I$21,0)),0)</f>
        <v>16693.150000000001</v>
      </c>
      <c r="P212" s="2">
        <f>IF($G212&gt;I212,MIN($G212-I212,J212-I212)*INDEX('2018_commission_structure-Start'!$A$21:$I$24,MATCH(calcs!$D212,'2018_commission_structure-Start'!$A$21:$A$24,0),MATCH(calcs!P$1,'2018_commission_structure-Start'!$A$21:$I$21,0)),0)</f>
        <v>0</v>
      </c>
      <c r="Q212" s="2">
        <f>IF($G212&gt;J212,MIN($G212-J212,K212-J212)*INDEX('2018_commission_structure-Start'!$A$21:$I$24,MATCH(calcs!$D212,'2018_commission_structure-Start'!$A$21:$A$24,0),MATCH(calcs!Q$1,'2018_commission_structure-Start'!$A$21:$I$21,0)),0)</f>
        <v>0</v>
      </c>
      <c r="R212" s="6">
        <f>IF(G212&gt;K212,(G212-K212)*INDEX('2018_commission_structure-Start'!$A$21:$I$24,MATCH(calcs!$D212,'2018_commission_structure-Start'!$A$21:$A$24,0),MATCH(calcs!R$1,'2018_commission_structure-Start'!$A$21:$I$21,0)),0)</f>
        <v>0</v>
      </c>
      <c r="S212" s="6">
        <f t="shared" si="27"/>
        <v>94693.15</v>
      </c>
      <c r="T212" s="6">
        <f t="shared" si="23"/>
        <v>162883.15</v>
      </c>
    </row>
    <row r="213" spans="1:20" x14ac:dyDescent="0.3">
      <c r="A213">
        <v>6915102108</v>
      </c>
      <c r="B213" t="s">
        <v>426</v>
      </c>
      <c r="C213" t="s">
        <v>427</v>
      </c>
      <c r="D213" t="s">
        <v>10</v>
      </c>
      <c r="E213" s="2">
        <v>84051</v>
      </c>
      <c r="F213">
        <f>COUNTIF(deals_closed!D:D,base_salary!A213)</f>
        <v>21</v>
      </c>
      <c r="G213" s="2">
        <f>SUMIF(deals_closed!D:D,calcs!A213,deals_closed!C:C)</f>
        <v>707829</v>
      </c>
      <c r="H213" s="2">
        <f>VLOOKUP(D213,'2018_commission_structure-Start'!$A$21:$I$24,9,FALSE)</f>
        <v>750000</v>
      </c>
      <c r="I213" s="6">
        <f t="shared" si="24"/>
        <v>937500</v>
      </c>
      <c r="J213" s="9">
        <f t="shared" si="25"/>
        <v>1125000</v>
      </c>
      <c r="K213" s="9">
        <f t="shared" si="26"/>
        <v>1500000</v>
      </c>
      <c r="L213" s="8">
        <f t="shared" si="21"/>
        <v>0.94377200000000006</v>
      </c>
      <c r="M213" t="str">
        <f t="shared" si="22"/>
        <v>0-100%</v>
      </c>
      <c r="N213" s="6">
        <f>MIN(H213,G213)*INDEX('2018_commission_structure-Start'!$A$21:$I$24,MATCH(calcs!$D213,'2018_commission_structure-Start'!$A$21:$A$24,0),MATCH(calcs!N$1,'2018_commission_structure-Start'!$A$21:$I$21,0))</f>
        <v>106174.34999999999</v>
      </c>
      <c r="O213" s="2">
        <f>IF($G213&gt;H213,MIN($G213-H213,I213-H213)*INDEX('2018_commission_structure-Start'!$A$21:$I$24,MATCH(calcs!$D213,'2018_commission_structure-Start'!$A$21:$A$24,0),MATCH(calcs!O$1,'2018_commission_structure-Start'!$A$21:$I$21,0)),0)</f>
        <v>0</v>
      </c>
      <c r="P213" s="2">
        <f>IF($G213&gt;I213,MIN($G213-I213,J213-I213)*INDEX('2018_commission_structure-Start'!$A$21:$I$24,MATCH(calcs!$D213,'2018_commission_structure-Start'!$A$21:$A$24,0),MATCH(calcs!P$1,'2018_commission_structure-Start'!$A$21:$I$21,0)),0)</f>
        <v>0</v>
      </c>
      <c r="Q213" s="2">
        <f>IF($G213&gt;J213,MIN($G213-J213,K213-J213)*INDEX('2018_commission_structure-Start'!$A$21:$I$24,MATCH(calcs!$D213,'2018_commission_structure-Start'!$A$21:$A$24,0),MATCH(calcs!Q$1,'2018_commission_structure-Start'!$A$21:$I$21,0)),0)</f>
        <v>0</v>
      </c>
      <c r="R213" s="6">
        <f>IF(G213&gt;K213,(G213-K213)*INDEX('2018_commission_structure-Start'!$A$21:$I$24,MATCH(calcs!$D213,'2018_commission_structure-Start'!$A$21:$A$24,0),MATCH(calcs!R$1,'2018_commission_structure-Start'!$A$21:$I$21,0)),0)</f>
        <v>0</v>
      </c>
      <c r="S213" s="6">
        <f t="shared" si="27"/>
        <v>106174.34999999999</v>
      </c>
      <c r="T213" s="6">
        <f t="shared" si="23"/>
        <v>190225.34999999998</v>
      </c>
    </row>
    <row r="214" spans="1:20" x14ac:dyDescent="0.3">
      <c r="A214">
        <v>630160104</v>
      </c>
      <c r="B214" t="s">
        <v>428</v>
      </c>
      <c r="C214" t="s">
        <v>429</v>
      </c>
      <c r="D214" t="s">
        <v>10</v>
      </c>
      <c r="E214" s="2">
        <v>105465</v>
      </c>
      <c r="F214">
        <f>COUNTIF(deals_closed!D:D,base_salary!A214)</f>
        <v>21</v>
      </c>
      <c r="G214" s="2">
        <f>SUMIF(deals_closed!D:D,calcs!A214,deals_closed!C:C)</f>
        <v>692993</v>
      </c>
      <c r="H214" s="2">
        <f>VLOOKUP(D214,'2018_commission_structure-Start'!$A$21:$I$24,9,FALSE)</f>
        <v>750000</v>
      </c>
      <c r="I214" s="6">
        <f t="shared" si="24"/>
        <v>937500</v>
      </c>
      <c r="J214" s="9">
        <f t="shared" si="25"/>
        <v>1125000</v>
      </c>
      <c r="K214" s="9">
        <f t="shared" si="26"/>
        <v>1500000</v>
      </c>
      <c r="L214" s="8">
        <f t="shared" si="21"/>
        <v>0.92399066666666663</v>
      </c>
      <c r="M214" t="str">
        <f t="shared" si="22"/>
        <v>0-100%</v>
      </c>
      <c r="N214" s="6">
        <f>MIN(H214,G214)*INDEX('2018_commission_structure-Start'!$A$21:$I$24,MATCH(calcs!$D214,'2018_commission_structure-Start'!$A$21:$A$24,0),MATCH(calcs!N$1,'2018_commission_structure-Start'!$A$21:$I$21,0))</f>
        <v>103948.95</v>
      </c>
      <c r="O214" s="2">
        <f>IF($G214&gt;H214,MIN($G214-H214,I214-H214)*INDEX('2018_commission_structure-Start'!$A$21:$I$24,MATCH(calcs!$D214,'2018_commission_structure-Start'!$A$21:$A$24,0),MATCH(calcs!O$1,'2018_commission_structure-Start'!$A$21:$I$21,0)),0)</f>
        <v>0</v>
      </c>
      <c r="P214" s="2">
        <f>IF($G214&gt;I214,MIN($G214-I214,J214-I214)*INDEX('2018_commission_structure-Start'!$A$21:$I$24,MATCH(calcs!$D214,'2018_commission_structure-Start'!$A$21:$A$24,0),MATCH(calcs!P$1,'2018_commission_structure-Start'!$A$21:$I$21,0)),0)</f>
        <v>0</v>
      </c>
      <c r="Q214" s="2">
        <f>IF($G214&gt;J214,MIN($G214-J214,K214-J214)*INDEX('2018_commission_structure-Start'!$A$21:$I$24,MATCH(calcs!$D214,'2018_commission_structure-Start'!$A$21:$A$24,0),MATCH(calcs!Q$1,'2018_commission_structure-Start'!$A$21:$I$21,0)),0)</f>
        <v>0</v>
      </c>
      <c r="R214" s="6">
        <f>IF(G214&gt;K214,(G214-K214)*INDEX('2018_commission_structure-Start'!$A$21:$I$24,MATCH(calcs!$D214,'2018_commission_structure-Start'!$A$21:$A$24,0),MATCH(calcs!R$1,'2018_commission_structure-Start'!$A$21:$I$21,0)),0)</f>
        <v>0</v>
      </c>
      <c r="S214" s="6">
        <f t="shared" si="27"/>
        <v>103948.95</v>
      </c>
      <c r="T214" s="6">
        <f t="shared" si="23"/>
        <v>209413.95</v>
      </c>
    </row>
    <row r="215" spans="1:20" x14ac:dyDescent="0.3">
      <c r="A215">
        <v>4492546545</v>
      </c>
      <c r="B215" t="s">
        <v>430</v>
      </c>
      <c r="C215" t="s">
        <v>431</v>
      </c>
      <c r="D215" t="s">
        <v>7</v>
      </c>
      <c r="E215" s="2">
        <v>59662</v>
      </c>
      <c r="F215">
        <f>COUNTIF(deals_closed!D:D,base_salary!A215)</f>
        <v>23</v>
      </c>
      <c r="G215" s="2">
        <f>SUMIF(deals_closed!D:D,calcs!A215,deals_closed!C:C)</f>
        <v>834584</v>
      </c>
      <c r="H215" s="2">
        <f>VLOOKUP(D215,'2018_commission_structure-Start'!$A$21:$I$24,9,FALSE)</f>
        <v>500000</v>
      </c>
      <c r="I215" s="6">
        <f t="shared" si="24"/>
        <v>625000</v>
      </c>
      <c r="J215" s="9">
        <f t="shared" si="25"/>
        <v>750000</v>
      </c>
      <c r="K215" s="9">
        <f t="shared" si="26"/>
        <v>1000000</v>
      </c>
      <c r="L215" s="8">
        <f t="shared" si="21"/>
        <v>1.669168</v>
      </c>
      <c r="M215" t="str">
        <f t="shared" si="22"/>
        <v>150-200%</v>
      </c>
      <c r="N215" s="6">
        <f>MIN(H215,G215)*INDEX('2018_commission_structure-Start'!$A$21:$I$24,MATCH(calcs!$D215,'2018_commission_structure-Start'!$A$21:$A$24,0),MATCH(calcs!N$1,'2018_commission_structure-Start'!$A$21:$I$21,0))</f>
        <v>50000</v>
      </c>
      <c r="O215" s="2">
        <f>IF($G215&gt;H215,MIN($G215-H215,I215-H215)*INDEX('2018_commission_structure-Start'!$A$21:$I$24,MATCH(calcs!$D215,'2018_commission_structure-Start'!$A$21:$A$24,0),MATCH(calcs!O$1,'2018_commission_structure-Start'!$A$21:$I$21,0)),0)</f>
        <v>18750</v>
      </c>
      <c r="P215" s="2">
        <f>IF($G215&gt;I215,MIN($G215-I215,J215-I215)*INDEX('2018_commission_structure-Start'!$A$21:$I$24,MATCH(calcs!$D215,'2018_commission_structure-Start'!$A$21:$A$24,0),MATCH(calcs!P$1,'2018_commission_structure-Start'!$A$21:$I$21,0)),0)</f>
        <v>22500</v>
      </c>
      <c r="Q215" s="2">
        <f>IF($G215&gt;J215,MIN($G215-J215,K215-J215)*INDEX('2018_commission_structure-Start'!$A$21:$I$24,MATCH(calcs!$D215,'2018_commission_structure-Start'!$A$21:$A$24,0),MATCH(calcs!Q$1,'2018_commission_structure-Start'!$A$21:$I$21,0)),0)</f>
        <v>18608.48</v>
      </c>
      <c r="R215" s="6">
        <f>IF(G215&gt;K215,(G215-K215)*INDEX('2018_commission_structure-Start'!$A$21:$I$24,MATCH(calcs!$D215,'2018_commission_structure-Start'!$A$21:$A$24,0),MATCH(calcs!R$1,'2018_commission_structure-Start'!$A$21:$I$21,0)),0)</f>
        <v>0</v>
      </c>
      <c r="S215" s="6">
        <f t="shared" si="27"/>
        <v>109858.48</v>
      </c>
      <c r="T215" s="6">
        <f t="shared" si="23"/>
        <v>169520.47999999998</v>
      </c>
    </row>
    <row r="216" spans="1:20" x14ac:dyDescent="0.3">
      <c r="A216">
        <v>7191906499</v>
      </c>
      <c r="B216" t="s">
        <v>432</v>
      </c>
      <c r="C216" t="s">
        <v>433</v>
      </c>
      <c r="D216" t="s">
        <v>29</v>
      </c>
      <c r="E216" s="2">
        <v>54226</v>
      </c>
      <c r="F216">
        <f>COUNTIF(deals_closed!D:D,base_salary!A216)</f>
        <v>15</v>
      </c>
      <c r="G216" s="2">
        <f>SUMIF(deals_closed!D:D,calcs!A216,deals_closed!C:C)</f>
        <v>618982</v>
      </c>
      <c r="H216" s="2">
        <f>VLOOKUP(D216,'2018_commission_structure-Start'!$A$21:$I$24,9,FALSE)</f>
        <v>600000</v>
      </c>
      <c r="I216" s="6">
        <f t="shared" si="24"/>
        <v>750000</v>
      </c>
      <c r="J216" s="9">
        <f t="shared" si="25"/>
        <v>900000</v>
      </c>
      <c r="K216" s="9">
        <f t="shared" si="26"/>
        <v>1200000</v>
      </c>
      <c r="L216" s="8">
        <f t="shared" si="21"/>
        <v>1.0316366666666668</v>
      </c>
      <c r="M216" t="str">
        <f t="shared" si="22"/>
        <v>100-125%</v>
      </c>
      <c r="N216" s="6">
        <f>MIN(H216,G216)*INDEX('2018_commission_structure-Start'!$A$21:$I$24,MATCH(calcs!$D216,'2018_commission_structure-Start'!$A$21:$A$24,0),MATCH(calcs!N$1,'2018_commission_structure-Start'!$A$21:$I$21,0))</f>
        <v>78000</v>
      </c>
      <c r="O216" s="2">
        <f>IF($G216&gt;H216,MIN($G216-H216,I216-H216)*INDEX('2018_commission_structure-Start'!$A$21:$I$24,MATCH(calcs!$D216,'2018_commission_structure-Start'!$A$21:$A$24,0),MATCH(calcs!O$1,'2018_commission_structure-Start'!$A$21:$I$21,0)),0)</f>
        <v>3226.94</v>
      </c>
      <c r="P216" s="2">
        <f>IF($G216&gt;I216,MIN($G216-I216,J216-I216)*INDEX('2018_commission_structure-Start'!$A$21:$I$24,MATCH(calcs!$D216,'2018_commission_structure-Start'!$A$21:$A$24,0),MATCH(calcs!P$1,'2018_commission_structure-Start'!$A$21:$I$21,0)),0)</f>
        <v>0</v>
      </c>
      <c r="Q216" s="2">
        <f>IF($G216&gt;J216,MIN($G216-J216,K216-J216)*INDEX('2018_commission_structure-Start'!$A$21:$I$24,MATCH(calcs!$D216,'2018_commission_structure-Start'!$A$21:$A$24,0),MATCH(calcs!Q$1,'2018_commission_structure-Start'!$A$21:$I$21,0)),0)</f>
        <v>0</v>
      </c>
      <c r="R216" s="6">
        <f>IF(G216&gt;K216,(G216-K216)*INDEX('2018_commission_structure-Start'!$A$21:$I$24,MATCH(calcs!$D216,'2018_commission_structure-Start'!$A$21:$A$24,0),MATCH(calcs!R$1,'2018_commission_structure-Start'!$A$21:$I$21,0)),0)</f>
        <v>0</v>
      </c>
      <c r="S216" s="6">
        <f t="shared" si="27"/>
        <v>81226.94</v>
      </c>
      <c r="T216" s="6">
        <f t="shared" si="23"/>
        <v>135452.94</v>
      </c>
    </row>
    <row r="217" spans="1:20" x14ac:dyDescent="0.3">
      <c r="A217">
        <v>8401146046</v>
      </c>
      <c r="B217" t="s">
        <v>434</v>
      </c>
      <c r="C217" t="s">
        <v>435</v>
      </c>
      <c r="D217" t="s">
        <v>29</v>
      </c>
      <c r="E217" s="2">
        <v>54722</v>
      </c>
      <c r="F217">
        <f>COUNTIF(deals_closed!D:D,base_salary!A217)</f>
        <v>22</v>
      </c>
      <c r="G217" s="2">
        <f>SUMIF(deals_closed!D:D,calcs!A217,deals_closed!C:C)</f>
        <v>588509</v>
      </c>
      <c r="H217" s="2">
        <f>VLOOKUP(D217,'2018_commission_structure-Start'!$A$21:$I$24,9,FALSE)</f>
        <v>600000</v>
      </c>
      <c r="I217" s="6">
        <f t="shared" si="24"/>
        <v>750000</v>
      </c>
      <c r="J217" s="9">
        <f t="shared" si="25"/>
        <v>900000</v>
      </c>
      <c r="K217" s="9">
        <f t="shared" si="26"/>
        <v>1200000</v>
      </c>
      <c r="L217" s="8">
        <f t="shared" si="21"/>
        <v>0.98084833333333332</v>
      </c>
      <c r="M217" t="str">
        <f t="shared" si="22"/>
        <v>0-100%</v>
      </c>
      <c r="N217" s="6">
        <f>MIN(H217,G217)*INDEX('2018_commission_structure-Start'!$A$21:$I$24,MATCH(calcs!$D217,'2018_commission_structure-Start'!$A$21:$A$24,0),MATCH(calcs!N$1,'2018_commission_structure-Start'!$A$21:$I$21,0))</f>
        <v>76506.17</v>
      </c>
      <c r="O217" s="2">
        <f>IF($G217&gt;H217,MIN($G217-H217,I217-H217)*INDEX('2018_commission_structure-Start'!$A$21:$I$24,MATCH(calcs!$D217,'2018_commission_structure-Start'!$A$21:$A$24,0),MATCH(calcs!O$1,'2018_commission_structure-Start'!$A$21:$I$21,0)),0)</f>
        <v>0</v>
      </c>
      <c r="P217" s="2">
        <f>IF($G217&gt;I217,MIN($G217-I217,J217-I217)*INDEX('2018_commission_structure-Start'!$A$21:$I$24,MATCH(calcs!$D217,'2018_commission_structure-Start'!$A$21:$A$24,0),MATCH(calcs!P$1,'2018_commission_structure-Start'!$A$21:$I$21,0)),0)</f>
        <v>0</v>
      </c>
      <c r="Q217" s="2">
        <f>IF($G217&gt;J217,MIN($G217-J217,K217-J217)*INDEX('2018_commission_structure-Start'!$A$21:$I$24,MATCH(calcs!$D217,'2018_commission_structure-Start'!$A$21:$A$24,0),MATCH(calcs!Q$1,'2018_commission_structure-Start'!$A$21:$I$21,0)),0)</f>
        <v>0</v>
      </c>
      <c r="R217" s="6">
        <f>IF(G217&gt;K217,(G217-K217)*INDEX('2018_commission_structure-Start'!$A$21:$I$24,MATCH(calcs!$D217,'2018_commission_structure-Start'!$A$21:$A$24,0),MATCH(calcs!R$1,'2018_commission_structure-Start'!$A$21:$I$21,0)),0)</f>
        <v>0</v>
      </c>
      <c r="S217" s="6">
        <f t="shared" si="27"/>
        <v>76506.17</v>
      </c>
      <c r="T217" s="6">
        <f t="shared" si="23"/>
        <v>131228.16999999998</v>
      </c>
    </row>
    <row r="218" spans="1:20" x14ac:dyDescent="0.3">
      <c r="A218">
        <v>3266408608</v>
      </c>
      <c r="B218" t="s">
        <v>436</v>
      </c>
      <c r="C218" t="s">
        <v>437</v>
      </c>
      <c r="D218" t="s">
        <v>29</v>
      </c>
      <c r="E218" s="2">
        <v>73542</v>
      </c>
      <c r="F218">
        <f>COUNTIF(deals_closed!D:D,base_salary!A218)</f>
        <v>19</v>
      </c>
      <c r="G218" s="2">
        <f>SUMIF(deals_closed!D:D,calcs!A218,deals_closed!C:C)</f>
        <v>693049</v>
      </c>
      <c r="H218" s="2">
        <f>VLOOKUP(D218,'2018_commission_structure-Start'!$A$21:$I$24,9,FALSE)</f>
        <v>600000</v>
      </c>
      <c r="I218" s="6">
        <f t="shared" si="24"/>
        <v>750000</v>
      </c>
      <c r="J218" s="9">
        <f t="shared" si="25"/>
        <v>900000</v>
      </c>
      <c r="K218" s="9">
        <f t="shared" si="26"/>
        <v>1200000</v>
      </c>
      <c r="L218" s="8">
        <f t="shared" si="21"/>
        <v>1.1550816666666666</v>
      </c>
      <c r="M218" t="str">
        <f t="shared" si="22"/>
        <v>100-125%</v>
      </c>
      <c r="N218" s="6">
        <f>MIN(H218,G218)*INDEX('2018_commission_structure-Start'!$A$21:$I$24,MATCH(calcs!$D218,'2018_commission_structure-Start'!$A$21:$A$24,0),MATCH(calcs!N$1,'2018_commission_structure-Start'!$A$21:$I$21,0))</f>
        <v>78000</v>
      </c>
      <c r="O218" s="2">
        <f>IF($G218&gt;H218,MIN($G218-H218,I218-H218)*INDEX('2018_commission_structure-Start'!$A$21:$I$24,MATCH(calcs!$D218,'2018_commission_structure-Start'!$A$21:$A$24,0),MATCH(calcs!O$1,'2018_commission_structure-Start'!$A$21:$I$21,0)),0)</f>
        <v>15818.330000000002</v>
      </c>
      <c r="P218" s="2">
        <f>IF($G218&gt;I218,MIN($G218-I218,J218-I218)*INDEX('2018_commission_structure-Start'!$A$21:$I$24,MATCH(calcs!$D218,'2018_commission_structure-Start'!$A$21:$A$24,0),MATCH(calcs!P$1,'2018_commission_structure-Start'!$A$21:$I$21,0)),0)</f>
        <v>0</v>
      </c>
      <c r="Q218" s="2">
        <f>IF($G218&gt;J218,MIN($G218-J218,K218-J218)*INDEX('2018_commission_structure-Start'!$A$21:$I$24,MATCH(calcs!$D218,'2018_commission_structure-Start'!$A$21:$A$24,0),MATCH(calcs!Q$1,'2018_commission_structure-Start'!$A$21:$I$21,0)),0)</f>
        <v>0</v>
      </c>
      <c r="R218" s="6">
        <f>IF(G218&gt;K218,(G218-K218)*INDEX('2018_commission_structure-Start'!$A$21:$I$24,MATCH(calcs!$D218,'2018_commission_structure-Start'!$A$21:$A$24,0),MATCH(calcs!R$1,'2018_commission_structure-Start'!$A$21:$I$21,0)),0)</f>
        <v>0</v>
      </c>
      <c r="S218" s="6">
        <f t="shared" si="27"/>
        <v>93818.33</v>
      </c>
      <c r="T218" s="6">
        <f t="shared" si="23"/>
        <v>167360.33000000002</v>
      </c>
    </row>
    <row r="219" spans="1:20" x14ac:dyDescent="0.3">
      <c r="A219">
        <v>813371287</v>
      </c>
      <c r="B219" t="s">
        <v>438</v>
      </c>
      <c r="C219" t="s">
        <v>439</v>
      </c>
      <c r="D219" t="s">
        <v>7</v>
      </c>
      <c r="E219" s="2">
        <v>55320</v>
      </c>
      <c r="F219">
        <f>COUNTIF(deals_closed!D:D,base_salary!A219)</f>
        <v>19</v>
      </c>
      <c r="G219" s="2">
        <f>SUMIF(deals_closed!D:D,calcs!A219,deals_closed!C:C)</f>
        <v>563960</v>
      </c>
      <c r="H219" s="2">
        <f>VLOOKUP(D219,'2018_commission_structure-Start'!$A$21:$I$24,9,FALSE)</f>
        <v>500000</v>
      </c>
      <c r="I219" s="6">
        <f t="shared" si="24"/>
        <v>625000</v>
      </c>
      <c r="J219" s="9">
        <f t="shared" si="25"/>
        <v>750000</v>
      </c>
      <c r="K219" s="9">
        <f t="shared" si="26"/>
        <v>1000000</v>
      </c>
      <c r="L219" s="8">
        <f t="shared" si="21"/>
        <v>1.12792</v>
      </c>
      <c r="M219" t="str">
        <f t="shared" si="22"/>
        <v>100-125%</v>
      </c>
      <c r="N219" s="6">
        <f>MIN(H219,G219)*INDEX('2018_commission_structure-Start'!$A$21:$I$24,MATCH(calcs!$D219,'2018_commission_structure-Start'!$A$21:$A$24,0),MATCH(calcs!N$1,'2018_commission_structure-Start'!$A$21:$I$21,0))</f>
        <v>50000</v>
      </c>
      <c r="O219" s="2">
        <f>IF($G219&gt;H219,MIN($G219-H219,I219-H219)*INDEX('2018_commission_structure-Start'!$A$21:$I$24,MATCH(calcs!$D219,'2018_commission_structure-Start'!$A$21:$A$24,0),MATCH(calcs!O$1,'2018_commission_structure-Start'!$A$21:$I$21,0)),0)</f>
        <v>9594</v>
      </c>
      <c r="P219" s="2">
        <f>IF($G219&gt;I219,MIN($G219-I219,J219-I219)*INDEX('2018_commission_structure-Start'!$A$21:$I$24,MATCH(calcs!$D219,'2018_commission_structure-Start'!$A$21:$A$24,0),MATCH(calcs!P$1,'2018_commission_structure-Start'!$A$21:$I$21,0)),0)</f>
        <v>0</v>
      </c>
      <c r="Q219" s="2">
        <f>IF($G219&gt;J219,MIN($G219-J219,K219-J219)*INDEX('2018_commission_structure-Start'!$A$21:$I$24,MATCH(calcs!$D219,'2018_commission_structure-Start'!$A$21:$A$24,0),MATCH(calcs!Q$1,'2018_commission_structure-Start'!$A$21:$I$21,0)),0)</f>
        <v>0</v>
      </c>
      <c r="R219" s="6">
        <f>IF(G219&gt;K219,(G219-K219)*INDEX('2018_commission_structure-Start'!$A$21:$I$24,MATCH(calcs!$D219,'2018_commission_structure-Start'!$A$21:$A$24,0),MATCH(calcs!R$1,'2018_commission_structure-Start'!$A$21:$I$21,0)),0)</f>
        <v>0</v>
      </c>
      <c r="S219" s="6">
        <f t="shared" si="27"/>
        <v>59594</v>
      </c>
      <c r="T219" s="6">
        <f t="shared" si="23"/>
        <v>114914</v>
      </c>
    </row>
    <row r="220" spans="1:20" x14ac:dyDescent="0.3">
      <c r="A220">
        <v>5623896162</v>
      </c>
      <c r="B220" t="s">
        <v>440</v>
      </c>
      <c r="C220" t="s">
        <v>441</v>
      </c>
      <c r="D220" t="s">
        <v>29</v>
      </c>
      <c r="E220" s="2">
        <v>74626</v>
      </c>
      <c r="F220">
        <f>COUNTIF(deals_closed!D:D,base_salary!A220)</f>
        <v>17</v>
      </c>
      <c r="G220" s="2">
        <f>SUMIF(deals_closed!D:D,calcs!A220,deals_closed!C:C)</f>
        <v>456453</v>
      </c>
      <c r="H220" s="2">
        <f>VLOOKUP(D220,'2018_commission_structure-Start'!$A$21:$I$24,9,FALSE)</f>
        <v>600000</v>
      </c>
      <c r="I220" s="6">
        <f t="shared" si="24"/>
        <v>750000</v>
      </c>
      <c r="J220" s="9">
        <f t="shared" si="25"/>
        <v>900000</v>
      </c>
      <c r="K220" s="9">
        <f t="shared" si="26"/>
        <v>1200000</v>
      </c>
      <c r="L220" s="8">
        <f t="shared" si="21"/>
        <v>0.76075499999999996</v>
      </c>
      <c r="M220" t="str">
        <f t="shared" si="22"/>
        <v>0-100%</v>
      </c>
      <c r="N220" s="6">
        <f>MIN(H220,G220)*INDEX('2018_commission_structure-Start'!$A$21:$I$24,MATCH(calcs!$D220,'2018_commission_structure-Start'!$A$21:$A$24,0),MATCH(calcs!N$1,'2018_commission_structure-Start'!$A$21:$I$21,0))</f>
        <v>59338.89</v>
      </c>
      <c r="O220" s="2">
        <f>IF($G220&gt;H220,MIN($G220-H220,I220-H220)*INDEX('2018_commission_structure-Start'!$A$21:$I$24,MATCH(calcs!$D220,'2018_commission_structure-Start'!$A$21:$A$24,0),MATCH(calcs!O$1,'2018_commission_structure-Start'!$A$21:$I$21,0)),0)</f>
        <v>0</v>
      </c>
      <c r="P220" s="2">
        <f>IF($G220&gt;I220,MIN($G220-I220,J220-I220)*INDEX('2018_commission_structure-Start'!$A$21:$I$24,MATCH(calcs!$D220,'2018_commission_structure-Start'!$A$21:$A$24,0),MATCH(calcs!P$1,'2018_commission_structure-Start'!$A$21:$I$21,0)),0)</f>
        <v>0</v>
      </c>
      <c r="Q220" s="2">
        <f>IF($G220&gt;J220,MIN($G220-J220,K220-J220)*INDEX('2018_commission_structure-Start'!$A$21:$I$24,MATCH(calcs!$D220,'2018_commission_structure-Start'!$A$21:$A$24,0),MATCH(calcs!Q$1,'2018_commission_structure-Start'!$A$21:$I$21,0)),0)</f>
        <v>0</v>
      </c>
      <c r="R220" s="6">
        <f>IF(G220&gt;K220,(G220-K220)*INDEX('2018_commission_structure-Start'!$A$21:$I$24,MATCH(calcs!$D220,'2018_commission_structure-Start'!$A$21:$A$24,0),MATCH(calcs!R$1,'2018_commission_structure-Start'!$A$21:$I$21,0)),0)</f>
        <v>0</v>
      </c>
      <c r="S220" s="6">
        <f t="shared" si="27"/>
        <v>59338.89</v>
      </c>
      <c r="T220" s="6">
        <f t="shared" si="23"/>
        <v>133964.89000000001</v>
      </c>
    </row>
    <row r="221" spans="1:20" x14ac:dyDescent="0.3">
      <c r="A221">
        <v>7906441400</v>
      </c>
      <c r="B221" t="s">
        <v>442</v>
      </c>
      <c r="C221" t="s">
        <v>443</v>
      </c>
      <c r="D221" t="s">
        <v>7</v>
      </c>
      <c r="E221" s="2">
        <v>46268</v>
      </c>
      <c r="F221">
        <f>COUNTIF(deals_closed!D:D,base_salary!A221)</f>
        <v>22</v>
      </c>
      <c r="G221" s="2">
        <f>SUMIF(deals_closed!D:D,calcs!A221,deals_closed!C:C)</f>
        <v>640512</v>
      </c>
      <c r="H221" s="2">
        <f>VLOOKUP(D221,'2018_commission_structure-Start'!$A$21:$I$24,9,FALSE)</f>
        <v>500000</v>
      </c>
      <c r="I221" s="6">
        <f t="shared" si="24"/>
        <v>625000</v>
      </c>
      <c r="J221" s="9">
        <f t="shared" si="25"/>
        <v>750000</v>
      </c>
      <c r="K221" s="9">
        <f t="shared" si="26"/>
        <v>1000000</v>
      </c>
      <c r="L221" s="8">
        <f t="shared" si="21"/>
        <v>1.2810239999999999</v>
      </c>
      <c r="M221" t="str">
        <f t="shared" si="22"/>
        <v>125-150%</v>
      </c>
      <c r="N221" s="6">
        <f>MIN(H221,G221)*INDEX('2018_commission_structure-Start'!$A$21:$I$24,MATCH(calcs!$D221,'2018_commission_structure-Start'!$A$21:$A$24,0),MATCH(calcs!N$1,'2018_commission_structure-Start'!$A$21:$I$21,0))</f>
        <v>50000</v>
      </c>
      <c r="O221" s="2">
        <f>IF($G221&gt;H221,MIN($G221-H221,I221-H221)*INDEX('2018_commission_structure-Start'!$A$21:$I$24,MATCH(calcs!$D221,'2018_commission_structure-Start'!$A$21:$A$24,0),MATCH(calcs!O$1,'2018_commission_structure-Start'!$A$21:$I$21,0)),0)</f>
        <v>18750</v>
      </c>
      <c r="P221" s="2">
        <f>IF($G221&gt;I221,MIN($G221-I221,J221-I221)*INDEX('2018_commission_structure-Start'!$A$21:$I$24,MATCH(calcs!$D221,'2018_commission_structure-Start'!$A$21:$A$24,0),MATCH(calcs!P$1,'2018_commission_structure-Start'!$A$21:$I$21,0)),0)</f>
        <v>2792.16</v>
      </c>
      <c r="Q221" s="2">
        <f>IF($G221&gt;J221,MIN($G221-J221,K221-J221)*INDEX('2018_commission_structure-Start'!$A$21:$I$24,MATCH(calcs!$D221,'2018_commission_structure-Start'!$A$21:$A$24,0),MATCH(calcs!Q$1,'2018_commission_structure-Start'!$A$21:$I$21,0)),0)</f>
        <v>0</v>
      </c>
      <c r="R221" s="6">
        <f>IF(G221&gt;K221,(G221-K221)*INDEX('2018_commission_structure-Start'!$A$21:$I$24,MATCH(calcs!$D221,'2018_commission_structure-Start'!$A$21:$A$24,0),MATCH(calcs!R$1,'2018_commission_structure-Start'!$A$21:$I$21,0)),0)</f>
        <v>0</v>
      </c>
      <c r="S221" s="6">
        <f t="shared" si="27"/>
        <v>71542.16</v>
      </c>
      <c r="T221" s="6">
        <f t="shared" si="23"/>
        <v>117810.16</v>
      </c>
    </row>
    <row r="222" spans="1:20" x14ac:dyDescent="0.3">
      <c r="A222">
        <v>7233077789</v>
      </c>
      <c r="B222" t="s">
        <v>444</v>
      </c>
      <c r="C222" t="s">
        <v>445</v>
      </c>
      <c r="D222" t="s">
        <v>7</v>
      </c>
      <c r="E222" s="2">
        <v>43173</v>
      </c>
      <c r="F222">
        <f>COUNTIF(deals_closed!D:D,base_salary!A222)</f>
        <v>18</v>
      </c>
      <c r="G222" s="2">
        <f>SUMIF(deals_closed!D:D,calcs!A222,deals_closed!C:C)</f>
        <v>600732</v>
      </c>
      <c r="H222" s="2">
        <f>VLOOKUP(D222,'2018_commission_structure-Start'!$A$21:$I$24,9,FALSE)</f>
        <v>500000</v>
      </c>
      <c r="I222" s="6">
        <f t="shared" si="24"/>
        <v>625000</v>
      </c>
      <c r="J222" s="9">
        <f t="shared" si="25"/>
        <v>750000</v>
      </c>
      <c r="K222" s="9">
        <f t="shared" si="26"/>
        <v>1000000</v>
      </c>
      <c r="L222" s="8">
        <f t="shared" si="21"/>
        <v>1.2014640000000001</v>
      </c>
      <c r="M222" t="str">
        <f t="shared" si="22"/>
        <v>100-125%</v>
      </c>
      <c r="N222" s="6">
        <f>MIN(H222,G222)*INDEX('2018_commission_structure-Start'!$A$21:$I$24,MATCH(calcs!$D222,'2018_commission_structure-Start'!$A$21:$A$24,0),MATCH(calcs!N$1,'2018_commission_structure-Start'!$A$21:$I$21,0))</f>
        <v>50000</v>
      </c>
      <c r="O222" s="2">
        <f>IF($G222&gt;H222,MIN($G222-H222,I222-H222)*INDEX('2018_commission_structure-Start'!$A$21:$I$24,MATCH(calcs!$D222,'2018_commission_structure-Start'!$A$21:$A$24,0),MATCH(calcs!O$1,'2018_commission_structure-Start'!$A$21:$I$21,0)),0)</f>
        <v>15109.8</v>
      </c>
      <c r="P222" s="2">
        <f>IF($G222&gt;I222,MIN($G222-I222,J222-I222)*INDEX('2018_commission_structure-Start'!$A$21:$I$24,MATCH(calcs!$D222,'2018_commission_structure-Start'!$A$21:$A$24,0),MATCH(calcs!P$1,'2018_commission_structure-Start'!$A$21:$I$21,0)),0)</f>
        <v>0</v>
      </c>
      <c r="Q222" s="2">
        <f>IF($G222&gt;J222,MIN($G222-J222,K222-J222)*INDEX('2018_commission_structure-Start'!$A$21:$I$24,MATCH(calcs!$D222,'2018_commission_structure-Start'!$A$21:$A$24,0),MATCH(calcs!Q$1,'2018_commission_structure-Start'!$A$21:$I$21,0)),0)</f>
        <v>0</v>
      </c>
      <c r="R222" s="6">
        <f>IF(G222&gt;K222,(G222-K222)*INDEX('2018_commission_structure-Start'!$A$21:$I$24,MATCH(calcs!$D222,'2018_commission_structure-Start'!$A$21:$A$24,0),MATCH(calcs!R$1,'2018_commission_structure-Start'!$A$21:$I$21,0)),0)</f>
        <v>0</v>
      </c>
      <c r="S222" s="6">
        <f t="shared" si="27"/>
        <v>65109.8</v>
      </c>
      <c r="T222" s="6">
        <f t="shared" si="23"/>
        <v>108282.8</v>
      </c>
    </row>
    <row r="223" spans="1:20" x14ac:dyDescent="0.3">
      <c r="A223">
        <v>3497169404</v>
      </c>
      <c r="B223" t="s">
        <v>446</v>
      </c>
      <c r="C223" t="s">
        <v>447</v>
      </c>
      <c r="D223" t="s">
        <v>10</v>
      </c>
      <c r="E223" s="2">
        <v>89522</v>
      </c>
      <c r="F223">
        <f>COUNTIF(deals_closed!D:D,base_salary!A223)</f>
        <v>19</v>
      </c>
      <c r="G223" s="2">
        <f>SUMIF(deals_closed!D:D,calcs!A223,deals_closed!C:C)</f>
        <v>700830</v>
      </c>
      <c r="H223" s="2">
        <f>VLOOKUP(D223,'2018_commission_structure-Start'!$A$21:$I$24,9,FALSE)</f>
        <v>750000</v>
      </c>
      <c r="I223" s="6">
        <f t="shared" si="24"/>
        <v>937500</v>
      </c>
      <c r="J223" s="9">
        <f t="shared" si="25"/>
        <v>1125000</v>
      </c>
      <c r="K223" s="9">
        <f t="shared" si="26"/>
        <v>1500000</v>
      </c>
      <c r="L223" s="8">
        <f t="shared" si="21"/>
        <v>0.93444000000000005</v>
      </c>
      <c r="M223" t="str">
        <f t="shared" si="22"/>
        <v>0-100%</v>
      </c>
      <c r="N223" s="6">
        <f>MIN(H223,G223)*INDEX('2018_commission_structure-Start'!$A$21:$I$24,MATCH(calcs!$D223,'2018_commission_structure-Start'!$A$21:$A$24,0),MATCH(calcs!N$1,'2018_commission_structure-Start'!$A$21:$I$21,0))</f>
        <v>105124.5</v>
      </c>
      <c r="O223" s="2">
        <f>IF($G223&gt;H223,MIN($G223-H223,I223-H223)*INDEX('2018_commission_structure-Start'!$A$21:$I$24,MATCH(calcs!$D223,'2018_commission_structure-Start'!$A$21:$A$24,0),MATCH(calcs!O$1,'2018_commission_structure-Start'!$A$21:$I$21,0)),0)</f>
        <v>0</v>
      </c>
      <c r="P223" s="2">
        <f>IF($G223&gt;I223,MIN($G223-I223,J223-I223)*INDEX('2018_commission_structure-Start'!$A$21:$I$24,MATCH(calcs!$D223,'2018_commission_structure-Start'!$A$21:$A$24,0),MATCH(calcs!P$1,'2018_commission_structure-Start'!$A$21:$I$21,0)),0)</f>
        <v>0</v>
      </c>
      <c r="Q223" s="2">
        <f>IF($G223&gt;J223,MIN($G223-J223,K223-J223)*INDEX('2018_commission_structure-Start'!$A$21:$I$24,MATCH(calcs!$D223,'2018_commission_structure-Start'!$A$21:$A$24,0),MATCH(calcs!Q$1,'2018_commission_structure-Start'!$A$21:$I$21,0)),0)</f>
        <v>0</v>
      </c>
      <c r="R223" s="6">
        <f>IF(G223&gt;K223,(G223-K223)*INDEX('2018_commission_structure-Start'!$A$21:$I$24,MATCH(calcs!$D223,'2018_commission_structure-Start'!$A$21:$A$24,0),MATCH(calcs!R$1,'2018_commission_structure-Start'!$A$21:$I$21,0)),0)</f>
        <v>0</v>
      </c>
      <c r="S223" s="6">
        <f t="shared" si="27"/>
        <v>105124.5</v>
      </c>
      <c r="T223" s="6">
        <f t="shared" si="23"/>
        <v>194646.5</v>
      </c>
    </row>
    <row r="224" spans="1:20" x14ac:dyDescent="0.3">
      <c r="A224">
        <v>8187246642</v>
      </c>
      <c r="B224" t="s">
        <v>448</v>
      </c>
      <c r="C224" t="s">
        <v>449</v>
      </c>
      <c r="D224" t="s">
        <v>29</v>
      </c>
      <c r="E224" s="2">
        <v>59840</v>
      </c>
      <c r="F224">
        <f>COUNTIF(deals_closed!D:D,base_salary!A224)</f>
        <v>19</v>
      </c>
      <c r="G224" s="2">
        <f>SUMIF(deals_closed!D:D,calcs!A224,deals_closed!C:C)</f>
        <v>673714</v>
      </c>
      <c r="H224" s="2">
        <f>VLOOKUP(D224,'2018_commission_structure-Start'!$A$21:$I$24,9,FALSE)</f>
        <v>600000</v>
      </c>
      <c r="I224" s="6">
        <f t="shared" si="24"/>
        <v>750000</v>
      </c>
      <c r="J224" s="9">
        <f t="shared" si="25"/>
        <v>900000</v>
      </c>
      <c r="K224" s="9">
        <f t="shared" si="26"/>
        <v>1200000</v>
      </c>
      <c r="L224" s="8">
        <f t="shared" si="21"/>
        <v>1.1228566666666666</v>
      </c>
      <c r="M224" t="str">
        <f t="shared" si="22"/>
        <v>100-125%</v>
      </c>
      <c r="N224" s="6">
        <f>MIN(H224,G224)*INDEX('2018_commission_structure-Start'!$A$21:$I$24,MATCH(calcs!$D224,'2018_commission_structure-Start'!$A$21:$A$24,0),MATCH(calcs!N$1,'2018_commission_structure-Start'!$A$21:$I$21,0))</f>
        <v>78000</v>
      </c>
      <c r="O224" s="2">
        <f>IF($G224&gt;H224,MIN($G224-H224,I224-H224)*INDEX('2018_commission_structure-Start'!$A$21:$I$24,MATCH(calcs!$D224,'2018_commission_structure-Start'!$A$21:$A$24,0),MATCH(calcs!O$1,'2018_commission_structure-Start'!$A$21:$I$21,0)),0)</f>
        <v>12531.380000000001</v>
      </c>
      <c r="P224" s="2">
        <f>IF($G224&gt;I224,MIN($G224-I224,J224-I224)*INDEX('2018_commission_structure-Start'!$A$21:$I$24,MATCH(calcs!$D224,'2018_commission_structure-Start'!$A$21:$A$24,0),MATCH(calcs!P$1,'2018_commission_structure-Start'!$A$21:$I$21,0)),0)</f>
        <v>0</v>
      </c>
      <c r="Q224" s="2">
        <f>IF($G224&gt;J224,MIN($G224-J224,K224-J224)*INDEX('2018_commission_structure-Start'!$A$21:$I$24,MATCH(calcs!$D224,'2018_commission_structure-Start'!$A$21:$A$24,0),MATCH(calcs!Q$1,'2018_commission_structure-Start'!$A$21:$I$21,0)),0)</f>
        <v>0</v>
      </c>
      <c r="R224" s="6">
        <f>IF(G224&gt;K224,(G224-K224)*INDEX('2018_commission_structure-Start'!$A$21:$I$24,MATCH(calcs!$D224,'2018_commission_structure-Start'!$A$21:$A$24,0),MATCH(calcs!R$1,'2018_commission_structure-Start'!$A$21:$I$21,0)),0)</f>
        <v>0</v>
      </c>
      <c r="S224" s="6">
        <f t="shared" si="27"/>
        <v>90531.38</v>
      </c>
      <c r="T224" s="6">
        <f t="shared" si="23"/>
        <v>150371.38</v>
      </c>
    </row>
    <row r="225" spans="1:20" x14ac:dyDescent="0.3">
      <c r="A225">
        <v>5975948169</v>
      </c>
      <c r="B225" t="s">
        <v>450</v>
      </c>
      <c r="C225" t="s">
        <v>451</v>
      </c>
      <c r="D225" t="s">
        <v>10</v>
      </c>
      <c r="E225" s="2">
        <v>122368</v>
      </c>
      <c r="F225">
        <f>COUNTIF(deals_closed!D:D,base_salary!A225)</f>
        <v>13</v>
      </c>
      <c r="G225" s="2">
        <f>SUMIF(deals_closed!D:D,calcs!A225,deals_closed!C:C)</f>
        <v>416902</v>
      </c>
      <c r="H225" s="2">
        <f>VLOOKUP(D225,'2018_commission_structure-Start'!$A$21:$I$24,9,FALSE)</f>
        <v>750000</v>
      </c>
      <c r="I225" s="6">
        <f t="shared" si="24"/>
        <v>937500</v>
      </c>
      <c r="J225" s="9">
        <f t="shared" si="25"/>
        <v>1125000</v>
      </c>
      <c r="K225" s="9">
        <f t="shared" si="26"/>
        <v>1500000</v>
      </c>
      <c r="L225" s="8">
        <f t="shared" si="21"/>
        <v>0.55586933333333333</v>
      </c>
      <c r="M225" t="str">
        <f t="shared" si="22"/>
        <v>0-100%</v>
      </c>
      <c r="N225" s="6">
        <f>MIN(H225,G225)*INDEX('2018_commission_structure-Start'!$A$21:$I$24,MATCH(calcs!$D225,'2018_commission_structure-Start'!$A$21:$A$24,0),MATCH(calcs!N$1,'2018_commission_structure-Start'!$A$21:$I$21,0))</f>
        <v>62535.299999999996</v>
      </c>
      <c r="O225" s="2">
        <f>IF($G225&gt;H225,MIN($G225-H225,I225-H225)*INDEX('2018_commission_structure-Start'!$A$21:$I$24,MATCH(calcs!$D225,'2018_commission_structure-Start'!$A$21:$A$24,0),MATCH(calcs!O$1,'2018_commission_structure-Start'!$A$21:$I$21,0)),0)</f>
        <v>0</v>
      </c>
      <c r="P225" s="2">
        <f>IF($G225&gt;I225,MIN($G225-I225,J225-I225)*INDEX('2018_commission_structure-Start'!$A$21:$I$24,MATCH(calcs!$D225,'2018_commission_structure-Start'!$A$21:$A$24,0),MATCH(calcs!P$1,'2018_commission_structure-Start'!$A$21:$I$21,0)),0)</f>
        <v>0</v>
      </c>
      <c r="Q225" s="2">
        <f>IF($G225&gt;J225,MIN($G225-J225,K225-J225)*INDEX('2018_commission_structure-Start'!$A$21:$I$24,MATCH(calcs!$D225,'2018_commission_structure-Start'!$A$21:$A$24,0),MATCH(calcs!Q$1,'2018_commission_structure-Start'!$A$21:$I$21,0)),0)</f>
        <v>0</v>
      </c>
      <c r="R225" s="6">
        <f>IF(G225&gt;K225,(G225-K225)*INDEX('2018_commission_structure-Start'!$A$21:$I$24,MATCH(calcs!$D225,'2018_commission_structure-Start'!$A$21:$A$24,0),MATCH(calcs!R$1,'2018_commission_structure-Start'!$A$21:$I$21,0)),0)</f>
        <v>0</v>
      </c>
      <c r="S225" s="6">
        <f t="shared" si="27"/>
        <v>62535.299999999996</v>
      </c>
      <c r="T225" s="6">
        <f t="shared" si="23"/>
        <v>184903.3</v>
      </c>
    </row>
    <row r="226" spans="1:20" x14ac:dyDescent="0.3">
      <c r="A226">
        <v>1371021422</v>
      </c>
      <c r="B226" t="s">
        <v>85</v>
      </c>
      <c r="C226" t="s">
        <v>452</v>
      </c>
      <c r="D226" t="s">
        <v>29</v>
      </c>
      <c r="E226" s="2">
        <v>55264</v>
      </c>
      <c r="F226">
        <f>COUNTIF(deals_closed!D:D,base_salary!A226)</f>
        <v>21</v>
      </c>
      <c r="G226" s="2">
        <f>SUMIF(deals_closed!D:D,calcs!A226,deals_closed!C:C)</f>
        <v>735042</v>
      </c>
      <c r="H226" s="2">
        <f>VLOOKUP(D226,'2018_commission_structure-Start'!$A$21:$I$24,9,FALSE)</f>
        <v>600000</v>
      </c>
      <c r="I226" s="6">
        <f t="shared" si="24"/>
        <v>750000</v>
      </c>
      <c r="J226" s="9">
        <f t="shared" si="25"/>
        <v>900000</v>
      </c>
      <c r="K226" s="9">
        <f t="shared" si="26"/>
        <v>1200000</v>
      </c>
      <c r="L226" s="8">
        <f t="shared" si="21"/>
        <v>1.2250700000000001</v>
      </c>
      <c r="M226" t="str">
        <f t="shared" si="22"/>
        <v>100-125%</v>
      </c>
      <c r="N226" s="6">
        <f>MIN(H226,G226)*INDEX('2018_commission_structure-Start'!$A$21:$I$24,MATCH(calcs!$D226,'2018_commission_structure-Start'!$A$21:$A$24,0),MATCH(calcs!N$1,'2018_commission_structure-Start'!$A$21:$I$21,0))</f>
        <v>78000</v>
      </c>
      <c r="O226" s="2">
        <f>IF($G226&gt;H226,MIN($G226-H226,I226-H226)*INDEX('2018_commission_structure-Start'!$A$21:$I$24,MATCH(calcs!$D226,'2018_commission_structure-Start'!$A$21:$A$24,0),MATCH(calcs!O$1,'2018_commission_structure-Start'!$A$21:$I$21,0)),0)</f>
        <v>22957.140000000003</v>
      </c>
      <c r="P226" s="2">
        <f>IF($G226&gt;I226,MIN($G226-I226,J226-I226)*INDEX('2018_commission_structure-Start'!$A$21:$I$24,MATCH(calcs!$D226,'2018_commission_structure-Start'!$A$21:$A$24,0),MATCH(calcs!P$1,'2018_commission_structure-Start'!$A$21:$I$21,0)),0)</f>
        <v>0</v>
      </c>
      <c r="Q226" s="2">
        <f>IF($G226&gt;J226,MIN($G226-J226,K226-J226)*INDEX('2018_commission_structure-Start'!$A$21:$I$24,MATCH(calcs!$D226,'2018_commission_structure-Start'!$A$21:$A$24,0),MATCH(calcs!Q$1,'2018_commission_structure-Start'!$A$21:$I$21,0)),0)</f>
        <v>0</v>
      </c>
      <c r="R226" s="6">
        <f>IF(G226&gt;K226,(G226-K226)*INDEX('2018_commission_structure-Start'!$A$21:$I$24,MATCH(calcs!$D226,'2018_commission_structure-Start'!$A$21:$A$24,0),MATCH(calcs!R$1,'2018_commission_structure-Start'!$A$21:$I$21,0)),0)</f>
        <v>0</v>
      </c>
      <c r="S226" s="6">
        <f t="shared" si="27"/>
        <v>100957.14</v>
      </c>
      <c r="T226" s="6">
        <f t="shared" si="23"/>
        <v>156221.14000000001</v>
      </c>
    </row>
    <row r="227" spans="1:20" x14ac:dyDescent="0.3">
      <c r="A227">
        <v>6618120233</v>
      </c>
      <c r="B227" t="s">
        <v>453</v>
      </c>
      <c r="C227" t="s">
        <v>454</v>
      </c>
      <c r="D227" t="s">
        <v>29</v>
      </c>
      <c r="E227" s="2">
        <v>64077</v>
      </c>
      <c r="F227">
        <f>COUNTIF(deals_closed!D:D,base_salary!A227)</f>
        <v>16</v>
      </c>
      <c r="G227" s="2">
        <f>SUMIF(deals_closed!D:D,calcs!A227,deals_closed!C:C)</f>
        <v>625052</v>
      </c>
      <c r="H227" s="2">
        <f>VLOOKUP(D227,'2018_commission_structure-Start'!$A$21:$I$24,9,FALSE)</f>
        <v>600000</v>
      </c>
      <c r="I227" s="6">
        <f t="shared" si="24"/>
        <v>750000</v>
      </c>
      <c r="J227" s="9">
        <f t="shared" si="25"/>
        <v>900000</v>
      </c>
      <c r="K227" s="9">
        <f t="shared" si="26"/>
        <v>1200000</v>
      </c>
      <c r="L227" s="8">
        <f t="shared" si="21"/>
        <v>1.0417533333333333</v>
      </c>
      <c r="M227" t="str">
        <f t="shared" si="22"/>
        <v>100-125%</v>
      </c>
      <c r="N227" s="6">
        <f>MIN(H227,G227)*INDEX('2018_commission_structure-Start'!$A$21:$I$24,MATCH(calcs!$D227,'2018_commission_structure-Start'!$A$21:$A$24,0),MATCH(calcs!N$1,'2018_commission_structure-Start'!$A$21:$I$21,0))</f>
        <v>78000</v>
      </c>
      <c r="O227" s="2">
        <f>IF($G227&gt;H227,MIN($G227-H227,I227-H227)*INDEX('2018_commission_structure-Start'!$A$21:$I$24,MATCH(calcs!$D227,'2018_commission_structure-Start'!$A$21:$A$24,0),MATCH(calcs!O$1,'2018_commission_structure-Start'!$A$21:$I$21,0)),0)</f>
        <v>4258.84</v>
      </c>
      <c r="P227" s="2">
        <f>IF($G227&gt;I227,MIN($G227-I227,J227-I227)*INDEX('2018_commission_structure-Start'!$A$21:$I$24,MATCH(calcs!$D227,'2018_commission_structure-Start'!$A$21:$A$24,0),MATCH(calcs!P$1,'2018_commission_structure-Start'!$A$21:$I$21,0)),0)</f>
        <v>0</v>
      </c>
      <c r="Q227" s="2">
        <f>IF($G227&gt;J227,MIN($G227-J227,K227-J227)*INDEX('2018_commission_structure-Start'!$A$21:$I$24,MATCH(calcs!$D227,'2018_commission_structure-Start'!$A$21:$A$24,0),MATCH(calcs!Q$1,'2018_commission_structure-Start'!$A$21:$I$21,0)),0)</f>
        <v>0</v>
      </c>
      <c r="R227" s="6">
        <f>IF(G227&gt;K227,(G227-K227)*INDEX('2018_commission_structure-Start'!$A$21:$I$24,MATCH(calcs!$D227,'2018_commission_structure-Start'!$A$21:$A$24,0),MATCH(calcs!R$1,'2018_commission_structure-Start'!$A$21:$I$21,0)),0)</f>
        <v>0</v>
      </c>
      <c r="S227" s="6">
        <f t="shared" si="27"/>
        <v>82258.84</v>
      </c>
      <c r="T227" s="6">
        <f t="shared" si="23"/>
        <v>146335.84</v>
      </c>
    </row>
    <row r="228" spans="1:20" x14ac:dyDescent="0.3">
      <c r="A228">
        <v>2408183758</v>
      </c>
      <c r="B228" t="s">
        <v>455</v>
      </c>
      <c r="C228" t="s">
        <v>456</v>
      </c>
      <c r="D228" t="s">
        <v>10</v>
      </c>
      <c r="E228" s="2">
        <v>121981</v>
      </c>
      <c r="F228">
        <f>COUNTIF(deals_closed!D:D,base_salary!A228)</f>
        <v>20</v>
      </c>
      <c r="G228" s="2">
        <f>SUMIF(deals_closed!D:D,calcs!A228,deals_closed!C:C)</f>
        <v>704699</v>
      </c>
      <c r="H228" s="2">
        <f>VLOOKUP(D228,'2018_commission_structure-Start'!$A$21:$I$24,9,FALSE)</f>
        <v>750000</v>
      </c>
      <c r="I228" s="6">
        <f t="shared" si="24"/>
        <v>937500</v>
      </c>
      <c r="J228" s="9">
        <f t="shared" si="25"/>
        <v>1125000</v>
      </c>
      <c r="K228" s="9">
        <f t="shared" si="26"/>
        <v>1500000</v>
      </c>
      <c r="L228" s="8">
        <f t="shared" si="21"/>
        <v>0.93959866666666669</v>
      </c>
      <c r="M228" t="str">
        <f t="shared" si="22"/>
        <v>0-100%</v>
      </c>
      <c r="N228" s="6">
        <f>MIN(H228,G228)*INDEX('2018_commission_structure-Start'!$A$21:$I$24,MATCH(calcs!$D228,'2018_commission_structure-Start'!$A$21:$A$24,0),MATCH(calcs!N$1,'2018_commission_structure-Start'!$A$21:$I$21,0))</f>
        <v>105704.84999999999</v>
      </c>
      <c r="O228" s="2">
        <f>IF($G228&gt;H228,MIN($G228-H228,I228-H228)*INDEX('2018_commission_structure-Start'!$A$21:$I$24,MATCH(calcs!$D228,'2018_commission_structure-Start'!$A$21:$A$24,0),MATCH(calcs!O$1,'2018_commission_structure-Start'!$A$21:$I$21,0)),0)</f>
        <v>0</v>
      </c>
      <c r="P228" s="2">
        <f>IF($G228&gt;I228,MIN($G228-I228,J228-I228)*INDEX('2018_commission_structure-Start'!$A$21:$I$24,MATCH(calcs!$D228,'2018_commission_structure-Start'!$A$21:$A$24,0),MATCH(calcs!P$1,'2018_commission_structure-Start'!$A$21:$I$21,0)),0)</f>
        <v>0</v>
      </c>
      <c r="Q228" s="2">
        <f>IF($G228&gt;J228,MIN($G228-J228,K228-J228)*INDEX('2018_commission_structure-Start'!$A$21:$I$24,MATCH(calcs!$D228,'2018_commission_structure-Start'!$A$21:$A$24,0),MATCH(calcs!Q$1,'2018_commission_structure-Start'!$A$21:$I$21,0)),0)</f>
        <v>0</v>
      </c>
      <c r="R228" s="6">
        <f>IF(G228&gt;K228,(G228-K228)*INDEX('2018_commission_structure-Start'!$A$21:$I$24,MATCH(calcs!$D228,'2018_commission_structure-Start'!$A$21:$A$24,0),MATCH(calcs!R$1,'2018_commission_structure-Start'!$A$21:$I$21,0)),0)</f>
        <v>0</v>
      </c>
      <c r="S228" s="6">
        <f t="shared" si="27"/>
        <v>105704.84999999999</v>
      </c>
      <c r="T228" s="6">
        <f t="shared" si="23"/>
        <v>227685.84999999998</v>
      </c>
    </row>
    <row r="229" spans="1:20" x14ac:dyDescent="0.3">
      <c r="A229">
        <v>2533903736</v>
      </c>
      <c r="B229" t="s">
        <v>457</v>
      </c>
      <c r="C229" t="s">
        <v>458</v>
      </c>
      <c r="D229" t="s">
        <v>7</v>
      </c>
      <c r="E229" s="2">
        <v>58051</v>
      </c>
      <c r="F229">
        <f>COUNTIF(deals_closed!D:D,base_salary!A229)</f>
        <v>23</v>
      </c>
      <c r="G229" s="2">
        <f>SUMIF(deals_closed!D:D,calcs!A229,deals_closed!C:C)</f>
        <v>747840</v>
      </c>
      <c r="H229" s="2">
        <f>VLOOKUP(D229,'2018_commission_structure-Start'!$A$21:$I$24,9,FALSE)</f>
        <v>500000</v>
      </c>
      <c r="I229" s="6">
        <f t="shared" si="24"/>
        <v>625000</v>
      </c>
      <c r="J229" s="9">
        <f t="shared" si="25"/>
        <v>750000</v>
      </c>
      <c r="K229" s="9">
        <f t="shared" si="26"/>
        <v>1000000</v>
      </c>
      <c r="L229" s="8">
        <f t="shared" si="21"/>
        <v>1.4956799999999999</v>
      </c>
      <c r="M229" t="str">
        <f t="shared" si="22"/>
        <v>125-150%</v>
      </c>
      <c r="N229" s="6">
        <f>MIN(H229,G229)*INDEX('2018_commission_structure-Start'!$A$21:$I$24,MATCH(calcs!$D229,'2018_commission_structure-Start'!$A$21:$A$24,0),MATCH(calcs!N$1,'2018_commission_structure-Start'!$A$21:$I$21,0))</f>
        <v>50000</v>
      </c>
      <c r="O229" s="2">
        <f>IF($G229&gt;H229,MIN($G229-H229,I229-H229)*INDEX('2018_commission_structure-Start'!$A$21:$I$24,MATCH(calcs!$D229,'2018_commission_structure-Start'!$A$21:$A$24,0),MATCH(calcs!O$1,'2018_commission_structure-Start'!$A$21:$I$21,0)),0)</f>
        <v>18750</v>
      </c>
      <c r="P229" s="2">
        <f>IF($G229&gt;I229,MIN($G229-I229,J229-I229)*INDEX('2018_commission_structure-Start'!$A$21:$I$24,MATCH(calcs!$D229,'2018_commission_structure-Start'!$A$21:$A$24,0),MATCH(calcs!P$1,'2018_commission_structure-Start'!$A$21:$I$21,0)),0)</f>
        <v>22111.200000000001</v>
      </c>
      <c r="Q229" s="2">
        <f>IF($G229&gt;J229,MIN($G229-J229,K229-J229)*INDEX('2018_commission_structure-Start'!$A$21:$I$24,MATCH(calcs!$D229,'2018_commission_structure-Start'!$A$21:$A$24,0),MATCH(calcs!Q$1,'2018_commission_structure-Start'!$A$21:$I$21,0)),0)</f>
        <v>0</v>
      </c>
      <c r="R229" s="6">
        <f>IF(G229&gt;K229,(G229-K229)*INDEX('2018_commission_structure-Start'!$A$21:$I$24,MATCH(calcs!$D229,'2018_commission_structure-Start'!$A$21:$A$24,0),MATCH(calcs!R$1,'2018_commission_structure-Start'!$A$21:$I$21,0)),0)</f>
        <v>0</v>
      </c>
      <c r="S229" s="6">
        <f t="shared" si="27"/>
        <v>90861.2</v>
      </c>
      <c r="T229" s="6">
        <f t="shared" si="23"/>
        <v>148912.20000000001</v>
      </c>
    </row>
    <row r="230" spans="1:20" x14ac:dyDescent="0.3">
      <c r="A230">
        <v>3779559293</v>
      </c>
      <c r="B230" t="s">
        <v>459</v>
      </c>
      <c r="C230" t="s">
        <v>460</v>
      </c>
      <c r="D230" t="s">
        <v>10</v>
      </c>
      <c r="E230" s="2">
        <v>95894</v>
      </c>
      <c r="F230">
        <f>COUNTIF(deals_closed!D:D,base_salary!A230)</f>
        <v>27</v>
      </c>
      <c r="G230" s="2">
        <f>SUMIF(deals_closed!D:D,calcs!A230,deals_closed!C:C)</f>
        <v>945909</v>
      </c>
      <c r="H230" s="2">
        <f>VLOOKUP(D230,'2018_commission_structure-Start'!$A$21:$I$24,9,FALSE)</f>
        <v>750000</v>
      </c>
      <c r="I230" s="6">
        <f t="shared" si="24"/>
        <v>937500</v>
      </c>
      <c r="J230" s="9">
        <f t="shared" si="25"/>
        <v>1125000</v>
      </c>
      <c r="K230" s="9">
        <f t="shared" si="26"/>
        <v>1500000</v>
      </c>
      <c r="L230" s="8">
        <f t="shared" si="21"/>
        <v>1.261212</v>
      </c>
      <c r="M230" t="str">
        <f t="shared" si="22"/>
        <v>125-150%</v>
      </c>
      <c r="N230" s="6">
        <f>MIN(H230,G230)*INDEX('2018_commission_structure-Start'!$A$21:$I$24,MATCH(calcs!$D230,'2018_commission_structure-Start'!$A$21:$A$24,0),MATCH(calcs!N$1,'2018_commission_structure-Start'!$A$21:$I$21,0))</f>
        <v>112500</v>
      </c>
      <c r="O230" s="2">
        <f>IF($G230&gt;H230,MIN($G230-H230,I230-H230)*INDEX('2018_commission_structure-Start'!$A$21:$I$24,MATCH(calcs!$D230,'2018_commission_structure-Start'!$A$21:$A$24,0),MATCH(calcs!O$1,'2018_commission_structure-Start'!$A$21:$I$21,0)),0)</f>
        <v>35625</v>
      </c>
      <c r="P230" s="2">
        <f>IF($G230&gt;I230,MIN($G230-I230,J230-I230)*INDEX('2018_commission_structure-Start'!$A$21:$I$24,MATCH(calcs!$D230,'2018_commission_structure-Start'!$A$21:$A$24,0),MATCH(calcs!P$1,'2018_commission_structure-Start'!$A$21:$I$21,0)),0)</f>
        <v>1934.0700000000002</v>
      </c>
      <c r="Q230" s="2">
        <f>IF($G230&gt;J230,MIN($G230-J230,K230-J230)*INDEX('2018_commission_structure-Start'!$A$21:$I$24,MATCH(calcs!$D230,'2018_commission_structure-Start'!$A$21:$A$24,0),MATCH(calcs!Q$1,'2018_commission_structure-Start'!$A$21:$I$21,0)),0)</f>
        <v>0</v>
      </c>
      <c r="R230" s="6">
        <f>IF(G230&gt;K230,(G230-K230)*INDEX('2018_commission_structure-Start'!$A$21:$I$24,MATCH(calcs!$D230,'2018_commission_structure-Start'!$A$21:$A$24,0),MATCH(calcs!R$1,'2018_commission_structure-Start'!$A$21:$I$21,0)),0)</f>
        <v>0</v>
      </c>
      <c r="S230" s="6">
        <f t="shared" si="27"/>
        <v>150059.07</v>
      </c>
      <c r="T230" s="6">
        <f t="shared" si="23"/>
        <v>245953.07</v>
      </c>
    </row>
    <row r="231" spans="1:20" x14ac:dyDescent="0.3">
      <c r="A231">
        <v>5142790693</v>
      </c>
      <c r="B231" t="s">
        <v>461</v>
      </c>
      <c r="C231" t="s">
        <v>462</v>
      </c>
      <c r="D231" t="s">
        <v>10</v>
      </c>
      <c r="E231" s="2">
        <v>96841</v>
      </c>
      <c r="F231">
        <f>COUNTIF(deals_closed!D:D,base_salary!A231)</f>
        <v>20</v>
      </c>
      <c r="G231" s="2">
        <f>SUMIF(deals_closed!D:D,calcs!A231,deals_closed!C:C)</f>
        <v>705078</v>
      </c>
      <c r="H231" s="2">
        <f>VLOOKUP(D231,'2018_commission_structure-Start'!$A$21:$I$24,9,FALSE)</f>
        <v>750000</v>
      </c>
      <c r="I231" s="6">
        <f t="shared" si="24"/>
        <v>937500</v>
      </c>
      <c r="J231" s="9">
        <f t="shared" si="25"/>
        <v>1125000</v>
      </c>
      <c r="K231" s="9">
        <f t="shared" si="26"/>
        <v>1500000</v>
      </c>
      <c r="L231" s="8">
        <f t="shared" si="21"/>
        <v>0.94010400000000005</v>
      </c>
      <c r="M231" t="str">
        <f t="shared" si="22"/>
        <v>0-100%</v>
      </c>
      <c r="N231" s="6">
        <f>MIN(H231,G231)*INDEX('2018_commission_structure-Start'!$A$21:$I$24,MATCH(calcs!$D231,'2018_commission_structure-Start'!$A$21:$A$24,0),MATCH(calcs!N$1,'2018_commission_structure-Start'!$A$21:$I$21,0))</f>
        <v>105761.7</v>
      </c>
      <c r="O231" s="2">
        <f>IF($G231&gt;H231,MIN($G231-H231,I231-H231)*INDEX('2018_commission_structure-Start'!$A$21:$I$24,MATCH(calcs!$D231,'2018_commission_structure-Start'!$A$21:$A$24,0),MATCH(calcs!O$1,'2018_commission_structure-Start'!$A$21:$I$21,0)),0)</f>
        <v>0</v>
      </c>
      <c r="P231" s="2">
        <f>IF($G231&gt;I231,MIN($G231-I231,J231-I231)*INDEX('2018_commission_structure-Start'!$A$21:$I$24,MATCH(calcs!$D231,'2018_commission_structure-Start'!$A$21:$A$24,0),MATCH(calcs!P$1,'2018_commission_structure-Start'!$A$21:$I$21,0)),0)</f>
        <v>0</v>
      </c>
      <c r="Q231" s="2">
        <f>IF($G231&gt;J231,MIN($G231-J231,K231-J231)*INDEX('2018_commission_structure-Start'!$A$21:$I$24,MATCH(calcs!$D231,'2018_commission_structure-Start'!$A$21:$A$24,0),MATCH(calcs!Q$1,'2018_commission_structure-Start'!$A$21:$I$21,0)),0)</f>
        <v>0</v>
      </c>
      <c r="R231" s="6">
        <f>IF(G231&gt;K231,(G231-K231)*INDEX('2018_commission_structure-Start'!$A$21:$I$24,MATCH(calcs!$D231,'2018_commission_structure-Start'!$A$21:$A$24,0),MATCH(calcs!R$1,'2018_commission_structure-Start'!$A$21:$I$21,0)),0)</f>
        <v>0</v>
      </c>
      <c r="S231" s="6">
        <f t="shared" si="27"/>
        <v>105761.7</v>
      </c>
      <c r="T231" s="6">
        <f t="shared" si="23"/>
        <v>202602.7</v>
      </c>
    </row>
    <row r="232" spans="1:20" x14ac:dyDescent="0.3">
      <c r="A232">
        <v>4236713853</v>
      </c>
      <c r="B232" t="s">
        <v>463</v>
      </c>
      <c r="C232" t="s">
        <v>464</v>
      </c>
      <c r="D232" t="s">
        <v>10</v>
      </c>
      <c r="E232" s="2">
        <v>114723</v>
      </c>
      <c r="F232">
        <f>COUNTIF(deals_closed!D:D,base_salary!A232)</f>
        <v>15</v>
      </c>
      <c r="G232" s="2">
        <f>SUMIF(deals_closed!D:D,calcs!A232,deals_closed!C:C)</f>
        <v>637396</v>
      </c>
      <c r="H232" s="2">
        <f>VLOOKUP(D232,'2018_commission_structure-Start'!$A$21:$I$24,9,FALSE)</f>
        <v>750000</v>
      </c>
      <c r="I232" s="6">
        <f t="shared" si="24"/>
        <v>937500</v>
      </c>
      <c r="J232" s="9">
        <f t="shared" si="25"/>
        <v>1125000</v>
      </c>
      <c r="K232" s="9">
        <f t="shared" si="26"/>
        <v>1500000</v>
      </c>
      <c r="L232" s="8">
        <f t="shared" si="21"/>
        <v>0.84986133333333336</v>
      </c>
      <c r="M232" t="str">
        <f t="shared" si="22"/>
        <v>0-100%</v>
      </c>
      <c r="N232" s="6">
        <f>MIN(H232,G232)*INDEX('2018_commission_structure-Start'!$A$21:$I$24,MATCH(calcs!$D232,'2018_commission_structure-Start'!$A$21:$A$24,0),MATCH(calcs!N$1,'2018_commission_structure-Start'!$A$21:$I$21,0))</f>
        <v>95609.4</v>
      </c>
      <c r="O232" s="2">
        <f>IF($G232&gt;H232,MIN($G232-H232,I232-H232)*INDEX('2018_commission_structure-Start'!$A$21:$I$24,MATCH(calcs!$D232,'2018_commission_structure-Start'!$A$21:$A$24,0),MATCH(calcs!O$1,'2018_commission_structure-Start'!$A$21:$I$21,0)),0)</f>
        <v>0</v>
      </c>
      <c r="P232" s="2">
        <f>IF($G232&gt;I232,MIN($G232-I232,J232-I232)*INDEX('2018_commission_structure-Start'!$A$21:$I$24,MATCH(calcs!$D232,'2018_commission_structure-Start'!$A$21:$A$24,0),MATCH(calcs!P$1,'2018_commission_structure-Start'!$A$21:$I$21,0)),0)</f>
        <v>0</v>
      </c>
      <c r="Q232" s="2">
        <f>IF($G232&gt;J232,MIN($G232-J232,K232-J232)*INDEX('2018_commission_structure-Start'!$A$21:$I$24,MATCH(calcs!$D232,'2018_commission_structure-Start'!$A$21:$A$24,0),MATCH(calcs!Q$1,'2018_commission_structure-Start'!$A$21:$I$21,0)),0)</f>
        <v>0</v>
      </c>
      <c r="R232" s="6">
        <f>IF(G232&gt;K232,(G232-K232)*INDEX('2018_commission_structure-Start'!$A$21:$I$24,MATCH(calcs!$D232,'2018_commission_structure-Start'!$A$21:$A$24,0),MATCH(calcs!R$1,'2018_commission_structure-Start'!$A$21:$I$21,0)),0)</f>
        <v>0</v>
      </c>
      <c r="S232" s="6">
        <f t="shared" si="27"/>
        <v>95609.4</v>
      </c>
      <c r="T232" s="6">
        <f t="shared" si="23"/>
        <v>210332.4</v>
      </c>
    </row>
    <row r="233" spans="1:20" x14ac:dyDescent="0.3">
      <c r="A233">
        <v>4401069773</v>
      </c>
      <c r="B233" t="s">
        <v>325</v>
      </c>
      <c r="C233" t="s">
        <v>465</v>
      </c>
      <c r="D233" t="s">
        <v>29</v>
      </c>
      <c r="E233" s="2">
        <v>63754</v>
      </c>
      <c r="F233">
        <f>COUNTIF(deals_closed!D:D,base_salary!A233)</f>
        <v>21</v>
      </c>
      <c r="G233" s="2">
        <f>SUMIF(deals_closed!D:D,calcs!A233,deals_closed!C:C)</f>
        <v>702109</v>
      </c>
      <c r="H233" s="2">
        <f>VLOOKUP(D233,'2018_commission_structure-Start'!$A$21:$I$24,9,FALSE)</f>
        <v>600000</v>
      </c>
      <c r="I233" s="6">
        <f t="shared" si="24"/>
        <v>750000</v>
      </c>
      <c r="J233" s="9">
        <f t="shared" si="25"/>
        <v>900000</v>
      </c>
      <c r="K233" s="9">
        <f t="shared" si="26"/>
        <v>1200000</v>
      </c>
      <c r="L233" s="8">
        <f t="shared" si="21"/>
        <v>1.1701816666666667</v>
      </c>
      <c r="M233" t="str">
        <f t="shared" si="22"/>
        <v>100-125%</v>
      </c>
      <c r="N233" s="6">
        <f>MIN(H233,G233)*INDEX('2018_commission_structure-Start'!$A$21:$I$24,MATCH(calcs!$D233,'2018_commission_structure-Start'!$A$21:$A$24,0),MATCH(calcs!N$1,'2018_commission_structure-Start'!$A$21:$I$21,0))</f>
        <v>78000</v>
      </c>
      <c r="O233" s="2">
        <f>IF($G233&gt;H233,MIN($G233-H233,I233-H233)*INDEX('2018_commission_structure-Start'!$A$21:$I$24,MATCH(calcs!$D233,'2018_commission_structure-Start'!$A$21:$A$24,0),MATCH(calcs!O$1,'2018_commission_structure-Start'!$A$21:$I$21,0)),0)</f>
        <v>17358.530000000002</v>
      </c>
      <c r="P233" s="2">
        <f>IF($G233&gt;I233,MIN($G233-I233,J233-I233)*INDEX('2018_commission_structure-Start'!$A$21:$I$24,MATCH(calcs!$D233,'2018_commission_structure-Start'!$A$21:$A$24,0),MATCH(calcs!P$1,'2018_commission_structure-Start'!$A$21:$I$21,0)),0)</f>
        <v>0</v>
      </c>
      <c r="Q233" s="2">
        <f>IF($G233&gt;J233,MIN($G233-J233,K233-J233)*INDEX('2018_commission_structure-Start'!$A$21:$I$24,MATCH(calcs!$D233,'2018_commission_structure-Start'!$A$21:$A$24,0),MATCH(calcs!Q$1,'2018_commission_structure-Start'!$A$21:$I$21,0)),0)</f>
        <v>0</v>
      </c>
      <c r="R233" s="6">
        <f>IF(G233&gt;K233,(G233-K233)*INDEX('2018_commission_structure-Start'!$A$21:$I$24,MATCH(calcs!$D233,'2018_commission_structure-Start'!$A$21:$A$24,0),MATCH(calcs!R$1,'2018_commission_structure-Start'!$A$21:$I$21,0)),0)</f>
        <v>0</v>
      </c>
      <c r="S233" s="6">
        <f t="shared" si="27"/>
        <v>95358.53</v>
      </c>
      <c r="T233" s="6">
        <f t="shared" si="23"/>
        <v>159112.53</v>
      </c>
    </row>
    <row r="234" spans="1:20" x14ac:dyDescent="0.3">
      <c r="A234">
        <v>4689682046</v>
      </c>
      <c r="B234" t="s">
        <v>466</v>
      </c>
      <c r="C234" t="s">
        <v>467</v>
      </c>
      <c r="D234" t="s">
        <v>7</v>
      </c>
      <c r="E234" s="2">
        <v>61679</v>
      </c>
      <c r="F234">
        <f>COUNTIF(deals_closed!D:D,base_salary!A234)</f>
        <v>12</v>
      </c>
      <c r="G234" s="2">
        <f>SUMIF(deals_closed!D:D,calcs!A234,deals_closed!C:C)</f>
        <v>372405</v>
      </c>
      <c r="H234" s="2">
        <f>VLOOKUP(D234,'2018_commission_structure-Start'!$A$21:$I$24,9,FALSE)</f>
        <v>500000</v>
      </c>
      <c r="I234" s="6">
        <f t="shared" si="24"/>
        <v>625000</v>
      </c>
      <c r="J234" s="9">
        <f t="shared" si="25"/>
        <v>750000</v>
      </c>
      <c r="K234" s="9">
        <f t="shared" si="26"/>
        <v>1000000</v>
      </c>
      <c r="L234" s="8">
        <f t="shared" si="21"/>
        <v>0.74480999999999997</v>
      </c>
      <c r="M234" t="str">
        <f t="shared" si="22"/>
        <v>0-100%</v>
      </c>
      <c r="N234" s="6">
        <f>MIN(H234,G234)*INDEX('2018_commission_structure-Start'!$A$21:$I$24,MATCH(calcs!$D234,'2018_commission_structure-Start'!$A$21:$A$24,0),MATCH(calcs!N$1,'2018_commission_structure-Start'!$A$21:$I$21,0))</f>
        <v>37240.5</v>
      </c>
      <c r="O234" s="2">
        <f>IF($G234&gt;H234,MIN($G234-H234,I234-H234)*INDEX('2018_commission_structure-Start'!$A$21:$I$24,MATCH(calcs!$D234,'2018_commission_structure-Start'!$A$21:$A$24,0),MATCH(calcs!O$1,'2018_commission_structure-Start'!$A$21:$I$21,0)),0)</f>
        <v>0</v>
      </c>
      <c r="P234" s="2">
        <f>IF($G234&gt;I234,MIN($G234-I234,J234-I234)*INDEX('2018_commission_structure-Start'!$A$21:$I$24,MATCH(calcs!$D234,'2018_commission_structure-Start'!$A$21:$A$24,0),MATCH(calcs!P$1,'2018_commission_structure-Start'!$A$21:$I$21,0)),0)</f>
        <v>0</v>
      </c>
      <c r="Q234" s="2">
        <f>IF($G234&gt;J234,MIN($G234-J234,K234-J234)*INDEX('2018_commission_structure-Start'!$A$21:$I$24,MATCH(calcs!$D234,'2018_commission_structure-Start'!$A$21:$A$24,0),MATCH(calcs!Q$1,'2018_commission_structure-Start'!$A$21:$I$21,0)),0)</f>
        <v>0</v>
      </c>
      <c r="R234" s="6">
        <f>IF(G234&gt;K234,(G234-K234)*INDEX('2018_commission_structure-Start'!$A$21:$I$24,MATCH(calcs!$D234,'2018_commission_structure-Start'!$A$21:$A$24,0),MATCH(calcs!R$1,'2018_commission_structure-Start'!$A$21:$I$21,0)),0)</f>
        <v>0</v>
      </c>
      <c r="S234" s="6">
        <f t="shared" si="27"/>
        <v>37240.5</v>
      </c>
      <c r="T234" s="6">
        <f t="shared" si="23"/>
        <v>98919.5</v>
      </c>
    </row>
    <row r="235" spans="1:20" x14ac:dyDescent="0.3">
      <c r="A235">
        <v>2649428619</v>
      </c>
      <c r="B235" t="s">
        <v>468</v>
      </c>
      <c r="C235" t="s">
        <v>469</v>
      </c>
      <c r="D235" t="s">
        <v>29</v>
      </c>
      <c r="E235" s="2">
        <v>73372</v>
      </c>
      <c r="F235">
        <f>COUNTIF(deals_closed!D:D,base_salary!A235)</f>
        <v>14</v>
      </c>
      <c r="G235" s="2">
        <f>SUMIF(deals_closed!D:D,calcs!A235,deals_closed!C:C)</f>
        <v>440900</v>
      </c>
      <c r="H235" s="2">
        <f>VLOOKUP(D235,'2018_commission_structure-Start'!$A$21:$I$24,9,FALSE)</f>
        <v>600000</v>
      </c>
      <c r="I235" s="6">
        <f t="shared" si="24"/>
        <v>750000</v>
      </c>
      <c r="J235" s="9">
        <f t="shared" si="25"/>
        <v>900000</v>
      </c>
      <c r="K235" s="9">
        <f t="shared" si="26"/>
        <v>1200000</v>
      </c>
      <c r="L235" s="8">
        <f t="shared" si="21"/>
        <v>0.73483333333333334</v>
      </c>
      <c r="M235" t="str">
        <f t="shared" si="22"/>
        <v>0-100%</v>
      </c>
      <c r="N235" s="6">
        <f>MIN(H235,G235)*INDEX('2018_commission_structure-Start'!$A$21:$I$24,MATCH(calcs!$D235,'2018_commission_structure-Start'!$A$21:$A$24,0),MATCH(calcs!N$1,'2018_commission_structure-Start'!$A$21:$I$21,0))</f>
        <v>57317</v>
      </c>
      <c r="O235" s="2">
        <f>IF($G235&gt;H235,MIN($G235-H235,I235-H235)*INDEX('2018_commission_structure-Start'!$A$21:$I$24,MATCH(calcs!$D235,'2018_commission_structure-Start'!$A$21:$A$24,0),MATCH(calcs!O$1,'2018_commission_structure-Start'!$A$21:$I$21,0)),0)</f>
        <v>0</v>
      </c>
      <c r="P235" s="2">
        <f>IF($G235&gt;I235,MIN($G235-I235,J235-I235)*INDEX('2018_commission_structure-Start'!$A$21:$I$24,MATCH(calcs!$D235,'2018_commission_structure-Start'!$A$21:$A$24,0),MATCH(calcs!P$1,'2018_commission_structure-Start'!$A$21:$I$21,0)),0)</f>
        <v>0</v>
      </c>
      <c r="Q235" s="2">
        <f>IF($G235&gt;J235,MIN($G235-J235,K235-J235)*INDEX('2018_commission_structure-Start'!$A$21:$I$24,MATCH(calcs!$D235,'2018_commission_structure-Start'!$A$21:$A$24,0),MATCH(calcs!Q$1,'2018_commission_structure-Start'!$A$21:$I$21,0)),0)</f>
        <v>0</v>
      </c>
      <c r="R235" s="6">
        <f>IF(G235&gt;K235,(G235-K235)*INDEX('2018_commission_structure-Start'!$A$21:$I$24,MATCH(calcs!$D235,'2018_commission_structure-Start'!$A$21:$A$24,0),MATCH(calcs!R$1,'2018_commission_structure-Start'!$A$21:$I$21,0)),0)</f>
        <v>0</v>
      </c>
      <c r="S235" s="6">
        <f t="shared" si="27"/>
        <v>57317</v>
      </c>
      <c r="T235" s="6">
        <f t="shared" si="23"/>
        <v>130689</v>
      </c>
    </row>
    <row r="236" spans="1:20" x14ac:dyDescent="0.3">
      <c r="A236">
        <v>8264394108</v>
      </c>
      <c r="B236" t="s">
        <v>470</v>
      </c>
      <c r="C236" t="s">
        <v>471</v>
      </c>
      <c r="D236" t="s">
        <v>10</v>
      </c>
      <c r="E236" s="2">
        <v>113062</v>
      </c>
      <c r="F236">
        <f>COUNTIF(deals_closed!D:D,base_salary!A236)</f>
        <v>20</v>
      </c>
      <c r="G236" s="2">
        <f>SUMIF(deals_closed!D:D,calcs!A236,deals_closed!C:C)</f>
        <v>637004</v>
      </c>
      <c r="H236" s="2">
        <f>VLOOKUP(D236,'2018_commission_structure-Start'!$A$21:$I$24,9,FALSE)</f>
        <v>750000</v>
      </c>
      <c r="I236" s="6">
        <f t="shared" si="24"/>
        <v>937500</v>
      </c>
      <c r="J236" s="9">
        <f t="shared" si="25"/>
        <v>1125000</v>
      </c>
      <c r="K236" s="9">
        <f t="shared" si="26"/>
        <v>1500000</v>
      </c>
      <c r="L236" s="8">
        <f t="shared" si="21"/>
        <v>0.84933866666666669</v>
      </c>
      <c r="M236" t="str">
        <f t="shared" si="22"/>
        <v>0-100%</v>
      </c>
      <c r="N236" s="6">
        <f>MIN(H236,G236)*INDEX('2018_commission_structure-Start'!$A$21:$I$24,MATCH(calcs!$D236,'2018_commission_structure-Start'!$A$21:$A$24,0),MATCH(calcs!N$1,'2018_commission_structure-Start'!$A$21:$I$21,0))</f>
        <v>95550.599999999991</v>
      </c>
      <c r="O236" s="2">
        <f>IF($G236&gt;H236,MIN($G236-H236,I236-H236)*INDEX('2018_commission_structure-Start'!$A$21:$I$24,MATCH(calcs!$D236,'2018_commission_structure-Start'!$A$21:$A$24,0),MATCH(calcs!O$1,'2018_commission_structure-Start'!$A$21:$I$21,0)),0)</f>
        <v>0</v>
      </c>
      <c r="P236" s="2">
        <f>IF($G236&gt;I236,MIN($G236-I236,J236-I236)*INDEX('2018_commission_structure-Start'!$A$21:$I$24,MATCH(calcs!$D236,'2018_commission_structure-Start'!$A$21:$A$24,0),MATCH(calcs!P$1,'2018_commission_structure-Start'!$A$21:$I$21,0)),0)</f>
        <v>0</v>
      </c>
      <c r="Q236" s="2">
        <f>IF($G236&gt;J236,MIN($G236-J236,K236-J236)*INDEX('2018_commission_structure-Start'!$A$21:$I$24,MATCH(calcs!$D236,'2018_commission_structure-Start'!$A$21:$A$24,0),MATCH(calcs!Q$1,'2018_commission_structure-Start'!$A$21:$I$21,0)),0)</f>
        <v>0</v>
      </c>
      <c r="R236" s="6">
        <f>IF(G236&gt;K236,(G236-K236)*INDEX('2018_commission_structure-Start'!$A$21:$I$24,MATCH(calcs!$D236,'2018_commission_structure-Start'!$A$21:$A$24,0),MATCH(calcs!R$1,'2018_commission_structure-Start'!$A$21:$I$21,0)),0)</f>
        <v>0</v>
      </c>
      <c r="S236" s="6">
        <f t="shared" si="27"/>
        <v>95550.599999999991</v>
      </c>
      <c r="T236" s="6">
        <f t="shared" si="23"/>
        <v>208612.59999999998</v>
      </c>
    </row>
    <row r="237" spans="1:20" x14ac:dyDescent="0.3">
      <c r="A237">
        <v>9800744517</v>
      </c>
      <c r="B237" t="s">
        <v>472</v>
      </c>
      <c r="C237" t="s">
        <v>473</v>
      </c>
      <c r="D237" t="s">
        <v>10</v>
      </c>
      <c r="E237" s="2">
        <v>102178</v>
      </c>
      <c r="F237">
        <f>COUNTIF(deals_closed!D:D,base_salary!A237)</f>
        <v>22</v>
      </c>
      <c r="G237" s="2">
        <f>SUMIF(deals_closed!D:D,calcs!A237,deals_closed!C:C)</f>
        <v>751367</v>
      </c>
      <c r="H237" s="2">
        <f>VLOOKUP(D237,'2018_commission_structure-Start'!$A$21:$I$24,9,FALSE)</f>
        <v>750000</v>
      </c>
      <c r="I237" s="6">
        <f t="shared" si="24"/>
        <v>937500</v>
      </c>
      <c r="J237" s="9">
        <f t="shared" si="25"/>
        <v>1125000</v>
      </c>
      <c r="K237" s="9">
        <f t="shared" si="26"/>
        <v>1500000</v>
      </c>
      <c r="L237" s="8">
        <f t="shared" si="21"/>
        <v>1.0018226666666668</v>
      </c>
      <c r="M237" t="str">
        <f t="shared" si="22"/>
        <v>100-125%</v>
      </c>
      <c r="N237" s="6">
        <f>MIN(H237,G237)*INDEX('2018_commission_structure-Start'!$A$21:$I$24,MATCH(calcs!$D237,'2018_commission_structure-Start'!$A$21:$A$24,0),MATCH(calcs!N$1,'2018_commission_structure-Start'!$A$21:$I$21,0))</f>
        <v>112500</v>
      </c>
      <c r="O237" s="2">
        <f>IF($G237&gt;H237,MIN($G237-H237,I237-H237)*INDEX('2018_commission_structure-Start'!$A$21:$I$24,MATCH(calcs!$D237,'2018_commission_structure-Start'!$A$21:$A$24,0),MATCH(calcs!O$1,'2018_commission_structure-Start'!$A$21:$I$21,0)),0)</f>
        <v>259.73</v>
      </c>
      <c r="P237" s="2">
        <f>IF($G237&gt;I237,MIN($G237-I237,J237-I237)*INDEX('2018_commission_structure-Start'!$A$21:$I$24,MATCH(calcs!$D237,'2018_commission_structure-Start'!$A$21:$A$24,0),MATCH(calcs!P$1,'2018_commission_structure-Start'!$A$21:$I$21,0)),0)</f>
        <v>0</v>
      </c>
      <c r="Q237" s="2">
        <f>IF($G237&gt;J237,MIN($G237-J237,K237-J237)*INDEX('2018_commission_structure-Start'!$A$21:$I$24,MATCH(calcs!$D237,'2018_commission_structure-Start'!$A$21:$A$24,0),MATCH(calcs!Q$1,'2018_commission_structure-Start'!$A$21:$I$21,0)),0)</f>
        <v>0</v>
      </c>
      <c r="R237" s="6">
        <f>IF(G237&gt;K237,(G237-K237)*INDEX('2018_commission_structure-Start'!$A$21:$I$24,MATCH(calcs!$D237,'2018_commission_structure-Start'!$A$21:$A$24,0),MATCH(calcs!R$1,'2018_commission_structure-Start'!$A$21:$I$21,0)),0)</f>
        <v>0</v>
      </c>
      <c r="S237" s="6">
        <f t="shared" si="27"/>
        <v>112759.73</v>
      </c>
      <c r="T237" s="6">
        <f t="shared" si="23"/>
        <v>214937.72999999998</v>
      </c>
    </row>
    <row r="238" spans="1:20" x14ac:dyDescent="0.3">
      <c r="A238">
        <v>8249460030</v>
      </c>
      <c r="B238" t="s">
        <v>474</v>
      </c>
      <c r="C238" t="s">
        <v>475</v>
      </c>
      <c r="D238" t="s">
        <v>29</v>
      </c>
      <c r="E238" s="2">
        <v>78688</v>
      </c>
      <c r="F238">
        <f>COUNTIF(deals_closed!D:D,base_salary!A238)</f>
        <v>25</v>
      </c>
      <c r="G238" s="2">
        <f>SUMIF(deals_closed!D:D,calcs!A238,deals_closed!C:C)</f>
        <v>852493</v>
      </c>
      <c r="H238" s="2">
        <f>VLOOKUP(D238,'2018_commission_structure-Start'!$A$21:$I$24,9,FALSE)</f>
        <v>600000</v>
      </c>
      <c r="I238" s="6">
        <f t="shared" si="24"/>
        <v>750000</v>
      </c>
      <c r="J238" s="9">
        <f t="shared" si="25"/>
        <v>900000</v>
      </c>
      <c r="K238" s="9">
        <f t="shared" si="26"/>
        <v>1200000</v>
      </c>
      <c r="L238" s="8">
        <f t="shared" si="21"/>
        <v>1.4208216666666666</v>
      </c>
      <c r="M238" t="str">
        <f t="shared" si="22"/>
        <v>125-150%</v>
      </c>
      <c r="N238" s="6">
        <f>MIN(H238,G238)*INDEX('2018_commission_structure-Start'!$A$21:$I$24,MATCH(calcs!$D238,'2018_commission_structure-Start'!$A$21:$A$24,0),MATCH(calcs!N$1,'2018_commission_structure-Start'!$A$21:$I$21,0))</f>
        <v>78000</v>
      </c>
      <c r="O238" s="2">
        <f>IF($G238&gt;H238,MIN($G238-H238,I238-H238)*INDEX('2018_commission_structure-Start'!$A$21:$I$24,MATCH(calcs!$D238,'2018_commission_structure-Start'!$A$21:$A$24,0),MATCH(calcs!O$1,'2018_commission_structure-Start'!$A$21:$I$21,0)),0)</f>
        <v>25500.000000000004</v>
      </c>
      <c r="P238" s="2">
        <f>IF($G238&gt;I238,MIN($G238-I238,J238-I238)*INDEX('2018_commission_structure-Start'!$A$21:$I$24,MATCH(calcs!$D238,'2018_commission_structure-Start'!$A$21:$A$24,0),MATCH(calcs!P$1,'2018_commission_structure-Start'!$A$21:$I$21,0)),0)</f>
        <v>21523.53</v>
      </c>
      <c r="Q238" s="2">
        <f>IF($G238&gt;J238,MIN($G238-J238,K238-J238)*INDEX('2018_commission_structure-Start'!$A$21:$I$24,MATCH(calcs!$D238,'2018_commission_structure-Start'!$A$21:$A$24,0),MATCH(calcs!Q$1,'2018_commission_structure-Start'!$A$21:$I$21,0)),0)</f>
        <v>0</v>
      </c>
      <c r="R238" s="6">
        <f>IF(G238&gt;K238,(G238-K238)*INDEX('2018_commission_structure-Start'!$A$21:$I$24,MATCH(calcs!$D238,'2018_commission_structure-Start'!$A$21:$A$24,0),MATCH(calcs!R$1,'2018_commission_structure-Start'!$A$21:$I$21,0)),0)</f>
        <v>0</v>
      </c>
      <c r="S238" s="6">
        <f t="shared" si="27"/>
        <v>125023.53</v>
      </c>
      <c r="T238" s="6">
        <f t="shared" si="23"/>
        <v>203711.53</v>
      </c>
    </row>
    <row r="239" spans="1:20" x14ac:dyDescent="0.3">
      <c r="A239">
        <v>5134745579</v>
      </c>
      <c r="B239" t="s">
        <v>476</v>
      </c>
      <c r="C239" t="s">
        <v>477</v>
      </c>
      <c r="D239" t="s">
        <v>10</v>
      </c>
      <c r="E239" s="2">
        <v>84060</v>
      </c>
      <c r="F239">
        <f>COUNTIF(deals_closed!D:D,base_salary!A239)</f>
        <v>19</v>
      </c>
      <c r="G239" s="2">
        <f>SUMIF(deals_closed!D:D,calcs!A239,deals_closed!C:C)</f>
        <v>540162</v>
      </c>
      <c r="H239" s="2">
        <f>VLOOKUP(D239,'2018_commission_structure-Start'!$A$21:$I$24,9,FALSE)</f>
        <v>750000</v>
      </c>
      <c r="I239" s="6">
        <f t="shared" si="24"/>
        <v>937500</v>
      </c>
      <c r="J239" s="9">
        <f t="shared" si="25"/>
        <v>1125000</v>
      </c>
      <c r="K239" s="9">
        <f t="shared" si="26"/>
        <v>1500000</v>
      </c>
      <c r="L239" s="8">
        <f t="shared" si="21"/>
        <v>0.72021599999999997</v>
      </c>
      <c r="M239" t="str">
        <f t="shared" si="22"/>
        <v>0-100%</v>
      </c>
      <c r="N239" s="6">
        <f>MIN(H239,G239)*INDEX('2018_commission_structure-Start'!$A$21:$I$24,MATCH(calcs!$D239,'2018_commission_structure-Start'!$A$21:$A$24,0),MATCH(calcs!N$1,'2018_commission_structure-Start'!$A$21:$I$21,0))</f>
        <v>81024.3</v>
      </c>
      <c r="O239" s="2">
        <f>IF($G239&gt;H239,MIN($G239-H239,I239-H239)*INDEX('2018_commission_structure-Start'!$A$21:$I$24,MATCH(calcs!$D239,'2018_commission_structure-Start'!$A$21:$A$24,0),MATCH(calcs!O$1,'2018_commission_structure-Start'!$A$21:$I$21,0)),0)</f>
        <v>0</v>
      </c>
      <c r="P239" s="2">
        <f>IF($G239&gt;I239,MIN($G239-I239,J239-I239)*INDEX('2018_commission_structure-Start'!$A$21:$I$24,MATCH(calcs!$D239,'2018_commission_structure-Start'!$A$21:$A$24,0),MATCH(calcs!P$1,'2018_commission_structure-Start'!$A$21:$I$21,0)),0)</f>
        <v>0</v>
      </c>
      <c r="Q239" s="2">
        <f>IF($G239&gt;J239,MIN($G239-J239,K239-J239)*INDEX('2018_commission_structure-Start'!$A$21:$I$24,MATCH(calcs!$D239,'2018_commission_structure-Start'!$A$21:$A$24,0),MATCH(calcs!Q$1,'2018_commission_structure-Start'!$A$21:$I$21,0)),0)</f>
        <v>0</v>
      </c>
      <c r="R239" s="6">
        <f>IF(G239&gt;K239,(G239-K239)*INDEX('2018_commission_structure-Start'!$A$21:$I$24,MATCH(calcs!$D239,'2018_commission_structure-Start'!$A$21:$A$24,0),MATCH(calcs!R$1,'2018_commission_structure-Start'!$A$21:$I$21,0)),0)</f>
        <v>0</v>
      </c>
      <c r="S239" s="6">
        <f t="shared" si="27"/>
        <v>81024.3</v>
      </c>
      <c r="T239" s="6">
        <f t="shared" si="23"/>
        <v>165084.29999999999</v>
      </c>
    </row>
    <row r="240" spans="1:20" x14ac:dyDescent="0.3">
      <c r="A240">
        <v>4453705328</v>
      </c>
      <c r="B240" t="s">
        <v>478</v>
      </c>
      <c r="C240" t="s">
        <v>479</v>
      </c>
      <c r="D240" t="s">
        <v>29</v>
      </c>
      <c r="E240" s="2">
        <v>57398</v>
      </c>
      <c r="F240">
        <f>COUNTIF(deals_closed!D:D,base_salary!A240)</f>
        <v>23</v>
      </c>
      <c r="G240" s="2">
        <f>SUMIF(deals_closed!D:D,calcs!A240,deals_closed!C:C)</f>
        <v>834572</v>
      </c>
      <c r="H240" s="2">
        <f>VLOOKUP(D240,'2018_commission_structure-Start'!$A$21:$I$24,9,FALSE)</f>
        <v>600000</v>
      </c>
      <c r="I240" s="6">
        <f t="shared" si="24"/>
        <v>750000</v>
      </c>
      <c r="J240" s="9">
        <f t="shared" si="25"/>
        <v>900000</v>
      </c>
      <c r="K240" s="9">
        <f t="shared" si="26"/>
        <v>1200000</v>
      </c>
      <c r="L240" s="8">
        <f t="shared" si="21"/>
        <v>1.3909533333333333</v>
      </c>
      <c r="M240" t="str">
        <f t="shared" si="22"/>
        <v>125-150%</v>
      </c>
      <c r="N240" s="6">
        <f>MIN(H240,G240)*INDEX('2018_commission_structure-Start'!$A$21:$I$24,MATCH(calcs!$D240,'2018_commission_structure-Start'!$A$21:$A$24,0),MATCH(calcs!N$1,'2018_commission_structure-Start'!$A$21:$I$21,0))</f>
        <v>78000</v>
      </c>
      <c r="O240" s="2">
        <f>IF($G240&gt;H240,MIN($G240-H240,I240-H240)*INDEX('2018_commission_structure-Start'!$A$21:$I$24,MATCH(calcs!$D240,'2018_commission_structure-Start'!$A$21:$A$24,0),MATCH(calcs!O$1,'2018_commission_structure-Start'!$A$21:$I$21,0)),0)</f>
        <v>25500.000000000004</v>
      </c>
      <c r="P240" s="2">
        <f>IF($G240&gt;I240,MIN($G240-I240,J240-I240)*INDEX('2018_commission_structure-Start'!$A$21:$I$24,MATCH(calcs!$D240,'2018_commission_structure-Start'!$A$21:$A$24,0),MATCH(calcs!P$1,'2018_commission_structure-Start'!$A$21:$I$21,0)),0)</f>
        <v>17760.12</v>
      </c>
      <c r="Q240" s="2">
        <f>IF($G240&gt;J240,MIN($G240-J240,K240-J240)*INDEX('2018_commission_structure-Start'!$A$21:$I$24,MATCH(calcs!$D240,'2018_commission_structure-Start'!$A$21:$A$24,0),MATCH(calcs!Q$1,'2018_commission_structure-Start'!$A$21:$I$21,0)),0)</f>
        <v>0</v>
      </c>
      <c r="R240" s="6">
        <f>IF(G240&gt;K240,(G240-K240)*INDEX('2018_commission_structure-Start'!$A$21:$I$24,MATCH(calcs!$D240,'2018_commission_structure-Start'!$A$21:$A$24,0),MATCH(calcs!R$1,'2018_commission_structure-Start'!$A$21:$I$21,0)),0)</f>
        <v>0</v>
      </c>
      <c r="S240" s="6">
        <f t="shared" si="27"/>
        <v>121260.12</v>
      </c>
      <c r="T240" s="6">
        <f t="shared" si="23"/>
        <v>178658.12</v>
      </c>
    </row>
    <row r="241" spans="1:20" x14ac:dyDescent="0.3">
      <c r="A241">
        <v>5203144281</v>
      </c>
      <c r="B241" t="s">
        <v>480</v>
      </c>
      <c r="C241" t="s">
        <v>481</v>
      </c>
      <c r="D241" t="s">
        <v>10</v>
      </c>
      <c r="E241" s="2">
        <v>99005</v>
      </c>
      <c r="F241">
        <f>COUNTIF(deals_closed!D:D,base_salary!A241)</f>
        <v>14</v>
      </c>
      <c r="G241" s="2">
        <f>SUMIF(deals_closed!D:D,calcs!A241,deals_closed!C:C)</f>
        <v>462920</v>
      </c>
      <c r="H241" s="2">
        <f>VLOOKUP(D241,'2018_commission_structure-Start'!$A$21:$I$24,9,FALSE)</f>
        <v>750000</v>
      </c>
      <c r="I241" s="6">
        <f t="shared" si="24"/>
        <v>937500</v>
      </c>
      <c r="J241" s="9">
        <f t="shared" si="25"/>
        <v>1125000</v>
      </c>
      <c r="K241" s="9">
        <f t="shared" si="26"/>
        <v>1500000</v>
      </c>
      <c r="L241" s="8">
        <f t="shared" si="21"/>
        <v>0.6172266666666667</v>
      </c>
      <c r="M241" t="str">
        <f t="shared" si="22"/>
        <v>0-100%</v>
      </c>
      <c r="N241" s="6">
        <f>MIN(H241,G241)*INDEX('2018_commission_structure-Start'!$A$21:$I$24,MATCH(calcs!$D241,'2018_commission_structure-Start'!$A$21:$A$24,0),MATCH(calcs!N$1,'2018_commission_structure-Start'!$A$21:$I$21,0))</f>
        <v>69438</v>
      </c>
      <c r="O241" s="2">
        <f>IF($G241&gt;H241,MIN($G241-H241,I241-H241)*INDEX('2018_commission_structure-Start'!$A$21:$I$24,MATCH(calcs!$D241,'2018_commission_structure-Start'!$A$21:$A$24,0),MATCH(calcs!O$1,'2018_commission_structure-Start'!$A$21:$I$21,0)),0)</f>
        <v>0</v>
      </c>
      <c r="P241" s="2">
        <f>IF($G241&gt;I241,MIN($G241-I241,J241-I241)*INDEX('2018_commission_structure-Start'!$A$21:$I$24,MATCH(calcs!$D241,'2018_commission_structure-Start'!$A$21:$A$24,0),MATCH(calcs!P$1,'2018_commission_structure-Start'!$A$21:$I$21,0)),0)</f>
        <v>0</v>
      </c>
      <c r="Q241" s="2">
        <f>IF($G241&gt;J241,MIN($G241-J241,K241-J241)*INDEX('2018_commission_structure-Start'!$A$21:$I$24,MATCH(calcs!$D241,'2018_commission_structure-Start'!$A$21:$A$24,0),MATCH(calcs!Q$1,'2018_commission_structure-Start'!$A$21:$I$21,0)),0)</f>
        <v>0</v>
      </c>
      <c r="R241" s="6">
        <f>IF(G241&gt;K241,(G241-K241)*INDEX('2018_commission_structure-Start'!$A$21:$I$24,MATCH(calcs!$D241,'2018_commission_structure-Start'!$A$21:$A$24,0),MATCH(calcs!R$1,'2018_commission_structure-Start'!$A$21:$I$21,0)),0)</f>
        <v>0</v>
      </c>
      <c r="S241" s="6">
        <f t="shared" si="27"/>
        <v>69438</v>
      </c>
      <c r="T241" s="6">
        <f t="shared" si="23"/>
        <v>168443</v>
      </c>
    </row>
    <row r="242" spans="1:20" x14ac:dyDescent="0.3">
      <c r="A242">
        <v>8315800957</v>
      </c>
      <c r="B242" t="s">
        <v>482</v>
      </c>
      <c r="C242" t="s">
        <v>483</v>
      </c>
      <c r="D242" t="s">
        <v>7</v>
      </c>
      <c r="E242" s="2">
        <v>54445</v>
      </c>
      <c r="F242">
        <f>COUNTIF(deals_closed!D:D,base_salary!A242)</f>
        <v>19</v>
      </c>
      <c r="G242" s="2">
        <f>SUMIF(deals_closed!D:D,calcs!A242,deals_closed!C:C)</f>
        <v>756055</v>
      </c>
      <c r="H242" s="2">
        <f>VLOOKUP(D242,'2018_commission_structure-Start'!$A$21:$I$24,9,FALSE)</f>
        <v>500000</v>
      </c>
      <c r="I242" s="6">
        <f t="shared" si="24"/>
        <v>625000</v>
      </c>
      <c r="J242" s="9">
        <f t="shared" si="25"/>
        <v>750000</v>
      </c>
      <c r="K242" s="9">
        <f t="shared" si="26"/>
        <v>1000000</v>
      </c>
      <c r="L242" s="8">
        <f t="shared" si="21"/>
        <v>1.5121100000000001</v>
      </c>
      <c r="M242" t="str">
        <f t="shared" si="22"/>
        <v>150-200%</v>
      </c>
      <c r="N242" s="6">
        <f>MIN(H242,G242)*INDEX('2018_commission_structure-Start'!$A$21:$I$24,MATCH(calcs!$D242,'2018_commission_structure-Start'!$A$21:$A$24,0),MATCH(calcs!N$1,'2018_commission_structure-Start'!$A$21:$I$21,0))</f>
        <v>50000</v>
      </c>
      <c r="O242" s="2">
        <f>IF($G242&gt;H242,MIN($G242-H242,I242-H242)*INDEX('2018_commission_structure-Start'!$A$21:$I$24,MATCH(calcs!$D242,'2018_commission_structure-Start'!$A$21:$A$24,0),MATCH(calcs!O$1,'2018_commission_structure-Start'!$A$21:$I$21,0)),0)</f>
        <v>18750</v>
      </c>
      <c r="P242" s="2">
        <f>IF($G242&gt;I242,MIN($G242-I242,J242-I242)*INDEX('2018_commission_structure-Start'!$A$21:$I$24,MATCH(calcs!$D242,'2018_commission_structure-Start'!$A$21:$A$24,0),MATCH(calcs!P$1,'2018_commission_structure-Start'!$A$21:$I$21,0)),0)</f>
        <v>22500</v>
      </c>
      <c r="Q242" s="2">
        <f>IF($G242&gt;J242,MIN($G242-J242,K242-J242)*INDEX('2018_commission_structure-Start'!$A$21:$I$24,MATCH(calcs!$D242,'2018_commission_structure-Start'!$A$21:$A$24,0),MATCH(calcs!Q$1,'2018_commission_structure-Start'!$A$21:$I$21,0)),0)</f>
        <v>1332.1</v>
      </c>
      <c r="R242" s="6">
        <f>IF(G242&gt;K242,(G242-K242)*INDEX('2018_commission_structure-Start'!$A$21:$I$24,MATCH(calcs!$D242,'2018_commission_structure-Start'!$A$21:$A$24,0),MATCH(calcs!R$1,'2018_commission_structure-Start'!$A$21:$I$21,0)),0)</f>
        <v>0</v>
      </c>
      <c r="S242" s="6">
        <f t="shared" si="27"/>
        <v>92582.1</v>
      </c>
      <c r="T242" s="6">
        <f t="shared" si="23"/>
        <v>147027.1</v>
      </c>
    </row>
    <row r="243" spans="1:20" x14ac:dyDescent="0.3">
      <c r="A243">
        <v>7962906979</v>
      </c>
      <c r="B243" t="s">
        <v>484</v>
      </c>
      <c r="C243" t="s">
        <v>485</v>
      </c>
      <c r="D243" t="s">
        <v>29</v>
      </c>
      <c r="E243" s="2">
        <v>65149</v>
      </c>
      <c r="F243">
        <f>COUNTIF(deals_closed!D:D,base_salary!A243)</f>
        <v>15</v>
      </c>
      <c r="G243" s="2">
        <f>SUMIF(deals_closed!D:D,calcs!A243,deals_closed!C:C)</f>
        <v>503488</v>
      </c>
      <c r="H243" s="2">
        <f>VLOOKUP(D243,'2018_commission_structure-Start'!$A$21:$I$24,9,FALSE)</f>
        <v>600000</v>
      </c>
      <c r="I243" s="6">
        <f t="shared" si="24"/>
        <v>750000</v>
      </c>
      <c r="J243" s="9">
        <f t="shared" si="25"/>
        <v>900000</v>
      </c>
      <c r="K243" s="9">
        <f t="shared" si="26"/>
        <v>1200000</v>
      </c>
      <c r="L243" s="8">
        <f t="shared" si="21"/>
        <v>0.83914666666666671</v>
      </c>
      <c r="M243" t="str">
        <f t="shared" si="22"/>
        <v>0-100%</v>
      </c>
      <c r="N243" s="6">
        <f>MIN(H243,G243)*INDEX('2018_commission_structure-Start'!$A$21:$I$24,MATCH(calcs!$D243,'2018_commission_structure-Start'!$A$21:$A$24,0),MATCH(calcs!N$1,'2018_commission_structure-Start'!$A$21:$I$21,0))</f>
        <v>65453.440000000002</v>
      </c>
      <c r="O243" s="2">
        <f>IF($G243&gt;H243,MIN($G243-H243,I243-H243)*INDEX('2018_commission_structure-Start'!$A$21:$I$24,MATCH(calcs!$D243,'2018_commission_structure-Start'!$A$21:$A$24,0),MATCH(calcs!O$1,'2018_commission_structure-Start'!$A$21:$I$21,0)),0)</f>
        <v>0</v>
      </c>
      <c r="P243" s="2">
        <f>IF($G243&gt;I243,MIN($G243-I243,J243-I243)*INDEX('2018_commission_structure-Start'!$A$21:$I$24,MATCH(calcs!$D243,'2018_commission_structure-Start'!$A$21:$A$24,0),MATCH(calcs!P$1,'2018_commission_structure-Start'!$A$21:$I$21,0)),0)</f>
        <v>0</v>
      </c>
      <c r="Q243" s="2">
        <f>IF($G243&gt;J243,MIN($G243-J243,K243-J243)*INDEX('2018_commission_structure-Start'!$A$21:$I$24,MATCH(calcs!$D243,'2018_commission_structure-Start'!$A$21:$A$24,0),MATCH(calcs!Q$1,'2018_commission_structure-Start'!$A$21:$I$21,0)),0)</f>
        <v>0</v>
      </c>
      <c r="R243" s="6">
        <f>IF(G243&gt;K243,(G243-K243)*INDEX('2018_commission_structure-Start'!$A$21:$I$24,MATCH(calcs!$D243,'2018_commission_structure-Start'!$A$21:$A$24,0),MATCH(calcs!R$1,'2018_commission_structure-Start'!$A$21:$I$21,0)),0)</f>
        <v>0</v>
      </c>
      <c r="S243" s="6">
        <f t="shared" si="27"/>
        <v>65453.440000000002</v>
      </c>
      <c r="T243" s="6">
        <f t="shared" si="23"/>
        <v>130602.44</v>
      </c>
    </row>
    <row r="244" spans="1:20" x14ac:dyDescent="0.3">
      <c r="A244">
        <v>6364724701</v>
      </c>
      <c r="B244" t="s">
        <v>486</v>
      </c>
      <c r="C244" t="s">
        <v>487</v>
      </c>
      <c r="D244" t="s">
        <v>7</v>
      </c>
      <c r="E244" s="2">
        <v>30640</v>
      </c>
      <c r="F244">
        <f>COUNTIF(deals_closed!D:D,base_salary!A244)</f>
        <v>18</v>
      </c>
      <c r="G244" s="2">
        <f>SUMIF(deals_closed!D:D,calcs!A244,deals_closed!C:C)</f>
        <v>615212</v>
      </c>
      <c r="H244" s="2">
        <f>VLOOKUP(D244,'2018_commission_structure-Start'!$A$21:$I$24,9,FALSE)</f>
        <v>500000</v>
      </c>
      <c r="I244" s="6">
        <f t="shared" si="24"/>
        <v>625000</v>
      </c>
      <c r="J244" s="9">
        <f t="shared" si="25"/>
        <v>750000</v>
      </c>
      <c r="K244" s="9">
        <f t="shared" si="26"/>
        <v>1000000</v>
      </c>
      <c r="L244" s="8">
        <f t="shared" si="21"/>
        <v>1.230424</v>
      </c>
      <c r="M244" t="str">
        <f t="shared" si="22"/>
        <v>100-125%</v>
      </c>
      <c r="N244" s="6">
        <f>MIN(H244,G244)*INDEX('2018_commission_structure-Start'!$A$21:$I$24,MATCH(calcs!$D244,'2018_commission_structure-Start'!$A$21:$A$24,0),MATCH(calcs!N$1,'2018_commission_structure-Start'!$A$21:$I$21,0))</f>
        <v>50000</v>
      </c>
      <c r="O244" s="2">
        <f>IF($G244&gt;H244,MIN($G244-H244,I244-H244)*INDEX('2018_commission_structure-Start'!$A$21:$I$24,MATCH(calcs!$D244,'2018_commission_structure-Start'!$A$21:$A$24,0),MATCH(calcs!O$1,'2018_commission_structure-Start'!$A$21:$I$21,0)),0)</f>
        <v>17281.8</v>
      </c>
      <c r="P244" s="2">
        <f>IF($G244&gt;I244,MIN($G244-I244,J244-I244)*INDEX('2018_commission_structure-Start'!$A$21:$I$24,MATCH(calcs!$D244,'2018_commission_structure-Start'!$A$21:$A$24,0),MATCH(calcs!P$1,'2018_commission_structure-Start'!$A$21:$I$21,0)),0)</f>
        <v>0</v>
      </c>
      <c r="Q244" s="2">
        <f>IF($G244&gt;J244,MIN($G244-J244,K244-J244)*INDEX('2018_commission_structure-Start'!$A$21:$I$24,MATCH(calcs!$D244,'2018_commission_structure-Start'!$A$21:$A$24,0),MATCH(calcs!Q$1,'2018_commission_structure-Start'!$A$21:$I$21,0)),0)</f>
        <v>0</v>
      </c>
      <c r="R244" s="6">
        <f>IF(G244&gt;K244,(G244-K244)*INDEX('2018_commission_structure-Start'!$A$21:$I$24,MATCH(calcs!$D244,'2018_commission_structure-Start'!$A$21:$A$24,0),MATCH(calcs!R$1,'2018_commission_structure-Start'!$A$21:$I$21,0)),0)</f>
        <v>0</v>
      </c>
      <c r="S244" s="6">
        <f t="shared" si="27"/>
        <v>67281.8</v>
      </c>
      <c r="T244" s="6">
        <f t="shared" si="23"/>
        <v>97921.8</v>
      </c>
    </row>
    <row r="245" spans="1:20" x14ac:dyDescent="0.3">
      <c r="A245">
        <v>3435517239</v>
      </c>
      <c r="B245" t="s">
        <v>488</v>
      </c>
      <c r="C245" t="s">
        <v>489</v>
      </c>
      <c r="D245" t="s">
        <v>7</v>
      </c>
      <c r="E245" s="2">
        <v>47873</v>
      </c>
      <c r="F245">
        <f>COUNTIF(deals_closed!D:D,base_salary!A245)</f>
        <v>20</v>
      </c>
      <c r="G245" s="2">
        <f>SUMIF(deals_closed!D:D,calcs!A245,deals_closed!C:C)</f>
        <v>647076</v>
      </c>
      <c r="H245" s="2">
        <f>VLOOKUP(D245,'2018_commission_structure-Start'!$A$21:$I$24,9,FALSE)</f>
        <v>500000</v>
      </c>
      <c r="I245" s="6">
        <f t="shared" si="24"/>
        <v>625000</v>
      </c>
      <c r="J245" s="9">
        <f t="shared" si="25"/>
        <v>750000</v>
      </c>
      <c r="K245" s="9">
        <f t="shared" si="26"/>
        <v>1000000</v>
      </c>
      <c r="L245" s="8">
        <f t="shared" si="21"/>
        <v>1.294152</v>
      </c>
      <c r="M245" t="str">
        <f t="shared" si="22"/>
        <v>125-150%</v>
      </c>
      <c r="N245" s="6">
        <f>MIN(H245,G245)*INDEX('2018_commission_structure-Start'!$A$21:$I$24,MATCH(calcs!$D245,'2018_commission_structure-Start'!$A$21:$A$24,0),MATCH(calcs!N$1,'2018_commission_structure-Start'!$A$21:$I$21,0))</f>
        <v>50000</v>
      </c>
      <c r="O245" s="2">
        <f>IF($G245&gt;H245,MIN($G245-H245,I245-H245)*INDEX('2018_commission_structure-Start'!$A$21:$I$24,MATCH(calcs!$D245,'2018_commission_structure-Start'!$A$21:$A$24,0),MATCH(calcs!O$1,'2018_commission_structure-Start'!$A$21:$I$21,0)),0)</f>
        <v>18750</v>
      </c>
      <c r="P245" s="2">
        <f>IF($G245&gt;I245,MIN($G245-I245,J245-I245)*INDEX('2018_commission_structure-Start'!$A$21:$I$24,MATCH(calcs!$D245,'2018_commission_structure-Start'!$A$21:$A$24,0),MATCH(calcs!P$1,'2018_commission_structure-Start'!$A$21:$I$21,0)),0)</f>
        <v>3973.68</v>
      </c>
      <c r="Q245" s="2">
        <f>IF($G245&gt;J245,MIN($G245-J245,K245-J245)*INDEX('2018_commission_structure-Start'!$A$21:$I$24,MATCH(calcs!$D245,'2018_commission_structure-Start'!$A$21:$A$24,0),MATCH(calcs!Q$1,'2018_commission_structure-Start'!$A$21:$I$21,0)),0)</f>
        <v>0</v>
      </c>
      <c r="R245" s="6">
        <f>IF(G245&gt;K245,(G245-K245)*INDEX('2018_commission_structure-Start'!$A$21:$I$24,MATCH(calcs!$D245,'2018_commission_structure-Start'!$A$21:$A$24,0),MATCH(calcs!R$1,'2018_commission_structure-Start'!$A$21:$I$21,0)),0)</f>
        <v>0</v>
      </c>
      <c r="S245" s="6">
        <f t="shared" si="27"/>
        <v>72723.679999999993</v>
      </c>
      <c r="T245" s="6">
        <f t="shared" si="23"/>
        <v>120596.68</v>
      </c>
    </row>
    <row r="246" spans="1:20" x14ac:dyDescent="0.3">
      <c r="A246">
        <v>9264026959</v>
      </c>
      <c r="B246" t="s">
        <v>490</v>
      </c>
      <c r="C246" t="s">
        <v>491</v>
      </c>
      <c r="D246" t="s">
        <v>29</v>
      </c>
      <c r="E246" s="2">
        <v>68799</v>
      </c>
      <c r="F246">
        <f>COUNTIF(deals_closed!D:D,base_salary!A246)</f>
        <v>20</v>
      </c>
      <c r="G246" s="2">
        <f>SUMIF(deals_closed!D:D,calcs!A246,deals_closed!C:C)</f>
        <v>659415</v>
      </c>
      <c r="H246" s="2">
        <f>VLOOKUP(D246,'2018_commission_structure-Start'!$A$21:$I$24,9,FALSE)</f>
        <v>600000</v>
      </c>
      <c r="I246" s="6">
        <f t="shared" si="24"/>
        <v>750000</v>
      </c>
      <c r="J246" s="9">
        <f t="shared" si="25"/>
        <v>900000</v>
      </c>
      <c r="K246" s="9">
        <f t="shared" si="26"/>
        <v>1200000</v>
      </c>
      <c r="L246" s="8">
        <f t="shared" si="21"/>
        <v>1.0990249999999999</v>
      </c>
      <c r="M246" t="str">
        <f t="shared" si="22"/>
        <v>100-125%</v>
      </c>
      <c r="N246" s="6">
        <f>MIN(H246,G246)*INDEX('2018_commission_structure-Start'!$A$21:$I$24,MATCH(calcs!$D246,'2018_commission_structure-Start'!$A$21:$A$24,0),MATCH(calcs!N$1,'2018_commission_structure-Start'!$A$21:$I$21,0))</f>
        <v>78000</v>
      </c>
      <c r="O246" s="2">
        <f>IF($G246&gt;H246,MIN($G246-H246,I246-H246)*INDEX('2018_commission_structure-Start'!$A$21:$I$24,MATCH(calcs!$D246,'2018_commission_structure-Start'!$A$21:$A$24,0),MATCH(calcs!O$1,'2018_commission_structure-Start'!$A$21:$I$21,0)),0)</f>
        <v>10100.550000000001</v>
      </c>
      <c r="P246" s="2">
        <f>IF($G246&gt;I246,MIN($G246-I246,J246-I246)*INDEX('2018_commission_structure-Start'!$A$21:$I$24,MATCH(calcs!$D246,'2018_commission_structure-Start'!$A$21:$A$24,0),MATCH(calcs!P$1,'2018_commission_structure-Start'!$A$21:$I$21,0)),0)</f>
        <v>0</v>
      </c>
      <c r="Q246" s="2">
        <f>IF($G246&gt;J246,MIN($G246-J246,K246-J246)*INDEX('2018_commission_structure-Start'!$A$21:$I$24,MATCH(calcs!$D246,'2018_commission_structure-Start'!$A$21:$A$24,0),MATCH(calcs!Q$1,'2018_commission_structure-Start'!$A$21:$I$21,0)),0)</f>
        <v>0</v>
      </c>
      <c r="R246" s="6">
        <f>IF(G246&gt;K246,(G246-K246)*INDEX('2018_commission_structure-Start'!$A$21:$I$24,MATCH(calcs!$D246,'2018_commission_structure-Start'!$A$21:$A$24,0),MATCH(calcs!R$1,'2018_commission_structure-Start'!$A$21:$I$21,0)),0)</f>
        <v>0</v>
      </c>
      <c r="S246" s="6">
        <f t="shared" si="27"/>
        <v>88100.55</v>
      </c>
      <c r="T246" s="6">
        <f t="shared" si="23"/>
        <v>156899.54999999999</v>
      </c>
    </row>
    <row r="247" spans="1:20" x14ac:dyDescent="0.3">
      <c r="A247">
        <v>8682006391</v>
      </c>
      <c r="B247" t="s">
        <v>492</v>
      </c>
      <c r="C247" t="s">
        <v>493</v>
      </c>
      <c r="D247" t="s">
        <v>29</v>
      </c>
      <c r="E247" s="2">
        <v>63897</v>
      </c>
      <c r="F247">
        <f>COUNTIF(deals_closed!D:D,base_salary!A247)</f>
        <v>19</v>
      </c>
      <c r="G247" s="2">
        <f>SUMIF(deals_closed!D:D,calcs!A247,deals_closed!C:C)</f>
        <v>746728</v>
      </c>
      <c r="H247" s="2">
        <f>VLOOKUP(D247,'2018_commission_structure-Start'!$A$21:$I$24,9,FALSE)</f>
        <v>600000</v>
      </c>
      <c r="I247" s="6">
        <f t="shared" si="24"/>
        <v>750000</v>
      </c>
      <c r="J247" s="9">
        <f t="shared" si="25"/>
        <v>900000</v>
      </c>
      <c r="K247" s="9">
        <f t="shared" si="26"/>
        <v>1200000</v>
      </c>
      <c r="L247" s="8">
        <f t="shared" si="21"/>
        <v>1.2445466666666667</v>
      </c>
      <c r="M247" t="str">
        <f t="shared" si="22"/>
        <v>100-125%</v>
      </c>
      <c r="N247" s="6">
        <f>MIN(H247,G247)*INDEX('2018_commission_structure-Start'!$A$21:$I$24,MATCH(calcs!$D247,'2018_commission_structure-Start'!$A$21:$A$24,0),MATCH(calcs!N$1,'2018_commission_structure-Start'!$A$21:$I$21,0))</f>
        <v>78000</v>
      </c>
      <c r="O247" s="2">
        <f>IF($G247&gt;H247,MIN($G247-H247,I247-H247)*INDEX('2018_commission_structure-Start'!$A$21:$I$24,MATCH(calcs!$D247,'2018_commission_structure-Start'!$A$21:$A$24,0),MATCH(calcs!O$1,'2018_commission_structure-Start'!$A$21:$I$21,0)),0)</f>
        <v>24943.760000000002</v>
      </c>
      <c r="P247" s="2">
        <f>IF($G247&gt;I247,MIN($G247-I247,J247-I247)*INDEX('2018_commission_structure-Start'!$A$21:$I$24,MATCH(calcs!$D247,'2018_commission_structure-Start'!$A$21:$A$24,0),MATCH(calcs!P$1,'2018_commission_structure-Start'!$A$21:$I$21,0)),0)</f>
        <v>0</v>
      </c>
      <c r="Q247" s="2">
        <f>IF($G247&gt;J247,MIN($G247-J247,K247-J247)*INDEX('2018_commission_structure-Start'!$A$21:$I$24,MATCH(calcs!$D247,'2018_commission_structure-Start'!$A$21:$A$24,0),MATCH(calcs!Q$1,'2018_commission_structure-Start'!$A$21:$I$21,0)),0)</f>
        <v>0</v>
      </c>
      <c r="R247" s="6">
        <f>IF(G247&gt;K247,(G247-K247)*INDEX('2018_commission_structure-Start'!$A$21:$I$24,MATCH(calcs!$D247,'2018_commission_structure-Start'!$A$21:$A$24,0),MATCH(calcs!R$1,'2018_commission_structure-Start'!$A$21:$I$21,0)),0)</f>
        <v>0</v>
      </c>
      <c r="S247" s="6">
        <f t="shared" si="27"/>
        <v>102943.76000000001</v>
      </c>
      <c r="T247" s="6">
        <f t="shared" si="23"/>
        <v>166840.76</v>
      </c>
    </row>
    <row r="248" spans="1:20" x14ac:dyDescent="0.3">
      <c r="A248">
        <v>2306669465</v>
      </c>
      <c r="B248" t="s">
        <v>494</v>
      </c>
      <c r="C248" t="s">
        <v>229</v>
      </c>
      <c r="D248" t="s">
        <v>29</v>
      </c>
      <c r="E248" s="2">
        <v>50762</v>
      </c>
      <c r="F248">
        <f>COUNTIF(deals_closed!D:D,base_salary!A248)</f>
        <v>15</v>
      </c>
      <c r="G248" s="2">
        <f>SUMIF(deals_closed!D:D,calcs!A248,deals_closed!C:C)</f>
        <v>481035</v>
      </c>
      <c r="H248" s="2">
        <f>VLOOKUP(D248,'2018_commission_structure-Start'!$A$21:$I$24,9,FALSE)</f>
        <v>600000</v>
      </c>
      <c r="I248" s="6">
        <f t="shared" si="24"/>
        <v>750000</v>
      </c>
      <c r="J248" s="9">
        <f t="shared" si="25"/>
        <v>900000</v>
      </c>
      <c r="K248" s="9">
        <f t="shared" si="26"/>
        <v>1200000</v>
      </c>
      <c r="L248" s="8">
        <f t="shared" si="21"/>
        <v>0.80172500000000002</v>
      </c>
      <c r="M248" t="str">
        <f t="shared" si="22"/>
        <v>0-100%</v>
      </c>
      <c r="N248" s="6">
        <f>MIN(H248,G248)*INDEX('2018_commission_structure-Start'!$A$21:$I$24,MATCH(calcs!$D248,'2018_commission_structure-Start'!$A$21:$A$24,0),MATCH(calcs!N$1,'2018_commission_structure-Start'!$A$21:$I$21,0))</f>
        <v>62534.55</v>
      </c>
      <c r="O248" s="2">
        <f>IF($G248&gt;H248,MIN($G248-H248,I248-H248)*INDEX('2018_commission_structure-Start'!$A$21:$I$24,MATCH(calcs!$D248,'2018_commission_structure-Start'!$A$21:$A$24,0),MATCH(calcs!O$1,'2018_commission_structure-Start'!$A$21:$I$21,0)),0)</f>
        <v>0</v>
      </c>
      <c r="P248" s="2">
        <f>IF($G248&gt;I248,MIN($G248-I248,J248-I248)*INDEX('2018_commission_structure-Start'!$A$21:$I$24,MATCH(calcs!$D248,'2018_commission_structure-Start'!$A$21:$A$24,0),MATCH(calcs!P$1,'2018_commission_structure-Start'!$A$21:$I$21,0)),0)</f>
        <v>0</v>
      </c>
      <c r="Q248" s="2">
        <f>IF($G248&gt;J248,MIN($G248-J248,K248-J248)*INDEX('2018_commission_structure-Start'!$A$21:$I$24,MATCH(calcs!$D248,'2018_commission_structure-Start'!$A$21:$A$24,0),MATCH(calcs!Q$1,'2018_commission_structure-Start'!$A$21:$I$21,0)),0)</f>
        <v>0</v>
      </c>
      <c r="R248" s="6">
        <f>IF(G248&gt;K248,(G248-K248)*INDEX('2018_commission_structure-Start'!$A$21:$I$24,MATCH(calcs!$D248,'2018_commission_structure-Start'!$A$21:$A$24,0),MATCH(calcs!R$1,'2018_commission_structure-Start'!$A$21:$I$21,0)),0)</f>
        <v>0</v>
      </c>
      <c r="S248" s="6">
        <f t="shared" si="27"/>
        <v>62534.55</v>
      </c>
      <c r="T248" s="6">
        <f t="shared" si="23"/>
        <v>113296.55</v>
      </c>
    </row>
    <row r="249" spans="1:20" x14ac:dyDescent="0.3">
      <c r="A249">
        <v>3956653289</v>
      </c>
      <c r="B249" t="s">
        <v>495</v>
      </c>
      <c r="C249" t="s">
        <v>496</v>
      </c>
      <c r="D249" t="s">
        <v>29</v>
      </c>
      <c r="E249" s="2">
        <v>71798</v>
      </c>
      <c r="F249">
        <f>COUNTIF(deals_closed!D:D,base_salary!A249)</f>
        <v>17</v>
      </c>
      <c r="G249" s="2">
        <f>SUMIF(deals_closed!D:D,calcs!A249,deals_closed!C:C)</f>
        <v>693757</v>
      </c>
      <c r="H249" s="2">
        <f>VLOOKUP(D249,'2018_commission_structure-Start'!$A$21:$I$24,9,FALSE)</f>
        <v>600000</v>
      </c>
      <c r="I249" s="6">
        <f t="shared" si="24"/>
        <v>750000</v>
      </c>
      <c r="J249" s="9">
        <f t="shared" si="25"/>
        <v>900000</v>
      </c>
      <c r="K249" s="9">
        <f t="shared" si="26"/>
        <v>1200000</v>
      </c>
      <c r="L249" s="8">
        <f t="shared" si="21"/>
        <v>1.1562616666666667</v>
      </c>
      <c r="M249" t="str">
        <f t="shared" si="22"/>
        <v>100-125%</v>
      </c>
      <c r="N249" s="6">
        <f>MIN(H249,G249)*INDEX('2018_commission_structure-Start'!$A$21:$I$24,MATCH(calcs!$D249,'2018_commission_structure-Start'!$A$21:$A$24,0),MATCH(calcs!N$1,'2018_commission_structure-Start'!$A$21:$I$21,0))</f>
        <v>78000</v>
      </c>
      <c r="O249" s="2">
        <f>IF($G249&gt;H249,MIN($G249-H249,I249-H249)*INDEX('2018_commission_structure-Start'!$A$21:$I$24,MATCH(calcs!$D249,'2018_commission_structure-Start'!$A$21:$A$24,0),MATCH(calcs!O$1,'2018_commission_structure-Start'!$A$21:$I$21,0)),0)</f>
        <v>15938.69</v>
      </c>
      <c r="P249" s="2">
        <f>IF($G249&gt;I249,MIN($G249-I249,J249-I249)*INDEX('2018_commission_structure-Start'!$A$21:$I$24,MATCH(calcs!$D249,'2018_commission_structure-Start'!$A$21:$A$24,0),MATCH(calcs!P$1,'2018_commission_structure-Start'!$A$21:$I$21,0)),0)</f>
        <v>0</v>
      </c>
      <c r="Q249" s="2">
        <f>IF($G249&gt;J249,MIN($G249-J249,K249-J249)*INDEX('2018_commission_structure-Start'!$A$21:$I$24,MATCH(calcs!$D249,'2018_commission_structure-Start'!$A$21:$A$24,0),MATCH(calcs!Q$1,'2018_commission_structure-Start'!$A$21:$I$21,0)),0)</f>
        <v>0</v>
      </c>
      <c r="R249" s="6">
        <f>IF(G249&gt;K249,(G249-K249)*INDEX('2018_commission_structure-Start'!$A$21:$I$24,MATCH(calcs!$D249,'2018_commission_structure-Start'!$A$21:$A$24,0),MATCH(calcs!R$1,'2018_commission_structure-Start'!$A$21:$I$21,0)),0)</f>
        <v>0</v>
      </c>
      <c r="S249" s="6">
        <f t="shared" si="27"/>
        <v>93938.69</v>
      </c>
      <c r="T249" s="6">
        <f t="shared" si="23"/>
        <v>165736.69</v>
      </c>
    </row>
    <row r="250" spans="1:20" x14ac:dyDescent="0.3">
      <c r="A250">
        <v>3670950885</v>
      </c>
      <c r="B250" t="s">
        <v>497</v>
      </c>
      <c r="C250" t="s">
        <v>498</v>
      </c>
      <c r="D250" t="s">
        <v>10</v>
      </c>
      <c r="E250" s="2">
        <v>120896</v>
      </c>
      <c r="F250">
        <f>COUNTIF(deals_closed!D:D,base_salary!A250)</f>
        <v>19</v>
      </c>
      <c r="G250" s="2">
        <f>SUMIF(deals_closed!D:D,calcs!A250,deals_closed!C:C)</f>
        <v>686292</v>
      </c>
      <c r="H250" s="2">
        <f>VLOOKUP(D250,'2018_commission_structure-Start'!$A$21:$I$24,9,FALSE)</f>
        <v>750000</v>
      </c>
      <c r="I250" s="6">
        <f t="shared" si="24"/>
        <v>937500</v>
      </c>
      <c r="J250" s="9">
        <f t="shared" si="25"/>
        <v>1125000</v>
      </c>
      <c r="K250" s="9">
        <f t="shared" si="26"/>
        <v>1500000</v>
      </c>
      <c r="L250" s="8">
        <f t="shared" si="21"/>
        <v>0.91505599999999998</v>
      </c>
      <c r="M250" t="str">
        <f t="shared" si="22"/>
        <v>0-100%</v>
      </c>
      <c r="N250" s="6">
        <f>MIN(H250,G250)*INDEX('2018_commission_structure-Start'!$A$21:$I$24,MATCH(calcs!$D250,'2018_commission_structure-Start'!$A$21:$A$24,0),MATCH(calcs!N$1,'2018_commission_structure-Start'!$A$21:$I$21,0))</f>
        <v>102943.8</v>
      </c>
      <c r="O250" s="2">
        <f>IF($G250&gt;H250,MIN($G250-H250,I250-H250)*INDEX('2018_commission_structure-Start'!$A$21:$I$24,MATCH(calcs!$D250,'2018_commission_structure-Start'!$A$21:$A$24,0),MATCH(calcs!O$1,'2018_commission_structure-Start'!$A$21:$I$21,0)),0)</f>
        <v>0</v>
      </c>
      <c r="P250" s="2">
        <f>IF($G250&gt;I250,MIN($G250-I250,J250-I250)*INDEX('2018_commission_structure-Start'!$A$21:$I$24,MATCH(calcs!$D250,'2018_commission_structure-Start'!$A$21:$A$24,0),MATCH(calcs!P$1,'2018_commission_structure-Start'!$A$21:$I$21,0)),0)</f>
        <v>0</v>
      </c>
      <c r="Q250" s="2">
        <f>IF($G250&gt;J250,MIN($G250-J250,K250-J250)*INDEX('2018_commission_structure-Start'!$A$21:$I$24,MATCH(calcs!$D250,'2018_commission_structure-Start'!$A$21:$A$24,0),MATCH(calcs!Q$1,'2018_commission_structure-Start'!$A$21:$I$21,0)),0)</f>
        <v>0</v>
      </c>
      <c r="R250" s="6">
        <f>IF(G250&gt;K250,(G250-K250)*INDEX('2018_commission_structure-Start'!$A$21:$I$24,MATCH(calcs!$D250,'2018_commission_structure-Start'!$A$21:$A$24,0),MATCH(calcs!R$1,'2018_commission_structure-Start'!$A$21:$I$21,0)),0)</f>
        <v>0</v>
      </c>
      <c r="S250" s="6">
        <f t="shared" si="27"/>
        <v>102943.8</v>
      </c>
      <c r="T250" s="6">
        <f t="shared" si="23"/>
        <v>223839.8</v>
      </c>
    </row>
    <row r="251" spans="1:20" x14ac:dyDescent="0.3">
      <c r="A251">
        <v>6276010022</v>
      </c>
      <c r="B251" t="s">
        <v>499</v>
      </c>
      <c r="C251" t="s">
        <v>500</v>
      </c>
      <c r="D251" t="s">
        <v>7</v>
      </c>
      <c r="E251" s="2">
        <v>58074</v>
      </c>
      <c r="F251">
        <f>COUNTIF(deals_closed!D:D,base_salary!A251)</f>
        <v>14</v>
      </c>
      <c r="G251" s="2">
        <f>SUMIF(deals_closed!D:D,calcs!A251,deals_closed!C:C)</f>
        <v>592368</v>
      </c>
      <c r="H251" s="2">
        <f>VLOOKUP(D251,'2018_commission_structure-Start'!$A$21:$I$24,9,FALSE)</f>
        <v>500000</v>
      </c>
      <c r="I251" s="6">
        <f t="shared" si="24"/>
        <v>625000</v>
      </c>
      <c r="J251" s="9">
        <f t="shared" si="25"/>
        <v>750000</v>
      </c>
      <c r="K251" s="9">
        <f t="shared" si="26"/>
        <v>1000000</v>
      </c>
      <c r="L251" s="8">
        <f t="shared" si="21"/>
        <v>1.184736</v>
      </c>
      <c r="M251" t="str">
        <f t="shared" si="22"/>
        <v>100-125%</v>
      </c>
      <c r="N251" s="6">
        <f>MIN(H251,G251)*INDEX('2018_commission_structure-Start'!$A$21:$I$24,MATCH(calcs!$D251,'2018_commission_structure-Start'!$A$21:$A$24,0),MATCH(calcs!N$1,'2018_commission_structure-Start'!$A$21:$I$21,0))</f>
        <v>50000</v>
      </c>
      <c r="O251" s="2">
        <f>IF($G251&gt;H251,MIN($G251-H251,I251-H251)*INDEX('2018_commission_structure-Start'!$A$21:$I$24,MATCH(calcs!$D251,'2018_commission_structure-Start'!$A$21:$A$24,0),MATCH(calcs!O$1,'2018_commission_structure-Start'!$A$21:$I$21,0)),0)</f>
        <v>13855.199999999999</v>
      </c>
      <c r="P251" s="2">
        <f>IF($G251&gt;I251,MIN($G251-I251,J251-I251)*INDEX('2018_commission_structure-Start'!$A$21:$I$24,MATCH(calcs!$D251,'2018_commission_structure-Start'!$A$21:$A$24,0),MATCH(calcs!P$1,'2018_commission_structure-Start'!$A$21:$I$21,0)),0)</f>
        <v>0</v>
      </c>
      <c r="Q251" s="2">
        <f>IF($G251&gt;J251,MIN($G251-J251,K251-J251)*INDEX('2018_commission_structure-Start'!$A$21:$I$24,MATCH(calcs!$D251,'2018_commission_structure-Start'!$A$21:$A$24,0),MATCH(calcs!Q$1,'2018_commission_structure-Start'!$A$21:$I$21,0)),0)</f>
        <v>0</v>
      </c>
      <c r="R251" s="6">
        <f>IF(G251&gt;K251,(G251-K251)*INDEX('2018_commission_structure-Start'!$A$21:$I$24,MATCH(calcs!$D251,'2018_commission_structure-Start'!$A$21:$A$24,0),MATCH(calcs!R$1,'2018_commission_structure-Start'!$A$21:$I$21,0)),0)</f>
        <v>0</v>
      </c>
      <c r="S251" s="6">
        <f t="shared" si="27"/>
        <v>63855.199999999997</v>
      </c>
      <c r="T251" s="6">
        <f t="shared" si="23"/>
        <v>121929.2</v>
      </c>
    </row>
    <row r="252" spans="1:20" x14ac:dyDescent="0.3">
      <c r="A252">
        <v>2809344809</v>
      </c>
      <c r="B252" t="s">
        <v>501</v>
      </c>
      <c r="C252" t="s">
        <v>502</v>
      </c>
      <c r="D252" t="s">
        <v>10</v>
      </c>
      <c r="E252" s="2">
        <v>112707</v>
      </c>
      <c r="F252">
        <f>COUNTIF(deals_closed!D:D,base_salary!A252)</f>
        <v>25</v>
      </c>
      <c r="G252" s="2">
        <f>SUMIF(deals_closed!D:D,calcs!A252,deals_closed!C:C)</f>
        <v>873913</v>
      </c>
      <c r="H252" s="2">
        <f>VLOOKUP(D252,'2018_commission_structure-Start'!$A$21:$I$24,9,FALSE)</f>
        <v>750000</v>
      </c>
      <c r="I252" s="6">
        <f t="shared" si="24"/>
        <v>937500</v>
      </c>
      <c r="J252" s="9">
        <f t="shared" si="25"/>
        <v>1125000</v>
      </c>
      <c r="K252" s="9">
        <f t="shared" si="26"/>
        <v>1500000</v>
      </c>
      <c r="L252" s="8">
        <f t="shared" si="21"/>
        <v>1.1652173333333333</v>
      </c>
      <c r="M252" t="str">
        <f t="shared" si="22"/>
        <v>100-125%</v>
      </c>
      <c r="N252" s="6">
        <f>MIN(H252,G252)*INDEX('2018_commission_structure-Start'!$A$21:$I$24,MATCH(calcs!$D252,'2018_commission_structure-Start'!$A$21:$A$24,0),MATCH(calcs!N$1,'2018_commission_structure-Start'!$A$21:$I$21,0))</f>
        <v>112500</v>
      </c>
      <c r="O252" s="2">
        <f>IF($G252&gt;H252,MIN($G252-H252,I252-H252)*INDEX('2018_commission_structure-Start'!$A$21:$I$24,MATCH(calcs!$D252,'2018_commission_structure-Start'!$A$21:$A$24,0),MATCH(calcs!O$1,'2018_commission_structure-Start'!$A$21:$I$21,0)),0)</f>
        <v>23543.47</v>
      </c>
      <c r="P252" s="2">
        <f>IF($G252&gt;I252,MIN($G252-I252,J252-I252)*INDEX('2018_commission_structure-Start'!$A$21:$I$24,MATCH(calcs!$D252,'2018_commission_structure-Start'!$A$21:$A$24,0),MATCH(calcs!P$1,'2018_commission_structure-Start'!$A$21:$I$21,0)),0)</f>
        <v>0</v>
      </c>
      <c r="Q252" s="2">
        <f>IF($G252&gt;J252,MIN($G252-J252,K252-J252)*INDEX('2018_commission_structure-Start'!$A$21:$I$24,MATCH(calcs!$D252,'2018_commission_structure-Start'!$A$21:$A$24,0),MATCH(calcs!Q$1,'2018_commission_structure-Start'!$A$21:$I$21,0)),0)</f>
        <v>0</v>
      </c>
      <c r="R252" s="6">
        <f>IF(G252&gt;K252,(G252-K252)*INDEX('2018_commission_structure-Start'!$A$21:$I$24,MATCH(calcs!$D252,'2018_commission_structure-Start'!$A$21:$A$24,0),MATCH(calcs!R$1,'2018_commission_structure-Start'!$A$21:$I$21,0)),0)</f>
        <v>0</v>
      </c>
      <c r="S252" s="6">
        <f t="shared" si="27"/>
        <v>136043.47</v>
      </c>
      <c r="T252" s="6">
        <f t="shared" si="23"/>
        <v>248750.47</v>
      </c>
    </row>
    <row r="253" spans="1:20" x14ac:dyDescent="0.3">
      <c r="A253">
        <v>4286367630</v>
      </c>
      <c r="B253" t="s">
        <v>503</v>
      </c>
      <c r="C253" t="s">
        <v>504</v>
      </c>
      <c r="D253" t="s">
        <v>29</v>
      </c>
      <c r="E253" s="2">
        <v>60653</v>
      </c>
      <c r="F253">
        <f>COUNTIF(deals_closed!D:D,base_salary!A253)</f>
        <v>15</v>
      </c>
      <c r="G253" s="2">
        <f>SUMIF(deals_closed!D:D,calcs!A253,deals_closed!C:C)</f>
        <v>499440</v>
      </c>
      <c r="H253" s="2">
        <f>VLOOKUP(D253,'2018_commission_structure-Start'!$A$21:$I$24,9,FALSE)</f>
        <v>600000</v>
      </c>
      <c r="I253" s="6">
        <f t="shared" si="24"/>
        <v>750000</v>
      </c>
      <c r="J253" s="9">
        <f t="shared" si="25"/>
        <v>900000</v>
      </c>
      <c r="K253" s="9">
        <f t="shared" si="26"/>
        <v>1200000</v>
      </c>
      <c r="L253" s="8">
        <f t="shared" si="21"/>
        <v>0.83240000000000003</v>
      </c>
      <c r="M253" t="str">
        <f t="shared" si="22"/>
        <v>0-100%</v>
      </c>
      <c r="N253" s="6">
        <f>MIN(H253,G253)*INDEX('2018_commission_structure-Start'!$A$21:$I$24,MATCH(calcs!$D253,'2018_commission_structure-Start'!$A$21:$A$24,0),MATCH(calcs!N$1,'2018_commission_structure-Start'!$A$21:$I$21,0))</f>
        <v>64927.200000000004</v>
      </c>
      <c r="O253" s="2">
        <f>IF($G253&gt;H253,MIN($G253-H253,I253-H253)*INDEX('2018_commission_structure-Start'!$A$21:$I$24,MATCH(calcs!$D253,'2018_commission_structure-Start'!$A$21:$A$24,0),MATCH(calcs!O$1,'2018_commission_structure-Start'!$A$21:$I$21,0)),0)</f>
        <v>0</v>
      </c>
      <c r="P253" s="2">
        <f>IF($G253&gt;I253,MIN($G253-I253,J253-I253)*INDEX('2018_commission_structure-Start'!$A$21:$I$24,MATCH(calcs!$D253,'2018_commission_structure-Start'!$A$21:$A$24,0),MATCH(calcs!P$1,'2018_commission_structure-Start'!$A$21:$I$21,0)),0)</f>
        <v>0</v>
      </c>
      <c r="Q253" s="2">
        <f>IF($G253&gt;J253,MIN($G253-J253,K253-J253)*INDEX('2018_commission_structure-Start'!$A$21:$I$24,MATCH(calcs!$D253,'2018_commission_structure-Start'!$A$21:$A$24,0),MATCH(calcs!Q$1,'2018_commission_structure-Start'!$A$21:$I$21,0)),0)</f>
        <v>0</v>
      </c>
      <c r="R253" s="6">
        <f>IF(G253&gt;K253,(G253-K253)*INDEX('2018_commission_structure-Start'!$A$21:$I$24,MATCH(calcs!$D253,'2018_commission_structure-Start'!$A$21:$A$24,0),MATCH(calcs!R$1,'2018_commission_structure-Start'!$A$21:$I$21,0)),0)</f>
        <v>0</v>
      </c>
      <c r="S253" s="6">
        <f t="shared" si="27"/>
        <v>64927.200000000004</v>
      </c>
      <c r="T253" s="6">
        <f t="shared" si="23"/>
        <v>125580.20000000001</v>
      </c>
    </row>
    <row r="254" spans="1:20" x14ac:dyDescent="0.3">
      <c r="A254">
        <v>8550875457</v>
      </c>
      <c r="B254" t="s">
        <v>505</v>
      </c>
      <c r="C254" t="s">
        <v>506</v>
      </c>
      <c r="D254" t="s">
        <v>7</v>
      </c>
      <c r="E254" s="2">
        <v>32108</v>
      </c>
      <c r="F254">
        <f>COUNTIF(deals_closed!D:D,base_salary!A254)</f>
        <v>14</v>
      </c>
      <c r="G254" s="2">
        <f>SUMIF(deals_closed!D:D,calcs!A254,deals_closed!C:C)</f>
        <v>551513</v>
      </c>
      <c r="H254" s="2">
        <f>VLOOKUP(D254,'2018_commission_structure-Start'!$A$21:$I$24,9,FALSE)</f>
        <v>500000</v>
      </c>
      <c r="I254" s="6">
        <f t="shared" si="24"/>
        <v>625000</v>
      </c>
      <c r="J254" s="9">
        <f t="shared" si="25"/>
        <v>750000</v>
      </c>
      <c r="K254" s="9">
        <f t="shared" si="26"/>
        <v>1000000</v>
      </c>
      <c r="L254" s="8">
        <f t="shared" si="21"/>
        <v>1.1030260000000001</v>
      </c>
      <c r="M254" t="str">
        <f t="shared" si="22"/>
        <v>100-125%</v>
      </c>
      <c r="N254" s="6">
        <f>MIN(H254,G254)*INDEX('2018_commission_structure-Start'!$A$21:$I$24,MATCH(calcs!$D254,'2018_commission_structure-Start'!$A$21:$A$24,0),MATCH(calcs!N$1,'2018_commission_structure-Start'!$A$21:$I$21,0))</f>
        <v>50000</v>
      </c>
      <c r="O254" s="2">
        <f>IF($G254&gt;H254,MIN($G254-H254,I254-H254)*INDEX('2018_commission_structure-Start'!$A$21:$I$24,MATCH(calcs!$D254,'2018_commission_structure-Start'!$A$21:$A$24,0),MATCH(calcs!O$1,'2018_commission_structure-Start'!$A$21:$I$21,0)),0)</f>
        <v>7726.95</v>
      </c>
      <c r="P254" s="2">
        <f>IF($G254&gt;I254,MIN($G254-I254,J254-I254)*INDEX('2018_commission_structure-Start'!$A$21:$I$24,MATCH(calcs!$D254,'2018_commission_structure-Start'!$A$21:$A$24,0),MATCH(calcs!P$1,'2018_commission_structure-Start'!$A$21:$I$21,0)),0)</f>
        <v>0</v>
      </c>
      <c r="Q254" s="2">
        <f>IF($G254&gt;J254,MIN($G254-J254,K254-J254)*INDEX('2018_commission_structure-Start'!$A$21:$I$24,MATCH(calcs!$D254,'2018_commission_structure-Start'!$A$21:$A$24,0),MATCH(calcs!Q$1,'2018_commission_structure-Start'!$A$21:$I$21,0)),0)</f>
        <v>0</v>
      </c>
      <c r="R254" s="6">
        <f>IF(G254&gt;K254,(G254-K254)*INDEX('2018_commission_structure-Start'!$A$21:$I$24,MATCH(calcs!$D254,'2018_commission_structure-Start'!$A$21:$A$24,0),MATCH(calcs!R$1,'2018_commission_structure-Start'!$A$21:$I$21,0)),0)</f>
        <v>0</v>
      </c>
      <c r="S254" s="6">
        <f t="shared" si="27"/>
        <v>57726.95</v>
      </c>
      <c r="T254" s="6">
        <f t="shared" si="23"/>
        <v>89834.95</v>
      </c>
    </row>
    <row r="255" spans="1:20" x14ac:dyDescent="0.3">
      <c r="A255">
        <v>4900475084</v>
      </c>
      <c r="B255" t="s">
        <v>507</v>
      </c>
      <c r="C255" t="s">
        <v>508</v>
      </c>
      <c r="D255" t="s">
        <v>29</v>
      </c>
      <c r="E255" s="2">
        <v>62855</v>
      </c>
      <c r="F255">
        <f>COUNTIF(deals_closed!D:D,base_salary!A255)</f>
        <v>22</v>
      </c>
      <c r="G255" s="2">
        <f>SUMIF(deals_closed!D:D,calcs!A255,deals_closed!C:C)</f>
        <v>787783</v>
      </c>
      <c r="H255" s="2">
        <f>VLOOKUP(D255,'2018_commission_structure-Start'!$A$21:$I$24,9,FALSE)</f>
        <v>600000</v>
      </c>
      <c r="I255" s="6">
        <f t="shared" si="24"/>
        <v>750000</v>
      </c>
      <c r="J255" s="9">
        <f t="shared" si="25"/>
        <v>900000</v>
      </c>
      <c r="K255" s="9">
        <f t="shared" si="26"/>
        <v>1200000</v>
      </c>
      <c r="L255" s="8">
        <f t="shared" si="21"/>
        <v>1.3129716666666666</v>
      </c>
      <c r="M255" t="str">
        <f t="shared" si="22"/>
        <v>125-150%</v>
      </c>
      <c r="N255" s="6">
        <f>MIN(H255,G255)*INDEX('2018_commission_structure-Start'!$A$21:$I$24,MATCH(calcs!$D255,'2018_commission_structure-Start'!$A$21:$A$24,0),MATCH(calcs!N$1,'2018_commission_structure-Start'!$A$21:$I$21,0))</f>
        <v>78000</v>
      </c>
      <c r="O255" s="2">
        <f>IF($G255&gt;H255,MIN($G255-H255,I255-H255)*INDEX('2018_commission_structure-Start'!$A$21:$I$24,MATCH(calcs!$D255,'2018_commission_structure-Start'!$A$21:$A$24,0),MATCH(calcs!O$1,'2018_commission_structure-Start'!$A$21:$I$21,0)),0)</f>
        <v>25500.000000000004</v>
      </c>
      <c r="P255" s="2">
        <f>IF($G255&gt;I255,MIN($G255-I255,J255-I255)*INDEX('2018_commission_structure-Start'!$A$21:$I$24,MATCH(calcs!$D255,'2018_commission_structure-Start'!$A$21:$A$24,0),MATCH(calcs!P$1,'2018_commission_structure-Start'!$A$21:$I$21,0)),0)</f>
        <v>7934.4299999999994</v>
      </c>
      <c r="Q255" s="2">
        <f>IF($G255&gt;J255,MIN($G255-J255,K255-J255)*INDEX('2018_commission_structure-Start'!$A$21:$I$24,MATCH(calcs!$D255,'2018_commission_structure-Start'!$A$21:$A$24,0),MATCH(calcs!Q$1,'2018_commission_structure-Start'!$A$21:$I$21,0)),0)</f>
        <v>0</v>
      </c>
      <c r="R255" s="6">
        <f>IF(G255&gt;K255,(G255-K255)*INDEX('2018_commission_structure-Start'!$A$21:$I$24,MATCH(calcs!$D255,'2018_commission_structure-Start'!$A$21:$A$24,0),MATCH(calcs!R$1,'2018_commission_structure-Start'!$A$21:$I$21,0)),0)</f>
        <v>0</v>
      </c>
      <c r="S255" s="6">
        <f t="shared" si="27"/>
        <v>111434.43</v>
      </c>
      <c r="T255" s="6">
        <f t="shared" si="23"/>
        <v>174289.43</v>
      </c>
    </row>
    <row r="256" spans="1:20" x14ac:dyDescent="0.3">
      <c r="A256">
        <v>9458563771</v>
      </c>
      <c r="B256" t="s">
        <v>509</v>
      </c>
      <c r="C256" t="s">
        <v>510</v>
      </c>
      <c r="D256" t="s">
        <v>7</v>
      </c>
      <c r="E256" s="2">
        <v>52419</v>
      </c>
      <c r="F256">
        <f>COUNTIF(deals_closed!D:D,base_salary!A256)</f>
        <v>18</v>
      </c>
      <c r="G256" s="2">
        <f>SUMIF(deals_closed!D:D,calcs!A256,deals_closed!C:C)</f>
        <v>646430</v>
      </c>
      <c r="H256" s="2">
        <f>VLOOKUP(D256,'2018_commission_structure-Start'!$A$21:$I$24,9,FALSE)</f>
        <v>500000</v>
      </c>
      <c r="I256" s="6">
        <f t="shared" si="24"/>
        <v>625000</v>
      </c>
      <c r="J256" s="9">
        <f t="shared" si="25"/>
        <v>750000</v>
      </c>
      <c r="K256" s="9">
        <f t="shared" si="26"/>
        <v>1000000</v>
      </c>
      <c r="L256" s="8">
        <f t="shared" si="21"/>
        <v>1.2928599999999999</v>
      </c>
      <c r="M256" t="str">
        <f t="shared" si="22"/>
        <v>125-150%</v>
      </c>
      <c r="N256" s="6">
        <f>MIN(H256,G256)*INDEX('2018_commission_structure-Start'!$A$21:$I$24,MATCH(calcs!$D256,'2018_commission_structure-Start'!$A$21:$A$24,0),MATCH(calcs!N$1,'2018_commission_structure-Start'!$A$21:$I$21,0))</f>
        <v>50000</v>
      </c>
      <c r="O256" s="2">
        <f>IF($G256&gt;H256,MIN($G256-H256,I256-H256)*INDEX('2018_commission_structure-Start'!$A$21:$I$24,MATCH(calcs!$D256,'2018_commission_structure-Start'!$A$21:$A$24,0),MATCH(calcs!O$1,'2018_commission_structure-Start'!$A$21:$I$21,0)),0)</f>
        <v>18750</v>
      </c>
      <c r="P256" s="2">
        <f>IF($G256&gt;I256,MIN($G256-I256,J256-I256)*INDEX('2018_commission_structure-Start'!$A$21:$I$24,MATCH(calcs!$D256,'2018_commission_structure-Start'!$A$21:$A$24,0),MATCH(calcs!P$1,'2018_commission_structure-Start'!$A$21:$I$21,0)),0)</f>
        <v>3857.3999999999996</v>
      </c>
      <c r="Q256" s="2">
        <f>IF($G256&gt;J256,MIN($G256-J256,K256-J256)*INDEX('2018_commission_structure-Start'!$A$21:$I$24,MATCH(calcs!$D256,'2018_commission_structure-Start'!$A$21:$A$24,0),MATCH(calcs!Q$1,'2018_commission_structure-Start'!$A$21:$I$21,0)),0)</f>
        <v>0</v>
      </c>
      <c r="R256" s="6">
        <f>IF(G256&gt;K256,(G256-K256)*INDEX('2018_commission_structure-Start'!$A$21:$I$24,MATCH(calcs!$D256,'2018_commission_structure-Start'!$A$21:$A$24,0),MATCH(calcs!R$1,'2018_commission_structure-Start'!$A$21:$I$21,0)),0)</f>
        <v>0</v>
      </c>
      <c r="S256" s="6">
        <f t="shared" si="27"/>
        <v>72607.399999999994</v>
      </c>
      <c r="T256" s="6">
        <f t="shared" si="23"/>
        <v>125026.4</v>
      </c>
    </row>
    <row r="257" spans="1:20" x14ac:dyDescent="0.3">
      <c r="A257">
        <v>715518151</v>
      </c>
      <c r="B257" t="s">
        <v>200</v>
      </c>
      <c r="C257" t="s">
        <v>511</v>
      </c>
      <c r="D257" t="s">
        <v>10</v>
      </c>
      <c r="E257" s="2">
        <v>113739</v>
      </c>
      <c r="F257">
        <f>COUNTIF(deals_closed!D:D,base_salary!A257)</f>
        <v>22</v>
      </c>
      <c r="G257" s="2">
        <f>SUMIF(deals_closed!D:D,calcs!A257,deals_closed!C:C)</f>
        <v>789000</v>
      </c>
      <c r="H257" s="2">
        <f>VLOOKUP(D257,'2018_commission_structure-Start'!$A$21:$I$24,9,FALSE)</f>
        <v>750000</v>
      </c>
      <c r="I257" s="6">
        <f t="shared" si="24"/>
        <v>937500</v>
      </c>
      <c r="J257" s="9">
        <f t="shared" si="25"/>
        <v>1125000</v>
      </c>
      <c r="K257" s="9">
        <f t="shared" si="26"/>
        <v>1500000</v>
      </c>
      <c r="L257" s="8">
        <f t="shared" si="21"/>
        <v>1.052</v>
      </c>
      <c r="M257" t="str">
        <f t="shared" si="22"/>
        <v>100-125%</v>
      </c>
      <c r="N257" s="6">
        <f>MIN(H257,G257)*INDEX('2018_commission_structure-Start'!$A$21:$I$24,MATCH(calcs!$D257,'2018_commission_structure-Start'!$A$21:$A$24,0),MATCH(calcs!N$1,'2018_commission_structure-Start'!$A$21:$I$21,0))</f>
        <v>112500</v>
      </c>
      <c r="O257" s="2">
        <f>IF($G257&gt;H257,MIN($G257-H257,I257-H257)*INDEX('2018_commission_structure-Start'!$A$21:$I$24,MATCH(calcs!$D257,'2018_commission_structure-Start'!$A$21:$A$24,0),MATCH(calcs!O$1,'2018_commission_structure-Start'!$A$21:$I$21,0)),0)</f>
        <v>7410</v>
      </c>
      <c r="P257" s="2">
        <f>IF($G257&gt;I257,MIN($G257-I257,J257-I257)*INDEX('2018_commission_structure-Start'!$A$21:$I$24,MATCH(calcs!$D257,'2018_commission_structure-Start'!$A$21:$A$24,0),MATCH(calcs!P$1,'2018_commission_structure-Start'!$A$21:$I$21,0)),0)</f>
        <v>0</v>
      </c>
      <c r="Q257" s="2">
        <f>IF($G257&gt;J257,MIN($G257-J257,K257-J257)*INDEX('2018_commission_structure-Start'!$A$21:$I$24,MATCH(calcs!$D257,'2018_commission_structure-Start'!$A$21:$A$24,0),MATCH(calcs!Q$1,'2018_commission_structure-Start'!$A$21:$I$21,0)),0)</f>
        <v>0</v>
      </c>
      <c r="R257" s="6">
        <f>IF(G257&gt;K257,(G257-K257)*INDEX('2018_commission_structure-Start'!$A$21:$I$24,MATCH(calcs!$D257,'2018_commission_structure-Start'!$A$21:$A$24,0),MATCH(calcs!R$1,'2018_commission_structure-Start'!$A$21:$I$21,0)),0)</f>
        <v>0</v>
      </c>
      <c r="S257" s="6">
        <f t="shared" si="27"/>
        <v>119910</v>
      </c>
      <c r="T257" s="6">
        <f t="shared" si="23"/>
        <v>233649</v>
      </c>
    </row>
    <row r="258" spans="1:20" x14ac:dyDescent="0.3">
      <c r="A258">
        <v>9627071331</v>
      </c>
      <c r="B258" t="s">
        <v>512</v>
      </c>
      <c r="C258" t="s">
        <v>513</v>
      </c>
      <c r="D258" t="s">
        <v>10</v>
      </c>
      <c r="E258" s="2">
        <v>124372</v>
      </c>
      <c r="F258">
        <f>COUNTIF(deals_closed!D:D,base_salary!A258)</f>
        <v>23</v>
      </c>
      <c r="G258" s="2">
        <f>SUMIF(deals_closed!D:D,calcs!A258,deals_closed!C:C)</f>
        <v>633465</v>
      </c>
      <c r="H258" s="2">
        <f>VLOOKUP(D258,'2018_commission_structure-Start'!$A$21:$I$24,9,FALSE)</f>
        <v>750000</v>
      </c>
      <c r="I258" s="6">
        <f t="shared" si="24"/>
        <v>937500</v>
      </c>
      <c r="J258" s="9">
        <f t="shared" si="25"/>
        <v>1125000</v>
      </c>
      <c r="K258" s="9">
        <f t="shared" si="26"/>
        <v>1500000</v>
      </c>
      <c r="L258" s="8">
        <f t="shared" ref="L258:L321" si="28">G258/H258</f>
        <v>0.84462000000000004</v>
      </c>
      <c r="M258" t="str">
        <f t="shared" ref="M258:M321" si="29">IF(L258&lt;=1,"0-100%",IF(L258&lt;=1.25,"100-125%",IF(L258&lt;=1.5,"125-150%",IF(L258&lt;=2,"150-200%","&gt;200%"))))</f>
        <v>0-100%</v>
      </c>
      <c r="N258" s="6">
        <f>MIN(H258,G258)*INDEX('2018_commission_structure-Start'!$A$21:$I$24,MATCH(calcs!$D258,'2018_commission_structure-Start'!$A$21:$A$24,0),MATCH(calcs!N$1,'2018_commission_structure-Start'!$A$21:$I$21,0))</f>
        <v>95019.75</v>
      </c>
      <c r="O258" s="2">
        <f>IF($G258&gt;H258,MIN($G258-H258,I258-H258)*INDEX('2018_commission_structure-Start'!$A$21:$I$24,MATCH(calcs!$D258,'2018_commission_structure-Start'!$A$21:$A$24,0),MATCH(calcs!O$1,'2018_commission_structure-Start'!$A$21:$I$21,0)),0)</f>
        <v>0</v>
      </c>
      <c r="P258" s="2">
        <f>IF($G258&gt;I258,MIN($G258-I258,J258-I258)*INDEX('2018_commission_structure-Start'!$A$21:$I$24,MATCH(calcs!$D258,'2018_commission_structure-Start'!$A$21:$A$24,0),MATCH(calcs!P$1,'2018_commission_structure-Start'!$A$21:$I$21,0)),0)</f>
        <v>0</v>
      </c>
      <c r="Q258" s="2">
        <f>IF($G258&gt;J258,MIN($G258-J258,K258-J258)*INDEX('2018_commission_structure-Start'!$A$21:$I$24,MATCH(calcs!$D258,'2018_commission_structure-Start'!$A$21:$A$24,0),MATCH(calcs!Q$1,'2018_commission_structure-Start'!$A$21:$I$21,0)),0)</f>
        <v>0</v>
      </c>
      <c r="R258" s="6">
        <f>IF(G258&gt;K258,(G258-K258)*INDEX('2018_commission_structure-Start'!$A$21:$I$24,MATCH(calcs!$D258,'2018_commission_structure-Start'!$A$21:$A$24,0),MATCH(calcs!R$1,'2018_commission_structure-Start'!$A$21:$I$21,0)),0)</f>
        <v>0</v>
      </c>
      <c r="S258" s="6">
        <f t="shared" si="27"/>
        <v>95019.75</v>
      </c>
      <c r="T258" s="6">
        <f t="shared" ref="T258:T321" si="30">S258+E258</f>
        <v>219391.75</v>
      </c>
    </row>
    <row r="259" spans="1:20" x14ac:dyDescent="0.3">
      <c r="A259">
        <v>2936088178</v>
      </c>
      <c r="B259" t="s">
        <v>514</v>
      </c>
      <c r="C259" t="s">
        <v>515</v>
      </c>
      <c r="D259" t="s">
        <v>10</v>
      </c>
      <c r="E259" s="2">
        <v>76155</v>
      </c>
      <c r="F259">
        <f>COUNTIF(deals_closed!D:D,base_salary!A259)</f>
        <v>15</v>
      </c>
      <c r="G259" s="2">
        <f>SUMIF(deals_closed!D:D,calcs!A259,deals_closed!C:C)</f>
        <v>483274</v>
      </c>
      <c r="H259" s="2">
        <f>VLOOKUP(D259,'2018_commission_structure-Start'!$A$21:$I$24,9,FALSE)</f>
        <v>750000</v>
      </c>
      <c r="I259" s="6">
        <f t="shared" ref="I259:I322" si="31">H259*1.25</f>
        <v>937500</v>
      </c>
      <c r="J259" s="9">
        <f t="shared" ref="J259:J322" si="32">H259*1.5</f>
        <v>1125000</v>
      </c>
      <c r="K259" s="9">
        <f t="shared" ref="K259:K322" si="33">H259*2</f>
        <v>1500000</v>
      </c>
      <c r="L259" s="8">
        <f t="shared" si="28"/>
        <v>0.64436533333333335</v>
      </c>
      <c r="M259" t="str">
        <f t="shared" si="29"/>
        <v>0-100%</v>
      </c>
      <c r="N259" s="6">
        <f>MIN(H259,G259)*INDEX('2018_commission_structure-Start'!$A$21:$I$24,MATCH(calcs!$D259,'2018_commission_structure-Start'!$A$21:$A$24,0),MATCH(calcs!N$1,'2018_commission_structure-Start'!$A$21:$I$21,0))</f>
        <v>72491.099999999991</v>
      </c>
      <c r="O259" s="2">
        <f>IF($G259&gt;H259,MIN($G259-H259,I259-H259)*INDEX('2018_commission_structure-Start'!$A$21:$I$24,MATCH(calcs!$D259,'2018_commission_structure-Start'!$A$21:$A$24,0),MATCH(calcs!O$1,'2018_commission_structure-Start'!$A$21:$I$21,0)),0)</f>
        <v>0</v>
      </c>
      <c r="P259" s="2">
        <f>IF($G259&gt;I259,MIN($G259-I259,J259-I259)*INDEX('2018_commission_structure-Start'!$A$21:$I$24,MATCH(calcs!$D259,'2018_commission_structure-Start'!$A$21:$A$24,0),MATCH(calcs!P$1,'2018_commission_structure-Start'!$A$21:$I$21,0)),0)</f>
        <v>0</v>
      </c>
      <c r="Q259" s="2">
        <f>IF($G259&gt;J259,MIN($G259-J259,K259-J259)*INDEX('2018_commission_structure-Start'!$A$21:$I$24,MATCH(calcs!$D259,'2018_commission_structure-Start'!$A$21:$A$24,0),MATCH(calcs!Q$1,'2018_commission_structure-Start'!$A$21:$I$21,0)),0)</f>
        <v>0</v>
      </c>
      <c r="R259" s="6">
        <f>IF(G259&gt;K259,(G259-K259)*INDEX('2018_commission_structure-Start'!$A$21:$I$24,MATCH(calcs!$D259,'2018_commission_structure-Start'!$A$21:$A$24,0),MATCH(calcs!R$1,'2018_commission_structure-Start'!$A$21:$I$21,0)),0)</f>
        <v>0</v>
      </c>
      <c r="S259" s="6">
        <f t="shared" ref="S259:S322" si="34">SUM(N259:R259)</f>
        <v>72491.099999999991</v>
      </c>
      <c r="T259" s="6">
        <f t="shared" si="30"/>
        <v>148646.09999999998</v>
      </c>
    </row>
    <row r="260" spans="1:20" x14ac:dyDescent="0.3">
      <c r="A260">
        <v>8373529241</v>
      </c>
      <c r="B260" t="s">
        <v>516</v>
      </c>
      <c r="C260" t="s">
        <v>517</v>
      </c>
      <c r="D260" t="s">
        <v>7</v>
      </c>
      <c r="E260" s="2">
        <v>55438</v>
      </c>
      <c r="F260">
        <f>COUNTIF(deals_closed!D:D,base_salary!A260)</f>
        <v>24</v>
      </c>
      <c r="G260" s="2">
        <f>SUMIF(deals_closed!D:D,calcs!A260,deals_closed!C:C)</f>
        <v>792386</v>
      </c>
      <c r="H260" s="2">
        <f>VLOOKUP(D260,'2018_commission_structure-Start'!$A$21:$I$24,9,FALSE)</f>
        <v>500000</v>
      </c>
      <c r="I260" s="6">
        <f t="shared" si="31"/>
        <v>625000</v>
      </c>
      <c r="J260" s="9">
        <f t="shared" si="32"/>
        <v>750000</v>
      </c>
      <c r="K260" s="9">
        <f t="shared" si="33"/>
        <v>1000000</v>
      </c>
      <c r="L260" s="8">
        <f t="shared" si="28"/>
        <v>1.5847720000000001</v>
      </c>
      <c r="M260" t="str">
        <f t="shared" si="29"/>
        <v>150-200%</v>
      </c>
      <c r="N260" s="6">
        <f>MIN(H260,G260)*INDEX('2018_commission_structure-Start'!$A$21:$I$24,MATCH(calcs!$D260,'2018_commission_structure-Start'!$A$21:$A$24,0),MATCH(calcs!N$1,'2018_commission_structure-Start'!$A$21:$I$21,0))</f>
        <v>50000</v>
      </c>
      <c r="O260" s="2">
        <f>IF($G260&gt;H260,MIN($G260-H260,I260-H260)*INDEX('2018_commission_structure-Start'!$A$21:$I$24,MATCH(calcs!$D260,'2018_commission_structure-Start'!$A$21:$A$24,0),MATCH(calcs!O$1,'2018_commission_structure-Start'!$A$21:$I$21,0)),0)</f>
        <v>18750</v>
      </c>
      <c r="P260" s="2">
        <f>IF($G260&gt;I260,MIN($G260-I260,J260-I260)*INDEX('2018_commission_structure-Start'!$A$21:$I$24,MATCH(calcs!$D260,'2018_commission_structure-Start'!$A$21:$A$24,0),MATCH(calcs!P$1,'2018_commission_structure-Start'!$A$21:$I$21,0)),0)</f>
        <v>22500</v>
      </c>
      <c r="Q260" s="2">
        <f>IF($G260&gt;J260,MIN($G260-J260,K260-J260)*INDEX('2018_commission_structure-Start'!$A$21:$I$24,MATCH(calcs!$D260,'2018_commission_structure-Start'!$A$21:$A$24,0),MATCH(calcs!Q$1,'2018_commission_structure-Start'!$A$21:$I$21,0)),0)</f>
        <v>9324.92</v>
      </c>
      <c r="R260" s="6">
        <f>IF(G260&gt;K260,(G260-K260)*INDEX('2018_commission_structure-Start'!$A$21:$I$24,MATCH(calcs!$D260,'2018_commission_structure-Start'!$A$21:$A$24,0),MATCH(calcs!R$1,'2018_commission_structure-Start'!$A$21:$I$21,0)),0)</f>
        <v>0</v>
      </c>
      <c r="S260" s="6">
        <f t="shared" si="34"/>
        <v>100574.92</v>
      </c>
      <c r="T260" s="6">
        <f t="shared" si="30"/>
        <v>156012.91999999998</v>
      </c>
    </row>
    <row r="261" spans="1:20" x14ac:dyDescent="0.3">
      <c r="A261">
        <v>7492341709</v>
      </c>
      <c r="B261" t="s">
        <v>518</v>
      </c>
      <c r="C261" t="s">
        <v>519</v>
      </c>
      <c r="D261" t="s">
        <v>7</v>
      </c>
      <c r="E261" s="2">
        <v>35089</v>
      </c>
      <c r="F261">
        <f>COUNTIF(deals_closed!D:D,base_salary!A261)</f>
        <v>14</v>
      </c>
      <c r="G261" s="2">
        <f>SUMIF(deals_closed!D:D,calcs!A261,deals_closed!C:C)</f>
        <v>428435</v>
      </c>
      <c r="H261" s="2">
        <f>VLOOKUP(D261,'2018_commission_structure-Start'!$A$21:$I$24,9,FALSE)</f>
        <v>500000</v>
      </c>
      <c r="I261" s="6">
        <f t="shared" si="31"/>
        <v>625000</v>
      </c>
      <c r="J261" s="9">
        <f t="shared" si="32"/>
        <v>750000</v>
      </c>
      <c r="K261" s="9">
        <f t="shared" si="33"/>
        <v>1000000</v>
      </c>
      <c r="L261" s="8">
        <f t="shared" si="28"/>
        <v>0.85687000000000002</v>
      </c>
      <c r="M261" t="str">
        <f t="shared" si="29"/>
        <v>0-100%</v>
      </c>
      <c r="N261" s="6">
        <f>MIN(H261,G261)*INDEX('2018_commission_structure-Start'!$A$21:$I$24,MATCH(calcs!$D261,'2018_commission_structure-Start'!$A$21:$A$24,0),MATCH(calcs!N$1,'2018_commission_structure-Start'!$A$21:$I$21,0))</f>
        <v>42843.5</v>
      </c>
      <c r="O261" s="2">
        <f>IF($G261&gt;H261,MIN($G261-H261,I261-H261)*INDEX('2018_commission_structure-Start'!$A$21:$I$24,MATCH(calcs!$D261,'2018_commission_structure-Start'!$A$21:$A$24,0),MATCH(calcs!O$1,'2018_commission_structure-Start'!$A$21:$I$21,0)),0)</f>
        <v>0</v>
      </c>
      <c r="P261" s="2">
        <f>IF($G261&gt;I261,MIN($G261-I261,J261-I261)*INDEX('2018_commission_structure-Start'!$A$21:$I$24,MATCH(calcs!$D261,'2018_commission_structure-Start'!$A$21:$A$24,0),MATCH(calcs!P$1,'2018_commission_structure-Start'!$A$21:$I$21,0)),0)</f>
        <v>0</v>
      </c>
      <c r="Q261" s="2">
        <f>IF($G261&gt;J261,MIN($G261-J261,K261-J261)*INDEX('2018_commission_structure-Start'!$A$21:$I$24,MATCH(calcs!$D261,'2018_commission_structure-Start'!$A$21:$A$24,0),MATCH(calcs!Q$1,'2018_commission_structure-Start'!$A$21:$I$21,0)),0)</f>
        <v>0</v>
      </c>
      <c r="R261" s="6">
        <f>IF(G261&gt;K261,(G261-K261)*INDEX('2018_commission_structure-Start'!$A$21:$I$24,MATCH(calcs!$D261,'2018_commission_structure-Start'!$A$21:$A$24,0),MATCH(calcs!R$1,'2018_commission_structure-Start'!$A$21:$I$21,0)),0)</f>
        <v>0</v>
      </c>
      <c r="S261" s="6">
        <f t="shared" si="34"/>
        <v>42843.5</v>
      </c>
      <c r="T261" s="6">
        <f t="shared" si="30"/>
        <v>77932.5</v>
      </c>
    </row>
    <row r="262" spans="1:20" x14ac:dyDescent="0.3">
      <c r="A262">
        <v>7630993544</v>
      </c>
      <c r="B262" t="s">
        <v>371</v>
      </c>
      <c r="C262" t="s">
        <v>520</v>
      </c>
      <c r="D262" t="s">
        <v>29</v>
      </c>
      <c r="E262" s="2">
        <v>51631</v>
      </c>
      <c r="F262">
        <f>COUNTIF(deals_closed!D:D,base_salary!A262)</f>
        <v>13</v>
      </c>
      <c r="G262" s="2">
        <f>SUMIF(deals_closed!D:D,calcs!A262,deals_closed!C:C)</f>
        <v>475552</v>
      </c>
      <c r="H262" s="2">
        <f>VLOOKUP(D262,'2018_commission_structure-Start'!$A$21:$I$24,9,FALSE)</f>
        <v>600000</v>
      </c>
      <c r="I262" s="6">
        <f t="shared" si="31"/>
        <v>750000</v>
      </c>
      <c r="J262" s="9">
        <f t="shared" si="32"/>
        <v>900000</v>
      </c>
      <c r="K262" s="9">
        <f t="shared" si="33"/>
        <v>1200000</v>
      </c>
      <c r="L262" s="8">
        <f t="shared" si="28"/>
        <v>0.79258666666666666</v>
      </c>
      <c r="M262" t="str">
        <f t="shared" si="29"/>
        <v>0-100%</v>
      </c>
      <c r="N262" s="6">
        <f>MIN(H262,G262)*INDEX('2018_commission_structure-Start'!$A$21:$I$24,MATCH(calcs!$D262,'2018_commission_structure-Start'!$A$21:$A$24,0),MATCH(calcs!N$1,'2018_commission_structure-Start'!$A$21:$I$21,0))</f>
        <v>61821.760000000002</v>
      </c>
      <c r="O262" s="2">
        <f>IF($G262&gt;H262,MIN($G262-H262,I262-H262)*INDEX('2018_commission_structure-Start'!$A$21:$I$24,MATCH(calcs!$D262,'2018_commission_structure-Start'!$A$21:$A$24,0),MATCH(calcs!O$1,'2018_commission_structure-Start'!$A$21:$I$21,0)),0)</f>
        <v>0</v>
      </c>
      <c r="P262" s="2">
        <f>IF($G262&gt;I262,MIN($G262-I262,J262-I262)*INDEX('2018_commission_structure-Start'!$A$21:$I$24,MATCH(calcs!$D262,'2018_commission_structure-Start'!$A$21:$A$24,0),MATCH(calcs!P$1,'2018_commission_structure-Start'!$A$21:$I$21,0)),0)</f>
        <v>0</v>
      </c>
      <c r="Q262" s="2">
        <f>IF($G262&gt;J262,MIN($G262-J262,K262-J262)*INDEX('2018_commission_structure-Start'!$A$21:$I$24,MATCH(calcs!$D262,'2018_commission_structure-Start'!$A$21:$A$24,0),MATCH(calcs!Q$1,'2018_commission_structure-Start'!$A$21:$I$21,0)),0)</f>
        <v>0</v>
      </c>
      <c r="R262" s="6">
        <f>IF(G262&gt;K262,(G262-K262)*INDEX('2018_commission_structure-Start'!$A$21:$I$24,MATCH(calcs!$D262,'2018_commission_structure-Start'!$A$21:$A$24,0),MATCH(calcs!R$1,'2018_commission_structure-Start'!$A$21:$I$21,0)),0)</f>
        <v>0</v>
      </c>
      <c r="S262" s="6">
        <f t="shared" si="34"/>
        <v>61821.760000000002</v>
      </c>
      <c r="T262" s="6">
        <f t="shared" si="30"/>
        <v>113452.76000000001</v>
      </c>
    </row>
    <row r="263" spans="1:20" x14ac:dyDescent="0.3">
      <c r="A263">
        <v>2053848936</v>
      </c>
      <c r="B263" t="s">
        <v>521</v>
      </c>
      <c r="C263" t="s">
        <v>522</v>
      </c>
      <c r="D263" t="s">
        <v>29</v>
      </c>
      <c r="E263" s="2">
        <v>60956</v>
      </c>
      <c r="F263">
        <f>COUNTIF(deals_closed!D:D,base_salary!A263)</f>
        <v>23</v>
      </c>
      <c r="G263" s="2">
        <f>SUMIF(deals_closed!D:D,calcs!A263,deals_closed!C:C)</f>
        <v>826675</v>
      </c>
      <c r="H263" s="2">
        <f>VLOOKUP(D263,'2018_commission_structure-Start'!$A$21:$I$24,9,FALSE)</f>
        <v>600000</v>
      </c>
      <c r="I263" s="6">
        <f t="shared" si="31"/>
        <v>750000</v>
      </c>
      <c r="J263" s="9">
        <f t="shared" si="32"/>
        <v>900000</v>
      </c>
      <c r="K263" s="9">
        <f t="shared" si="33"/>
        <v>1200000</v>
      </c>
      <c r="L263" s="8">
        <f t="shared" si="28"/>
        <v>1.3777916666666667</v>
      </c>
      <c r="M263" t="str">
        <f t="shared" si="29"/>
        <v>125-150%</v>
      </c>
      <c r="N263" s="6">
        <f>MIN(H263,G263)*INDEX('2018_commission_structure-Start'!$A$21:$I$24,MATCH(calcs!$D263,'2018_commission_structure-Start'!$A$21:$A$24,0),MATCH(calcs!N$1,'2018_commission_structure-Start'!$A$21:$I$21,0))</f>
        <v>78000</v>
      </c>
      <c r="O263" s="2">
        <f>IF($G263&gt;H263,MIN($G263-H263,I263-H263)*INDEX('2018_commission_structure-Start'!$A$21:$I$24,MATCH(calcs!$D263,'2018_commission_structure-Start'!$A$21:$A$24,0),MATCH(calcs!O$1,'2018_commission_structure-Start'!$A$21:$I$21,0)),0)</f>
        <v>25500.000000000004</v>
      </c>
      <c r="P263" s="2">
        <f>IF($G263&gt;I263,MIN($G263-I263,J263-I263)*INDEX('2018_commission_structure-Start'!$A$21:$I$24,MATCH(calcs!$D263,'2018_commission_structure-Start'!$A$21:$A$24,0),MATCH(calcs!P$1,'2018_commission_structure-Start'!$A$21:$I$21,0)),0)</f>
        <v>16101.75</v>
      </c>
      <c r="Q263" s="2">
        <f>IF($G263&gt;J263,MIN($G263-J263,K263-J263)*INDEX('2018_commission_structure-Start'!$A$21:$I$24,MATCH(calcs!$D263,'2018_commission_structure-Start'!$A$21:$A$24,0),MATCH(calcs!Q$1,'2018_commission_structure-Start'!$A$21:$I$21,0)),0)</f>
        <v>0</v>
      </c>
      <c r="R263" s="6">
        <f>IF(G263&gt;K263,(G263-K263)*INDEX('2018_commission_structure-Start'!$A$21:$I$24,MATCH(calcs!$D263,'2018_commission_structure-Start'!$A$21:$A$24,0),MATCH(calcs!R$1,'2018_commission_structure-Start'!$A$21:$I$21,0)),0)</f>
        <v>0</v>
      </c>
      <c r="S263" s="6">
        <f t="shared" si="34"/>
        <v>119601.75</v>
      </c>
      <c r="T263" s="6">
        <f t="shared" si="30"/>
        <v>180557.75</v>
      </c>
    </row>
    <row r="264" spans="1:20" x14ac:dyDescent="0.3">
      <c r="A264">
        <v>1042822263</v>
      </c>
      <c r="B264" t="s">
        <v>523</v>
      </c>
      <c r="C264" t="s">
        <v>524</v>
      </c>
      <c r="D264" t="s">
        <v>10</v>
      </c>
      <c r="E264" s="2">
        <v>124023</v>
      </c>
      <c r="F264">
        <f>COUNTIF(deals_closed!D:D,base_salary!A264)</f>
        <v>16</v>
      </c>
      <c r="G264" s="2">
        <f>SUMIF(deals_closed!D:D,calcs!A264,deals_closed!C:C)</f>
        <v>619467</v>
      </c>
      <c r="H264" s="2">
        <f>VLOOKUP(D264,'2018_commission_structure-Start'!$A$21:$I$24,9,FALSE)</f>
        <v>750000</v>
      </c>
      <c r="I264" s="6">
        <f t="shared" si="31"/>
        <v>937500</v>
      </c>
      <c r="J264" s="9">
        <f t="shared" si="32"/>
        <v>1125000</v>
      </c>
      <c r="K264" s="9">
        <f t="shared" si="33"/>
        <v>1500000</v>
      </c>
      <c r="L264" s="8">
        <f t="shared" si="28"/>
        <v>0.82595600000000002</v>
      </c>
      <c r="M264" t="str">
        <f t="shared" si="29"/>
        <v>0-100%</v>
      </c>
      <c r="N264" s="6">
        <f>MIN(H264,G264)*INDEX('2018_commission_structure-Start'!$A$21:$I$24,MATCH(calcs!$D264,'2018_commission_structure-Start'!$A$21:$A$24,0),MATCH(calcs!N$1,'2018_commission_structure-Start'!$A$21:$I$21,0))</f>
        <v>92920.05</v>
      </c>
      <c r="O264" s="2">
        <f>IF($G264&gt;H264,MIN($G264-H264,I264-H264)*INDEX('2018_commission_structure-Start'!$A$21:$I$24,MATCH(calcs!$D264,'2018_commission_structure-Start'!$A$21:$A$24,0),MATCH(calcs!O$1,'2018_commission_structure-Start'!$A$21:$I$21,0)),0)</f>
        <v>0</v>
      </c>
      <c r="P264" s="2">
        <f>IF($G264&gt;I264,MIN($G264-I264,J264-I264)*INDEX('2018_commission_structure-Start'!$A$21:$I$24,MATCH(calcs!$D264,'2018_commission_structure-Start'!$A$21:$A$24,0),MATCH(calcs!P$1,'2018_commission_structure-Start'!$A$21:$I$21,0)),0)</f>
        <v>0</v>
      </c>
      <c r="Q264" s="2">
        <f>IF($G264&gt;J264,MIN($G264-J264,K264-J264)*INDEX('2018_commission_structure-Start'!$A$21:$I$24,MATCH(calcs!$D264,'2018_commission_structure-Start'!$A$21:$A$24,0),MATCH(calcs!Q$1,'2018_commission_structure-Start'!$A$21:$I$21,0)),0)</f>
        <v>0</v>
      </c>
      <c r="R264" s="6">
        <f>IF(G264&gt;K264,(G264-K264)*INDEX('2018_commission_structure-Start'!$A$21:$I$24,MATCH(calcs!$D264,'2018_commission_structure-Start'!$A$21:$A$24,0),MATCH(calcs!R$1,'2018_commission_structure-Start'!$A$21:$I$21,0)),0)</f>
        <v>0</v>
      </c>
      <c r="S264" s="6">
        <f t="shared" si="34"/>
        <v>92920.05</v>
      </c>
      <c r="T264" s="6">
        <f t="shared" si="30"/>
        <v>216943.05</v>
      </c>
    </row>
    <row r="265" spans="1:20" x14ac:dyDescent="0.3">
      <c r="A265">
        <v>5907724676</v>
      </c>
      <c r="B265" t="s">
        <v>525</v>
      </c>
      <c r="C265" t="s">
        <v>526</v>
      </c>
      <c r="D265" t="s">
        <v>29</v>
      </c>
      <c r="E265" s="2">
        <v>75197</v>
      </c>
      <c r="F265">
        <f>COUNTIF(deals_closed!D:D,base_salary!A265)</f>
        <v>19</v>
      </c>
      <c r="G265" s="2">
        <f>SUMIF(deals_closed!D:D,calcs!A265,deals_closed!C:C)</f>
        <v>673446</v>
      </c>
      <c r="H265" s="2">
        <f>VLOOKUP(D265,'2018_commission_structure-Start'!$A$21:$I$24,9,FALSE)</f>
        <v>600000</v>
      </c>
      <c r="I265" s="6">
        <f t="shared" si="31"/>
        <v>750000</v>
      </c>
      <c r="J265" s="9">
        <f t="shared" si="32"/>
        <v>900000</v>
      </c>
      <c r="K265" s="9">
        <f t="shared" si="33"/>
        <v>1200000</v>
      </c>
      <c r="L265" s="8">
        <f t="shared" si="28"/>
        <v>1.1224099999999999</v>
      </c>
      <c r="M265" t="str">
        <f t="shared" si="29"/>
        <v>100-125%</v>
      </c>
      <c r="N265" s="6">
        <f>MIN(H265,G265)*INDEX('2018_commission_structure-Start'!$A$21:$I$24,MATCH(calcs!$D265,'2018_commission_structure-Start'!$A$21:$A$24,0),MATCH(calcs!N$1,'2018_commission_structure-Start'!$A$21:$I$21,0))</f>
        <v>78000</v>
      </c>
      <c r="O265" s="2">
        <f>IF($G265&gt;H265,MIN($G265-H265,I265-H265)*INDEX('2018_commission_structure-Start'!$A$21:$I$24,MATCH(calcs!$D265,'2018_commission_structure-Start'!$A$21:$A$24,0),MATCH(calcs!O$1,'2018_commission_structure-Start'!$A$21:$I$21,0)),0)</f>
        <v>12485.820000000002</v>
      </c>
      <c r="P265" s="2">
        <f>IF($G265&gt;I265,MIN($G265-I265,J265-I265)*INDEX('2018_commission_structure-Start'!$A$21:$I$24,MATCH(calcs!$D265,'2018_commission_structure-Start'!$A$21:$A$24,0),MATCH(calcs!P$1,'2018_commission_structure-Start'!$A$21:$I$21,0)),0)</f>
        <v>0</v>
      </c>
      <c r="Q265" s="2">
        <f>IF($G265&gt;J265,MIN($G265-J265,K265-J265)*INDEX('2018_commission_structure-Start'!$A$21:$I$24,MATCH(calcs!$D265,'2018_commission_structure-Start'!$A$21:$A$24,0),MATCH(calcs!Q$1,'2018_commission_structure-Start'!$A$21:$I$21,0)),0)</f>
        <v>0</v>
      </c>
      <c r="R265" s="6">
        <f>IF(G265&gt;K265,(G265-K265)*INDEX('2018_commission_structure-Start'!$A$21:$I$24,MATCH(calcs!$D265,'2018_commission_structure-Start'!$A$21:$A$24,0),MATCH(calcs!R$1,'2018_commission_structure-Start'!$A$21:$I$21,0)),0)</f>
        <v>0</v>
      </c>
      <c r="S265" s="6">
        <f t="shared" si="34"/>
        <v>90485.82</v>
      </c>
      <c r="T265" s="6">
        <f t="shared" si="30"/>
        <v>165682.82</v>
      </c>
    </row>
    <row r="266" spans="1:20" x14ac:dyDescent="0.3">
      <c r="A266">
        <v>6462250968</v>
      </c>
      <c r="B266" t="s">
        <v>527</v>
      </c>
      <c r="C266" t="s">
        <v>528</v>
      </c>
      <c r="D266" t="s">
        <v>29</v>
      </c>
      <c r="E266" s="2">
        <v>73996</v>
      </c>
      <c r="F266">
        <f>COUNTIF(deals_closed!D:D,base_salary!A266)</f>
        <v>17</v>
      </c>
      <c r="G266" s="2">
        <f>SUMIF(deals_closed!D:D,calcs!A266,deals_closed!C:C)</f>
        <v>573111</v>
      </c>
      <c r="H266" s="2">
        <f>VLOOKUP(D266,'2018_commission_structure-Start'!$A$21:$I$24,9,FALSE)</f>
        <v>600000</v>
      </c>
      <c r="I266" s="6">
        <f t="shared" si="31"/>
        <v>750000</v>
      </c>
      <c r="J266" s="9">
        <f t="shared" si="32"/>
        <v>900000</v>
      </c>
      <c r="K266" s="9">
        <f t="shared" si="33"/>
        <v>1200000</v>
      </c>
      <c r="L266" s="8">
        <f t="shared" si="28"/>
        <v>0.95518499999999995</v>
      </c>
      <c r="M266" t="str">
        <f t="shared" si="29"/>
        <v>0-100%</v>
      </c>
      <c r="N266" s="6">
        <f>MIN(H266,G266)*INDEX('2018_commission_structure-Start'!$A$21:$I$24,MATCH(calcs!$D266,'2018_commission_structure-Start'!$A$21:$A$24,0),MATCH(calcs!N$1,'2018_commission_structure-Start'!$A$21:$I$21,0))</f>
        <v>74504.430000000008</v>
      </c>
      <c r="O266" s="2">
        <f>IF($G266&gt;H266,MIN($G266-H266,I266-H266)*INDEX('2018_commission_structure-Start'!$A$21:$I$24,MATCH(calcs!$D266,'2018_commission_structure-Start'!$A$21:$A$24,0),MATCH(calcs!O$1,'2018_commission_structure-Start'!$A$21:$I$21,0)),0)</f>
        <v>0</v>
      </c>
      <c r="P266" s="2">
        <f>IF($G266&gt;I266,MIN($G266-I266,J266-I266)*INDEX('2018_commission_structure-Start'!$A$21:$I$24,MATCH(calcs!$D266,'2018_commission_structure-Start'!$A$21:$A$24,0),MATCH(calcs!P$1,'2018_commission_structure-Start'!$A$21:$I$21,0)),0)</f>
        <v>0</v>
      </c>
      <c r="Q266" s="2">
        <f>IF($G266&gt;J266,MIN($G266-J266,K266-J266)*INDEX('2018_commission_structure-Start'!$A$21:$I$24,MATCH(calcs!$D266,'2018_commission_structure-Start'!$A$21:$A$24,0),MATCH(calcs!Q$1,'2018_commission_structure-Start'!$A$21:$I$21,0)),0)</f>
        <v>0</v>
      </c>
      <c r="R266" s="6">
        <f>IF(G266&gt;K266,(G266-K266)*INDEX('2018_commission_structure-Start'!$A$21:$I$24,MATCH(calcs!$D266,'2018_commission_structure-Start'!$A$21:$A$24,0),MATCH(calcs!R$1,'2018_commission_structure-Start'!$A$21:$I$21,0)),0)</f>
        <v>0</v>
      </c>
      <c r="S266" s="6">
        <f t="shared" si="34"/>
        <v>74504.430000000008</v>
      </c>
      <c r="T266" s="6">
        <f t="shared" si="30"/>
        <v>148500.43</v>
      </c>
    </row>
    <row r="267" spans="1:20" x14ac:dyDescent="0.3">
      <c r="A267">
        <v>819852252</v>
      </c>
      <c r="B267" t="s">
        <v>529</v>
      </c>
      <c r="C267" t="s">
        <v>530</v>
      </c>
      <c r="D267" t="s">
        <v>7</v>
      </c>
      <c r="E267" s="2">
        <v>46160</v>
      </c>
      <c r="F267">
        <f>COUNTIF(deals_closed!D:D,base_salary!A267)</f>
        <v>16</v>
      </c>
      <c r="G267" s="2">
        <f>SUMIF(deals_closed!D:D,calcs!A267,deals_closed!C:C)</f>
        <v>634351</v>
      </c>
      <c r="H267" s="2">
        <f>VLOOKUP(D267,'2018_commission_structure-Start'!$A$21:$I$24,9,FALSE)</f>
        <v>500000</v>
      </c>
      <c r="I267" s="6">
        <f t="shared" si="31"/>
        <v>625000</v>
      </c>
      <c r="J267" s="9">
        <f t="shared" si="32"/>
        <v>750000</v>
      </c>
      <c r="K267" s="9">
        <f t="shared" si="33"/>
        <v>1000000</v>
      </c>
      <c r="L267" s="8">
        <f t="shared" si="28"/>
        <v>1.268702</v>
      </c>
      <c r="M267" t="str">
        <f t="shared" si="29"/>
        <v>125-150%</v>
      </c>
      <c r="N267" s="6">
        <f>MIN(H267,G267)*INDEX('2018_commission_structure-Start'!$A$21:$I$24,MATCH(calcs!$D267,'2018_commission_structure-Start'!$A$21:$A$24,0),MATCH(calcs!N$1,'2018_commission_structure-Start'!$A$21:$I$21,0))</f>
        <v>50000</v>
      </c>
      <c r="O267" s="2">
        <f>IF($G267&gt;H267,MIN($G267-H267,I267-H267)*INDEX('2018_commission_structure-Start'!$A$21:$I$24,MATCH(calcs!$D267,'2018_commission_structure-Start'!$A$21:$A$24,0),MATCH(calcs!O$1,'2018_commission_structure-Start'!$A$21:$I$21,0)),0)</f>
        <v>18750</v>
      </c>
      <c r="P267" s="2">
        <f>IF($G267&gt;I267,MIN($G267-I267,J267-I267)*INDEX('2018_commission_structure-Start'!$A$21:$I$24,MATCH(calcs!$D267,'2018_commission_structure-Start'!$A$21:$A$24,0),MATCH(calcs!P$1,'2018_commission_structure-Start'!$A$21:$I$21,0)),0)</f>
        <v>1683.1799999999998</v>
      </c>
      <c r="Q267" s="2">
        <f>IF($G267&gt;J267,MIN($G267-J267,K267-J267)*INDEX('2018_commission_structure-Start'!$A$21:$I$24,MATCH(calcs!$D267,'2018_commission_structure-Start'!$A$21:$A$24,0),MATCH(calcs!Q$1,'2018_commission_structure-Start'!$A$21:$I$21,0)),0)</f>
        <v>0</v>
      </c>
      <c r="R267" s="6">
        <f>IF(G267&gt;K267,(G267-K267)*INDEX('2018_commission_structure-Start'!$A$21:$I$24,MATCH(calcs!$D267,'2018_commission_structure-Start'!$A$21:$A$24,0),MATCH(calcs!R$1,'2018_commission_structure-Start'!$A$21:$I$21,0)),0)</f>
        <v>0</v>
      </c>
      <c r="S267" s="6">
        <f t="shared" si="34"/>
        <v>70433.179999999993</v>
      </c>
      <c r="T267" s="6">
        <f t="shared" si="30"/>
        <v>116593.18</v>
      </c>
    </row>
    <row r="268" spans="1:20" x14ac:dyDescent="0.3">
      <c r="A268">
        <v>8223052873</v>
      </c>
      <c r="B268" t="s">
        <v>531</v>
      </c>
      <c r="C268" t="s">
        <v>532</v>
      </c>
      <c r="D268" t="s">
        <v>29</v>
      </c>
      <c r="E268" s="2">
        <v>55779</v>
      </c>
      <c r="F268">
        <f>COUNTIF(deals_closed!D:D,base_salary!A268)</f>
        <v>21</v>
      </c>
      <c r="G268" s="2">
        <f>SUMIF(deals_closed!D:D,calcs!A268,deals_closed!C:C)</f>
        <v>823572</v>
      </c>
      <c r="H268" s="2">
        <f>VLOOKUP(D268,'2018_commission_structure-Start'!$A$21:$I$24,9,FALSE)</f>
        <v>600000</v>
      </c>
      <c r="I268" s="6">
        <f t="shared" si="31"/>
        <v>750000</v>
      </c>
      <c r="J268" s="9">
        <f t="shared" si="32"/>
        <v>900000</v>
      </c>
      <c r="K268" s="9">
        <f t="shared" si="33"/>
        <v>1200000</v>
      </c>
      <c r="L268" s="8">
        <f t="shared" si="28"/>
        <v>1.37262</v>
      </c>
      <c r="M268" t="str">
        <f t="shared" si="29"/>
        <v>125-150%</v>
      </c>
      <c r="N268" s="6">
        <f>MIN(H268,G268)*INDEX('2018_commission_structure-Start'!$A$21:$I$24,MATCH(calcs!$D268,'2018_commission_structure-Start'!$A$21:$A$24,0),MATCH(calcs!N$1,'2018_commission_structure-Start'!$A$21:$I$21,0))</f>
        <v>78000</v>
      </c>
      <c r="O268" s="2">
        <f>IF($G268&gt;H268,MIN($G268-H268,I268-H268)*INDEX('2018_commission_structure-Start'!$A$21:$I$24,MATCH(calcs!$D268,'2018_commission_structure-Start'!$A$21:$A$24,0),MATCH(calcs!O$1,'2018_commission_structure-Start'!$A$21:$I$21,0)),0)</f>
        <v>25500.000000000004</v>
      </c>
      <c r="P268" s="2">
        <f>IF($G268&gt;I268,MIN($G268-I268,J268-I268)*INDEX('2018_commission_structure-Start'!$A$21:$I$24,MATCH(calcs!$D268,'2018_commission_structure-Start'!$A$21:$A$24,0),MATCH(calcs!P$1,'2018_commission_structure-Start'!$A$21:$I$21,0)),0)</f>
        <v>15450.119999999999</v>
      </c>
      <c r="Q268" s="2">
        <f>IF($G268&gt;J268,MIN($G268-J268,K268-J268)*INDEX('2018_commission_structure-Start'!$A$21:$I$24,MATCH(calcs!$D268,'2018_commission_structure-Start'!$A$21:$A$24,0),MATCH(calcs!Q$1,'2018_commission_structure-Start'!$A$21:$I$21,0)),0)</f>
        <v>0</v>
      </c>
      <c r="R268" s="6">
        <f>IF(G268&gt;K268,(G268-K268)*INDEX('2018_commission_structure-Start'!$A$21:$I$24,MATCH(calcs!$D268,'2018_commission_structure-Start'!$A$21:$A$24,0),MATCH(calcs!R$1,'2018_commission_structure-Start'!$A$21:$I$21,0)),0)</f>
        <v>0</v>
      </c>
      <c r="S268" s="6">
        <f t="shared" si="34"/>
        <v>118950.12</v>
      </c>
      <c r="T268" s="6">
        <f t="shared" si="30"/>
        <v>174729.12</v>
      </c>
    </row>
    <row r="269" spans="1:20" x14ac:dyDescent="0.3">
      <c r="A269">
        <v>3967370569</v>
      </c>
      <c r="B269" t="s">
        <v>533</v>
      </c>
      <c r="C269" t="s">
        <v>534</v>
      </c>
      <c r="D269" t="s">
        <v>29</v>
      </c>
      <c r="E269" s="2">
        <v>72987</v>
      </c>
      <c r="F269">
        <f>COUNTIF(deals_closed!D:D,base_salary!A269)</f>
        <v>33</v>
      </c>
      <c r="G269" s="2">
        <f>SUMIF(deals_closed!D:D,calcs!A269,deals_closed!C:C)</f>
        <v>1369014</v>
      </c>
      <c r="H269" s="2">
        <f>VLOOKUP(D269,'2018_commission_structure-Start'!$A$21:$I$24,9,FALSE)</f>
        <v>600000</v>
      </c>
      <c r="I269" s="6">
        <f t="shared" si="31"/>
        <v>750000</v>
      </c>
      <c r="J269" s="9">
        <f t="shared" si="32"/>
        <v>900000</v>
      </c>
      <c r="K269" s="9">
        <f t="shared" si="33"/>
        <v>1200000</v>
      </c>
      <c r="L269" s="8">
        <f t="shared" si="28"/>
        <v>2.2816900000000002</v>
      </c>
      <c r="M269" t="str">
        <f t="shared" si="29"/>
        <v>&gt;200%</v>
      </c>
      <c r="N269" s="6">
        <f>MIN(H269,G269)*INDEX('2018_commission_structure-Start'!$A$21:$I$24,MATCH(calcs!$D269,'2018_commission_structure-Start'!$A$21:$A$24,0),MATCH(calcs!N$1,'2018_commission_structure-Start'!$A$21:$I$21,0))</f>
        <v>78000</v>
      </c>
      <c r="O269" s="2">
        <f>IF($G269&gt;H269,MIN($G269-H269,I269-H269)*INDEX('2018_commission_structure-Start'!$A$21:$I$24,MATCH(calcs!$D269,'2018_commission_structure-Start'!$A$21:$A$24,0),MATCH(calcs!O$1,'2018_commission_structure-Start'!$A$21:$I$21,0)),0)</f>
        <v>25500.000000000004</v>
      </c>
      <c r="P269" s="2">
        <f>IF($G269&gt;I269,MIN($G269-I269,J269-I269)*INDEX('2018_commission_structure-Start'!$A$21:$I$24,MATCH(calcs!$D269,'2018_commission_structure-Start'!$A$21:$A$24,0),MATCH(calcs!P$1,'2018_commission_structure-Start'!$A$21:$I$21,0)),0)</f>
        <v>31500</v>
      </c>
      <c r="Q269" s="2">
        <f>IF($G269&gt;J269,MIN($G269-J269,K269-J269)*INDEX('2018_commission_structure-Start'!$A$21:$I$24,MATCH(calcs!$D269,'2018_commission_structure-Start'!$A$21:$A$24,0),MATCH(calcs!Q$1,'2018_commission_structure-Start'!$A$21:$I$21,0)),0)</f>
        <v>78000</v>
      </c>
      <c r="R269" s="6">
        <f>IF(G269&gt;K269,(G269-K269)*INDEX('2018_commission_structure-Start'!$A$21:$I$24,MATCH(calcs!$D269,'2018_commission_structure-Start'!$A$21:$A$24,0),MATCH(calcs!R$1,'2018_commission_structure-Start'!$A$21:$I$21,0)),0)</f>
        <v>21971.82</v>
      </c>
      <c r="S269" s="6">
        <f t="shared" si="34"/>
        <v>234971.82</v>
      </c>
      <c r="T269" s="6">
        <f t="shared" si="30"/>
        <v>307958.82</v>
      </c>
    </row>
    <row r="270" spans="1:20" x14ac:dyDescent="0.3">
      <c r="A270">
        <v>4175195971</v>
      </c>
      <c r="B270" t="s">
        <v>535</v>
      </c>
      <c r="C270" t="s">
        <v>536</v>
      </c>
      <c r="D270" t="s">
        <v>7</v>
      </c>
      <c r="E270" s="2">
        <v>57811</v>
      </c>
      <c r="F270">
        <f>COUNTIF(deals_closed!D:D,base_salary!A270)</f>
        <v>14</v>
      </c>
      <c r="G270" s="2">
        <f>SUMIF(deals_closed!D:D,calcs!A270,deals_closed!C:C)</f>
        <v>414266</v>
      </c>
      <c r="H270" s="2">
        <f>VLOOKUP(D270,'2018_commission_structure-Start'!$A$21:$I$24,9,FALSE)</f>
        <v>500000</v>
      </c>
      <c r="I270" s="6">
        <f t="shared" si="31"/>
        <v>625000</v>
      </c>
      <c r="J270" s="9">
        <f t="shared" si="32"/>
        <v>750000</v>
      </c>
      <c r="K270" s="9">
        <f t="shared" si="33"/>
        <v>1000000</v>
      </c>
      <c r="L270" s="8">
        <f t="shared" si="28"/>
        <v>0.82853200000000005</v>
      </c>
      <c r="M270" t="str">
        <f t="shared" si="29"/>
        <v>0-100%</v>
      </c>
      <c r="N270" s="6">
        <f>MIN(H270,G270)*INDEX('2018_commission_structure-Start'!$A$21:$I$24,MATCH(calcs!$D270,'2018_commission_structure-Start'!$A$21:$A$24,0),MATCH(calcs!N$1,'2018_commission_structure-Start'!$A$21:$I$21,0))</f>
        <v>41426.600000000006</v>
      </c>
      <c r="O270" s="2">
        <f>IF($G270&gt;H270,MIN($G270-H270,I270-H270)*INDEX('2018_commission_structure-Start'!$A$21:$I$24,MATCH(calcs!$D270,'2018_commission_structure-Start'!$A$21:$A$24,0),MATCH(calcs!O$1,'2018_commission_structure-Start'!$A$21:$I$21,0)),0)</f>
        <v>0</v>
      </c>
      <c r="P270" s="2">
        <f>IF($G270&gt;I270,MIN($G270-I270,J270-I270)*INDEX('2018_commission_structure-Start'!$A$21:$I$24,MATCH(calcs!$D270,'2018_commission_structure-Start'!$A$21:$A$24,0),MATCH(calcs!P$1,'2018_commission_structure-Start'!$A$21:$I$21,0)),0)</f>
        <v>0</v>
      </c>
      <c r="Q270" s="2">
        <f>IF($G270&gt;J270,MIN($G270-J270,K270-J270)*INDEX('2018_commission_structure-Start'!$A$21:$I$24,MATCH(calcs!$D270,'2018_commission_structure-Start'!$A$21:$A$24,0),MATCH(calcs!Q$1,'2018_commission_structure-Start'!$A$21:$I$21,0)),0)</f>
        <v>0</v>
      </c>
      <c r="R270" s="6">
        <f>IF(G270&gt;K270,(G270-K270)*INDEX('2018_commission_structure-Start'!$A$21:$I$24,MATCH(calcs!$D270,'2018_commission_structure-Start'!$A$21:$A$24,0),MATCH(calcs!R$1,'2018_commission_structure-Start'!$A$21:$I$21,0)),0)</f>
        <v>0</v>
      </c>
      <c r="S270" s="6">
        <f t="shared" si="34"/>
        <v>41426.600000000006</v>
      </c>
      <c r="T270" s="6">
        <f t="shared" si="30"/>
        <v>99237.6</v>
      </c>
    </row>
    <row r="271" spans="1:20" x14ac:dyDescent="0.3">
      <c r="A271">
        <v>7467563949</v>
      </c>
      <c r="B271" t="s">
        <v>537</v>
      </c>
      <c r="C271" t="s">
        <v>538</v>
      </c>
      <c r="D271" t="s">
        <v>7</v>
      </c>
      <c r="E271" s="2">
        <v>50682</v>
      </c>
      <c r="F271">
        <f>COUNTIF(deals_closed!D:D,base_salary!A271)</f>
        <v>19</v>
      </c>
      <c r="G271" s="2">
        <f>SUMIF(deals_closed!D:D,calcs!A271,deals_closed!C:C)</f>
        <v>644436</v>
      </c>
      <c r="H271" s="2">
        <f>VLOOKUP(D271,'2018_commission_structure-Start'!$A$21:$I$24,9,FALSE)</f>
        <v>500000</v>
      </c>
      <c r="I271" s="6">
        <f t="shared" si="31"/>
        <v>625000</v>
      </c>
      <c r="J271" s="9">
        <f t="shared" si="32"/>
        <v>750000</v>
      </c>
      <c r="K271" s="9">
        <f t="shared" si="33"/>
        <v>1000000</v>
      </c>
      <c r="L271" s="8">
        <f t="shared" si="28"/>
        <v>1.288872</v>
      </c>
      <c r="M271" t="str">
        <f t="shared" si="29"/>
        <v>125-150%</v>
      </c>
      <c r="N271" s="6">
        <f>MIN(H271,G271)*INDEX('2018_commission_structure-Start'!$A$21:$I$24,MATCH(calcs!$D271,'2018_commission_structure-Start'!$A$21:$A$24,0),MATCH(calcs!N$1,'2018_commission_structure-Start'!$A$21:$I$21,0))</f>
        <v>50000</v>
      </c>
      <c r="O271" s="2">
        <f>IF($G271&gt;H271,MIN($G271-H271,I271-H271)*INDEX('2018_commission_structure-Start'!$A$21:$I$24,MATCH(calcs!$D271,'2018_commission_structure-Start'!$A$21:$A$24,0),MATCH(calcs!O$1,'2018_commission_structure-Start'!$A$21:$I$21,0)),0)</f>
        <v>18750</v>
      </c>
      <c r="P271" s="2">
        <f>IF($G271&gt;I271,MIN($G271-I271,J271-I271)*INDEX('2018_commission_structure-Start'!$A$21:$I$24,MATCH(calcs!$D271,'2018_commission_structure-Start'!$A$21:$A$24,0),MATCH(calcs!P$1,'2018_commission_structure-Start'!$A$21:$I$21,0)),0)</f>
        <v>3498.48</v>
      </c>
      <c r="Q271" s="2">
        <f>IF($G271&gt;J271,MIN($G271-J271,K271-J271)*INDEX('2018_commission_structure-Start'!$A$21:$I$24,MATCH(calcs!$D271,'2018_commission_structure-Start'!$A$21:$A$24,0),MATCH(calcs!Q$1,'2018_commission_structure-Start'!$A$21:$I$21,0)),0)</f>
        <v>0</v>
      </c>
      <c r="R271" s="6">
        <f>IF(G271&gt;K271,(G271-K271)*INDEX('2018_commission_structure-Start'!$A$21:$I$24,MATCH(calcs!$D271,'2018_commission_structure-Start'!$A$21:$A$24,0),MATCH(calcs!R$1,'2018_commission_structure-Start'!$A$21:$I$21,0)),0)</f>
        <v>0</v>
      </c>
      <c r="S271" s="6">
        <f t="shared" si="34"/>
        <v>72248.479999999996</v>
      </c>
      <c r="T271" s="6">
        <f t="shared" si="30"/>
        <v>122930.48</v>
      </c>
    </row>
    <row r="272" spans="1:20" x14ac:dyDescent="0.3">
      <c r="A272">
        <v>2352201101</v>
      </c>
      <c r="B272" t="s">
        <v>539</v>
      </c>
      <c r="C272" t="s">
        <v>540</v>
      </c>
      <c r="D272" t="s">
        <v>7</v>
      </c>
      <c r="E272" s="2">
        <v>56725</v>
      </c>
      <c r="F272">
        <f>COUNTIF(deals_closed!D:D,base_salary!A272)</f>
        <v>20</v>
      </c>
      <c r="G272" s="2">
        <f>SUMIF(deals_closed!D:D,calcs!A272,deals_closed!C:C)</f>
        <v>689888</v>
      </c>
      <c r="H272" s="2">
        <f>VLOOKUP(D272,'2018_commission_structure-Start'!$A$21:$I$24,9,FALSE)</f>
        <v>500000</v>
      </c>
      <c r="I272" s="6">
        <f t="shared" si="31"/>
        <v>625000</v>
      </c>
      <c r="J272" s="9">
        <f t="shared" si="32"/>
        <v>750000</v>
      </c>
      <c r="K272" s="9">
        <f t="shared" si="33"/>
        <v>1000000</v>
      </c>
      <c r="L272" s="8">
        <f t="shared" si="28"/>
        <v>1.3797759999999999</v>
      </c>
      <c r="M272" t="str">
        <f t="shared" si="29"/>
        <v>125-150%</v>
      </c>
      <c r="N272" s="6">
        <f>MIN(H272,G272)*INDEX('2018_commission_structure-Start'!$A$21:$I$24,MATCH(calcs!$D272,'2018_commission_structure-Start'!$A$21:$A$24,0),MATCH(calcs!N$1,'2018_commission_structure-Start'!$A$21:$I$21,0))</f>
        <v>50000</v>
      </c>
      <c r="O272" s="2">
        <f>IF($G272&gt;H272,MIN($G272-H272,I272-H272)*INDEX('2018_commission_structure-Start'!$A$21:$I$24,MATCH(calcs!$D272,'2018_commission_structure-Start'!$A$21:$A$24,0),MATCH(calcs!O$1,'2018_commission_structure-Start'!$A$21:$I$21,0)),0)</f>
        <v>18750</v>
      </c>
      <c r="P272" s="2">
        <f>IF($G272&gt;I272,MIN($G272-I272,J272-I272)*INDEX('2018_commission_structure-Start'!$A$21:$I$24,MATCH(calcs!$D272,'2018_commission_structure-Start'!$A$21:$A$24,0),MATCH(calcs!P$1,'2018_commission_structure-Start'!$A$21:$I$21,0)),0)</f>
        <v>11679.84</v>
      </c>
      <c r="Q272" s="2">
        <f>IF($G272&gt;J272,MIN($G272-J272,K272-J272)*INDEX('2018_commission_structure-Start'!$A$21:$I$24,MATCH(calcs!$D272,'2018_commission_structure-Start'!$A$21:$A$24,0),MATCH(calcs!Q$1,'2018_commission_structure-Start'!$A$21:$I$21,0)),0)</f>
        <v>0</v>
      </c>
      <c r="R272" s="6">
        <f>IF(G272&gt;K272,(G272-K272)*INDEX('2018_commission_structure-Start'!$A$21:$I$24,MATCH(calcs!$D272,'2018_commission_structure-Start'!$A$21:$A$24,0),MATCH(calcs!R$1,'2018_commission_structure-Start'!$A$21:$I$21,0)),0)</f>
        <v>0</v>
      </c>
      <c r="S272" s="6">
        <f t="shared" si="34"/>
        <v>80429.84</v>
      </c>
      <c r="T272" s="6">
        <f t="shared" si="30"/>
        <v>137154.84</v>
      </c>
    </row>
    <row r="273" spans="1:20" x14ac:dyDescent="0.3">
      <c r="A273">
        <v>8519669638</v>
      </c>
      <c r="B273" t="s">
        <v>541</v>
      </c>
      <c r="C273" t="s">
        <v>542</v>
      </c>
      <c r="D273" t="s">
        <v>29</v>
      </c>
      <c r="E273" s="2">
        <v>65035</v>
      </c>
      <c r="F273">
        <f>COUNTIF(deals_closed!D:D,base_salary!A273)</f>
        <v>30</v>
      </c>
      <c r="G273" s="2">
        <f>SUMIF(deals_closed!D:D,calcs!A273,deals_closed!C:C)</f>
        <v>892426</v>
      </c>
      <c r="H273" s="2">
        <f>VLOOKUP(D273,'2018_commission_structure-Start'!$A$21:$I$24,9,FALSE)</f>
        <v>600000</v>
      </c>
      <c r="I273" s="6">
        <f t="shared" si="31"/>
        <v>750000</v>
      </c>
      <c r="J273" s="9">
        <f t="shared" si="32"/>
        <v>900000</v>
      </c>
      <c r="K273" s="9">
        <f t="shared" si="33"/>
        <v>1200000</v>
      </c>
      <c r="L273" s="8">
        <f t="shared" si="28"/>
        <v>1.4873766666666666</v>
      </c>
      <c r="M273" t="str">
        <f t="shared" si="29"/>
        <v>125-150%</v>
      </c>
      <c r="N273" s="6">
        <f>MIN(H273,G273)*INDEX('2018_commission_structure-Start'!$A$21:$I$24,MATCH(calcs!$D273,'2018_commission_structure-Start'!$A$21:$A$24,0),MATCH(calcs!N$1,'2018_commission_structure-Start'!$A$21:$I$21,0))</f>
        <v>78000</v>
      </c>
      <c r="O273" s="2">
        <f>IF($G273&gt;H273,MIN($G273-H273,I273-H273)*INDEX('2018_commission_structure-Start'!$A$21:$I$24,MATCH(calcs!$D273,'2018_commission_structure-Start'!$A$21:$A$24,0),MATCH(calcs!O$1,'2018_commission_structure-Start'!$A$21:$I$21,0)),0)</f>
        <v>25500.000000000004</v>
      </c>
      <c r="P273" s="2">
        <f>IF($G273&gt;I273,MIN($G273-I273,J273-I273)*INDEX('2018_commission_structure-Start'!$A$21:$I$24,MATCH(calcs!$D273,'2018_commission_structure-Start'!$A$21:$A$24,0),MATCH(calcs!P$1,'2018_commission_structure-Start'!$A$21:$I$21,0)),0)</f>
        <v>29909.46</v>
      </c>
      <c r="Q273" s="2">
        <f>IF($G273&gt;J273,MIN($G273-J273,K273-J273)*INDEX('2018_commission_structure-Start'!$A$21:$I$24,MATCH(calcs!$D273,'2018_commission_structure-Start'!$A$21:$A$24,0),MATCH(calcs!Q$1,'2018_commission_structure-Start'!$A$21:$I$21,0)),0)</f>
        <v>0</v>
      </c>
      <c r="R273" s="6">
        <f>IF(G273&gt;K273,(G273-K273)*INDEX('2018_commission_structure-Start'!$A$21:$I$24,MATCH(calcs!$D273,'2018_commission_structure-Start'!$A$21:$A$24,0),MATCH(calcs!R$1,'2018_commission_structure-Start'!$A$21:$I$21,0)),0)</f>
        <v>0</v>
      </c>
      <c r="S273" s="6">
        <f t="shared" si="34"/>
        <v>133409.46</v>
      </c>
      <c r="T273" s="6">
        <f t="shared" si="30"/>
        <v>198444.46</v>
      </c>
    </row>
    <row r="274" spans="1:20" x14ac:dyDescent="0.3">
      <c r="A274">
        <v>1541082834</v>
      </c>
      <c r="B274" t="s">
        <v>543</v>
      </c>
      <c r="C274" t="s">
        <v>544</v>
      </c>
      <c r="D274" t="s">
        <v>29</v>
      </c>
      <c r="E274" s="2">
        <v>61060</v>
      </c>
      <c r="F274">
        <f>COUNTIF(deals_closed!D:D,base_salary!A274)</f>
        <v>19</v>
      </c>
      <c r="G274" s="2">
        <f>SUMIF(deals_closed!D:D,calcs!A274,deals_closed!C:C)</f>
        <v>601444</v>
      </c>
      <c r="H274" s="2">
        <f>VLOOKUP(D274,'2018_commission_structure-Start'!$A$21:$I$24,9,FALSE)</f>
        <v>600000</v>
      </c>
      <c r="I274" s="6">
        <f t="shared" si="31"/>
        <v>750000</v>
      </c>
      <c r="J274" s="9">
        <f t="shared" si="32"/>
        <v>900000</v>
      </c>
      <c r="K274" s="9">
        <f t="shared" si="33"/>
        <v>1200000</v>
      </c>
      <c r="L274" s="8">
        <f t="shared" si="28"/>
        <v>1.0024066666666667</v>
      </c>
      <c r="M274" t="str">
        <f t="shared" si="29"/>
        <v>100-125%</v>
      </c>
      <c r="N274" s="6">
        <f>MIN(H274,G274)*INDEX('2018_commission_structure-Start'!$A$21:$I$24,MATCH(calcs!$D274,'2018_commission_structure-Start'!$A$21:$A$24,0),MATCH(calcs!N$1,'2018_commission_structure-Start'!$A$21:$I$21,0))</f>
        <v>78000</v>
      </c>
      <c r="O274" s="2">
        <f>IF($G274&gt;H274,MIN($G274-H274,I274-H274)*INDEX('2018_commission_structure-Start'!$A$21:$I$24,MATCH(calcs!$D274,'2018_commission_structure-Start'!$A$21:$A$24,0),MATCH(calcs!O$1,'2018_commission_structure-Start'!$A$21:$I$21,0)),0)</f>
        <v>245.48000000000002</v>
      </c>
      <c r="P274" s="2">
        <f>IF($G274&gt;I274,MIN($G274-I274,J274-I274)*INDEX('2018_commission_structure-Start'!$A$21:$I$24,MATCH(calcs!$D274,'2018_commission_structure-Start'!$A$21:$A$24,0),MATCH(calcs!P$1,'2018_commission_structure-Start'!$A$21:$I$21,0)),0)</f>
        <v>0</v>
      </c>
      <c r="Q274" s="2">
        <f>IF($G274&gt;J274,MIN($G274-J274,K274-J274)*INDEX('2018_commission_structure-Start'!$A$21:$I$24,MATCH(calcs!$D274,'2018_commission_structure-Start'!$A$21:$A$24,0),MATCH(calcs!Q$1,'2018_commission_structure-Start'!$A$21:$I$21,0)),0)</f>
        <v>0</v>
      </c>
      <c r="R274" s="6">
        <f>IF(G274&gt;K274,(G274-K274)*INDEX('2018_commission_structure-Start'!$A$21:$I$24,MATCH(calcs!$D274,'2018_commission_structure-Start'!$A$21:$A$24,0),MATCH(calcs!R$1,'2018_commission_structure-Start'!$A$21:$I$21,0)),0)</f>
        <v>0</v>
      </c>
      <c r="S274" s="6">
        <f t="shared" si="34"/>
        <v>78245.48</v>
      </c>
      <c r="T274" s="6">
        <f t="shared" si="30"/>
        <v>139305.47999999998</v>
      </c>
    </row>
    <row r="275" spans="1:20" x14ac:dyDescent="0.3">
      <c r="A275">
        <v>4359854056</v>
      </c>
      <c r="B275" t="s">
        <v>545</v>
      </c>
      <c r="C275" t="s">
        <v>546</v>
      </c>
      <c r="D275" t="s">
        <v>29</v>
      </c>
      <c r="E275" s="2">
        <v>77185</v>
      </c>
      <c r="F275">
        <f>COUNTIF(deals_closed!D:D,base_salary!A275)</f>
        <v>33</v>
      </c>
      <c r="G275" s="2">
        <f>SUMIF(deals_closed!D:D,calcs!A275,deals_closed!C:C)</f>
        <v>1259829</v>
      </c>
      <c r="H275" s="2">
        <f>VLOOKUP(D275,'2018_commission_structure-Start'!$A$21:$I$24,9,FALSE)</f>
        <v>600000</v>
      </c>
      <c r="I275" s="6">
        <f t="shared" si="31"/>
        <v>750000</v>
      </c>
      <c r="J275" s="9">
        <f t="shared" si="32"/>
        <v>900000</v>
      </c>
      <c r="K275" s="9">
        <f t="shared" si="33"/>
        <v>1200000</v>
      </c>
      <c r="L275" s="8">
        <f t="shared" si="28"/>
        <v>2.0997150000000002</v>
      </c>
      <c r="M275" t="str">
        <f t="shared" si="29"/>
        <v>&gt;200%</v>
      </c>
      <c r="N275" s="6">
        <f>MIN(H275,G275)*INDEX('2018_commission_structure-Start'!$A$21:$I$24,MATCH(calcs!$D275,'2018_commission_structure-Start'!$A$21:$A$24,0),MATCH(calcs!N$1,'2018_commission_structure-Start'!$A$21:$I$21,0))</f>
        <v>78000</v>
      </c>
      <c r="O275" s="2">
        <f>IF($G275&gt;H275,MIN($G275-H275,I275-H275)*INDEX('2018_commission_structure-Start'!$A$21:$I$24,MATCH(calcs!$D275,'2018_commission_structure-Start'!$A$21:$A$24,0),MATCH(calcs!O$1,'2018_commission_structure-Start'!$A$21:$I$21,0)),0)</f>
        <v>25500.000000000004</v>
      </c>
      <c r="P275" s="2">
        <f>IF($G275&gt;I275,MIN($G275-I275,J275-I275)*INDEX('2018_commission_structure-Start'!$A$21:$I$24,MATCH(calcs!$D275,'2018_commission_structure-Start'!$A$21:$A$24,0),MATCH(calcs!P$1,'2018_commission_structure-Start'!$A$21:$I$21,0)),0)</f>
        <v>31500</v>
      </c>
      <c r="Q275" s="2">
        <f>IF($G275&gt;J275,MIN($G275-J275,K275-J275)*INDEX('2018_commission_structure-Start'!$A$21:$I$24,MATCH(calcs!$D275,'2018_commission_structure-Start'!$A$21:$A$24,0),MATCH(calcs!Q$1,'2018_commission_structure-Start'!$A$21:$I$21,0)),0)</f>
        <v>78000</v>
      </c>
      <c r="R275" s="6">
        <f>IF(G275&gt;K275,(G275-K275)*INDEX('2018_commission_structure-Start'!$A$21:$I$24,MATCH(calcs!$D275,'2018_commission_structure-Start'!$A$21:$A$24,0),MATCH(calcs!R$1,'2018_commission_structure-Start'!$A$21:$I$21,0)),0)</f>
        <v>7777.77</v>
      </c>
      <c r="S275" s="6">
        <f t="shared" si="34"/>
        <v>220777.77</v>
      </c>
      <c r="T275" s="6">
        <f t="shared" si="30"/>
        <v>297962.77</v>
      </c>
    </row>
    <row r="276" spans="1:20" x14ac:dyDescent="0.3">
      <c r="A276">
        <v>5990182805</v>
      </c>
      <c r="B276" t="s">
        <v>547</v>
      </c>
      <c r="C276" t="s">
        <v>548</v>
      </c>
      <c r="D276" t="s">
        <v>29</v>
      </c>
      <c r="E276" s="2">
        <v>71661</v>
      </c>
      <c r="F276">
        <f>COUNTIF(deals_closed!D:D,base_salary!A276)</f>
        <v>13</v>
      </c>
      <c r="G276" s="2">
        <f>SUMIF(deals_closed!D:D,calcs!A276,deals_closed!C:C)</f>
        <v>462339</v>
      </c>
      <c r="H276" s="2">
        <f>VLOOKUP(D276,'2018_commission_structure-Start'!$A$21:$I$24,9,FALSE)</f>
        <v>600000</v>
      </c>
      <c r="I276" s="6">
        <f t="shared" si="31"/>
        <v>750000</v>
      </c>
      <c r="J276" s="9">
        <f t="shared" si="32"/>
        <v>900000</v>
      </c>
      <c r="K276" s="9">
        <f t="shared" si="33"/>
        <v>1200000</v>
      </c>
      <c r="L276" s="8">
        <f t="shared" si="28"/>
        <v>0.77056500000000006</v>
      </c>
      <c r="M276" t="str">
        <f t="shared" si="29"/>
        <v>0-100%</v>
      </c>
      <c r="N276" s="6">
        <f>MIN(H276,G276)*INDEX('2018_commission_structure-Start'!$A$21:$I$24,MATCH(calcs!$D276,'2018_commission_structure-Start'!$A$21:$A$24,0),MATCH(calcs!N$1,'2018_commission_structure-Start'!$A$21:$I$21,0))</f>
        <v>60104.07</v>
      </c>
      <c r="O276" s="2">
        <f>IF($G276&gt;H276,MIN($G276-H276,I276-H276)*INDEX('2018_commission_structure-Start'!$A$21:$I$24,MATCH(calcs!$D276,'2018_commission_structure-Start'!$A$21:$A$24,0),MATCH(calcs!O$1,'2018_commission_structure-Start'!$A$21:$I$21,0)),0)</f>
        <v>0</v>
      </c>
      <c r="P276" s="2">
        <f>IF($G276&gt;I276,MIN($G276-I276,J276-I276)*INDEX('2018_commission_structure-Start'!$A$21:$I$24,MATCH(calcs!$D276,'2018_commission_structure-Start'!$A$21:$A$24,0),MATCH(calcs!P$1,'2018_commission_structure-Start'!$A$21:$I$21,0)),0)</f>
        <v>0</v>
      </c>
      <c r="Q276" s="2">
        <f>IF($G276&gt;J276,MIN($G276-J276,K276-J276)*INDEX('2018_commission_structure-Start'!$A$21:$I$24,MATCH(calcs!$D276,'2018_commission_structure-Start'!$A$21:$A$24,0),MATCH(calcs!Q$1,'2018_commission_structure-Start'!$A$21:$I$21,0)),0)</f>
        <v>0</v>
      </c>
      <c r="R276" s="6">
        <f>IF(G276&gt;K276,(G276-K276)*INDEX('2018_commission_structure-Start'!$A$21:$I$24,MATCH(calcs!$D276,'2018_commission_structure-Start'!$A$21:$A$24,0),MATCH(calcs!R$1,'2018_commission_structure-Start'!$A$21:$I$21,0)),0)</f>
        <v>0</v>
      </c>
      <c r="S276" s="6">
        <f t="shared" si="34"/>
        <v>60104.07</v>
      </c>
      <c r="T276" s="6">
        <f t="shared" si="30"/>
        <v>131765.07</v>
      </c>
    </row>
    <row r="277" spans="1:20" x14ac:dyDescent="0.3">
      <c r="A277">
        <v>19662963</v>
      </c>
      <c r="B277" t="s">
        <v>549</v>
      </c>
      <c r="C277" t="s">
        <v>550</v>
      </c>
      <c r="D277" t="s">
        <v>7</v>
      </c>
      <c r="E277" s="2">
        <v>61944</v>
      </c>
      <c r="F277">
        <f>COUNTIF(deals_closed!D:D,base_salary!A277)</f>
        <v>14</v>
      </c>
      <c r="G277" s="2">
        <f>SUMIF(deals_closed!D:D,calcs!A277,deals_closed!C:C)</f>
        <v>458541</v>
      </c>
      <c r="H277" s="2">
        <f>VLOOKUP(D277,'2018_commission_structure-Start'!$A$21:$I$24,9,FALSE)</f>
        <v>500000</v>
      </c>
      <c r="I277" s="6">
        <f t="shared" si="31"/>
        <v>625000</v>
      </c>
      <c r="J277" s="9">
        <f t="shared" si="32"/>
        <v>750000</v>
      </c>
      <c r="K277" s="9">
        <f t="shared" si="33"/>
        <v>1000000</v>
      </c>
      <c r="L277" s="8">
        <f t="shared" si="28"/>
        <v>0.91708199999999995</v>
      </c>
      <c r="M277" t="str">
        <f t="shared" si="29"/>
        <v>0-100%</v>
      </c>
      <c r="N277" s="6">
        <f>MIN(H277,G277)*INDEX('2018_commission_structure-Start'!$A$21:$I$24,MATCH(calcs!$D277,'2018_commission_structure-Start'!$A$21:$A$24,0),MATCH(calcs!N$1,'2018_commission_structure-Start'!$A$21:$I$21,0))</f>
        <v>45854.100000000006</v>
      </c>
      <c r="O277" s="2">
        <f>IF($G277&gt;H277,MIN($G277-H277,I277-H277)*INDEX('2018_commission_structure-Start'!$A$21:$I$24,MATCH(calcs!$D277,'2018_commission_structure-Start'!$A$21:$A$24,0),MATCH(calcs!O$1,'2018_commission_structure-Start'!$A$21:$I$21,0)),0)</f>
        <v>0</v>
      </c>
      <c r="P277" s="2">
        <f>IF($G277&gt;I277,MIN($G277-I277,J277-I277)*INDEX('2018_commission_structure-Start'!$A$21:$I$24,MATCH(calcs!$D277,'2018_commission_structure-Start'!$A$21:$A$24,0),MATCH(calcs!P$1,'2018_commission_structure-Start'!$A$21:$I$21,0)),0)</f>
        <v>0</v>
      </c>
      <c r="Q277" s="2">
        <f>IF($G277&gt;J277,MIN($G277-J277,K277-J277)*INDEX('2018_commission_structure-Start'!$A$21:$I$24,MATCH(calcs!$D277,'2018_commission_structure-Start'!$A$21:$A$24,0),MATCH(calcs!Q$1,'2018_commission_structure-Start'!$A$21:$I$21,0)),0)</f>
        <v>0</v>
      </c>
      <c r="R277" s="6">
        <f>IF(G277&gt;K277,(G277-K277)*INDEX('2018_commission_structure-Start'!$A$21:$I$24,MATCH(calcs!$D277,'2018_commission_structure-Start'!$A$21:$A$24,0),MATCH(calcs!R$1,'2018_commission_structure-Start'!$A$21:$I$21,0)),0)</f>
        <v>0</v>
      </c>
      <c r="S277" s="6">
        <f t="shared" si="34"/>
        <v>45854.100000000006</v>
      </c>
      <c r="T277" s="6">
        <f t="shared" si="30"/>
        <v>107798.1</v>
      </c>
    </row>
    <row r="278" spans="1:20" x14ac:dyDescent="0.3">
      <c r="A278">
        <v>8875305560</v>
      </c>
      <c r="B278" t="s">
        <v>551</v>
      </c>
      <c r="C278" t="s">
        <v>552</v>
      </c>
      <c r="D278" t="s">
        <v>29</v>
      </c>
      <c r="E278" s="2">
        <v>71613</v>
      </c>
      <c r="F278">
        <f>COUNTIF(deals_closed!D:D,base_salary!A278)</f>
        <v>31</v>
      </c>
      <c r="G278" s="2">
        <f>SUMIF(deals_closed!D:D,calcs!A278,deals_closed!C:C)</f>
        <v>1026059</v>
      </c>
      <c r="H278" s="2">
        <f>VLOOKUP(D278,'2018_commission_structure-Start'!$A$21:$I$24,9,FALSE)</f>
        <v>600000</v>
      </c>
      <c r="I278" s="6">
        <f t="shared" si="31"/>
        <v>750000</v>
      </c>
      <c r="J278" s="9">
        <f t="shared" si="32"/>
        <v>900000</v>
      </c>
      <c r="K278" s="9">
        <f t="shared" si="33"/>
        <v>1200000</v>
      </c>
      <c r="L278" s="8">
        <f t="shared" si="28"/>
        <v>1.7100983333333333</v>
      </c>
      <c r="M278" t="str">
        <f t="shared" si="29"/>
        <v>150-200%</v>
      </c>
      <c r="N278" s="6">
        <f>MIN(H278,G278)*INDEX('2018_commission_structure-Start'!$A$21:$I$24,MATCH(calcs!$D278,'2018_commission_structure-Start'!$A$21:$A$24,0),MATCH(calcs!N$1,'2018_commission_structure-Start'!$A$21:$I$21,0))</f>
        <v>78000</v>
      </c>
      <c r="O278" s="2">
        <f>IF($G278&gt;H278,MIN($G278-H278,I278-H278)*INDEX('2018_commission_structure-Start'!$A$21:$I$24,MATCH(calcs!$D278,'2018_commission_structure-Start'!$A$21:$A$24,0),MATCH(calcs!O$1,'2018_commission_structure-Start'!$A$21:$I$21,0)),0)</f>
        <v>25500.000000000004</v>
      </c>
      <c r="P278" s="2">
        <f>IF($G278&gt;I278,MIN($G278-I278,J278-I278)*INDEX('2018_commission_structure-Start'!$A$21:$I$24,MATCH(calcs!$D278,'2018_commission_structure-Start'!$A$21:$A$24,0),MATCH(calcs!P$1,'2018_commission_structure-Start'!$A$21:$I$21,0)),0)</f>
        <v>31500</v>
      </c>
      <c r="Q278" s="2">
        <f>IF($G278&gt;J278,MIN($G278-J278,K278-J278)*INDEX('2018_commission_structure-Start'!$A$21:$I$24,MATCH(calcs!$D278,'2018_commission_structure-Start'!$A$21:$A$24,0),MATCH(calcs!Q$1,'2018_commission_structure-Start'!$A$21:$I$21,0)),0)</f>
        <v>32775.340000000004</v>
      </c>
      <c r="R278" s="6">
        <f>IF(G278&gt;K278,(G278-K278)*INDEX('2018_commission_structure-Start'!$A$21:$I$24,MATCH(calcs!$D278,'2018_commission_structure-Start'!$A$21:$A$24,0),MATCH(calcs!R$1,'2018_commission_structure-Start'!$A$21:$I$21,0)),0)</f>
        <v>0</v>
      </c>
      <c r="S278" s="6">
        <f t="shared" si="34"/>
        <v>167775.34</v>
      </c>
      <c r="T278" s="6">
        <f t="shared" si="30"/>
        <v>239388.34</v>
      </c>
    </row>
    <row r="279" spans="1:20" x14ac:dyDescent="0.3">
      <c r="A279">
        <v>2209340063</v>
      </c>
      <c r="B279" t="s">
        <v>553</v>
      </c>
      <c r="C279" t="s">
        <v>554</v>
      </c>
      <c r="D279" t="s">
        <v>10</v>
      </c>
      <c r="E279" s="2">
        <v>111017</v>
      </c>
      <c r="F279">
        <f>COUNTIF(deals_closed!D:D,base_salary!A279)</f>
        <v>21</v>
      </c>
      <c r="G279" s="2">
        <f>SUMIF(deals_closed!D:D,calcs!A279,deals_closed!C:C)</f>
        <v>609653</v>
      </c>
      <c r="H279" s="2">
        <f>VLOOKUP(D279,'2018_commission_structure-Start'!$A$21:$I$24,9,FALSE)</f>
        <v>750000</v>
      </c>
      <c r="I279" s="6">
        <f t="shared" si="31"/>
        <v>937500</v>
      </c>
      <c r="J279" s="9">
        <f t="shared" si="32"/>
        <v>1125000</v>
      </c>
      <c r="K279" s="9">
        <f t="shared" si="33"/>
        <v>1500000</v>
      </c>
      <c r="L279" s="8">
        <f t="shared" si="28"/>
        <v>0.81287066666666663</v>
      </c>
      <c r="M279" t="str">
        <f t="shared" si="29"/>
        <v>0-100%</v>
      </c>
      <c r="N279" s="6">
        <f>MIN(H279,G279)*INDEX('2018_commission_structure-Start'!$A$21:$I$24,MATCH(calcs!$D279,'2018_commission_structure-Start'!$A$21:$A$24,0),MATCH(calcs!N$1,'2018_commission_structure-Start'!$A$21:$I$21,0))</f>
        <v>91447.95</v>
      </c>
      <c r="O279" s="2">
        <f>IF($G279&gt;H279,MIN($G279-H279,I279-H279)*INDEX('2018_commission_structure-Start'!$A$21:$I$24,MATCH(calcs!$D279,'2018_commission_structure-Start'!$A$21:$A$24,0),MATCH(calcs!O$1,'2018_commission_structure-Start'!$A$21:$I$21,0)),0)</f>
        <v>0</v>
      </c>
      <c r="P279" s="2">
        <f>IF($G279&gt;I279,MIN($G279-I279,J279-I279)*INDEX('2018_commission_structure-Start'!$A$21:$I$24,MATCH(calcs!$D279,'2018_commission_structure-Start'!$A$21:$A$24,0),MATCH(calcs!P$1,'2018_commission_structure-Start'!$A$21:$I$21,0)),0)</f>
        <v>0</v>
      </c>
      <c r="Q279" s="2">
        <f>IF($G279&gt;J279,MIN($G279-J279,K279-J279)*INDEX('2018_commission_structure-Start'!$A$21:$I$24,MATCH(calcs!$D279,'2018_commission_structure-Start'!$A$21:$A$24,0),MATCH(calcs!Q$1,'2018_commission_structure-Start'!$A$21:$I$21,0)),0)</f>
        <v>0</v>
      </c>
      <c r="R279" s="6">
        <f>IF(G279&gt;K279,(G279-K279)*INDEX('2018_commission_structure-Start'!$A$21:$I$24,MATCH(calcs!$D279,'2018_commission_structure-Start'!$A$21:$A$24,0),MATCH(calcs!R$1,'2018_commission_structure-Start'!$A$21:$I$21,0)),0)</f>
        <v>0</v>
      </c>
      <c r="S279" s="6">
        <f t="shared" si="34"/>
        <v>91447.95</v>
      </c>
      <c r="T279" s="6">
        <f t="shared" si="30"/>
        <v>202464.95</v>
      </c>
    </row>
    <row r="280" spans="1:20" x14ac:dyDescent="0.3">
      <c r="A280">
        <v>7462528568</v>
      </c>
      <c r="B280" t="s">
        <v>555</v>
      </c>
      <c r="C280" t="s">
        <v>556</v>
      </c>
      <c r="D280" t="s">
        <v>29</v>
      </c>
      <c r="E280" s="2">
        <v>50108</v>
      </c>
      <c r="F280">
        <f>COUNTIF(deals_closed!D:D,base_salary!A280)</f>
        <v>20</v>
      </c>
      <c r="G280" s="2">
        <f>SUMIF(deals_closed!D:D,calcs!A280,deals_closed!C:C)</f>
        <v>752931</v>
      </c>
      <c r="H280" s="2">
        <f>VLOOKUP(D280,'2018_commission_structure-Start'!$A$21:$I$24,9,FALSE)</f>
        <v>600000</v>
      </c>
      <c r="I280" s="6">
        <f t="shared" si="31"/>
        <v>750000</v>
      </c>
      <c r="J280" s="9">
        <f t="shared" si="32"/>
        <v>900000</v>
      </c>
      <c r="K280" s="9">
        <f t="shared" si="33"/>
        <v>1200000</v>
      </c>
      <c r="L280" s="8">
        <f t="shared" si="28"/>
        <v>1.254885</v>
      </c>
      <c r="M280" t="str">
        <f t="shared" si="29"/>
        <v>125-150%</v>
      </c>
      <c r="N280" s="6">
        <f>MIN(H280,G280)*INDEX('2018_commission_structure-Start'!$A$21:$I$24,MATCH(calcs!$D280,'2018_commission_structure-Start'!$A$21:$A$24,0),MATCH(calcs!N$1,'2018_commission_structure-Start'!$A$21:$I$21,0))</f>
        <v>78000</v>
      </c>
      <c r="O280" s="2">
        <f>IF($G280&gt;H280,MIN($G280-H280,I280-H280)*INDEX('2018_commission_structure-Start'!$A$21:$I$24,MATCH(calcs!$D280,'2018_commission_structure-Start'!$A$21:$A$24,0),MATCH(calcs!O$1,'2018_commission_structure-Start'!$A$21:$I$21,0)),0)</f>
        <v>25500.000000000004</v>
      </c>
      <c r="P280" s="2">
        <f>IF($G280&gt;I280,MIN($G280-I280,J280-I280)*INDEX('2018_commission_structure-Start'!$A$21:$I$24,MATCH(calcs!$D280,'2018_commission_structure-Start'!$A$21:$A$24,0),MATCH(calcs!P$1,'2018_commission_structure-Start'!$A$21:$I$21,0)),0)</f>
        <v>615.51</v>
      </c>
      <c r="Q280" s="2">
        <f>IF($G280&gt;J280,MIN($G280-J280,K280-J280)*INDEX('2018_commission_structure-Start'!$A$21:$I$24,MATCH(calcs!$D280,'2018_commission_structure-Start'!$A$21:$A$24,0),MATCH(calcs!Q$1,'2018_commission_structure-Start'!$A$21:$I$21,0)),0)</f>
        <v>0</v>
      </c>
      <c r="R280" s="6">
        <f>IF(G280&gt;K280,(G280-K280)*INDEX('2018_commission_structure-Start'!$A$21:$I$24,MATCH(calcs!$D280,'2018_commission_structure-Start'!$A$21:$A$24,0),MATCH(calcs!R$1,'2018_commission_structure-Start'!$A$21:$I$21,0)),0)</f>
        <v>0</v>
      </c>
      <c r="S280" s="6">
        <f t="shared" si="34"/>
        <v>104115.51</v>
      </c>
      <c r="T280" s="6">
        <f t="shared" si="30"/>
        <v>154223.51</v>
      </c>
    </row>
    <row r="281" spans="1:20" x14ac:dyDescent="0.3">
      <c r="A281">
        <v>7673188813</v>
      </c>
      <c r="B281" t="s">
        <v>557</v>
      </c>
      <c r="C281" t="s">
        <v>558</v>
      </c>
      <c r="D281" t="s">
        <v>29</v>
      </c>
      <c r="E281" s="2">
        <v>72533</v>
      </c>
      <c r="F281">
        <f>COUNTIF(deals_closed!D:D,base_salary!A281)</f>
        <v>20</v>
      </c>
      <c r="G281" s="2">
        <f>SUMIF(deals_closed!D:D,calcs!A281,deals_closed!C:C)</f>
        <v>766017</v>
      </c>
      <c r="H281" s="2">
        <f>VLOOKUP(D281,'2018_commission_structure-Start'!$A$21:$I$24,9,FALSE)</f>
        <v>600000</v>
      </c>
      <c r="I281" s="6">
        <f t="shared" si="31"/>
        <v>750000</v>
      </c>
      <c r="J281" s="9">
        <f t="shared" si="32"/>
        <v>900000</v>
      </c>
      <c r="K281" s="9">
        <f t="shared" si="33"/>
        <v>1200000</v>
      </c>
      <c r="L281" s="8">
        <f t="shared" si="28"/>
        <v>1.2766949999999999</v>
      </c>
      <c r="M281" t="str">
        <f t="shared" si="29"/>
        <v>125-150%</v>
      </c>
      <c r="N281" s="6">
        <f>MIN(H281,G281)*INDEX('2018_commission_structure-Start'!$A$21:$I$24,MATCH(calcs!$D281,'2018_commission_structure-Start'!$A$21:$A$24,0),MATCH(calcs!N$1,'2018_commission_structure-Start'!$A$21:$I$21,0))</f>
        <v>78000</v>
      </c>
      <c r="O281" s="2">
        <f>IF($G281&gt;H281,MIN($G281-H281,I281-H281)*INDEX('2018_commission_structure-Start'!$A$21:$I$24,MATCH(calcs!$D281,'2018_commission_structure-Start'!$A$21:$A$24,0),MATCH(calcs!O$1,'2018_commission_structure-Start'!$A$21:$I$21,0)),0)</f>
        <v>25500.000000000004</v>
      </c>
      <c r="P281" s="2">
        <f>IF($G281&gt;I281,MIN($G281-I281,J281-I281)*INDEX('2018_commission_structure-Start'!$A$21:$I$24,MATCH(calcs!$D281,'2018_commission_structure-Start'!$A$21:$A$24,0),MATCH(calcs!P$1,'2018_commission_structure-Start'!$A$21:$I$21,0)),0)</f>
        <v>3363.5699999999997</v>
      </c>
      <c r="Q281" s="2">
        <f>IF($G281&gt;J281,MIN($G281-J281,K281-J281)*INDEX('2018_commission_structure-Start'!$A$21:$I$24,MATCH(calcs!$D281,'2018_commission_structure-Start'!$A$21:$A$24,0),MATCH(calcs!Q$1,'2018_commission_structure-Start'!$A$21:$I$21,0)),0)</f>
        <v>0</v>
      </c>
      <c r="R281" s="6">
        <f>IF(G281&gt;K281,(G281-K281)*INDEX('2018_commission_structure-Start'!$A$21:$I$24,MATCH(calcs!$D281,'2018_commission_structure-Start'!$A$21:$A$24,0),MATCH(calcs!R$1,'2018_commission_structure-Start'!$A$21:$I$21,0)),0)</f>
        <v>0</v>
      </c>
      <c r="S281" s="6">
        <f t="shared" si="34"/>
        <v>106863.57</v>
      </c>
      <c r="T281" s="6">
        <f t="shared" si="30"/>
        <v>179396.57</v>
      </c>
    </row>
    <row r="282" spans="1:20" x14ac:dyDescent="0.3">
      <c r="A282">
        <v>1606657585</v>
      </c>
      <c r="B282" t="s">
        <v>559</v>
      </c>
      <c r="C282" t="s">
        <v>560</v>
      </c>
      <c r="D282" t="s">
        <v>10</v>
      </c>
      <c r="E282" s="2">
        <v>83497</v>
      </c>
      <c r="F282">
        <f>COUNTIF(deals_closed!D:D,base_salary!A282)</f>
        <v>27</v>
      </c>
      <c r="G282" s="2">
        <f>SUMIF(deals_closed!D:D,calcs!A282,deals_closed!C:C)</f>
        <v>1065238</v>
      </c>
      <c r="H282" s="2">
        <f>VLOOKUP(D282,'2018_commission_structure-Start'!$A$21:$I$24,9,FALSE)</f>
        <v>750000</v>
      </c>
      <c r="I282" s="6">
        <f t="shared" si="31"/>
        <v>937500</v>
      </c>
      <c r="J282" s="9">
        <f t="shared" si="32"/>
        <v>1125000</v>
      </c>
      <c r="K282" s="9">
        <f t="shared" si="33"/>
        <v>1500000</v>
      </c>
      <c r="L282" s="8">
        <f t="shared" si="28"/>
        <v>1.4203173333333334</v>
      </c>
      <c r="M282" t="str">
        <f t="shared" si="29"/>
        <v>125-150%</v>
      </c>
      <c r="N282" s="6">
        <f>MIN(H282,G282)*INDEX('2018_commission_structure-Start'!$A$21:$I$24,MATCH(calcs!$D282,'2018_commission_structure-Start'!$A$21:$A$24,0),MATCH(calcs!N$1,'2018_commission_structure-Start'!$A$21:$I$21,0))</f>
        <v>112500</v>
      </c>
      <c r="O282" s="2">
        <f>IF($G282&gt;H282,MIN($G282-H282,I282-H282)*INDEX('2018_commission_structure-Start'!$A$21:$I$24,MATCH(calcs!$D282,'2018_commission_structure-Start'!$A$21:$A$24,0),MATCH(calcs!O$1,'2018_commission_structure-Start'!$A$21:$I$21,0)),0)</f>
        <v>35625</v>
      </c>
      <c r="P282" s="2">
        <f>IF($G282&gt;I282,MIN($G282-I282,J282-I282)*INDEX('2018_commission_structure-Start'!$A$21:$I$24,MATCH(calcs!$D282,'2018_commission_structure-Start'!$A$21:$A$24,0),MATCH(calcs!P$1,'2018_commission_structure-Start'!$A$21:$I$21,0)),0)</f>
        <v>29379.74</v>
      </c>
      <c r="Q282" s="2">
        <f>IF($G282&gt;J282,MIN($G282-J282,K282-J282)*INDEX('2018_commission_structure-Start'!$A$21:$I$24,MATCH(calcs!$D282,'2018_commission_structure-Start'!$A$21:$A$24,0),MATCH(calcs!Q$1,'2018_commission_structure-Start'!$A$21:$I$21,0)),0)</f>
        <v>0</v>
      </c>
      <c r="R282" s="6">
        <f>IF(G282&gt;K282,(G282-K282)*INDEX('2018_commission_structure-Start'!$A$21:$I$24,MATCH(calcs!$D282,'2018_commission_structure-Start'!$A$21:$A$24,0),MATCH(calcs!R$1,'2018_commission_structure-Start'!$A$21:$I$21,0)),0)</f>
        <v>0</v>
      </c>
      <c r="S282" s="6">
        <f t="shared" si="34"/>
        <v>177504.74</v>
      </c>
      <c r="T282" s="6">
        <f t="shared" si="30"/>
        <v>261001.74</v>
      </c>
    </row>
    <row r="283" spans="1:20" x14ac:dyDescent="0.3">
      <c r="A283">
        <v>1249074622</v>
      </c>
      <c r="B283" t="s">
        <v>561</v>
      </c>
      <c r="C283" t="s">
        <v>562</v>
      </c>
      <c r="D283" t="s">
        <v>7</v>
      </c>
      <c r="E283" s="2">
        <v>32561</v>
      </c>
      <c r="F283">
        <f>COUNTIF(deals_closed!D:D,base_salary!A283)</f>
        <v>15</v>
      </c>
      <c r="G283" s="2">
        <f>SUMIF(deals_closed!D:D,calcs!A283,deals_closed!C:C)</f>
        <v>599656</v>
      </c>
      <c r="H283" s="2">
        <f>VLOOKUP(D283,'2018_commission_structure-Start'!$A$21:$I$24,9,FALSE)</f>
        <v>500000</v>
      </c>
      <c r="I283" s="6">
        <f t="shared" si="31"/>
        <v>625000</v>
      </c>
      <c r="J283" s="9">
        <f t="shared" si="32"/>
        <v>750000</v>
      </c>
      <c r="K283" s="9">
        <f t="shared" si="33"/>
        <v>1000000</v>
      </c>
      <c r="L283" s="8">
        <f t="shared" si="28"/>
        <v>1.1993119999999999</v>
      </c>
      <c r="M283" t="str">
        <f t="shared" si="29"/>
        <v>100-125%</v>
      </c>
      <c r="N283" s="6">
        <f>MIN(H283,G283)*INDEX('2018_commission_structure-Start'!$A$21:$I$24,MATCH(calcs!$D283,'2018_commission_structure-Start'!$A$21:$A$24,0),MATCH(calcs!N$1,'2018_commission_structure-Start'!$A$21:$I$21,0))</f>
        <v>50000</v>
      </c>
      <c r="O283" s="2">
        <f>IF($G283&gt;H283,MIN($G283-H283,I283-H283)*INDEX('2018_commission_structure-Start'!$A$21:$I$24,MATCH(calcs!$D283,'2018_commission_structure-Start'!$A$21:$A$24,0),MATCH(calcs!O$1,'2018_commission_structure-Start'!$A$21:$I$21,0)),0)</f>
        <v>14948.4</v>
      </c>
      <c r="P283" s="2">
        <f>IF($G283&gt;I283,MIN($G283-I283,J283-I283)*INDEX('2018_commission_structure-Start'!$A$21:$I$24,MATCH(calcs!$D283,'2018_commission_structure-Start'!$A$21:$A$24,0),MATCH(calcs!P$1,'2018_commission_structure-Start'!$A$21:$I$21,0)),0)</f>
        <v>0</v>
      </c>
      <c r="Q283" s="2">
        <f>IF($G283&gt;J283,MIN($G283-J283,K283-J283)*INDEX('2018_commission_structure-Start'!$A$21:$I$24,MATCH(calcs!$D283,'2018_commission_structure-Start'!$A$21:$A$24,0),MATCH(calcs!Q$1,'2018_commission_structure-Start'!$A$21:$I$21,0)),0)</f>
        <v>0</v>
      </c>
      <c r="R283" s="6">
        <f>IF(G283&gt;K283,(G283-K283)*INDEX('2018_commission_structure-Start'!$A$21:$I$24,MATCH(calcs!$D283,'2018_commission_structure-Start'!$A$21:$A$24,0),MATCH(calcs!R$1,'2018_commission_structure-Start'!$A$21:$I$21,0)),0)</f>
        <v>0</v>
      </c>
      <c r="S283" s="6">
        <f t="shared" si="34"/>
        <v>64948.4</v>
      </c>
      <c r="T283" s="6">
        <f t="shared" si="30"/>
        <v>97509.4</v>
      </c>
    </row>
    <row r="284" spans="1:20" x14ac:dyDescent="0.3">
      <c r="A284">
        <v>6819637888</v>
      </c>
      <c r="B284" t="s">
        <v>563</v>
      </c>
      <c r="C284" t="s">
        <v>564</v>
      </c>
      <c r="D284" t="s">
        <v>7</v>
      </c>
      <c r="E284" s="2">
        <v>53401</v>
      </c>
      <c r="F284">
        <f>COUNTIF(deals_closed!D:D,base_salary!A284)</f>
        <v>14</v>
      </c>
      <c r="G284" s="2">
        <f>SUMIF(deals_closed!D:D,calcs!A284,deals_closed!C:C)</f>
        <v>445363</v>
      </c>
      <c r="H284" s="2">
        <f>VLOOKUP(D284,'2018_commission_structure-Start'!$A$21:$I$24,9,FALSE)</f>
        <v>500000</v>
      </c>
      <c r="I284" s="6">
        <f t="shared" si="31"/>
        <v>625000</v>
      </c>
      <c r="J284" s="9">
        <f t="shared" si="32"/>
        <v>750000</v>
      </c>
      <c r="K284" s="9">
        <f t="shared" si="33"/>
        <v>1000000</v>
      </c>
      <c r="L284" s="8">
        <f t="shared" si="28"/>
        <v>0.89072600000000002</v>
      </c>
      <c r="M284" t="str">
        <f t="shared" si="29"/>
        <v>0-100%</v>
      </c>
      <c r="N284" s="6">
        <f>MIN(H284,G284)*INDEX('2018_commission_structure-Start'!$A$21:$I$24,MATCH(calcs!$D284,'2018_commission_structure-Start'!$A$21:$A$24,0),MATCH(calcs!N$1,'2018_commission_structure-Start'!$A$21:$I$21,0))</f>
        <v>44536.3</v>
      </c>
      <c r="O284" s="2">
        <f>IF($G284&gt;H284,MIN($G284-H284,I284-H284)*INDEX('2018_commission_structure-Start'!$A$21:$I$24,MATCH(calcs!$D284,'2018_commission_structure-Start'!$A$21:$A$24,0),MATCH(calcs!O$1,'2018_commission_structure-Start'!$A$21:$I$21,0)),0)</f>
        <v>0</v>
      </c>
      <c r="P284" s="2">
        <f>IF($G284&gt;I284,MIN($G284-I284,J284-I284)*INDEX('2018_commission_structure-Start'!$A$21:$I$24,MATCH(calcs!$D284,'2018_commission_structure-Start'!$A$21:$A$24,0),MATCH(calcs!P$1,'2018_commission_structure-Start'!$A$21:$I$21,0)),0)</f>
        <v>0</v>
      </c>
      <c r="Q284" s="2">
        <f>IF($G284&gt;J284,MIN($G284-J284,K284-J284)*INDEX('2018_commission_structure-Start'!$A$21:$I$24,MATCH(calcs!$D284,'2018_commission_structure-Start'!$A$21:$A$24,0),MATCH(calcs!Q$1,'2018_commission_structure-Start'!$A$21:$I$21,0)),0)</f>
        <v>0</v>
      </c>
      <c r="R284" s="6">
        <f>IF(G284&gt;K284,(G284-K284)*INDEX('2018_commission_structure-Start'!$A$21:$I$24,MATCH(calcs!$D284,'2018_commission_structure-Start'!$A$21:$A$24,0),MATCH(calcs!R$1,'2018_commission_structure-Start'!$A$21:$I$21,0)),0)</f>
        <v>0</v>
      </c>
      <c r="S284" s="6">
        <f t="shared" si="34"/>
        <v>44536.3</v>
      </c>
      <c r="T284" s="6">
        <f t="shared" si="30"/>
        <v>97937.3</v>
      </c>
    </row>
    <row r="285" spans="1:20" x14ac:dyDescent="0.3">
      <c r="A285">
        <v>4752702681</v>
      </c>
      <c r="B285" t="s">
        <v>565</v>
      </c>
      <c r="C285" t="s">
        <v>566</v>
      </c>
      <c r="D285" t="s">
        <v>10</v>
      </c>
      <c r="E285" s="2">
        <v>93722</v>
      </c>
      <c r="F285">
        <f>COUNTIF(deals_closed!D:D,base_salary!A285)</f>
        <v>15</v>
      </c>
      <c r="G285" s="2">
        <f>SUMIF(deals_closed!D:D,calcs!A285,deals_closed!C:C)</f>
        <v>574225</v>
      </c>
      <c r="H285" s="2">
        <f>VLOOKUP(D285,'2018_commission_structure-Start'!$A$21:$I$24,9,FALSE)</f>
        <v>750000</v>
      </c>
      <c r="I285" s="6">
        <f t="shared" si="31"/>
        <v>937500</v>
      </c>
      <c r="J285" s="9">
        <f t="shared" si="32"/>
        <v>1125000</v>
      </c>
      <c r="K285" s="9">
        <f t="shared" si="33"/>
        <v>1500000</v>
      </c>
      <c r="L285" s="8">
        <f t="shared" si="28"/>
        <v>0.76563333333333339</v>
      </c>
      <c r="M285" t="str">
        <f t="shared" si="29"/>
        <v>0-100%</v>
      </c>
      <c r="N285" s="6">
        <f>MIN(H285,G285)*INDEX('2018_commission_structure-Start'!$A$21:$I$24,MATCH(calcs!$D285,'2018_commission_structure-Start'!$A$21:$A$24,0),MATCH(calcs!N$1,'2018_commission_structure-Start'!$A$21:$I$21,0))</f>
        <v>86133.75</v>
      </c>
      <c r="O285" s="2">
        <f>IF($G285&gt;H285,MIN($G285-H285,I285-H285)*INDEX('2018_commission_structure-Start'!$A$21:$I$24,MATCH(calcs!$D285,'2018_commission_structure-Start'!$A$21:$A$24,0),MATCH(calcs!O$1,'2018_commission_structure-Start'!$A$21:$I$21,0)),0)</f>
        <v>0</v>
      </c>
      <c r="P285" s="2">
        <f>IF($G285&gt;I285,MIN($G285-I285,J285-I285)*INDEX('2018_commission_structure-Start'!$A$21:$I$24,MATCH(calcs!$D285,'2018_commission_structure-Start'!$A$21:$A$24,0),MATCH(calcs!P$1,'2018_commission_structure-Start'!$A$21:$I$21,0)),0)</f>
        <v>0</v>
      </c>
      <c r="Q285" s="2">
        <f>IF($G285&gt;J285,MIN($G285-J285,K285-J285)*INDEX('2018_commission_structure-Start'!$A$21:$I$24,MATCH(calcs!$D285,'2018_commission_structure-Start'!$A$21:$A$24,0),MATCH(calcs!Q$1,'2018_commission_structure-Start'!$A$21:$I$21,0)),0)</f>
        <v>0</v>
      </c>
      <c r="R285" s="6">
        <f>IF(G285&gt;K285,(G285-K285)*INDEX('2018_commission_structure-Start'!$A$21:$I$24,MATCH(calcs!$D285,'2018_commission_structure-Start'!$A$21:$A$24,0),MATCH(calcs!R$1,'2018_commission_structure-Start'!$A$21:$I$21,0)),0)</f>
        <v>0</v>
      </c>
      <c r="S285" s="6">
        <f t="shared" si="34"/>
        <v>86133.75</v>
      </c>
      <c r="T285" s="6">
        <f t="shared" si="30"/>
        <v>179855.75</v>
      </c>
    </row>
    <row r="286" spans="1:20" x14ac:dyDescent="0.3">
      <c r="A286">
        <v>3792993961</v>
      </c>
      <c r="B286" t="s">
        <v>567</v>
      </c>
      <c r="C286" t="s">
        <v>568</v>
      </c>
      <c r="D286" t="s">
        <v>7</v>
      </c>
      <c r="E286" s="2">
        <v>32408</v>
      </c>
      <c r="F286">
        <f>COUNTIF(deals_closed!D:D,base_salary!A286)</f>
        <v>21</v>
      </c>
      <c r="G286" s="2">
        <f>SUMIF(deals_closed!D:D,calcs!A286,deals_closed!C:C)</f>
        <v>851536</v>
      </c>
      <c r="H286" s="2">
        <f>VLOOKUP(D286,'2018_commission_structure-Start'!$A$21:$I$24,9,FALSE)</f>
        <v>500000</v>
      </c>
      <c r="I286" s="6">
        <f t="shared" si="31"/>
        <v>625000</v>
      </c>
      <c r="J286" s="9">
        <f t="shared" si="32"/>
        <v>750000</v>
      </c>
      <c r="K286" s="9">
        <f t="shared" si="33"/>
        <v>1000000</v>
      </c>
      <c r="L286" s="8">
        <f t="shared" si="28"/>
        <v>1.7030719999999999</v>
      </c>
      <c r="M286" t="str">
        <f t="shared" si="29"/>
        <v>150-200%</v>
      </c>
      <c r="N286" s="6">
        <f>MIN(H286,G286)*INDEX('2018_commission_structure-Start'!$A$21:$I$24,MATCH(calcs!$D286,'2018_commission_structure-Start'!$A$21:$A$24,0),MATCH(calcs!N$1,'2018_commission_structure-Start'!$A$21:$I$21,0))</f>
        <v>50000</v>
      </c>
      <c r="O286" s="2">
        <f>IF($G286&gt;H286,MIN($G286-H286,I286-H286)*INDEX('2018_commission_structure-Start'!$A$21:$I$24,MATCH(calcs!$D286,'2018_commission_structure-Start'!$A$21:$A$24,0),MATCH(calcs!O$1,'2018_commission_structure-Start'!$A$21:$I$21,0)),0)</f>
        <v>18750</v>
      </c>
      <c r="P286" s="2">
        <f>IF($G286&gt;I286,MIN($G286-I286,J286-I286)*INDEX('2018_commission_structure-Start'!$A$21:$I$24,MATCH(calcs!$D286,'2018_commission_structure-Start'!$A$21:$A$24,0),MATCH(calcs!P$1,'2018_commission_structure-Start'!$A$21:$I$21,0)),0)</f>
        <v>22500</v>
      </c>
      <c r="Q286" s="2">
        <f>IF($G286&gt;J286,MIN($G286-J286,K286-J286)*INDEX('2018_commission_structure-Start'!$A$21:$I$24,MATCH(calcs!$D286,'2018_commission_structure-Start'!$A$21:$A$24,0),MATCH(calcs!Q$1,'2018_commission_structure-Start'!$A$21:$I$21,0)),0)</f>
        <v>22337.920000000002</v>
      </c>
      <c r="R286" s="6">
        <f>IF(G286&gt;K286,(G286-K286)*INDEX('2018_commission_structure-Start'!$A$21:$I$24,MATCH(calcs!$D286,'2018_commission_structure-Start'!$A$21:$A$24,0),MATCH(calcs!R$1,'2018_commission_structure-Start'!$A$21:$I$21,0)),0)</f>
        <v>0</v>
      </c>
      <c r="S286" s="6">
        <f t="shared" si="34"/>
        <v>113587.92</v>
      </c>
      <c r="T286" s="6">
        <f t="shared" si="30"/>
        <v>145995.91999999998</v>
      </c>
    </row>
    <row r="287" spans="1:20" x14ac:dyDescent="0.3">
      <c r="A287">
        <v>2607689635</v>
      </c>
      <c r="B287" t="s">
        <v>569</v>
      </c>
      <c r="C287" t="s">
        <v>570</v>
      </c>
      <c r="D287" t="s">
        <v>29</v>
      </c>
      <c r="E287" s="2">
        <v>53124</v>
      </c>
      <c r="F287">
        <f>COUNTIF(deals_closed!D:D,base_salary!A287)</f>
        <v>20</v>
      </c>
      <c r="G287" s="2">
        <f>SUMIF(deals_closed!D:D,calcs!A287,deals_closed!C:C)</f>
        <v>595273</v>
      </c>
      <c r="H287" s="2">
        <f>VLOOKUP(D287,'2018_commission_structure-Start'!$A$21:$I$24,9,FALSE)</f>
        <v>600000</v>
      </c>
      <c r="I287" s="6">
        <f t="shared" si="31"/>
        <v>750000</v>
      </c>
      <c r="J287" s="9">
        <f t="shared" si="32"/>
        <v>900000</v>
      </c>
      <c r="K287" s="9">
        <f t="shared" si="33"/>
        <v>1200000</v>
      </c>
      <c r="L287" s="8">
        <f t="shared" si="28"/>
        <v>0.99212166666666668</v>
      </c>
      <c r="M287" t="str">
        <f t="shared" si="29"/>
        <v>0-100%</v>
      </c>
      <c r="N287" s="6">
        <f>MIN(H287,G287)*INDEX('2018_commission_structure-Start'!$A$21:$I$24,MATCH(calcs!$D287,'2018_commission_structure-Start'!$A$21:$A$24,0),MATCH(calcs!N$1,'2018_commission_structure-Start'!$A$21:$I$21,0))</f>
        <v>77385.490000000005</v>
      </c>
      <c r="O287" s="2">
        <f>IF($G287&gt;H287,MIN($G287-H287,I287-H287)*INDEX('2018_commission_structure-Start'!$A$21:$I$24,MATCH(calcs!$D287,'2018_commission_structure-Start'!$A$21:$A$24,0),MATCH(calcs!O$1,'2018_commission_structure-Start'!$A$21:$I$21,0)),0)</f>
        <v>0</v>
      </c>
      <c r="P287" s="2">
        <f>IF($G287&gt;I287,MIN($G287-I287,J287-I287)*INDEX('2018_commission_structure-Start'!$A$21:$I$24,MATCH(calcs!$D287,'2018_commission_structure-Start'!$A$21:$A$24,0),MATCH(calcs!P$1,'2018_commission_structure-Start'!$A$21:$I$21,0)),0)</f>
        <v>0</v>
      </c>
      <c r="Q287" s="2">
        <f>IF($G287&gt;J287,MIN($G287-J287,K287-J287)*INDEX('2018_commission_structure-Start'!$A$21:$I$24,MATCH(calcs!$D287,'2018_commission_structure-Start'!$A$21:$A$24,0),MATCH(calcs!Q$1,'2018_commission_structure-Start'!$A$21:$I$21,0)),0)</f>
        <v>0</v>
      </c>
      <c r="R287" s="6">
        <f>IF(G287&gt;K287,(G287-K287)*INDEX('2018_commission_structure-Start'!$A$21:$I$24,MATCH(calcs!$D287,'2018_commission_structure-Start'!$A$21:$A$24,0),MATCH(calcs!R$1,'2018_commission_structure-Start'!$A$21:$I$21,0)),0)</f>
        <v>0</v>
      </c>
      <c r="S287" s="6">
        <f t="shared" si="34"/>
        <v>77385.490000000005</v>
      </c>
      <c r="T287" s="6">
        <f t="shared" si="30"/>
        <v>130509.49</v>
      </c>
    </row>
    <row r="288" spans="1:20" x14ac:dyDescent="0.3">
      <c r="A288">
        <v>9795921177</v>
      </c>
      <c r="B288" t="s">
        <v>571</v>
      </c>
      <c r="C288" t="s">
        <v>572</v>
      </c>
      <c r="D288" t="s">
        <v>7</v>
      </c>
      <c r="E288" s="2">
        <v>63015</v>
      </c>
      <c r="F288">
        <f>COUNTIF(deals_closed!D:D,base_salary!A288)</f>
        <v>20</v>
      </c>
      <c r="G288" s="2">
        <f>SUMIF(deals_closed!D:D,calcs!A288,deals_closed!C:C)</f>
        <v>603952</v>
      </c>
      <c r="H288" s="2">
        <f>VLOOKUP(D288,'2018_commission_structure-Start'!$A$21:$I$24,9,FALSE)</f>
        <v>500000</v>
      </c>
      <c r="I288" s="6">
        <f t="shared" si="31"/>
        <v>625000</v>
      </c>
      <c r="J288" s="9">
        <f t="shared" si="32"/>
        <v>750000</v>
      </c>
      <c r="K288" s="9">
        <f t="shared" si="33"/>
        <v>1000000</v>
      </c>
      <c r="L288" s="8">
        <f t="shared" si="28"/>
        <v>1.2079040000000001</v>
      </c>
      <c r="M288" t="str">
        <f t="shared" si="29"/>
        <v>100-125%</v>
      </c>
      <c r="N288" s="6">
        <f>MIN(H288,G288)*INDEX('2018_commission_structure-Start'!$A$21:$I$24,MATCH(calcs!$D288,'2018_commission_structure-Start'!$A$21:$A$24,0),MATCH(calcs!N$1,'2018_commission_structure-Start'!$A$21:$I$21,0))</f>
        <v>50000</v>
      </c>
      <c r="O288" s="2">
        <f>IF($G288&gt;H288,MIN($G288-H288,I288-H288)*INDEX('2018_commission_structure-Start'!$A$21:$I$24,MATCH(calcs!$D288,'2018_commission_structure-Start'!$A$21:$A$24,0),MATCH(calcs!O$1,'2018_commission_structure-Start'!$A$21:$I$21,0)),0)</f>
        <v>15592.8</v>
      </c>
      <c r="P288" s="2">
        <f>IF($G288&gt;I288,MIN($G288-I288,J288-I288)*INDEX('2018_commission_structure-Start'!$A$21:$I$24,MATCH(calcs!$D288,'2018_commission_structure-Start'!$A$21:$A$24,0),MATCH(calcs!P$1,'2018_commission_structure-Start'!$A$21:$I$21,0)),0)</f>
        <v>0</v>
      </c>
      <c r="Q288" s="2">
        <f>IF($G288&gt;J288,MIN($G288-J288,K288-J288)*INDEX('2018_commission_structure-Start'!$A$21:$I$24,MATCH(calcs!$D288,'2018_commission_structure-Start'!$A$21:$A$24,0),MATCH(calcs!Q$1,'2018_commission_structure-Start'!$A$21:$I$21,0)),0)</f>
        <v>0</v>
      </c>
      <c r="R288" s="6">
        <f>IF(G288&gt;K288,(G288-K288)*INDEX('2018_commission_structure-Start'!$A$21:$I$24,MATCH(calcs!$D288,'2018_commission_structure-Start'!$A$21:$A$24,0),MATCH(calcs!R$1,'2018_commission_structure-Start'!$A$21:$I$21,0)),0)</f>
        <v>0</v>
      </c>
      <c r="S288" s="6">
        <f t="shared" si="34"/>
        <v>65592.800000000003</v>
      </c>
      <c r="T288" s="6">
        <f t="shared" si="30"/>
        <v>128607.8</v>
      </c>
    </row>
    <row r="289" spans="1:20" x14ac:dyDescent="0.3">
      <c r="A289">
        <v>8757371024</v>
      </c>
      <c r="B289" t="s">
        <v>153</v>
      </c>
      <c r="C289" t="s">
        <v>573</v>
      </c>
      <c r="D289" t="s">
        <v>29</v>
      </c>
      <c r="E289" s="2">
        <v>61475</v>
      </c>
      <c r="F289">
        <f>COUNTIF(deals_closed!D:D,base_salary!A289)</f>
        <v>15</v>
      </c>
      <c r="G289" s="2">
        <f>SUMIF(deals_closed!D:D,calcs!A289,deals_closed!C:C)</f>
        <v>450892</v>
      </c>
      <c r="H289" s="2">
        <f>VLOOKUP(D289,'2018_commission_structure-Start'!$A$21:$I$24,9,FALSE)</f>
        <v>600000</v>
      </c>
      <c r="I289" s="6">
        <f t="shared" si="31"/>
        <v>750000</v>
      </c>
      <c r="J289" s="9">
        <f t="shared" si="32"/>
        <v>900000</v>
      </c>
      <c r="K289" s="9">
        <f t="shared" si="33"/>
        <v>1200000</v>
      </c>
      <c r="L289" s="8">
        <f t="shared" si="28"/>
        <v>0.75148666666666664</v>
      </c>
      <c r="M289" t="str">
        <f t="shared" si="29"/>
        <v>0-100%</v>
      </c>
      <c r="N289" s="6">
        <f>MIN(H289,G289)*INDEX('2018_commission_structure-Start'!$A$21:$I$24,MATCH(calcs!$D289,'2018_commission_structure-Start'!$A$21:$A$24,0),MATCH(calcs!N$1,'2018_commission_structure-Start'!$A$21:$I$21,0))</f>
        <v>58615.96</v>
      </c>
      <c r="O289" s="2">
        <f>IF($G289&gt;H289,MIN($G289-H289,I289-H289)*INDEX('2018_commission_structure-Start'!$A$21:$I$24,MATCH(calcs!$D289,'2018_commission_structure-Start'!$A$21:$A$24,0),MATCH(calcs!O$1,'2018_commission_structure-Start'!$A$21:$I$21,0)),0)</f>
        <v>0</v>
      </c>
      <c r="P289" s="2">
        <f>IF($G289&gt;I289,MIN($G289-I289,J289-I289)*INDEX('2018_commission_structure-Start'!$A$21:$I$24,MATCH(calcs!$D289,'2018_commission_structure-Start'!$A$21:$A$24,0),MATCH(calcs!P$1,'2018_commission_structure-Start'!$A$21:$I$21,0)),0)</f>
        <v>0</v>
      </c>
      <c r="Q289" s="2">
        <f>IF($G289&gt;J289,MIN($G289-J289,K289-J289)*INDEX('2018_commission_structure-Start'!$A$21:$I$24,MATCH(calcs!$D289,'2018_commission_structure-Start'!$A$21:$A$24,0),MATCH(calcs!Q$1,'2018_commission_structure-Start'!$A$21:$I$21,0)),0)</f>
        <v>0</v>
      </c>
      <c r="R289" s="6">
        <f>IF(G289&gt;K289,(G289-K289)*INDEX('2018_commission_structure-Start'!$A$21:$I$24,MATCH(calcs!$D289,'2018_commission_structure-Start'!$A$21:$A$24,0),MATCH(calcs!R$1,'2018_commission_structure-Start'!$A$21:$I$21,0)),0)</f>
        <v>0</v>
      </c>
      <c r="S289" s="6">
        <f t="shared" si="34"/>
        <v>58615.96</v>
      </c>
      <c r="T289" s="6">
        <f t="shared" si="30"/>
        <v>120090.95999999999</v>
      </c>
    </row>
    <row r="290" spans="1:20" x14ac:dyDescent="0.3">
      <c r="A290">
        <v>9163060264</v>
      </c>
      <c r="B290" t="s">
        <v>574</v>
      </c>
      <c r="C290" t="s">
        <v>575</v>
      </c>
      <c r="D290" t="s">
        <v>29</v>
      </c>
      <c r="E290" s="2">
        <v>76433</v>
      </c>
      <c r="F290">
        <f>COUNTIF(deals_closed!D:D,base_salary!A290)</f>
        <v>21</v>
      </c>
      <c r="G290" s="2">
        <f>SUMIF(deals_closed!D:D,calcs!A290,deals_closed!C:C)</f>
        <v>771024</v>
      </c>
      <c r="H290" s="2">
        <f>VLOOKUP(D290,'2018_commission_structure-Start'!$A$21:$I$24,9,FALSE)</f>
        <v>600000</v>
      </c>
      <c r="I290" s="6">
        <f t="shared" si="31"/>
        <v>750000</v>
      </c>
      <c r="J290" s="9">
        <f t="shared" si="32"/>
        <v>900000</v>
      </c>
      <c r="K290" s="9">
        <f t="shared" si="33"/>
        <v>1200000</v>
      </c>
      <c r="L290" s="8">
        <f t="shared" si="28"/>
        <v>1.28504</v>
      </c>
      <c r="M290" t="str">
        <f t="shared" si="29"/>
        <v>125-150%</v>
      </c>
      <c r="N290" s="6">
        <f>MIN(H290,G290)*INDEX('2018_commission_structure-Start'!$A$21:$I$24,MATCH(calcs!$D290,'2018_commission_structure-Start'!$A$21:$A$24,0),MATCH(calcs!N$1,'2018_commission_structure-Start'!$A$21:$I$21,0))</f>
        <v>78000</v>
      </c>
      <c r="O290" s="2">
        <f>IF($G290&gt;H290,MIN($G290-H290,I290-H290)*INDEX('2018_commission_structure-Start'!$A$21:$I$24,MATCH(calcs!$D290,'2018_commission_structure-Start'!$A$21:$A$24,0),MATCH(calcs!O$1,'2018_commission_structure-Start'!$A$21:$I$21,0)),0)</f>
        <v>25500.000000000004</v>
      </c>
      <c r="P290" s="2">
        <f>IF($G290&gt;I290,MIN($G290-I290,J290-I290)*INDEX('2018_commission_structure-Start'!$A$21:$I$24,MATCH(calcs!$D290,'2018_commission_structure-Start'!$A$21:$A$24,0),MATCH(calcs!P$1,'2018_commission_structure-Start'!$A$21:$I$21,0)),0)</f>
        <v>4415.04</v>
      </c>
      <c r="Q290" s="2">
        <f>IF($G290&gt;J290,MIN($G290-J290,K290-J290)*INDEX('2018_commission_structure-Start'!$A$21:$I$24,MATCH(calcs!$D290,'2018_commission_structure-Start'!$A$21:$A$24,0),MATCH(calcs!Q$1,'2018_commission_structure-Start'!$A$21:$I$21,0)),0)</f>
        <v>0</v>
      </c>
      <c r="R290" s="6">
        <f>IF(G290&gt;K290,(G290-K290)*INDEX('2018_commission_structure-Start'!$A$21:$I$24,MATCH(calcs!$D290,'2018_commission_structure-Start'!$A$21:$A$24,0),MATCH(calcs!R$1,'2018_commission_structure-Start'!$A$21:$I$21,0)),0)</f>
        <v>0</v>
      </c>
      <c r="S290" s="6">
        <f t="shared" si="34"/>
        <v>107915.04</v>
      </c>
      <c r="T290" s="6">
        <f t="shared" si="30"/>
        <v>184348.03999999998</v>
      </c>
    </row>
    <row r="291" spans="1:20" x14ac:dyDescent="0.3">
      <c r="A291">
        <v>2657442315</v>
      </c>
      <c r="B291" t="s">
        <v>576</v>
      </c>
      <c r="C291" t="s">
        <v>577</v>
      </c>
      <c r="D291" t="s">
        <v>29</v>
      </c>
      <c r="E291" s="2">
        <v>58319</v>
      </c>
      <c r="F291">
        <f>COUNTIF(deals_closed!D:D,base_salary!A291)</f>
        <v>15</v>
      </c>
      <c r="G291" s="2">
        <f>SUMIF(deals_closed!D:D,calcs!A291,deals_closed!C:C)</f>
        <v>560614</v>
      </c>
      <c r="H291" s="2">
        <f>VLOOKUP(D291,'2018_commission_structure-Start'!$A$21:$I$24,9,FALSE)</f>
        <v>600000</v>
      </c>
      <c r="I291" s="6">
        <f t="shared" si="31"/>
        <v>750000</v>
      </c>
      <c r="J291" s="9">
        <f t="shared" si="32"/>
        <v>900000</v>
      </c>
      <c r="K291" s="9">
        <f t="shared" si="33"/>
        <v>1200000</v>
      </c>
      <c r="L291" s="8">
        <f t="shared" si="28"/>
        <v>0.93435666666666661</v>
      </c>
      <c r="M291" t="str">
        <f t="shared" si="29"/>
        <v>0-100%</v>
      </c>
      <c r="N291" s="6">
        <f>MIN(H291,G291)*INDEX('2018_commission_structure-Start'!$A$21:$I$24,MATCH(calcs!$D291,'2018_commission_structure-Start'!$A$21:$A$24,0),MATCH(calcs!N$1,'2018_commission_structure-Start'!$A$21:$I$21,0))</f>
        <v>72879.820000000007</v>
      </c>
      <c r="O291" s="2">
        <f>IF($G291&gt;H291,MIN($G291-H291,I291-H291)*INDEX('2018_commission_structure-Start'!$A$21:$I$24,MATCH(calcs!$D291,'2018_commission_structure-Start'!$A$21:$A$24,0),MATCH(calcs!O$1,'2018_commission_structure-Start'!$A$21:$I$21,0)),0)</f>
        <v>0</v>
      </c>
      <c r="P291" s="2">
        <f>IF($G291&gt;I291,MIN($G291-I291,J291-I291)*INDEX('2018_commission_structure-Start'!$A$21:$I$24,MATCH(calcs!$D291,'2018_commission_structure-Start'!$A$21:$A$24,0),MATCH(calcs!P$1,'2018_commission_structure-Start'!$A$21:$I$21,0)),0)</f>
        <v>0</v>
      </c>
      <c r="Q291" s="2">
        <f>IF($G291&gt;J291,MIN($G291-J291,K291-J291)*INDEX('2018_commission_structure-Start'!$A$21:$I$24,MATCH(calcs!$D291,'2018_commission_structure-Start'!$A$21:$A$24,0),MATCH(calcs!Q$1,'2018_commission_structure-Start'!$A$21:$I$21,0)),0)</f>
        <v>0</v>
      </c>
      <c r="R291" s="6">
        <f>IF(G291&gt;K291,(G291-K291)*INDEX('2018_commission_structure-Start'!$A$21:$I$24,MATCH(calcs!$D291,'2018_commission_structure-Start'!$A$21:$A$24,0),MATCH(calcs!R$1,'2018_commission_structure-Start'!$A$21:$I$21,0)),0)</f>
        <v>0</v>
      </c>
      <c r="S291" s="6">
        <f t="shared" si="34"/>
        <v>72879.820000000007</v>
      </c>
      <c r="T291" s="6">
        <f t="shared" si="30"/>
        <v>131198.82</v>
      </c>
    </row>
    <row r="292" spans="1:20" x14ac:dyDescent="0.3">
      <c r="A292">
        <v>7635344498</v>
      </c>
      <c r="B292" t="s">
        <v>578</v>
      </c>
      <c r="C292" t="s">
        <v>579</v>
      </c>
      <c r="D292" t="s">
        <v>29</v>
      </c>
      <c r="E292" s="2">
        <v>54966</v>
      </c>
      <c r="F292">
        <f>COUNTIF(deals_closed!D:D,base_salary!A292)</f>
        <v>21</v>
      </c>
      <c r="G292" s="2">
        <f>SUMIF(deals_closed!D:D,calcs!A292,deals_closed!C:C)</f>
        <v>714330</v>
      </c>
      <c r="H292" s="2">
        <f>VLOOKUP(D292,'2018_commission_structure-Start'!$A$21:$I$24,9,FALSE)</f>
        <v>600000</v>
      </c>
      <c r="I292" s="6">
        <f t="shared" si="31"/>
        <v>750000</v>
      </c>
      <c r="J292" s="9">
        <f t="shared" si="32"/>
        <v>900000</v>
      </c>
      <c r="K292" s="9">
        <f t="shared" si="33"/>
        <v>1200000</v>
      </c>
      <c r="L292" s="8">
        <f t="shared" si="28"/>
        <v>1.19055</v>
      </c>
      <c r="M292" t="str">
        <f t="shared" si="29"/>
        <v>100-125%</v>
      </c>
      <c r="N292" s="6">
        <f>MIN(H292,G292)*INDEX('2018_commission_structure-Start'!$A$21:$I$24,MATCH(calcs!$D292,'2018_commission_structure-Start'!$A$21:$A$24,0),MATCH(calcs!N$1,'2018_commission_structure-Start'!$A$21:$I$21,0))</f>
        <v>78000</v>
      </c>
      <c r="O292" s="2">
        <f>IF($G292&gt;H292,MIN($G292-H292,I292-H292)*INDEX('2018_commission_structure-Start'!$A$21:$I$24,MATCH(calcs!$D292,'2018_commission_structure-Start'!$A$21:$A$24,0),MATCH(calcs!O$1,'2018_commission_structure-Start'!$A$21:$I$21,0)),0)</f>
        <v>19436.100000000002</v>
      </c>
      <c r="P292" s="2">
        <f>IF($G292&gt;I292,MIN($G292-I292,J292-I292)*INDEX('2018_commission_structure-Start'!$A$21:$I$24,MATCH(calcs!$D292,'2018_commission_structure-Start'!$A$21:$A$24,0),MATCH(calcs!P$1,'2018_commission_structure-Start'!$A$21:$I$21,0)),0)</f>
        <v>0</v>
      </c>
      <c r="Q292" s="2">
        <f>IF($G292&gt;J292,MIN($G292-J292,K292-J292)*INDEX('2018_commission_structure-Start'!$A$21:$I$24,MATCH(calcs!$D292,'2018_commission_structure-Start'!$A$21:$A$24,0),MATCH(calcs!Q$1,'2018_commission_structure-Start'!$A$21:$I$21,0)),0)</f>
        <v>0</v>
      </c>
      <c r="R292" s="6">
        <f>IF(G292&gt;K292,(G292-K292)*INDEX('2018_commission_structure-Start'!$A$21:$I$24,MATCH(calcs!$D292,'2018_commission_structure-Start'!$A$21:$A$24,0),MATCH(calcs!R$1,'2018_commission_structure-Start'!$A$21:$I$21,0)),0)</f>
        <v>0</v>
      </c>
      <c r="S292" s="6">
        <f t="shared" si="34"/>
        <v>97436.1</v>
      </c>
      <c r="T292" s="6">
        <f t="shared" si="30"/>
        <v>152402.1</v>
      </c>
    </row>
    <row r="293" spans="1:20" x14ac:dyDescent="0.3">
      <c r="A293">
        <v>977779009</v>
      </c>
      <c r="B293" t="s">
        <v>580</v>
      </c>
      <c r="C293" t="s">
        <v>581</v>
      </c>
      <c r="D293" t="s">
        <v>10</v>
      </c>
      <c r="E293" s="2">
        <v>117844</v>
      </c>
      <c r="F293">
        <f>COUNTIF(deals_closed!D:D,base_salary!A293)</f>
        <v>15</v>
      </c>
      <c r="G293" s="2">
        <f>SUMIF(deals_closed!D:D,calcs!A293,deals_closed!C:C)</f>
        <v>512176</v>
      </c>
      <c r="H293" s="2">
        <f>VLOOKUP(D293,'2018_commission_structure-Start'!$A$21:$I$24,9,FALSE)</f>
        <v>750000</v>
      </c>
      <c r="I293" s="6">
        <f t="shared" si="31"/>
        <v>937500</v>
      </c>
      <c r="J293" s="9">
        <f t="shared" si="32"/>
        <v>1125000</v>
      </c>
      <c r="K293" s="9">
        <f t="shared" si="33"/>
        <v>1500000</v>
      </c>
      <c r="L293" s="8">
        <f t="shared" si="28"/>
        <v>0.68290133333333336</v>
      </c>
      <c r="M293" t="str">
        <f t="shared" si="29"/>
        <v>0-100%</v>
      </c>
      <c r="N293" s="6">
        <f>MIN(H293,G293)*INDEX('2018_commission_structure-Start'!$A$21:$I$24,MATCH(calcs!$D293,'2018_commission_structure-Start'!$A$21:$A$24,0),MATCH(calcs!N$1,'2018_commission_structure-Start'!$A$21:$I$21,0))</f>
        <v>76826.399999999994</v>
      </c>
      <c r="O293" s="2">
        <f>IF($G293&gt;H293,MIN($G293-H293,I293-H293)*INDEX('2018_commission_structure-Start'!$A$21:$I$24,MATCH(calcs!$D293,'2018_commission_structure-Start'!$A$21:$A$24,0),MATCH(calcs!O$1,'2018_commission_structure-Start'!$A$21:$I$21,0)),0)</f>
        <v>0</v>
      </c>
      <c r="P293" s="2">
        <f>IF($G293&gt;I293,MIN($G293-I293,J293-I293)*INDEX('2018_commission_structure-Start'!$A$21:$I$24,MATCH(calcs!$D293,'2018_commission_structure-Start'!$A$21:$A$24,0),MATCH(calcs!P$1,'2018_commission_structure-Start'!$A$21:$I$21,0)),0)</f>
        <v>0</v>
      </c>
      <c r="Q293" s="2">
        <f>IF($G293&gt;J293,MIN($G293-J293,K293-J293)*INDEX('2018_commission_structure-Start'!$A$21:$I$24,MATCH(calcs!$D293,'2018_commission_structure-Start'!$A$21:$A$24,0),MATCH(calcs!Q$1,'2018_commission_structure-Start'!$A$21:$I$21,0)),0)</f>
        <v>0</v>
      </c>
      <c r="R293" s="6">
        <f>IF(G293&gt;K293,(G293-K293)*INDEX('2018_commission_structure-Start'!$A$21:$I$24,MATCH(calcs!$D293,'2018_commission_structure-Start'!$A$21:$A$24,0),MATCH(calcs!R$1,'2018_commission_structure-Start'!$A$21:$I$21,0)),0)</f>
        <v>0</v>
      </c>
      <c r="S293" s="6">
        <f t="shared" si="34"/>
        <v>76826.399999999994</v>
      </c>
      <c r="T293" s="6">
        <f t="shared" si="30"/>
        <v>194670.4</v>
      </c>
    </row>
    <row r="294" spans="1:20" x14ac:dyDescent="0.3">
      <c r="A294">
        <v>7236563277</v>
      </c>
      <c r="B294" t="s">
        <v>582</v>
      </c>
      <c r="C294" t="s">
        <v>583</v>
      </c>
      <c r="D294" t="s">
        <v>29</v>
      </c>
      <c r="E294" s="2">
        <v>79502</v>
      </c>
      <c r="F294">
        <f>COUNTIF(deals_closed!D:D,base_salary!A294)</f>
        <v>13</v>
      </c>
      <c r="G294" s="2">
        <f>SUMIF(deals_closed!D:D,calcs!A294,deals_closed!C:C)</f>
        <v>438197</v>
      </c>
      <c r="H294" s="2">
        <f>VLOOKUP(D294,'2018_commission_structure-Start'!$A$21:$I$24,9,FALSE)</f>
        <v>600000</v>
      </c>
      <c r="I294" s="6">
        <f t="shared" si="31"/>
        <v>750000</v>
      </c>
      <c r="J294" s="9">
        <f t="shared" si="32"/>
        <v>900000</v>
      </c>
      <c r="K294" s="9">
        <f t="shared" si="33"/>
        <v>1200000</v>
      </c>
      <c r="L294" s="8">
        <f t="shared" si="28"/>
        <v>0.73032833333333336</v>
      </c>
      <c r="M294" t="str">
        <f t="shared" si="29"/>
        <v>0-100%</v>
      </c>
      <c r="N294" s="6">
        <f>MIN(H294,G294)*INDEX('2018_commission_structure-Start'!$A$21:$I$24,MATCH(calcs!$D294,'2018_commission_structure-Start'!$A$21:$A$24,0),MATCH(calcs!N$1,'2018_commission_structure-Start'!$A$21:$I$21,0))</f>
        <v>56965.61</v>
      </c>
      <c r="O294" s="2">
        <f>IF($G294&gt;H294,MIN($G294-H294,I294-H294)*INDEX('2018_commission_structure-Start'!$A$21:$I$24,MATCH(calcs!$D294,'2018_commission_structure-Start'!$A$21:$A$24,0),MATCH(calcs!O$1,'2018_commission_structure-Start'!$A$21:$I$21,0)),0)</f>
        <v>0</v>
      </c>
      <c r="P294" s="2">
        <f>IF($G294&gt;I294,MIN($G294-I294,J294-I294)*INDEX('2018_commission_structure-Start'!$A$21:$I$24,MATCH(calcs!$D294,'2018_commission_structure-Start'!$A$21:$A$24,0),MATCH(calcs!P$1,'2018_commission_structure-Start'!$A$21:$I$21,0)),0)</f>
        <v>0</v>
      </c>
      <c r="Q294" s="2">
        <f>IF($G294&gt;J294,MIN($G294-J294,K294-J294)*INDEX('2018_commission_structure-Start'!$A$21:$I$24,MATCH(calcs!$D294,'2018_commission_structure-Start'!$A$21:$A$24,0),MATCH(calcs!Q$1,'2018_commission_structure-Start'!$A$21:$I$21,0)),0)</f>
        <v>0</v>
      </c>
      <c r="R294" s="6">
        <f>IF(G294&gt;K294,(G294-K294)*INDEX('2018_commission_structure-Start'!$A$21:$I$24,MATCH(calcs!$D294,'2018_commission_structure-Start'!$A$21:$A$24,0),MATCH(calcs!R$1,'2018_commission_structure-Start'!$A$21:$I$21,0)),0)</f>
        <v>0</v>
      </c>
      <c r="S294" s="6">
        <f t="shared" si="34"/>
        <v>56965.61</v>
      </c>
      <c r="T294" s="6">
        <f t="shared" si="30"/>
        <v>136467.60999999999</v>
      </c>
    </row>
    <row r="295" spans="1:20" x14ac:dyDescent="0.3">
      <c r="A295">
        <v>6842911427</v>
      </c>
      <c r="B295" t="s">
        <v>584</v>
      </c>
      <c r="C295" t="s">
        <v>585</v>
      </c>
      <c r="D295" t="s">
        <v>29</v>
      </c>
      <c r="E295" s="2">
        <v>54689</v>
      </c>
      <c r="F295">
        <f>COUNTIF(deals_closed!D:D,base_salary!A295)</f>
        <v>23</v>
      </c>
      <c r="G295" s="2">
        <f>SUMIF(deals_closed!D:D,calcs!A295,deals_closed!C:C)</f>
        <v>913755</v>
      </c>
      <c r="H295" s="2">
        <f>VLOOKUP(D295,'2018_commission_structure-Start'!$A$21:$I$24,9,FALSE)</f>
        <v>600000</v>
      </c>
      <c r="I295" s="6">
        <f t="shared" si="31"/>
        <v>750000</v>
      </c>
      <c r="J295" s="9">
        <f t="shared" si="32"/>
        <v>900000</v>
      </c>
      <c r="K295" s="9">
        <f t="shared" si="33"/>
        <v>1200000</v>
      </c>
      <c r="L295" s="8">
        <f t="shared" si="28"/>
        <v>1.5229250000000001</v>
      </c>
      <c r="M295" t="str">
        <f t="shared" si="29"/>
        <v>150-200%</v>
      </c>
      <c r="N295" s="6">
        <f>MIN(H295,G295)*INDEX('2018_commission_structure-Start'!$A$21:$I$24,MATCH(calcs!$D295,'2018_commission_structure-Start'!$A$21:$A$24,0),MATCH(calcs!N$1,'2018_commission_structure-Start'!$A$21:$I$21,0))</f>
        <v>78000</v>
      </c>
      <c r="O295" s="2">
        <f>IF($G295&gt;H295,MIN($G295-H295,I295-H295)*INDEX('2018_commission_structure-Start'!$A$21:$I$24,MATCH(calcs!$D295,'2018_commission_structure-Start'!$A$21:$A$24,0),MATCH(calcs!O$1,'2018_commission_structure-Start'!$A$21:$I$21,0)),0)</f>
        <v>25500.000000000004</v>
      </c>
      <c r="P295" s="2">
        <f>IF($G295&gt;I295,MIN($G295-I295,J295-I295)*INDEX('2018_commission_structure-Start'!$A$21:$I$24,MATCH(calcs!$D295,'2018_commission_structure-Start'!$A$21:$A$24,0),MATCH(calcs!P$1,'2018_commission_structure-Start'!$A$21:$I$21,0)),0)</f>
        <v>31500</v>
      </c>
      <c r="Q295" s="2">
        <f>IF($G295&gt;J295,MIN($G295-J295,K295-J295)*INDEX('2018_commission_structure-Start'!$A$21:$I$24,MATCH(calcs!$D295,'2018_commission_structure-Start'!$A$21:$A$24,0),MATCH(calcs!Q$1,'2018_commission_structure-Start'!$A$21:$I$21,0)),0)</f>
        <v>3576.3</v>
      </c>
      <c r="R295" s="6">
        <f>IF(G295&gt;K295,(G295-K295)*INDEX('2018_commission_structure-Start'!$A$21:$I$24,MATCH(calcs!$D295,'2018_commission_structure-Start'!$A$21:$A$24,0),MATCH(calcs!R$1,'2018_commission_structure-Start'!$A$21:$I$21,0)),0)</f>
        <v>0</v>
      </c>
      <c r="S295" s="6">
        <f t="shared" si="34"/>
        <v>138576.29999999999</v>
      </c>
      <c r="T295" s="6">
        <f t="shared" si="30"/>
        <v>193265.3</v>
      </c>
    </row>
    <row r="296" spans="1:20" x14ac:dyDescent="0.3">
      <c r="A296">
        <v>8875320292</v>
      </c>
      <c r="B296" t="s">
        <v>586</v>
      </c>
      <c r="C296" t="s">
        <v>587</v>
      </c>
      <c r="D296" t="s">
        <v>10</v>
      </c>
      <c r="E296" s="2">
        <v>95121</v>
      </c>
      <c r="F296">
        <f>COUNTIF(deals_closed!D:D,base_salary!A296)</f>
        <v>24</v>
      </c>
      <c r="G296" s="2">
        <f>SUMIF(deals_closed!D:D,calcs!A296,deals_closed!C:C)</f>
        <v>775092</v>
      </c>
      <c r="H296" s="2">
        <f>VLOOKUP(D296,'2018_commission_structure-Start'!$A$21:$I$24,9,FALSE)</f>
        <v>750000</v>
      </c>
      <c r="I296" s="6">
        <f t="shared" si="31"/>
        <v>937500</v>
      </c>
      <c r="J296" s="9">
        <f t="shared" si="32"/>
        <v>1125000</v>
      </c>
      <c r="K296" s="9">
        <f t="shared" si="33"/>
        <v>1500000</v>
      </c>
      <c r="L296" s="8">
        <f t="shared" si="28"/>
        <v>1.0334559999999999</v>
      </c>
      <c r="M296" t="str">
        <f t="shared" si="29"/>
        <v>100-125%</v>
      </c>
      <c r="N296" s="6">
        <f>MIN(H296,G296)*INDEX('2018_commission_structure-Start'!$A$21:$I$24,MATCH(calcs!$D296,'2018_commission_structure-Start'!$A$21:$A$24,0),MATCH(calcs!N$1,'2018_commission_structure-Start'!$A$21:$I$21,0))</f>
        <v>112500</v>
      </c>
      <c r="O296" s="2">
        <f>IF($G296&gt;H296,MIN($G296-H296,I296-H296)*INDEX('2018_commission_structure-Start'!$A$21:$I$24,MATCH(calcs!$D296,'2018_commission_structure-Start'!$A$21:$A$24,0),MATCH(calcs!O$1,'2018_commission_structure-Start'!$A$21:$I$21,0)),0)</f>
        <v>4767.4800000000005</v>
      </c>
      <c r="P296" s="2">
        <f>IF($G296&gt;I296,MIN($G296-I296,J296-I296)*INDEX('2018_commission_structure-Start'!$A$21:$I$24,MATCH(calcs!$D296,'2018_commission_structure-Start'!$A$21:$A$24,0),MATCH(calcs!P$1,'2018_commission_structure-Start'!$A$21:$I$21,0)),0)</f>
        <v>0</v>
      </c>
      <c r="Q296" s="2">
        <f>IF($G296&gt;J296,MIN($G296-J296,K296-J296)*INDEX('2018_commission_structure-Start'!$A$21:$I$24,MATCH(calcs!$D296,'2018_commission_structure-Start'!$A$21:$A$24,0),MATCH(calcs!Q$1,'2018_commission_structure-Start'!$A$21:$I$21,0)),0)</f>
        <v>0</v>
      </c>
      <c r="R296" s="6">
        <f>IF(G296&gt;K296,(G296-K296)*INDEX('2018_commission_structure-Start'!$A$21:$I$24,MATCH(calcs!$D296,'2018_commission_structure-Start'!$A$21:$A$24,0),MATCH(calcs!R$1,'2018_commission_structure-Start'!$A$21:$I$21,0)),0)</f>
        <v>0</v>
      </c>
      <c r="S296" s="6">
        <f t="shared" si="34"/>
        <v>117267.48</v>
      </c>
      <c r="T296" s="6">
        <f t="shared" si="30"/>
        <v>212388.47999999998</v>
      </c>
    </row>
    <row r="297" spans="1:20" x14ac:dyDescent="0.3">
      <c r="A297">
        <v>6842797632</v>
      </c>
      <c r="B297" t="s">
        <v>588</v>
      </c>
      <c r="C297" t="s">
        <v>589</v>
      </c>
      <c r="D297" t="s">
        <v>7</v>
      </c>
      <c r="E297" s="2">
        <v>56368</v>
      </c>
      <c r="F297">
        <f>COUNTIF(deals_closed!D:D,base_salary!A297)</f>
        <v>16</v>
      </c>
      <c r="G297" s="2">
        <f>SUMIF(deals_closed!D:D,calcs!A297,deals_closed!C:C)</f>
        <v>516401</v>
      </c>
      <c r="H297" s="2">
        <f>VLOOKUP(D297,'2018_commission_structure-Start'!$A$21:$I$24,9,FALSE)</f>
        <v>500000</v>
      </c>
      <c r="I297" s="6">
        <f t="shared" si="31"/>
        <v>625000</v>
      </c>
      <c r="J297" s="9">
        <f t="shared" si="32"/>
        <v>750000</v>
      </c>
      <c r="K297" s="9">
        <f t="shared" si="33"/>
        <v>1000000</v>
      </c>
      <c r="L297" s="8">
        <f t="shared" si="28"/>
        <v>1.032802</v>
      </c>
      <c r="M297" t="str">
        <f t="shared" si="29"/>
        <v>100-125%</v>
      </c>
      <c r="N297" s="6">
        <f>MIN(H297,G297)*INDEX('2018_commission_structure-Start'!$A$21:$I$24,MATCH(calcs!$D297,'2018_commission_structure-Start'!$A$21:$A$24,0),MATCH(calcs!N$1,'2018_commission_structure-Start'!$A$21:$I$21,0))</f>
        <v>50000</v>
      </c>
      <c r="O297" s="2">
        <f>IF($G297&gt;H297,MIN($G297-H297,I297-H297)*INDEX('2018_commission_structure-Start'!$A$21:$I$24,MATCH(calcs!$D297,'2018_commission_structure-Start'!$A$21:$A$24,0),MATCH(calcs!O$1,'2018_commission_structure-Start'!$A$21:$I$21,0)),0)</f>
        <v>2460.15</v>
      </c>
      <c r="P297" s="2">
        <f>IF($G297&gt;I297,MIN($G297-I297,J297-I297)*INDEX('2018_commission_structure-Start'!$A$21:$I$24,MATCH(calcs!$D297,'2018_commission_structure-Start'!$A$21:$A$24,0),MATCH(calcs!P$1,'2018_commission_structure-Start'!$A$21:$I$21,0)),0)</f>
        <v>0</v>
      </c>
      <c r="Q297" s="2">
        <f>IF($G297&gt;J297,MIN($G297-J297,K297-J297)*INDEX('2018_commission_structure-Start'!$A$21:$I$24,MATCH(calcs!$D297,'2018_commission_structure-Start'!$A$21:$A$24,0),MATCH(calcs!Q$1,'2018_commission_structure-Start'!$A$21:$I$21,0)),0)</f>
        <v>0</v>
      </c>
      <c r="R297" s="6">
        <f>IF(G297&gt;K297,(G297-K297)*INDEX('2018_commission_structure-Start'!$A$21:$I$24,MATCH(calcs!$D297,'2018_commission_structure-Start'!$A$21:$A$24,0),MATCH(calcs!R$1,'2018_commission_structure-Start'!$A$21:$I$21,0)),0)</f>
        <v>0</v>
      </c>
      <c r="S297" s="6">
        <f t="shared" si="34"/>
        <v>52460.15</v>
      </c>
      <c r="T297" s="6">
        <f t="shared" si="30"/>
        <v>108828.15</v>
      </c>
    </row>
    <row r="298" spans="1:20" x14ac:dyDescent="0.3">
      <c r="A298">
        <v>4219825649</v>
      </c>
      <c r="B298" t="s">
        <v>590</v>
      </c>
      <c r="C298" t="s">
        <v>591</v>
      </c>
      <c r="D298" t="s">
        <v>10</v>
      </c>
      <c r="E298" s="2">
        <v>102823</v>
      </c>
      <c r="F298">
        <f>COUNTIF(deals_closed!D:D,base_salary!A298)</f>
        <v>21</v>
      </c>
      <c r="G298" s="2">
        <f>SUMIF(deals_closed!D:D,calcs!A298,deals_closed!C:C)</f>
        <v>621231</v>
      </c>
      <c r="H298" s="2">
        <f>VLOOKUP(D298,'2018_commission_structure-Start'!$A$21:$I$24,9,FALSE)</f>
        <v>750000</v>
      </c>
      <c r="I298" s="6">
        <f t="shared" si="31"/>
        <v>937500</v>
      </c>
      <c r="J298" s="9">
        <f t="shared" si="32"/>
        <v>1125000</v>
      </c>
      <c r="K298" s="9">
        <f t="shared" si="33"/>
        <v>1500000</v>
      </c>
      <c r="L298" s="8">
        <f t="shared" si="28"/>
        <v>0.82830800000000004</v>
      </c>
      <c r="M298" t="str">
        <f t="shared" si="29"/>
        <v>0-100%</v>
      </c>
      <c r="N298" s="6">
        <f>MIN(H298,G298)*INDEX('2018_commission_structure-Start'!$A$21:$I$24,MATCH(calcs!$D298,'2018_commission_structure-Start'!$A$21:$A$24,0),MATCH(calcs!N$1,'2018_commission_structure-Start'!$A$21:$I$21,0))</f>
        <v>93184.65</v>
      </c>
      <c r="O298" s="2">
        <f>IF($G298&gt;H298,MIN($G298-H298,I298-H298)*INDEX('2018_commission_structure-Start'!$A$21:$I$24,MATCH(calcs!$D298,'2018_commission_structure-Start'!$A$21:$A$24,0),MATCH(calcs!O$1,'2018_commission_structure-Start'!$A$21:$I$21,0)),0)</f>
        <v>0</v>
      </c>
      <c r="P298" s="2">
        <f>IF($G298&gt;I298,MIN($G298-I298,J298-I298)*INDEX('2018_commission_structure-Start'!$A$21:$I$24,MATCH(calcs!$D298,'2018_commission_structure-Start'!$A$21:$A$24,0),MATCH(calcs!P$1,'2018_commission_structure-Start'!$A$21:$I$21,0)),0)</f>
        <v>0</v>
      </c>
      <c r="Q298" s="2">
        <f>IF($G298&gt;J298,MIN($G298-J298,K298-J298)*INDEX('2018_commission_structure-Start'!$A$21:$I$24,MATCH(calcs!$D298,'2018_commission_structure-Start'!$A$21:$A$24,0),MATCH(calcs!Q$1,'2018_commission_structure-Start'!$A$21:$I$21,0)),0)</f>
        <v>0</v>
      </c>
      <c r="R298" s="6">
        <f>IF(G298&gt;K298,(G298-K298)*INDEX('2018_commission_structure-Start'!$A$21:$I$24,MATCH(calcs!$D298,'2018_commission_structure-Start'!$A$21:$A$24,0),MATCH(calcs!R$1,'2018_commission_structure-Start'!$A$21:$I$21,0)),0)</f>
        <v>0</v>
      </c>
      <c r="S298" s="6">
        <f t="shared" si="34"/>
        <v>93184.65</v>
      </c>
      <c r="T298" s="6">
        <f t="shared" si="30"/>
        <v>196007.65</v>
      </c>
    </row>
    <row r="299" spans="1:20" x14ac:dyDescent="0.3">
      <c r="A299">
        <v>7775126329</v>
      </c>
      <c r="B299" t="s">
        <v>592</v>
      </c>
      <c r="C299" t="s">
        <v>593</v>
      </c>
      <c r="D299" t="s">
        <v>7</v>
      </c>
      <c r="E299" s="2">
        <v>30158</v>
      </c>
      <c r="F299">
        <f>COUNTIF(deals_closed!D:D,base_salary!A299)</f>
        <v>17</v>
      </c>
      <c r="G299" s="2">
        <f>SUMIF(deals_closed!D:D,calcs!A299,deals_closed!C:C)</f>
        <v>544437</v>
      </c>
      <c r="H299" s="2">
        <f>VLOOKUP(D299,'2018_commission_structure-Start'!$A$21:$I$24,9,FALSE)</f>
        <v>500000</v>
      </c>
      <c r="I299" s="6">
        <f t="shared" si="31"/>
        <v>625000</v>
      </c>
      <c r="J299" s="9">
        <f t="shared" si="32"/>
        <v>750000</v>
      </c>
      <c r="K299" s="9">
        <f t="shared" si="33"/>
        <v>1000000</v>
      </c>
      <c r="L299" s="8">
        <f t="shared" si="28"/>
        <v>1.0888739999999999</v>
      </c>
      <c r="M299" t="str">
        <f t="shared" si="29"/>
        <v>100-125%</v>
      </c>
      <c r="N299" s="6">
        <f>MIN(H299,G299)*INDEX('2018_commission_structure-Start'!$A$21:$I$24,MATCH(calcs!$D299,'2018_commission_structure-Start'!$A$21:$A$24,0),MATCH(calcs!N$1,'2018_commission_structure-Start'!$A$21:$I$21,0))</f>
        <v>50000</v>
      </c>
      <c r="O299" s="2">
        <f>IF($G299&gt;H299,MIN($G299-H299,I299-H299)*INDEX('2018_commission_structure-Start'!$A$21:$I$24,MATCH(calcs!$D299,'2018_commission_structure-Start'!$A$21:$A$24,0),MATCH(calcs!O$1,'2018_commission_structure-Start'!$A$21:$I$21,0)),0)</f>
        <v>6665.55</v>
      </c>
      <c r="P299" s="2">
        <f>IF($G299&gt;I299,MIN($G299-I299,J299-I299)*INDEX('2018_commission_structure-Start'!$A$21:$I$24,MATCH(calcs!$D299,'2018_commission_structure-Start'!$A$21:$A$24,0),MATCH(calcs!P$1,'2018_commission_structure-Start'!$A$21:$I$21,0)),0)</f>
        <v>0</v>
      </c>
      <c r="Q299" s="2">
        <f>IF($G299&gt;J299,MIN($G299-J299,K299-J299)*INDEX('2018_commission_structure-Start'!$A$21:$I$24,MATCH(calcs!$D299,'2018_commission_structure-Start'!$A$21:$A$24,0),MATCH(calcs!Q$1,'2018_commission_structure-Start'!$A$21:$I$21,0)),0)</f>
        <v>0</v>
      </c>
      <c r="R299" s="6">
        <f>IF(G299&gt;K299,(G299-K299)*INDEX('2018_commission_structure-Start'!$A$21:$I$24,MATCH(calcs!$D299,'2018_commission_structure-Start'!$A$21:$A$24,0),MATCH(calcs!R$1,'2018_commission_structure-Start'!$A$21:$I$21,0)),0)</f>
        <v>0</v>
      </c>
      <c r="S299" s="6">
        <f t="shared" si="34"/>
        <v>56665.55</v>
      </c>
      <c r="T299" s="6">
        <f t="shared" si="30"/>
        <v>86823.55</v>
      </c>
    </row>
    <row r="300" spans="1:20" x14ac:dyDescent="0.3">
      <c r="A300">
        <v>9340547551</v>
      </c>
      <c r="B300" t="s">
        <v>594</v>
      </c>
      <c r="C300" t="s">
        <v>595</v>
      </c>
      <c r="D300" t="s">
        <v>29</v>
      </c>
      <c r="E300" s="2">
        <v>50051</v>
      </c>
      <c r="F300">
        <f>COUNTIF(deals_closed!D:D,base_salary!A300)</f>
        <v>17</v>
      </c>
      <c r="G300" s="2">
        <f>SUMIF(deals_closed!D:D,calcs!A300,deals_closed!C:C)</f>
        <v>647443</v>
      </c>
      <c r="H300" s="2">
        <f>VLOOKUP(D300,'2018_commission_structure-Start'!$A$21:$I$24,9,FALSE)</f>
        <v>600000</v>
      </c>
      <c r="I300" s="6">
        <f t="shared" si="31"/>
        <v>750000</v>
      </c>
      <c r="J300" s="9">
        <f t="shared" si="32"/>
        <v>900000</v>
      </c>
      <c r="K300" s="9">
        <f t="shared" si="33"/>
        <v>1200000</v>
      </c>
      <c r="L300" s="8">
        <f t="shared" si="28"/>
        <v>1.0790716666666667</v>
      </c>
      <c r="M300" t="str">
        <f t="shared" si="29"/>
        <v>100-125%</v>
      </c>
      <c r="N300" s="6">
        <f>MIN(H300,G300)*INDEX('2018_commission_structure-Start'!$A$21:$I$24,MATCH(calcs!$D300,'2018_commission_structure-Start'!$A$21:$A$24,0),MATCH(calcs!N$1,'2018_commission_structure-Start'!$A$21:$I$21,0))</f>
        <v>78000</v>
      </c>
      <c r="O300" s="2">
        <f>IF($G300&gt;H300,MIN($G300-H300,I300-H300)*INDEX('2018_commission_structure-Start'!$A$21:$I$24,MATCH(calcs!$D300,'2018_commission_structure-Start'!$A$21:$A$24,0),MATCH(calcs!O$1,'2018_commission_structure-Start'!$A$21:$I$21,0)),0)</f>
        <v>8065.31</v>
      </c>
      <c r="P300" s="2">
        <f>IF($G300&gt;I300,MIN($G300-I300,J300-I300)*INDEX('2018_commission_structure-Start'!$A$21:$I$24,MATCH(calcs!$D300,'2018_commission_structure-Start'!$A$21:$A$24,0),MATCH(calcs!P$1,'2018_commission_structure-Start'!$A$21:$I$21,0)),0)</f>
        <v>0</v>
      </c>
      <c r="Q300" s="2">
        <f>IF($G300&gt;J300,MIN($G300-J300,K300-J300)*INDEX('2018_commission_structure-Start'!$A$21:$I$24,MATCH(calcs!$D300,'2018_commission_structure-Start'!$A$21:$A$24,0),MATCH(calcs!Q$1,'2018_commission_structure-Start'!$A$21:$I$21,0)),0)</f>
        <v>0</v>
      </c>
      <c r="R300" s="6">
        <f>IF(G300&gt;K300,(G300-K300)*INDEX('2018_commission_structure-Start'!$A$21:$I$24,MATCH(calcs!$D300,'2018_commission_structure-Start'!$A$21:$A$24,0),MATCH(calcs!R$1,'2018_commission_structure-Start'!$A$21:$I$21,0)),0)</f>
        <v>0</v>
      </c>
      <c r="S300" s="6">
        <f t="shared" si="34"/>
        <v>86065.31</v>
      </c>
      <c r="T300" s="6">
        <f t="shared" si="30"/>
        <v>136116.31</v>
      </c>
    </row>
    <row r="301" spans="1:20" x14ac:dyDescent="0.3">
      <c r="A301">
        <v>6255831884</v>
      </c>
      <c r="B301" t="s">
        <v>596</v>
      </c>
      <c r="C301" t="s">
        <v>597</v>
      </c>
      <c r="D301" t="s">
        <v>29</v>
      </c>
      <c r="E301" s="2">
        <v>53391</v>
      </c>
      <c r="F301">
        <f>COUNTIF(deals_closed!D:D,base_salary!A301)</f>
        <v>18</v>
      </c>
      <c r="G301" s="2">
        <f>SUMIF(deals_closed!D:D,calcs!A301,deals_closed!C:C)</f>
        <v>717326</v>
      </c>
      <c r="H301" s="2">
        <f>VLOOKUP(D301,'2018_commission_structure-Start'!$A$21:$I$24,9,FALSE)</f>
        <v>600000</v>
      </c>
      <c r="I301" s="6">
        <f t="shared" si="31"/>
        <v>750000</v>
      </c>
      <c r="J301" s="9">
        <f t="shared" si="32"/>
        <v>900000</v>
      </c>
      <c r="K301" s="9">
        <f t="shared" si="33"/>
        <v>1200000</v>
      </c>
      <c r="L301" s="8">
        <f t="shared" si="28"/>
        <v>1.1955433333333334</v>
      </c>
      <c r="M301" t="str">
        <f t="shared" si="29"/>
        <v>100-125%</v>
      </c>
      <c r="N301" s="6">
        <f>MIN(H301,G301)*INDEX('2018_commission_structure-Start'!$A$21:$I$24,MATCH(calcs!$D301,'2018_commission_structure-Start'!$A$21:$A$24,0),MATCH(calcs!N$1,'2018_commission_structure-Start'!$A$21:$I$21,0))</f>
        <v>78000</v>
      </c>
      <c r="O301" s="2">
        <f>IF($G301&gt;H301,MIN($G301-H301,I301-H301)*INDEX('2018_commission_structure-Start'!$A$21:$I$24,MATCH(calcs!$D301,'2018_commission_structure-Start'!$A$21:$A$24,0),MATCH(calcs!O$1,'2018_commission_structure-Start'!$A$21:$I$21,0)),0)</f>
        <v>19945.420000000002</v>
      </c>
      <c r="P301" s="2">
        <f>IF($G301&gt;I301,MIN($G301-I301,J301-I301)*INDEX('2018_commission_structure-Start'!$A$21:$I$24,MATCH(calcs!$D301,'2018_commission_structure-Start'!$A$21:$A$24,0),MATCH(calcs!P$1,'2018_commission_structure-Start'!$A$21:$I$21,0)),0)</f>
        <v>0</v>
      </c>
      <c r="Q301" s="2">
        <f>IF($G301&gt;J301,MIN($G301-J301,K301-J301)*INDEX('2018_commission_structure-Start'!$A$21:$I$24,MATCH(calcs!$D301,'2018_commission_structure-Start'!$A$21:$A$24,0),MATCH(calcs!Q$1,'2018_commission_structure-Start'!$A$21:$I$21,0)),0)</f>
        <v>0</v>
      </c>
      <c r="R301" s="6">
        <f>IF(G301&gt;K301,(G301-K301)*INDEX('2018_commission_structure-Start'!$A$21:$I$24,MATCH(calcs!$D301,'2018_commission_structure-Start'!$A$21:$A$24,0),MATCH(calcs!R$1,'2018_commission_structure-Start'!$A$21:$I$21,0)),0)</f>
        <v>0</v>
      </c>
      <c r="S301" s="6">
        <f t="shared" si="34"/>
        <v>97945.42</v>
      </c>
      <c r="T301" s="6">
        <f t="shared" si="30"/>
        <v>151336.41999999998</v>
      </c>
    </row>
    <row r="302" spans="1:20" x14ac:dyDescent="0.3">
      <c r="A302">
        <v>2922893758</v>
      </c>
      <c r="B302" t="s">
        <v>598</v>
      </c>
      <c r="C302" t="s">
        <v>599</v>
      </c>
      <c r="D302" t="s">
        <v>7</v>
      </c>
      <c r="E302" s="2">
        <v>36222</v>
      </c>
      <c r="F302">
        <f>COUNTIF(deals_closed!D:D,base_salary!A302)</f>
        <v>21</v>
      </c>
      <c r="G302" s="2">
        <f>SUMIF(deals_closed!D:D,calcs!A302,deals_closed!C:C)</f>
        <v>785622</v>
      </c>
      <c r="H302" s="2">
        <f>VLOOKUP(D302,'2018_commission_structure-Start'!$A$21:$I$24,9,FALSE)</f>
        <v>500000</v>
      </c>
      <c r="I302" s="6">
        <f t="shared" si="31"/>
        <v>625000</v>
      </c>
      <c r="J302" s="9">
        <f t="shared" si="32"/>
        <v>750000</v>
      </c>
      <c r="K302" s="9">
        <f t="shared" si="33"/>
        <v>1000000</v>
      </c>
      <c r="L302" s="8">
        <f t="shared" si="28"/>
        <v>1.5712440000000001</v>
      </c>
      <c r="M302" t="str">
        <f t="shared" si="29"/>
        <v>150-200%</v>
      </c>
      <c r="N302" s="6">
        <f>MIN(H302,G302)*INDEX('2018_commission_structure-Start'!$A$21:$I$24,MATCH(calcs!$D302,'2018_commission_structure-Start'!$A$21:$A$24,0),MATCH(calcs!N$1,'2018_commission_structure-Start'!$A$21:$I$21,0))</f>
        <v>50000</v>
      </c>
      <c r="O302" s="2">
        <f>IF($G302&gt;H302,MIN($G302-H302,I302-H302)*INDEX('2018_commission_structure-Start'!$A$21:$I$24,MATCH(calcs!$D302,'2018_commission_structure-Start'!$A$21:$A$24,0),MATCH(calcs!O$1,'2018_commission_structure-Start'!$A$21:$I$21,0)),0)</f>
        <v>18750</v>
      </c>
      <c r="P302" s="2">
        <f>IF($G302&gt;I302,MIN($G302-I302,J302-I302)*INDEX('2018_commission_structure-Start'!$A$21:$I$24,MATCH(calcs!$D302,'2018_commission_structure-Start'!$A$21:$A$24,0),MATCH(calcs!P$1,'2018_commission_structure-Start'!$A$21:$I$21,0)),0)</f>
        <v>22500</v>
      </c>
      <c r="Q302" s="2">
        <f>IF($G302&gt;J302,MIN($G302-J302,K302-J302)*INDEX('2018_commission_structure-Start'!$A$21:$I$24,MATCH(calcs!$D302,'2018_commission_structure-Start'!$A$21:$A$24,0),MATCH(calcs!Q$1,'2018_commission_structure-Start'!$A$21:$I$21,0)),0)</f>
        <v>7836.84</v>
      </c>
      <c r="R302" s="6">
        <f>IF(G302&gt;K302,(G302-K302)*INDEX('2018_commission_structure-Start'!$A$21:$I$24,MATCH(calcs!$D302,'2018_commission_structure-Start'!$A$21:$A$24,0),MATCH(calcs!R$1,'2018_commission_structure-Start'!$A$21:$I$21,0)),0)</f>
        <v>0</v>
      </c>
      <c r="S302" s="6">
        <f t="shared" si="34"/>
        <v>99086.84</v>
      </c>
      <c r="T302" s="6">
        <f t="shared" si="30"/>
        <v>135308.84</v>
      </c>
    </row>
    <row r="303" spans="1:20" x14ac:dyDescent="0.3">
      <c r="A303">
        <v>8685064791</v>
      </c>
      <c r="B303" t="s">
        <v>600</v>
      </c>
      <c r="C303" t="s">
        <v>601</v>
      </c>
      <c r="D303" t="s">
        <v>29</v>
      </c>
      <c r="E303" s="2">
        <v>74711</v>
      </c>
      <c r="F303">
        <f>COUNTIF(deals_closed!D:D,base_salary!A303)</f>
        <v>24</v>
      </c>
      <c r="G303" s="2">
        <f>SUMIF(deals_closed!D:D,calcs!A303,deals_closed!C:C)</f>
        <v>655607</v>
      </c>
      <c r="H303" s="2">
        <f>VLOOKUP(D303,'2018_commission_structure-Start'!$A$21:$I$24,9,FALSE)</f>
        <v>600000</v>
      </c>
      <c r="I303" s="6">
        <f t="shared" si="31"/>
        <v>750000</v>
      </c>
      <c r="J303" s="9">
        <f t="shared" si="32"/>
        <v>900000</v>
      </c>
      <c r="K303" s="9">
        <f t="shared" si="33"/>
        <v>1200000</v>
      </c>
      <c r="L303" s="8">
        <f t="shared" si="28"/>
        <v>1.0926783333333334</v>
      </c>
      <c r="M303" t="str">
        <f t="shared" si="29"/>
        <v>100-125%</v>
      </c>
      <c r="N303" s="6">
        <f>MIN(H303,G303)*INDEX('2018_commission_structure-Start'!$A$21:$I$24,MATCH(calcs!$D303,'2018_commission_structure-Start'!$A$21:$A$24,0),MATCH(calcs!N$1,'2018_commission_structure-Start'!$A$21:$I$21,0))</f>
        <v>78000</v>
      </c>
      <c r="O303" s="2">
        <f>IF($G303&gt;H303,MIN($G303-H303,I303-H303)*INDEX('2018_commission_structure-Start'!$A$21:$I$24,MATCH(calcs!$D303,'2018_commission_structure-Start'!$A$21:$A$24,0),MATCH(calcs!O$1,'2018_commission_structure-Start'!$A$21:$I$21,0)),0)</f>
        <v>9453.19</v>
      </c>
      <c r="P303" s="2">
        <f>IF($G303&gt;I303,MIN($G303-I303,J303-I303)*INDEX('2018_commission_structure-Start'!$A$21:$I$24,MATCH(calcs!$D303,'2018_commission_structure-Start'!$A$21:$A$24,0),MATCH(calcs!P$1,'2018_commission_structure-Start'!$A$21:$I$21,0)),0)</f>
        <v>0</v>
      </c>
      <c r="Q303" s="2">
        <f>IF($G303&gt;J303,MIN($G303-J303,K303-J303)*INDEX('2018_commission_structure-Start'!$A$21:$I$24,MATCH(calcs!$D303,'2018_commission_structure-Start'!$A$21:$A$24,0),MATCH(calcs!Q$1,'2018_commission_structure-Start'!$A$21:$I$21,0)),0)</f>
        <v>0</v>
      </c>
      <c r="R303" s="6">
        <f>IF(G303&gt;K303,(G303-K303)*INDEX('2018_commission_structure-Start'!$A$21:$I$24,MATCH(calcs!$D303,'2018_commission_structure-Start'!$A$21:$A$24,0),MATCH(calcs!R$1,'2018_commission_structure-Start'!$A$21:$I$21,0)),0)</f>
        <v>0</v>
      </c>
      <c r="S303" s="6">
        <f t="shared" si="34"/>
        <v>87453.19</v>
      </c>
      <c r="T303" s="6">
        <f t="shared" si="30"/>
        <v>162164.19</v>
      </c>
    </row>
    <row r="304" spans="1:20" x14ac:dyDescent="0.3">
      <c r="A304">
        <v>6109997811</v>
      </c>
      <c r="B304" t="s">
        <v>602</v>
      </c>
      <c r="C304" t="s">
        <v>603</v>
      </c>
      <c r="D304" t="s">
        <v>29</v>
      </c>
      <c r="E304" s="2">
        <v>71286</v>
      </c>
      <c r="F304">
        <f>COUNTIF(deals_closed!D:D,base_salary!A304)</f>
        <v>25</v>
      </c>
      <c r="G304" s="2">
        <f>SUMIF(deals_closed!D:D,calcs!A304,deals_closed!C:C)</f>
        <v>711521</v>
      </c>
      <c r="H304" s="2">
        <f>VLOOKUP(D304,'2018_commission_structure-Start'!$A$21:$I$24,9,FALSE)</f>
        <v>600000</v>
      </c>
      <c r="I304" s="6">
        <f t="shared" si="31"/>
        <v>750000</v>
      </c>
      <c r="J304" s="9">
        <f t="shared" si="32"/>
        <v>900000</v>
      </c>
      <c r="K304" s="9">
        <f t="shared" si="33"/>
        <v>1200000</v>
      </c>
      <c r="L304" s="8">
        <f t="shared" si="28"/>
        <v>1.1858683333333333</v>
      </c>
      <c r="M304" t="str">
        <f t="shared" si="29"/>
        <v>100-125%</v>
      </c>
      <c r="N304" s="6">
        <f>MIN(H304,G304)*INDEX('2018_commission_structure-Start'!$A$21:$I$24,MATCH(calcs!$D304,'2018_commission_structure-Start'!$A$21:$A$24,0),MATCH(calcs!N$1,'2018_commission_structure-Start'!$A$21:$I$21,0))</f>
        <v>78000</v>
      </c>
      <c r="O304" s="2">
        <f>IF($G304&gt;H304,MIN($G304-H304,I304-H304)*INDEX('2018_commission_structure-Start'!$A$21:$I$24,MATCH(calcs!$D304,'2018_commission_structure-Start'!$A$21:$A$24,0),MATCH(calcs!O$1,'2018_commission_structure-Start'!$A$21:$I$21,0)),0)</f>
        <v>18958.57</v>
      </c>
      <c r="P304" s="2">
        <f>IF($G304&gt;I304,MIN($G304-I304,J304-I304)*INDEX('2018_commission_structure-Start'!$A$21:$I$24,MATCH(calcs!$D304,'2018_commission_structure-Start'!$A$21:$A$24,0),MATCH(calcs!P$1,'2018_commission_structure-Start'!$A$21:$I$21,0)),0)</f>
        <v>0</v>
      </c>
      <c r="Q304" s="2">
        <f>IF($G304&gt;J304,MIN($G304-J304,K304-J304)*INDEX('2018_commission_structure-Start'!$A$21:$I$24,MATCH(calcs!$D304,'2018_commission_structure-Start'!$A$21:$A$24,0),MATCH(calcs!Q$1,'2018_commission_structure-Start'!$A$21:$I$21,0)),0)</f>
        <v>0</v>
      </c>
      <c r="R304" s="6">
        <f>IF(G304&gt;K304,(G304-K304)*INDEX('2018_commission_structure-Start'!$A$21:$I$24,MATCH(calcs!$D304,'2018_commission_structure-Start'!$A$21:$A$24,0),MATCH(calcs!R$1,'2018_commission_structure-Start'!$A$21:$I$21,0)),0)</f>
        <v>0</v>
      </c>
      <c r="S304" s="6">
        <f t="shared" si="34"/>
        <v>96958.57</v>
      </c>
      <c r="T304" s="6">
        <f t="shared" si="30"/>
        <v>168244.57</v>
      </c>
    </row>
    <row r="305" spans="1:20" x14ac:dyDescent="0.3">
      <c r="A305">
        <v>784224471</v>
      </c>
      <c r="B305" t="s">
        <v>604</v>
      </c>
      <c r="C305" t="s">
        <v>605</v>
      </c>
      <c r="D305" t="s">
        <v>10</v>
      </c>
      <c r="E305" s="2">
        <v>122759</v>
      </c>
      <c r="F305">
        <f>COUNTIF(deals_closed!D:D,base_salary!A305)</f>
        <v>25</v>
      </c>
      <c r="G305" s="2">
        <f>SUMIF(deals_closed!D:D,calcs!A305,deals_closed!C:C)</f>
        <v>815097</v>
      </c>
      <c r="H305" s="2">
        <f>VLOOKUP(D305,'2018_commission_structure-Start'!$A$21:$I$24,9,FALSE)</f>
        <v>750000</v>
      </c>
      <c r="I305" s="6">
        <f t="shared" si="31"/>
        <v>937500</v>
      </c>
      <c r="J305" s="9">
        <f t="shared" si="32"/>
        <v>1125000</v>
      </c>
      <c r="K305" s="9">
        <f t="shared" si="33"/>
        <v>1500000</v>
      </c>
      <c r="L305" s="8">
        <f t="shared" si="28"/>
        <v>1.0867960000000001</v>
      </c>
      <c r="M305" t="str">
        <f t="shared" si="29"/>
        <v>100-125%</v>
      </c>
      <c r="N305" s="6">
        <f>MIN(H305,G305)*INDEX('2018_commission_structure-Start'!$A$21:$I$24,MATCH(calcs!$D305,'2018_commission_structure-Start'!$A$21:$A$24,0),MATCH(calcs!N$1,'2018_commission_structure-Start'!$A$21:$I$21,0))</f>
        <v>112500</v>
      </c>
      <c r="O305" s="2">
        <f>IF($G305&gt;H305,MIN($G305-H305,I305-H305)*INDEX('2018_commission_structure-Start'!$A$21:$I$24,MATCH(calcs!$D305,'2018_commission_structure-Start'!$A$21:$A$24,0),MATCH(calcs!O$1,'2018_commission_structure-Start'!$A$21:$I$21,0)),0)</f>
        <v>12368.43</v>
      </c>
      <c r="P305" s="2">
        <f>IF($G305&gt;I305,MIN($G305-I305,J305-I305)*INDEX('2018_commission_structure-Start'!$A$21:$I$24,MATCH(calcs!$D305,'2018_commission_structure-Start'!$A$21:$A$24,0),MATCH(calcs!P$1,'2018_commission_structure-Start'!$A$21:$I$21,0)),0)</f>
        <v>0</v>
      </c>
      <c r="Q305" s="2">
        <f>IF($G305&gt;J305,MIN($G305-J305,K305-J305)*INDEX('2018_commission_structure-Start'!$A$21:$I$24,MATCH(calcs!$D305,'2018_commission_structure-Start'!$A$21:$A$24,0),MATCH(calcs!Q$1,'2018_commission_structure-Start'!$A$21:$I$21,0)),0)</f>
        <v>0</v>
      </c>
      <c r="R305" s="6">
        <f>IF(G305&gt;K305,(G305-K305)*INDEX('2018_commission_structure-Start'!$A$21:$I$24,MATCH(calcs!$D305,'2018_commission_structure-Start'!$A$21:$A$24,0),MATCH(calcs!R$1,'2018_commission_structure-Start'!$A$21:$I$21,0)),0)</f>
        <v>0</v>
      </c>
      <c r="S305" s="6">
        <f t="shared" si="34"/>
        <v>124868.43</v>
      </c>
      <c r="T305" s="6">
        <f t="shared" si="30"/>
        <v>247627.43</v>
      </c>
    </row>
    <row r="306" spans="1:20" x14ac:dyDescent="0.3">
      <c r="A306">
        <v>8157157730</v>
      </c>
      <c r="B306" t="s">
        <v>606</v>
      </c>
      <c r="C306" t="s">
        <v>607</v>
      </c>
      <c r="D306" t="s">
        <v>29</v>
      </c>
      <c r="E306" s="2">
        <v>73567</v>
      </c>
      <c r="F306">
        <f>COUNTIF(deals_closed!D:D,base_salary!A306)</f>
        <v>22</v>
      </c>
      <c r="G306" s="2">
        <f>SUMIF(deals_closed!D:D,calcs!A306,deals_closed!C:C)</f>
        <v>716671</v>
      </c>
      <c r="H306" s="2">
        <f>VLOOKUP(D306,'2018_commission_structure-Start'!$A$21:$I$24,9,FALSE)</f>
        <v>600000</v>
      </c>
      <c r="I306" s="6">
        <f t="shared" si="31"/>
        <v>750000</v>
      </c>
      <c r="J306" s="9">
        <f t="shared" si="32"/>
        <v>900000</v>
      </c>
      <c r="K306" s="9">
        <f t="shared" si="33"/>
        <v>1200000</v>
      </c>
      <c r="L306" s="8">
        <f t="shared" si="28"/>
        <v>1.1944516666666667</v>
      </c>
      <c r="M306" t="str">
        <f t="shared" si="29"/>
        <v>100-125%</v>
      </c>
      <c r="N306" s="6">
        <f>MIN(H306,G306)*INDEX('2018_commission_structure-Start'!$A$21:$I$24,MATCH(calcs!$D306,'2018_commission_structure-Start'!$A$21:$A$24,0),MATCH(calcs!N$1,'2018_commission_structure-Start'!$A$21:$I$21,0))</f>
        <v>78000</v>
      </c>
      <c r="O306" s="2">
        <f>IF($G306&gt;H306,MIN($G306-H306,I306-H306)*INDEX('2018_commission_structure-Start'!$A$21:$I$24,MATCH(calcs!$D306,'2018_commission_structure-Start'!$A$21:$A$24,0),MATCH(calcs!O$1,'2018_commission_structure-Start'!$A$21:$I$21,0)),0)</f>
        <v>19834.07</v>
      </c>
      <c r="P306" s="2">
        <f>IF($G306&gt;I306,MIN($G306-I306,J306-I306)*INDEX('2018_commission_structure-Start'!$A$21:$I$24,MATCH(calcs!$D306,'2018_commission_structure-Start'!$A$21:$A$24,0),MATCH(calcs!P$1,'2018_commission_structure-Start'!$A$21:$I$21,0)),0)</f>
        <v>0</v>
      </c>
      <c r="Q306" s="2">
        <f>IF($G306&gt;J306,MIN($G306-J306,K306-J306)*INDEX('2018_commission_structure-Start'!$A$21:$I$24,MATCH(calcs!$D306,'2018_commission_structure-Start'!$A$21:$A$24,0),MATCH(calcs!Q$1,'2018_commission_structure-Start'!$A$21:$I$21,0)),0)</f>
        <v>0</v>
      </c>
      <c r="R306" s="6">
        <f>IF(G306&gt;K306,(G306-K306)*INDEX('2018_commission_structure-Start'!$A$21:$I$24,MATCH(calcs!$D306,'2018_commission_structure-Start'!$A$21:$A$24,0),MATCH(calcs!R$1,'2018_commission_structure-Start'!$A$21:$I$21,0)),0)</f>
        <v>0</v>
      </c>
      <c r="S306" s="6">
        <f t="shared" si="34"/>
        <v>97834.07</v>
      </c>
      <c r="T306" s="6">
        <f t="shared" si="30"/>
        <v>171401.07</v>
      </c>
    </row>
    <row r="307" spans="1:20" x14ac:dyDescent="0.3">
      <c r="A307">
        <v>62571575</v>
      </c>
      <c r="B307" t="s">
        <v>608</v>
      </c>
      <c r="C307" t="s">
        <v>609</v>
      </c>
      <c r="D307" t="s">
        <v>10</v>
      </c>
      <c r="E307" s="2">
        <v>121308</v>
      </c>
      <c r="F307">
        <f>COUNTIF(deals_closed!D:D,base_salary!A307)</f>
        <v>27</v>
      </c>
      <c r="G307" s="2">
        <f>SUMIF(deals_closed!D:D,calcs!A307,deals_closed!C:C)</f>
        <v>948935</v>
      </c>
      <c r="H307" s="2">
        <f>VLOOKUP(D307,'2018_commission_structure-Start'!$A$21:$I$24,9,FALSE)</f>
        <v>750000</v>
      </c>
      <c r="I307" s="6">
        <f t="shared" si="31"/>
        <v>937500</v>
      </c>
      <c r="J307" s="9">
        <f t="shared" si="32"/>
        <v>1125000</v>
      </c>
      <c r="K307" s="9">
        <f t="shared" si="33"/>
        <v>1500000</v>
      </c>
      <c r="L307" s="8">
        <f t="shared" si="28"/>
        <v>1.2652466666666666</v>
      </c>
      <c r="M307" t="str">
        <f t="shared" si="29"/>
        <v>125-150%</v>
      </c>
      <c r="N307" s="6">
        <f>MIN(H307,G307)*INDEX('2018_commission_structure-Start'!$A$21:$I$24,MATCH(calcs!$D307,'2018_commission_structure-Start'!$A$21:$A$24,0),MATCH(calcs!N$1,'2018_commission_structure-Start'!$A$21:$I$21,0))</f>
        <v>112500</v>
      </c>
      <c r="O307" s="2">
        <f>IF($G307&gt;H307,MIN($G307-H307,I307-H307)*INDEX('2018_commission_structure-Start'!$A$21:$I$24,MATCH(calcs!$D307,'2018_commission_structure-Start'!$A$21:$A$24,0),MATCH(calcs!O$1,'2018_commission_structure-Start'!$A$21:$I$21,0)),0)</f>
        <v>35625</v>
      </c>
      <c r="P307" s="2">
        <f>IF($G307&gt;I307,MIN($G307-I307,J307-I307)*INDEX('2018_commission_structure-Start'!$A$21:$I$24,MATCH(calcs!$D307,'2018_commission_structure-Start'!$A$21:$A$24,0),MATCH(calcs!P$1,'2018_commission_structure-Start'!$A$21:$I$21,0)),0)</f>
        <v>2630.05</v>
      </c>
      <c r="Q307" s="2">
        <f>IF($G307&gt;J307,MIN($G307-J307,K307-J307)*INDEX('2018_commission_structure-Start'!$A$21:$I$24,MATCH(calcs!$D307,'2018_commission_structure-Start'!$A$21:$A$24,0),MATCH(calcs!Q$1,'2018_commission_structure-Start'!$A$21:$I$21,0)),0)</f>
        <v>0</v>
      </c>
      <c r="R307" s="6">
        <f>IF(G307&gt;K307,(G307-K307)*INDEX('2018_commission_structure-Start'!$A$21:$I$24,MATCH(calcs!$D307,'2018_commission_structure-Start'!$A$21:$A$24,0),MATCH(calcs!R$1,'2018_commission_structure-Start'!$A$21:$I$21,0)),0)</f>
        <v>0</v>
      </c>
      <c r="S307" s="6">
        <f t="shared" si="34"/>
        <v>150755.04999999999</v>
      </c>
      <c r="T307" s="6">
        <f t="shared" si="30"/>
        <v>272063.05</v>
      </c>
    </row>
    <row r="308" spans="1:20" x14ac:dyDescent="0.3">
      <c r="A308">
        <v>1754740677</v>
      </c>
      <c r="B308" t="s">
        <v>359</v>
      </c>
      <c r="C308" t="s">
        <v>610</v>
      </c>
      <c r="D308" t="s">
        <v>7</v>
      </c>
      <c r="E308" s="2">
        <v>51559</v>
      </c>
      <c r="F308">
        <f>COUNTIF(deals_closed!D:D,base_salary!A308)</f>
        <v>19</v>
      </c>
      <c r="G308" s="2">
        <f>SUMIF(deals_closed!D:D,calcs!A308,deals_closed!C:C)</f>
        <v>673026</v>
      </c>
      <c r="H308" s="2">
        <f>VLOOKUP(D308,'2018_commission_structure-Start'!$A$21:$I$24,9,FALSE)</f>
        <v>500000</v>
      </c>
      <c r="I308" s="6">
        <f t="shared" si="31"/>
        <v>625000</v>
      </c>
      <c r="J308" s="9">
        <f t="shared" si="32"/>
        <v>750000</v>
      </c>
      <c r="K308" s="9">
        <f t="shared" si="33"/>
        <v>1000000</v>
      </c>
      <c r="L308" s="8">
        <f t="shared" si="28"/>
        <v>1.346052</v>
      </c>
      <c r="M308" t="str">
        <f t="shared" si="29"/>
        <v>125-150%</v>
      </c>
      <c r="N308" s="6">
        <f>MIN(H308,G308)*INDEX('2018_commission_structure-Start'!$A$21:$I$24,MATCH(calcs!$D308,'2018_commission_structure-Start'!$A$21:$A$24,0),MATCH(calcs!N$1,'2018_commission_structure-Start'!$A$21:$I$21,0))</f>
        <v>50000</v>
      </c>
      <c r="O308" s="2">
        <f>IF($G308&gt;H308,MIN($G308-H308,I308-H308)*INDEX('2018_commission_structure-Start'!$A$21:$I$24,MATCH(calcs!$D308,'2018_commission_structure-Start'!$A$21:$A$24,0),MATCH(calcs!O$1,'2018_commission_structure-Start'!$A$21:$I$21,0)),0)</f>
        <v>18750</v>
      </c>
      <c r="P308" s="2">
        <f>IF($G308&gt;I308,MIN($G308-I308,J308-I308)*INDEX('2018_commission_structure-Start'!$A$21:$I$24,MATCH(calcs!$D308,'2018_commission_structure-Start'!$A$21:$A$24,0),MATCH(calcs!P$1,'2018_commission_structure-Start'!$A$21:$I$21,0)),0)</f>
        <v>8644.68</v>
      </c>
      <c r="Q308" s="2">
        <f>IF($G308&gt;J308,MIN($G308-J308,K308-J308)*INDEX('2018_commission_structure-Start'!$A$21:$I$24,MATCH(calcs!$D308,'2018_commission_structure-Start'!$A$21:$A$24,0),MATCH(calcs!Q$1,'2018_commission_structure-Start'!$A$21:$I$21,0)),0)</f>
        <v>0</v>
      </c>
      <c r="R308" s="6">
        <f>IF(G308&gt;K308,(G308-K308)*INDEX('2018_commission_structure-Start'!$A$21:$I$24,MATCH(calcs!$D308,'2018_commission_structure-Start'!$A$21:$A$24,0),MATCH(calcs!R$1,'2018_commission_structure-Start'!$A$21:$I$21,0)),0)</f>
        <v>0</v>
      </c>
      <c r="S308" s="6">
        <f t="shared" si="34"/>
        <v>77394.679999999993</v>
      </c>
      <c r="T308" s="6">
        <f t="shared" si="30"/>
        <v>128953.68</v>
      </c>
    </row>
    <row r="309" spans="1:20" x14ac:dyDescent="0.3">
      <c r="A309">
        <v>7957976743</v>
      </c>
      <c r="B309" t="s">
        <v>611</v>
      </c>
      <c r="C309" t="s">
        <v>612</v>
      </c>
      <c r="D309" t="s">
        <v>7</v>
      </c>
      <c r="E309" s="2">
        <v>37175</v>
      </c>
      <c r="F309">
        <f>COUNTIF(deals_closed!D:D,base_salary!A309)</f>
        <v>30</v>
      </c>
      <c r="G309" s="2">
        <f>SUMIF(deals_closed!D:D,calcs!A309,deals_closed!C:C)</f>
        <v>1056123</v>
      </c>
      <c r="H309" s="2">
        <f>VLOOKUP(D309,'2018_commission_structure-Start'!$A$21:$I$24,9,FALSE)</f>
        <v>500000</v>
      </c>
      <c r="I309" s="6">
        <f t="shared" si="31"/>
        <v>625000</v>
      </c>
      <c r="J309" s="9">
        <f t="shared" si="32"/>
        <v>750000</v>
      </c>
      <c r="K309" s="9">
        <f t="shared" si="33"/>
        <v>1000000</v>
      </c>
      <c r="L309" s="8">
        <f t="shared" si="28"/>
        <v>2.1122459999999998</v>
      </c>
      <c r="M309" t="str">
        <f t="shared" si="29"/>
        <v>&gt;200%</v>
      </c>
      <c r="N309" s="6">
        <f>MIN(H309,G309)*INDEX('2018_commission_structure-Start'!$A$21:$I$24,MATCH(calcs!$D309,'2018_commission_structure-Start'!$A$21:$A$24,0),MATCH(calcs!N$1,'2018_commission_structure-Start'!$A$21:$I$21,0))</f>
        <v>50000</v>
      </c>
      <c r="O309" s="2">
        <f>IF($G309&gt;H309,MIN($G309-H309,I309-H309)*INDEX('2018_commission_structure-Start'!$A$21:$I$24,MATCH(calcs!$D309,'2018_commission_structure-Start'!$A$21:$A$24,0),MATCH(calcs!O$1,'2018_commission_structure-Start'!$A$21:$I$21,0)),0)</f>
        <v>18750</v>
      </c>
      <c r="P309" s="2">
        <f>IF($G309&gt;I309,MIN($G309-I309,J309-I309)*INDEX('2018_commission_structure-Start'!$A$21:$I$24,MATCH(calcs!$D309,'2018_commission_structure-Start'!$A$21:$A$24,0),MATCH(calcs!P$1,'2018_commission_structure-Start'!$A$21:$I$21,0)),0)</f>
        <v>22500</v>
      </c>
      <c r="Q309" s="2">
        <f>IF($G309&gt;J309,MIN($G309-J309,K309-J309)*INDEX('2018_commission_structure-Start'!$A$21:$I$24,MATCH(calcs!$D309,'2018_commission_structure-Start'!$A$21:$A$24,0),MATCH(calcs!Q$1,'2018_commission_structure-Start'!$A$21:$I$21,0)),0)</f>
        <v>55000</v>
      </c>
      <c r="R309" s="6">
        <f>IF(G309&gt;K309,(G309-K309)*INDEX('2018_commission_structure-Start'!$A$21:$I$24,MATCH(calcs!$D309,'2018_commission_structure-Start'!$A$21:$A$24,0),MATCH(calcs!R$1,'2018_commission_structure-Start'!$A$21:$I$21,0)),0)</f>
        <v>5612.3</v>
      </c>
      <c r="S309" s="6">
        <f t="shared" si="34"/>
        <v>151862.29999999999</v>
      </c>
      <c r="T309" s="6">
        <f t="shared" si="30"/>
        <v>189037.3</v>
      </c>
    </row>
    <row r="310" spans="1:20" x14ac:dyDescent="0.3">
      <c r="A310">
        <v>2497321256</v>
      </c>
      <c r="B310" t="s">
        <v>613</v>
      </c>
      <c r="C310" t="s">
        <v>614</v>
      </c>
      <c r="D310" t="s">
        <v>10</v>
      </c>
      <c r="E310" s="2">
        <v>95857</v>
      </c>
      <c r="F310">
        <f>COUNTIF(deals_closed!D:D,base_salary!A310)</f>
        <v>28</v>
      </c>
      <c r="G310" s="2">
        <f>SUMIF(deals_closed!D:D,calcs!A310,deals_closed!C:C)</f>
        <v>1074426</v>
      </c>
      <c r="H310" s="2">
        <f>VLOOKUP(D310,'2018_commission_structure-Start'!$A$21:$I$24,9,FALSE)</f>
        <v>750000</v>
      </c>
      <c r="I310" s="6">
        <f t="shared" si="31"/>
        <v>937500</v>
      </c>
      <c r="J310" s="9">
        <f t="shared" si="32"/>
        <v>1125000</v>
      </c>
      <c r="K310" s="9">
        <f t="shared" si="33"/>
        <v>1500000</v>
      </c>
      <c r="L310" s="8">
        <f t="shared" si="28"/>
        <v>1.4325680000000001</v>
      </c>
      <c r="M310" t="str">
        <f t="shared" si="29"/>
        <v>125-150%</v>
      </c>
      <c r="N310" s="6">
        <f>MIN(H310,G310)*INDEX('2018_commission_structure-Start'!$A$21:$I$24,MATCH(calcs!$D310,'2018_commission_structure-Start'!$A$21:$A$24,0),MATCH(calcs!N$1,'2018_commission_structure-Start'!$A$21:$I$21,0))</f>
        <v>112500</v>
      </c>
      <c r="O310" s="2">
        <f>IF($G310&gt;H310,MIN($G310-H310,I310-H310)*INDEX('2018_commission_structure-Start'!$A$21:$I$24,MATCH(calcs!$D310,'2018_commission_structure-Start'!$A$21:$A$24,0),MATCH(calcs!O$1,'2018_commission_structure-Start'!$A$21:$I$21,0)),0)</f>
        <v>35625</v>
      </c>
      <c r="P310" s="2">
        <f>IF($G310&gt;I310,MIN($G310-I310,J310-I310)*INDEX('2018_commission_structure-Start'!$A$21:$I$24,MATCH(calcs!$D310,'2018_commission_structure-Start'!$A$21:$A$24,0),MATCH(calcs!P$1,'2018_commission_structure-Start'!$A$21:$I$21,0)),0)</f>
        <v>31492.98</v>
      </c>
      <c r="Q310" s="2">
        <f>IF($G310&gt;J310,MIN($G310-J310,K310-J310)*INDEX('2018_commission_structure-Start'!$A$21:$I$24,MATCH(calcs!$D310,'2018_commission_structure-Start'!$A$21:$A$24,0),MATCH(calcs!Q$1,'2018_commission_structure-Start'!$A$21:$I$21,0)),0)</f>
        <v>0</v>
      </c>
      <c r="R310" s="6">
        <f>IF(G310&gt;K310,(G310-K310)*INDEX('2018_commission_structure-Start'!$A$21:$I$24,MATCH(calcs!$D310,'2018_commission_structure-Start'!$A$21:$A$24,0),MATCH(calcs!R$1,'2018_commission_structure-Start'!$A$21:$I$21,0)),0)</f>
        <v>0</v>
      </c>
      <c r="S310" s="6">
        <f t="shared" si="34"/>
        <v>179617.98</v>
      </c>
      <c r="T310" s="6">
        <f t="shared" si="30"/>
        <v>275474.98</v>
      </c>
    </row>
    <row r="311" spans="1:20" x14ac:dyDescent="0.3">
      <c r="A311">
        <v>1628738227</v>
      </c>
      <c r="B311" t="s">
        <v>615</v>
      </c>
      <c r="C311" t="s">
        <v>616</v>
      </c>
      <c r="D311" t="s">
        <v>29</v>
      </c>
      <c r="E311" s="2">
        <v>53204</v>
      </c>
      <c r="F311">
        <f>COUNTIF(deals_closed!D:D,base_salary!A311)</f>
        <v>28</v>
      </c>
      <c r="G311" s="2">
        <f>SUMIF(deals_closed!D:D,calcs!A311,deals_closed!C:C)</f>
        <v>946209</v>
      </c>
      <c r="H311" s="2">
        <f>VLOOKUP(D311,'2018_commission_structure-Start'!$A$21:$I$24,9,FALSE)</f>
        <v>600000</v>
      </c>
      <c r="I311" s="6">
        <f t="shared" si="31"/>
        <v>750000</v>
      </c>
      <c r="J311" s="9">
        <f t="shared" si="32"/>
        <v>900000</v>
      </c>
      <c r="K311" s="9">
        <f t="shared" si="33"/>
        <v>1200000</v>
      </c>
      <c r="L311" s="8">
        <f t="shared" si="28"/>
        <v>1.5770150000000001</v>
      </c>
      <c r="M311" t="str">
        <f t="shared" si="29"/>
        <v>150-200%</v>
      </c>
      <c r="N311" s="6">
        <f>MIN(H311,G311)*INDEX('2018_commission_structure-Start'!$A$21:$I$24,MATCH(calcs!$D311,'2018_commission_structure-Start'!$A$21:$A$24,0),MATCH(calcs!N$1,'2018_commission_structure-Start'!$A$21:$I$21,0))</f>
        <v>78000</v>
      </c>
      <c r="O311" s="2">
        <f>IF($G311&gt;H311,MIN($G311-H311,I311-H311)*INDEX('2018_commission_structure-Start'!$A$21:$I$24,MATCH(calcs!$D311,'2018_commission_structure-Start'!$A$21:$A$24,0),MATCH(calcs!O$1,'2018_commission_structure-Start'!$A$21:$I$21,0)),0)</f>
        <v>25500.000000000004</v>
      </c>
      <c r="P311" s="2">
        <f>IF($G311&gt;I311,MIN($G311-I311,J311-I311)*INDEX('2018_commission_structure-Start'!$A$21:$I$24,MATCH(calcs!$D311,'2018_commission_structure-Start'!$A$21:$A$24,0),MATCH(calcs!P$1,'2018_commission_structure-Start'!$A$21:$I$21,0)),0)</f>
        <v>31500</v>
      </c>
      <c r="Q311" s="2">
        <f>IF($G311&gt;J311,MIN($G311-J311,K311-J311)*INDEX('2018_commission_structure-Start'!$A$21:$I$24,MATCH(calcs!$D311,'2018_commission_structure-Start'!$A$21:$A$24,0),MATCH(calcs!Q$1,'2018_commission_structure-Start'!$A$21:$I$21,0)),0)</f>
        <v>12014.34</v>
      </c>
      <c r="R311" s="6">
        <f>IF(G311&gt;K311,(G311-K311)*INDEX('2018_commission_structure-Start'!$A$21:$I$24,MATCH(calcs!$D311,'2018_commission_structure-Start'!$A$21:$A$24,0),MATCH(calcs!R$1,'2018_commission_structure-Start'!$A$21:$I$21,0)),0)</f>
        <v>0</v>
      </c>
      <c r="S311" s="6">
        <f t="shared" si="34"/>
        <v>147014.34</v>
      </c>
      <c r="T311" s="6">
        <f t="shared" si="30"/>
        <v>200218.34</v>
      </c>
    </row>
    <row r="312" spans="1:20" x14ac:dyDescent="0.3">
      <c r="A312">
        <v>7192290785</v>
      </c>
      <c r="B312" t="s">
        <v>617</v>
      </c>
      <c r="C312" t="s">
        <v>618</v>
      </c>
      <c r="D312" t="s">
        <v>7</v>
      </c>
      <c r="E312" s="2">
        <v>32187</v>
      </c>
      <c r="F312">
        <f>COUNTIF(deals_closed!D:D,base_salary!A312)</f>
        <v>24</v>
      </c>
      <c r="G312" s="2">
        <f>SUMIF(deals_closed!D:D,calcs!A312,deals_closed!C:C)</f>
        <v>722087</v>
      </c>
      <c r="H312" s="2">
        <f>VLOOKUP(D312,'2018_commission_structure-Start'!$A$21:$I$24,9,FALSE)</f>
        <v>500000</v>
      </c>
      <c r="I312" s="6">
        <f t="shared" si="31"/>
        <v>625000</v>
      </c>
      <c r="J312" s="9">
        <f t="shared" si="32"/>
        <v>750000</v>
      </c>
      <c r="K312" s="9">
        <f t="shared" si="33"/>
        <v>1000000</v>
      </c>
      <c r="L312" s="8">
        <f t="shared" si="28"/>
        <v>1.4441740000000001</v>
      </c>
      <c r="M312" t="str">
        <f t="shared" si="29"/>
        <v>125-150%</v>
      </c>
      <c r="N312" s="6">
        <f>MIN(H312,G312)*INDEX('2018_commission_structure-Start'!$A$21:$I$24,MATCH(calcs!$D312,'2018_commission_structure-Start'!$A$21:$A$24,0),MATCH(calcs!N$1,'2018_commission_structure-Start'!$A$21:$I$21,0))</f>
        <v>50000</v>
      </c>
      <c r="O312" s="2">
        <f>IF($G312&gt;H312,MIN($G312-H312,I312-H312)*INDEX('2018_commission_structure-Start'!$A$21:$I$24,MATCH(calcs!$D312,'2018_commission_structure-Start'!$A$21:$A$24,0),MATCH(calcs!O$1,'2018_commission_structure-Start'!$A$21:$I$21,0)),0)</f>
        <v>18750</v>
      </c>
      <c r="P312" s="2">
        <f>IF($G312&gt;I312,MIN($G312-I312,J312-I312)*INDEX('2018_commission_structure-Start'!$A$21:$I$24,MATCH(calcs!$D312,'2018_commission_structure-Start'!$A$21:$A$24,0),MATCH(calcs!P$1,'2018_commission_structure-Start'!$A$21:$I$21,0)),0)</f>
        <v>17475.66</v>
      </c>
      <c r="Q312" s="2">
        <f>IF($G312&gt;J312,MIN($G312-J312,K312-J312)*INDEX('2018_commission_structure-Start'!$A$21:$I$24,MATCH(calcs!$D312,'2018_commission_structure-Start'!$A$21:$A$24,0),MATCH(calcs!Q$1,'2018_commission_structure-Start'!$A$21:$I$21,0)),0)</f>
        <v>0</v>
      </c>
      <c r="R312" s="6">
        <f>IF(G312&gt;K312,(G312-K312)*INDEX('2018_commission_structure-Start'!$A$21:$I$24,MATCH(calcs!$D312,'2018_commission_structure-Start'!$A$21:$A$24,0),MATCH(calcs!R$1,'2018_commission_structure-Start'!$A$21:$I$21,0)),0)</f>
        <v>0</v>
      </c>
      <c r="S312" s="6">
        <f t="shared" si="34"/>
        <v>86225.66</v>
      </c>
      <c r="T312" s="6">
        <f t="shared" si="30"/>
        <v>118412.66</v>
      </c>
    </row>
    <row r="313" spans="1:20" x14ac:dyDescent="0.3">
      <c r="A313">
        <v>3915983489</v>
      </c>
      <c r="B313" t="s">
        <v>619</v>
      </c>
      <c r="C313" t="s">
        <v>620</v>
      </c>
      <c r="D313" t="s">
        <v>7</v>
      </c>
      <c r="E313" s="2">
        <v>47584</v>
      </c>
      <c r="F313">
        <f>COUNTIF(deals_closed!D:D,base_salary!A313)</f>
        <v>20</v>
      </c>
      <c r="G313" s="2">
        <f>SUMIF(deals_closed!D:D,calcs!A313,deals_closed!C:C)</f>
        <v>711786</v>
      </c>
      <c r="H313" s="2">
        <f>VLOOKUP(D313,'2018_commission_structure-Start'!$A$21:$I$24,9,FALSE)</f>
        <v>500000</v>
      </c>
      <c r="I313" s="6">
        <f t="shared" si="31"/>
        <v>625000</v>
      </c>
      <c r="J313" s="9">
        <f t="shared" si="32"/>
        <v>750000</v>
      </c>
      <c r="K313" s="9">
        <f t="shared" si="33"/>
        <v>1000000</v>
      </c>
      <c r="L313" s="8">
        <f t="shared" si="28"/>
        <v>1.4235720000000001</v>
      </c>
      <c r="M313" t="str">
        <f t="shared" si="29"/>
        <v>125-150%</v>
      </c>
      <c r="N313" s="6">
        <f>MIN(H313,G313)*INDEX('2018_commission_structure-Start'!$A$21:$I$24,MATCH(calcs!$D313,'2018_commission_structure-Start'!$A$21:$A$24,0),MATCH(calcs!N$1,'2018_commission_structure-Start'!$A$21:$I$21,0))</f>
        <v>50000</v>
      </c>
      <c r="O313" s="2">
        <f>IF($G313&gt;H313,MIN($G313-H313,I313-H313)*INDEX('2018_commission_structure-Start'!$A$21:$I$24,MATCH(calcs!$D313,'2018_commission_structure-Start'!$A$21:$A$24,0),MATCH(calcs!O$1,'2018_commission_structure-Start'!$A$21:$I$21,0)),0)</f>
        <v>18750</v>
      </c>
      <c r="P313" s="2">
        <f>IF($G313&gt;I313,MIN($G313-I313,J313-I313)*INDEX('2018_commission_structure-Start'!$A$21:$I$24,MATCH(calcs!$D313,'2018_commission_structure-Start'!$A$21:$A$24,0),MATCH(calcs!P$1,'2018_commission_structure-Start'!$A$21:$I$21,0)),0)</f>
        <v>15621.48</v>
      </c>
      <c r="Q313" s="2">
        <f>IF($G313&gt;J313,MIN($G313-J313,K313-J313)*INDEX('2018_commission_structure-Start'!$A$21:$I$24,MATCH(calcs!$D313,'2018_commission_structure-Start'!$A$21:$A$24,0),MATCH(calcs!Q$1,'2018_commission_structure-Start'!$A$21:$I$21,0)),0)</f>
        <v>0</v>
      </c>
      <c r="R313" s="6">
        <f>IF(G313&gt;K313,(G313-K313)*INDEX('2018_commission_structure-Start'!$A$21:$I$24,MATCH(calcs!$D313,'2018_commission_structure-Start'!$A$21:$A$24,0),MATCH(calcs!R$1,'2018_commission_structure-Start'!$A$21:$I$21,0)),0)</f>
        <v>0</v>
      </c>
      <c r="S313" s="6">
        <f t="shared" si="34"/>
        <v>84371.48</v>
      </c>
      <c r="T313" s="6">
        <f t="shared" si="30"/>
        <v>131955.47999999998</v>
      </c>
    </row>
    <row r="314" spans="1:20" x14ac:dyDescent="0.3">
      <c r="A314">
        <v>3127459866</v>
      </c>
      <c r="B314" t="s">
        <v>621</v>
      </c>
      <c r="C314" t="s">
        <v>622</v>
      </c>
      <c r="D314" t="s">
        <v>10</v>
      </c>
      <c r="E314" s="2">
        <v>93001</v>
      </c>
      <c r="F314">
        <f>COUNTIF(deals_closed!D:D,base_salary!A314)</f>
        <v>24</v>
      </c>
      <c r="G314" s="2">
        <f>SUMIF(deals_closed!D:D,calcs!A314,deals_closed!C:C)</f>
        <v>773542</v>
      </c>
      <c r="H314" s="2">
        <f>VLOOKUP(D314,'2018_commission_structure-Start'!$A$21:$I$24,9,FALSE)</f>
        <v>750000</v>
      </c>
      <c r="I314" s="6">
        <f t="shared" si="31"/>
        <v>937500</v>
      </c>
      <c r="J314" s="9">
        <f t="shared" si="32"/>
        <v>1125000</v>
      </c>
      <c r="K314" s="9">
        <f t="shared" si="33"/>
        <v>1500000</v>
      </c>
      <c r="L314" s="8">
        <f t="shared" si="28"/>
        <v>1.0313893333333333</v>
      </c>
      <c r="M314" t="str">
        <f t="shared" si="29"/>
        <v>100-125%</v>
      </c>
      <c r="N314" s="6">
        <f>MIN(H314,G314)*INDEX('2018_commission_structure-Start'!$A$21:$I$24,MATCH(calcs!$D314,'2018_commission_structure-Start'!$A$21:$A$24,0),MATCH(calcs!N$1,'2018_commission_structure-Start'!$A$21:$I$21,0))</f>
        <v>112500</v>
      </c>
      <c r="O314" s="2">
        <f>IF($G314&gt;H314,MIN($G314-H314,I314-H314)*INDEX('2018_commission_structure-Start'!$A$21:$I$24,MATCH(calcs!$D314,'2018_commission_structure-Start'!$A$21:$A$24,0),MATCH(calcs!O$1,'2018_commission_structure-Start'!$A$21:$I$21,0)),0)</f>
        <v>4472.9800000000005</v>
      </c>
      <c r="P314" s="2">
        <f>IF($G314&gt;I314,MIN($G314-I314,J314-I314)*INDEX('2018_commission_structure-Start'!$A$21:$I$24,MATCH(calcs!$D314,'2018_commission_structure-Start'!$A$21:$A$24,0),MATCH(calcs!P$1,'2018_commission_structure-Start'!$A$21:$I$21,0)),0)</f>
        <v>0</v>
      </c>
      <c r="Q314" s="2">
        <f>IF($G314&gt;J314,MIN($G314-J314,K314-J314)*INDEX('2018_commission_structure-Start'!$A$21:$I$24,MATCH(calcs!$D314,'2018_commission_structure-Start'!$A$21:$A$24,0),MATCH(calcs!Q$1,'2018_commission_structure-Start'!$A$21:$I$21,0)),0)</f>
        <v>0</v>
      </c>
      <c r="R314" s="6">
        <f>IF(G314&gt;K314,(G314-K314)*INDEX('2018_commission_structure-Start'!$A$21:$I$24,MATCH(calcs!$D314,'2018_commission_structure-Start'!$A$21:$A$24,0),MATCH(calcs!R$1,'2018_commission_structure-Start'!$A$21:$I$21,0)),0)</f>
        <v>0</v>
      </c>
      <c r="S314" s="6">
        <f t="shared" si="34"/>
        <v>116972.98</v>
      </c>
      <c r="T314" s="6">
        <f t="shared" si="30"/>
        <v>209973.97999999998</v>
      </c>
    </row>
    <row r="315" spans="1:20" x14ac:dyDescent="0.3">
      <c r="A315">
        <v>1296185559</v>
      </c>
      <c r="B315" t="s">
        <v>623</v>
      </c>
      <c r="C315" t="s">
        <v>624</v>
      </c>
      <c r="D315" t="s">
        <v>10</v>
      </c>
      <c r="E315" s="2">
        <v>83229</v>
      </c>
      <c r="F315">
        <f>COUNTIF(deals_closed!D:D,base_salary!A315)</f>
        <v>22</v>
      </c>
      <c r="G315" s="2">
        <f>SUMIF(deals_closed!D:D,calcs!A315,deals_closed!C:C)</f>
        <v>717332</v>
      </c>
      <c r="H315" s="2">
        <f>VLOOKUP(D315,'2018_commission_structure-Start'!$A$21:$I$24,9,FALSE)</f>
        <v>750000</v>
      </c>
      <c r="I315" s="6">
        <f t="shared" si="31"/>
        <v>937500</v>
      </c>
      <c r="J315" s="9">
        <f t="shared" si="32"/>
        <v>1125000</v>
      </c>
      <c r="K315" s="9">
        <f t="shared" si="33"/>
        <v>1500000</v>
      </c>
      <c r="L315" s="8">
        <f t="shared" si="28"/>
        <v>0.95644266666666666</v>
      </c>
      <c r="M315" t="str">
        <f t="shared" si="29"/>
        <v>0-100%</v>
      </c>
      <c r="N315" s="6">
        <f>MIN(H315,G315)*INDEX('2018_commission_structure-Start'!$A$21:$I$24,MATCH(calcs!$D315,'2018_commission_structure-Start'!$A$21:$A$24,0),MATCH(calcs!N$1,'2018_commission_structure-Start'!$A$21:$I$21,0))</f>
        <v>107599.8</v>
      </c>
      <c r="O315" s="2">
        <f>IF($G315&gt;H315,MIN($G315-H315,I315-H315)*INDEX('2018_commission_structure-Start'!$A$21:$I$24,MATCH(calcs!$D315,'2018_commission_structure-Start'!$A$21:$A$24,0),MATCH(calcs!O$1,'2018_commission_structure-Start'!$A$21:$I$21,0)),0)</f>
        <v>0</v>
      </c>
      <c r="P315" s="2">
        <f>IF($G315&gt;I315,MIN($G315-I315,J315-I315)*INDEX('2018_commission_structure-Start'!$A$21:$I$24,MATCH(calcs!$D315,'2018_commission_structure-Start'!$A$21:$A$24,0),MATCH(calcs!P$1,'2018_commission_structure-Start'!$A$21:$I$21,0)),0)</f>
        <v>0</v>
      </c>
      <c r="Q315" s="2">
        <f>IF($G315&gt;J315,MIN($G315-J315,K315-J315)*INDEX('2018_commission_structure-Start'!$A$21:$I$24,MATCH(calcs!$D315,'2018_commission_structure-Start'!$A$21:$A$24,0),MATCH(calcs!Q$1,'2018_commission_structure-Start'!$A$21:$I$21,0)),0)</f>
        <v>0</v>
      </c>
      <c r="R315" s="6">
        <f>IF(G315&gt;K315,(G315-K315)*INDEX('2018_commission_structure-Start'!$A$21:$I$24,MATCH(calcs!$D315,'2018_commission_structure-Start'!$A$21:$A$24,0),MATCH(calcs!R$1,'2018_commission_structure-Start'!$A$21:$I$21,0)),0)</f>
        <v>0</v>
      </c>
      <c r="S315" s="6">
        <f t="shared" si="34"/>
        <v>107599.8</v>
      </c>
      <c r="T315" s="6">
        <f t="shared" si="30"/>
        <v>190828.79999999999</v>
      </c>
    </row>
    <row r="316" spans="1:20" x14ac:dyDescent="0.3">
      <c r="A316">
        <v>2230983466</v>
      </c>
      <c r="B316" t="s">
        <v>625</v>
      </c>
      <c r="C316" t="s">
        <v>626</v>
      </c>
      <c r="D316" t="s">
        <v>10</v>
      </c>
      <c r="E316" s="2">
        <v>75997</v>
      </c>
      <c r="F316">
        <f>COUNTIF(deals_closed!D:D,base_salary!A316)</f>
        <v>23</v>
      </c>
      <c r="G316" s="2">
        <f>SUMIF(deals_closed!D:D,calcs!A316,deals_closed!C:C)</f>
        <v>855810</v>
      </c>
      <c r="H316" s="2">
        <f>VLOOKUP(D316,'2018_commission_structure-Start'!$A$21:$I$24,9,FALSE)</f>
        <v>750000</v>
      </c>
      <c r="I316" s="6">
        <f t="shared" si="31"/>
        <v>937500</v>
      </c>
      <c r="J316" s="9">
        <f t="shared" si="32"/>
        <v>1125000</v>
      </c>
      <c r="K316" s="9">
        <f t="shared" si="33"/>
        <v>1500000</v>
      </c>
      <c r="L316" s="8">
        <f t="shared" si="28"/>
        <v>1.1410800000000001</v>
      </c>
      <c r="M316" t="str">
        <f t="shared" si="29"/>
        <v>100-125%</v>
      </c>
      <c r="N316" s="6">
        <f>MIN(H316,G316)*INDEX('2018_commission_structure-Start'!$A$21:$I$24,MATCH(calcs!$D316,'2018_commission_structure-Start'!$A$21:$A$24,0),MATCH(calcs!N$1,'2018_commission_structure-Start'!$A$21:$I$21,0))</f>
        <v>112500</v>
      </c>
      <c r="O316" s="2">
        <f>IF($G316&gt;H316,MIN($G316-H316,I316-H316)*INDEX('2018_commission_structure-Start'!$A$21:$I$24,MATCH(calcs!$D316,'2018_commission_structure-Start'!$A$21:$A$24,0),MATCH(calcs!O$1,'2018_commission_structure-Start'!$A$21:$I$21,0)),0)</f>
        <v>20103.900000000001</v>
      </c>
      <c r="P316" s="2">
        <f>IF($G316&gt;I316,MIN($G316-I316,J316-I316)*INDEX('2018_commission_structure-Start'!$A$21:$I$24,MATCH(calcs!$D316,'2018_commission_structure-Start'!$A$21:$A$24,0),MATCH(calcs!P$1,'2018_commission_structure-Start'!$A$21:$I$21,0)),0)</f>
        <v>0</v>
      </c>
      <c r="Q316" s="2">
        <f>IF($G316&gt;J316,MIN($G316-J316,K316-J316)*INDEX('2018_commission_structure-Start'!$A$21:$I$24,MATCH(calcs!$D316,'2018_commission_structure-Start'!$A$21:$A$24,0),MATCH(calcs!Q$1,'2018_commission_structure-Start'!$A$21:$I$21,0)),0)</f>
        <v>0</v>
      </c>
      <c r="R316" s="6">
        <f>IF(G316&gt;K316,(G316-K316)*INDEX('2018_commission_structure-Start'!$A$21:$I$24,MATCH(calcs!$D316,'2018_commission_structure-Start'!$A$21:$A$24,0),MATCH(calcs!R$1,'2018_commission_structure-Start'!$A$21:$I$21,0)),0)</f>
        <v>0</v>
      </c>
      <c r="S316" s="6">
        <f t="shared" si="34"/>
        <v>132603.9</v>
      </c>
      <c r="T316" s="6">
        <f t="shared" si="30"/>
        <v>208600.9</v>
      </c>
    </row>
    <row r="317" spans="1:20" x14ac:dyDescent="0.3">
      <c r="A317">
        <v>1313434965</v>
      </c>
      <c r="B317" t="s">
        <v>402</v>
      </c>
      <c r="C317" t="s">
        <v>627</v>
      </c>
      <c r="D317" t="s">
        <v>29</v>
      </c>
      <c r="E317" s="2">
        <v>72359</v>
      </c>
      <c r="F317">
        <f>COUNTIF(deals_closed!D:D,base_salary!A317)</f>
        <v>20</v>
      </c>
      <c r="G317" s="2">
        <f>SUMIF(deals_closed!D:D,calcs!A317,deals_closed!C:C)</f>
        <v>575546</v>
      </c>
      <c r="H317" s="2">
        <f>VLOOKUP(D317,'2018_commission_structure-Start'!$A$21:$I$24,9,FALSE)</f>
        <v>600000</v>
      </c>
      <c r="I317" s="6">
        <f t="shared" si="31"/>
        <v>750000</v>
      </c>
      <c r="J317" s="9">
        <f t="shared" si="32"/>
        <v>900000</v>
      </c>
      <c r="K317" s="9">
        <f t="shared" si="33"/>
        <v>1200000</v>
      </c>
      <c r="L317" s="8">
        <f t="shared" si="28"/>
        <v>0.95924333333333334</v>
      </c>
      <c r="M317" t="str">
        <f t="shared" si="29"/>
        <v>0-100%</v>
      </c>
      <c r="N317" s="6">
        <f>MIN(H317,G317)*INDEX('2018_commission_structure-Start'!$A$21:$I$24,MATCH(calcs!$D317,'2018_commission_structure-Start'!$A$21:$A$24,0),MATCH(calcs!N$1,'2018_commission_structure-Start'!$A$21:$I$21,0))</f>
        <v>74820.98</v>
      </c>
      <c r="O317" s="2">
        <f>IF($G317&gt;H317,MIN($G317-H317,I317-H317)*INDEX('2018_commission_structure-Start'!$A$21:$I$24,MATCH(calcs!$D317,'2018_commission_structure-Start'!$A$21:$A$24,0),MATCH(calcs!O$1,'2018_commission_structure-Start'!$A$21:$I$21,0)),0)</f>
        <v>0</v>
      </c>
      <c r="P317" s="2">
        <f>IF($G317&gt;I317,MIN($G317-I317,J317-I317)*INDEX('2018_commission_structure-Start'!$A$21:$I$24,MATCH(calcs!$D317,'2018_commission_structure-Start'!$A$21:$A$24,0),MATCH(calcs!P$1,'2018_commission_structure-Start'!$A$21:$I$21,0)),0)</f>
        <v>0</v>
      </c>
      <c r="Q317" s="2">
        <f>IF($G317&gt;J317,MIN($G317-J317,K317-J317)*INDEX('2018_commission_structure-Start'!$A$21:$I$24,MATCH(calcs!$D317,'2018_commission_structure-Start'!$A$21:$A$24,0),MATCH(calcs!Q$1,'2018_commission_structure-Start'!$A$21:$I$21,0)),0)</f>
        <v>0</v>
      </c>
      <c r="R317" s="6">
        <f>IF(G317&gt;K317,(G317-K317)*INDEX('2018_commission_structure-Start'!$A$21:$I$24,MATCH(calcs!$D317,'2018_commission_structure-Start'!$A$21:$A$24,0),MATCH(calcs!R$1,'2018_commission_structure-Start'!$A$21:$I$21,0)),0)</f>
        <v>0</v>
      </c>
      <c r="S317" s="6">
        <f t="shared" si="34"/>
        <v>74820.98</v>
      </c>
      <c r="T317" s="6">
        <f t="shared" si="30"/>
        <v>147179.97999999998</v>
      </c>
    </row>
    <row r="318" spans="1:20" x14ac:dyDescent="0.3">
      <c r="A318">
        <v>5138969978</v>
      </c>
      <c r="B318" t="s">
        <v>628</v>
      </c>
      <c r="C318" t="s">
        <v>629</v>
      </c>
      <c r="D318" t="s">
        <v>29</v>
      </c>
      <c r="E318" s="2">
        <v>69082</v>
      </c>
      <c r="F318">
        <f>COUNTIF(deals_closed!D:D,base_salary!A318)</f>
        <v>23</v>
      </c>
      <c r="G318" s="2">
        <f>SUMIF(deals_closed!D:D,calcs!A318,deals_closed!C:C)</f>
        <v>831460</v>
      </c>
      <c r="H318" s="2">
        <f>VLOOKUP(D318,'2018_commission_structure-Start'!$A$21:$I$24,9,FALSE)</f>
        <v>600000</v>
      </c>
      <c r="I318" s="6">
        <f t="shared" si="31"/>
        <v>750000</v>
      </c>
      <c r="J318" s="9">
        <f t="shared" si="32"/>
        <v>900000</v>
      </c>
      <c r="K318" s="9">
        <f t="shared" si="33"/>
        <v>1200000</v>
      </c>
      <c r="L318" s="8">
        <f t="shared" si="28"/>
        <v>1.3857666666666666</v>
      </c>
      <c r="M318" t="str">
        <f t="shared" si="29"/>
        <v>125-150%</v>
      </c>
      <c r="N318" s="6">
        <f>MIN(H318,G318)*INDEX('2018_commission_structure-Start'!$A$21:$I$24,MATCH(calcs!$D318,'2018_commission_structure-Start'!$A$21:$A$24,0),MATCH(calcs!N$1,'2018_commission_structure-Start'!$A$21:$I$21,0))</f>
        <v>78000</v>
      </c>
      <c r="O318" s="2">
        <f>IF($G318&gt;H318,MIN($G318-H318,I318-H318)*INDEX('2018_commission_structure-Start'!$A$21:$I$24,MATCH(calcs!$D318,'2018_commission_structure-Start'!$A$21:$A$24,0),MATCH(calcs!O$1,'2018_commission_structure-Start'!$A$21:$I$21,0)),0)</f>
        <v>25500.000000000004</v>
      </c>
      <c r="P318" s="2">
        <f>IF($G318&gt;I318,MIN($G318-I318,J318-I318)*INDEX('2018_commission_structure-Start'!$A$21:$I$24,MATCH(calcs!$D318,'2018_commission_structure-Start'!$A$21:$A$24,0),MATCH(calcs!P$1,'2018_commission_structure-Start'!$A$21:$I$21,0)),0)</f>
        <v>17106.599999999999</v>
      </c>
      <c r="Q318" s="2">
        <f>IF($G318&gt;J318,MIN($G318-J318,K318-J318)*INDEX('2018_commission_structure-Start'!$A$21:$I$24,MATCH(calcs!$D318,'2018_commission_structure-Start'!$A$21:$A$24,0),MATCH(calcs!Q$1,'2018_commission_structure-Start'!$A$21:$I$21,0)),0)</f>
        <v>0</v>
      </c>
      <c r="R318" s="6">
        <f>IF(G318&gt;K318,(G318-K318)*INDEX('2018_commission_structure-Start'!$A$21:$I$24,MATCH(calcs!$D318,'2018_commission_structure-Start'!$A$21:$A$24,0),MATCH(calcs!R$1,'2018_commission_structure-Start'!$A$21:$I$21,0)),0)</f>
        <v>0</v>
      </c>
      <c r="S318" s="6">
        <f t="shared" si="34"/>
        <v>120606.6</v>
      </c>
      <c r="T318" s="6">
        <f t="shared" si="30"/>
        <v>189688.6</v>
      </c>
    </row>
    <row r="319" spans="1:20" x14ac:dyDescent="0.3">
      <c r="A319">
        <v>4610039311</v>
      </c>
      <c r="B319" t="s">
        <v>630</v>
      </c>
      <c r="C319" t="s">
        <v>631</v>
      </c>
      <c r="D319" t="s">
        <v>10</v>
      </c>
      <c r="E319" s="2">
        <v>80298</v>
      </c>
      <c r="F319">
        <f>COUNTIF(deals_closed!D:D,base_salary!A319)</f>
        <v>18</v>
      </c>
      <c r="G319" s="2">
        <f>SUMIF(deals_closed!D:D,calcs!A319,deals_closed!C:C)</f>
        <v>553683</v>
      </c>
      <c r="H319" s="2">
        <f>VLOOKUP(D319,'2018_commission_structure-Start'!$A$21:$I$24,9,FALSE)</f>
        <v>750000</v>
      </c>
      <c r="I319" s="6">
        <f t="shared" si="31"/>
        <v>937500</v>
      </c>
      <c r="J319" s="9">
        <f t="shared" si="32"/>
        <v>1125000</v>
      </c>
      <c r="K319" s="9">
        <f t="shared" si="33"/>
        <v>1500000</v>
      </c>
      <c r="L319" s="8">
        <f t="shared" si="28"/>
        <v>0.73824400000000001</v>
      </c>
      <c r="M319" t="str">
        <f t="shared" si="29"/>
        <v>0-100%</v>
      </c>
      <c r="N319" s="6">
        <f>MIN(H319,G319)*INDEX('2018_commission_structure-Start'!$A$21:$I$24,MATCH(calcs!$D319,'2018_commission_structure-Start'!$A$21:$A$24,0),MATCH(calcs!N$1,'2018_commission_structure-Start'!$A$21:$I$21,0))</f>
        <v>83052.45</v>
      </c>
      <c r="O319" s="2">
        <f>IF($G319&gt;H319,MIN($G319-H319,I319-H319)*INDEX('2018_commission_structure-Start'!$A$21:$I$24,MATCH(calcs!$D319,'2018_commission_structure-Start'!$A$21:$A$24,0),MATCH(calcs!O$1,'2018_commission_structure-Start'!$A$21:$I$21,0)),0)</f>
        <v>0</v>
      </c>
      <c r="P319" s="2">
        <f>IF($G319&gt;I319,MIN($G319-I319,J319-I319)*INDEX('2018_commission_structure-Start'!$A$21:$I$24,MATCH(calcs!$D319,'2018_commission_structure-Start'!$A$21:$A$24,0),MATCH(calcs!P$1,'2018_commission_structure-Start'!$A$21:$I$21,0)),0)</f>
        <v>0</v>
      </c>
      <c r="Q319" s="2">
        <f>IF($G319&gt;J319,MIN($G319-J319,K319-J319)*INDEX('2018_commission_structure-Start'!$A$21:$I$24,MATCH(calcs!$D319,'2018_commission_structure-Start'!$A$21:$A$24,0),MATCH(calcs!Q$1,'2018_commission_structure-Start'!$A$21:$I$21,0)),0)</f>
        <v>0</v>
      </c>
      <c r="R319" s="6">
        <f>IF(G319&gt;K319,(G319-K319)*INDEX('2018_commission_structure-Start'!$A$21:$I$24,MATCH(calcs!$D319,'2018_commission_structure-Start'!$A$21:$A$24,0),MATCH(calcs!R$1,'2018_commission_structure-Start'!$A$21:$I$21,0)),0)</f>
        <v>0</v>
      </c>
      <c r="S319" s="6">
        <f t="shared" si="34"/>
        <v>83052.45</v>
      </c>
      <c r="T319" s="6">
        <f t="shared" si="30"/>
        <v>163350.45000000001</v>
      </c>
    </row>
    <row r="320" spans="1:20" x14ac:dyDescent="0.3">
      <c r="A320">
        <v>1155371844</v>
      </c>
      <c r="B320" t="s">
        <v>632</v>
      </c>
      <c r="C320" t="s">
        <v>633</v>
      </c>
      <c r="D320" t="s">
        <v>29</v>
      </c>
      <c r="E320" s="2">
        <v>55343</v>
      </c>
      <c r="F320">
        <f>COUNTIF(deals_closed!D:D,base_salary!A320)</f>
        <v>24</v>
      </c>
      <c r="G320" s="2">
        <f>SUMIF(deals_closed!D:D,calcs!A320,deals_closed!C:C)</f>
        <v>772322</v>
      </c>
      <c r="H320" s="2">
        <f>VLOOKUP(D320,'2018_commission_structure-Start'!$A$21:$I$24,9,FALSE)</f>
        <v>600000</v>
      </c>
      <c r="I320" s="6">
        <f t="shared" si="31"/>
        <v>750000</v>
      </c>
      <c r="J320" s="9">
        <f t="shared" si="32"/>
        <v>900000</v>
      </c>
      <c r="K320" s="9">
        <f t="shared" si="33"/>
        <v>1200000</v>
      </c>
      <c r="L320" s="8">
        <f t="shared" si="28"/>
        <v>1.2872033333333333</v>
      </c>
      <c r="M320" t="str">
        <f t="shared" si="29"/>
        <v>125-150%</v>
      </c>
      <c r="N320" s="6">
        <f>MIN(H320,G320)*INDEX('2018_commission_structure-Start'!$A$21:$I$24,MATCH(calcs!$D320,'2018_commission_structure-Start'!$A$21:$A$24,0),MATCH(calcs!N$1,'2018_commission_structure-Start'!$A$21:$I$21,0))</f>
        <v>78000</v>
      </c>
      <c r="O320" s="2">
        <f>IF($G320&gt;H320,MIN($G320-H320,I320-H320)*INDEX('2018_commission_structure-Start'!$A$21:$I$24,MATCH(calcs!$D320,'2018_commission_structure-Start'!$A$21:$A$24,0),MATCH(calcs!O$1,'2018_commission_structure-Start'!$A$21:$I$21,0)),0)</f>
        <v>25500.000000000004</v>
      </c>
      <c r="P320" s="2">
        <f>IF($G320&gt;I320,MIN($G320-I320,J320-I320)*INDEX('2018_commission_structure-Start'!$A$21:$I$24,MATCH(calcs!$D320,'2018_commission_structure-Start'!$A$21:$A$24,0),MATCH(calcs!P$1,'2018_commission_structure-Start'!$A$21:$I$21,0)),0)</f>
        <v>4687.62</v>
      </c>
      <c r="Q320" s="2">
        <f>IF($G320&gt;J320,MIN($G320-J320,K320-J320)*INDEX('2018_commission_structure-Start'!$A$21:$I$24,MATCH(calcs!$D320,'2018_commission_structure-Start'!$A$21:$A$24,0),MATCH(calcs!Q$1,'2018_commission_structure-Start'!$A$21:$I$21,0)),0)</f>
        <v>0</v>
      </c>
      <c r="R320" s="6">
        <f>IF(G320&gt;K320,(G320-K320)*INDEX('2018_commission_structure-Start'!$A$21:$I$24,MATCH(calcs!$D320,'2018_commission_structure-Start'!$A$21:$A$24,0),MATCH(calcs!R$1,'2018_commission_structure-Start'!$A$21:$I$21,0)),0)</f>
        <v>0</v>
      </c>
      <c r="S320" s="6">
        <f t="shared" si="34"/>
        <v>108187.62</v>
      </c>
      <c r="T320" s="6">
        <f t="shared" si="30"/>
        <v>163530.62</v>
      </c>
    </row>
    <row r="321" spans="1:20" x14ac:dyDescent="0.3">
      <c r="A321">
        <v>7885796000</v>
      </c>
      <c r="B321" t="s">
        <v>634</v>
      </c>
      <c r="C321" t="s">
        <v>635</v>
      </c>
      <c r="D321" t="s">
        <v>29</v>
      </c>
      <c r="E321" s="2">
        <v>63741</v>
      </c>
      <c r="F321">
        <f>COUNTIF(deals_closed!D:D,base_salary!A321)</f>
        <v>21</v>
      </c>
      <c r="G321" s="2">
        <f>SUMIF(deals_closed!D:D,calcs!A321,deals_closed!C:C)</f>
        <v>743782</v>
      </c>
      <c r="H321" s="2">
        <f>VLOOKUP(D321,'2018_commission_structure-Start'!$A$21:$I$24,9,FALSE)</f>
        <v>600000</v>
      </c>
      <c r="I321" s="6">
        <f t="shared" si="31"/>
        <v>750000</v>
      </c>
      <c r="J321" s="9">
        <f t="shared" si="32"/>
        <v>900000</v>
      </c>
      <c r="K321" s="9">
        <f t="shared" si="33"/>
        <v>1200000</v>
      </c>
      <c r="L321" s="8">
        <f t="shared" si="28"/>
        <v>1.2396366666666667</v>
      </c>
      <c r="M321" t="str">
        <f t="shared" si="29"/>
        <v>100-125%</v>
      </c>
      <c r="N321" s="6">
        <f>MIN(H321,G321)*INDEX('2018_commission_structure-Start'!$A$21:$I$24,MATCH(calcs!$D321,'2018_commission_structure-Start'!$A$21:$A$24,0),MATCH(calcs!N$1,'2018_commission_structure-Start'!$A$21:$I$21,0))</f>
        <v>78000</v>
      </c>
      <c r="O321" s="2">
        <f>IF($G321&gt;H321,MIN($G321-H321,I321-H321)*INDEX('2018_commission_structure-Start'!$A$21:$I$24,MATCH(calcs!$D321,'2018_commission_structure-Start'!$A$21:$A$24,0),MATCH(calcs!O$1,'2018_commission_structure-Start'!$A$21:$I$21,0)),0)</f>
        <v>24442.940000000002</v>
      </c>
      <c r="P321" s="2">
        <f>IF($G321&gt;I321,MIN($G321-I321,J321-I321)*INDEX('2018_commission_structure-Start'!$A$21:$I$24,MATCH(calcs!$D321,'2018_commission_structure-Start'!$A$21:$A$24,0),MATCH(calcs!P$1,'2018_commission_structure-Start'!$A$21:$I$21,0)),0)</f>
        <v>0</v>
      </c>
      <c r="Q321" s="2">
        <f>IF($G321&gt;J321,MIN($G321-J321,K321-J321)*INDEX('2018_commission_structure-Start'!$A$21:$I$24,MATCH(calcs!$D321,'2018_commission_structure-Start'!$A$21:$A$24,0),MATCH(calcs!Q$1,'2018_commission_structure-Start'!$A$21:$I$21,0)),0)</f>
        <v>0</v>
      </c>
      <c r="R321" s="6">
        <f>IF(G321&gt;K321,(G321-K321)*INDEX('2018_commission_structure-Start'!$A$21:$I$24,MATCH(calcs!$D321,'2018_commission_structure-Start'!$A$21:$A$24,0),MATCH(calcs!R$1,'2018_commission_structure-Start'!$A$21:$I$21,0)),0)</f>
        <v>0</v>
      </c>
      <c r="S321" s="6">
        <f t="shared" si="34"/>
        <v>102442.94</v>
      </c>
      <c r="T321" s="6">
        <f t="shared" si="30"/>
        <v>166183.94</v>
      </c>
    </row>
    <row r="322" spans="1:20" x14ac:dyDescent="0.3">
      <c r="A322">
        <v>9104569016</v>
      </c>
      <c r="B322" t="s">
        <v>636</v>
      </c>
      <c r="C322" t="s">
        <v>637</v>
      </c>
      <c r="D322" t="s">
        <v>29</v>
      </c>
      <c r="E322" s="2">
        <v>74551</v>
      </c>
      <c r="F322">
        <f>COUNTIF(deals_closed!D:D,base_salary!A322)</f>
        <v>16</v>
      </c>
      <c r="G322" s="2">
        <f>SUMIF(deals_closed!D:D,calcs!A322,deals_closed!C:C)</f>
        <v>464896</v>
      </c>
      <c r="H322" s="2">
        <f>VLOOKUP(D322,'2018_commission_structure-Start'!$A$21:$I$24,9,FALSE)</f>
        <v>600000</v>
      </c>
      <c r="I322" s="6">
        <f t="shared" si="31"/>
        <v>750000</v>
      </c>
      <c r="J322" s="9">
        <f t="shared" si="32"/>
        <v>900000</v>
      </c>
      <c r="K322" s="9">
        <f t="shared" si="33"/>
        <v>1200000</v>
      </c>
      <c r="L322" s="8">
        <f t="shared" ref="L322:L385" si="35">G322/H322</f>
        <v>0.77482666666666666</v>
      </c>
      <c r="M322" t="str">
        <f t="shared" ref="M322:M385" si="36">IF(L322&lt;=1,"0-100%",IF(L322&lt;=1.25,"100-125%",IF(L322&lt;=1.5,"125-150%",IF(L322&lt;=2,"150-200%","&gt;200%"))))</f>
        <v>0-100%</v>
      </c>
      <c r="N322" s="6">
        <f>MIN(H322,G322)*INDEX('2018_commission_structure-Start'!$A$21:$I$24,MATCH(calcs!$D322,'2018_commission_structure-Start'!$A$21:$A$24,0),MATCH(calcs!N$1,'2018_commission_structure-Start'!$A$21:$I$21,0))</f>
        <v>60436.480000000003</v>
      </c>
      <c r="O322" s="2">
        <f>IF($G322&gt;H322,MIN($G322-H322,I322-H322)*INDEX('2018_commission_structure-Start'!$A$21:$I$24,MATCH(calcs!$D322,'2018_commission_structure-Start'!$A$21:$A$24,0),MATCH(calcs!O$1,'2018_commission_structure-Start'!$A$21:$I$21,0)),0)</f>
        <v>0</v>
      </c>
      <c r="P322" s="2">
        <f>IF($G322&gt;I322,MIN($G322-I322,J322-I322)*INDEX('2018_commission_structure-Start'!$A$21:$I$24,MATCH(calcs!$D322,'2018_commission_structure-Start'!$A$21:$A$24,0),MATCH(calcs!P$1,'2018_commission_structure-Start'!$A$21:$I$21,0)),0)</f>
        <v>0</v>
      </c>
      <c r="Q322" s="2">
        <f>IF($G322&gt;J322,MIN($G322-J322,K322-J322)*INDEX('2018_commission_structure-Start'!$A$21:$I$24,MATCH(calcs!$D322,'2018_commission_structure-Start'!$A$21:$A$24,0),MATCH(calcs!Q$1,'2018_commission_structure-Start'!$A$21:$I$21,0)),0)</f>
        <v>0</v>
      </c>
      <c r="R322" s="6">
        <f>IF(G322&gt;K322,(G322-K322)*INDEX('2018_commission_structure-Start'!$A$21:$I$24,MATCH(calcs!$D322,'2018_commission_structure-Start'!$A$21:$A$24,0),MATCH(calcs!R$1,'2018_commission_structure-Start'!$A$21:$I$21,0)),0)</f>
        <v>0</v>
      </c>
      <c r="S322" s="6">
        <f t="shared" si="34"/>
        <v>60436.480000000003</v>
      </c>
      <c r="T322" s="6">
        <f t="shared" ref="T322:T385" si="37">S322+E322</f>
        <v>134987.48000000001</v>
      </c>
    </row>
    <row r="323" spans="1:20" x14ac:dyDescent="0.3">
      <c r="A323">
        <v>7462961601</v>
      </c>
      <c r="B323" t="s">
        <v>638</v>
      </c>
      <c r="C323" t="s">
        <v>639</v>
      </c>
      <c r="D323" t="s">
        <v>7</v>
      </c>
      <c r="E323" s="2">
        <v>39503</v>
      </c>
      <c r="F323">
        <f>COUNTIF(deals_closed!D:D,base_salary!A323)</f>
        <v>26</v>
      </c>
      <c r="G323" s="2">
        <f>SUMIF(deals_closed!D:D,calcs!A323,deals_closed!C:C)</f>
        <v>1004176</v>
      </c>
      <c r="H323" s="2">
        <f>VLOOKUP(D323,'2018_commission_structure-Start'!$A$21:$I$24,9,FALSE)</f>
        <v>500000</v>
      </c>
      <c r="I323" s="6">
        <f t="shared" ref="I323:I386" si="38">H323*1.25</f>
        <v>625000</v>
      </c>
      <c r="J323" s="9">
        <f t="shared" ref="J323:J386" si="39">H323*1.5</f>
        <v>750000</v>
      </c>
      <c r="K323" s="9">
        <f t="shared" ref="K323:K386" si="40">H323*2</f>
        <v>1000000</v>
      </c>
      <c r="L323" s="8">
        <f t="shared" si="35"/>
        <v>2.0083519999999999</v>
      </c>
      <c r="M323" t="str">
        <f t="shared" si="36"/>
        <v>&gt;200%</v>
      </c>
      <c r="N323" s="6">
        <f>MIN(H323,G323)*INDEX('2018_commission_structure-Start'!$A$21:$I$24,MATCH(calcs!$D323,'2018_commission_structure-Start'!$A$21:$A$24,0),MATCH(calcs!N$1,'2018_commission_structure-Start'!$A$21:$I$21,0))</f>
        <v>50000</v>
      </c>
      <c r="O323" s="2">
        <f>IF($G323&gt;H323,MIN($G323-H323,I323-H323)*INDEX('2018_commission_structure-Start'!$A$21:$I$24,MATCH(calcs!$D323,'2018_commission_structure-Start'!$A$21:$A$24,0),MATCH(calcs!O$1,'2018_commission_structure-Start'!$A$21:$I$21,0)),0)</f>
        <v>18750</v>
      </c>
      <c r="P323" s="2">
        <f>IF($G323&gt;I323,MIN($G323-I323,J323-I323)*INDEX('2018_commission_structure-Start'!$A$21:$I$24,MATCH(calcs!$D323,'2018_commission_structure-Start'!$A$21:$A$24,0),MATCH(calcs!P$1,'2018_commission_structure-Start'!$A$21:$I$21,0)),0)</f>
        <v>22500</v>
      </c>
      <c r="Q323" s="2">
        <f>IF($G323&gt;J323,MIN($G323-J323,K323-J323)*INDEX('2018_commission_structure-Start'!$A$21:$I$24,MATCH(calcs!$D323,'2018_commission_structure-Start'!$A$21:$A$24,0),MATCH(calcs!Q$1,'2018_commission_structure-Start'!$A$21:$I$21,0)),0)</f>
        <v>55000</v>
      </c>
      <c r="R323" s="6">
        <f>IF(G323&gt;K323,(G323-K323)*INDEX('2018_commission_structure-Start'!$A$21:$I$24,MATCH(calcs!$D323,'2018_commission_structure-Start'!$A$21:$A$24,0),MATCH(calcs!R$1,'2018_commission_structure-Start'!$A$21:$I$21,0)),0)</f>
        <v>417.6</v>
      </c>
      <c r="S323" s="6">
        <f t="shared" ref="S323:S386" si="41">SUM(N323:R323)</f>
        <v>146667.6</v>
      </c>
      <c r="T323" s="6">
        <f t="shared" si="37"/>
        <v>186170.6</v>
      </c>
    </row>
    <row r="324" spans="1:20" x14ac:dyDescent="0.3">
      <c r="A324">
        <v>8664054479</v>
      </c>
      <c r="B324" t="s">
        <v>640</v>
      </c>
      <c r="C324" t="s">
        <v>641</v>
      </c>
      <c r="D324" t="s">
        <v>10</v>
      </c>
      <c r="E324" s="2">
        <v>121781</v>
      </c>
      <c r="F324">
        <f>COUNTIF(deals_closed!D:D,base_salary!A324)</f>
        <v>16</v>
      </c>
      <c r="G324" s="2">
        <f>SUMIF(deals_closed!D:D,calcs!A324,deals_closed!C:C)</f>
        <v>567972</v>
      </c>
      <c r="H324" s="2">
        <f>VLOOKUP(D324,'2018_commission_structure-Start'!$A$21:$I$24,9,FALSE)</f>
        <v>750000</v>
      </c>
      <c r="I324" s="6">
        <f t="shared" si="38"/>
        <v>937500</v>
      </c>
      <c r="J324" s="9">
        <f t="shared" si="39"/>
        <v>1125000</v>
      </c>
      <c r="K324" s="9">
        <f t="shared" si="40"/>
        <v>1500000</v>
      </c>
      <c r="L324" s="8">
        <f t="shared" si="35"/>
        <v>0.75729599999999997</v>
      </c>
      <c r="M324" t="str">
        <f t="shared" si="36"/>
        <v>0-100%</v>
      </c>
      <c r="N324" s="6">
        <f>MIN(H324,G324)*INDEX('2018_commission_structure-Start'!$A$21:$I$24,MATCH(calcs!$D324,'2018_commission_structure-Start'!$A$21:$A$24,0),MATCH(calcs!N$1,'2018_commission_structure-Start'!$A$21:$I$21,0))</f>
        <v>85195.8</v>
      </c>
      <c r="O324" s="2">
        <f>IF($G324&gt;H324,MIN($G324-H324,I324-H324)*INDEX('2018_commission_structure-Start'!$A$21:$I$24,MATCH(calcs!$D324,'2018_commission_structure-Start'!$A$21:$A$24,0),MATCH(calcs!O$1,'2018_commission_structure-Start'!$A$21:$I$21,0)),0)</f>
        <v>0</v>
      </c>
      <c r="P324" s="2">
        <f>IF($G324&gt;I324,MIN($G324-I324,J324-I324)*INDEX('2018_commission_structure-Start'!$A$21:$I$24,MATCH(calcs!$D324,'2018_commission_structure-Start'!$A$21:$A$24,0),MATCH(calcs!P$1,'2018_commission_structure-Start'!$A$21:$I$21,0)),0)</f>
        <v>0</v>
      </c>
      <c r="Q324" s="2">
        <f>IF($G324&gt;J324,MIN($G324-J324,K324-J324)*INDEX('2018_commission_structure-Start'!$A$21:$I$24,MATCH(calcs!$D324,'2018_commission_structure-Start'!$A$21:$A$24,0),MATCH(calcs!Q$1,'2018_commission_structure-Start'!$A$21:$I$21,0)),0)</f>
        <v>0</v>
      </c>
      <c r="R324" s="6">
        <f>IF(G324&gt;K324,(G324-K324)*INDEX('2018_commission_structure-Start'!$A$21:$I$24,MATCH(calcs!$D324,'2018_commission_structure-Start'!$A$21:$A$24,0),MATCH(calcs!R$1,'2018_commission_structure-Start'!$A$21:$I$21,0)),0)</f>
        <v>0</v>
      </c>
      <c r="S324" s="6">
        <f t="shared" si="41"/>
        <v>85195.8</v>
      </c>
      <c r="T324" s="6">
        <f t="shared" si="37"/>
        <v>206976.8</v>
      </c>
    </row>
    <row r="325" spans="1:20" x14ac:dyDescent="0.3">
      <c r="A325">
        <v>6283719635</v>
      </c>
      <c r="B325" t="s">
        <v>642</v>
      </c>
      <c r="C325" t="s">
        <v>643</v>
      </c>
      <c r="D325" t="s">
        <v>29</v>
      </c>
      <c r="E325" s="2">
        <v>59500</v>
      </c>
      <c r="F325">
        <f>COUNTIF(deals_closed!D:D,base_salary!A325)</f>
        <v>16</v>
      </c>
      <c r="G325" s="2">
        <f>SUMIF(deals_closed!D:D,calcs!A325,deals_closed!C:C)</f>
        <v>476791</v>
      </c>
      <c r="H325" s="2">
        <f>VLOOKUP(D325,'2018_commission_structure-Start'!$A$21:$I$24,9,FALSE)</f>
        <v>600000</v>
      </c>
      <c r="I325" s="6">
        <f t="shared" si="38"/>
        <v>750000</v>
      </c>
      <c r="J325" s="9">
        <f t="shared" si="39"/>
        <v>900000</v>
      </c>
      <c r="K325" s="9">
        <f t="shared" si="40"/>
        <v>1200000</v>
      </c>
      <c r="L325" s="8">
        <f t="shared" si="35"/>
        <v>0.79465166666666665</v>
      </c>
      <c r="M325" t="str">
        <f t="shared" si="36"/>
        <v>0-100%</v>
      </c>
      <c r="N325" s="6">
        <f>MIN(H325,G325)*INDEX('2018_commission_structure-Start'!$A$21:$I$24,MATCH(calcs!$D325,'2018_commission_structure-Start'!$A$21:$A$24,0),MATCH(calcs!N$1,'2018_commission_structure-Start'!$A$21:$I$21,0))</f>
        <v>61982.83</v>
      </c>
      <c r="O325" s="2">
        <f>IF($G325&gt;H325,MIN($G325-H325,I325-H325)*INDEX('2018_commission_structure-Start'!$A$21:$I$24,MATCH(calcs!$D325,'2018_commission_structure-Start'!$A$21:$A$24,0),MATCH(calcs!O$1,'2018_commission_structure-Start'!$A$21:$I$21,0)),0)</f>
        <v>0</v>
      </c>
      <c r="P325" s="2">
        <f>IF($G325&gt;I325,MIN($G325-I325,J325-I325)*INDEX('2018_commission_structure-Start'!$A$21:$I$24,MATCH(calcs!$D325,'2018_commission_structure-Start'!$A$21:$A$24,0),MATCH(calcs!P$1,'2018_commission_structure-Start'!$A$21:$I$21,0)),0)</f>
        <v>0</v>
      </c>
      <c r="Q325" s="2">
        <f>IF($G325&gt;J325,MIN($G325-J325,K325-J325)*INDEX('2018_commission_structure-Start'!$A$21:$I$24,MATCH(calcs!$D325,'2018_commission_structure-Start'!$A$21:$A$24,0),MATCH(calcs!Q$1,'2018_commission_structure-Start'!$A$21:$I$21,0)),0)</f>
        <v>0</v>
      </c>
      <c r="R325" s="6">
        <f>IF(G325&gt;K325,(G325-K325)*INDEX('2018_commission_structure-Start'!$A$21:$I$24,MATCH(calcs!$D325,'2018_commission_structure-Start'!$A$21:$A$24,0),MATCH(calcs!R$1,'2018_commission_structure-Start'!$A$21:$I$21,0)),0)</f>
        <v>0</v>
      </c>
      <c r="S325" s="6">
        <f t="shared" si="41"/>
        <v>61982.83</v>
      </c>
      <c r="T325" s="6">
        <f t="shared" si="37"/>
        <v>121482.83</v>
      </c>
    </row>
    <row r="326" spans="1:20" x14ac:dyDescent="0.3">
      <c r="A326">
        <v>5347887761</v>
      </c>
      <c r="B326" t="s">
        <v>644</v>
      </c>
      <c r="C326" t="s">
        <v>645</v>
      </c>
      <c r="D326" t="s">
        <v>29</v>
      </c>
      <c r="E326" s="2">
        <v>77465</v>
      </c>
      <c r="F326">
        <f>COUNTIF(deals_closed!D:D,base_salary!A326)</f>
        <v>29</v>
      </c>
      <c r="G326" s="2">
        <f>SUMIF(deals_closed!D:D,calcs!A326,deals_closed!C:C)</f>
        <v>1055102</v>
      </c>
      <c r="H326" s="2">
        <f>VLOOKUP(D326,'2018_commission_structure-Start'!$A$21:$I$24,9,FALSE)</f>
        <v>600000</v>
      </c>
      <c r="I326" s="6">
        <f t="shared" si="38"/>
        <v>750000</v>
      </c>
      <c r="J326" s="9">
        <f t="shared" si="39"/>
        <v>900000</v>
      </c>
      <c r="K326" s="9">
        <f t="shared" si="40"/>
        <v>1200000</v>
      </c>
      <c r="L326" s="8">
        <f t="shared" si="35"/>
        <v>1.7585033333333333</v>
      </c>
      <c r="M326" t="str">
        <f t="shared" si="36"/>
        <v>150-200%</v>
      </c>
      <c r="N326" s="6">
        <f>MIN(H326,G326)*INDEX('2018_commission_structure-Start'!$A$21:$I$24,MATCH(calcs!$D326,'2018_commission_structure-Start'!$A$21:$A$24,0),MATCH(calcs!N$1,'2018_commission_structure-Start'!$A$21:$I$21,0))</f>
        <v>78000</v>
      </c>
      <c r="O326" s="2">
        <f>IF($G326&gt;H326,MIN($G326-H326,I326-H326)*INDEX('2018_commission_structure-Start'!$A$21:$I$24,MATCH(calcs!$D326,'2018_commission_structure-Start'!$A$21:$A$24,0),MATCH(calcs!O$1,'2018_commission_structure-Start'!$A$21:$I$21,0)),0)</f>
        <v>25500.000000000004</v>
      </c>
      <c r="P326" s="2">
        <f>IF($G326&gt;I326,MIN($G326-I326,J326-I326)*INDEX('2018_commission_structure-Start'!$A$21:$I$24,MATCH(calcs!$D326,'2018_commission_structure-Start'!$A$21:$A$24,0),MATCH(calcs!P$1,'2018_commission_structure-Start'!$A$21:$I$21,0)),0)</f>
        <v>31500</v>
      </c>
      <c r="Q326" s="2">
        <f>IF($G326&gt;J326,MIN($G326-J326,K326-J326)*INDEX('2018_commission_structure-Start'!$A$21:$I$24,MATCH(calcs!$D326,'2018_commission_structure-Start'!$A$21:$A$24,0),MATCH(calcs!Q$1,'2018_commission_structure-Start'!$A$21:$I$21,0)),0)</f>
        <v>40326.520000000004</v>
      </c>
      <c r="R326" s="6">
        <f>IF(G326&gt;K326,(G326-K326)*INDEX('2018_commission_structure-Start'!$A$21:$I$24,MATCH(calcs!$D326,'2018_commission_structure-Start'!$A$21:$A$24,0),MATCH(calcs!R$1,'2018_commission_structure-Start'!$A$21:$I$21,0)),0)</f>
        <v>0</v>
      </c>
      <c r="S326" s="6">
        <f t="shared" si="41"/>
        <v>175326.52000000002</v>
      </c>
      <c r="T326" s="6">
        <f t="shared" si="37"/>
        <v>252791.52000000002</v>
      </c>
    </row>
    <row r="327" spans="1:20" x14ac:dyDescent="0.3">
      <c r="A327">
        <v>4323171323</v>
      </c>
      <c r="B327" t="s">
        <v>646</v>
      </c>
      <c r="C327" t="s">
        <v>647</v>
      </c>
      <c r="D327" t="s">
        <v>29</v>
      </c>
      <c r="E327" s="2">
        <v>59667</v>
      </c>
      <c r="F327">
        <f>COUNTIF(deals_closed!D:D,base_salary!A327)</f>
        <v>26</v>
      </c>
      <c r="G327" s="2">
        <f>SUMIF(deals_closed!D:D,calcs!A327,deals_closed!C:C)</f>
        <v>867952</v>
      </c>
      <c r="H327" s="2">
        <f>VLOOKUP(D327,'2018_commission_structure-Start'!$A$21:$I$24,9,FALSE)</f>
        <v>600000</v>
      </c>
      <c r="I327" s="6">
        <f t="shared" si="38"/>
        <v>750000</v>
      </c>
      <c r="J327" s="9">
        <f t="shared" si="39"/>
        <v>900000</v>
      </c>
      <c r="K327" s="9">
        <f t="shared" si="40"/>
        <v>1200000</v>
      </c>
      <c r="L327" s="8">
        <f t="shared" si="35"/>
        <v>1.4465866666666667</v>
      </c>
      <c r="M327" t="str">
        <f t="shared" si="36"/>
        <v>125-150%</v>
      </c>
      <c r="N327" s="6">
        <f>MIN(H327,G327)*INDEX('2018_commission_structure-Start'!$A$21:$I$24,MATCH(calcs!$D327,'2018_commission_structure-Start'!$A$21:$A$24,0),MATCH(calcs!N$1,'2018_commission_structure-Start'!$A$21:$I$21,0))</f>
        <v>78000</v>
      </c>
      <c r="O327" s="2">
        <f>IF($G327&gt;H327,MIN($G327-H327,I327-H327)*INDEX('2018_commission_structure-Start'!$A$21:$I$24,MATCH(calcs!$D327,'2018_commission_structure-Start'!$A$21:$A$24,0),MATCH(calcs!O$1,'2018_commission_structure-Start'!$A$21:$I$21,0)),0)</f>
        <v>25500.000000000004</v>
      </c>
      <c r="P327" s="2">
        <f>IF($G327&gt;I327,MIN($G327-I327,J327-I327)*INDEX('2018_commission_structure-Start'!$A$21:$I$24,MATCH(calcs!$D327,'2018_commission_structure-Start'!$A$21:$A$24,0),MATCH(calcs!P$1,'2018_commission_structure-Start'!$A$21:$I$21,0)),0)</f>
        <v>24769.919999999998</v>
      </c>
      <c r="Q327" s="2">
        <f>IF($G327&gt;J327,MIN($G327-J327,K327-J327)*INDEX('2018_commission_structure-Start'!$A$21:$I$24,MATCH(calcs!$D327,'2018_commission_structure-Start'!$A$21:$A$24,0),MATCH(calcs!Q$1,'2018_commission_structure-Start'!$A$21:$I$21,0)),0)</f>
        <v>0</v>
      </c>
      <c r="R327" s="6">
        <f>IF(G327&gt;K327,(G327-K327)*INDEX('2018_commission_structure-Start'!$A$21:$I$24,MATCH(calcs!$D327,'2018_commission_structure-Start'!$A$21:$A$24,0),MATCH(calcs!R$1,'2018_commission_structure-Start'!$A$21:$I$21,0)),0)</f>
        <v>0</v>
      </c>
      <c r="S327" s="6">
        <f t="shared" si="41"/>
        <v>128269.92</v>
      </c>
      <c r="T327" s="6">
        <f t="shared" si="37"/>
        <v>187936.91999999998</v>
      </c>
    </row>
    <row r="328" spans="1:20" x14ac:dyDescent="0.3">
      <c r="A328">
        <v>3000763902</v>
      </c>
      <c r="B328" t="s">
        <v>648</v>
      </c>
      <c r="C328" t="s">
        <v>649</v>
      </c>
      <c r="D328" t="s">
        <v>10</v>
      </c>
      <c r="E328" s="2">
        <v>109550</v>
      </c>
      <c r="F328">
        <f>COUNTIF(deals_closed!D:D,base_salary!A328)</f>
        <v>26</v>
      </c>
      <c r="G328" s="2">
        <f>SUMIF(deals_closed!D:D,calcs!A328,deals_closed!C:C)</f>
        <v>968439</v>
      </c>
      <c r="H328" s="2">
        <f>VLOOKUP(D328,'2018_commission_structure-Start'!$A$21:$I$24,9,FALSE)</f>
        <v>750000</v>
      </c>
      <c r="I328" s="6">
        <f t="shared" si="38"/>
        <v>937500</v>
      </c>
      <c r="J328" s="9">
        <f t="shared" si="39"/>
        <v>1125000</v>
      </c>
      <c r="K328" s="9">
        <f t="shared" si="40"/>
        <v>1500000</v>
      </c>
      <c r="L328" s="8">
        <f t="shared" si="35"/>
        <v>1.2912520000000001</v>
      </c>
      <c r="M328" t="str">
        <f t="shared" si="36"/>
        <v>125-150%</v>
      </c>
      <c r="N328" s="6">
        <f>MIN(H328,G328)*INDEX('2018_commission_structure-Start'!$A$21:$I$24,MATCH(calcs!$D328,'2018_commission_structure-Start'!$A$21:$A$24,0),MATCH(calcs!N$1,'2018_commission_structure-Start'!$A$21:$I$21,0))</f>
        <v>112500</v>
      </c>
      <c r="O328" s="2">
        <f>IF($G328&gt;H328,MIN($G328-H328,I328-H328)*INDEX('2018_commission_structure-Start'!$A$21:$I$24,MATCH(calcs!$D328,'2018_commission_structure-Start'!$A$21:$A$24,0),MATCH(calcs!O$1,'2018_commission_structure-Start'!$A$21:$I$21,0)),0)</f>
        <v>35625</v>
      </c>
      <c r="P328" s="2">
        <f>IF($G328&gt;I328,MIN($G328-I328,J328-I328)*INDEX('2018_commission_structure-Start'!$A$21:$I$24,MATCH(calcs!$D328,'2018_commission_structure-Start'!$A$21:$A$24,0),MATCH(calcs!P$1,'2018_commission_structure-Start'!$A$21:$I$21,0)),0)</f>
        <v>7115.97</v>
      </c>
      <c r="Q328" s="2">
        <f>IF($G328&gt;J328,MIN($G328-J328,K328-J328)*INDEX('2018_commission_structure-Start'!$A$21:$I$24,MATCH(calcs!$D328,'2018_commission_structure-Start'!$A$21:$A$24,0),MATCH(calcs!Q$1,'2018_commission_structure-Start'!$A$21:$I$21,0)),0)</f>
        <v>0</v>
      </c>
      <c r="R328" s="6">
        <f>IF(G328&gt;K328,(G328-K328)*INDEX('2018_commission_structure-Start'!$A$21:$I$24,MATCH(calcs!$D328,'2018_commission_structure-Start'!$A$21:$A$24,0),MATCH(calcs!R$1,'2018_commission_structure-Start'!$A$21:$I$21,0)),0)</f>
        <v>0</v>
      </c>
      <c r="S328" s="6">
        <f t="shared" si="41"/>
        <v>155240.97</v>
      </c>
      <c r="T328" s="6">
        <f t="shared" si="37"/>
        <v>264790.96999999997</v>
      </c>
    </row>
    <row r="329" spans="1:20" x14ac:dyDescent="0.3">
      <c r="A329">
        <v>5814713100</v>
      </c>
      <c r="B329" t="s">
        <v>650</v>
      </c>
      <c r="C329" t="s">
        <v>651</v>
      </c>
      <c r="D329" t="s">
        <v>29</v>
      </c>
      <c r="E329" s="2">
        <v>50467</v>
      </c>
      <c r="F329">
        <f>COUNTIF(deals_closed!D:D,base_salary!A329)</f>
        <v>11</v>
      </c>
      <c r="G329" s="2">
        <f>SUMIF(deals_closed!D:D,calcs!A329,deals_closed!C:C)</f>
        <v>431484</v>
      </c>
      <c r="H329" s="2">
        <f>VLOOKUP(D329,'2018_commission_structure-Start'!$A$21:$I$24,9,FALSE)</f>
        <v>600000</v>
      </c>
      <c r="I329" s="6">
        <f t="shared" si="38"/>
        <v>750000</v>
      </c>
      <c r="J329" s="9">
        <f t="shared" si="39"/>
        <v>900000</v>
      </c>
      <c r="K329" s="9">
        <f t="shared" si="40"/>
        <v>1200000</v>
      </c>
      <c r="L329" s="8">
        <f t="shared" si="35"/>
        <v>0.71914</v>
      </c>
      <c r="M329" t="str">
        <f t="shared" si="36"/>
        <v>0-100%</v>
      </c>
      <c r="N329" s="6">
        <f>MIN(H329,G329)*INDEX('2018_commission_structure-Start'!$A$21:$I$24,MATCH(calcs!$D329,'2018_commission_structure-Start'!$A$21:$A$24,0),MATCH(calcs!N$1,'2018_commission_structure-Start'!$A$21:$I$21,0))</f>
        <v>56092.920000000006</v>
      </c>
      <c r="O329" s="2">
        <f>IF($G329&gt;H329,MIN($G329-H329,I329-H329)*INDEX('2018_commission_structure-Start'!$A$21:$I$24,MATCH(calcs!$D329,'2018_commission_structure-Start'!$A$21:$A$24,0),MATCH(calcs!O$1,'2018_commission_structure-Start'!$A$21:$I$21,0)),0)</f>
        <v>0</v>
      </c>
      <c r="P329" s="2">
        <f>IF($G329&gt;I329,MIN($G329-I329,J329-I329)*INDEX('2018_commission_structure-Start'!$A$21:$I$24,MATCH(calcs!$D329,'2018_commission_structure-Start'!$A$21:$A$24,0),MATCH(calcs!P$1,'2018_commission_structure-Start'!$A$21:$I$21,0)),0)</f>
        <v>0</v>
      </c>
      <c r="Q329" s="2">
        <f>IF($G329&gt;J329,MIN($G329-J329,K329-J329)*INDEX('2018_commission_structure-Start'!$A$21:$I$24,MATCH(calcs!$D329,'2018_commission_structure-Start'!$A$21:$A$24,0),MATCH(calcs!Q$1,'2018_commission_structure-Start'!$A$21:$I$21,0)),0)</f>
        <v>0</v>
      </c>
      <c r="R329" s="6">
        <f>IF(G329&gt;K329,(G329-K329)*INDEX('2018_commission_structure-Start'!$A$21:$I$24,MATCH(calcs!$D329,'2018_commission_structure-Start'!$A$21:$A$24,0),MATCH(calcs!R$1,'2018_commission_structure-Start'!$A$21:$I$21,0)),0)</f>
        <v>0</v>
      </c>
      <c r="S329" s="6">
        <f t="shared" si="41"/>
        <v>56092.920000000006</v>
      </c>
      <c r="T329" s="6">
        <f t="shared" si="37"/>
        <v>106559.92000000001</v>
      </c>
    </row>
    <row r="330" spans="1:20" x14ac:dyDescent="0.3">
      <c r="A330">
        <v>2973481236</v>
      </c>
      <c r="B330" t="s">
        <v>652</v>
      </c>
      <c r="C330" t="s">
        <v>653</v>
      </c>
      <c r="D330" t="s">
        <v>7</v>
      </c>
      <c r="E330" s="2">
        <v>62190</v>
      </c>
      <c r="F330">
        <f>COUNTIF(deals_closed!D:D,base_salary!A330)</f>
        <v>20</v>
      </c>
      <c r="G330" s="2">
        <f>SUMIF(deals_closed!D:D,calcs!A330,deals_closed!C:C)</f>
        <v>763688</v>
      </c>
      <c r="H330" s="2">
        <f>VLOOKUP(D330,'2018_commission_structure-Start'!$A$21:$I$24,9,FALSE)</f>
        <v>500000</v>
      </c>
      <c r="I330" s="6">
        <f t="shared" si="38"/>
        <v>625000</v>
      </c>
      <c r="J330" s="9">
        <f t="shared" si="39"/>
        <v>750000</v>
      </c>
      <c r="K330" s="9">
        <f t="shared" si="40"/>
        <v>1000000</v>
      </c>
      <c r="L330" s="8">
        <f t="shared" si="35"/>
        <v>1.5273760000000001</v>
      </c>
      <c r="M330" t="str">
        <f t="shared" si="36"/>
        <v>150-200%</v>
      </c>
      <c r="N330" s="6">
        <f>MIN(H330,G330)*INDEX('2018_commission_structure-Start'!$A$21:$I$24,MATCH(calcs!$D330,'2018_commission_structure-Start'!$A$21:$A$24,0),MATCH(calcs!N$1,'2018_commission_structure-Start'!$A$21:$I$21,0))</f>
        <v>50000</v>
      </c>
      <c r="O330" s="2">
        <f>IF($G330&gt;H330,MIN($G330-H330,I330-H330)*INDEX('2018_commission_structure-Start'!$A$21:$I$24,MATCH(calcs!$D330,'2018_commission_structure-Start'!$A$21:$A$24,0),MATCH(calcs!O$1,'2018_commission_structure-Start'!$A$21:$I$21,0)),0)</f>
        <v>18750</v>
      </c>
      <c r="P330" s="2">
        <f>IF($G330&gt;I330,MIN($G330-I330,J330-I330)*INDEX('2018_commission_structure-Start'!$A$21:$I$24,MATCH(calcs!$D330,'2018_commission_structure-Start'!$A$21:$A$24,0),MATCH(calcs!P$1,'2018_commission_structure-Start'!$A$21:$I$21,0)),0)</f>
        <v>22500</v>
      </c>
      <c r="Q330" s="2">
        <f>IF($G330&gt;J330,MIN($G330-J330,K330-J330)*INDEX('2018_commission_structure-Start'!$A$21:$I$24,MATCH(calcs!$D330,'2018_commission_structure-Start'!$A$21:$A$24,0),MATCH(calcs!Q$1,'2018_commission_structure-Start'!$A$21:$I$21,0)),0)</f>
        <v>3011.36</v>
      </c>
      <c r="R330" s="6">
        <f>IF(G330&gt;K330,(G330-K330)*INDEX('2018_commission_structure-Start'!$A$21:$I$24,MATCH(calcs!$D330,'2018_commission_structure-Start'!$A$21:$A$24,0),MATCH(calcs!R$1,'2018_commission_structure-Start'!$A$21:$I$21,0)),0)</f>
        <v>0</v>
      </c>
      <c r="S330" s="6">
        <f t="shared" si="41"/>
        <v>94261.36</v>
      </c>
      <c r="T330" s="6">
        <f t="shared" si="37"/>
        <v>156451.35999999999</v>
      </c>
    </row>
    <row r="331" spans="1:20" x14ac:dyDescent="0.3">
      <c r="A331">
        <v>5285704227</v>
      </c>
      <c r="B331" t="s">
        <v>654</v>
      </c>
      <c r="C331" t="s">
        <v>655</v>
      </c>
      <c r="D331" t="s">
        <v>10</v>
      </c>
      <c r="E331" s="2">
        <v>101533</v>
      </c>
      <c r="F331">
        <f>COUNTIF(deals_closed!D:D,base_salary!A331)</f>
        <v>14</v>
      </c>
      <c r="G331" s="2">
        <f>SUMIF(deals_closed!D:D,calcs!A331,deals_closed!C:C)</f>
        <v>497009</v>
      </c>
      <c r="H331" s="2">
        <f>VLOOKUP(D331,'2018_commission_structure-Start'!$A$21:$I$24,9,FALSE)</f>
        <v>750000</v>
      </c>
      <c r="I331" s="6">
        <f t="shared" si="38"/>
        <v>937500</v>
      </c>
      <c r="J331" s="9">
        <f t="shared" si="39"/>
        <v>1125000</v>
      </c>
      <c r="K331" s="9">
        <f t="shared" si="40"/>
        <v>1500000</v>
      </c>
      <c r="L331" s="8">
        <f t="shared" si="35"/>
        <v>0.66267866666666664</v>
      </c>
      <c r="M331" t="str">
        <f t="shared" si="36"/>
        <v>0-100%</v>
      </c>
      <c r="N331" s="6">
        <f>MIN(H331,G331)*INDEX('2018_commission_structure-Start'!$A$21:$I$24,MATCH(calcs!$D331,'2018_commission_structure-Start'!$A$21:$A$24,0),MATCH(calcs!N$1,'2018_commission_structure-Start'!$A$21:$I$21,0))</f>
        <v>74551.349999999991</v>
      </c>
      <c r="O331" s="2">
        <f>IF($G331&gt;H331,MIN($G331-H331,I331-H331)*INDEX('2018_commission_structure-Start'!$A$21:$I$24,MATCH(calcs!$D331,'2018_commission_structure-Start'!$A$21:$A$24,0),MATCH(calcs!O$1,'2018_commission_structure-Start'!$A$21:$I$21,0)),0)</f>
        <v>0</v>
      </c>
      <c r="P331" s="2">
        <f>IF($G331&gt;I331,MIN($G331-I331,J331-I331)*INDEX('2018_commission_structure-Start'!$A$21:$I$24,MATCH(calcs!$D331,'2018_commission_structure-Start'!$A$21:$A$24,0),MATCH(calcs!P$1,'2018_commission_structure-Start'!$A$21:$I$21,0)),0)</f>
        <v>0</v>
      </c>
      <c r="Q331" s="2">
        <f>IF($G331&gt;J331,MIN($G331-J331,K331-J331)*INDEX('2018_commission_structure-Start'!$A$21:$I$24,MATCH(calcs!$D331,'2018_commission_structure-Start'!$A$21:$A$24,0),MATCH(calcs!Q$1,'2018_commission_structure-Start'!$A$21:$I$21,0)),0)</f>
        <v>0</v>
      </c>
      <c r="R331" s="6">
        <f>IF(G331&gt;K331,(G331-K331)*INDEX('2018_commission_structure-Start'!$A$21:$I$24,MATCH(calcs!$D331,'2018_commission_structure-Start'!$A$21:$A$24,0),MATCH(calcs!R$1,'2018_commission_structure-Start'!$A$21:$I$21,0)),0)</f>
        <v>0</v>
      </c>
      <c r="S331" s="6">
        <f t="shared" si="41"/>
        <v>74551.349999999991</v>
      </c>
      <c r="T331" s="6">
        <f t="shared" si="37"/>
        <v>176084.34999999998</v>
      </c>
    </row>
    <row r="332" spans="1:20" x14ac:dyDescent="0.3">
      <c r="A332">
        <v>2185059785</v>
      </c>
      <c r="B332" t="s">
        <v>656</v>
      </c>
      <c r="C332" t="s">
        <v>657</v>
      </c>
      <c r="D332" t="s">
        <v>10</v>
      </c>
      <c r="E332" s="2">
        <v>108166</v>
      </c>
      <c r="F332">
        <f>COUNTIF(deals_closed!D:D,base_salary!A332)</f>
        <v>20</v>
      </c>
      <c r="G332" s="2">
        <f>SUMIF(deals_closed!D:D,calcs!A332,deals_closed!C:C)</f>
        <v>700449</v>
      </c>
      <c r="H332" s="2">
        <f>VLOOKUP(D332,'2018_commission_structure-Start'!$A$21:$I$24,9,FALSE)</f>
        <v>750000</v>
      </c>
      <c r="I332" s="6">
        <f t="shared" si="38"/>
        <v>937500</v>
      </c>
      <c r="J332" s="9">
        <f t="shared" si="39"/>
        <v>1125000</v>
      </c>
      <c r="K332" s="9">
        <f t="shared" si="40"/>
        <v>1500000</v>
      </c>
      <c r="L332" s="8">
        <f t="shared" si="35"/>
        <v>0.93393199999999998</v>
      </c>
      <c r="M332" t="str">
        <f t="shared" si="36"/>
        <v>0-100%</v>
      </c>
      <c r="N332" s="6">
        <f>MIN(H332,G332)*INDEX('2018_commission_structure-Start'!$A$21:$I$24,MATCH(calcs!$D332,'2018_commission_structure-Start'!$A$21:$A$24,0),MATCH(calcs!N$1,'2018_commission_structure-Start'!$A$21:$I$21,0))</f>
        <v>105067.34999999999</v>
      </c>
      <c r="O332" s="2">
        <f>IF($G332&gt;H332,MIN($G332-H332,I332-H332)*INDEX('2018_commission_structure-Start'!$A$21:$I$24,MATCH(calcs!$D332,'2018_commission_structure-Start'!$A$21:$A$24,0),MATCH(calcs!O$1,'2018_commission_structure-Start'!$A$21:$I$21,0)),0)</f>
        <v>0</v>
      </c>
      <c r="P332" s="2">
        <f>IF($G332&gt;I332,MIN($G332-I332,J332-I332)*INDEX('2018_commission_structure-Start'!$A$21:$I$24,MATCH(calcs!$D332,'2018_commission_structure-Start'!$A$21:$A$24,0),MATCH(calcs!P$1,'2018_commission_structure-Start'!$A$21:$I$21,0)),0)</f>
        <v>0</v>
      </c>
      <c r="Q332" s="2">
        <f>IF($G332&gt;J332,MIN($G332-J332,K332-J332)*INDEX('2018_commission_structure-Start'!$A$21:$I$24,MATCH(calcs!$D332,'2018_commission_structure-Start'!$A$21:$A$24,0),MATCH(calcs!Q$1,'2018_commission_structure-Start'!$A$21:$I$21,0)),0)</f>
        <v>0</v>
      </c>
      <c r="R332" s="6">
        <f>IF(G332&gt;K332,(G332-K332)*INDEX('2018_commission_structure-Start'!$A$21:$I$24,MATCH(calcs!$D332,'2018_commission_structure-Start'!$A$21:$A$24,0),MATCH(calcs!R$1,'2018_commission_structure-Start'!$A$21:$I$21,0)),0)</f>
        <v>0</v>
      </c>
      <c r="S332" s="6">
        <f t="shared" si="41"/>
        <v>105067.34999999999</v>
      </c>
      <c r="T332" s="6">
        <f t="shared" si="37"/>
        <v>213233.34999999998</v>
      </c>
    </row>
    <row r="333" spans="1:20" x14ac:dyDescent="0.3">
      <c r="A333">
        <v>3904109642</v>
      </c>
      <c r="B333" t="s">
        <v>658</v>
      </c>
      <c r="C333" t="s">
        <v>659</v>
      </c>
      <c r="D333" t="s">
        <v>7</v>
      </c>
      <c r="E333" s="2">
        <v>49695</v>
      </c>
      <c r="F333">
        <f>COUNTIF(deals_closed!D:D,base_salary!A333)</f>
        <v>16</v>
      </c>
      <c r="G333" s="2">
        <f>SUMIF(deals_closed!D:D,calcs!A333,deals_closed!C:C)</f>
        <v>580253</v>
      </c>
      <c r="H333" s="2">
        <f>VLOOKUP(D333,'2018_commission_structure-Start'!$A$21:$I$24,9,FALSE)</f>
        <v>500000</v>
      </c>
      <c r="I333" s="6">
        <f t="shared" si="38"/>
        <v>625000</v>
      </c>
      <c r="J333" s="9">
        <f t="shared" si="39"/>
        <v>750000</v>
      </c>
      <c r="K333" s="9">
        <f t="shared" si="40"/>
        <v>1000000</v>
      </c>
      <c r="L333" s="8">
        <f t="shared" si="35"/>
        <v>1.160506</v>
      </c>
      <c r="M333" t="str">
        <f t="shared" si="36"/>
        <v>100-125%</v>
      </c>
      <c r="N333" s="6">
        <f>MIN(H333,G333)*INDEX('2018_commission_structure-Start'!$A$21:$I$24,MATCH(calcs!$D333,'2018_commission_structure-Start'!$A$21:$A$24,0),MATCH(calcs!N$1,'2018_commission_structure-Start'!$A$21:$I$21,0))</f>
        <v>50000</v>
      </c>
      <c r="O333" s="2">
        <f>IF($G333&gt;H333,MIN($G333-H333,I333-H333)*INDEX('2018_commission_structure-Start'!$A$21:$I$24,MATCH(calcs!$D333,'2018_commission_structure-Start'!$A$21:$A$24,0),MATCH(calcs!O$1,'2018_commission_structure-Start'!$A$21:$I$21,0)),0)</f>
        <v>12037.949999999999</v>
      </c>
      <c r="P333" s="2">
        <f>IF($G333&gt;I333,MIN($G333-I333,J333-I333)*INDEX('2018_commission_structure-Start'!$A$21:$I$24,MATCH(calcs!$D333,'2018_commission_structure-Start'!$A$21:$A$24,0),MATCH(calcs!P$1,'2018_commission_structure-Start'!$A$21:$I$21,0)),0)</f>
        <v>0</v>
      </c>
      <c r="Q333" s="2">
        <f>IF($G333&gt;J333,MIN($G333-J333,K333-J333)*INDEX('2018_commission_structure-Start'!$A$21:$I$24,MATCH(calcs!$D333,'2018_commission_structure-Start'!$A$21:$A$24,0),MATCH(calcs!Q$1,'2018_commission_structure-Start'!$A$21:$I$21,0)),0)</f>
        <v>0</v>
      </c>
      <c r="R333" s="6">
        <f>IF(G333&gt;K333,(G333-K333)*INDEX('2018_commission_structure-Start'!$A$21:$I$24,MATCH(calcs!$D333,'2018_commission_structure-Start'!$A$21:$A$24,0),MATCH(calcs!R$1,'2018_commission_structure-Start'!$A$21:$I$21,0)),0)</f>
        <v>0</v>
      </c>
      <c r="S333" s="6">
        <f t="shared" si="41"/>
        <v>62037.95</v>
      </c>
      <c r="T333" s="6">
        <f t="shared" si="37"/>
        <v>111732.95</v>
      </c>
    </row>
    <row r="334" spans="1:20" x14ac:dyDescent="0.3">
      <c r="A334">
        <v>8239612253</v>
      </c>
      <c r="B334" t="s">
        <v>660</v>
      </c>
      <c r="C334" t="s">
        <v>661</v>
      </c>
      <c r="D334" t="s">
        <v>10</v>
      </c>
      <c r="E334" s="2">
        <v>81730</v>
      </c>
      <c r="F334">
        <f>COUNTIF(deals_closed!D:D,base_salary!A334)</f>
        <v>14</v>
      </c>
      <c r="G334" s="2">
        <f>SUMIF(deals_closed!D:D,calcs!A334,deals_closed!C:C)</f>
        <v>539738</v>
      </c>
      <c r="H334" s="2">
        <f>VLOOKUP(D334,'2018_commission_structure-Start'!$A$21:$I$24,9,FALSE)</f>
        <v>750000</v>
      </c>
      <c r="I334" s="6">
        <f t="shared" si="38"/>
        <v>937500</v>
      </c>
      <c r="J334" s="9">
        <f t="shared" si="39"/>
        <v>1125000</v>
      </c>
      <c r="K334" s="9">
        <f t="shared" si="40"/>
        <v>1500000</v>
      </c>
      <c r="L334" s="8">
        <f t="shared" si="35"/>
        <v>0.71965066666666666</v>
      </c>
      <c r="M334" t="str">
        <f t="shared" si="36"/>
        <v>0-100%</v>
      </c>
      <c r="N334" s="6">
        <f>MIN(H334,G334)*INDEX('2018_commission_structure-Start'!$A$21:$I$24,MATCH(calcs!$D334,'2018_commission_structure-Start'!$A$21:$A$24,0),MATCH(calcs!N$1,'2018_commission_structure-Start'!$A$21:$I$21,0))</f>
        <v>80960.7</v>
      </c>
      <c r="O334" s="2">
        <f>IF($G334&gt;H334,MIN($G334-H334,I334-H334)*INDEX('2018_commission_structure-Start'!$A$21:$I$24,MATCH(calcs!$D334,'2018_commission_structure-Start'!$A$21:$A$24,0),MATCH(calcs!O$1,'2018_commission_structure-Start'!$A$21:$I$21,0)),0)</f>
        <v>0</v>
      </c>
      <c r="P334" s="2">
        <f>IF($G334&gt;I334,MIN($G334-I334,J334-I334)*INDEX('2018_commission_structure-Start'!$A$21:$I$24,MATCH(calcs!$D334,'2018_commission_structure-Start'!$A$21:$A$24,0),MATCH(calcs!P$1,'2018_commission_structure-Start'!$A$21:$I$21,0)),0)</f>
        <v>0</v>
      </c>
      <c r="Q334" s="2">
        <f>IF($G334&gt;J334,MIN($G334-J334,K334-J334)*INDEX('2018_commission_structure-Start'!$A$21:$I$24,MATCH(calcs!$D334,'2018_commission_structure-Start'!$A$21:$A$24,0),MATCH(calcs!Q$1,'2018_commission_structure-Start'!$A$21:$I$21,0)),0)</f>
        <v>0</v>
      </c>
      <c r="R334" s="6">
        <f>IF(G334&gt;K334,(G334-K334)*INDEX('2018_commission_structure-Start'!$A$21:$I$24,MATCH(calcs!$D334,'2018_commission_structure-Start'!$A$21:$A$24,0),MATCH(calcs!R$1,'2018_commission_structure-Start'!$A$21:$I$21,0)),0)</f>
        <v>0</v>
      </c>
      <c r="S334" s="6">
        <f t="shared" si="41"/>
        <v>80960.7</v>
      </c>
      <c r="T334" s="6">
        <f t="shared" si="37"/>
        <v>162690.70000000001</v>
      </c>
    </row>
    <row r="335" spans="1:20" x14ac:dyDescent="0.3">
      <c r="A335">
        <v>5422052862</v>
      </c>
      <c r="B335" t="s">
        <v>662</v>
      </c>
      <c r="C335" t="s">
        <v>663</v>
      </c>
      <c r="D335" t="s">
        <v>29</v>
      </c>
      <c r="E335" s="2">
        <v>63500</v>
      </c>
      <c r="F335">
        <f>COUNTIF(deals_closed!D:D,base_salary!A335)</f>
        <v>19</v>
      </c>
      <c r="G335" s="2">
        <f>SUMIF(deals_closed!D:D,calcs!A335,deals_closed!C:C)</f>
        <v>613625</v>
      </c>
      <c r="H335" s="2">
        <f>VLOOKUP(D335,'2018_commission_structure-Start'!$A$21:$I$24,9,FALSE)</f>
        <v>600000</v>
      </c>
      <c r="I335" s="6">
        <f t="shared" si="38"/>
        <v>750000</v>
      </c>
      <c r="J335" s="9">
        <f t="shared" si="39"/>
        <v>900000</v>
      </c>
      <c r="K335" s="9">
        <f t="shared" si="40"/>
        <v>1200000</v>
      </c>
      <c r="L335" s="8">
        <f t="shared" si="35"/>
        <v>1.0227083333333333</v>
      </c>
      <c r="M335" t="str">
        <f t="shared" si="36"/>
        <v>100-125%</v>
      </c>
      <c r="N335" s="6">
        <f>MIN(H335,G335)*INDEX('2018_commission_structure-Start'!$A$21:$I$24,MATCH(calcs!$D335,'2018_commission_structure-Start'!$A$21:$A$24,0),MATCH(calcs!N$1,'2018_commission_structure-Start'!$A$21:$I$21,0))</f>
        <v>78000</v>
      </c>
      <c r="O335" s="2">
        <f>IF($G335&gt;H335,MIN($G335-H335,I335-H335)*INDEX('2018_commission_structure-Start'!$A$21:$I$24,MATCH(calcs!$D335,'2018_commission_structure-Start'!$A$21:$A$24,0),MATCH(calcs!O$1,'2018_commission_structure-Start'!$A$21:$I$21,0)),0)</f>
        <v>2316.25</v>
      </c>
      <c r="P335" s="2">
        <f>IF($G335&gt;I335,MIN($G335-I335,J335-I335)*INDEX('2018_commission_structure-Start'!$A$21:$I$24,MATCH(calcs!$D335,'2018_commission_structure-Start'!$A$21:$A$24,0),MATCH(calcs!P$1,'2018_commission_structure-Start'!$A$21:$I$21,0)),0)</f>
        <v>0</v>
      </c>
      <c r="Q335" s="2">
        <f>IF($G335&gt;J335,MIN($G335-J335,K335-J335)*INDEX('2018_commission_structure-Start'!$A$21:$I$24,MATCH(calcs!$D335,'2018_commission_structure-Start'!$A$21:$A$24,0),MATCH(calcs!Q$1,'2018_commission_structure-Start'!$A$21:$I$21,0)),0)</f>
        <v>0</v>
      </c>
      <c r="R335" s="6">
        <f>IF(G335&gt;K335,(G335-K335)*INDEX('2018_commission_structure-Start'!$A$21:$I$24,MATCH(calcs!$D335,'2018_commission_structure-Start'!$A$21:$A$24,0),MATCH(calcs!R$1,'2018_commission_structure-Start'!$A$21:$I$21,0)),0)</f>
        <v>0</v>
      </c>
      <c r="S335" s="6">
        <f t="shared" si="41"/>
        <v>80316.25</v>
      </c>
      <c r="T335" s="6">
        <f t="shared" si="37"/>
        <v>143816.25</v>
      </c>
    </row>
    <row r="336" spans="1:20" x14ac:dyDescent="0.3">
      <c r="A336">
        <v>8017115954</v>
      </c>
      <c r="B336" t="s">
        <v>664</v>
      </c>
      <c r="C336" t="s">
        <v>665</v>
      </c>
      <c r="D336" t="s">
        <v>29</v>
      </c>
      <c r="E336" s="2">
        <v>53058</v>
      </c>
      <c r="F336">
        <f>COUNTIF(deals_closed!D:D,base_salary!A336)</f>
        <v>21</v>
      </c>
      <c r="G336" s="2">
        <f>SUMIF(deals_closed!D:D,calcs!A336,deals_closed!C:C)</f>
        <v>853386</v>
      </c>
      <c r="H336" s="2">
        <f>VLOOKUP(D336,'2018_commission_structure-Start'!$A$21:$I$24,9,FALSE)</f>
        <v>600000</v>
      </c>
      <c r="I336" s="6">
        <f t="shared" si="38"/>
        <v>750000</v>
      </c>
      <c r="J336" s="9">
        <f t="shared" si="39"/>
        <v>900000</v>
      </c>
      <c r="K336" s="9">
        <f t="shared" si="40"/>
        <v>1200000</v>
      </c>
      <c r="L336" s="8">
        <f t="shared" si="35"/>
        <v>1.42231</v>
      </c>
      <c r="M336" t="str">
        <f t="shared" si="36"/>
        <v>125-150%</v>
      </c>
      <c r="N336" s="6">
        <f>MIN(H336,G336)*INDEX('2018_commission_structure-Start'!$A$21:$I$24,MATCH(calcs!$D336,'2018_commission_structure-Start'!$A$21:$A$24,0),MATCH(calcs!N$1,'2018_commission_structure-Start'!$A$21:$I$21,0))</f>
        <v>78000</v>
      </c>
      <c r="O336" s="2">
        <f>IF($G336&gt;H336,MIN($G336-H336,I336-H336)*INDEX('2018_commission_structure-Start'!$A$21:$I$24,MATCH(calcs!$D336,'2018_commission_structure-Start'!$A$21:$A$24,0),MATCH(calcs!O$1,'2018_commission_structure-Start'!$A$21:$I$21,0)),0)</f>
        <v>25500.000000000004</v>
      </c>
      <c r="P336" s="2">
        <f>IF($G336&gt;I336,MIN($G336-I336,J336-I336)*INDEX('2018_commission_structure-Start'!$A$21:$I$24,MATCH(calcs!$D336,'2018_commission_structure-Start'!$A$21:$A$24,0),MATCH(calcs!P$1,'2018_commission_structure-Start'!$A$21:$I$21,0)),0)</f>
        <v>21711.059999999998</v>
      </c>
      <c r="Q336" s="2">
        <f>IF($G336&gt;J336,MIN($G336-J336,K336-J336)*INDEX('2018_commission_structure-Start'!$A$21:$I$24,MATCH(calcs!$D336,'2018_commission_structure-Start'!$A$21:$A$24,0),MATCH(calcs!Q$1,'2018_commission_structure-Start'!$A$21:$I$21,0)),0)</f>
        <v>0</v>
      </c>
      <c r="R336" s="6">
        <f>IF(G336&gt;K336,(G336-K336)*INDEX('2018_commission_structure-Start'!$A$21:$I$24,MATCH(calcs!$D336,'2018_commission_structure-Start'!$A$21:$A$24,0),MATCH(calcs!R$1,'2018_commission_structure-Start'!$A$21:$I$21,0)),0)</f>
        <v>0</v>
      </c>
      <c r="S336" s="6">
        <f t="shared" si="41"/>
        <v>125211.06</v>
      </c>
      <c r="T336" s="6">
        <f t="shared" si="37"/>
        <v>178269.06</v>
      </c>
    </row>
    <row r="337" spans="1:20" x14ac:dyDescent="0.3">
      <c r="A337">
        <v>9939542542</v>
      </c>
      <c r="B337" t="s">
        <v>666</v>
      </c>
      <c r="C337" t="s">
        <v>667</v>
      </c>
      <c r="D337" t="s">
        <v>10</v>
      </c>
      <c r="E337" s="2">
        <v>85588</v>
      </c>
      <c r="F337">
        <f>COUNTIF(deals_closed!D:D,base_salary!A337)</f>
        <v>31</v>
      </c>
      <c r="G337" s="2">
        <f>SUMIF(deals_closed!D:D,calcs!A337,deals_closed!C:C)</f>
        <v>1280079</v>
      </c>
      <c r="H337" s="2">
        <f>VLOOKUP(D337,'2018_commission_structure-Start'!$A$21:$I$24,9,FALSE)</f>
        <v>750000</v>
      </c>
      <c r="I337" s="6">
        <f t="shared" si="38"/>
        <v>937500</v>
      </c>
      <c r="J337" s="9">
        <f t="shared" si="39"/>
        <v>1125000</v>
      </c>
      <c r="K337" s="9">
        <f t="shared" si="40"/>
        <v>1500000</v>
      </c>
      <c r="L337" s="8">
        <f t="shared" si="35"/>
        <v>1.706772</v>
      </c>
      <c r="M337" t="str">
        <f t="shared" si="36"/>
        <v>150-200%</v>
      </c>
      <c r="N337" s="6">
        <f>MIN(H337,G337)*INDEX('2018_commission_structure-Start'!$A$21:$I$24,MATCH(calcs!$D337,'2018_commission_structure-Start'!$A$21:$A$24,0),MATCH(calcs!N$1,'2018_commission_structure-Start'!$A$21:$I$21,0))</f>
        <v>112500</v>
      </c>
      <c r="O337" s="2">
        <f>IF($G337&gt;H337,MIN($G337-H337,I337-H337)*INDEX('2018_commission_structure-Start'!$A$21:$I$24,MATCH(calcs!$D337,'2018_commission_structure-Start'!$A$21:$A$24,0),MATCH(calcs!O$1,'2018_commission_structure-Start'!$A$21:$I$21,0)),0)</f>
        <v>35625</v>
      </c>
      <c r="P337" s="2">
        <f>IF($G337&gt;I337,MIN($G337-I337,J337-I337)*INDEX('2018_commission_structure-Start'!$A$21:$I$24,MATCH(calcs!$D337,'2018_commission_structure-Start'!$A$21:$A$24,0),MATCH(calcs!P$1,'2018_commission_structure-Start'!$A$21:$I$21,0)),0)</f>
        <v>43125</v>
      </c>
      <c r="Q337" s="2">
        <f>IF($G337&gt;J337,MIN($G337-J337,K337-J337)*INDEX('2018_commission_structure-Start'!$A$21:$I$24,MATCH(calcs!$D337,'2018_commission_structure-Start'!$A$21:$A$24,0),MATCH(calcs!Q$1,'2018_commission_structure-Start'!$A$21:$I$21,0)),0)</f>
        <v>46523.7</v>
      </c>
      <c r="R337" s="6">
        <f>IF(G337&gt;K337,(G337-K337)*INDEX('2018_commission_structure-Start'!$A$21:$I$24,MATCH(calcs!$D337,'2018_commission_structure-Start'!$A$21:$A$24,0),MATCH(calcs!R$1,'2018_commission_structure-Start'!$A$21:$I$21,0)),0)</f>
        <v>0</v>
      </c>
      <c r="S337" s="6">
        <f t="shared" si="41"/>
        <v>237773.7</v>
      </c>
      <c r="T337" s="6">
        <f t="shared" si="37"/>
        <v>323361.7</v>
      </c>
    </row>
    <row r="338" spans="1:20" x14ac:dyDescent="0.3">
      <c r="A338">
        <v>4194897803</v>
      </c>
      <c r="B338" t="s">
        <v>668</v>
      </c>
      <c r="C338" t="s">
        <v>669</v>
      </c>
      <c r="D338" t="s">
        <v>29</v>
      </c>
      <c r="E338" s="2">
        <v>73193</v>
      </c>
      <c r="F338">
        <f>COUNTIF(deals_closed!D:D,base_salary!A338)</f>
        <v>17</v>
      </c>
      <c r="G338" s="2">
        <f>SUMIF(deals_closed!D:D,calcs!A338,deals_closed!C:C)</f>
        <v>520405</v>
      </c>
      <c r="H338" s="2">
        <f>VLOOKUP(D338,'2018_commission_structure-Start'!$A$21:$I$24,9,FALSE)</f>
        <v>600000</v>
      </c>
      <c r="I338" s="6">
        <f t="shared" si="38"/>
        <v>750000</v>
      </c>
      <c r="J338" s="9">
        <f t="shared" si="39"/>
        <v>900000</v>
      </c>
      <c r="K338" s="9">
        <f t="shared" si="40"/>
        <v>1200000</v>
      </c>
      <c r="L338" s="8">
        <f t="shared" si="35"/>
        <v>0.86734166666666668</v>
      </c>
      <c r="M338" t="str">
        <f t="shared" si="36"/>
        <v>0-100%</v>
      </c>
      <c r="N338" s="6">
        <f>MIN(H338,G338)*INDEX('2018_commission_structure-Start'!$A$21:$I$24,MATCH(calcs!$D338,'2018_commission_structure-Start'!$A$21:$A$24,0),MATCH(calcs!N$1,'2018_commission_structure-Start'!$A$21:$I$21,0))</f>
        <v>67652.650000000009</v>
      </c>
      <c r="O338" s="2">
        <f>IF($G338&gt;H338,MIN($G338-H338,I338-H338)*INDEX('2018_commission_structure-Start'!$A$21:$I$24,MATCH(calcs!$D338,'2018_commission_structure-Start'!$A$21:$A$24,0),MATCH(calcs!O$1,'2018_commission_structure-Start'!$A$21:$I$21,0)),0)</f>
        <v>0</v>
      </c>
      <c r="P338" s="2">
        <f>IF($G338&gt;I338,MIN($G338-I338,J338-I338)*INDEX('2018_commission_structure-Start'!$A$21:$I$24,MATCH(calcs!$D338,'2018_commission_structure-Start'!$A$21:$A$24,0),MATCH(calcs!P$1,'2018_commission_structure-Start'!$A$21:$I$21,0)),0)</f>
        <v>0</v>
      </c>
      <c r="Q338" s="2">
        <f>IF($G338&gt;J338,MIN($G338-J338,K338-J338)*INDEX('2018_commission_structure-Start'!$A$21:$I$24,MATCH(calcs!$D338,'2018_commission_structure-Start'!$A$21:$A$24,0),MATCH(calcs!Q$1,'2018_commission_structure-Start'!$A$21:$I$21,0)),0)</f>
        <v>0</v>
      </c>
      <c r="R338" s="6">
        <f>IF(G338&gt;K338,(G338-K338)*INDEX('2018_commission_structure-Start'!$A$21:$I$24,MATCH(calcs!$D338,'2018_commission_structure-Start'!$A$21:$A$24,0),MATCH(calcs!R$1,'2018_commission_structure-Start'!$A$21:$I$21,0)),0)</f>
        <v>0</v>
      </c>
      <c r="S338" s="6">
        <f t="shared" si="41"/>
        <v>67652.650000000009</v>
      </c>
      <c r="T338" s="6">
        <f t="shared" si="37"/>
        <v>140845.65000000002</v>
      </c>
    </row>
    <row r="339" spans="1:20" x14ac:dyDescent="0.3">
      <c r="A339">
        <v>9052475601</v>
      </c>
      <c r="B339" t="s">
        <v>670</v>
      </c>
      <c r="C339" t="s">
        <v>671</v>
      </c>
      <c r="D339" t="s">
        <v>10</v>
      </c>
      <c r="E339" s="2">
        <v>77596</v>
      </c>
      <c r="F339">
        <f>COUNTIF(deals_closed!D:D,base_salary!A339)</f>
        <v>15</v>
      </c>
      <c r="G339" s="2">
        <f>SUMIF(deals_closed!D:D,calcs!A339,deals_closed!C:C)</f>
        <v>463959</v>
      </c>
      <c r="H339" s="2">
        <f>VLOOKUP(D339,'2018_commission_structure-Start'!$A$21:$I$24,9,FALSE)</f>
        <v>750000</v>
      </c>
      <c r="I339" s="6">
        <f t="shared" si="38"/>
        <v>937500</v>
      </c>
      <c r="J339" s="9">
        <f t="shared" si="39"/>
        <v>1125000</v>
      </c>
      <c r="K339" s="9">
        <f t="shared" si="40"/>
        <v>1500000</v>
      </c>
      <c r="L339" s="8">
        <f t="shared" si="35"/>
        <v>0.61861200000000005</v>
      </c>
      <c r="M339" t="str">
        <f t="shared" si="36"/>
        <v>0-100%</v>
      </c>
      <c r="N339" s="6">
        <f>MIN(H339,G339)*INDEX('2018_commission_structure-Start'!$A$21:$I$24,MATCH(calcs!$D339,'2018_commission_structure-Start'!$A$21:$A$24,0),MATCH(calcs!N$1,'2018_commission_structure-Start'!$A$21:$I$21,0))</f>
        <v>69593.849999999991</v>
      </c>
      <c r="O339" s="2">
        <f>IF($G339&gt;H339,MIN($G339-H339,I339-H339)*INDEX('2018_commission_structure-Start'!$A$21:$I$24,MATCH(calcs!$D339,'2018_commission_structure-Start'!$A$21:$A$24,0),MATCH(calcs!O$1,'2018_commission_structure-Start'!$A$21:$I$21,0)),0)</f>
        <v>0</v>
      </c>
      <c r="P339" s="2">
        <f>IF($G339&gt;I339,MIN($G339-I339,J339-I339)*INDEX('2018_commission_structure-Start'!$A$21:$I$24,MATCH(calcs!$D339,'2018_commission_structure-Start'!$A$21:$A$24,0),MATCH(calcs!P$1,'2018_commission_structure-Start'!$A$21:$I$21,0)),0)</f>
        <v>0</v>
      </c>
      <c r="Q339" s="2">
        <f>IF($G339&gt;J339,MIN($G339-J339,K339-J339)*INDEX('2018_commission_structure-Start'!$A$21:$I$24,MATCH(calcs!$D339,'2018_commission_structure-Start'!$A$21:$A$24,0),MATCH(calcs!Q$1,'2018_commission_structure-Start'!$A$21:$I$21,0)),0)</f>
        <v>0</v>
      </c>
      <c r="R339" s="6">
        <f>IF(G339&gt;K339,(G339-K339)*INDEX('2018_commission_structure-Start'!$A$21:$I$24,MATCH(calcs!$D339,'2018_commission_structure-Start'!$A$21:$A$24,0),MATCH(calcs!R$1,'2018_commission_structure-Start'!$A$21:$I$21,0)),0)</f>
        <v>0</v>
      </c>
      <c r="S339" s="6">
        <f t="shared" si="41"/>
        <v>69593.849999999991</v>
      </c>
      <c r="T339" s="6">
        <f t="shared" si="37"/>
        <v>147189.84999999998</v>
      </c>
    </row>
    <row r="340" spans="1:20" x14ac:dyDescent="0.3">
      <c r="A340">
        <v>6402318035</v>
      </c>
      <c r="B340" t="s">
        <v>672</v>
      </c>
      <c r="C340" t="s">
        <v>673</v>
      </c>
      <c r="D340" t="s">
        <v>7</v>
      </c>
      <c r="E340" s="2">
        <v>51501</v>
      </c>
      <c r="F340">
        <f>COUNTIF(deals_closed!D:D,base_salary!A340)</f>
        <v>20</v>
      </c>
      <c r="G340" s="2">
        <f>SUMIF(deals_closed!D:D,calcs!A340,deals_closed!C:C)</f>
        <v>656820</v>
      </c>
      <c r="H340" s="2">
        <f>VLOOKUP(D340,'2018_commission_structure-Start'!$A$21:$I$24,9,FALSE)</f>
        <v>500000</v>
      </c>
      <c r="I340" s="6">
        <f t="shared" si="38"/>
        <v>625000</v>
      </c>
      <c r="J340" s="9">
        <f t="shared" si="39"/>
        <v>750000</v>
      </c>
      <c r="K340" s="9">
        <f t="shared" si="40"/>
        <v>1000000</v>
      </c>
      <c r="L340" s="8">
        <f t="shared" si="35"/>
        <v>1.3136399999999999</v>
      </c>
      <c r="M340" t="str">
        <f t="shared" si="36"/>
        <v>125-150%</v>
      </c>
      <c r="N340" s="6">
        <f>MIN(H340,G340)*INDEX('2018_commission_structure-Start'!$A$21:$I$24,MATCH(calcs!$D340,'2018_commission_structure-Start'!$A$21:$A$24,0),MATCH(calcs!N$1,'2018_commission_structure-Start'!$A$21:$I$21,0))</f>
        <v>50000</v>
      </c>
      <c r="O340" s="2">
        <f>IF($G340&gt;H340,MIN($G340-H340,I340-H340)*INDEX('2018_commission_structure-Start'!$A$21:$I$24,MATCH(calcs!$D340,'2018_commission_structure-Start'!$A$21:$A$24,0),MATCH(calcs!O$1,'2018_commission_structure-Start'!$A$21:$I$21,0)),0)</f>
        <v>18750</v>
      </c>
      <c r="P340" s="2">
        <f>IF($G340&gt;I340,MIN($G340-I340,J340-I340)*INDEX('2018_commission_structure-Start'!$A$21:$I$24,MATCH(calcs!$D340,'2018_commission_structure-Start'!$A$21:$A$24,0),MATCH(calcs!P$1,'2018_commission_structure-Start'!$A$21:$I$21,0)),0)</f>
        <v>5727.5999999999995</v>
      </c>
      <c r="Q340" s="2">
        <f>IF($G340&gt;J340,MIN($G340-J340,K340-J340)*INDEX('2018_commission_structure-Start'!$A$21:$I$24,MATCH(calcs!$D340,'2018_commission_structure-Start'!$A$21:$A$24,0),MATCH(calcs!Q$1,'2018_commission_structure-Start'!$A$21:$I$21,0)),0)</f>
        <v>0</v>
      </c>
      <c r="R340" s="6">
        <f>IF(G340&gt;K340,(G340-K340)*INDEX('2018_commission_structure-Start'!$A$21:$I$24,MATCH(calcs!$D340,'2018_commission_structure-Start'!$A$21:$A$24,0),MATCH(calcs!R$1,'2018_commission_structure-Start'!$A$21:$I$21,0)),0)</f>
        <v>0</v>
      </c>
      <c r="S340" s="6">
        <f t="shared" si="41"/>
        <v>74477.600000000006</v>
      </c>
      <c r="T340" s="6">
        <f t="shared" si="37"/>
        <v>125978.6</v>
      </c>
    </row>
    <row r="341" spans="1:20" x14ac:dyDescent="0.3">
      <c r="A341">
        <v>7281103514</v>
      </c>
      <c r="B341" t="s">
        <v>674</v>
      </c>
      <c r="C341" t="s">
        <v>675</v>
      </c>
      <c r="D341" t="s">
        <v>29</v>
      </c>
      <c r="E341" s="2">
        <v>56065</v>
      </c>
      <c r="F341">
        <f>COUNTIF(deals_closed!D:D,base_salary!A341)</f>
        <v>24</v>
      </c>
      <c r="G341" s="2">
        <f>SUMIF(deals_closed!D:D,calcs!A341,deals_closed!C:C)</f>
        <v>937239</v>
      </c>
      <c r="H341" s="2">
        <f>VLOOKUP(D341,'2018_commission_structure-Start'!$A$21:$I$24,9,FALSE)</f>
        <v>600000</v>
      </c>
      <c r="I341" s="6">
        <f t="shared" si="38"/>
        <v>750000</v>
      </c>
      <c r="J341" s="9">
        <f t="shared" si="39"/>
        <v>900000</v>
      </c>
      <c r="K341" s="9">
        <f t="shared" si="40"/>
        <v>1200000</v>
      </c>
      <c r="L341" s="8">
        <f t="shared" si="35"/>
        <v>1.562065</v>
      </c>
      <c r="M341" t="str">
        <f t="shared" si="36"/>
        <v>150-200%</v>
      </c>
      <c r="N341" s="6">
        <f>MIN(H341,G341)*INDEX('2018_commission_structure-Start'!$A$21:$I$24,MATCH(calcs!$D341,'2018_commission_structure-Start'!$A$21:$A$24,0),MATCH(calcs!N$1,'2018_commission_structure-Start'!$A$21:$I$21,0))</f>
        <v>78000</v>
      </c>
      <c r="O341" s="2">
        <f>IF($G341&gt;H341,MIN($G341-H341,I341-H341)*INDEX('2018_commission_structure-Start'!$A$21:$I$24,MATCH(calcs!$D341,'2018_commission_structure-Start'!$A$21:$A$24,0),MATCH(calcs!O$1,'2018_commission_structure-Start'!$A$21:$I$21,0)),0)</f>
        <v>25500.000000000004</v>
      </c>
      <c r="P341" s="2">
        <f>IF($G341&gt;I341,MIN($G341-I341,J341-I341)*INDEX('2018_commission_structure-Start'!$A$21:$I$24,MATCH(calcs!$D341,'2018_commission_structure-Start'!$A$21:$A$24,0),MATCH(calcs!P$1,'2018_commission_structure-Start'!$A$21:$I$21,0)),0)</f>
        <v>31500</v>
      </c>
      <c r="Q341" s="2">
        <f>IF($G341&gt;J341,MIN($G341-J341,K341-J341)*INDEX('2018_commission_structure-Start'!$A$21:$I$24,MATCH(calcs!$D341,'2018_commission_structure-Start'!$A$21:$A$24,0),MATCH(calcs!Q$1,'2018_commission_structure-Start'!$A$21:$I$21,0)),0)</f>
        <v>9682.1400000000012</v>
      </c>
      <c r="R341" s="6">
        <f>IF(G341&gt;K341,(G341-K341)*INDEX('2018_commission_structure-Start'!$A$21:$I$24,MATCH(calcs!$D341,'2018_commission_structure-Start'!$A$21:$A$24,0),MATCH(calcs!R$1,'2018_commission_structure-Start'!$A$21:$I$21,0)),0)</f>
        <v>0</v>
      </c>
      <c r="S341" s="6">
        <f t="shared" si="41"/>
        <v>144682.14000000001</v>
      </c>
      <c r="T341" s="6">
        <f t="shared" si="37"/>
        <v>200747.14</v>
      </c>
    </row>
    <row r="342" spans="1:20" x14ac:dyDescent="0.3">
      <c r="A342">
        <v>6358114417</v>
      </c>
      <c r="B342" t="s">
        <v>676</v>
      </c>
      <c r="C342" t="s">
        <v>677</v>
      </c>
      <c r="D342" t="s">
        <v>29</v>
      </c>
      <c r="E342" s="2">
        <v>51000</v>
      </c>
      <c r="F342">
        <f>COUNTIF(deals_closed!D:D,base_salary!A342)</f>
        <v>16</v>
      </c>
      <c r="G342" s="2">
        <f>SUMIF(deals_closed!D:D,calcs!A342,deals_closed!C:C)</f>
        <v>495156</v>
      </c>
      <c r="H342" s="2">
        <f>VLOOKUP(D342,'2018_commission_structure-Start'!$A$21:$I$24,9,FALSE)</f>
        <v>600000</v>
      </c>
      <c r="I342" s="6">
        <f t="shared" si="38"/>
        <v>750000</v>
      </c>
      <c r="J342" s="9">
        <f t="shared" si="39"/>
        <v>900000</v>
      </c>
      <c r="K342" s="9">
        <f t="shared" si="40"/>
        <v>1200000</v>
      </c>
      <c r="L342" s="8">
        <f t="shared" si="35"/>
        <v>0.82525999999999999</v>
      </c>
      <c r="M342" t="str">
        <f t="shared" si="36"/>
        <v>0-100%</v>
      </c>
      <c r="N342" s="6">
        <f>MIN(H342,G342)*INDEX('2018_commission_structure-Start'!$A$21:$I$24,MATCH(calcs!$D342,'2018_commission_structure-Start'!$A$21:$A$24,0),MATCH(calcs!N$1,'2018_commission_structure-Start'!$A$21:$I$21,0))</f>
        <v>64370.28</v>
      </c>
      <c r="O342" s="2">
        <f>IF($G342&gt;H342,MIN($G342-H342,I342-H342)*INDEX('2018_commission_structure-Start'!$A$21:$I$24,MATCH(calcs!$D342,'2018_commission_structure-Start'!$A$21:$A$24,0),MATCH(calcs!O$1,'2018_commission_structure-Start'!$A$21:$I$21,0)),0)</f>
        <v>0</v>
      </c>
      <c r="P342" s="2">
        <f>IF($G342&gt;I342,MIN($G342-I342,J342-I342)*INDEX('2018_commission_structure-Start'!$A$21:$I$24,MATCH(calcs!$D342,'2018_commission_structure-Start'!$A$21:$A$24,0),MATCH(calcs!P$1,'2018_commission_structure-Start'!$A$21:$I$21,0)),0)</f>
        <v>0</v>
      </c>
      <c r="Q342" s="2">
        <f>IF($G342&gt;J342,MIN($G342-J342,K342-J342)*INDEX('2018_commission_structure-Start'!$A$21:$I$24,MATCH(calcs!$D342,'2018_commission_structure-Start'!$A$21:$A$24,0),MATCH(calcs!Q$1,'2018_commission_structure-Start'!$A$21:$I$21,0)),0)</f>
        <v>0</v>
      </c>
      <c r="R342" s="6">
        <f>IF(G342&gt;K342,(G342-K342)*INDEX('2018_commission_structure-Start'!$A$21:$I$24,MATCH(calcs!$D342,'2018_commission_structure-Start'!$A$21:$A$24,0),MATCH(calcs!R$1,'2018_commission_structure-Start'!$A$21:$I$21,0)),0)</f>
        <v>0</v>
      </c>
      <c r="S342" s="6">
        <f t="shared" si="41"/>
        <v>64370.28</v>
      </c>
      <c r="T342" s="6">
        <f t="shared" si="37"/>
        <v>115370.28</v>
      </c>
    </row>
    <row r="343" spans="1:20" x14ac:dyDescent="0.3">
      <c r="A343">
        <v>8703756602</v>
      </c>
      <c r="B343" t="s">
        <v>325</v>
      </c>
      <c r="C343" t="s">
        <v>678</v>
      </c>
      <c r="D343" t="s">
        <v>7</v>
      </c>
      <c r="E343" s="2">
        <v>54119</v>
      </c>
      <c r="F343">
        <f>COUNTIF(deals_closed!D:D,base_salary!A343)</f>
        <v>14</v>
      </c>
      <c r="G343" s="2">
        <f>SUMIF(deals_closed!D:D,calcs!A343,deals_closed!C:C)</f>
        <v>550691</v>
      </c>
      <c r="H343" s="2">
        <f>VLOOKUP(D343,'2018_commission_structure-Start'!$A$21:$I$24,9,FALSE)</f>
        <v>500000</v>
      </c>
      <c r="I343" s="6">
        <f t="shared" si="38"/>
        <v>625000</v>
      </c>
      <c r="J343" s="9">
        <f t="shared" si="39"/>
        <v>750000</v>
      </c>
      <c r="K343" s="9">
        <f t="shared" si="40"/>
        <v>1000000</v>
      </c>
      <c r="L343" s="8">
        <f t="shared" si="35"/>
        <v>1.1013820000000001</v>
      </c>
      <c r="M343" t="str">
        <f t="shared" si="36"/>
        <v>100-125%</v>
      </c>
      <c r="N343" s="6">
        <f>MIN(H343,G343)*INDEX('2018_commission_structure-Start'!$A$21:$I$24,MATCH(calcs!$D343,'2018_commission_structure-Start'!$A$21:$A$24,0),MATCH(calcs!N$1,'2018_commission_structure-Start'!$A$21:$I$21,0))</f>
        <v>50000</v>
      </c>
      <c r="O343" s="2">
        <f>IF($G343&gt;H343,MIN($G343-H343,I343-H343)*INDEX('2018_commission_structure-Start'!$A$21:$I$24,MATCH(calcs!$D343,'2018_commission_structure-Start'!$A$21:$A$24,0),MATCH(calcs!O$1,'2018_commission_structure-Start'!$A$21:$I$21,0)),0)</f>
        <v>7603.65</v>
      </c>
      <c r="P343" s="2">
        <f>IF($G343&gt;I343,MIN($G343-I343,J343-I343)*INDEX('2018_commission_structure-Start'!$A$21:$I$24,MATCH(calcs!$D343,'2018_commission_structure-Start'!$A$21:$A$24,0),MATCH(calcs!P$1,'2018_commission_structure-Start'!$A$21:$I$21,0)),0)</f>
        <v>0</v>
      </c>
      <c r="Q343" s="2">
        <f>IF($G343&gt;J343,MIN($G343-J343,K343-J343)*INDEX('2018_commission_structure-Start'!$A$21:$I$24,MATCH(calcs!$D343,'2018_commission_structure-Start'!$A$21:$A$24,0),MATCH(calcs!Q$1,'2018_commission_structure-Start'!$A$21:$I$21,0)),0)</f>
        <v>0</v>
      </c>
      <c r="R343" s="6">
        <f>IF(G343&gt;K343,(G343-K343)*INDEX('2018_commission_structure-Start'!$A$21:$I$24,MATCH(calcs!$D343,'2018_commission_structure-Start'!$A$21:$A$24,0),MATCH(calcs!R$1,'2018_commission_structure-Start'!$A$21:$I$21,0)),0)</f>
        <v>0</v>
      </c>
      <c r="S343" s="6">
        <f t="shared" si="41"/>
        <v>57603.65</v>
      </c>
      <c r="T343" s="6">
        <f t="shared" si="37"/>
        <v>111722.65</v>
      </c>
    </row>
    <row r="344" spans="1:20" x14ac:dyDescent="0.3">
      <c r="A344">
        <v>5861892008</v>
      </c>
      <c r="B344" t="s">
        <v>679</v>
      </c>
      <c r="C344" t="s">
        <v>680</v>
      </c>
      <c r="D344" t="s">
        <v>10</v>
      </c>
      <c r="E344" s="2">
        <v>98780</v>
      </c>
      <c r="F344">
        <f>COUNTIF(deals_closed!D:D,base_salary!A344)</f>
        <v>22</v>
      </c>
      <c r="G344" s="2">
        <f>SUMIF(deals_closed!D:D,calcs!A344,deals_closed!C:C)</f>
        <v>789567</v>
      </c>
      <c r="H344" s="2">
        <f>VLOOKUP(D344,'2018_commission_structure-Start'!$A$21:$I$24,9,FALSE)</f>
        <v>750000</v>
      </c>
      <c r="I344" s="6">
        <f t="shared" si="38"/>
        <v>937500</v>
      </c>
      <c r="J344" s="9">
        <f t="shared" si="39"/>
        <v>1125000</v>
      </c>
      <c r="K344" s="9">
        <f t="shared" si="40"/>
        <v>1500000</v>
      </c>
      <c r="L344" s="8">
        <f t="shared" si="35"/>
        <v>1.052756</v>
      </c>
      <c r="M344" t="str">
        <f t="shared" si="36"/>
        <v>100-125%</v>
      </c>
      <c r="N344" s="6">
        <f>MIN(H344,G344)*INDEX('2018_commission_structure-Start'!$A$21:$I$24,MATCH(calcs!$D344,'2018_commission_structure-Start'!$A$21:$A$24,0),MATCH(calcs!N$1,'2018_commission_structure-Start'!$A$21:$I$21,0))</f>
        <v>112500</v>
      </c>
      <c r="O344" s="2">
        <f>IF($G344&gt;H344,MIN($G344-H344,I344-H344)*INDEX('2018_commission_structure-Start'!$A$21:$I$24,MATCH(calcs!$D344,'2018_commission_structure-Start'!$A$21:$A$24,0),MATCH(calcs!O$1,'2018_commission_structure-Start'!$A$21:$I$21,0)),0)</f>
        <v>7517.7300000000005</v>
      </c>
      <c r="P344" s="2">
        <f>IF($G344&gt;I344,MIN($G344-I344,J344-I344)*INDEX('2018_commission_structure-Start'!$A$21:$I$24,MATCH(calcs!$D344,'2018_commission_structure-Start'!$A$21:$A$24,0),MATCH(calcs!P$1,'2018_commission_structure-Start'!$A$21:$I$21,0)),0)</f>
        <v>0</v>
      </c>
      <c r="Q344" s="2">
        <f>IF($G344&gt;J344,MIN($G344-J344,K344-J344)*INDEX('2018_commission_structure-Start'!$A$21:$I$24,MATCH(calcs!$D344,'2018_commission_structure-Start'!$A$21:$A$24,0),MATCH(calcs!Q$1,'2018_commission_structure-Start'!$A$21:$I$21,0)),0)</f>
        <v>0</v>
      </c>
      <c r="R344" s="6">
        <f>IF(G344&gt;K344,(G344-K344)*INDEX('2018_commission_structure-Start'!$A$21:$I$24,MATCH(calcs!$D344,'2018_commission_structure-Start'!$A$21:$A$24,0),MATCH(calcs!R$1,'2018_commission_structure-Start'!$A$21:$I$21,0)),0)</f>
        <v>0</v>
      </c>
      <c r="S344" s="6">
        <f t="shared" si="41"/>
        <v>120017.73</v>
      </c>
      <c r="T344" s="6">
        <f t="shared" si="37"/>
        <v>218797.72999999998</v>
      </c>
    </row>
    <row r="345" spans="1:20" x14ac:dyDescent="0.3">
      <c r="A345">
        <v>1268934771</v>
      </c>
      <c r="B345" t="s">
        <v>681</v>
      </c>
      <c r="C345" t="s">
        <v>682</v>
      </c>
      <c r="D345" t="s">
        <v>29</v>
      </c>
      <c r="E345" s="2">
        <v>50003</v>
      </c>
      <c r="F345">
        <f>COUNTIF(deals_closed!D:D,base_salary!A345)</f>
        <v>18</v>
      </c>
      <c r="G345" s="2">
        <f>SUMIF(deals_closed!D:D,calcs!A345,deals_closed!C:C)</f>
        <v>503681</v>
      </c>
      <c r="H345" s="2">
        <f>VLOOKUP(D345,'2018_commission_structure-Start'!$A$21:$I$24,9,FALSE)</f>
        <v>600000</v>
      </c>
      <c r="I345" s="6">
        <f t="shared" si="38"/>
        <v>750000</v>
      </c>
      <c r="J345" s="9">
        <f t="shared" si="39"/>
        <v>900000</v>
      </c>
      <c r="K345" s="9">
        <f t="shared" si="40"/>
        <v>1200000</v>
      </c>
      <c r="L345" s="8">
        <f t="shared" si="35"/>
        <v>0.83946833333333337</v>
      </c>
      <c r="M345" t="str">
        <f t="shared" si="36"/>
        <v>0-100%</v>
      </c>
      <c r="N345" s="6">
        <f>MIN(H345,G345)*INDEX('2018_commission_structure-Start'!$A$21:$I$24,MATCH(calcs!$D345,'2018_commission_structure-Start'!$A$21:$A$24,0),MATCH(calcs!N$1,'2018_commission_structure-Start'!$A$21:$I$21,0))</f>
        <v>65478.53</v>
      </c>
      <c r="O345" s="2">
        <f>IF($G345&gt;H345,MIN($G345-H345,I345-H345)*INDEX('2018_commission_structure-Start'!$A$21:$I$24,MATCH(calcs!$D345,'2018_commission_structure-Start'!$A$21:$A$24,0),MATCH(calcs!O$1,'2018_commission_structure-Start'!$A$21:$I$21,0)),0)</f>
        <v>0</v>
      </c>
      <c r="P345" s="2">
        <f>IF($G345&gt;I345,MIN($G345-I345,J345-I345)*INDEX('2018_commission_structure-Start'!$A$21:$I$24,MATCH(calcs!$D345,'2018_commission_structure-Start'!$A$21:$A$24,0),MATCH(calcs!P$1,'2018_commission_structure-Start'!$A$21:$I$21,0)),0)</f>
        <v>0</v>
      </c>
      <c r="Q345" s="2">
        <f>IF($G345&gt;J345,MIN($G345-J345,K345-J345)*INDEX('2018_commission_structure-Start'!$A$21:$I$24,MATCH(calcs!$D345,'2018_commission_structure-Start'!$A$21:$A$24,0),MATCH(calcs!Q$1,'2018_commission_structure-Start'!$A$21:$I$21,0)),0)</f>
        <v>0</v>
      </c>
      <c r="R345" s="6">
        <f>IF(G345&gt;K345,(G345-K345)*INDEX('2018_commission_structure-Start'!$A$21:$I$24,MATCH(calcs!$D345,'2018_commission_structure-Start'!$A$21:$A$24,0),MATCH(calcs!R$1,'2018_commission_structure-Start'!$A$21:$I$21,0)),0)</f>
        <v>0</v>
      </c>
      <c r="S345" s="6">
        <f t="shared" si="41"/>
        <v>65478.53</v>
      </c>
      <c r="T345" s="6">
        <f t="shared" si="37"/>
        <v>115481.53</v>
      </c>
    </row>
    <row r="346" spans="1:20" x14ac:dyDescent="0.3">
      <c r="A346">
        <v>532074068</v>
      </c>
      <c r="B346" t="s">
        <v>683</v>
      </c>
      <c r="C346" t="s">
        <v>684</v>
      </c>
      <c r="D346" t="s">
        <v>29</v>
      </c>
      <c r="E346" s="2">
        <v>58609</v>
      </c>
      <c r="F346">
        <f>COUNTIF(deals_closed!D:D,base_salary!A346)</f>
        <v>23</v>
      </c>
      <c r="G346" s="2">
        <f>SUMIF(deals_closed!D:D,calcs!A346,deals_closed!C:C)</f>
        <v>734546</v>
      </c>
      <c r="H346" s="2">
        <f>VLOOKUP(D346,'2018_commission_structure-Start'!$A$21:$I$24,9,FALSE)</f>
        <v>600000</v>
      </c>
      <c r="I346" s="6">
        <f t="shared" si="38"/>
        <v>750000</v>
      </c>
      <c r="J346" s="9">
        <f t="shared" si="39"/>
        <v>900000</v>
      </c>
      <c r="K346" s="9">
        <f t="shared" si="40"/>
        <v>1200000</v>
      </c>
      <c r="L346" s="8">
        <f t="shared" si="35"/>
        <v>1.2242433333333334</v>
      </c>
      <c r="M346" t="str">
        <f t="shared" si="36"/>
        <v>100-125%</v>
      </c>
      <c r="N346" s="6">
        <f>MIN(H346,G346)*INDEX('2018_commission_structure-Start'!$A$21:$I$24,MATCH(calcs!$D346,'2018_commission_structure-Start'!$A$21:$A$24,0),MATCH(calcs!N$1,'2018_commission_structure-Start'!$A$21:$I$21,0))</f>
        <v>78000</v>
      </c>
      <c r="O346" s="2">
        <f>IF($G346&gt;H346,MIN($G346-H346,I346-H346)*INDEX('2018_commission_structure-Start'!$A$21:$I$24,MATCH(calcs!$D346,'2018_commission_structure-Start'!$A$21:$A$24,0),MATCH(calcs!O$1,'2018_commission_structure-Start'!$A$21:$I$21,0)),0)</f>
        <v>22872.820000000003</v>
      </c>
      <c r="P346" s="2">
        <f>IF($G346&gt;I346,MIN($G346-I346,J346-I346)*INDEX('2018_commission_structure-Start'!$A$21:$I$24,MATCH(calcs!$D346,'2018_commission_structure-Start'!$A$21:$A$24,0),MATCH(calcs!P$1,'2018_commission_structure-Start'!$A$21:$I$21,0)),0)</f>
        <v>0</v>
      </c>
      <c r="Q346" s="2">
        <f>IF($G346&gt;J346,MIN($G346-J346,K346-J346)*INDEX('2018_commission_structure-Start'!$A$21:$I$24,MATCH(calcs!$D346,'2018_commission_structure-Start'!$A$21:$A$24,0),MATCH(calcs!Q$1,'2018_commission_structure-Start'!$A$21:$I$21,0)),0)</f>
        <v>0</v>
      </c>
      <c r="R346" s="6">
        <f>IF(G346&gt;K346,(G346-K346)*INDEX('2018_commission_structure-Start'!$A$21:$I$24,MATCH(calcs!$D346,'2018_commission_structure-Start'!$A$21:$A$24,0),MATCH(calcs!R$1,'2018_commission_structure-Start'!$A$21:$I$21,0)),0)</f>
        <v>0</v>
      </c>
      <c r="S346" s="6">
        <f t="shared" si="41"/>
        <v>100872.82</v>
      </c>
      <c r="T346" s="6">
        <f t="shared" si="37"/>
        <v>159481.82</v>
      </c>
    </row>
    <row r="347" spans="1:20" x14ac:dyDescent="0.3">
      <c r="A347">
        <v>1439916314</v>
      </c>
      <c r="B347" t="s">
        <v>685</v>
      </c>
      <c r="C347" t="s">
        <v>686</v>
      </c>
      <c r="D347" t="s">
        <v>7</v>
      </c>
      <c r="E347" s="2">
        <v>48869</v>
      </c>
      <c r="F347">
        <f>COUNTIF(deals_closed!D:D,base_salary!A347)</f>
        <v>15</v>
      </c>
      <c r="G347" s="2">
        <f>SUMIF(deals_closed!D:D,calcs!A347,deals_closed!C:C)</f>
        <v>493637</v>
      </c>
      <c r="H347" s="2">
        <f>VLOOKUP(D347,'2018_commission_structure-Start'!$A$21:$I$24,9,FALSE)</f>
        <v>500000</v>
      </c>
      <c r="I347" s="6">
        <f t="shared" si="38"/>
        <v>625000</v>
      </c>
      <c r="J347" s="9">
        <f t="shared" si="39"/>
        <v>750000</v>
      </c>
      <c r="K347" s="9">
        <f t="shared" si="40"/>
        <v>1000000</v>
      </c>
      <c r="L347" s="8">
        <f t="shared" si="35"/>
        <v>0.98727399999999998</v>
      </c>
      <c r="M347" t="str">
        <f t="shared" si="36"/>
        <v>0-100%</v>
      </c>
      <c r="N347" s="6">
        <f>MIN(H347,G347)*INDEX('2018_commission_structure-Start'!$A$21:$I$24,MATCH(calcs!$D347,'2018_commission_structure-Start'!$A$21:$A$24,0),MATCH(calcs!N$1,'2018_commission_structure-Start'!$A$21:$I$21,0))</f>
        <v>49363.700000000004</v>
      </c>
      <c r="O347" s="2">
        <f>IF($G347&gt;H347,MIN($G347-H347,I347-H347)*INDEX('2018_commission_structure-Start'!$A$21:$I$24,MATCH(calcs!$D347,'2018_commission_structure-Start'!$A$21:$A$24,0),MATCH(calcs!O$1,'2018_commission_structure-Start'!$A$21:$I$21,0)),0)</f>
        <v>0</v>
      </c>
      <c r="P347" s="2">
        <f>IF($G347&gt;I347,MIN($G347-I347,J347-I347)*INDEX('2018_commission_structure-Start'!$A$21:$I$24,MATCH(calcs!$D347,'2018_commission_structure-Start'!$A$21:$A$24,0),MATCH(calcs!P$1,'2018_commission_structure-Start'!$A$21:$I$21,0)),0)</f>
        <v>0</v>
      </c>
      <c r="Q347" s="2">
        <f>IF($G347&gt;J347,MIN($G347-J347,K347-J347)*INDEX('2018_commission_structure-Start'!$A$21:$I$24,MATCH(calcs!$D347,'2018_commission_structure-Start'!$A$21:$A$24,0),MATCH(calcs!Q$1,'2018_commission_structure-Start'!$A$21:$I$21,0)),0)</f>
        <v>0</v>
      </c>
      <c r="R347" s="6">
        <f>IF(G347&gt;K347,(G347-K347)*INDEX('2018_commission_structure-Start'!$A$21:$I$24,MATCH(calcs!$D347,'2018_commission_structure-Start'!$A$21:$A$24,0),MATCH(calcs!R$1,'2018_commission_structure-Start'!$A$21:$I$21,0)),0)</f>
        <v>0</v>
      </c>
      <c r="S347" s="6">
        <f t="shared" si="41"/>
        <v>49363.700000000004</v>
      </c>
      <c r="T347" s="6">
        <f t="shared" si="37"/>
        <v>98232.700000000012</v>
      </c>
    </row>
    <row r="348" spans="1:20" x14ac:dyDescent="0.3">
      <c r="A348">
        <v>1992195951</v>
      </c>
      <c r="B348" t="s">
        <v>687</v>
      </c>
      <c r="C348" t="s">
        <v>688</v>
      </c>
      <c r="D348" t="s">
        <v>7</v>
      </c>
      <c r="E348" s="2">
        <v>49870</v>
      </c>
      <c r="F348">
        <f>COUNTIF(deals_closed!D:D,base_salary!A348)</f>
        <v>21</v>
      </c>
      <c r="G348" s="2">
        <f>SUMIF(deals_closed!D:D,calcs!A348,deals_closed!C:C)</f>
        <v>664445</v>
      </c>
      <c r="H348" s="2">
        <f>VLOOKUP(D348,'2018_commission_structure-Start'!$A$21:$I$24,9,FALSE)</f>
        <v>500000</v>
      </c>
      <c r="I348" s="6">
        <f t="shared" si="38"/>
        <v>625000</v>
      </c>
      <c r="J348" s="9">
        <f t="shared" si="39"/>
        <v>750000</v>
      </c>
      <c r="K348" s="9">
        <f t="shared" si="40"/>
        <v>1000000</v>
      </c>
      <c r="L348" s="8">
        <f t="shared" si="35"/>
        <v>1.3288899999999999</v>
      </c>
      <c r="M348" t="str">
        <f t="shared" si="36"/>
        <v>125-150%</v>
      </c>
      <c r="N348" s="6">
        <f>MIN(H348,G348)*INDEX('2018_commission_structure-Start'!$A$21:$I$24,MATCH(calcs!$D348,'2018_commission_structure-Start'!$A$21:$A$24,0),MATCH(calcs!N$1,'2018_commission_structure-Start'!$A$21:$I$21,0))</f>
        <v>50000</v>
      </c>
      <c r="O348" s="2">
        <f>IF($G348&gt;H348,MIN($G348-H348,I348-H348)*INDEX('2018_commission_structure-Start'!$A$21:$I$24,MATCH(calcs!$D348,'2018_commission_structure-Start'!$A$21:$A$24,0),MATCH(calcs!O$1,'2018_commission_structure-Start'!$A$21:$I$21,0)),0)</f>
        <v>18750</v>
      </c>
      <c r="P348" s="2">
        <f>IF($G348&gt;I348,MIN($G348-I348,J348-I348)*INDEX('2018_commission_structure-Start'!$A$21:$I$24,MATCH(calcs!$D348,'2018_commission_structure-Start'!$A$21:$A$24,0),MATCH(calcs!P$1,'2018_commission_structure-Start'!$A$21:$I$21,0)),0)</f>
        <v>7100.0999999999995</v>
      </c>
      <c r="Q348" s="2">
        <f>IF($G348&gt;J348,MIN($G348-J348,K348-J348)*INDEX('2018_commission_structure-Start'!$A$21:$I$24,MATCH(calcs!$D348,'2018_commission_structure-Start'!$A$21:$A$24,0),MATCH(calcs!Q$1,'2018_commission_structure-Start'!$A$21:$I$21,0)),0)</f>
        <v>0</v>
      </c>
      <c r="R348" s="6">
        <f>IF(G348&gt;K348,(G348-K348)*INDEX('2018_commission_structure-Start'!$A$21:$I$24,MATCH(calcs!$D348,'2018_commission_structure-Start'!$A$21:$A$24,0),MATCH(calcs!R$1,'2018_commission_structure-Start'!$A$21:$I$21,0)),0)</f>
        <v>0</v>
      </c>
      <c r="S348" s="6">
        <f t="shared" si="41"/>
        <v>75850.100000000006</v>
      </c>
      <c r="T348" s="6">
        <f t="shared" si="37"/>
        <v>125720.1</v>
      </c>
    </row>
    <row r="349" spans="1:20" x14ac:dyDescent="0.3">
      <c r="A349">
        <v>7054972058</v>
      </c>
      <c r="B349" t="s">
        <v>689</v>
      </c>
      <c r="C349" t="s">
        <v>690</v>
      </c>
      <c r="D349" t="s">
        <v>29</v>
      </c>
      <c r="E349" s="2">
        <v>75430</v>
      </c>
      <c r="F349">
        <f>COUNTIF(deals_closed!D:D,base_salary!A349)</f>
        <v>16</v>
      </c>
      <c r="G349" s="2">
        <f>SUMIF(deals_closed!D:D,calcs!A349,deals_closed!C:C)</f>
        <v>457979</v>
      </c>
      <c r="H349" s="2">
        <f>VLOOKUP(D349,'2018_commission_structure-Start'!$A$21:$I$24,9,FALSE)</f>
        <v>600000</v>
      </c>
      <c r="I349" s="6">
        <f t="shared" si="38"/>
        <v>750000</v>
      </c>
      <c r="J349" s="9">
        <f t="shared" si="39"/>
        <v>900000</v>
      </c>
      <c r="K349" s="9">
        <f t="shared" si="40"/>
        <v>1200000</v>
      </c>
      <c r="L349" s="8">
        <f t="shared" si="35"/>
        <v>0.7632983333333333</v>
      </c>
      <c r="M349" t="str">
        <f t="shared" si="36"/>
        <v>0-100%</v>
      </c>
      <c r="N349" s="6">
        <f>MIN(H349,G349)*INDEX('2018_commission_structure-Start'!$A$21:$I$24,MATCH(calcs!$D349,'2018_commission_structure-Start'!$A$21:$A$24,0),MATCH(calcs!N$1,'2018_commission_structure-Start'!$A$21:$I$21,0))</f>
        <v>59537.270000000004</v>
      </c>
      <c r="O349" s="2">
        <f>IF($G349&gt;H349,MIN($G349-H349,I349-H349)*INDEX('2018_commission_structure-Start'!$A$21:$I$24,MATCH(calcs!$D349,'2018_commission_structure-Start'!$A$21:$A$24,0),MATCH(calcs!O$1,'2018_commission_structure-Start'!$A$21:$I$21,0)),0)</f>
        <v>0</v>
      </c>
      <c r="P349" s="2">
        <f>IF($G349&gt;I349,MIN($G349-I349,J349-I349)*INDEX('2018_commission_structure-Start'!$A$21:$I$24,MATCH(calcs!$D349,'2018_commission_structure-Start'!$A$21:$A$24,0),MATCH(calcs!P$1,'2018_commission_structure-Start'!$A$21:$I$21,0)),0)</f>
        <v>0</v>
      </c>
      <c r="Q349" s="2">
        <f>IF($G349&gt;J349,MIN($G349-J349,K349-J349)*INDEX('2018_commission_structure-Start'!$A$21:$I$24,MATCH(calcs!$D349,'2018_commission_structure-Start'!$A$21:$A$24,0),MATCH(calcs!Q$1,'2018_commission_structure-Start'!$A$21:$I$21,0)),0)</f>
        <v>0</v>
      </c>
      <c r="R349" s="6">
        <f>IF(G349&gt;K349,(G349-K349)*INDEX('2018_commission_structure-Start'!$A$21:$I$24,MATCH(calcs!$D349,'2018_commission_structure-Start'!$A$21:$A$24,0),MATCH(calcs!R$1,'2018_commission_structure-Start'!$A$21:$I$21,0)),0)</f>
        <v>0</v>
      </c>
      <c r="S349" s="6">
        <f t="shared" si="41"/>
        <v>59537.270000000004</v>
      </c>
      <c r="T349" s="6">
        <f t="shared" si="37"/>
        <v>134967.27000000002</v>
      </c>
    </row>
    <row r="350" spans="1:20" x14ac:dyDescent="0.3">
      <c r="A350">
        <v>222477806</v>
      </c>
      <c r="B350" t="s">
        <v>691</v>
      </c>
      <c r="C350" t="s">
        <v>692</v>
      </c>
      <c r="D350" t="s">
        <v>10</v>
      </c>
      <c r="E350" s="2">
        <v>87484</v>
      </c>
      <c r="F350">
        <f>COUNTIF(deals_closed!D:D,base_salary!A350)</f>
        <v>20</v>
      </c>
      <c r="G350" s="2">
        <f>SUMIF(deals_closed!D:D,calcs!A350,deals_closed!C:C)</f>
        <v>699440</v>
      </c>
      <c r="H350" s="2">
        <f>VLOOKUP(D350,'2018_commission_structure-Start'!$A$21:$I$24,9,FALSE)</f>
        <v>750000</v>
      </c>
      <c r="I350" s="6">
        <f t="shared" si="38"/>
        <v>937500</v>
      </c>
      <c r="J350" s="9">
        <f t="shared" si="39"/>
        <v>1125000</v>
      </c>
      <c r="K350" s="9">
        <f t="shared" si="40"/>
        <v>1500000</v>
      </c>
      <c r="L350" s="8">
        <f t="shared" si="35"/>
        <v>0.93258666666666667</v>
      </c>
      <c r="M350" t="str">
        <f t="shared" si="36"/>
        <v>0-100%</v>
      </c>
      <c r="N350" s="6">
        <f>MIN(H350,G350)*INDEX('2018_commission_structure-Start'!$A$21:$I$24,MATCH(calcs!$D350,'2018_commission_structure-Start'!$A$21:$A$24,0),MATCH(calcs!N$1,'2018_commission_structure-Start'!$A$21:$I$21,0))</f>
        <v>104916</v>
      </c>
      <c r="O350" s="2">
        <f>IF($G350&gt;H350,MIN($G350-H350,I350-H350)*INDEX('2018_commission_structure-Start'!$A$21:$I$24,MATCH(calcs!$D350,'2018_commission_structure-Start'!$A$21:$A$24,0),MATCH(calcs!O$1,'2018_commission_structure-Start'!$A$21:$I$21,0)),0)</f>
        <v>0</v>
      </c>
      <c r="P350" s="2">
        <f>IF($G350&gt;I350,MIN($G350-I350,J350-I350)*INDEX('2018_commission_structure-Start'!$A$21:$I$24,MATCH(calcs!$D350,'2018_commission_structure-Start'!$A$21:$A$24,0),MATCH(calcs!P$1,'2018_commission_structure-Start'!$A$21:$I$21,0)),0)</f>
        <v>0</v>
      </c>
      <c r="Q350" s="2">
        <f>IF($G350&gt;J350,MIN($G350-J350,K350-J350)*INDEX('2018_commission_structure-Start'!$A$21:$I$24,MATCH(calcs!$D350,'2018_commission_structure-Start'!$A$21:$A$24,0),MATCH(calcs!Q$1,'2018_commission_structure-Start'!$A$21:$I$21,0)),0)</f>
        <v>0</v>
      </c>
      <c r="R350" s="6">
        <f>IF(G350&gt;K350,(G350-K350)*INDEX('2018_commission_structure-Start'!$A$21:$I$24,MATCH(calcs!$D350,'2018_commission_structure-Start'!$A$21:$A$24,0),MATCH(calcs!R$1,'2018_commission_structure-Start'!$A$21:$I$21,0)),0)</f>
        <v>0</v>
      </c>
      <c r="S350" s="6">
        <f t="shared" si="41"/>
        <v>104916</v>
      </c>
      <c r="T350" s="6">
        <f t="shared" si="37"/>
        <v>192400</v>
      </c>
    </row>
    <row r="351" spans="1:20" x14ac:dyDescent="0.3">
      <c r="A351">
        <v>509389570</v>
      </c>
      <c r="B351" t="s">
        <v>693</v>
      </c>
      <c r="C351" t="s">
        <v>694</v>
      </c>
      <c r="D351" t="s">
        <v>10</v>
      </c>
      <c r="E351" s="2">
        <v>89634</v>
      </c>
      <c r="F351">
        <f>COUNTIF(deals_closed!D:D,base_salary!A351)</f>
        <v>12</v>
      </c>
      <c r="G351" s="2">
        <f>SUMIF(deals_closed!D:D,calcs!A351,deals_closed!C:C)</f>
        <v>436501</v>
      </c>
      <c r="H351" s="2">
        <f>VLOOKUP(D351,'2018_commission_structure-Start'!$A$21:$I$24,9,FALSE)</f>
        <v>750000</v>
      </c>
      <c r="I351" s="6">
        <f t="shared" si="38"/>
        <v>937500</v>
      </c>
      <c r="J351" s="9">
        <f t="shared" si="39"/>
        <v>1125000</v>
      </c>
      <c r="K351" s="9">
        <f t="shared" si="40"/>
        <v>1500000</v>
      </c>
      <c r="L351" s="8">
        <f t="shared" si="35"/>
        <v>0.58200133333333337</v>
      </c>
      <c r="M351" t="str">
        <f t="shared" si="36"/>
        <v>0-100%</v>
      </c>
      <c r="N351" s="6">
        <f>MIN(H351,G351)*INDEX('2018_commission_structure-Start'!$A$21:$I$24,MATCH(calcs!$D351,'2018_commission_structure-Start'!$A$21:$A$24,0),MATCH(calcs!N$1,'2018_commission_structure-Start'!$A$21:$I$21,0))</f>
        <v>65475.149999999994</v>
      </c>
      <c r="O351" s="2">
        <f>IF($G351&gt;H351,MIN($G351-H351,I351-H351)*INDEX('2018_commission_structure-Start'!$A$21:$I$24,MATCH(calcs!$D351,'2018_commission_structure-Start'!$A$21:$A$24,0),MATCH(calcs!O$1,'2018_commission_structure-Start'!$A$21:$I$21,0)),0)</f>
        <v>0</v>
      </c>
      <c r="P351" s="2">
        <f>IF($G351&gt;I351,MIN($G351-I351,J351-I351)*INDEX('2018_commission_structure-Start'!$A$21:$I$24,MATCH(calcs!$D351,'2018_commission_structure-Start'!$A$21:$A$24,0),MATCH(calcs!P$1,'2018_commission_structure-Start'!$A$21:$I$21,0)),0)</f>
        <v>0</v>
      </c>
      <c r="Q351" s="2">
        <f>IF($G351&gt;J351,MIN($G351-J351,K351-J351)*INDEX('2018_commission_structure-Start'!$A$21:$I$24,MATCH(calcs!$D351,'2018_commission_structure-Start'!$A$21:$A$24,0),MATCH(calcs!Q$1,'2018_commission_structure-Start'!$A$21:$I$21,0)),0)</f>
        <v>0</v>
      </c>
      <c r="R351" s="6">
        <f>IF(G351&gt;K351,(G351-K351)*INDEX('2018_commission_structure-Start'!$A$21:$I$24,MATCH(calcs!$D351,'2018_commission_structure-Start'!$A$21:$A$24,0),MATCH(calcs!R$1,'2018_commission_structure-Start'!$A$21:$I$21,0)),0)</f>
        <v>0</v>
      </c>
      <c r="S351" s="6">
        <f t="shared" si="41"/>
        <v>65475.149999999994</v>
      </c>
      <c r="T351" s="6">
        <f t="shared" si="37"/>
        <v>155109.15</v>
      </c>
    </row>
    <row r="352" spans="1:20" x14ac:dyDescent="0.3">
      <c r="A352">
        <v>1888605537</v>
      </c>
      <c r="B352" t="s">
        <v>695</v>
      </c>
      <c r="C352" t="s">
        <v>696</v>
      </c>
      <c r="D352" t="s">
        <v>29</v>
      </c>
      <c r="E352" s="2">
        <v>72427</v>
      </c>
      <c r="F352">
        <f>COUNTIF(deals_closed!D:D,base_salary!A352)</f>
        <v>21</v>
      </c>
      <c r="G352" s="2">
        <f>SUMIF(deals_closed!D:D,calcs!A352,deals_closed!C:C)</f>
        <v>780782</v>
      </c>
      <c r="H352" s="2">
        <f>VLOOKUP(D352,'2018_commission_structure-Start'!$A$21:$I$24,9,FALSE)</f>
        <v>600000</v>
      </c>
      <c r="I352" s="6">
        <f t="shared" si="38"/>
        <v>750000</v>
      </c>
      <c r="J352" s="9">
        <f t="shared" si="39"/>
        <v>900000</v>
      </c>
      <c r="K352" s="9">
        <f t="shared" si="40"/>
        <v>1200000</v>
      </c>
      <c r="L352" s="8">
        <f t="shared" si="35"/>
        <v>1.3013033333333333</v>
      </c>
      <c r="M352" t="str">
        <f t="shared" si="36"/>
        <v>125-150%</v>
      </c>
      <c r="N352" s="6">
        <f>MIN(H352,G352)*INDEX('2018_commission_structure-Start'!$A$21:$I$24,MATCH(calcs!$D352,'2018_commission_structure-Start'!$A$21:$A$24,0),MATCH(calcs!N$1,'2018_commission_structure-Start'!$A$21:$I$21,0))</f>
        <v>78000</v>
      </c>
      <c r="O352" s="2">
        <f>IF($G352&gt;H352,MIN($G352-H352,I352-H352)*INDEX('2018_commission_structure-Start'!$A$21:$I$24,MATCH(calcs!$D352,'2018_commission_structure-Start'!$A$21:$A$24,0),MATCH(calcs!O$1,'2018_commission_structure-Start'!$A$21:$I$21,0)),0)</f>
        <v>25500.000000000004</v>
      </c>
      <c r="P352" s="2">
        <f>IF($G352&gt;I352,MIN($G352-I352,J352-I352)*INDEX('2018_commission_structure-Start'!$A$21:$I$24,MATCH(calcs!$D352,'2018_commission_structure-Start'!$A$21:$A$24,0),MATCH(calcs!P$1,'2018_commission_structure-Start'!$A$21:$I$21,0)),0)</f>
        <v>6464.2199999999993</v>
      </c>
      <c r="Q352" s="2">
        <f>IF($G352&gt;J352,MIN($G352-J352,K352-J352)*INDEX('2018_commission_structure-Start'!$A$21:$I$24,MATCH(calcs!$D352,'2018_commission_structure-Start'!$A$21:$A$24,0),MATCH(calcs!Q$1,'2018_commission_structure-Start'!$A$21:$I$21,0)),0)</f>
        <v>0</v>
      </c>
      <c r="R352" s="6">
        <f>IF(G352&gt;K352,(G352-K352)*INDEX('2018_commission_structure-Start'!$A$21:$I$24,MATCH(calcs!$D352,'2018_commission_structure-Start'!$A$21:$A$24,0),MATCH(calcs!R$1,'2018_commission_structure-Start'!$A$21:$I$21,0)),0)</f>
        <v>0</v>
      </c>
      <c r="S352" s="6">
        <f t="shared" si="41"/>
        <v>109964.22</v>
      </c>
      <c r="T352" s="6">
        <f t="shared" si="37"/>
        <v>182391.22</v>
      </c>
    </row>
    <row r="353" spans="1:20" x14ac:dyDescent="0.3">
      <c r="A353">
        <v>5068508845</v>
      </c>
      <c r="B353" t="s">
        <v>697</v>
      </c>
      <c r="C353" t="s">
        <v>698</v>
      </c>
      <c r="D353" t="s">
        <v>29</v>
      </c>
      <c r="E353" s="2">
        <v>63652</v>
      </c>
      <c r="F353">
        <f>COUNTIF(deals_closed!D:D,base_salary!A353)</f>
        <v>19</v>
      </c>
      <c r="G353" s="2">
        <f>SUMIF(deals_closed!D:D,calcs!A353,deals_closed!C:C)</f>
        <v>719544</v>
      </c>
      <c r="H353" s="2">
        <f>VLOOKUP(D353,'2018_commission_structure-Start'!$A$21:$I$24,9,FALSE)</f>
        <v>600000</v>
      </c>
      <c r="I353" s="6">
        <f t="shared" si="38"/>
        <v>750000</v>
      </c>
      <c r="J353" s="9">
        <f t="shared" si="39"/>
        <v>900000</v>
      </c>
      <c r="K353" s="9">
        <f t="shared" si="40"/>
        <v>1200000</v>
      </c>
      <c r="L353" s="8">
        <f t="shared" si="35"/>
        <v>1.1992400000000001</v>
      </c>
      <c r="M353" t="str">
        <f t="shared" si="36"/>
        <v>100-125%</v>
      </c>
      <c r="N353" s="6">
        <f>MIN(H353,G353)*INDEX('2018_commission_structure-Start'!$A$21:$I$24,MATCH(calcs!$D353,'2018_commission_structure-Start'!$A$21:$A$24,0),MATCH(calcs!N$1,'2018_commission_structure-Start'!$A$21:$I$21,0))</f>
        <v>78000</v>
      </c>
      <c r="O353" s="2">
        <f>IF($G353&gt;H353,MIN($G353-H353,I353-H353)*INDEX('2018_commission_structure-Start'!$A$21:$I$24,MATCH(calcs!$D353,'2018_commission_structure-Start'!$A$21:$A$24,0),MATCH(calcs!O$1,'2018_commission_structure-Start'!$A$21:$I$21,0)),0)</f>
        <v>20322.480000000003</v>
      </c>
      <c r="P353" s="2">
        <f>IF($G353&gt;I353,MIN($G353-I353,J353-I353)*INDEX('2018_commission_structure-Start'!$A$21:$I$24,MATCH(calcs!$D353,'2018_commission_structure-Start'!$A$21:$A$24,0),MATCH(calcs!P$1,'2018_commission_structure-Start'!$A$21:$I$21,0)),0)</f>
        <v>0</v>
      </c>
      <c r="Q353" s="2">
        <f>IF($G353&gt;J353,MIN($G353-J353,K353-J353)*INDEX('2018_commission_structure-Start'!$A$21:$I$24,MATCH(calcs!$D353,'2018_commission_structure-Start'!$A$21:$A$24,0),MATCH(calcs!Q$1,'2018_commission_structure-Start'!$A$21:$I$21,0)),0)</f>
        <v>0</v>
      </c>
      <c r="R353" s="6">
        <f>IF(G353&gt;K353,(G353-K353)*INDEX('2018_commission_structure-Start'!$A$21:$I$24,MATCH(calcs!$D353,'2018_commission_structure-Start'!$A$21:$A$24,0),MATCH(calcs!R$1,'2018_commission_structure-Start'!$A$21:$I$21,0)),0)</f>
        <v>0</v>
      </c>
      <c r="S353" s="6">
        <f t="shared" si="41"/>
        <v>98322.48000000001</v>
      </c>
      <c r="T353" s="6">
        <f t="shared" si="37"/>
        <v>161974.48000000001</v>
      </c>
    </row>
    <row r="354" spans="1:20" x14ac:dyDescent="0.3">
      <c r="A354">
        <v>8189289020</v>
      </c>
      <c r="B354" t="s">
        <v>699</v>
      </c>
      <c r="C354" t="s">
        <v>700</v>
      </c>
      <c r="D354" t="s">
        <v>10</v>
      </c>
      <c r="E354" s="2">
        <v>112300</v>
      </c>
      <c r="F354">
        <f>COUNTIF(deals_closed!D:D,base_salary!A354)</f>
        <v>22</v>
      </c>
      <c r="G354" s="2">
        <f>SUMIF(deals_closed!D:D,calcs!A354,deals_closed!C:C)</f>
        <v>780989</v>
      </c>
      <c r="H354" s="2">
        <f>VLOOKUP(D354,'2018_commission_structure-Start'!$A$21:$I$24,9,FALSE)</f>
        <v>750000</v>
      </c>
      <c r="I354" s="6">
        <f t="shared" si="38"/>
        <v>937500</v>
      </c>
      <c r="J354" s="9">
        <f t="shared" si="39"/>
        <v>1125000</v>
      </c>
      <c r="K354" s="9">
        <f t="shared" si="40"/>
        <v>1500000</v>
      </c>
      <c r="L354" s="8">
        <f t="shared" si="35"/>
        <v>1.0413186666666667</v>
      </c>
      <c r="M354" t="str">
        <f t="shared" si="36"/>
        <v>100-125%</v>
      </c>
      <c r="N354" s="6">
        <f>MIN(H354,G354)*INDEX('2018_commission_structure-Start'!$A$21:$I$24,MATCH(calcs!$D354,'2018_commission_structure-Start'!$A$21:$A$24,0),MATCH(calcs!N$1,'2018_commission_structure-Start'!$A$21:$I$21,0))</f>
        <v>112500</v>
      </c>
      <c r="O354" s="2">
        <f>IF($G354&gt;H354,MIN($G354-H354,I354-H354)*INDEX('2018_commission_structure-Start'!$A$21:$I$24,MATCH(calcs!$D354,'2018_commission_structure-Start'!$A$21:$A$24,0),MATCH(calcs!O$1,'2018_commission_structure-Start'!$A$21:$I$21,0)),0)</f>
        <v>5887.91</v>
      </c>
      <c r="P354" s="2">
        <f>IF($G354&gt;I354,MIN($G354-I354,J354-I354)*INDEX('2018_commission_structure-Start'!$A$21:$I$24,MATCH(calcs!$D354,'2018_commission_structure-Start'!$A$21:$A$24,0),MATCH(calcs!P$1,'2018_commission_structure-Start'!$A$21:$I$21,0)),0)</f>
        <v>0</v>
      </c>
      <c r="Q354" s="2">
        <f>IF($G354&gt;J354,MIN($G354-J354,K354-J354)*INDEX('2018_commission_structure-Start'!$A$21:$I$24,MATCH(calcs!$D354,'2018_commission_structure-Start'!$A$21:$A$24,0),MATCH(calcs!Q$1,'2018_commission_structure-Start'!$A$21:$I$21,0)),0)</f>
        <v>0</v>
      </c>
      <c r="R354" s="6">
        <f>IF(G354&gt;K354,(G354-K354)*INDEX('2018_commission_structure-Start'!$A$21:$I$24,MATCH(calcs!$D354,'2018_commission_structure-Start'!$A$21:$A$24,0),MATCH(calcs!R$1,'2018_commission_structure-Start'!$A$21:$I$21,0)),0)</f>
        <v>0</v>
      </c>
      <c r="S354" s="6">
        <f t="shared" si="41"/>
        <v>118387.91</v>
      </c>
      <c r="T354" s="6">
        <f t="shared" si="37"/>
        <v>230687.91</v>
      </c>
    </row>
    <row r="355" spans="1:20" x14ac:dyDescent="0.3">
      <c r="A355">
        <v>5603330430</v>
      </c>
      <c r="B355" t="s">
        <v>701</v>
      </c>
      <c r="C355" t="s">
        <v>702</v>
      </c>
      <c r="D355" t="s">
        <v>29</v>
      </c>
      <c r="E355" s="2">
        <v>57267</v>
      </c>
      <c r="F355">
        <f>COUNTIF(deals_closed!D:D,base_salary!A355)</f>
        <v>23</v>
      </c>
      <c r="G355" s="2">
        <f>SUMIF(deals_closed!D:D,calcs!A355,deals_closed!C:C)</f>
        <v>778322</v>
      </c>
      <c r="H355" s="2">
        <f>VLOOKUP(D355,'2018_commission_structure-Start'!$A$21:$I$24,9,FALSE)</f>
        <v>600000</v>
      </c>
      <c r="I355" s="6">
        <f t="shared" si="38"/>
        <v>750000</v>
      </c>
      <c r="J355" s="9">
        <f t="shared" si="39"/>
        <v>900000</v>
      </c>
      <c r="K355" s="9">
        <f t="shared" si="40"/>
        <v>1200000</v>
      </c>
      <c r="L355" s="8">
        <f t="shared" si="35"/>
        <v>1.2972033333333333</v>
      </c>
      <c r="M355" t="str">
        <f t="shared" si="36"/>
        <v>125-150%</v>
      </c>
      <c r="N355" s="6">
        <f>MIN(H355,G355)*INDEX('2018_commission_structure-Start'!$A$21:$I$24,MATCH(calcs!$D355,'2018_commission_structure-Start'!$A$21:$A$24,0),MATCH(calcs!N$1,'2018_commission_structure-Start'!$A$21:$I$21,0))</f>
        <v>78000</v>
      </c>
      <c r="O355" s="2">
        <f>IF($G355&gt;H355,MIN($G355-H355,I355-H355)*INDEX('2018_commission_structure-Start'!$A$21:$I$24,MATCH(calcs!$D355,'2018_commission_structure-Start'!$A$21:$A$24,0),MATCH(calcs!O$1,'2018_commission_structure-Start'!$A$21:$I$21,0)),0)</f>
        <v>25500.000000000004</v>
      </c>
      <c r="P355" s="2">
        <f>IF($G355&gt;I355,MIN($G355-I355,J355-I355)*INDEX('2018_commission_structure-Start'!$A$21:$I$24,MATCH(calcs!$D355,'2018_commission_structure-Start'!$A$21:$A$24,0),MATCH(calcs!P$1,'2018_commission_structure-Start'!$A$21:$I$21,0)),0)</f>
        <v>5947.62</v>
      </c>
      <c r="Q355" s="2">
        <f>IF($G355&gt;J355,MIN($G355-J355,K355-J355)*INDEX('2018_commission_structure-Start'!$A$21:$I$24,MATCH(calcs!$D355,'2018_commission_structure-Start'!$A$21:$A$24,0),MATCH(calcs!Q$1,'2018_commission_structure-Start'!$A$21:$I$21,0)),0)</f>
        <v>0</v>
      </c>
      <c r="R355" s="6">
        <f>IF(G355&gt;K355,(G355-K355)*INDEX('2018_commission_structure-Start'!$A$21:$I$24,MATCH(calcs!$D355,'2018_commission_structure-Start'!$A$21:$A$24,0),MATCH(calcs!R$1,'2018_commission_structure-Start'!$A$21:$I$21,0)),0)</f>
        <v>0</v>
      </c>
      <c r="S355" s="6">
        <f t="shared" si="41"/>
        <v>109447.62</v>
      </c>
      <c r="T355" s="6">
        <f t="shared" si="37"/>
        <v>166714.62</v>
      </c>
    </row>
    <row r="356" spans="1:20" x14ac:dyDescent="0.3">
      <c r="A356">
        <v>3642988458</v>
      </c>
      <c r="B356" t="s">
        <v>703</v>
      </c>
      <c r="C356" t="s">
        <v>704</v>
      </c>
      <c r="D356" t="s">
        <v>29</v>
      </c>
      <c r="E356" s="2">
        <v>79142</v>
      </c>
      <c r="F356">
        <f>COUNTIF(deals_closed!D:D,base_salary!A356)</f>
        <v>26</v>
      </c>
      <c r="G356" s="2">
        <f>SUMIF(deals_closed!D:D,calcs!A356,deals_closed!C:C)</f>
        <v>932920</v>
      </c>
      <c r="H356" s="2">
        <f>VLOOKUP(D356,'2018_commission_structure-Start'!$A$21:$I$24,9,FALSE)</f>
        <v>600000</v>
      </c>
      <c r="I356" s="6">
        <f t="shared" si="38"/>
        <v>750000</v>
      </c>
      <c r="J356" s="9">
        <f t="shared" si="39"/>
        <v>900000</v>
      </c>
      <c r="K356" s="9">
        <f t="shared" si="40"/>
        <v>1200000</v>
      </c>
      <c r="L356" s="8">
        <f t="shared" si="35"/>
        <v>1.5548666666666666</v>
      </c>
      <c r="M356" t="str">
        <f t="shared" si="36"/>
        <v>150-200%</v>
      </c>
      <c r="N356" s="6">
        <f>MIN(H356,G356)*INDEX('2018_commission_structure-Start'!$A$21:$I$24,MATCH(calcs!$D356,'2018_commission_structure-Start'!$A$21:$A$24,0),MATCH(calcs!N$1,'2018_commission_structure-Start'!$A$21:$I$21,0))</f>
        <v>78000</v>
      </c>
      <c r="O356" s="2">
        <f>IF($G356&gt;H356,MIN($G356-H356,I356-H356)*INDEX('2018_commission_structure-Start'!$A$21:$I$24,MATCH(calcs!$D356,'2018_commission_structure-Start'!$A$21:$A$24,0),MATCH(calcs!O$1,'2018_commission_structure-Start'!$A$21:$I$21,0)),0)</f>
        <v>25500.000000000004</v>
      </c>
      <c r="P356" s="2">
        <f>IF($G356&gt;I356,MIN($G356-I356,J356-I356)*INDEX('2018_commission_structure-Start'!$A$21:$I$24,MATCH(calcs!$D356,'2018_commission_structure-Start'!$A$21:$A$24,0),MATCH(calcs!P$1,'2018_commission_structure-Start'!$A$21:$I$21,0)),0)</f>
        <v>31500</v>
      </c>
      <c r="Q356" s="2">
        <f>IF($G356&gt;J356,MIN($G356-J356,K356-J356)*INDEX('2018_commission_structure-Start'!$A$21:$I$24,MATCH(calcs!$D356,'2018_commission_structure-Start'!$A$21:$A$24,0),MATCH(calcs!Q$1,'2018_commission_structure-Start'!$A$21:$I$21,0)),0)</f>
        <v>8559.2000000000007</v>
      </c>
      <c r="R356" s="6">
        <f>IF(G356&gt;K356,(G356-K356)*INDEX('2018_commission_structure-Start'!$A$21:$I$24,MATCH(calcs!$D356,'2018_commission_structure-Start'!$A$21:$A$24,0),MATCH(calcs!R$1,'2018_commission_structure-Start'!$A$21:$I$21,0)),0)</f>
        <v>0</v>
      </c>
      <c r="S356" s="6">
        <f t="shared" si="41"/>
        <v>143559.20000000001</v>
      </c>
      <c r="T356" s="6">
        <f t="shared" si="37"/>
        <v>222701.2</v>
      </c>
    </row>
    <row r="357" spans="1:20" x14ac:dyDescent="0.3">
      <c r="A357">
        <v>299663825</v>
      </c>
      <c r="B357" t="s">
        <v>250</v>
      </c>
      <c r="C357" t="s">
        <v>705</v>
      </c>
      <c r="D357" t="s">
        <v>29</v>
      </c>
      <c r="E357" s="2">
        <v>51063</v>
      </c>
      <c r="F357">
        <f>COUNTIF(deals_closed!D:D,base_salary!A357)</f>
        <v>16</v>
      </c>
      <c r="G357" s="2">
        <f>SUMIF(deals_closed!D:D,calcs!A357,deals_closed!C:C)</f>
        <v>642284</v>
      </c>
      <c r="H357" s="2">
        <f>VLOOKUP(D357,'2018_commission_structure-Start'!$A$21:$I$24,9,FALSE)</f>
        <v>600000</v>
      </c>
      <c r="I357" s="6">
        <f t="shared" si="38"/>
        <v>750000</v>
      </c>
      <c r="J357" s="9">
        <f t="shared" si="39"/>
        <v>900000</v>
      </c>
      <c r="K357" s="9">
        <f t="shared" si="40"/>
        <v>1200000</v>
      </c>
      <c r="L357" s="8">
        <f t="shared" si="35"/>
        <v>1.0704733333333334</v>
      </c>
      <c r="M357" t="str">
        <f t="shared" si="36"/>
        <v>100-125%</v>
      </c>
      <c r="N357" s="6">
        <f>MIN(H357,G357)*INDEX('2018_commission_structure-Start'!$A$21:$I$24,MATCH(calcs!$D357,'2018_commission_structure-Start'!$A$21:$A$24,0),MATCH(calcs!N$1,'2018_commission_structure-Start'!$A$21:$I$21,0))</f>
        <v>78000</v>
      </c>
      <c r="O357" s="2">
        <f>IF($G357&gt;H357,MIN($G357-H357,I357-H357)*INDEX('2018_commission_structure-Start'!$A$21:$I$24,MATCH(calcs!$D357,'2018_commission_structure-Start'!$A$21:$A$24,0),MATCH(calcs!O$1,'2018_commission_structure-Start'!$A$21:$I$21,0)),0)</f>
        <v>7188.2800000000007</v>
      </c>
      <c r="P357" s="2">
        <f>IF($G357&gt;I357,MIN($G357-I357,J357-I357)*INDEX('2018_commission_structure-Start'!$A$21:$I$24,MATCH(calcs!$D357,'2018_commission_structure-Start'!$A$21:$A$24,0),MATCH(calcs!P$1,'2018_commission_structure-Start'!$A$21:$I$21,0)),0)</f>
        <v>0</v>
      </c>
      <c r="Q357" s="2">
        <f>IF($G357&gt;J357,MIN($G357-J357,K357-J357)*INDEX('2018_commission_structure-Start'!$A$21:$I$24,MATCH(calcs!$D357,'2018_commission_structure-Start'!$A$21:$A$24,0),MATCH(calcs!Q$1,'2018_commission_structure-Start'!$A$21:$I$21,0)),0)</f>
        <v>0</v>
      </c>
      <c r="R357" s="6">
        <f>IF(G357&gt;K357,(G357-K357)*INDEX('2018_commission_structure-Start'!$A$21:$I$24,MATCH(calcs!$D357,'2018_commission_structure-Start'!$A$21:$A$24,0),MATCH(calcs!R$1,'2018_commission_structure-Start'!$A$21:$I$21,0)),0)</f>
        <v>0</v>
      </c>
      <c r="S357" s="6">
        <f t="shared" si="41"/>
        <v>85188.28</v>
      </c>
      <c r="T357" s="6">
        <f t="shared" si="37"/>
        <v>136251.28</v>
      </c>
    </row>
    <row r="358" spans="1:20" x14ac:dyDescent="0.3">
      <c r="A358">
        <v>4759627103</v>
      </c>
      <c r="B358" t="s">
        <v>706</v>
      </c>
      <c r="C358" t="s">
        <v>707</v>
      </c>
      <c r="D358" t="s">
        <v>29</v>
      </c>
      <c r="E358" s="2">
        <v>75032</v>
      </c>
      <c r="F358">
        <f>COUNTIF(deals_closed!D:D,base_salary!A358)</f>
        <v>22</v>
      </c>
      <c r="G358" s="2">
        <f>SUMIF(deals_closed!D:D,calcs!A358,deals_closed!C:C)</f>
        <v>736143</v>
      </c>
      <c r="H358" s="2">
        <f>VLOOKUP(D358,'2018_commission_structure-Start'!$A$21:$I$24,9,FALSE)</f>
        <v>600000</v>
      </c>
      <c r="I358" s="6">
        <f t="shared" si="38"/>
        <v>750000</v>
      </c>
      <c r="J358" s="9">
        <f t="shared" si="39"/>
        <v>900000</v>
      </c>
      <c r="K358" s="9">
        <f t="shared" si="40"/>
        <v>1200000</v>
      </c>
      <c r="L358" s="8">
        <f t="shared" si="35"/>
        <v>1.2269049999999999</v>
      </c>
      <c r="M358" t="str">
        <f t="shared" si="36"/>
        <v>100-125%</v>
      </c>
      <c r="N358" s="6">
        <f>MIN(H358,G358)*INDEX('2018_commission_structure-Start'!$A$21:$I$24,MATCH(calcs!$D358,'2018_commission_structure-Start'!$A$21:$A$24,0),MATCH(calcs!N$1,'2018_commission_structure-Start'!$A$21:$I$21,0))</f>
        <v>78000</v>
      </c>
      <c r="O358" s="2">
        <f>IF($G358&gt;H358,MIN($G358-H358,I358-H358)*INDEX('2018_commission_structure-Start'!$A$21:$I$24,MATCH(calcs!$D358,'2018_commission_structure-Start'!$A$21:$A$24,0),MATCH(calcs!O$1,'2018_commission_structure-Start'!$A$21:$I$21,0)),0)</f>
        <v>23144.31</v>
      </c>
      <c r="P358" s="2">
        <f>IF($G358&gt;I358,MIN($G358-I358,J358-I358)*INDEX('2018_commission_structure-Start'!$A$21:$I$24,MATCH(calcs!$D358,'2018_commission_structure-Start'!$A$21:$A$24,0),MATCH(calcs!P$1,'2018_commission_structure-Start'!$A$21:$I$21,0)),0)</f>
        <v>0</v>
      </c>
      <c r="Q358" s="2">
        <f>IF($G358&gt;J358,MIN($G358-J358,K358-J358)*INDEX('2018_commission_structure-Start'!$A$21:$I$24,MATCH(calcs!$D358,'2018_commission_structure-Start'!$A$21:$A$24,0),MATCH(calcs!Q$1,'2018_commission_structure-Start'!$A$21:$I$21,0)),0)</f>
        <v>0</v>
      </c>
      <c r="R358" s="6">
        <f>IF(G358&gt;K358,(G358-K358)*INDEX('2018_commission_structure-Start'!$A$21:$I$24,MATCH(calcs!$D358,'2018_commission_structure-Start'!$A$21:$A$24,0),MATCH(calcs!R$1,'2018_commission_structure-Start'!$A$21:$I$21,0)),0)</f>
        <v>0</v>
      </c>
      <c r="S358" s="6">
        <f t="shared" si="41"/>
        <v>101144.31</v>
      </c>
      <c r="T358" s="6">
        <f t="shared" si="37"/>
        <v>176176.31</v>
      </c>
    </row>
    <row r="359" spans="1:20" x14ac:dyDescent="0.3">
      <c r="A359">
        <v>2292892200</v>
      </c>
      <c r="B359" t="s">
        <v>708</v>
      </c>
      <c r="C359" t="s">
        <v>709</v>
      </c>
      <c r="D359" t="s">
        <v>29</v>
      </c>
      <c r="E359" s="2">
        <v>66242</v>
      </c>
      <c r="F359">
        <f>COUNTIF(deals_closed!D:D,base_salary!A359)</f>
        <v>16</v>
      </c>
      <c r="G359" s="2">
        <f>SUMIF(deals_closed!D:D,calcs!A359,deals_closed!C:C)</f>
        <v>551148</v>
      </c>
      <c r="H359" s="2">
        <f>VLOOKUP(D359,'2018_commission_structure-Start'!$A$21:$I$24,9,FALSE)</f>
        <v>600000</v>
      </c>
      <c r="I359" s="6">
        <f t="shared" si="38"/>
        <v>750000</v>
      </c>
      <c r="J359" s="9">
        <f t="shared" si="39"/>
        <v>900000</v>
      </c>
      <c r="K359" s="9">
        <f t="shared" si="40"/>
        <v>1200000</v>
      </c>
      <c r="L359" s="8">
        <f t="shared" si="35"/>
        <v>0.91857999999999995</v>
      </c>
      <c r="M359" t="str">
        <f t="shared" si="36"/>
        <v>0-100%</v>
      </c>
      <c r="N359" s="6">
        <f>MIN(H359,G359)*INDEX('2018_commission_structure-Start'!$A$21:$I$24,MATCH(calcs!$D359,'2018_commission_structure-Start'!$A$21:$A$24,0),MATCH(calcs!N$1,'2018_commission_structure-Start'!$A$21:$I$21,0))</f>
        <v>71649.240000000005</v>
      </c>
      <c r="O359" s="2">
        <f>IF($G359&gt;H359,MIN($G359-H359,I359-H359)*INDEX('2018_commission_structure-Start'!$A$21:$I$24,MATCH(calcs!$D359,'2018_commission_structure-Start'!$A$21:$A$24,0),MATCH(calcs!O$1,'2018_commission_structure-Start'!$A$21:$I$21,0)),0)</f>
        <v>0</v>
      </c>
      <c r="P359" s="2">
        <f>IF($G359&gt;I359,MIN($G359-I359,J359-I359)*INDEX('2018_commission_structure-Start'!$A$21:$I$24,MATCH(calcs!$D359,'2018_commission_structure-Start'!$A$21:$A$24,0),MATCH(calcs!P$1,'2018_commission_structure-Start'!$A$21:$I$21,0)),0)</f>
        <v>0</v>
      </c>
      <c r="Q359" s="2">
        <f>IF($G359&gt;J359,MIN($G359-J359,K359-J359)*INDEX('2018_commission_structure-Start'!$A$21:$I$24,MATCH(calcs!$D359,'2018_commission_structure-Start'!$A$21:$A$24,0),MATCH(calcs!Q$1,'2018_commission_structure-Start'!$A$21:$I$21,0)),0)</f>
        <v>0</v>
      </c>
      <c r="R359" s="6">
        <f>IF(G359&gt;K359,(G359-K359)*INDEX('2018_commission_structure-Start'!$A$21:$I$24,MATCH(calcs!$D359,'2018_commission_structure-Start'!$A$21:$A$24,0),MATCH(calcs!R$1,'2018_commission_structure-Start'!$A$21:$I$21,0)),0)</f>
        <v>0</v>
      </c>
      <c r="S359" s="6">
        <f t="shared" si="41"/>
        <v>71649.240000000005</v>
      </c>
      <c r="T359" s="6">
        <f t="shared" si="37"/>
        <v>137891.24</v>
      </c>
    </row>
    <row r="360" spans="1:20" x14ac:dyDescent="0.3">
      <c r="A360">
        <v>7516977292</v>
      </c>
      <c r="B360" t="s">
        <v>710</v>
      </c>
      <c r="C360" t="s">
        <v>711</v>
      </c>
      <c r="D360" t="s">
        <v>10</v>
      </c>
      <c r="E360" s="2">
        <v>89295</v>
      </c>
      <c r="F360">
        <f>COUNTIF(deals_closed!D:D,base_salary!A360)</f>
        <v>18</v>
      </c>
      <c r="G360" s="2">
        <f>SUMIF(deals_closed!D:D,calcs!A360,deals_closed!C:C)</f>
        <v>669220</v>
      </c>
      <c r="H360" s="2">
        <f>VLOOKUP(D360,'2018_commission_structure-Start'!$A$21:$I$24,9,FALSE)</f>
        <v>750000</v>
      </c>
      <c r="I360" s="6">
        <f t="shared" si="38"/>
        <v>937500</v>
      </c>
      <c r="J360" s="9">
        <f t="shared" si="39"/>
        <v>1125000</v>
      </c>
      <c r="K360" s="9">
        <f t="shared" si="40"/>
        <v>1500000</v>
      </c>
      <c r="L360" s="8">
        <f t="shared" si="35"/>
        <v>0.89229333333333338</v>
      </c>
      <c r="M360" t="str">
        <f t="shared" si="36"/>
        <v>0-100%</v>
      </c>
      <c r="N360" s="6">
        <f>MIN(H360,G360)*INDEX('2018_commission_structure-Start'!$A$21:$I$24,MATCH(calcs!$D360,'2018_commission_structure-Start'!$A$21:$A$24,0),MATCH(calcs!N$1,'2018_commission_structure-Start'!$A$21:$I$21,0))</f>
        <v>100383</v>
      </c>
      <c r="O360" s="2">
        <f>IF($G360&gt;H360,MIN($G360-H360,I360-H360)*INDEX('2018_commission_structure-Start'!$A$21:$I$24,MATCH(calcs!$D360,'2018_commission_structure-Start'!$A$21:$A$24,0),MATCH(calcs!O$1,'2018_commission_structure-Start'!$A$21:$I$21,0)),0)</f>
        <v>0</v>
      </c>
      <c r="P360" s="2">
        <f>IF($G360&gt;I360,MIN($G360-I360,J360-I360)*INDEX('2018_commission_structure-Start'!$A$21:$I$24,MATCH(calcs!$D360,'2018_commission_structure-Start'!$A$21:$A$24,0),MATCH(calcs!P$1,'2018_commission_structure-Start'!$A$21:$I$21,0)),0)</f>
        <v>0</v>
      </c>
      <c r="Q360" s="2">
        <f>IF($G360&gt;J360,MIN($G360-J360,K360-J360)*INDEX('2018_commission_structure-Start'!$A$21:$I$24,MATCH(calcs!$D360,'2018_commission_structure-Start'!$A$21:$A$24,0),MATCH(calcs!Q$1,'2018_commission_structure-Start'!$A$21:$I$21,0)),0)</f>
        <v>0</v>
      </c>
      <c r="R360" s="6">
        <f>IF(G360&gt;K360,(G360-K360)*INDEX('2018_commission_structure-Start'!$A$21:$I$24,MATCH(calcs!$D360,'2018_commission_structure-Start'!$A$21:$A$24,0),MATCH(calcs!R$1,'2018_commission_structure-Start'!$A$21:$I$21,0)),0)</f>
        <v>0</v>
      </c>
      <c r="S360" s="6">
        <f t="shared" si="41"/>
        <v>100383</v>
      </c>
      <c r="T360" s="6">
        <f t="shared" si="37"/>
        <v>189678</v>
      </c>
    </row>
    <row r="361" spans="1:20" x14ac:dyDescent="0.3">
      <c r="A361">
        <v>994826516</v>
      </c>
      <c r="B361" t="s">
        <v>712</v>
      </c>
      <c r="C361" t="s">
        <v>713</v>
      </c>
      <c r="D361" t="s">
        <v>7</v>
      </c>
      <c r="E361" s="2">
        <v>32317</v>
      </c>
      <c r="F361">
        <f>COUNTIF(deals_closed!D:D,base_salary!A361)</f>
        <v>20</v>
      </c>
      <c r="G361" s="2">
        <f>SUMIF(deals_closed!D:D,calcs!A361,deals_closed!C:C)</f>
        <v>830753</v>
      </c>
      <c r="H361" s="2">
        <f>VLOOKUP(D361,'2018_commission_structure-Start'!$A$21:$I$24,9,FALSE)</f>
        <v>500000</v>
      </c>
      <c r="I361" s="6">
        <f t="shared" si="38"/>
        <v>625000</v>
      </c>
      <c r="J361" s="9">
        <f t="shared" si="39"/>
        <v>750000</v>
      </c>
      <c r="K361" s="9">
        <f t="shared" si="40"/>
        <v>1000000</v>
      </c>
      <c r="L361" s="8">
        <f t="shared" si="35"/>
        <v>1.6615059999999999</v>
      </c>
      <c r="M361" t="str">
        <f t="shared" si="36"/>
        <v>150-200%</v>
      </c>
      <c r="N361" s="6">
        <f>MIN(H361,G361)*INDEX('2018_commission_structure-Start'!$A$21:$I$24,MATCH(calcs!$D361,'2018_commission_structure-Start'!$A$21:$A$24,0),MATCH(calcs!N$1,'2018_commission_structure-Start'!$A$21:$I$21,0))</f>
        <v>50000</v>
      </c>
      <c r="O361" s="2">
        <f>IF($G361&gt;H361,MIN($G361-H361,I361-H361)*INDEX('2018_commission_structure-Start'!$A$21:$I$24,MATCH(calcs!$D361,'2018_commission_structure-Start'!$A$21:$A$24,0),MATCH(calcs!O$1,'2018_commission_structure-Start'!$A$21:$I$21,0)),0)</f>
        <v>18750</v>
      </c>
      <c r="P361" s="2">
        <f>IF($G361&gt;I361,MIN($G361-I361,J361-I361)*INDEX('2018_commission_structure-Start'!$A$21:$I$24,MATCH(calcs!$D361,'2018_commission_structure-Start'!$A$21:$A$24,0),MATCH(calcs!P$1,'2018_commission_structure-Start'!$A$21:$I$21,0)),0)</f>
        <v>22500</v>
      </c>
      <c r="Q361" s="2">
        <f>IF($G361&gt;J361,MIN($G361-J361,K361-J361)*INDEX('2018_commission_structure-Start'!$A$21:$I$24,MATCH(calcs!$D361,'2018_commission_structure-Start'!$A$21:$A$24,0),MATCH(calcs!Q$1,'2018_commission_structure-Start'!$A$21:$I$21,0)),0)</f>
        <v>17765.66</v>
      </c>
      <c r="R361" s="6">
        <f>IF(G361&gt;K361,(G361-K361)*INDEX('2018_commission_structure-Start'!$A$21:$I$24,MATCH(calcs!$D361,'2018_commission_structure-Start'!$A$21:$A$24,0),MATCH(calcs!R$1,'2018_commission_structure-Start'!$A$21:$I$21,0)),0)</f>
        <v>0</v>
      </c>
      <c r="S361" s="6">
        <f t="shared" si="41"/>
        <v>109015.66</v>
      </c>
      <c r="T361" s="6">
        <f t="shared" si="37"/>
        <v>141332.66</v>
      </c>
    </row>
    <row r="362" spans="1:20" x14ac:dyDescent="0.3">
      <c r="A362">
        <v>87033755</v>
      </c>
      <c r="B362" t="s">
        <v>714</v>
      </c>
      <c r="C362" t="s">
        <v>715</v>
      </c>
      <c r="D362" t="s">
        <v>7</v>
      </c>
      <c r="E362" s="2">
        <v>51861</v>
      </c>
      <c r="F362">
        <f>COUNTIF(deals_closed!D:D,base_salary!A362)</f>
        <v>14</v>
      </c>
      <c r="G362" s="2">
        <f>SUMIF(deals_closed!D:D,calcs!A362,deals_closed!C:C)</f>
        <v>475694</v>
      </c>
      <c r="H362" s="2">
        <f>VLOOKUP(D362,'2018_commission_structure-Start'!$A$21:$I$24,9,FALSE)</f>
        <v>500000</v>
      </c>
      <c r="I362" s="6">
        <f t="shared" si="38"/>
        <v>625000</v>
      </c>
      <c r="J362" s="9">
        <f t="shared" si="39"/>
        <v>750000</v>
      </c>
      <c r="K362" s="9">
        <f t="shared" si="40"/>
        <v>1000000</v>
      </c>
      <c r="L362" s="8">
        <f t="shared" si="35"/>
        <v>0.95138800000000001</v>
      </c>
      <c r="M362" t="str">
        <f t="shared" si="36"/>
        <v>0-100%</v>
      </c>
      <c r="N362" s="6">
        <f>MIN(H362,G362)*INDEX('2018_commission_structure-Start'!$A$21:$I$24,MATCH(calcs!$D362,'2018_commission_structure-Start'!$A$21:$A$24,0),MATCH(calcs!N$1,'2018_commission_structure-Start'!$A$21:$I$21,0))</f>
        <v>47569.4</v>
      </c>
      <c r="O362" s="2">
        <f>IF($G362&gt;H362,MIN($G362-H362,I362-H362)*INDEX('2018_commission_structure-Start'!$A$21:$I$24,MATCH(calcs!$D362,'2018_commission_structure-Start'!$A$21:$A$24,0),MATCH(calcs!O$1,'2018_commission_structure-Start'!$A$21:$I$21,0)),0)</f>
        <v>0</v>
      </c>
      <c r="P362" s="2">
        <f>IF($G362&gt;I362,MIN($G362-I362,J362-I362)*INDEX('2018_commission_structure-Start'!$A$21:$I$24,MATCH(calcs!$D362,'2018_commission_structure-Start'!$A$21:$A$24,0),MATCH(calcs!P$1,'2018_commission_structure-Start'!$A$21:$I$21,0)),0)</f>
        <v>0</v>
      </c>
      <c r="Q362" s="2">
        <f>IF($G362&gt;J362,MIN($G362-J362,K362-J362)*INDEX('2018_commission_structure-Start'!$A$21:$I$24,MATCH(calcs!$D362,'2018_commission_structure-Start'!$A$21:$A$24,0),MATCH(calcs!Q$1,'2018_commission_structure-Start'!$A$21:$I$21,0)),0)</f>
        <v>0</v>
      </c>
      <c r="R362" s="6">
        <f>IF(G362&gt;K362,(G362-K362)*INDEX('2018_commission_structure-Start'!$A$21:$I$24,MATCH(calcs!$D362,'2018_commission_structure-Start'!$A$21:$A$24,0),MATCH(calcs!R$1,'2018_commission_structure-Start'!$A$21:$I$21,0)),0)</f>
        <v>0</v>
      </c>
      <c r="S362" s="6">
        <f t="shared" si="41"/>
        <v>47569.4</v>
      </c>
      <c r="T362" s="6">
        <f t="shared" si="37"/>
        <v>99430.399999999994</v>
      </c>
    </row>
    <row r="363" spans="1:20" x14ac:dyDescent="0.3">
      <c r="A363">
        <v>9373778889</v>
      </c>
      <c r="B363" t="s">
        <v>716</v>
      </c>
      <c r="C363" t="s">
        <v>717</v>
      </c>
      <c r="D363" t="s">
        <v>10</v>
      </c>
      <c r="E363" s="2">
        <v>82655</v>
      </c>
      <c r="F363">
        <f>COUNTIF(deals_closed!D:D,base_salary!A363)</f>
        <v>11</v>
      </c>
      <c r="G363" s="2">
        <f>SUMIF(deals_closed!D:D,calcs!A363,deals_closed!C:C)</f>
        <v>456999</v>
      </c>
      <c r="H363" s="2">
        <f>VLOOKUP(D363,'2018_commission_structure-Start'!$A$21:$I$24,9,FALSE)</f>
        <v>750000</v>
      </c>
      <c r="I363" s="6">
        <f t="shared" si="38"/>
        <v>937500</v>
      </c>
      <c r="J363" s="9">
        <f t="shared" si="39"/>
        <v>1125000</v>
      </c>
      <c r="K363" s="9">
        <f t="shared" si="40"/>
        <v>1500000</v>
      </c>
      <c r="L363" s="8">
        <f t="shared" si="35"/>
        <v>0.60933199999999998</v>
      </c>
      <c r="M363" t="str">
        <f t="shared" si="36"/>
        <v>0-100%</v>
      </c>
      <c r="N363" s="6">
        <f>MIN(H363,G363)*INDEX('2018_commission_structure-Start'!$A$21:$I$24,MATCH(calcs!$D363,'2018_commission_structure-Start'!$A$21:$A$24,0),MATCH(calcs!N$1,'2018_commission_structure-Start'!$A$21:$I$21,0))</f>
        <v>68549.849999999991</v>
      </c>
      <c r="O363" s="2">
        <f>IF($G363&gt;H363,MIN($G363-H363,I363-H363)*INDEX('2018_commission_structure-Start'!$A$21:$I$24,MATCH(calcs!$D363,'2018_commission_structure-Start'!$A$21:$A$24,0),MATCH(calcs!O$1,'2018_commission_structure-Start'!$A$21:$I$21,0)),0)</f>
        <v>0</v>
      </c>
      <c r="P363" s="2">
        <f>IF($G363&gt;I363,MIN($G363-I363,J363-I363)*INDEX('2018_commission_structure-Start'!$A$21:$I$24,MATCH(calcs!$D363,'2018_commission_structure-Start'!$A$21:$A$24,0),MATCH(calcs!P$1,'2018_commission_structure-Start'!$A$21:$I$21,0)),0)</f>
        <v>0</v>
      </c>
      <c r="Q363" s="2">
        <f>IF($G363&gt;J363,MIN($G363-J363,K363-J363)*INDEX('2018_commission_structure-Start'!$A$21:$I$24,MATCH(calcs!$D363,'2018_commission_structure-Start'!$A$21:$A$24,0),MATCH(calcs!Q$1,'2018_commission_structure-Start'!$A$21:$I$21,0)),0)</f>
        <v>0</v>
      </c>
      <c r="R363" s="6">
        <f>IF(G363&gt;K363,(G363-K363)*INDEX('2018_commission_structure-Start'!$A$21:$I$24,MATCH(calcs!$D363,'2018_commission_structure-Start'!$A$21:$A$24,0),MATCH(calcs!R$1,'2018_commission_structure-Start'!$A$21:$I$21,0)),0)</f>
        <v>0</v>
      </c>
      <c r="S363" s="6">
        <f t="shared" si="41"/>
        <v>68549.849999999991</v>
      </c>
      <c r="T363" s="6">
        <f t="shared" si="37"/>
        <v>151204.84999999998</v>
      </c>
    </row>
    <row r="364" spans="1:20" x14ac:dyDescent="0.3">
      <c r="A364">
        <v>4074728869</v>
      </c>
      <c r="B364" t="s">
        <v>718</v>
      </c>
      <c r="C364" t="s">
        <v>719</v>
      </c>
      <c r="D364" t="s">
        <v>29</v>
      </c>
      <c r="E364" s="2">
        <v>72698</v>
      </c>
      <c r="F364">
        <f>COUNTIF(deals_closed!D:D,base_salary!A364)</f>
        <v>20</v>
      </c>
      <c r="G364" s="2">
        <f>SUMIF(deals_closed!D:D,calcs!A364,deals_closed!C:C)</f>
        <v>806749</v>
      </c>
      <c r="H364" s="2">
        <f>VLOOKUP(D364,'2018_commission_structure-Start'!$A$21:$I$24,9,FALSE)</f>
        <v>600000</v>
      </c>
      <c r="I364" s="6">
        <f t="shared" si="38"/>
        <v>750000</v>
      </c>
      <c r="J364" s="9">
        <f t="shared" si="39"/>
        <v>900000</v>
      </c>
      <c r="K364" s="9">
        <f t="shared" si="40"/>
        <v>1200000</v>
      </c>
      <c r="L364" s="8">
        <f t="shared" si="35"/>
        <v>1.3445816666666666</v>
      </c>
      <c r="M364" t="str">
        <f t="shared" si="36"/>
        <v>125-150%</v>
      </c>
      <c r="N364" s="6">
        <f>MIN(H364,G364)*INDEX('2018_commission_structure-Start'!$A$21:$I$24,MATCH(calcs!$D364,'2018_commission_structure-Start'!$A$21:$A$24,0),MATCH(calcs!N$1,'2018_commission_structure-Start'!$A$21:$I$21,0))</f>
        <v>78000</v>
      </c>
      <c r="O364" s="2">
        <f>IF($G364&gt;H364,MIN($G364-H364,I364-H364)*INDEX('2018_commission_structure-Start'!$A$21:$I$24,MATCH(calcs!$D364,'2018_commission_structure-Start'!$A$21:$A$24,0),MATCH(calcs!O$1,'2018_commission_structure-Start'!$A$21:$I$21,0)),0)</f>
        <v>25500.000000000004</v>
      </c>
      <c r="P364" s="2">
        <f>IF($G364&gt;I364,MIN($G364-I364,J364-I364)*INDEX('2018_commission_structure-Start'!$A$21:$I$24,MATCH(calcs!$D364,'2018_commission_structure-Start'!$A$21:$A$24,0),MATCH(calcs!P$1,'2018_commission_structure-Start'!$A$21:$I$21,0)),0)</f>
        <v>11917.289999999999</v>
      </c>
      <c r="Q364" s="2">
        <f>IF($G364&gt;J364,MIN($G364-J364,K364-J364)*INDEX('2018_commission_structure-Start'!$A$21:$I$24,MATCH(calcs!$D364,'2018_commission_structure-Start'!$A$21:$A$24,0),MATCH(calcs!Q$1,'2018_commission_structure-Start'!$A$21:$I$21,0)),0)</f>
        <v>0</v>
      </c>
      <c r="R364" s="6">
        <f>IF(G364&gt;K364,(G364-K364)*INDEX('2018_commission_structure-Start'!$A$21:$I$24,MATCH(calcs!$D364,'2018_commission_structure-Start'!$A$21:$A$24,0),MATCH(calcs!R$1,'2018_commission_structure-Start'!$A$21:$I$21,0)),0)</f>
        <v>0</v>
      </c>
      <c r="S364" s="6">
        <f t="shared" si="41"/>
        <v>115417.29</v>
      </c>
      <c r="T364" s="6">
        <f t="shared" si="37"/>
        <v>188115.28999999998</v>
      </c>
    </row>
    <row r="365" spans="1:20" x14ac:dyDescent="0.3">
      <c r="A365">
        <v>6148303353</v>
      </c>
      <c r="B365" t="s">
        <v>720</v>
      </c>
      <c r="C365" t="s">
        <v>721</v>
      </c>
      <c r="D365" t="s">
        <v>10</v>
      </c>
      <c r="E365" s="2">
        <v>118836</v>
      </c>
      <c r="F365">
        <f>COUNTIF(deals_closed!D:D,base_salary!A365)</f>
        <v>19</v>
      </c>
      <c r="G365" s="2">
        <f>SUMIF(deals_closed!D:D,calcs!A365,deals_closed!C:C)</f>
        <v>549569</v>
      </c>
      <c r="H365" s="2">
        <f>VLOOKUP(D365,'2018_commission_structure-Start'!$A$21:$I$24,9,FALSE)</f>
        <v>750000</v>
      </c>
      <c r="I365" s="6">
        <f t="shared" si="38"/>
        <v>937500</v>
      </c>
      <c r="J365" s="9">
        <f t="shared" si="39"/>
        <v>1125000</v>
      </c>
      <c r="K365" s="9">
        <f t="shared" si="40"/>
        <v>1500000</v>
      </c>
      <c r="L365" s="8">
        <f t="shared" si="35"/>
        <v>0.73275866666666667</v>
      </c>
      <c r="M365" t="str">
        <f t="shared" si="36"/>
        <v>0-100%</v>
      </c>
      <c r="N365" s="6">
        <f>MIN(H365,G365)*INDEX('2018_commission_structure-Start'!$A$21:$I$24,MATCH(calcs!$D365,'2018_commission_structure-Start'!$A$21:$A$24,0),MATCH(calcs!N$1,'2018_commission_structure-Start'!$A$21:$I$21,0))</f>
        <v>82435.349999999991</v>
      </c>
      <c r="O365" s="2">
        <f>IF($G365&gt;H365,MIN($G365-H365,I365-H365)*INDEX('2018_commission_structure-Start'!$A$21:$I$24,MATCH(calcs!$D365,'2018_commission_structure-Start'!$A$21:$A$24,0),MATCH(calcs!O$1,'2018_commission_structure-Start'!$A$21:$I$21,0)),0)</f>
        <v>0</v>
      </c>
      <c r="P365" s="2">
        <f>IF($G365&gt;I365,MIN($G365-I365,J365-I365)*INDEX('2018_commission_structure-Start'!$A$21:$I$24,MATCH(calcs!$D365,'2018_commission_structure-Start'!$A$21:$A$24,0),MATCH(calcs!P$1,'2018_commission_structure-Start'!$A$21:$I$21,0)),0)</f>
        <v>0</v>
      </c>
      <c r="Q365" s="2">
        <f>IF($G365&gt;J365,MIN($G365-J365,K365-J365)*INDEX('2018_commission_structure-Start'!$A$21:$I$24,MATCH(calcs!$D365,'2018_commission_structure-Start'!$A$21:$A$24,0),MATCH(calcs!Q$1,'2018_commission_structure-Start'!$A$21:$I$21,0)),0)</f>
        <v>0</v>
      </c>
      <c r="R365" s="6">
        <f>IF(G365&gt;K365,(G365-K365)*INDEX('2018_commission_structure-Start'!$A$21:$I$24,MATCH(calcs!$D365,'2018_commission_structure-Start'!$A$21:$A$24,0),MATCH(calcs!R$1,'2018_commission_structure-Start'!$A$21:$I$21,0)),0)</f>
        <v>0</v>
      </c>
      <c r="S365" s="6">
        <f t="shared" si="41"/>
        <v>82435.349999999991</v>
      </c>
      <c r="T365" s="6">
        <f t="shared" si="37"/>
        <v>201271.34999999998</v>
      </c>
    </row>
    <row r="366" spans="1:20" x14ac:dyDescent="0.3">
      <c r="A366">
        <v>4716524892</v>
      </c>
      <c r="B366" t="s">
        <v>722</v>
      </c>
      <c r="C366" t="s">
        <v>723</v>
      </c>
      <c r="D366" t="s">
        <v>29</v>
      </c>
      <c r="E366" s="2">
        <v>79201</v>
      </c>
      <c r="F366">
        <f>COUNTIF(deals_closed!D:D,base_salary!A366)</f>
        <v>29</v>
      </c>
      <c r="G366" s="2">
        <f>SUMIF(deals_closed!D:D,calcs!A366,deals_closed!C:C)</f>
        <v>1092533</v>
      </c>
      <c r="H366" s="2">
        <f>VLOOKUP(D366,'2018_commission_structure-Start'!$A$21:$I$24,9,FALSE)</f>
        <v>600000</v>
      </c>
      <c r="I366" s="6">
        <f t="shared" si="38"/>
        <v>750000</v>
      </c>
      <c r="J366" s="9">
        <f t="shared" si="39"/>
        <v>900000</v>
      </c>
      <c r="K366" s="9">
        <f t="shared" si="40"/>
        <v>1200000</v>
      </c>
      <c r="L366" s="8">
        <f t="shared" si="35"/>
        <v>1.8208883333333334</v>
      </c>
      <c r="M366" t="str">
        <f t="shared" si="36"/>
        <v>150-200%</v>
      </c>
      <c r="N366" s="6">
        <f>MIN(H366,G366)*INDEX('2018_commission_structure-Start'!$A$21:$I$24,MATCH(calcs!$D366,'2018_commission_structure-Start'!$A$21:$A$24,0),MATCH(calcs!N$1,'2018_commission_structure-Start'!$A$21:$I$21,0))</f>
        <v>78000</v>
      </c>
      <c r="O366" s="2">
        <f>IF($G366&gt;H366,MIN($G366-H366,I366-H366)*INDEX('2018_commission_structure-Start'!$A$21:$I$24,MATCH(calcs!$D366,'2018_commission_structure-Start'!$A$21:$A$24,0),MATCH(calcs!O$1,'2018_commission_structure-Start'!$A$21:$I$21,0)),0)</f>
        <v>25500.000000000004</v>
      </c>
      <c r="P366" s="2">
        <f>IF($G366&gt;I366,MIN($G366-I366,J366-I366)*INDEX('2018_commission_structure-Start'!$A$21:$I$24,MATCH(calcs!$D366,'2018_commission_structure-Start'!$A$21:$A$24,0),MATCH(calcs!P$1,'2018_commission_structure-Start'!$A$21:$I$21,0)),0)</f>
        <v>31500</v>
      </c>
      <c r="Q366" s="2">
        <f>IF($G366&gt;J366,MIN($G366-J366,K366-J366)*INDEX('2018_commission_structure-Start'!$A$21:$I$24,MATCH(calcs!$D366,'2018_commission_structure-Start'!$A$21:$A$24,0),MATCH(calcs!Q$1,'2018_commission_structure-Start'!$A$21:$I$21,0)),0)</f>
        <v>50058.58</v>
      </c>
      <c r="R366" s="6">
        <f>IF(G366&gt;K366,(G366-K366)*INDEX('2018_commission_structure-Start'!$A$21:$I$24,MATCH(calcs!$D366,'2018_commission_structure-Start'!$A$21:$A$24,0),MATCH(calcs!R$1,'2018_commission_structure-Start'!$A$21:$I$21,0)),0)</f>
        <v>0</v>
      </c>
      <c r="S366" s="6">
        <f t="shared" si="41"/>
        <v>185058.58000000002</v>
      </c>
      <c r="T366" s="6">
        <f t="shared" si="37"/>
        <v>264259.58</v>
      </c>
    </row>
    <row r="367" spans="1:20" x14ac:dyDescent="0.3">
      <c r="A367">
        <v>5811999097</v>
      </c>
      <c r="B367" t="s">
        <v>724</v>
      </c>
      <c r="C367" t="s">
        <v>725</v>
      </c>
      <c r="D367" t="s">
        <v>7</v>
      </c>
      <c r="E367" s="2">
        <v>41580</v>
      </c>
      <c r="F367">
        <f>COUNTIF(deals_closed!D:D,base_salary!A367)</f>
        <v>18</v>
      </c>
      <c r="G367" s="2">
        <f>SUMIF(deals_closed!D:D,calcs!A367,deals_closed!C:C)</f>
        <v>641225</v>
      </c>
      <c r="H367" s="2">
        <f>VLOOKUP(D367,'2018_commission_structure-Start'!$A$21:$I$24,9,FALSE)</f>
        <v>500000</v>
      </c>
      <c r="I367" s="6">
        <f t="shared" si="38"/>
        <v>625000</v>
      </c>
      <c r="J367" s="9">
        <f t="shared" si="39"/>
        <v>750000</v>
      </c>
      <c r="K367" s="9">
        <f t="shared" si="40"/>
        <v>1000000</v>
      </c>
      <c r="L367" s="8">
        <f t="shared" si="35"/>
        <v>1.2824500000000001</v>
      </c>
      <c r="M367" t="str">
        <f t="shared" si="36"/>
        <v>125-150%</v>
      </c>
      <c r="N367" s="6">
        <f>MIN(H367,G367)*INDEX('2018_commission_structure-Start'!$A$21:$I$24,MATCH(calcs!$D367,'2018_commission_structure-Start'!$A$21:$A$24,0),MATCH(calcs!N$1,'2018_commission_structure-Start'!$A$21:$I$21,0))</f>
        <v>50000</v>
      </c>
      <c r="O367" s="2">
        <f>IF($G367&gt;H367,MIN($G367-H367,I367-H367)*INDEX('2018_commission_structure-Start'!$A$21:$I$24,MATCH(calcs!$D367,'2018_commission_structure-Start'!$A$21:$A$24,0),MATCH(calcs!O$1,'2018_commission_structure-Start'!$A$21:$I$21,0)),0)</f>
        <v>18750</v>
      </c>
      <c r="P367" s="2">
        <f>IF($G367&gt;I367,MIN($G367-I367,J367-I367)*INDEX('2018_commission_structure-Start'!$A$21:$I$24,MATCH(calcs!$D367,'2018_commission_structure-Start'!$A$21:$A$24,0),MATCH(calcs!P$1,'2018_commission_structure-Start'!$A$21:$I$21,0)),0)</f>
        <v>2920.5</v>
      </c>
      <c r="Q367" s="2">
        <f>IF($G367&gt;J367,MIN($G367-J367,K367-J367)*INDEX('2018_commission_structure-Start'!$A$21:$I$24,MATCH(calcs!$D367,'2018_commission_structure-Start'!$A$21:$A$24,0),MATCH(calcs!Q$1,'2018_commission_structure-Start'!$A$21:$I$21,0)),0)</f>
        <v>0</v>
      </c>
      <c r="R367" s="6">
        <f>IF(G367&gt;K367,(G367-K367)*INDEX('2018_commission_structure-Start'!$A$21:$I$24,MATCH(calcs!$D367,'2018_commission_structure-Start'!$A$21:$A$24,0),MATCH(calcs!R$1,'2018_commission_structure-Start'!$A$21:$I$21,0)),0)</f>
        <v>0</v>
      </c>
      <c r="S367" s="6">
        <f t="shared" si="41"/>
        <v>71670.5</v>
      </c>
      <c r="T367" s="6">
        <f t="shared" si="37"/>
        <v>113250.5</v>
      </c>
    </row>
    <row r="368" spans="1:20" x14ac:dyDescent="0.3">
      <c r="A368">
        <v>1518783783</v>
      </c>
      <c r="B368" t="s">
        <v>726</v>
      </c>
      <c r="C368" t="s">
        <v>727</v>
      </c>
      <c r="D368" t="s">
        <v>7</v>
      </c>
      <c r="E368" s="2">
        <v>30311</v>
      </c>
      <c r="F368">
        <f>COUNTIF(deals_closed!D:D,base_salary!A368)</f>
        <v>19</v>
      </c>
      <c r="G368" s="2">
        <f>SUMIF(deals_closed!D:D,calcs!A368,deals_closed!C:C)</f>
        <v>656054</v>
      </c>
      <c r="H368" s="2">
        <f>VLOOKUP(D368,'2018_commission_structure-Start'!$A$21:$I$24,9,FALSE)</f>
        <v>500000</v>
      </c>
      <c r="I368" s="6">
        <f t="shared" si="38"/>
        <v>625000</v>
      </c>
      <c r="J368" s="9">
        <f t="shared" si="39"/>
        <v>750000</v>
      </c>
      <c r="K368" s="9">
        <f t="shared" si="40"/>
        <v>1000000</v>
      </c>
      <c r="L368" s="8">
        <f t="shared" si="35"/>
        <v>1.3121080000000001</v>
      </c>
      <c r="M368" t="str">
        <f t="shared" si="36"/>
        <v>125-150%</v>
      </c>
      <c r="N368" s="6">
        <f>MIN(H368,G368)*INDEX('2018_commission_structure-Start'!$A$21:$I$24,MATCH(calcs!$D368,'2018_commission_structure-Start'!$A$21:$A$24,0),MATCH(calcs!N$1,'2018_commission_structure-Start'!$A$21:$I$21,0))</f>
        <v>50000</v>
      </c>
      <c r="O368" s="2">
        <f>IF($G368&gt;H368,MIN($G368-H368,I368-H368)*INDEX('2018_commission_structure-Start'!$A$21:$I$24,MATCH(calcs!$D368,'2018_commission_structure-Start'!$A$21:$A$24,0),MATCH(calcs!O$1,'2018_commission_structure-Start'!$A$21:$I$21,0)),0)</f>
        <v>18750</v>
      </c>
      <c r="P368" s="2">
        <f>IF($G368&gt;I368,MIN($G368-I368,J368-I368)*INDEX('2018_commission_structure-Start'!$A$21:$I$24,MATCH(calcs!$D368,'2018_commission_structure-Start'!$A$21:$A$24,0),MATCH(calcs!P$1,'2018_commission_structure-Start'!$A$21:$I$21,0)),0)</f>
        <v>5589.7199999999993</v>
      </c>
      <c r="Q368" s="2">
        <f>IF($G368&gt;J368,MIN($G368-J368,K368-J368)*INDEX('2018_commission_structure-Start'!$A$21:$I$24,MATCH(calcs!$D368,'2018_commission_structure-Start'!$A$21:$A$24,0),MATCH(calcs!Q$1,'2018_commission_structure-Start'!$A$21:$I$21,0)),0)</f>
        <v>0</v>
      </c>
      <c r="R368" s="6">
        <f>IF(G368&gt;K368,(G368-K368)*INDEX('2018_commission_structure-Start'!$A$21:$I$24,MATCH(calcs!$D368,'2018_commission_structure-Start'!$A$21:$A$24,0),MATCH(calcs!R$1,'2018_commission_structure-Start'!$A$21:$I$21,0)),0)</f>
        <v>0</v>
      </c>
      <c r="S368" s="6">
        <f t="shared" si="41"/>
        <v>74339.72</v>
      </c>
      <c r="T368" s="6">
        <f t="shared" si="37"/>
        <v>104650.72</v>
      </c>
    </row>
    <row r="369" spans="1:20" x14ac:dyDescent="0.3">
      <c r="A369">
        <v>5913755731</v>
      </c>
      <c r="B369" t="s">
        <v>728</v>
      </c>
      <c r="C369" t="s">
        <v>729</v>
      </c>
      <c r="D369" t="s">
        <v>29</v>
      </c>
      <c r="E369" s="2">
        <v>51706</v>
      </c>
      <c r="F369">
        <f>COUNTIF(deals_closed!D:D,base_salary!A369)</f>
        <v>20</v>
      </c>
      <c r="G369" s="2">
        <f>SUMIF(deals_closed!D:D,calcs!A369,deals_closed!C:C)</f>
        <v>568483</v>
      </c>
      <c r="H369" s="2">
        <f>VLOOKUP(D369,'2018_commission_structure-Start'!$A$21:$I$24,9,FALSE)</f>
        <v>600000</v>
      </c>
      <c r="I369" s="6">
        <f t="shared" si="38"/>
        <v>750000</v>
      </c>
      <c r="J369" s="9">
        <f t="shared" si="39"/>
        <v>900000</v>
      </c>
      <c r="K369" s="9">
        <f t="shared" si="40"/>
        <v>1200000</v>
      </c>
      <c r="L369" s="8">
        <f t="shared" si="35"/>
        <v>0.94747166666666671</v>
      </c>
      <c r="M369" t="str">
        <f t="shared" si="36"/>
        <v>0-100%</v>
      </c>
      <c r="N369" s="6">
        <f>MIN(H369,G369)*INDEX('2018_commission_structure-Start'!$A$21:$I$24,MATCH(calcs!$D369,'2018_commission_structure-Start'!$A$21:$A$24,0),MATCH(calcs!N$1,'2018_commission_structure-Start'!$A$21:$I$21,0))</f>
        <v>73902.790000000008</v>
      </c>
      <c r="O369" s="2">
        <f>IF($G369&gt;H369,MIN($G369-H369,I369-H369)*INDEX('2018_commission_structure-Start'!$A$21:$I$24,MATCH(calcs!$D369,'2018_commission_structure-Start'!$A$21:$A$24,0),MATCH(calcs!O$1,'2018_commission_structure-Start'!$A$21:$I$21,0)),0)</f>
        <v>0</v>
      </c>
      <c r="P369" s="2">
        <f>IF($G369&gt;I369,MIN($G369-I369,J369-I369)*INDEX('2018_commission_structure-Start'!$A$21:$I$24,MATCH(calcs!$D369,'2018_commission_structure-Start'!$A$21:$A$24,0),MATCH(calcs!P$1,'2018_commission_structure-Start'!$A$21:$I$21,0)),0)</f>
        <v>0</v>
      </c>
      <c r="Q369" s="2">
        <f>IF($G369&gt;J369,MIN($G369-J369,K369-J369)*INDEX('2018_commission_structure-Start'!$A$21:$I$24,MATCH(calcs!$D369,'2018_commission_structure-Start'!$A$21:$A$24,0),MATCH(calcs!Q$1,'2018_commission_structure-Start'!$A$21:$I$21,0)),0)</f>
        <v>0</v>
      </c>
      <c r="R369" s="6">
        <f>IF(G369&gt;K369,(G369-K369)*INDEX('2018_commission_structure-Start'!$A$21:$I$24,MATCH(calcs!$D369,'2018_commission_structure-Start'!$A$21:$A$24,0),MATCH(calcs!R$1,'2018_commission_structure-Start'!$A$21:$I$21,0)),0)</f>
        <v>0</v>
      </c>
      <c r="S369" s="6">
        <f t="shared" si="41"/>
        <v>73902.790000000008</v>
      </c>
      <c r="T369" s="6">
        <f t="shared" si="37"/>
        <v>125608.79000000001</v>
      </c>
    </row>
    <row r="370" spans="1:20" x14ac:dyDescent="0.3">
      <c r="A370">
        <v>4192879565</v>
      </c>
      <c r="B370" t="s">
        <v>730</v>
      </c>
      <c r="C370" t="s">
        <v>731</v>
      </c>
      <c r="D370" t="s">
        <v>29</v>
      </c>
      <c r="E370" s="2">
        <v>57704</v>
      </c>
      <c r="F370">
        <f>COUNTIF(deals_closed!D:D,base_salary!A370)</f>
        <v>17</v>
      </c>
      <c r="G370" s="2">
        <f>SUMIF(deals_closed!D:D,calcs!A370,deals_closed!C:C)</f>
        <v>487994</v>
      </c>
      <c r="H370" s="2">
        <f>VLOOKUP(D370,'2018_commission_structure-Start'!$A$21:$I$24,9,FALSE)</f>
        <v>600000</v>
      </c>
      <c r="I370" s="6">
        <f t="shared" si="38"/>
        <v>750000</v>
      </c>
      <c r="J370" s="9">
        <f t="shared" si="39"/>
        <v>900000</v>
      </c>
      <c r="K370" s="9">
        <f t="shared" si="40"/>
        <v>1200000</v>
      </c>
      <c r="L370" s="8">
        <f t="shared" si="35"/>
        <v>0.81332333333333329</v>
      </c>
      <c r="M370" t="str">
        <f t="shared" si="36"/>
        <v>0-100%</v>
      </c>
      <c r="N370" s="6">
        <f>MIN(H370,G370)*INDEX('2018_commission_structure-Start'!$A$21:$I$24,MATCH(calcs!$D370,'2018_commission_structure-Start'!$A$21:$A$24,0),MATCH(calcs!N$1,'2018_commission_structure-Start'!$A$21:$I$21,0))</f>
        <v>63439.22</v>
      </c>
      <c r="O370" s="2">
        <f>IF($G370&gt;H370,MIN($G370-H370,I370-H370)*INDEX('2018_commission_structure-Start'!$A$21:$I$24,MATCH(calcs!$D370,'2018_commission_structure-Start'!$A$21:$A$24,0),MATCH(calcs!O$1,'2018_commission_structure-Start'!$A$21:$I$21,0)),0)</f>
        <v>0</v>
      </c>
      <c r="P370" s="2">
        <f>IF($G370&gt;I370,MIN($G370-I370,J370-I370)*INDEX('2018_commission_structure-Start'!$A$21:$I$24,MATCH(calcs!$D370,'2018_commission_structure-Start'!$A$21:$A$24,0),MATCH(calcs!P$1,'2018_commission_structure-Start'!$A$21:$I$21,0)),0)</f>
        <v>0</v>
      </c>
      <c r="Q370" s="2">
        <f>IF($G370&gt;J370,MIN($G370-J370,K370-J370)*INDEX('2018_commission_structure-Start'!$A$21:$I$24,MATCH(calcs!$D370,'2018_commission_structure-Start'!$A$21:$A$24,0),MATCH(calcs!Q$1,'2018_commission_structure-Start'!$A$21:$I$21,0)),0)</f>
        <v>0</v>
      </c>
      <c r="R370" s="6">
        <f>IF(G370&gt;K370,(G370-K370)*INDEX('2018_commission_structure-Start'!$A$21:$I$24,MATCH(calcs!$D370,'2018_commission_structure-Start'!$A$21:$A$24,0),MATCH(calcs!R$1,'2018_commission_structure-Start'!$A$21:$I$21,0)),0)</f>
        <v>0</v>
      </c>
      <c r="S370" s="6">
        <f t="shared" si="41"/>
        <v>63439.22</v>
      </c>
      <c r="T370" s="6">
        <f t="shared" si="37"/>
        <v>121143.22</v>
      </c>
    </row>
    <row r="371" spans="1:20" x14ac:dyDescent="0.3">
      <c r="A371">
        <v>6487054410</v>
      </c>
      <c r="B371" t="s">
        <v>561</v>
      </c>
      <c r="C371" t="s">
        <v>732</v>
      </c>
      <c r="D371" t="s">
        <v>29</v>
      </c>
      <c r="E371" s="2">
        <v>64256</v>
      </c>
      <c r="F371">
        <f>COUNTIF(deals_closed!D:D,base_salary!A371)</f>
        <v>17</v>
      </c>
      <c r="G371" s="2">
        <f>SUMIF(deals_closed!D:D,calcs!A371,deals_closed!C:C)</f>
        <v>570251</v>
      </c>
      <c r="H371" s="2">
        <f>VLOOKUP(D371,'2018_commission_structure-Start'!$A$21:$I$24,9,FALSE)</f>
        <v>600000</v>
      </c>
      <c r="I371" s="6">
        <f t="shared" si="38"/>
        <v>750000</v>
      </c>
      <c r="J371" s="9">
        <f t="shared" si="39"/>
        <v>900000</v>
      </c>
      <c r="K371" s="9">
        <f t="shared" si="40"/>
        <v>1200000</v>
      </c>
      <c r="L371" s="8">
        <f t="shared" si="35"/>
        <v>0.95041833333333336</v>
      </c>
      <c r="M371" t="str">
        <f t="shared" si="36"/>
        <v>0-100%</v>
      </c>
      <c r="N371" s="6">
        <f>MIN(H371,G371)*INDEX('2018_commission_structure-Start'!$A$21:$I$24,MATCH(calcs!$D371,'2018_commission_structure-Start'!$A$21:$A$24,0),MATCH(calcs!N$1,'2018_commission_structure-Start'!$A$21:$I$21,0))</f>
        <v>74132.63</v>
      </c>
      <c r="O371" s="2">
        <f>IF($G371&gt;H371,MIN($G371-H371,I371-H371)*INDEX('2018_commission_structure-Start'!$A$21:$I$24,MATCH(calcs!$D371,'2018_commission_structure-Start'!$A$21:$A$24,0),MATCH(calcs!O$1,'2018_commission_structure-Start'!$A$21:$I$21,0)),0)</f>
        <v>0</v>
      </c>
      <c r="P371" s="2">
        <f>IF($G371&gt;I371,MIN($G371-I371,J371-I371)*INDEX('2018_commission_structure-Start'!$A$21:$I$24,MATCH(calcs!$D371,'2018_commission_structure-Start'!$A$21:$A$24,0),MATCH(calcs!P$1,'2018_commission_structure-Start'!$A$21:$I$21,0)),0)</f>
        <v>0</v>
      </c>
      <c r="Q371" s="2">
        <f>IF($G371&gt;J371,MIN($G371-J371,K371-J371)*INDEX('2018_commission_structure-Start'!$A$21:$I$24,MATCH(calcs!$D371,'2018_commission_structure-Start'!$A$21:$A$24,0),MATCH(calcs!Q$1,'2018_commission_structure-Start'!$A$21:$I$21,0)),0)</f>
        <v>0</v>
      </c>
      <c r="R371" s="6">
        <f>IF(G371&gt;K371,(G371-K371)*INDEX('2018_commission_structure-Start'!$A$21:$I$24,MATCH(calcs!$D371,'2018_commission_structure-Start'!$A$21:$A$24,0),MATCH(calcs!R$1,'2018_commission_structure-Start'!$A$21:$I$21,0)),0)</f>
        <v>0</v>
      </c>
      <c r="S371" s="6">
        <f t="shared" si="41"/>
        <v>74132.63</v>
      </c>
      <c r="T371" s="6">
        <f t="shared" si="37"/>
        <v>138388.63</v>
      </c>
    </row>
    <row r="372" spans="1:20" x14ac:dyDescent="0.3">
      <c r="A372">
        <v>9829586073</v>
      </c>
      <c r="B372" t="s">
        <v>733</v>
      </c>
      <c r="C372" t="s">
        <v>734</v>
      </c>
      <c r="D372" t="s">
        <v>10</v>
      </c>
      <c r="E372" s="2">
        <v>88725</v>
      </c>
      <c r="F372">
        <f>COUNTIF(deals_closed!D:D,base_salary!A372)</f>
        <v>23</v>
      </c>
      <c r="G372" s="2">
        <f>SUMIF(deals_closed!D:D,calcs!A372,deals_closed!C:C)</f>
        <v>767064</v>
      </c>
      <c r="H372" s="2">
        <f>VLOOKUP(D372,'2018_commission_structure-Start'!$A$21:$I$24,9,FALSE)</f>
        <v>750000</v>
      </c>
      <c r="I372" s="6">
        <f t="shared" si="38"/>
        <v>937500</v>
      </c>
      <c r="J372" s="9">
        <f t="shared" si="39"/>
        <v>1125000</v>
      </c>
      <c r="K372" s="9">
        <f t="shared" si="40"/>
        <v>1500000</v>
      </c>
      <c r="L372" s="8">
        <f t="shared" si="35"/>
        <v>1.0227520000000001</v>
      </c>
      <c r="M372" t="str">
        <f t="shared" si="36"/>
        <v>100-125%</v>
      </c>
      <c r="N372" s="6">
        <f>MIN(H372,G372)*INDEX('2018_commission_structure-Start'!$A$21:$I$24,MATCH(calcs!$D372,'2018_commission_structure-Start'!$A$21:$A$24,0),MATCH(calcs!N$1,'2018_commission_structure-Start'!$A$21:$I$21,0))</f>
        <v>112500</v>
      </c>
      <c r="O372" s="2">
        <f>IF($G372&gt;H372,MIN($G372-H372,I372-H372)*INDEX('2018_commission_structure-Start'!$A$21:$I$24,MATCH(calcs!$D372,'2018_commission_structure-Start'!$A$21:$A$24,0),MATCH(calcs!O$1,'2018_commission_structure-Start'!$A$21:$I$21,0)),0)</f>
        <v>3242.16</v>
      </c>
      <c r="P372" s="2">
        <f>IF($G372&gt;I372,MIN($G372-I372,J372-I372)*INDEX('2018_commission_structure-Start'!$A$21:$I$24,MATCH(calcs!$D372,'2018_commission_structure-Start'!$A$21:$A$24,0),MATCH(calcs!P$1,'2018_commission_structure-Start'!$A$21:$I$21,0)),0)</f>
        <v>0</v>
      </c>
      <c r="Q372" s="2">
        <f>IF($G372&gt;J372,MIN($G372-J372,K372-J372)*INDEX('2018_commission_structure-Start'!$A$21:$I$24,MATCH(calcs!$D372,'2018_commission_structure-Start'!$A$21:$A$24,0),MATCH(calcs!Q$1,'2018_commission_structure-Start'!$A$21:$I$21,0)),0)</f>
        <v>0</v>
      </c>
      <c r="R372" s="6">
        <f>IF(G372&gt;K372,(G372-K372)*INDEX('2018_commission_structure-Start'!$A$21:$I$24,MATCH(calcs!$D372,'2018_commission_structure-Start'!$A$21:$A$24,0),MATCH(calcs!R$1,'2018_commission_structure-Start'!$A$21:$I$21,0)),0)</f>
        <v>0</v>
      </c>
      <c r="S372" s="6">
        <f t="shared" si="41"/>
        <v>115742.16</v>
      </c>
      <c r="T372" s="6">
        <f t="shared" si="37"/>
        <v>204467.16</v>
      </c>
    </row>
    <row r="373" spans="1:20" x14ac:dyDescent="0.3">
      <c r="A373">
        <v>8289594380</v>
      </c>
      <c r="B373" t="s">
        <v>735</v>
      </c>
      <c r="C373" t="s">
        <v>736</v>
      </c>
      <c r="D373" t="s">
        <v>7</v>
      </c>
      <c r="E373" s="2">
        <v>37040</v>
      </c>
      <c r="F373">
        <f>COUNTIF(deals_closed!D:D,base_salary!A373)</f>
        <v>22</v>
      </c>
      <c r="G373" s="2">
        <f>SUMIF(deals_closed!D:D,calcs!A373,deals_closed!C:C)</f>
        <v>671936</v>
      </c>
      <c r="H373" s="2">
        <f>VLOOKUP(D373,'2018_commission_structure-Start'!$A$21:$I$24,9,FALSE)</f>
        <v>500000</v>
      </c>
      <c r="I373" s="6">
        <f t="shared" si="38"/>
        <v>625000</v>
      </c>
      <c r="J373" s="9">
        <f t="shared" si="39"/>
        <v>750000</v>
      </c>
      <c r="K373" s="9">
        <f t="shared" si="40"/>
        <v>1000000</v>
      </c>
      <c r="L373" s="8">
        <f t="shared" si="35"/>
        <v>1.343872</v>
      </c>
      <c r="M373" t="str">
        <f t="shared" si="36"/>
        <v>125-150%</v>
      </c>
      <c r="N373" s="6">
        <f>MIN(H373,G373)*INDEX('2018_commission_structure-Start'!$A$21:$I$24,MATCH(calcs!$D373,'2018_commission_structure-Start'!$A$21:$A$24,0),MATCH(calcs!N$1,'2018_commission_structure-Start'!$A$21:$I$21,0))</f>
        <v>50000</v>
      </c>
      <c r="O373" s="2">
        <f>IF($G373&gt;H373,MIN($G373-H373,I373-H373)*INDEX('2018_commission_structure-Start'!$A$21:$I$24,MATCH(calcs!$D373,'2018_commission_structure-Start'!$A$21:$A$24,0),MATCH(calcs!O$1,'2018_commission_structure-Start'!$A$21:$I$21,0)),0)</f>
        <v>18750</v>
      </c>
      <c r="P373" s="2">
        <f>IF($G373&gt;I373,MIN($G373-I373,J373-I373)*INDEX('2018_commission_structure-Start'!$A$21:$I$24,MATCH(calcs!$D373,'2018_commission_structure-Start'!$A$21:$A$24,0),MATCH(calcs!P$1,'2018_commission_structure-Start'!$A$21:$I$21,0)),0)</f>
        <v>8448.48</v>
      </c>
      <c r="Q373" s="2">
        <f>IF($G373&gt;J373,MIN($G373-J373,K373-J373)*INDEX('2018_commission_structure-Start'!$A$21:$I$24,MATCH(calcs!$D373,'2018_commission_structure-Start'!$A$21:$A$24,0),MATCH(calcs!Q$1,'2018_commission_structure-Start'!$A$21:$I$21,0)),0)</f>
        <v>0</v>
      </c>
      <c r="R373" s="6">
        <f>IF(G373&gt;K373,(G373-K373)*INDEX('2018_commission_structure-Start'!$A$21:$I$24,MATCH(calcs!$D373,'2018_commission_structure-Start'!$A$21:$A$24,0),MATCH(calcs!R$1,'2018_commission_structure-Start'!$A$21:$I$21,0)),0)</f>
        <v>0</v>
      </c>
      <c r="S373" s="6">
        <f t="shared" si="41"/>
        <v>77198.48</v>
      </c>
      <c r="T373" s="6">
        <f t="shared" si="37"/>
        <v>114238.48</v>
      </c>
    </row>
    <row r="374" spans="1:20" x14ac:dyDescent="0.3">
      <c r="A374">
        <v>1014658829</v>
      </c>
      <c r="B374" t="s">
        <v>737</v>
      </c>
      <c r="C374" t="s">
        <v>738</v>
      </c>
      <c r="D374" t="s">
        <v>29</v>
      </c>
      <c r="E374" s="2">
        <v>71890</v>
      </c>
      <c r="F374">
        <f>COUNTIF(deals_closed!D:D,base_salary!A374)</f>
        <v>18</v>
      </c>
      <c r="G374" s="2">
        <f>SUMIF(deals_closed!D:D,calcs!A374,deals_closed!C:C)</f>
        <v>725779</v>
      </c>
      <c r="H374" s="2">
        <f>VLOOKUP(D374,'2018_commission_structure-Start'!$A$21:$I$24,9,FALSE)</f>
        <v>600000</v>
      </c>
      <c r="I374" s="6">
        <f t="shared" si="38"/>
        <v>750000</v>
      </c>
      <c r="J374" s="9">
        <f t="shared" si="39"/>
        <v>900000</v>
      </c>
      <c r="K374" s="9">
        <f t="shared" si="40"/>
        <v>1200000</v>
      </c>
      <c r="L374" s="8">
        <f t="shared" si="35"/>
        <v>1.2096316666666667</v>
      </c>
      <c r="M374" t="str">
        <f t="shared" si="36"/>
        <v>100-125%</v>
      </c>
      <c r="N374" s="6">
        <f>MIN(H374,G374)*INDEX('2018_commission_structure-Start'!$A$21:$I$24,MATCH(calcs!$D374,'2018_commission_structure-Start'!$A$21:$A$24,0),MATCH(calcs!N$1,'2018_commission_structure-Start'!$A$21:$I$21,0))</f>
        <v>78000</v>
      </c>
      <c r="O374" s="2">
        <f>IF($G374&gt;H374,MIN($G374-H374,I374-H374)*INDEX('2018_commission_structure-Start'!$A$21:$I$24,MATCH(calcs!$D374,'2018_commission_structure-Start'!$A$21:$A$24,0),MATCH(calcs!O$1,'2018_commission_structure-Start'!$A$21:$I$21,0)),0)</f>
        <v>21382.43</v>
      </c>
      <c r="P374" s="2">
        <f>IF($G374&gt;I374,MIN($G374-I374,J374-I374)*INDEX('2018_commission_structure-Start'!$A$21:$I$24,MATCH(calcs!$D374,'2018_commission_structure-Start'!$A$21:$A$24,0),MATCH(calcs!P$1,'2018_commission_structure-Start'!$A$21:$I$21,0)),0)</f>
        <v>0</v>
      </c>
      <c r="Q374" s="2">
        <f>IF($G374&gt;J374,MIN($G374-J374,K374-J374)*INDEX('2018_commission_structure-Start'!$A$21:$I$24,MATCH(calcs!$D374,'2018_commission_structure-Start'!$A$21:$A$24,0),MATCH(calcs!Q$1,'2018_commission_structure-Start'!$A$21:$I$21,0)),0)</f>
        <v>0</v>
      </c>
      <c r="R374" s="6">
        <f>IF(G374&gt;K374,(G374-K374)*INDEX('2018_commission_structure-Start'!$A$21:$I$24,MATCH(calcs!$D374,'2018_commission_structure-Start'!$A$21:$A$24,0),MATCH(calcs!R$1,'2018_commission_structure-Start'!$A$21:$I$21,0)),0)</f>
        <v>0</v>
      </c>
      <c r="S374" s="6">
        <f t="shared" si="41"/>
        <v>99382.43</v>
      </c>
      <c r="T374" s="6">
        <f t="shared" si="37"/>
        <v>171272.43</v>
      </c>
    </row>
    <row r="375" spans="1:20" x14ac:dyDescent="0.3">
      <c r="A375">
        <v>1444572199</v>
      </c>
      <c r="B375" t="s">
        <v>739</v>
      </c>
      <c r="C375" t="s">
        <v>740</v>
      </c>
      <c r="D375" t="s">
        <v>10</v>
      </c>
      <c r="E375" s="2">
        <v>120364</v>
      </c>
      <c r="F375">
        <f>COUNTIF(deals_closed!D:D,base_salary!A375)</f>
        <v>19</v>
      </c>
      <c r="G375" s="2">
        <f>SUMIF(deals_closed!D:D,calcs!A375,deals_closed!C:C)</f>
        <v>648927</v>
      </c>
      <c r="H375" s="2">
        <f>VLOOKUP(D375,'2018_commission_structure-Start'!$A$21:$I$24,9,FALSE)</f>
        <v>750000</v>
      </c>
      <c r="I375" s="6">
        <f t="shared" si="38"/>
        <v>937500</v>
      </c>
      <c r="J375" s="9">
        <f t="shared" si="39"/>
        <v>1125000</v>
      </c>
      <c r="K375" s="9">
        <f t="shared" si="40"/>
        <v>1500000</v>
      </c>
      <c r="L375" s="8">
        <f t="shared" si="35"/>
        <v>0.86523600000000001</v>
      </c>
      <c r="M375" t="str">
        <f t="shared" si="36"/>
        <v>0-100%</v>
      </c>
      <c r="N375" s="6">
        <f>MIN(H375,G375)*INDEX('2018_commission_structure-Start'!$A$21:$I$24,MATCH(calcs!$D375,'2018_commission_structure-Start'!$A$21:$A$24,0),MATCH(calcs!N$1,'2018_commission_structure-Start'!$A$21:$I$21,0))</f>
        <v>97339.05</v>
      </c>
      <c r="O375" s="2">
        <f>IF($G375&gt;H375,MIN($G375-H375,I375-H375)*INDEX('2018_commission_structure-Start'!$A$21:$I$24,MATCH(calcs!$D375,'2018_commission_structure-Start'!$A$21:$A$24,0),MATCH(calcs!O$1,'2018_commission_structure-Start'!$A$21:$I$21,0)),0)</f>
        <v>0</v>
      </c>
      <c r="P375" s="2">
        <f>IF($G375&gt;I375,MIN($G375-I375,J375-I375)*INDEX('2018_commission_structure-Start'!$A$21:$I$24,MATCH(calcs!$D375,'2018_commission_structure-Start'!$A$21:$A$24,0),MATCH(calcs!P$1,'2018_commission_structure-Start'!$A$21:$I$21,0)),0)</f>
        <v>0</v>
      </c>
      <c r="Q375" s="2">
        <f>IF($G375&gt;J375,MIN($G375-J375,K375-J375)*INDEX('2018_commission_structure-Start'!$A$21:$I$24,MATCH(calcs!$D375,'2018_commission_structure-Start'!$A$21:$A$24,0),MATCH(calcs!Q$1,'2018_commission_structure-Start'!$A$21:$I$21,0)),0)</f>
        <v>0</v>
      </c>
      <c r="R375" s="6">
        <f>IF(G375&gt;K375,(G375-K375)*INDEX('2018_commission_structure-Start'!$A$21:$I$24,MATCH(calcs!$D375,'2018_commission_structure-Start'!$A$21:$A$24,0),MATCH(calcs!R$1,'2018_commission_structure-Start'!$A$21:$I$21,0)),0)</f>
        <v>0</v>
      </c>
      <c r="S375" s="6">
        <f t="shared" si="41"/>
        <v>97339.05</v>
      </c>
      <c r="T375" s="6">
        <f t="shared" si="37"/>
        <v>217703.05</v>
      </c>
    </row>
    <row r="376" spans="1:20" x14ac:dyDescent="0.3">
      <c r="A376">
        <v>8302317314</v>
      </c>
      <c r="B376" t="s">
        <v>741</v>
      </c>
      <c r="C376" t="s">
        <v>742</v>
      </c>
      <c r="D376" t="s">
        <v>10</v>
      </c>
      <c r="E376" s="2">
        <v>75594</v>
      </c>
      <c r="F376">
        <f>COUNTIF(deals_closed!D:D,base_salary!A376)</f>
        <v>22</v>
      </c>
      <c r="G376" s="2">
        <f>SUMIF(deals_closed!D:D,calcs!A376,deals_closed!C:C)</f>
        <v>661330</v>
      </c>
      <c r="H376" s="2">
        <f>VLOOKUP(D376,'2018_commission_structure-Start'!$A$21:$I$24,9,FALSE)</f>
        <v>750000</v>
      </c>
      <c r="I376" s="6">
        <f t="shared" si="38"/>
        <v>937500</v>
      </c>
      <c r="J376" s="9">
        <f t="shared" si="39"/>
        <v>1125000</v>
      </c>
      <c r="K376" s="9">
        <f t="shared" si="40"/>
        <v>1500000</v>
      </c>
      <c r="L376" s="8">
        <f t="shared" si="35"/>
        <v>0.8817733333333333</v>
      </c>
      <c r="M376" t="str">
        <f t="shared" si="36"/>
        <v>0-100%</v>
      </c>
      <c r="N376" s="6">
        <f>MIN(H376,G376)*INDEX('2018_commission_structure-Start'!$A$21:$I$24,MATCH(calcs!$D376,'2018_commission_structure-Start'!$A$21:$A$24,0),MATCH(calcs!N$1,'2018_commission_structure-Start'!$A$21:$I$21,0))</f>
        <v>99199.5</v>
      </c>
      <c r="O376" s="2">
        <f>IF($G376&gt;H376,MIN($G376-H376,I376-H376)*INDEX('2018_commission_structure-Start'!$A$21:$I$24,MATCH(calcs!$D376,'2018_commission_structure-Start'!$A$21:$A$24,0),MATCH(calcs!O$1,'2018_commission_structure-Start'!$A$21:$I$21,0)),0)</f>
        <v>0</v>
      </c>
      <c r="P376" s="2">
        <f>IF($G376&gt;I376,MIN($G376-I376,J376-I376)*INDEX('2018_commission_structure-Start'!$A$21:$I$24,MATCH(calcs!$D376,'2018_commission_structure-Start'!$A$21:$A$24,0),MATCH(calcs!P$1,'2018_commission_structure-Start'!$A$21:$I$21,0)),0)</f>
        <v>0</v>
      </c>
      <c r="Q376" s="2">
        <f>IF($G376&gt;J376,MIN($G376-J376,K376-J376)*INDEX('2018_commission_structure-Start'!$A$21:$I$24,MATCH(calcs!$D376,'2018_commission_structure-Start'!$A$21:$A$24,0),MATCH(calcs!Q$1,'2018_commission_structure-Start'!$A$21:$I$21,0)),0)</f>
        <v>0</v>
      </c>
      <c r="R376" s="6">
        <f>IF(G376&gt;K376,(G376-K376)*INDEX('2018_commission_structure-Start'!$A$21:$I$24,MATCH(calcs!$D376,'2018_commission_structure-Start'!$A$21:$A$24,0),MATCH(calcs!R$1,'2018_commission_structure-Start'!$A$21:$I$21,0)),0)</f>
        <v>0</v>
      </c>
      <c r="S376" s="6">
        <f t="shared" si="41"/>
        <v>99199.5</v>
      </c>
      <c r="T376" s="6">
        <f t="shared" si="37"/>
        <v>174793.5</v>
      </c>
    </row>
    <row r="377" spans="1:20" x14ac:dyDescent="0.3">
      <c r="A377">
        <v>6380488901</v>
      </c>
      <c r="B377" t="s">
        <v>743</v>
      </c>
      <c r="C377" t="s">
        <v>744</v>
      </c>
      <c r="D377" t="s">
        <v>7</v>
      </c>
      <c r="E377" s="2">
        <v>33308</v>
      </c>
      <c r="F377">
        <f>COUNTIF(deals_closed!D:D,base_salary!A377)</f>
        <v>23</v>
      </c>
      <c r="G377" s="2">
        <f>SUMIF(deals_closed!D:D,calcs!A377,deals_closed!C:C)</f>
        <v>806664</v>
      </c>
      <c r="H377" s="2">
        <f>VLOOKUP(D377,'2018_commission_structure-Start'!$A$21:$I$24,9,FALSE)</f>
        <v>500000</v>
      </c>
      <c r="I377" s="6">
        <f t="shared" si="38"/>
        <v>625000</v>
      </c>
      <c r="J377" s="9">
        <f t="shared" si="39"/>
        <v>750000</v>
      </c>
      <c r="K377" s="9">
        <f t="shared" si="40"/>
        <v>1000000</v>
      </c>
      <c r="L377" s="8">
        <f t="shared" si="35"/>
        <v>1.6133280000000001</v>
      </c>
      <c r="M377" t="str">
        <f t="shared" si="36"/>
        <v>150-200%</v>
      </c>
      <c r="N377" s="6">
        <f>MIN(H377,G377)*INDEX('2018_commission_structure-Start'!$A$21:$I$24,MATCH(calcs!$D377,'2018_commission_structure-Start'!$A$21:$A$24,0),MATCH(calcs!N$1,'2018_commission_structure-Start'!$A$21:$I$21,0))</f>
        <v>50000</v>
      </c>
      <c r="O377" s="2">
        <f>IF($G377&gt;H377,MIN($G377-H377,I377-H377)*INDEX('2018_commission_structure-Start'!$A$21:$I$24,MATCH(calcs!$D377,'2018_commission_structure-Start'!$A$21:$A$24,0),MATCH(calcs!O$1,'2018_commission_structure-Start'!$A$21:$I$21,0)),0)</f>
        <v>18750</v>
      </c>
      <c r="P377" s="2">
        <f>IF($G377&gt;I377,MIN($G377-I377,J377-I377)*INDEX('2018_commission_structure-Start'!$A$21:$I$24,MATCH(calcs!$D377,'2018_commission_structure-Start'!$A$21:$A$24,0),MATCH(calcs!P$1,'2018_commission_structure-Start'!$A$21:$I$21,0)),0)</f>
        <v>22500</v>
      </c>
      <c r="Q377" s="2">
        <f>IF($G377&gt;J377,MIN($G377-J377,K377-J377)*INDEX('2018_commission_structure-Start'!$A$21:$I$24,MATCH(calcs!$D377,'2018_commission_structure-Start'!$A$21:$A$24,0),MATCH(calcs!Q$1,'2018_commission_structure-Start'!$A$21:$I$21,0)),0)</f>
        <v>12466.08</v>
      </c>
      <c r="R377" s="6">
        <f>IF(G377&gt;K377,(G377-K377)*INDEX('2018_commission_structure-Start'!$A$21:$I$24,MATCH(calcs!$D377,'2018_commission_structure-Start'!$A$21:$A$24,0),MATCH(calcs!R$1,'2018_commission_structure-Start'!$A$21:$I$21,0)),0)</f>
        <v>0</v>
      </c>
      <c r="S377" s="6">
        <f t="shared" si="41"/>
        <v>103716.08</v>
      </c>
      <c r="T377" s="6">
        <f t="shared" si="37"/>
        <v>137024.08000000002</v>
      </c>
    </row>
    <row r="378" spans="1:20" x14ac:dyDescent="0.3">
      <c r="A378">
        <v>7645724897</v>
      </c>
      <c r="B378" t="s">
        <v>745</v>
      </c>
      <c r="C378" t="s">
        <v>746</v>
      </c>
      <c r="D378" t="s">
        <v>29</v>
      </c>
      <c r="E378" s="2">
        <v>75174</v>
      </c>
      <c r="F378">
        <f>COUNTIF(deals_closed!D:D,base_salary!A378)</f>
        <v>19</v>
      </c>
      <c r="G378" s="2">
        <f>SUMIF(deals_closed!D:D,calcs!A378,deals_closed!C:C)</f>
        <v>640951</v>
      </c>
      <c r="H378" s="2">
        <f>VLOOKUP(D378,'2018_commission_structure-Start'!$A$21:$I$24,9,FALSE)</f>
        <v>600000</v>
      </c>
      <c r="I378" s="6">
        <f t="shared" si="38"/>
        <v>750000</v>
      </c>
      <c r="J378" s="9">
        <f t="shared" si="39"/>
        <v>900000</v>
      </c>
      <c r="K378" s="9">
        <f t="shared" si="40"/>
        <v>1200000</v>
      </c>
      <c r="L378" s="8">
        <f t="shared" si="35"/>
        <v>1.0682516666666666</v>
      </c>
      <c r="M378" t="str">
        <f t="shared" si="36"/>
        <v>100-125%</v>
      </c>
      <c r="N378" s="6">
        <f>MIN(H378,G378)*INDEX('2018_commission_structure-Start'!$A$21:$I$24,MATCH(calcs!$D378,'2018_commission_structure-Start'!$A$21:$A$24,0),MATCH(calcs!N$1,'2018_commission_structure-Start'!$A$21:$I$21,0))</f>
        <v>78000</v>
      </c>
      <c r="O378" s="2">
        <f>IF($G378&gt;H378,MIN($G378-H378,I378-H378)*INDEX('2018_commission_structure-Start'!$A$21:$I$24,MATCH(calcs!$D378,'2018_commission_structure-Start'!$A$21:$A$24,0),MATCH(calcs!O$1,'2018_commission_structure-Start'!$A$21:$I$21,0)),0)</f>
        <v>6961.67</v>
      </c>
      <c r="P378" s="2">
        <f>IF($G378&gt;I378,MIN($G378-I378,J378-I378)*INDEX('2018_commission_structure-Start'!$A$21:$I$24,MATCH(calcs!$D378,'2018_commission_structure-Start'!$A$21:$A$24,0),MATCH(calcs!P$1,'2018_commission_structure-Start'!$A$21:$I$21,0)),0)</f>
        <v>0</v>
      </c>
      <c r="Q378" s="2">
        <f>IF($G378&gt;J378,MIN($G378-J378,K378-J378)*INDEX('2018_commission_structure-Start'!$A$21:$I$24,MATCH(calcs!$D378,'2018_commission_structure-Start'!$A$21:$A$24,0),MATCH(calcs!Q$1,'2018_commission_structure-Start'!$A$21:$I$21,0)),0)</f>
        <v>0</v>
      </c>
      <c r="R378" s="6">
        <f>IF(G378&gt;K378,(G378-K378)*INDEX('2018_commission_structure-Start'!$A$21:$I$24,MATCH(calcs!$D378,'2018_commission_structure-Start'!$A$21:$A$24,0),MATCH(calcs!R$1,'2018_commission_structure-Start'!$A$21:$I$21,0)),0)</f>
        <v>0</v>
      </c>
      <c r="S378" s="6">
        <f t="shared" si="41"/>
        <v>84961.67</v>
      </c>
      <c r="T378" s="6">
        <f t="shared" si="37"/>
        <v>160135.66999999998</v>
      </c>
    </row>
    <row r="379" spans="1:20" x14ac:dyDescent="0.3">
      <c r="A379">
        <v>6375014751</v>
      </c>
      <c r="B379" t="s">
        <v>747</v>
      </c>
      <c r="C379" t="s">
        <v>748</v>
      </c>
      <c r="D379" t="s">
        <v>7</v>
      </c>
      <c r="E379" s="2">
        <v>56888</v>
      </c>
      <c r="F379">
        <f>COUNTIF(deals_closed!D:D,base_salary!A379)</f>
        <v>17</v>
      </c>
      <c r="G379" s="2">
        <f>SUMIF(deals_closed!D:D,calcs!A379,deals_closed!C:C)</f>
        <v>528218</v>
      </c>
      <c r="H379" s="2">
        <f>VLOOKUP(D379,'2018_commission_structure-Start'!$A$21:$I$24,9,FALSE)</f>
        <v>500000</v>
      </c>
      <c r="I379" s="6">
        <f t="shared" si="38"/>
        <v>625000</v>
      </c>
      <c r="J379" s="9">
        <f t="shared" si="39"/>
        <v>750000</v>
      </c>
      <c r="K379" s="9">
        <f t="shared" si="40"/>
        <v>1000000</v>
      </c>
      <c r="L379" s="8">
        <f t="shared" si="35"/>
        <v>1.0564359999999999</v>
      </c>
      <c r="M379" t="str">
        <f t="shared" si="36"/>
        <v>100-125%</v>
      </c>
      <c r="N379" s="6">
        <f>MIN(H379,G379)*INDEX('2018_commission_structure-Start'!$A$21:$I$24,MATCH(calcs!$D379,'2018_commission_structure-Start'!$A$21:$A$24,0),MATCH(calcs!N$1,'2018_commission_structure-Start'!$A$21:$I$21,0))</f>
        <v>50000</v>
      </c>
      <c r="O379" s="2">
        <f>IF($G379&gt;H379,MIN($G379-H379,I379-H379)*INDEX('2018_commission_structure-Start'!$A$21:$I$24,MATCH(calcs!$D379,'2018_commission_structure-Start'!$A$21:$A$24,0),MATCH(calcs!O$1,'2018_commission_structure-Start'!$A$21:$I$21,0)),0)</f>
        <v>4232.7</v>
      </c>
      <c r="P379" s="2">
        <f>IF($G379&gt;I379,MIN($G379-I379,J379-I379)*INDEX('2018_commission_structure-Start'!$A$21:$I$24,MATCH(calcs!$D379,'2018_commission_structure-Start'!$A$21:$A$24,0),MATCH(calcs!P$1,'2018_commission_structure-Start'!$A$21:$I$21,0)),0)</f>
        <v>0</v>
      </c>
      <c r="Q379" s="2">
        <f>IF($G379&gt;J379,MIN($G379-J379,K379-J379)*INDEX('2018_commission_structure-Start'!$A$21:$I$24,MATCH(calcs!$D379,'2018_commission_structure-Start'!$A$21:$A$24,0),MATCH(calcs!Q$1,'2018_commission_structure-Start'!$A$21:$I$21,0)),0)</f>
        <v>0</v>
      </c>
      <c r="R379" s="6">
        <f>IF(G379&gt;K379,(G379-K379)*INDEX('2018_commission_structure-Start'!$A$21:$I$24,MATCH(calcs!$D379,'2018_commission_structure-Start'!$A$21:$A$24,0),MATCH(calcs!R$1,'2018_commission_structure-Start'!$A$21:$I$21,0)),0)</f>
        <v>0</v>
      </c>
      <c r="S379" s="6">
        <f t="shared" si="41"/>
        <v>54232.7</v>
      </c>
      <c r="T379" s="6">
        <f t="shared" si="37"/>
        <v>111120.7</v>
      </c>
    </row>
    <row r="380" spans="1:20" x14ac:dyDescent="0.3">
      <c r="A380">
        <v>8568859739</v>
      </c>
      <c r="B380" t="s">
        <v>749</v>
      </c>
      <c r="C380" t="s">
        <v>750</v>
      </c>
      <c r="D380" t="s">
        <v>10</v>
      </c>
      <c r="E380" s="2">
        <v>81228</v>
      </c>
      <c r="F380">
        <f>COUNTIF(deals_closed!D:D,base_salary!A380)</f>
        <v>14</v>
      </c>
      <c r="G380" s="2">
        <f>SUMIF(deals_closed!D:D,calcs!A380,deals_closed!C:C)</f>
        <v>510949</v>
      </c>
      <c r="H380" s="2">
        <f>VLOOKUP(D380,'2018_commission_structure-Start'!$A$21:$I$24,9,FALSE)</f>
        <v>750000</v>
      </c>
      <c r="I380" s="6">
        <f t="shared" si="38"/>
        <v>937500</v>
      </c>
      <c r="J380" s="9">
        <f t="shared" si="39"/>
        <v>1125000</v>
      </c>
      <c r="K380" s="9">
        <f t="shared" si="40"/>
        <v>1500000</v>
      </c>
      <c r="L380" s="8">
        <f t="shared" si="35"/>
        <v>0.68126533333333328</v>
      </c>
      <c r="M380" t="str">
        <f t="shared" si="36"/>
        <v>0-100%</v>
      </c>
      <c r="N380" s="6">
        <f>MIN(H380,G380)*INDEX('2018_commission_structure-Start'!$A$21:$I$24,MATCH(calcs!$D380,'2018_commission_structure-Start'!$A$21:$A$24,0),MATCH(calcs!N$1,'2018_commission_structure-Start'!$A$21:$I$21,0))</f>
        <v>76642.349999999991</v>
      </c>
      <c r="O380" s="2">
        <f>IF($G380&gt;H380,MIN($G380-H380,I380-H380)*INDEX('2018_commission_structure-Start'!$A$21:$I$24,MATCH(calcs!$D380,'2018_commission_structure-Start'!$A$21:$A$24,0),MATCH(calcs!O$1,'2018_commission_structure-Start'!$A$21:$I$21,0)),0)</f>
        <v>0</v>
      </c>
      <c r="P380" s="2">
        <f>IF($G380&gt;I380,MIN($G380-I380,J380-I380)*INDEX('2018_commission_structure-Start'!$A$21:$I$24,MATCH(calcs!$D380,'2018_commission_structure-Start'!$A$21:$A$24,0),MATCH(calcs!P$1,'2018_commission_structure-Start'!$A$21:$I$21,0)),0)</f>
        <v>0</v>
      </c>
      <c r="Q380" s="2">
        <f>IF($G380&gt;J380,MIN($G380-J380,K380-J380)*INDEX('2018_commission_structure-Start'!$A$21:$I$24,MATCH(calcs!$D380,'2018_commission_structure-Start'!$A$21:$A$24,0),MATCH(calcs!Q$1,'2018_commission_structure-Start'!$A$21:$I$21,0)),0)</f>
        <v>0</v>
      </c>
      <c r="R380" s="6">
        <f>IF(G380&gt;K380,(G380-K380)*INDEX('2018_commission_structure-Start'!$A$21:$I$24,MATCH(calcs!$D380,'2018_commission_structure-Start'!$A$21:$A$24,0),MATCH(calcs!R$1,'2018_commission_structure-Start'!$A$21:$I$21,0)),0)</f>
        <v>0</v>
      </c>
      <c r="S380" s="6">
        <f t="shared" si="41"/>
        <v>76642.349999999991</v>
      </c>
      <c r="T380" s="6">
        <f t="shared" si="37"/>
        <v>157870.34999999998</v>
      </c>
    </row>
    <row r="381" spans="1:20" x14ac:dyDescent="0.3">
      <c r="A381">
        <v>6836716731</v>
      </c>
      <c r="B381" t="s">
        <v>751</v>
      </c>
      <c r="C381" t="s">
        <v>752</v>
      </c>
      <c r="D381" t="s">
        <v>10</v>
      </c>
      <c r="E381" s="2">
        <v>91423</v>
      </c>
      <c r="F381">
        <f>COUNTIF(deals_closed!D:D,base_salary!A381)</f>
        <v>17</v>
      </c>
      <c r="G381" s="2">
        <f>SUMIF(deals_closed!D:D,calcs!A381,deals_closed!C:C)</f>
        <v>546387</v>
      </c>
      <c r="H381" s="2">
        <f>VLOOKUP(D381,'2018_commission_structure-Start'!$A$21:$I$24,9,FALSE)</f>
        <v>750000</v>
      </c>
      <c r="I381" s="6">
        <f t="shared" si="38"/>
        <v>937500</v>
      </c>
      <c r="J381" s="9">
        <f t="shared" si="39"/>
        <v>1125000</v>
      </c>
      <c r="K381" s="9">
        <f t="shared" si="40"/>
        <v>1500000</v>
      </c>
      <c r="L381" s="8">
        <f t="shared" si="35"/>
        <v>0.72851600000000005</v>
      </c>
      <c r="M381" t="str">
        <f t="shared" si="36"/>
        <v>0-100%</v>
      </c>
      <c r="N381" s="6">
        <f>MIN(H381,G381)*INDEX('2018_commission_structure-Start'!$A$21:$I$24,MATCH(calcs!$D381,'2018_commission_structure-Start'!$A$21:$A$24,0),MATCH(calcs!N$1,'2018_commission_structure-Start'!$A$21:$I$21,0))</f>
        <v>81958.05</v>
      </c>
      <c r="O381" s="2">
        <f>IF($G381&gt;H381,MIN($G381-H381,I381-H381)*INDEX('2018_commission_structure-Start'!$A$21:$I$24,MATCH(calcs!$D381,'2018_commission_structure-Start'!$A$21:$A$24,0),MATCH(calcs!O$1,'2018_commission_structure-Start'!$A$21:$I$21,0)),0)</f>
        <v>0</v>
      </c>
      <c r="P381" s="2">
        <f>IF($G381&gt;I381,MIN($G381-I381,J381-I381)*INDEX('2018_commission_structure-Start'!$A$21:$I$24,MATCH(calcs!$D381,'2018_commission_structure-Start'!$A$21:$A$24,0),MATCH(calcs!P$1,'2018_commission_structure-Start'!$A$21:$I$21,0)),0)</f>
        <v>0</v>
      </c>
      <c r="Q381" s="2">
        <f>IF($G381&gt;J381,MIN($G381-J381,K381-J381)*INDEX('2018_commission_structure-Start'!$A$21:$I$24,MATCH(calcs!$D381,'2018_commission_structure-Start'!$A$21:$A$24,0),MATCH(calcs!Q$1,'2018_commission_structure-Start'!$A$21:$I$21,0)),0)</f>
        <v>0</v>
      </c>
      <c r="R381" s="6">
        <f>IF(G381&gt;K381,(G381-K381)*INDEX('2018_commission_structure-Start'!$A$21:$I$24,MATCH(calcs!$D381,'2018_commission_structure-Start'!$A$21:$A$24,0),MATCH(calcs!R$1,'2018_commission_structure-Start'!$A$21:$I$21,0)),0)</f>
        <v>0</v>
      </c>
      <c r="S381" s="6">
        <f t="shared" si="41"/>
        <v>81958.05</v>
      </c>
      <c r="T381" s="6">
        <f t="shared" si="37"/>
        <v>173381.05</v>
      </c>
    </row>
    <row r="382" spans="1:20" x14ac:dyDescent="0.3">
      <c r="A382">
        <v>4011453366</v>
      </c>
      <c r="B382" t="s">
        <v>753</v>
      </c>
      <c r="C382" t="s">
        <v>754</v>
      </c>
      <c r="D382" t="s">
        <v>10</v>
      </c>
      <c r="E382" s="2">
        <v>113851</v>
      </c>
      <c r="F382">
        <f>COUNTIF(deals_closed!D:D,base_salary!A382)</f>
        <v>20</v>
      </c>
      <c r="G382" s="2">
        <f>SUMIF(deals_closed!D:D,calcs!A382,deals_closed!C:C)</f>
        <v>668997</v>
      </c>
      <c r="H382" s="2">
        <f>VLOOKUP(D382,'2018_commission_structure-Start'!$A$21:$I$24,9,FALSE)</f>
        <v>750000</v>
      </c>
      <c r="I382" s="6">
        <f t="shared" si="38"/>
        <v>937500</v>
      </c>
      <c r="J382" s="9">
        <f t="shared" si="39"/>
        <v>1125000</v>
      </c>
      <c r="K382" s="9">
        <f t="shared" si="40"/>
        <v>1500000</v>
      </c>
      <c r="L382" s="8">
        <f t="shared" si="35"/>
        <v>0.89199600000000001</v>
      </c>
      <c r="M382" t="str">
        <f t="shared" si="36"/>
        <v>0-100%</v>
      </c>
      <c r="N382" s="6">
        <f>MIN(H382,G382)*INDEX('2018_commission_structure-Start'!$A$21:$I$24,MATCH(calcs!$D382,'2018_commission_structure-Start'!$A$21:$A$24,0),MATCH(calcs!N$1,'2018_commission_structure-Start'!$A$21:$I$21,0))</f>
        <v>100349.55</v>
      </c>
      <c r="O382" s="2">
        <f>IF($G382&gt;H382,MIN($G382-H382,I382-H382)*INDEX('2018_commission_structure-Start'!$A$21:$I$24,MATCH(calcs!$D382,'2018_commission_structure-Start'!$A$21:$A$24,0),MATCH(calcs!O$1,'2018_commission_structure-Start'!$A$21:$I$21,0)),0)</f>
        <v>0</v>
      </c>
      <c r="P382" s="2">
        <f>IF($G382&gt;I382,MIN($G382-I382,J382-I382)*INDEX('2018_commission_structure-Start'!$A$21:$I$24,MATCH(calcs!$D382,'2018_commission_structure-Start'!$A$21:$A$24,0),MATCH(calcs!P$1,'2018_commission_structure-Start'!$A$21:$I$21,0)),0)</f>
        <v>0</v>
      </c>
      <c r="Q382" s="2">
        <f>IF($G382&gt;J382,MIN($G382-J382,K382-J382)*INDEX('2018_commission_structure-Start'!$A$21:$I$24,MATCH(calcs!$D382,'2018_commission_structure-Start'!$A$21:$A$24,0),MATCH(calcs!Q$1,'2018_commission_structure-Start'!$A$21:$I$21,0)),0)</f>
        <v>0</v>
      </c>
      <c r="R382" s="6">
        <f>IF(G382&gt;K382,(G382-K382)*INDEX('2018_commission_structure-Start'!$A$21:$I$24,MATCH(calcs!$D382,'2018_commission_structure-Start'!$A$21:$A$24,0),MATCH(calcs!R$1,'2018_commission_structure-Start'!$A$21:$I$21,0)),0)</f>
        <v>0</v>
      </c>
      <c r="S382" s="6">
        <f t="shared" si="41"/>
        <v>100349.55</v>
      </c>
      <c r="T382" s="6">
        <f t="shared" si="37"/>
        <v>214200.55</v>
      </c>
    </row>
    <row r="383" spans="1:20" x14ac:dyDescent="0.3">
      <c r="A383">
        <v>2740930763</v>
      </c>
      <c r="B383" t="s">
        <v>755</v>
      </c>
      <c r="C383" t="s">
        <v>756</v>
      </c>
      <c r="D383" t="s">
        <v>10</v>
      </c>
      <c r="E383" s="2">
        <v>123658</v>
      </c>
      <c r="F383">
        <f>COUNTIF(deals_closed!D:D,base_salary!A383)</f>
        <v>14</v>
      </c>
      <c r="G383" s="2">
        <f>SUMIF(deals_closed!D:D,calcs!A383,deals_closed!C:C)</f>
        <v>413366</v>
      </c>
      <c r="H383" s="2">
        <f>VLOOKUP(D383,'2018_commission_structure-Start'!$A$21:$I$24,9,FALSE)</f>
        <v>750000</v>
      </c>
      <c r="I383" s="6">
        <f t="shared" si="38"/>
        <v>937500</v>
      </c>
      <c r="J383" s="9">
        <f t="shared" si="39"/>
        <v>1125000</v>
      </c>
      <c r="K383" s="9">
        <f t="shared" si="40"/>
        <v>1500000</v>
      </c>
      <c r="L383" s="8">
        <f t="shared" si="35"/>
        <v>0.55115466666666668</v>
      </c>
      <c r="M383" t="str">
        <f t="shared" si="36"/>
        <v>0-100%</v>
      </c>
      <c r="N383" s="6">
        <f>MIN(H383,G383)*INDEX('2018_commission_structure-Start'!$A$21:$I$24,MATCH(calcs!$D383,'2018_commission_structure-Start'!$A$21:$A$24,0),MATCH(calcs!N$1,'2018_commission_structure-Start'!$A$21:$I$21,0))</f>
        <v>62004.899999999994</v>
      </c>
      <c r="O383" s="2">
        <f>IF($G383&gt;H383,MIN($G383-H383,I383-H383)*INDEX('2018_commission_structure-Start'!$A$21:$I$24,MATCH(calcs!$D383,'2018_commission_structure-Start'!$A$21:$A$24,0),MATCH(calcs!O$1,'2018_commission_structure-Start'!$A$21:$I$21,0)),0)</f>
        <v>0</v>
      </c>
      <c r="P383" s="2">
        <f>IF($G383&gt;I383,MIN($G383-I383,J383-I383)*INDEX('2018_commission_structure-Start'!$A$21:$I$24,MATCH(calcs!$D383,'2018_commission_structure-Start'!$A$21:$A$24,0),MATCH(calcs!P$1,'2018_commission_structure-Start'!$A$21:$I$21,0)),0)</f>
        <v>0</v>
      </c>
      <c r="Q383" s="2">
        <f>IF($G383&gt;J383,MIN($G383-J383,K383-J383)*INDEX('2018_commission_structure-Start'!$A$21:$I$24,MATCH(calcs!$D383,'2018_commission_structure-Start'!$A$21:$A$24,0),MATCH(calcs!Q$1,'2018_commission_structure-Start'!$A$21:$I$21,0)),0)</f>
        <v>0</v>
      </c>
      <c r="R383" s="6">
        <f>IF(G383&gt;K383,(G383-K383)*INDEX('2018_commission_structure-Start'!$A$21:$I$24,MATCH(calcs!$D383,'2018_commission_structure-Start'!$A$21:$A$24,0),MATCH(calcs!R$1,'2018_commission_structure-Start'!$A$21:$I$21,0)),0)</f>
        <v>0</v>
      </c>
      <c r="S383" s="6">
        <f t="shared" si="41"/>
        <v>62004.899999999994</v>
      </c>
      <c r="T383" s="6">
        <f t="shared" si="37"/>
        <v>185662.9</v>
      </c>
    </row>
    <row r="384" spans="1:20" x14ac:dyDescent="0.3">
      <c r="A384">
        <v>2355104786</v>
      </c>
      <c r="B384" t="s">
        <v>757</v>
      </c>
      <c r="C384" t="s">
        <v>758</v>
      </c>
      <c r="D384" t="s">
        <v>29</v>
      </c>
      <c r="E384" s="2">
        <v>78796</v>
      </c>
      <c r="F384">
        <f>COUNTIF(deals_closed!D:D,base_salary!A384)</f>
        <v>23</v>
      </c>
      <c r="G384" s="2">
        <f>SUMIF(deals_closed!D:D,calcs!A384,deals_closed!C:C)</f>
        <v>787765</v>
      </c>
      <c r="H384" s="2">
        <f>VLOOKUP(D384,'2018_commission_structure-Start'!$A$21:$I$24,9,FALSE)</f>
        <v>600000</v>
      </c>
      <c r="I384" s="6">
        <f t="shared" si="38"/>
        <v>750000</v>
      </c>
      <c r="J384" s="9">
        <f t="shared" si="39"/>
        <v>900000</v>
      </c>
      <c r="K384" s="9">
        <f t="shared" si="40"/>
        <v>1200000</v>
      </c>
      <c r="L384" s="8">
        <f t="shared" si="35"/>
        <v>1.3129416666666667</v>
      </c>
      <c r="M384" t="str">
        <f t="shared" si="36"/>
        <v>125-150%</v>
      </c>
      <c r="N384" s="6">
        <f>MIN(H384,G384)*INDEX('2018_commission_structure-Start'!$A$21:$I$24,MATCH(calcs!$D384,'2018_commission_structure-Start'!$A$21:$A$24,0),MATCH(calcs!N$1,'2018_commission_structure-Start'!$A$21:$I$21,0))</f>
        <v>78000</v>
      </c>
      <c r="O384" s="2">
        <f>IF($G384&gt;H384,MIN($G384-H384,I384-H384)*INDEX('2018_commission_structure-Start'!$A$21:$I$24,MATCH(calcs!$D384,'2018_commission_structure-Start'!$A$21:$A$24,0),MATCH(calcs!O$1,'2018_commission_structure-Start'!$A$21:$I$21,0)),0)</f>
        <v>25500.000000000004</v>
      </c>
      <c r="P384" s="2">
        <f>IF($G384&gt;I384,MIN($G384-I384,J384-I384)*INDEX('2018_commission_structure-Start'!$A$21:$I$24,MATCH(calcs!$D384,'2018_commission_structure-Start'!$A$21:$A$24,0),MATCH(calcs!P$1,'2018_commission_structure-Start'!$A$21:$I$21,0)),0)</f>
        <v>7930.65</v>
      </c>
      <c r="Q384" s="2">
        <f>IF($G384&gt;J384,MIN($G384-J384,K384-J384)*INDEX('2018_commission_structure-Start'!$A$21:$I$24,MATCH(calcs!$D384,'2018_commission_structure-Start'!$A$21:$A$24,0),MATCH(calcs!Q$1,'2018_commission_structure-Start'!$A$21:$I$21,0)),0)</f>
        <v>0</v>
      </c>
      <c r="R384" s="6">
        <f>IF(G384&gt;K384,(G384-K384)*INDEX('2018_commission_structure-Start'!$A$21:$I$24,MATCH(calcs!$D384,'2018_commission_structure-Start'!$A$21:$A$24,0),MATCH(calcs!R$1,'2018_commission_structure-Start'!$A$21:$I$21,0)),0)</f>
        <v>0</v>
      </c>
      <c r="S384" s="6">
        <f t="shared" si="41"/>
        <v>111430.65</v>
      </c>
      <c r="T384" s="6">
        <f t="shared" si="37"/>
        <v>190226.65</v>
      </c>
    </row>
    <row r="385" spans="1:20" x14ac:dyDescent="0.3">
      <c r="A385">
        <v>6890491998</v>
      </c>
      <c r="B385" t="s">
        <v>759</v>
      </c>
      <c r="C385" t="s">
        <v>760</v>
      </c>
      <c r="D385" t="s">
        <v>10</v>
      </c>
      <c r="E385" s="2">
        <v>114550</v>
      </c>
      <c r="F385">
        <f>COUNTIF(deals_closed!D:D,base_salary!A385)</f>
        <v>15</v>
      </c>
      <c r="G385" s="2">
        <f>SUMIF(deals_closed!D:D,calcs!A385,deals_closed!C:C)</f>
        <v>489050</v>
      </c>
      <c r="H385" s="2">
        <f>VLOOKUP(D385,'2018_commission_structure-Start'!$A$21:$I$24,9,FALSE)</f>
        <v>750000</v>
      </c>
      <c r="I385" s="6">
        <f t="shared" si="38"/>
        <v>937500</v>
      </c>
      <c r="J385" s="9">
        <f t="shared" si="39"/>
        <v>1125000</v>
      </c>
      <c r="K385" s="9">
        <f t="shared" si="40"/>
        <v>1500000</v>
      </c>
      <c r="L385" s="8">
        <f t="shared" si="35"/>
        <v>0.65206666666666668</v>
      </c>
      <c r="M385" t="str">
        <f t="shared" si="36"/>
        <v>0-100%</v>
      </c>
      <c r="N385" s="6">
        <f>MIN(H385,G385)*INDEX('2018_commission_structure-Start'!$A$21:$I$24,MATCH(calcs!$D385,'2018_commission_structure-Start'!$A$21:$A$24,0),MATCH(calcs!N$1,'2018_commission_structure-Start'!$A$21:$I$21,0))</f>
        <v>73357.5</v>
      </c>
      <c r="O385" s="2">
        <f>IF($G385&gt;H385,MIN($G385-H385,I385-H385)*INDEX('2018_commission_structure-Start'!$A$21:$I$24,MATCH(calcs!$D385,'2018_commission_structure-Start'!$A$21:$A$24,0),MATCH(calcs!O$1,'2018_commission_structure-Start'!$A$21:$I$21,0)),0)</f>
        <v>0</v>
      </c>
      <c r="P385" s="2">
        <f>IF($G385&gt;I385,MIN($G385-I385,J385-I385)*INDEX('2018_commission_structure-Start'!$A$21:$I$24,MATCH(calcs!$D385,'2018_commission_structure-Start'!$A$21:$A$24,0),MATCH(calcs!P$1,'2018_commission_structure-Start'!$A$21:$I$21,0)),0)</f>
        <v>0</v>
      </c>
      <c r="Q385" s="2">
        <f>IF($G385&gt;J385,MIN($G385-J385,K385-J385)*INDEX('2018_commission_structure-Start'!$A$21:$I$24,MATCH(calcs!$D385,'2018_commission_structure-Start'!$A$21:$A$24,0),MATCH(calcs!Q$1,'2018_commission_structure-Start'!$A$21:$I$21,0)),0)</f>
        <v>0</v>
      </c>
      <c r="R385" s="6">
        <f>IF(G385&gt;K385,(G385-K385)*INDEX('2018_commission_structure-Start'!$A$21:$I$24,MATCH(calcs!$D385,'2018_commission_structure-Start'!$A$21:$A$24,0),MATCH(calcs!R$1,'2018_commission_structure-Start'!$A$21:$I$21,0)),0)</f>
        <v>0</v>
      </c>
      <c r="S385" s="6">
        <f t="shared" si="41"/>
        <v>73357.5</v>
      </c>
      <c r="T385" s="6">
        <f t="shared" si="37"/>
        <v>187907.5</v>
      </c>
    </row>
    <row r="386" spans="1:20" x14ac:dyDescent="0.3">
      <c r="A386">
        <v>2757793764</v>
      </c>
      <c r="B386" t="s">
        <v>761</v>
      </c>
      <c r="C386" t="s">
        <v>762</v>
      </c>
      <c r="D386" t="s">
        <v>10</v>
      </c>
      <c r="E386" s="2">
        <v>91521</v>
      </c>
      <c r="F386">
        <f>COUNTIF(deals_closed!D:D,base_salary!A386)</f>
        <v>19</v>
      </c>
      <c r="G386" s="2">
        <f>SUMIF(deals_closed!D:D,calcs!A386,deals_closed!C:C)</f>
        <v>584366</v>
      </c>
      <c r="H386" s="2">
        <f>VLOOKUP(D386,'2018_commission_structure-Start'!$A$21:$I$24,9,FALSE)</f>
        <v>750000</v>
      </c>
      <c r="I386" s="6">
        <f t="shared" si="38"/>
        <v>937500</v>
      </c>
      <c r="J386" s="9">
        <f t="shared" si="39"/>
        <v>1125000</v>
      </c>
      <c r="K386" s="9">
        <f t="shared" si="40"/>
        <v>1500000</v>
      </c>
      <c r="L386" s="8">
        <f t="shared" ref="L386:L449" si="42">G386/H386</f>
        <v>0.77915466666666666</v>
      </c>
      <c r="M386" t="str">
        <f t="shared" ref="M386:M449" si="43">IF(L386&lt;=1,"0-100%",IF(L386&lt;=1.25,"100-125%",IF(L386&lt;=1.5,"125-150%",IF(L386&lt;=2,"150-200%","&gt;200%"))))</f>
        <v>0-100%</v>
      </c>
      <c r="N386" s="6">
        <f>MIN(H386,G386)*INDEX('2018_commission_structure-Start'!$A$21:$I$24,MATCH(calcs!$D386,'2018_commission_structure-Start'!$A$21:$A$24,0),MATCH(calcs!N$1,'2018_commission_structure-Start'!$A$21:$I$21,0))</f>
        <v>87654.9</v>
      </c>
      <c r="O386" s="2">
        <f>IF($G386&gt;H386,MIN($G386-H386,I386-H386)*INDEX('2018_commission_structure-Start'!$A$21:$I$24,MATCH(calcs!$D386,'2018_commission_structure-Start'!$A$21:$A$24,0),MATCH(calcs!O$1,'2018_commission_structure-Start'!$A$21:$I$21,0)),0)</f>
        <v>0</v>
      </c>
      <c r="P386" s="2">
        <f>IF($G386&gt;I386,MIN($G386-I386,J386-I386)*INDEX('2018_commission_structure-Start'!$A$21:$I$24,MATCH(calcs!$D386,'2018_commission_structure-Start'!$A$21:$A$24,0),MATCH(calcs!P$1,'2018_commission_structure-Start'!$A$21:$I$21,0)),0)</f>
        <v>0</v>
      </c>
      <c r="Q386" s="2">
        <f>IF($G386&gt;J386,MIN($G386-J386,K386-J386)*INDEX('2018_commission_structure-Start'!$A$21:$I$24,MATCH(calcs!$D386,'2018_commission_structure-Start'!$A$21:$A$24,0),MATCH(calcs!Q$1,'2018_commission_structure-Start'!$A$21:$I$21,0)),0)</f>
        <v>0</v>
      </c>
      <c r="R386" s="6">
        <f>IF(G386&gt;K386,(G386-K386)*INDEX('2018_commission_structure-Start'!$A$21:$I$24,MATCH(calcs!$D386,'2018_commission_structure-Start'!$A$21:$A$24,0),MATCH(calcs!R$1,'2018_commission_structure-Start'!$A$21:$I$21,0)),0)</f>
        <v>0</v>
      </c>
      <c r="S386" s="6">
        <f t="shared" si="41"/>
        <v>87654.9</v>
      </c>
      <c r="T386" s="6">
        <f t="shared" ref="T386:T449" si="44">S386+E386</f>
        <v>179175.9</v>
      </c>
    </row>
    <row r="387" spans="1:20" x14ac:dyDescent="0.3">
      <c r="A387">
        <v>1787288307</v>
      </c>
      <c r="B387" t="s">
        <v>763</v>
      </c>
      <c r="C387" t="s">
        <v>764</v>
      </c>
      <c r="D387" t="s">
        <v>29</v>
      </c>
      <c r="E387" s="2">
        <v>79023</v>
      </c>
      <c r="F387">
        <f>COUNTIF(deals_closed!D:D,base_salary!A387)</f>
        <v>23</v>
      </c>
      <c r="G387" s="2">
        <f>SUMIF(deals_closed!D:D,calcs!A387,deals_closed!C:C)</f>
        <v>906215</v>
      </c>
      <c r="H387" s="2">
        <f>VLOOKUP(D387,'2018_commission_structure-Start'!$A$21:$I$24,9,FALSE)</f>
        <v>600000</v>
      </c>
      <c r="I387" s="6">
        <f t="shared" ref="I387:I450" si="45">H387*1.25</f>
        <v>750000</v>
      </c>
      <c r="J387" s="9">
        <f t="shared" ref="J387:J450" si="46">H387*1.5</f>
        <v>900000</v>
      </c>
      <c r="K387" s="9">
        <f t="shared" ref="K387:K450" si="47">H387*2</f>
        <v>1200000</v>
      </c>
      <c r="L387" s="8">
        <f t="shared" si="42"/>
        <v>1.5103583333333332</v>
      </c>
      <c r="M387" t="str">
        <f t="shared" si="43"/>
        <v>150-200%</v>
      </c>
      <c r="N387" s="6">
        <f>MIN(H387,G387)*INDEX('2018_commission_structure-Start'!$A$21:$I$24,MATCH(calcs!$D387,'2018_commission_structure-Start'!$A$21:$A$24,0),MATCH(calcs!N$1,'2018_commission_structure-Start'!$A$21:$I$21,0))</f>
        <v>78000</v>
      </c>
      <c r="O387" s="2">
        <f>IF($G387&gt;H387,MIN($G387-H387,I387-H387)*INDEX('2018_commission_structure-Start'!$A$21:$I$24,MATCH(calcs!$D387,'2018_commission_structure-Start'!$A$21:$A$24,0),MATCH(calcs!O$1,'2018_commission_structure-Start'!$A$21:$I$21,0)),0)</f>
        <v>25500.000000000004</v>
      </c>
      <c r="P387" s="2">
        <f>IF($G387&gt;I387,MIN($G387-I387,J387-I387)*INDEX('2018_commission_structure-Start'!$A$21:$I$24,MATCH(calcs!$D387,'2018_commission_structure-Start'!$A$21:$A$24,0),MATCH(calcs!P$1,'2018_commission_structure-Start'!$A$21:$I$21,0)),0)</f>
        <v>31500</v>
      </c>
      <c r="Q387" s="2">
        <f>IF($G387&gt;J387,MIN($G387-J387,K387-J387)*INDEX('2018_commission_structure-Start'!$A$21:$I$24,MATCH(calcs!$D387,'2018_commission_structure-Start'!$A$21:$A$24,0),MATCH(calcs!Q$1,'2018_commission_structure-Start'!$A$21:$I$21,0)),0)</f>
        <v>1615.9</v>
      </c>
      <c r="R387" s="6">
        <f>IF(G387&gt;K387,(G387-K387)*INDEX('2018_commission_structure-Start'!$A$21:$I$24,MATCH(calcs!$D387,'2018_commission_structure-Start'!$A$21:$A$24,0),MATCH(calcs!R$1,'2018_commission_structure-Start'!$A$21:$I$21,0)),0)</f>
        <v>0</v>
      </c>
      <c r="S387" s="6">
        <f t="shared" ref="S387:S450" si="48">SUM(N387:R387)</f>
        <v>136615.9</v>
      </c>
      <c r="T387" s="6">
        <f t="shared" si="44"/>
        <v>215638.9</v>
      </c>
    </row>
    <row r="388" spans="1:20" x14ac:dyDescent="0.3">
      <c r="A388">
        <v>8887868026</v>
      </c>
      <c r="B388" t="s">
        <v>765</v>
      </c>
      <c r="C388" t="s">
        <v>766</v>
      </c>
      <c r="D388" t="s">
        <v>10</v>
      </c>
      <c r="E388" s="2">
        <v>92800</v>
      </c>
      <c r="F388">
        <f>COUNTIF(deals_closed!D:D,base_salary!A388)</f>
        <v>19</v>
      </c>
      <c r="G388" s="2">
        <f>SUMIF(deals_closed!D:D,calcs!A388,deals_closed!C:C)</f>
        <v>694951</v>
      </c>
      <c r="H388" s="2">
        <f>VLOOKUP(D388,'2018_commission_structure-Start'!$A$21:$I$24,9,FALSE)</f>
        <v>750000</v>
      </c>
      <c r="I388" s="6">
        <f t="shared" si="45"/>
        <v>937500</v>
      </c>
      <c r="J388" s="9">
        <f t="shared" si="46"/>
        <v>1125000</v>
      </c>
      <c r="K388" s="9">
        <f t="shared" si="47"/>
        <v>1500000</v>
      </c>
      <c r="L388" s="8">
        <f t="shared" si="42"/>
        <v>0.92660133333333339</v>
      </c>
      <c r="M388" t="str">
        <f t="shared" si="43"/>
        <v>0-100%</v>
      </c>
      <c r="N388" s="6">
        <f>MIN(H388,G388)*INDEX('2018_commission_structure-Start'!$A$21:$I$24,MATCH(calcs!$D388,'2018_commission_structure-Start'!$A$21:$A$24,0),MATCH(calcs!N$1,'2018_commission_structure-Start'!$A$21:$I$21,0))</f>
        <v>104242.65</v>
      </c>
      <c r="O388" s="2">
        <f>IF($G388&gt;H388,MIN($G388-H388,I388-H388)*INDEX('2018_commission_structure-Start'!$A$21:$I$24,MATCH(calcs!$D388,'2018_commission_structure-Start'!$A$21:$A$24,0),MATCH(calcs!O$1,'2018_commission_structure-Start'!$A$21:$I$21,0)),0)</f>
        <v>0</v>
      </c>
      <c r="P388" s="2">
        <f>IF($G388&gt;I388,MIN($G388-I388,J388-I388)*INDEX('2018_commission_structure-Start'!$A$21:$I$24,MATCH(calcs!$D388,'2018_commission_structure-Start'!$A$21:$A$24,0),MATCH(calcs!P$1,'2018_commission_structure-Start'!$A$21:$I$21,0)),0)</f>
        <v>0</v>
      </c>
      <c r="Q388" s="2">
        <f>IF($G388&gt;J388,MIN($G388-J388,K388-J388)*INDEX('2018_commission_structure-Start'!$A$21:$I$24,MATCH(calcs!$D388,'2018_commission_structure-Start'!$A$21:$A$24,0),MATCH(calcs!Q$1,'2018_commission_structure-Start'!$A$21:$I$21,0)),0)</f>
        <v>0</v>
      </c>
      <c r="R388" s="6">
        <f>IF(G388&gt;K388,(G388-K388)*INDEX('2018_commission_structure-Start'!$A$21:$I$24,MATCH(calcs!$D388,'2018_commission_structure-Start'!$A$21:$A$24,0),MATCH(calcs!R$1,'2018_commission_structure-Start'!$A$21:$I$21,0)),0)</f>
        <v>0</v>
      </c>
      <c r="S388" s="6">
        <f t="shared" si="48"/>
        <v>104242.65</v>
      </c>
      <c r="T388" s="6">
        <f t="shared" si="44"/>
        <v>197042.65</v>
      </c>
    </row>
    <row r="389" spans="1:20" x14ac:dyDescent="0.3">
      <c r="A389">
        <v>2177097355</v>
      </c>
      <c r="B389" t="s">
        <v>767</v>
      </c>
      <c r="C389" t="s">
        <v>768</v>
      </c>
      <c r="D389" t="s">
        <v>10</v>
      </c>
      <c r="E389" s="2">
        <v>86438</v>
      </c>
      <c r="F389">
        <f>COUNTIF(deals_closed!D:D,base_salary!A389)</f>
        <v>20</v>
      </c>
      <c r="G389" s="2">
        <f>SUMIF(deals_closed!D:D,calcs!A389,deals_closed!C:C)</f>
        <v>630239</v>
      </c>
      <c r="H389" s="2">
        <f>VLOOKUP(D389,'2018_commission_structure-Start'!$A$21:$I$24,9,FALSE)</f>
        <v>750000</v>
      </c>
      <c r="I389" s="6">
        <f t="shared" si="45"/>
        <v>937500</v>
      </c>
      <c r="J389" s="9">
        <f t="shared" si="46"/>
        <v>1125000</v>
      </c>
      <c r="K389" s="9">
        <f t="shared" si="47"/>
        <v>1500000</v>
      </c>
      <c r="L389" s="8">
        <f t="shared" si="42"/>
        <v>0.84031866666666666</v>
      </c>
      <c r="M389" t="str">
        <f t="shared" si="43"/>
        <v>0-100%</v>
      </c>
      <c r="N389" s="6">
        <f>MIN(H389,G389)*INDEX('2018_commission_structure-Start'!$A$21:$I$24,MATCH(calcs!$D389,'2018_commission_structure-Start'!$A$21:$A$24,0),MATCH(calcs!N$1,'2018_commission_structure-Start'!$A$21:$I$21,0))</f>
        <v>94535.849999999991</v>
      </c>
      <c r="O389" s="2">
        <f>IF($G389&gt;H389,MIN($G389-H389,I389-H389)*INDEX('2018_commission_structure-Start'!$A$21:$I$24,MATCH(calcs!$D389,'2018_commission_structure-Start'!$A$21:$A$24,0),MATCH(calcs!O$1,'2018_commission_structure-Start'!$A$21:$I$21,0)),0)</f>
        <v>0</v>
      </c>
      <c r="P389" s="2">
        <f>IF($G389&gt;I389,MIN($G389-I389,J389-I389)*INDEX('2018_commission_structure-Start'!$A$21:$I$24,MATCH(calcs!$D389,'2018_commission_structure-Start'!$A$21:$A$24,0),MATCH(calcs!P$1,'2018_commission_structure-Start'!$A$21:$I$21,0)),0)</f>
        <v>0</v>
      </c>
      <c r="Q389" s="2">
        <f>IF($G389&gt;J389,MIN($G389-J389,K389-J389)*INDEX('2018_commission_structure-Start'!$A$21:$I$24,MATCH(calcs!$D389,'2018_commission_structure-Start'!$A$21:$A$24,0),MATCH(calcs!Q$1,'2018_commission_structure-Start'!$A$21:$I$21,0)),0)</f>
        <v>0</v>
      </c>
      <c r="R389" s="6">
        <f>IF(G389&gt;K389,(G389-K389)*INDEX('2018_commission_structure-Start'!$A$21:$I$24,MATCH(calcs!$D389,'2018_commission_structure-Start'!$A$21:$A$24,0),MATCH(calcs!R$1,'2018_commission_structure-Start'!$A$21:$I$21,0)),0)</f>
        <v>0</v>
      </c>
      <c r="S389" s="6">
        <f t="shared" si="48"/>
        <v>94535.849999999991</v>
      </c>
      <c r="T389" s="6">
        <f t="shared" si="44"/>
        <v>180973.84999999998</v>
      </c>
    </row>
    <row r="390" spans="1:20" x14ac:dyDescent="0.3">
      <c r="A390">
        <v>2924550912</v>
      </c>
      <c r="B390" t="s">
        <v>769</v>
      </c>
      <c r="C390" t="s">
        <v>770</v>
      </c>
      <c r="D390" t="s">
        <v>29</v>
      </c>
      <c r="E390" s="2">
        <v>77174</v>
      </c>
      <c r="F390">
        <f>COUNTIF(deals_closed!D:D,base_salary!A390)</f>
        <v>17</v>
      </c>
      <c r="G390" s="2">
        <f>SUMIF(deals_closed!D:D,calcs!A390,deals_closed!C:C)</f>
        <v>593443</v>
      </c>
      <c r="H390" s="2">
        <f>VLOOKUP(D390,'2018_commission_structure-Start'!$A$21:$I$24,9,FALSE)</f>
        <v>600000</v>
      </c>
      <c r="I390" s="6">
        <f t="shared" si="45"/>
        <v>750000</v>
      </c>
      <c r="J390" s="9">
        <f t="shared" si="46"/>
        <v>900000</v>
      </c>
      <c r="K390" s="9">
        <f t="shared" si="47"/>
        <v>1200000</v>
      </c>
      <c r="L390" s="8">
        <f t="shared" si="42"/>
        <v>0.98907166666666668</v>
      </c>
      <c r="M390" t="str">
        <f t="shared" si="43"/>
        <v>0-100%</v>
      </c>
      <c r="N390" s="6">
        <f>MIN(H390,G390)*INDEX('2018_commission_structure-Start'!$A$21:$I$24,MATCH(calcs!$D390,'2018_commission_structure-Start'!$A$21:$A$24,0),MATCH(calcs!N$1,'2018_commission_structure-Start'!$A$21:$I$21,0))</f>
        <v>77147.59</v>
      </c>
      <c r="O390" s="2">
        <f>IF($G390&gt;H390,MIN($G390-H390,I390-H390)*INDEX('2018_commission_structure-Start'!$A$21:$I$24,MATCH(calcs!$D390,'2018_commission_structure-Start'!$A$21:$A$24,0),MATCH(calcs!O$1,'2018_commission_structure-Start'!$A$21:$I$21,0)),0)</f>
        <v>0</v>
      </c>
      <c r="P390" s="2">
        <f>IF($G390&gt;I390,MIN($G390-I390,J390-I390)*INDEX('2018_commission_structure-Start'!$A$21:$I$24,MATCH(calcs!$D390,'2018_commission_structure-Start'!$A$21:$A$24,0),MATCH(calcs!P$1,'2018_commission_structure-Start'!$A$21:$I$21,0)),0)</f>
        <v>0</v>
      </c>
      <c r="Q390" s="2">
        <f>IF($G390&gt;J390,MIN($G390-J390,K390-J390)*INDEX('2018_commission_structure-Start'!$A$21:$I$24,MATCH(calcs!$D390,'2018_commission_structure-Start'!$A$21:$A$24,0),MATCH(calcs!Q$1,'2018_commission_structure-Start'!$A$21:$I$21,0)),0)</f>
        <v>0</v>
      </c>
      <c r="R390" s="6">
        <f>IF(G390&gt;K390,(G390-K390)*INDEX('2018_commission_structure-Start'!$A$21:$I$24,MATCH(calcs!$D390,'2018_commission_structure-Start'!$A$21:$A$24,0),MATCH(calcs!R$1,'2018_commission_structure-Start'!$A$21:$I$21,0)),0)</f>
        <v>0</v>
      </c>
      <c r="S390" s="6">
        <f t="shared" si="48"/>
        <v>77147.59</v>
      </c>
      <c r="T390" s="6">
        <f t="shared" si="44"/>
        <v>154321.59</v>
      </c>
    </row>
    <row r="391" spans="1:20" x14ac:dyDescent="0.3">
      <c r="A391">
        <v>4967603564</v>
      </c>
      <c r="B391" t="s">
        <v>771</v>
      </c>
      <c r="C391" t="s">
        <v>772</v>
      </c>
      <c r="D391" t="s">
        <v>10</v>
      </c>
      <c r="E391" s="2">
        <v>78019</v>
      </c>
      <c r="F391">
        <f>COUNTIF(deals_closed!D:D,base_salary!A391)</f>
        <v>20</v>
      </c>
      <c r="G391" s="2">
        <f>SUMIF(deals_closed!D:D,calcs!A391,deals_closed!C:C)</f>
        <v>785519</v>
      </c>
      <c r="H391" s="2">
        <f>VLOOKUP(D391,'2018_commission_structure-Start'!$A$21:$I$24,9,FALSE)</f>
        <v>750000</v>
      </c>
      <c r="I391" s="6">
        <f t="shared" si="45"/>
        <v>937500</v>
      </c>
      <c r="J391" s="9">
        <f t="shared" si="46"/>
        <v>1125000</v>
      </c>
      <c r="K391" s="9">
        <f t="shared" si="47"/>
        <v>1500000</v>
      </c>
      <c r="L391" s="8">
        <f t="shared" si="42"/>
        <v>1.0473586666666668</v>
      </c>
      <c r="M391" t="str">
        <f t="shared" si="43"/>
        <v>100-125%</v>
      </c>
      <c r="N391" s="6">
        <f>MIN(H391,G391)*INDEX('2018_commission_structure-Start'!$A$21:$I$24,MATCH(calcs!$D391,'2018_commission_structure-Start'!$A$21:$A$24,0),MATCH(calcs!N$1,'2018_commission_structure-Start'!$A$21:$I$21,0))</f>
        <v>112500</v>
      </c>
      <c r="O391" s="2">
        <f>IF($G391&gt;H391,MIN($G391-H391,I391-H391)*INDEX('2018_commission_structure-Start'!$A$21:$I$24,MATCH(calcs!$D391,'2018_commission_structure-Start'!$A$21:$A$24,0),MATCH(calcs!O$1,'2018_commission_structure-Start'!$A$21:$I$21,0)),0)</f>
        <v>6748.61</v>
      </c>
      <c r="P391" s="2">
        <f>IF($G391&gt;I391,MIN($G391-I391,J391-I391)*INDEX('2018_commission_structure-Start'!$A$21:$I$24,MATCH(calcs!$D391,'2018_commission_structure-Start'!$A$21:$A$24,0),MATCH(calcs!P$1,'2018_commission_structure-Start'!$A$21:$I$21,0)),0)</f>
        <v>0</v>
      </c>
      <c r="Q391" s="2">
        <f>IF($G391&gt;J391,MIN($G391-J391,K391-J391)*INDEX('2018_commission_structure-Start'!$A$21:$I$24,MATCH(calcs!$D391,'2018_commission_structure-Start'!$A$21:$A$24,0),MATCH(calcs!Q$1,'2018_commission_structure-Start'!$A$21:$I$21,0)),0)</f>
        <v>0</v>
      </c>
      <c r="R391" s="6">
        <f>IF(G391&gt;K391,(G391-K391)*INDEX('2018_commission_structure-Start'!$A$21:$I$24,MATCH(calcs!$D391,'2018_commission_structure-Start'!$A$21:$A$24,0),MATCH(calcs!R$1,'2018_commission_structure-Start'!$A$21:$I$21,0)),0)</f>
        <v>0</v>
      </c>
      <c r="S391" s="6">
        <f t="shared" si="48"/>
        <v>119248.61</v>
      </c>
      <c r="T391" s="6">
        <f t="shared" si="44"/>
        <v>197267.61</v>
      </c>
    </row>
    <row r="392" spans="1:20" x14ac:dyDescent="0.3">
      <c r="A392">
        <v>7007279686</v>
      </c>
      <c r="B392" t="s">
        <v>773</v>
      </c>
      <c r="C392" t="s">
        <v>774</v>
      </c>
      <c r="D392" t="s">
        <v>7</v>
      </c>
      <c r="E392" s="2">
        <v>48212</v>
      </c>
      <c r="F392">
        <f>COUNTIF(deals_closed!D:D,base_salary!A392)</f>
        <v>19</v>
      </c>
      <c r="G392" s="2">
        <f>SUMIF(deals_closed!D:D,calcs!A392,deals_closed!C:C)</f>
        <v>696630</v>
      </c>
      <c r="H392" s="2">
        <f>VLOOKUP(D392,'2018_commission_structure-Start'!$A$21:$I$24,9,FALSE)</f>
        <v>500000</v>
      </c>
      <c r="I392" s="6">
        <f t="shared" si="45"/>
        <v>625000</v>
      </c>
      <c r="J392" s="9">
        <f t="shared" si="46"/>
        <v>750000</v>
      </c>
      <c r="K392" s="9">
        <f t="shared" si="47"/>
        <v>1000000</v>
      </c>
      <c r="L392" s="8">
        <f t="shared" si="42"/>
        <v>1.3932599999999999</v>
      </c>
      <c r="M392" t="str">
        <f t="shared" si="43"/>
        <v>125-150%</v>
      </c>
      <c r="N392" s="6">
        <f>MIN(H392,G392)*INDEX('2018_commission_structure-Start'!$A$21:$I$24,MATCH(calcs!$D392,'2018_commission_structure-Start'!$A$21:$A$24,0),MATCH(calcs!N$1,'2018_commission_structure-Start'!$A$21:$I$21,0))</f>
        <v>50000</v>
      </c>
      <c r="O392" s="2">
        <f>IF($G392&gt;H392,MIN($G392-H392,I392-H392)*INDEX('2018_commission_structure-Start'!$A$21:$I$24,MATCH(calcs!$D392,'2018_commission_structure-Start'!$A$21:$A$24,0),MATCH(calcs!O$1,'2018_commission_structure-Start'!$A$21:$I$21,0)),0)</f>
        <v>18750</v>
      </c>
      <c r="P392" s="2">
        <f>IF($G392&gt;I392,MIN($G392-I392,J392-I392)*INDEX('2018_commission_structure-Start'!$A$21:$I$24,MATCH(calcs!$D392,'2018_commission_structure-Start'!$A$21:$A$24,0),MATCH(calcs!P$1,'2018_commission_structure-Start'!$A$21:$I$21,0)),0)</f>
        <v>12893.4</v>
      </c>
      <c r="Q392" s="2">
        <f>IF($G392&gt;J392,MIN($G392-J392,K392-J392)*INDEX('2018_commission_structure-Start'!$A$21:$I$24,MATCH(calcs!$D392,'2018_commission_structure-Start'!$A$21:$A$24,0),MATCH(calcs!Q$1,'2018_commission_structure-Start'!$A$21:$I$21,0)),0)</f>
        <v>0</v>
      </c>
      <c r="R392" s="6">
        <f>IF(G392&gt;K392,(G392-K392)*INDEX('2018_commission_structure-Start'!$A$21:$I$24,MATCH(calcs!$D392,'2018_commission_structure-Start'!$A$21:$A$24,0),MATCH(calcs!R$1,'2018_commission_structure-Start'!$A$21:$I$21,0)),0)</f>
        <v>0</v>
      </c>
      <c r="S392" s="6">
        <f t="shared" si="48"/>
        <v>81643.399999999994</v>
      </c>
      <c r="T392" s="6">
        <f t="shared" si="44"/>
        <v>129855.4</v>
      </c>
    </row>
    <row r="393" spans="1:20" x14ac:dyDescent="0.3">
      <c r="A393">
        <v>5407735911</v>
      </c>
      <c r="B393" t="s">
        <v>775</v>
      </c>
      <c r="C393" t="s">
        <v>776</v>
      </c>
      <c r="D393" t="s">
        <v>7</v>
      </c>
      <c r="E393" s="2">
        <v>38807</v>
      </c>
      <c r="F393">
        <f>COUNTIF(deals_closed!D:D,base_salary!A393)</f>
        <v>24</v>
      </c>
      <c r="G393" s="2">
        <f>SUMIF(deals_closed!D:D,calcs!A393,deals_closed!C:C)</f>
        <v>739737</v>
      </c>
      <c r="H393" s="2">
        <f>VLOOKUP(D393,'2018_commission_structure-Start'!$A$21:$I$24,9,FALSE)</f>
        <v>500000</v>
      </c>
      <c r="I393" s="6">
        <f t="shared" si="45"/>
        <v>625000</v>
      </c>
      <c r="J393" s="9">
        <f t="shared" si="46"/>
        <v>750000</v>
      </c>
      <c r="K393" s="9">
        <f t="shared" si="47"/>
        <v>1000000</v>
      </c>
      <c r="L393" s="8">
        <f t="shared" si="42"/>
        <v>1.479474</v>
      </c>
      <c r="M393" t="str">
        <f t="shared" si="43"/>
        <v>125-150%</v>
      </c>
      <c r="N393" s="6">
        <f>MIN(H393,G393)*INDEX('2018_commission_structure-Start'!$A$21:$I$24,MATCH(calcs!$D393,'2018_commission_structure-Start'!$A$21:$A$24,0),MATCH(calcs!N$1,'2018_commission_structure-Start'!$A$21:$I$21,0))</f>
        <v>50000</v>
      </c>
      <c r="O393" s="2">
        <f>IF($G393&gt;H393,MIN($G393-H393,I393-H393)*INDEX('2018_commission_structure-Start'!$A$21:$I$24,MATCH(calcs!$D393,'2018_commission_structure-Start'!$A$21:$A$24,0),MATCH(calcs!O$1,'2018_commission_structure-Start'!$A$21:$I$21,0)),0)</f>
        <v>18750</v>
      </c>
      <c r="P393" s="2">
        <f>IF($G393&gt;I393,MIN($G393-I393,J393-I393)*INDEX('2018_commission_structure-Start'!$A$21:$I$24,MATCH(calcs!$D393,'2018_commission_structure-Start'!$A$21:$A$24,0),MATCH(calcs!P$1,'2018_commission_structure-Start'!$A$21:$I$21,0)),0)</f>
        <v>20652.66</v>
      </c>
      <c r="Q393" s="2">
        <f>IF($G393&gt;J393,MIN($G393-J393,K393-J393)*INDEX('2018_commission_structure-Start'!$A$21:$I$24,MATCH(calcs!$D393,'2018_commission_structure-Start'!$A$21:$A$24,0),MATCH(calcs!Q$1,'2018_commission_structure-Start'!$A$21:$I$21,0)),0)</f>
        <v>0</v>
      </c>
      <c r="R393" s="6">
        <f>IF(G393&gt;K393,(G393-K393)*INDEX('2018_commission_structure-Start'!$A$21:$I$24,MATCH(calcs!$D393,'2018_commission_structure-Start'!$A$21:$A$24,0),MATCH(calcs!R$1,'2018_commission_structure-Start'!$A$21:$I$21,0)),0)</f>
        <v>0</v>
      </c>
      <c r="S393" s="6">
        <f t="shared" si="48"/>
        <v>89402.66</v>
      </c>
      <c r="T393" s="6">
        <f t="shared" si="44"/>
        <v>128209.66</v>
      </c>
    </row>
    <row r="394" spans="1:20" x14ac:dyDescent="0.3">
      <c r="A394">
        <v>4984363320</v>
      </c>
      <c r="B394" t="s">
        <v>777</v>
      </c>
      <c r="C394" t="s">
        <v>778</v>
      </c>
      <c r="D394" t="s">
        <v>7</v>
      </c>
      <c r="E394" s="2">
        <v>52312</v>
      </c>
      <c r="F394">
        <f>COUNTIF(deals_closed!D:D,base_salary!A394)</f>
        <v>18</v>
      </c>
      <c r="G394" s="2">
        <f>SUMIF(deals_closed!D:D,calcs!A394,deals_closed!C:C)</f>
        <v>631490</v>
      </c>
      <c r="H394" s="2">
        <f>VLOOKUP(D394,'2018_commission_structure-Start'!$A$21:$I$24,9,FALSE)</f>
        <v>500000</v>
      </c>
      <c r="I394" s="6">
        <f t="shared" si="45"/>
        <v>625000</v>
      </c>
      <c r="J394" s="9">
        <f t="shared" si="46"/>
        <v>750000</v>
      </c>
      <c r="K394" s="9">
        <f t="shared" si="47"/>
        <v>1000000</v>
      </c>
      <c r="L394" s="8">
        <f t="shared" si="42"/>
        <v>1.26298</v>
      </c>
      <c r="M394" t="str">
        <f t="shared" si="43"/>
        <v>125-150%</v>
      </c>
      <c r="N394" s="6">
        <f>MIN(H394,G394)*INDEX('2018_commission_structure-Start'!$A$21:$I$24,MATCH(calcs!$D394,'2018_commission_structure-Start'!$A$21:$A$24,0),MATCH(calcs!N$1,'2018_commission_structure-Start'!$A$21:$I$21,0))</f>
        <v>50000</v>
      </c>
      <c r="O394" s="2">
        <f>IF($G394&gt;H394,MIN($G394-H394,I394-H394)*INDEX('2018_commission_structure-Start'!$A$21:$I$24,MATCH(calcs!$D394,'2018_commission_structure-Start'!$A$21:$A$24,0),MATCH(calcs!O$1,'2018_commission_structure-Start'!$A$21:$I$21,0)),0)</f>
        <v>18750</v>
      </c>
      <c r="P394" s="2">
        <f>IF($G394&gt;I394,MIN($G394-I394,J394-I394)*INDEX('2018_commission_structure-Start'!$A$21:$I$24,MATCH(calcs!$D394,'2018_commission_structure-Start'!$A$21:$A$24,0),MATCH(calcs!P$1,'2018_commission_structure-Start'!$A$21:$I$21,0)),0)</f>
        <v>1168.2</v>
      </c>
      <c r="Q394" s="2">
        <f>IF($G394&gt;J394,MIN($G394-J394,K394-J394)*INDEX('2018_commission_structure-Start'!$A$21:$I$24,MATCH(calcs!$D394,'2018_commission_structure-Start'!$A$21:$A$24,0),MATCH(calcs!Q$1,'2018_commission_structure-Start'!$A$21:$I$21,0)),0)</f>
        <v>0</v>
      </c>
      <c r="R394" s="6">
        <f>IF(G394&gt;K394,(G394-K394)*INDEX('2018_commission_structure-Start'!$A$21:$I$24,MATCH(calcs!$D394,'2018_commission_structure-Start'!$A$21:$A$24,0),MATCH(calcs!R$1,'2018_commission_structure-Start'!$A$21:$I$21,0)),0)</f>
        <v>0</v>
      </c>
      <c r="S394" s="6">
        <f t="shared" si="48"/>
        <v>69918.2</v>
      </c>
      <c r="T394" s="6">
        <f t="shared" si="44"/>
        <v>122230.2</v>
      </c>
    </row>
    <row r="395" spans="1:20" x14ac:dyDescent="0.3">
      <c r="A395">
        <v>1279282711</v>
      </c>
      <c r="B395" t="s">
        <v>779</v>
      </c>
      <c r="C395" t="s">
        <v>780</v>
      </c>
      <c r="D395" t="s">
        <v>29</v>
      </c>
      <c r="E395" s="2">
        <v>64256</v>
      </c>
      <c r="F395">
        <f>COUNTIF(deals_closed!D:D,base_salary!A395)</f>
        <v>9</v>
      </c>
      <c r="G395" s="2">
        <f>SUMIF(deals_closed!D:D,calcs!A395,deals_closed!C:C)</f>
        <v>347519</v>
      </c>
      <c r="H395" s="2">
        <f>VLOOKUP(D395,'2018_commission_structure-Start'!$A$21:$I$24,9,FALSE)</f>
        <v>600000</v>
      </c>
      <c r="I395" s="6">
        <f t="shared" si="45"/>
        <v>750000</v>
      </c>
      <c r="J395" s="9">
        <f t="shared" si="46"/>
        <v>900000</v>
      </c>
      <c r="K395" s="9">
        <f t="shared" si="47"/>
        <v>1200000</v>
      </c>
      <c r="L395" s="8">
        <f t="shared" si="42"/>
        <v>0.57919833333333337</v>
      </c>
      <c r="M395" t="str">
        <f t="shared" si="43"/>
        <v>0-100%</v>
      </c>
      <c r="N395" s="6">
        <f>MIN(H395,G395)*INDEX('2018_commission_structure-Start'!$A$21:$I$24,MATCH(calcs!$D395,'2018_commission_structure-Start'!$A$21:$A$24,0),MATCH(calcs!N$1,'2018_commission_structure-Start'!$A$21:$I$21,0))</f>
        <v>45177.47</v>
      </c>
      <c r="O395" s="2">
        <f>IF($G395&gt;H395,MIN($G395-H395,I395-H395)*INDEX('2018_commission_structure-Start'!$A$21:$I$24,MATCH(calcs!$D395,'2018_commission_structure-Start'!$A$21:$A$24,0),MATCH(calcs!O$1,'2018_commission_structure-Start'!$A$21:$I$21,0)),0)</f>
        <v>0</v>
      </c>
      <c r="P395" s="2">
        <f>IF($G395&gt;I395,MIN($G395-I395,J395-I395)*INDEX('2018_commission_structure-Start'!$A$21:$I$24,MATCH(calcs!$D395,'2018_commission_structure-Start'!$A$21:$A$24,0),MATCH(calcs!P$1,'2018_commission_structure-Start'!$A$21:$I$21,0)),0)</f>
        <v>0</v>
      </c>
      <c r="Q395" s="2">
        <f>IF($G395&gt;J395,MIN($G395-J395,K395-J395)*INDEX('2018_commission_structure-Start'!$A$21:$I$24,MATCH(calcs!$D395,'2018_commission_structure-Start'!$A$21:$A$24,0),MATCH(calcs!Q$1,'2018_commission_structure-Start'!$A$21:$I$21,0)),0)</f>
        <v>0</v>
      </c>
      <c r="R395" s="6">
        <f>IF(G395&gt;K395,(G395-K395)*INDEX('2018_commission_structure-Start'!$A$21:$I$24,MATCH(calcs!$D395,'2018_commission_structure-Start'!$A$21:$A$24,0),MATCH(calcs!R$1,'2018_commission_structure-Start'!$A$21:$I$21,0)),0)</f>
        <v>0</v>
      </c>
      <c r="S395" s="6">
        <f t="shared" si="48"/>
        <v>45177.47</v>
      </c>
      <c r="T395" s="6">
        <f t="shared" si="44"/>
        <v>109433.47</v>
      </c>
    </row>
    <row r="396" spans="1:20" x14ac:dyDescent="0.3">
      <c r="A396">
        <v>9229113786</v>
      </c>
      <c r="B396" t="s">
        <v>781</v>
      </c>
      <c r="C396" t="s">
        <v>782</v>
      </c>
      <c r="D396" t="s">
        <v>7</v>
      </c>
      <c r="E396" s="2">
        <v>64025</v>
      </c>
      <c r="F396">
        <f>COUNTIF(deals_closed!D:D,base_salary!A396)</f>
        <v>11</v>
      </c>
      <c r="G396" s="2">
        <f>SUMIF(deals_closed!D:D,calcs!A396,deals_closed!C:C)</f>
        <v>373695</v>
      </c>
      <c r="H396" s="2">
        <f>VLOOKUP(D396,'2018_commission_structure-Start'!$A$21:$I$24,9,FALSE)</f>
        <v>500000</v>
      </c>
      <c r="I396" s="6">
        <f t="shared" si="45"/>
        <v>625000</v>
      </c>
      <c r="J396" s="9">
        <f t="shared" si="46"/>
        <v>750000</v>
      </c>
      <c r="K396" s="9">
        <f t="shared" si="47"/>
        <v>1000000</v>
      </c>
      <c r="L396" s="8">
        <f t="shared" si="42"/>
        <v>0.74739</v>
      </c>
      <c r="M396" t="str">
        <f t="shared" si="43"/>
        <v>0-100%</v>
      </c>
      <c r="N396" s="6">
        <f>MIN(H396,G396)*INDEX('2018_commission_structure-Start'!$A$21:$I$24,MATCH(calcs!$D396,'2018_commission_structure-Start'!$A$21:$A$24,0),MATCH(calcs!N$1,'2018_commission_structure-Start'!$A$21:$I$21,0))</f>
        <v>37369.5</v>
      </c>
      <c r="O396" s="2">
        <f>IF($G396&gt;H396,MIN($G396-H396,I396-H396)*INDEX('2018_commission_structure-Start'!$A$21:$I$24,MATCH(calcs!$D396,'2018_commission_structure-Start'!$A$21:$A$24,0),MATCH(calcs!O$1,'2018_commission_structure-Start'!$A$21:$I$21,0)),0)</f>
        <v>0</v>
      </c>
      <c r="P396" s="2">
        <f>IF($G396&gt;I396,MIN($G396-I396,J396-I396)*INDEX('2018_commission_structure-Start'!$A$21:$I$24,MATCH(calcs!$D396,'2018_commission_structure-Start'!$A$21:$A$24,0),MATCH(calcs!P$1,'2018_commission_structure-Start'!$A$21:$I$21,0)),0)</f>
        <v>0</v>
      </c>
      <c r="Q396" s="2">
        <f>IF($G396&gt;J396,MIN($G396-J396,K396-J396)*INDEX('2018_commission_structure-Start'!$A$21:$I$24,MATCH(calcs!$D396,'2018_commission_structure-Start'!$A$21:$A$24,0),MATCH(calcs!Q$1,'2018_commission_structure-Start'!$A$21:$I$21,0)),0)</f>
        <v>0</v>
      </c>
      <c r="R396" s="6">
        <f>IF(G396&gt;K396,(G396-K396)*INDEX('2018_commission_structure-Start'!$A$21:$I$24,MATCH(calcs!$D396,'2018_commission_structure-Start'!$A$21:$A$24,0),MATCH(calcs!R$1,'2018_commission_structure-Start'!$A$21:$I$21,0)),0)</f>
        <v>0</v>
      </c>
      <c r="S396" s="6">
        <f t="shared" si="48"/>
        <v>37369.5</v>
      </c>
      <c r="T396" s="6">
        <f t="shared" si="44"/>
        <v>101394.5</v>
      </c>
    </row>
    <row r="397" spans="1:20" x14ac:dyDescent="0.3">
      <c r="A397">
        <v>6713405010</v>
      </c>
      <c r="B397" t="s">
        <v>783</v>
      </c>
      <c r="C397" t="s">
        <v>784</v>
      </c>
      <c r="D397" t="s">
        <v>7</v>
      </c>
      <c r="E397" s="2">
        <v>49505</v>
      </c>
      <c r="F397">
        <f>COUNTIF(deals_closed!D:D,base_salary!A397)</f>
        <v>23</v>
      </c>
      <c r="G397" s="2">
        <f>SUMIF(deals_closed!D:D,calcs!A397,deals_closed!C:C)</f>
        <v>868569</v>
      </c>
      <c r="H397" s="2">
        <f>VLOOKUP(D397,'2018_commission_structure-Start'!$A$21:$I$24,9,FALSE)</f>
        <v>500000</v>
      </c>
      <c r="I397" s="6">
        <f t="shared" si="45"/>
        <v>625000</v>
      </c>
      <c r="J397" s="9">
        <f t="shared" si="46"/>
        <v>750000</v>
      </c>
      <c r="K397" s="9">
        <f t="shared" si="47"/>
        <v>1000000</v>
      </c>
      <c r="L397" s="8">
        <f t="shared" si="42"/>
        <v>1.7371380000000001</v>
      </c>
      <c r="M397" t="str">
        <f t="shared" si="43"/>
        <v>150-200%</v>
      </c>
      <c r="N397" s="6">
        <f>MIN(H397,G397)*INDEX('2018_commission_structure-Start'!$A$21:$I$24,MATCH(calcs!$D397,'2018_commission_structure-Start'!$A$21:$A$24,0),MATCH(calcs!N$1,'2018_commission_structure-Start'!$A$21:$I$21,0))</f>
        <v>50000</v>
      </c>
      <c r="O397" s="2">
        <f>IF($G397&gt;H397,MIN($G397-H397,I397-H397)*INDEX('2018_commission_structure-Start'!$A$21:$I$24,MATCH(calcs!$D397,'2018_commission_structure-Start'!$A$21:$A$24,0),MATCH(calcs!O$1,'2018_commission_structure-Start'!$A$21:$I$21,0)),0)</f>
        <v>18750</v>
      </c>
      <c r="P397" s="2">
        <f>IF($G397&gt;I397,MIN($G397-I397,J397-I397)*INDEX('2018_commission_structure-Start'!$A$21:$I$24,MATCH(calcs!$D397,'2018_commission_structure-Start'!$A$21:$A$24,0),MATCH(calcs!P$1,'2018_commission_structure-Start'!$A$21:$I$21,0)),0)</f>
        <v>22500</v>
      </c>
      <c r="Q397" s="2">
        <f>IF($G397&gt;J397,MIN($G397-J397,K397-J397)*INDEX('2018_commission_structure-Start'!$A$21:$I$24,MATCH(calcs!$D397,'2018_commission_structure-Start'!$A$21:$A$24,0),MATCH(calcs!Q$1,'2018_commission_structure-Start'!$A$21:$I$21,0)),0)</f>
        <v>26085.18</v>
      </c>
      <c r="R397" s="6">
        <f>IF(G397&gt;K397,(G397-K397)*INDEX('2018_commission_structure-Start'!$A$21:$I$24,MATCH(calcs!$D397,'2018_commission_structure-Start'!$A$21:$A$24,0),MATCH(calcs!R$1,'2018_commission_structure-Start'!$A$21:$I$21,0)),0)</f>
        <v>0</v>
      </c>
      <c r="S397" s="6">
        <f t="shared" si="48"/>
        <v>117335.18</v>
      </c>
      <c r="T397" s="6">
        <f t="shared" si="44"/>
        <v>166840.18</v>
      </c>
    </row>
    <row r="398" spans="1:20" x14ac:dyDescent="0.3">
      <c r="A398">
        <v>793441269</v>
      </c>
      <c r="B398" t="s">
        <v>785</v>
      </c>
      <c r="C398" t="s">
        <v>786</v>
      </c>
      <c r="D398" t="s">
        <v>29</v>
      </c>
      <c r="E398" s="2">
        <v>60498</v>
      </c>
      <c r="F398">
        <f>COUNTIF(deals_closed!D:D,base_salary!A398)</f>
        <v>15</v>
      </c>
      <c r="G398" s="2">
        <f>SUMIF(deals_closed!D:D,calcs!A398,deals_closed!C:C)</f>
        <v>499847</v>
      </c>
      <c r="H398" s="2">
        <f>VLOOKUP(D398,'2018_commission_structure-Start'!$A$21:$I$24,9,FALSE)</f>
        <v>600000</v>
      </c>
      <c r="I398" s="6">
        <f t="shared" si="45"/>
        <v>750000</v>
      </c>
      <c r="J398" s="9">
        <f t="shared" si="46"/>
        <v>900000</v>
      </c>
      <c r="K398" s="9">
        <f t="shared" si="47"/>
        <v>1200000</v>
      </c>
      <c r="L398" s="8">
        <f t="shared" si="42"/>
        <v>0.83307833333333337</v>
      </c>
      <c r="M398" t="str">
        <f t="shared" si="43"/>
        <v>0-100%</v>
      </c>
      <c r="N398" s="6">
        <f>MIN(H398,G398)*INDEX('2018_commission_structure-Start'!$A$21:$I$24,MATCH(calcs!$D398,'2018_commission_structure-Start'!$A$21:$A$24,0),MATCH(calcs!N$1,'2018_commission_structure-Start'!$A$21:$I$21,0))</f>
        <v>64980.11</v>
      </c>
      <c r="O398" s="2">
        <f>IF($G398&gt;H398,MIN($G398-H398,I398-H398)*INDEX('2018_commission_structure-Start'!$A$21:$I$24,MATCH(calcs!$D398,'2018_commission_structure-Start'!$A$21:$A$24,0),MATCH(calcs!O$1,'2018_commission_structure-Start'!$A$21:$I$21,0)),0)</f>
        <v>0</v>
      </c>
      <c r="P398" s="2">
        <f>IF($G398&gt;I398,MIN($G398-I398,J398-I398)*INDEX('2018_commission_structure-Start'!$A$21:$I$24,MATCH(calcs!$D398,'2018_commission_structure-Start'!$A$21:$A$24,0),MATCH(calcs!P$1,'2018_commission_structure-Start'!$A$21:$I$21,0)),0)</f>
        <v>0</v>
      </c>
      <c r="Q398" s="2">
        <f>IF($G398&gt;J398,MIN($G398-J398,K398-J398)*INDEX('2018_commission_structure-Start'!$A$21:$I$24,MATCH(calcs!$D398,'2018_commission_structure-Start'!$A$21:$A$24,0),MATCH(calcs!Q$1,'2018_commission_structure-Start'!$A$21:$I$21,0)),0)</f>
        <v>0</v>
      </c>
      <c r="R398" s="6">
        <f>IF(G398&gt;K398,(G398-K398)*INDEX('2018_commission_structure-Start'!$A$21:$I$24,MATCH(calcs!$D398,'2018_commission_structure-Start'!$A$21:$A$24,0),MATCH(calcs!R$1,'2018_commission_structure-Start'!$A$21:$I$21,0)),0)</f>
        <v>0</v>
      </c>
      <c r="S398" s="6">
        <f t="shared" si="48"/>
        <v>64980.11</v>
      </c>
      <c r="T398" s="6">
        <f t="shared" si="44"/>
        <v>125478.11</v>
      </c>
    </row>
    <row r="399" spans="1:20" x14ac:dyDescent="0.3">
      <c r="A399">
        <v>9057758911</v>
      </c>
      <c r="B399" t="s">
        <v>787</v>
      </c>
      <c r="C399" t="s">
        <v>788</v>
      </c>
      <c r="D399" t="s">
        <v>29</v>
      </c>
      <c r="E399" s="2">
        <v>54346</v>
      </c>
      <c r="F399">
        <f>COUNTIF(deals_closed!D:D,base_salary!A399)</f>
        <v>17</v>
      </c>
      <c r="G399" s="2">
        <f>SUMIF(deals_closed!D:D,calcs!A399,deals_closed!C:C)</f>
        <v>608913</v>
      </c>
      <c r="H399" s="2">
        <f>VLOOKUP(D399,'2018_commission_structure-Start'!$A$21:$I$24,9,FALSE)</f>
        <v>600000</v>
      </c>
      <c r="I399" s="6">
        <f t="shared" si="45"/>
        <v>750000</v>
      </c>
      <c r="J399" s="9">
        <f t="shared" si="46"/>
        <v>900000</v>
      </c>
      <c r="K399" s="9">
        <f t="shared" si="47"/>
        <v>1200000</v>
      </c>
      <c r="L399" s="8">
        <f t="shared" si="42"/>
        <v>1.0148550000000001</v>
      </c>
      <c r="M399" t="str">
        <f t="shared" si="43"/>
        <v>100-125%</v>
      </c>
      <c r="N399" s="6">
        <f>MIN(H399,G399)*INDEX('2018_commission_structure-Start'!$A$21:$I$24,MATCH(calcs!$D399,'2018_commission_structure-Start'!$A$21:$A$24,0),MATCH(calcs!N$1,'2018_commission_structure-Start'!$A$21:$I$21,0))</f>
        <v>78000</v>
      </c>
      <c r="O399" s="2">
        <f>IF($G399&gt;H399,MIN($G399-H399,I399-H399)*INDEX('2018_commission_structure-Start'!$A$21:$I$24,MATCH(calcs!$D399,'2018_commission_structure-Start'!$A$21:$A$24,0),MATCH(calcs!O$1,'2018_commission_structure-Start'!$A$21:$I$21,0)),0)</f>
        <v>1515.21</v>
      </c>
      <c r="P399" s="2">
        <f>IF($G399&gt;I399,MIN($G399-I399,J399-I399)*INDEX('2018_commission_structure-Start'!$A$21:$I$24,MATCH(calcs!$D399,'2018_commission_structure-Start'!$A$21:$A$24,0),MATCH(calcs!P$1,'2018_commission_structure-Start'!$A$21:$I$21,0)),0)</f>
        <v>0</v>
      </c>
      <c r="Q399" s="2">
        <f>IF($G399&gt;J399,MIN($G399-J399,K399-J399)*INDEX('2018_commission_structure-Start'!$A$21:$I$24,MATCH(calcs!$D399,'2018_commission_structure-Start'!$A$21:$A$24,0),MATCH(calcs!Q$1,'2018_commission_structure-Start'!$A$21:$I$21,0)),0)</f>
        <v>0</v>
      </c>
      <c r="R399" s="6">
        <f>IF(G399&gt;K399,(G399-K399)*INDEX('2018_commission_structure-Start'!$A$21:$I$24,MATCH(calcs!$D399,'2018_commission_structure-Start'!$A$21:$A$24,0),MATCH(calcs!R$1,'2018_commission_structure-Start'!$A$21:$I$21,0)),0)</f>
        <v>0</v>
      </c>
      <c r="S399" s="6">
        <f t="shared" si="48"/>
        <v>79515.210000000006</v>
      </c>
      <c r="T399" s="6">
        <f t="shared" si="44"/>
        <v>133861.21000000002</v>
      </c>
    </row>
    <row r="400" spans="1:20" x14ac:dyDescent="0.3">
      <c r="A400">
        <v>9245659313</v>
      </c>
      <c r="B400" t="s">
        <v>642</v>
      </c>
      <c r="C400" t="s">
        <v>789</v>
      </c>
      <c r="D400" t="s">
        <v>29</v>
      </c>
      <c r="E400" s="2">
        <v>64732</v>
      </c>
      <c r="F400">
        <f>COUNTIF(deals_closed!D:D,base_salary!A400)</f>
        <v>9</v>
      </c>
      <c r="G400" s="2">
        <f>SUMIF(deals_closed!D:D,calcs!A400,deals_closed!C:C)</f>
        <v>256286</v>
      </c>
      <c r="H400" s="2">
        <f>VLOOKUP(D400,'2018_commission_structure-Start'!$A$21:$I$24,9,FALSE)</f>
        <v>600000</v>
      </c>
      <c r="I400" s="6">
        <f t="shared" si="45"/>
        <v>750000</v>
      </c>
      <c r="J400" s="9">
        <f t="shared" si="46"/>
        <v>900000</v>
      </c>
      <c r="K400" s="9">
        <f t="shared" si="47"/>
        <v>1200000</v>
      </c>
      <c r="L400" s="8">
        <f t="shared" si="42"/>
        <v>0.42714333333333332</v>
      </c>
      <c r="M400" t="str">
        <f t="shared" si="43"/>
        <v>0-100%</v>
      </c>
      <c r="N400" s="6">
        <f>MIN(H400,G400)*INDEX('2018_commission_structure-Start'!$A$21:$I$24,MATCH(calcs!$D400,'2018_commission_structure-Start'!$A$21:$A$24,0),MATCH(calcs!N$1,'2018_commission_structure-Start'!$A$21:$I$21,0))</f>
        <v>33317.18</v>
      </c>
      <c r="O400" s="2">
        <f>IF($G400&gt;H400,MIN($G400-H400,I400-H400)*INDEX('2018_commission_structure-Start'!$A$21:$I$24,MATCH(calcs!$D400,'2018_commission_structure-Start'!$A$21:$A$24,0),MATCH(calcs!O$1,'2018_commission_structure-Start'!$A$21:$I$21,0)),0)</f>
        <v>0</v>
      </c>
      <c r="P400" s="2">
        <f>IF($G400&gt;I400,MIN($G400-I400,J400-I400)*INDEX('2018_commission_structure-Start'!$A$21:$I$24,MATCH(calcs!$D400,'2018_commission_structure-Start'!$A$21:$A$24,0),MATCH(calcs!P$1,'2018_commission_structure-Start'!$A$21:$I$21,0)),0)</f>
        <v>0</v>
      </c>
      <c r="Q400" s="2">
        <f>IF($G400&gt;J400,MIN($G400-J400,K400-J400)*INDEX('2018_commission_structure-Start'!$A$21:$I$24,MATCH(calcs!$D400,'2018_commission_structure-Start'!$A$21:$A$24,0),MATCH(calcs!Q$1,'2018_commission_structure-Start'!$A$21:$I$21,0)),0)</f>
        <v>0</v>
      </c>
      <c r="R400" s="6">
        <f>IF(G400&gt;K400,(G400-K400)*INDEX('2018_commission_structure-Start'!$A$21:$I$24,MATCH(calcs!$D400,'2018_commission_structure-Start'!$A$21:$A$24,0),MATCH(calcs!R$1,'2018_commission_structure-Start'!$A$21:$I$21,0)),0)</f>
        <v>0</v>
      </c>
      <c r="S400" s="6">
        <f t="shared" si="48"/>
        <v>33317.18</v>
      </c>
      <c r="T400" s="6">
        <f t="shared" si="44"/>
        <v>98049.18</v>
      </c>
    </row>
    <row r="401" spans="1:20" x14ac:dyDescent="0.3">
      <c r="A401">
        <v>2873915978</v>
      </c>
      <c r="B401" t="s">
        <v>790</v>
      </c>
      <c r="C401" t="s">
        <v>791</v>
      </c>
      <c r="D401" t="s">
        <v>29</v>
      </c>
      <c r="E401" s="2">
        <v>73164</v>
      </c>
      <c r="F401">
        <f>COUNTIF(deals_closed!D:D,base_salary!A401)</f>
        <v>25</v>
      </c>
      <c r="G401" s="2">
        <f>SUMIF(deals_closed!D:D,calcs!A401,deals_closed!C:C)</f>
        <v>833825</v>
      </c>
      <c r="H401" s="2">
        <f>VLOOKUP(D401,'2018_commission_structure-Start'!$A$21:$I$24,9,FALSE)</f>
        <v>600000</v>
      </c>
      <c r="I401" s="6">
        <f t="shared" si="45"/>
        <v>750000</v>
      </c>
      <c r="J401" s="9">
        <f t="shared" si="46"/>
        <v>900000</v>
      </c>
      <c r="K401" s="9">
        <f t="shared" si="47"/>
        <v>1200000</v>
      </c>
      <c r="L401" s="8">
        <f t="shared" si="42"/>
        <v>1.3897083333333333</v>
      </c>
      <c r="M401" t="str">
        <f t="shared" si="43"/>
        <v>125-150%</v>
      </c>
      <c r="N401" s="6">
        <f>MIN(H401,G401)*INDEX('2018_commission_structure-Start'!$A$21:$I$24,MATCH(calcs!$D401,'2018_commission_structure-Start'!$A$21:$A$24,0),MATCH(calcs!N$1,'2018_commission_structure-Start'!$A$21:$I$21,0))</f>
        <v>78000</v>
      </c>
      <c r="O401" s="2">
        <f>IF($G401&gt;H401,MIN($G401-H401,I401-H401)*INDEX('2018_commission_structure-Start'!$A$21:$I$24,MATCH(calcs!$D401,'2018_commission_structure-Start'!$A$21:$A$24,0),MATCH(calcs!O$1,'2018_commission_structure-Start'!$A$21:$I$21,0)),0)</f>
        <v>25500.000000000004</v>
      </c>
      <c r="P401" s="2">
        <f>IF($G401&gt;I401,MIN($G401-I401,J401-I401)*INDEX('2018_commission_structure-Start'!$A$21:$I$24,MATCH(calcs!$D401,'2018_commission_structure-Start'!$A$21:$A$24,0),MATCH(calcs!P$1,'2018_commission_structure-Start'!$A$21:$I$21,0)),0)</f>
        <v>17603.25</v>
      </c>
      <c r="Q401" s="2">
        <f>IF($G401&gt;J401,MIN($G401-J401,K401-J401)*INDEX('2018_commission_structure-Start'!$A$21:$I$24,MATCH(calcs!$D401,'2018_commission_structure-Start'!$A$21:$A$24,0),MATCH(calcs!Q$1,'2018_commission_structure-Start'!$A$21:$I$21,0)),0)</f>
        <v>0</v>
      </c>
      <c r="R401" s="6">
        <f>IF(G401&gt;K401,(G401-K401)*INDEX('2018_commission_structure-Start'!$A$21:$I$24,MATCH(calcs!$D401,'2018_commission_structure-Start'!$A$21:$A$24,0),MATCH(calcs!R$1,'2018_commission_structure-Start'!$A$21:$I$21,0)),0)</f>
        <v>0</v>
      </c>
      <c r="S401" s="6">
        <f t="shared" si="48"/>
        <v>121103.25</v>
      </c>
      <c r="T401" s="6">
        <f t="shared" si="44"/>
        <v>194267.25</v>
      </c>
    </row>
    <row r="402" spans="1:20" x14ac:dyDescent="0.3">
      <c r="A402">
        <v>923191143</v>
      </c>
      <c r="B402" t="s">
        <v>792</v>
      </c>
      <c r="C402" t="s">
        <v>793</v>
      </c>
      <c r="D402" t="s">
        <v>29</v>
      </c>
      <c r="E402" s="2">
        <v>53354</v>
      </c>
      <c r="F402">
        <f>COUNTIF(deals_closed!D:D,base_salary!A402)</f>
        <v>15</v>
      </c>
      <c r="G402" s="2">
        <f>SUMIF(deals_closed!D:D,calcs!A402,deals_closed!C:C)</f>
        <v>488228</v>
      </c>
      <c r="H402" s="2">
        <f>VLOOKUP(D402,'2018_commission_structure-Start'!$A$21:$I$24,9,FALSE)</f>
        <v>600000</v>
      </c>
      <c r="I402" s="6">
        <f t="shared" si="45"/>
        <v>750000</v>
      </c>
      <c r="J402" s="9">
        <f t="shared" si="46"/>
        <v>900000</v>
      </c>
      <c r="K402" s="9">
        <f t="shared" si="47"/>
        <v>1200000</v>
      </c>
      <c r="L402" s="8">
        <f t="shared" si="42"/>
        <v>0.81371333333333329</v>
      </c>
      <c r="M402" t="str">
        <f t="shared" si="43"/>
        <v>0-100%</v>
      </c>
      <c r="N402" s="6">
        <f>MIN(H402,G402)*INDEX('2018_commission_structure-Start'!$A$21:$I$24,MATCH(calcs!$D402,'2018_commission_structure-Start'!$A$21:$A$24,0),MATCH(calcs!N$1,'2018_commission_structure-Start'!$A$21:$I$21,0))</f>
        <v>63469.64</v>
      </c>
      <c r="O402" s="2">
        <f>IF($G402&gt;H402,MIN($G402-H402,I402-H402)*INDEX('2018_commission_structure-Start'!$A$21:$I$24,MATCH(calcs!$D402,'2018_commission_structure-Start'!$A$21:$A$24,0),MATCH(calcs!O$1,'2018_commission_structure-Start'!$A$21:$I$21,0)),0)</f>
        <v>0</v>
      </c>
      <c r="P402" s="2">
        <f>IF($G402&gt;I402,MIN($G402-I402,J402-I402)*INDEX('2018_commission_structure-Start'!$A$21:$I$24,MATCH(calcs!$D402,'2018_commission_structure-Start'!$A$21:$A$24,0),MATCH(calcs!P$1,'2018_commission_structure-Start'!$A$21:$I$21,0)),0)</f>
        <v>0</v>
      </c>
      <c r="Q402" s="2">
        <f>IF($G402&gt;J402,MIN($G402-J402,K402-J402)*INDEX('2018_commission_structure-Start'!$A$21:$I$24,MATCH(calcs!$D402,'2018_commission_structure-Start'!$A$21:$A$24,0),MATCH(calcs!Q$1,'2018_commission_structure-Start'!$A$21:$I$21,0)),0)</f>
        <v>0</v>
      </c>
      <c r="R402" s="6">
        <f>IF(G402&gt;K402,(G402-K402)*INDEX('2018_commission_structure-Start'!$A$21:$I$24,MATCH(calcs!$D402,'2018_commission_structure-Start'!$A$21:$A$24,0),MATCH(calcs!R$1,'2018_commission_structure-Start'!$A$21:$I$21,0)),0)</f>
        <v>0</v>
      </c>
      <c r="S402" s="6">
        <f t="shared" si="48"/>
        <v>63469.64</v>
      </c>
      <c r="T402" s="6">
        <f t="shared" si="44"/>
        <v>116823.64</v>
      </c>
    </row>
    <row r="403" spans="1:20" x14ac:dyDescent="0.3">
      <c r="A403">
        <v>1958063002</v>
      </c>
      <c r="B403" t="s">
        <v>794</v>
      </c>
      <c r="C403" t="s">
        <v>795</v>
      </c>
      <c r="D403" t="s">
        <v>10</v>
      </c>
      <c r="E403" s="2">
        <v>105993</v>
      </c>
      <c r="F403">
        <f>COUNTIF(deals_closed!D:D,base_salary!A403)</f>
        <v>24</v>
      </c>
      <c r="G403" s="2">
        <f>SUMIF(deals_closed!D:D,calcs!A403,deals_closed!C:C)</f>
        <v>955328</v>
      </c>
      <c r="H403" s="2">
        <f>VLOOKUP(D403,'2018_commission_structure-Start'!$A$21:$I$24,9,FALSE)</f>
        <v>750000</v>
      </c>
      <c r="I403" s="6">
        <f t="shared" si="45"/>
        <v>937500</v>
      </c>
      <c r="J403" s="9">
        <f t="shared" si="46"/>
        <v>1125000</v>
      </c>
      <c r="K403" s="9">
        <f t="shared" si="47"/>
        <v>1500000</v>
      </c>
      <c r="L403" s="8">
        <f t="shared" si="42"/>
        <v>1.2737706666666666</v>
      </c>
      <c r="M403" t="str">
        <f t="shared" si="43"/>
        <v>125-150%</v>
      </c>
      <c r="N403" s="6">
        <f>MIN(H403,G403)*INDEX('2018_commission_structure-Start'!$A$21:$I$24,MATCH(calcs!$D403,'2018_commission_structure-Start'!$A$21:$A$24,0),MATCH(calcs!N$1,'2018_commission_structure-Start'!$A$21:$I$21,0))</f>
        <v>112500</v>
      </c>
      <c r="O403" s="2">
        <f>IF($G403&gt;H403,MIN($G403-H403,I403-H403)*INDEX('2018_commission_structure-Start'!$A$21:$I$24,MATCH(calcs!$D403,'2018_commission_structure-Start'!$A$21:$A$24,0),MATCH(calcs!O$1,'2018_commission_structure-Start'!$A$21:$I$21,0)),0)</f>
        <v>35625</v>
      </c>
      <c r="P403" s="2">
        <f>IF($G403&gt;I403,MIN($G403-I403,J403-I403)*INDEX('2018_commission_structure-Start'!$A$21:$I$24,MATCH(calcs!$D403,'2018_commission_structure-Start'!$A$21:$A$24,0),MATCH(calcs!P$1,'2018_commission_structure-Start'!$A$21:$I$21,0)),0)</f>
        <v>4100.4400000000005</v>
      </c>
      <c r="Q403" s="2">
        <f>IF($G403&gt;J403,MIN($G403-J403,K403-J403)*INDEX('2018_commission_structure-Start'!$A$21:$I$24,MATCH(calcs!$D403,'2018_commission_structure-Start'!$A$21:$A$24,0),MATCH(calcs!Q$1,'2018_commission_structure-Start'!$A$21:$I$21,0)),0)</f>
        <v>0</v>
      </c>
      <c r="R403" s="6">
        <f>IF(G403&gt;K403,(G403-K403)*INDEX('2018_commission_structure-Start'!$A$21:$I$24,MATCH(calcs!$D403,'2018_commission_structure-Start'!$A$21:$A$24,0),MATCH(calcs!R$1,'2018_commission_structure-Start'!$A$21:$I$21,0)),0)</f>
        <v>0</v>
      </c>
      <c r="S403" s="6">
        <f t="shared" si="48"/>
        <v>152225.44</v>
      </c>
      <c r="T403" s="6">
        <f t="shared" si="44"/>
        <v>258218.44</v>
      </c>
    </row>
    <row r="404" spans="1:20" x14ac:dyDescent="0.3">
      <c r="A404">
        <v>5197585250</v>
      </c>
      <c r="B404" t="s">
        <v>796</v>
      </c>
      <c r="C404" t="s">
        <v>797</v>
      </c>
      <c r="D404" t="s">
        <v>10</v>
      </c>
      <c r="E404" s="2">
        <v>114163</v>
      </c>
      <c r="F404">
        <f>COUNTIF(deals_closed!D:D,base_salary!A404)</f>
        <v>23</v>
      </c>
      <c r="G404" s="2">
        <f>SUMIF(deals_closed!D:D,calcs!A404,deals_closed!C:C)</f>
        <v>816810</v>
      </c>
      <c r="H404" s="2">
        <f>VLOOKUP(D404,'2018_commission_structure-Start'!$A$21:$I$24,9,FALSE)</f>
        <v>750000</v>
      </c>
      <c r="I404" s="6">
        <f t="shared" si="45"/>
        <v>937500</v>
      </c>
      <c r="J404" s="9">
        <f t="shared" si="46"/>
        <v>1125000</v>
      </c>
      <c r="K404" s="9">
        <f t="shared" si="47"/>
        <v>1500000</v>
      </c>
      <c r="L404" s="8">
        <f t="shared" si="42"/>
        <v>1.08908</v>
      </c>
      <c r="M404" t="str">
        <f t="shared" si="43"/>
        <v>100-125%</v>
      </c>
      <c r="N404" s="6">
        <f>MIN(H404,G404)*INDEX('2018_commission_structure-Start'!$A$21:$I$24,MATCH(calcs!$D404,'2018_commission_structure-Start'!$A$21:$A$24,0),MATCH(calcs!N$1,'2018_commission_structure-Start'!$A$21:$I$21,0))</f>
        <v>112500</v>
      </c>
      <c r="O404" s="2">
        <f>IF($G404&gt;H404,MIN($G404-H404,I404-H404)*INDEX('2018_commission_structure-Start'!$A$21:$I$24,MATCH(calcs!$D404,'2018_commission_structure-Start'!$A$21:$A$24,0),MATCH(calcs!O$1,'2018_commission_structure-Start'!$A$21:$I$21,0)),0)</f>
        <v>12693.9</v>
      </c>
      <c r="P404" s="2">
        <f>IF($G404&gt;I404,MIN($G404-I404,J404-I404)*INDEX('2018_commission_structure-Start'!$A$21:$I$24,MATCH(calcs!$D404,'2018_commission_structure-Start'!$A$21:$A$24,0),MATCH(calcs!P$1,'2018_commission_structure-Start'!$A$21:$I$21,0)),0)</f>
        <v>0</v>
      </c>
      <c r="Q404" s="2">
        <f>IF($G404&gt;J404,MIN($G404-J404,K404-J404)*INDEX('2018_commission_structure-Start'!$A$21:$I$24,MATCH(calcs!$D404,'2018_commission_structure-Start'!$A$21:$A$24,0),MATCH(calcs!Q$1,'2018_commission_structure-Start'!$A$21:$I$21,0)),0)</f>
        <v>0</v>
      </c>
      <c r="R404" s="6">
        <f>IF(G404&gt;K404,(G404-K404)*INDEX('2018_commission_structure-Start'!$A$21:$I$24,MATCH(calcs!$D404,'2018_commission_structure-Start'!$A$21:$A$24,0),MATCH(calcs!R$1,'2018_commission_structure-Start'!$A$21:$I$21,0)),0)</f>
        <v>0</v>
      </c>
      <c r="S404" s="6">
        <f t="shared" si="48"/>
        <v>125193.9</v>
      </c>
      <c r="T404" s="6">
        <f t="shared" si="44"/>
        <v>239356.9</v>
      </c>
    </row>
    <row r="405" spans="1:20" x14ac:dyDescent="0.3">
      <c r="A405">
        <v>8002426673</v>
      </c>
      <c r="B405" t="s">
        <v>798</v>
      </c>
      <c r="C405" t="s">
        <v>799</v>
      </c>
      <c r="D405" t="s">
        <v>29</v>
      </c>
      <c r="E405" s="2">
        <v>67081</v>
      </c>
      <c r="F405">
        <f>COUNTIF(deals_closed!D:D,base_salary!A405)</f>
        <v>25</v>
      </c>
      <c r="G405" s="2">
        <f>SUMIF(deals_closed!D:D,calcs!A405,deals_closed!C:C)</f>
        <v>891412</v>
      </c>
      <c r="H405" s="2">
        <f>VLOOKUP(D405,'2018_commission_structure-Start'!$A$21:$I$24,9,FALSE)</f>
        <v>600000</v>
      </c>
      <c r="I405" s="6">
        <f t="shared" si="45"/>
        <v>750000</v>
      </c>
      <c r="J405" s="9">
        <f t="shared" si="46"/>
        <v>900000</v>
      </c>
      <c r="K405" s="9">
        <f t="shared" si="47"/>
        <v>1200000</v>
      </c>
      <c r="L405" s="8">
        <f t="shared" si="42"/>
        <v>1.4856866666666666</v>
      </c>
      <c r="M405" t="str">
        <f t="shared" si="43"/>
        <v>125-150%</v>
      </c>
      <c r="N405" s="6">
        <f>MIN(H405,G405)*INDEX('2018_commission_structure-Start'!$A$21:$I$24,MATCH(calcs!$D405,'2018_commission_structure-Start'!$A$21:$A$24,0),MATCH(calcs!N$1,'2018_commission_structure-Start'!$A$21:$I$21,0))</f>
        <v>78000</v>
      </c>
      <c r="O405" s="2">
        <f>IF($G405&gt;H405,MIN($G405-H405,I405-H405)*INDEX('2018_commission_structure-Start'!$A$21:$I$24,MATCH(calcs!$D405,'2018_commission_structure-Start'!$A$21:$A$24,0),MATCH(calcs!O$1,'2018_commission_structure-Start'!$A$21:$I$21,0)),0)</f>
        <v>25500.000000000004</v>
      </c>
      <c r="P405" s="2">
        <f>IF($G405&gt;I405,MIN($G405-I405,J405-I405)*INDEX('2018_commission_structure-Start'!$A$21:$I$24,MATCH(calcs!$D405,'2018_commission_structure-Start'!$A$21:$A$24,0),MATCH(calcs!P$1,'2018_commission_structure-Start'!$A$21:$I$21,0)),0)</f>
        <v>29696.52</v>
      </c>
      <c r="Q405" s="2">
        <f>IF($G405&gt;J405,MIN($G405-J405,K405-J405)*INDEX('2018_commission_structure-Start'!$A$21:$I$24,MATCH(calcs!$D405,'2018_commission_structure-Start'!$A$21:$A$24,0),MATCH(calcs!Q$1,'2018_commission_structure-Start'!$A$21:$I$21,0)),0)</f>
        <v>0</v>
      </c>
      <c r="R405" s="6">
        <f>IF(G405&gt;K405,(G405-K405)*INDEX('2018_commission_structure-Start'!$A$21:$I$24,MATCH(calcs!$D405,'2018_commission_structure-Start'!$A$21:$A$24,0),MATCH(calcs!R$1,'2018_commission_structure-Start'!$A$21:$I$21,0)),0)</f>
        <v>0</v>
      </c>
      <c r="S405" s="6">
        <f t="shared" si="48"/>
        <v>133196.51999999999</v>
      </c>
      <c r="T405" s="6">
        <f t="shared" si="44"/>
        <v>200277.52</v>
      </c>
    </row>
    <row r="406" spans="1:20" x14ac:dyDescent="0.3">
      <c r="A406">
        <v>9620547551</v>
      </c>
      <c r="B406" t="s">
        <v>159</v>
      </c>
      <c r="C406" t="s">
        <v>800</v>
      </c>
      <c r="D406" t="s">
        <v>10</v>
      </c>
      <c r="E406" s="2">
        <v>80719</v>
      </c>
      <c r="F406">
        <f>COUNTIF(deals_closed!D:D,base_salary!A406)</f>
        <v>19</v>
      </c>
      <c r="G406" s="2">
        <f>SUMIF(deals_closed!D:D,calcs!A406,deals_closed!C:C)</f>
        <v>540781</v>
      </c>
      <c r="H406" s="2">
        <f>VLOOKUP(D406,'2018_commission_structure-Start'!$A$21:$I$24,9,FALSE)</f>
        <v>750000</v>
      </c>
      <c r="I406" s="6">
        <f t="shared" si="45"/>
        <v>937500</v>
      </c>
      <c r="J406" s="9">
        <f t="shared" si="46"/>
        <v>1125000</v>
      </c>
      <c r="K406" s="9">
        <f t="shared" si="47"/>
        <v>1500000</v>
      </c>
      <c r="L406" s="8">
        <f t="shared" si="42"/>
        <v>0.72104133333333331</v>
      </c>
      <c r="M406" t="str">
        <f t="shared" si="43"/>
        <v>0-100%</v>
      </c>
      <c r="N406" s="6">
        <f>MIN(H406,G406)*INDEX('2018_commission_structure-Start'!$A$21:$I$24,MATCH(calcs!$D406,'2018_commission_structure-Start'!$A$21:$A$24,0),MATCH(calcs!N$1,'2018_commission_structure-Start'!$A$21:$I$21,0))</f>
        <v>81117.149999999994</v>
      </c>
      <c r="O406" s="2">
        <f>IF($G406&gt;H406,MIN($G406-H406,I406-H406)*INDEX('2018_commission_structure-Start'!$A$21:$I$24,MATCH(calcs!$D406,'2018_commission_structure-Start'!$A$21:$A$24,0),MATCH(calcs!O$1,'2018_commission_structure-Start'!$A$21:$I$21,0)),0)</f>
        <v>0</v>
      </c>
      <c r="P406" s="2">
        <f>IF($G406&gt;I406,MIN($G406-I406,J406-I406)*INDEX('2018_commission_structure-Start'!$A$21:$I$24,MATCH(calcs!$D406,'2018_commission_structure-Start'!$A$21:$A$24,0),MATCH(calcs!P$1,'2018_commission_structure-Start'!$A$21:$I$21,0)),0)</f>
        <v>0</v>
      </c>
      <c r="Q406" s="2">
        <f>IF($G406&gt;J406,MIN($G406-J406,K406-J406)*INDEX('2018_commission_structure-Start'!$A$21:$I$24,MATCH(calcs!$D406,'2018_commission_structure-Start'!$A$21:$A$24,0),MATCH(calcs!Q$1,'2018_commission_structure-Start'!$A$21:$I$21,0)),0)</f>
        <v>0</v>
      </c>
      <c r="R406" s="6">
        <f>IF(G406&gt;K406,(G406-K406)*INDEX('2018_commission_structure-Start'!$A$21:$I$24,MATCH(calcs!$D406,'2018_commission_structure-Start'!$A$21:$A$24,0),MATCH(calcs!R$1,'2018_commission_structure-Start'!$A$21:$I$21,0)),0)</f>
        <v>0</v>
      </c>
      <c r="S406" s="6">
        <f t="shared" si="48"/>
        <v>81117.149999999994</v>
      </c>
      <c r="T406" s="6">
        <f t="shared" si="44"/>
        <v>161836.15</v>
      </c>
    </row>
    <row r="407" spans="1:20" x14ac:dyDescent="0.3">
      <c r="A407">
        <v>8335120919</v>
      </c>
      <c r="B407" t="s">
        <v>801</v>
      </c>
      <c r="C407" t="s">
        <v>802</v>
      </c>
      <c r="D407" t="s">
        <v>29</v>
      </c>
      <c r="E407" s="2">
        <v>55018</v>
      </c>
      <c r="F407">
        <f>COUNTIF(deals_closed!D:D,base_salary!A407)</f>
        <v>16</v>
      </c>
      <c r="G407" s="2">
        <f>SUMIF(deals_closed!D:D,calcs!A407,deals_closed!C:C)</f>
        <v>515945</v>
      </c>
      <c r="H407" s="2">
        <f>VLOOKUP(D407,'2018_commission_structure-Start'!$A$21:$I$24,9,FALSE)</f>
        <v>600000</v>
      </c>
      <c r="I407" s="6">
        <f t="shared" si="45"/>
        <v>750000</v>
      </c>
      <c r="J407" s="9">
        <f t="shared" si="46"/>
        <v>900000</v>
      </c>
      <c r="K407" s="9">
        <f t="shared" si="47"/>
        <v>1200000</v>
      </c>
      <c r="L407" s="8">
        <f t="shared" si="42"/>
        <v>0.85990833333333339</v>
      </c>
      <c r="M407" t="str">
        <f t="shared" si="43"/>
        <v>0-100%</v>
      </c>
      <c r="N407" s="6">
        <f>MIN(H407,G407)*INDEX('2018_commission_structure-Start'!$A$21:$I$24,MATCH(calcs!$D407,'2018_commission_structure-Start'!$A$21:$A$24,0),MATCH(calcs!N$1,'2018_commission_structure-Start'!$A$21:$I$21,0))</f>
        <v>67072.850000000006</v>
      </c>
      <c r="O407" s="2">
        <f>IF($G407&gt;H407,MIN($G407-H407,I407-H407)*INDEX('2018_commission_structure-Start'!$A$21:$I$24,MATCH(calcs!$D407,'2018_commission_structure-Start'!$A$21:$A$24,0),MATCH(calcs!O$1,'2018_commission_structure-Start'!$A$21:$I$21,0)),0)</f>
        <v>0</v>
      </c>
      <c r="P407" s="2">
        <f>IF($G407&gt;I407,MIN($G407-I407,J407-I407)*INDEX('2018_commission_structure-Start'!$A$21:$I$24,MATCH(calcs!$D407,'2018_commission_structure-Start'!$A$21:$A$24,0),MATCH(calcs!P$1,'2018_commission_structure-Start'!$A$21:$I$21,0)),0)</f>
        <v>0</v>
      </c>
      <c r="Q407" s="2">
        <f>IF($G407&gt;J407,MIN($G407-J407,K407-J407)*INDEX('2018_commission_structure-Start'!$A$21:$I$24,MATCH(calcs!$D407,'2018_commission_structure-Start'!$A$21:$A$24,0),MATCH(calcs!Q$1,'2018_commission_structure-Start'!$A$21:$I$21,0)),0)</f>
        <v>0</v>
      </c>
      <c r="R407" s="6">
        <f>IF(G407&gt;K407,(G407-K407)*INDEX('2018_commission_structure-Start'!$A$21:$I$24,MATCH(calcs!$D407,'2018_commission_structure-Start'!$A$21:$A$24,0),MATCH(calcs!R$1,'2018_commission_structure-Start'!$A$21:$I$21,0)),0)</f>
        <v>0</v>
      </c>
      <c r="S407" s="6">
        <f t="shared" si="48"/>
        <v>67072.850000000006</v>
      </c>
      <c r="T407" s="6">
        <f t="shared" si="44"/>
        <v>122090.85</v>
      </c>
    </row>
    <row r="408" spans="1:20" x14ac:dyDescent="0.3">
      <c r="A408">
        <v>2237103631</v>
      </c>
      <c r="B408" t="s">
        <v>803</v>
      </c>
      <c r="C408" t="s">
        <v>804</v>
      </c>
      <c r="D408" t="s">
        <v>29</v>
      </c>
      <c r="E408" s="2">
        <v>69026</v>
      </c>
      <c r="F408">
        <f>COUNTIF(deals_closed!D:D,base_salary!A408)</f>
        <v>23</v>
      </c>
      <c r="G408" s="2">
        <f>SUMIF(deals_closed!D:D,calcs!A408,deals_closed!C:C)</f>
        <v>846165</v>
      </c>
      <c r="H408" s="2">
        <f>VLOOKUP(D408,'2018_commission_structure-Start'!$A$21:$I$24,9,FALSE)</f>
        <v>600000</v>
      </c>
      <c r="I408" s="6">
        <f t="shared" si="45"/>
        <v>750000</v>
      </c>
      <c r="J408" s="9">
        <f t="shared" si="46"/>
        <v>900000</v>
      </c>
      <c r="K408" s="9">
        <f t="shared" si="47"/>
        <v>1200000</v>
      </c>
      <c r="L408" s="8">
        <f t="shared" si="42"/>
        <v>1.4102749999999999</v>
      </c>
      <c r="M408" t="str">
        <f t="shared" si="43"/>
        <v>125-150%</v>
      </c>
      <c r="N408" s="6">
        <f>MIN(H408,G408)*INDEX('2018_commission_structure-Start'!$A$21:$I$24,MATCH(calcs!$D408,'2018_commission_structure-Start'!$A$21:$A$24,0),MATCH(calcs!N$1,'2018_commission_structure-Start'!$A$21:$I$21,0))</f>
        <v>78000</v>
      </c>
      <c r="O408" s="2">
        <f>IF($G408&gt;H408,MIN($G408-H408,I408-H408)*INDEX('2018_commission_structure-Start'!$A$21:$I$24,MATCH(calcs!$D408,'2018_commission_structure-Start'!$A$21:$A$24,0),MATCH(calcs!O$1,'2018_commission_structure-Start'!$A$21:$I$21,0)),0)</f>
        <v>25500.000000000004</v>
      </c>
      <c r="P408" s="2">
        <f>IF($G408&gt;I408,MIN($G408-I408,J408-I408)*INDEX('2018_commission_structure-Start'!$A$21:$I$24,MATCH(calcs!$D408,'2018_commission_structure-Start'!$A$21:$A$24,0),MATCH(calcs!P$1,'2018_commission_structure-Start'!$A$21:$I$21,0)),0)</f>
        <v>20194.649999999998</v>
      </c>
      <c r="Q408" s="2">
        <f>IF($G408&gt;J408,MIN($G408-J408,K408-J408)*INDEX('2018_commission_structure-Start'!$A$21:$I$24,MATCH(calcs!$D408,'2018_commission_structure-Start'!$A$21:$A$24,0),MATCH(calcs!Q$1,'2018_commission_structure-Start'!$A$21:$I$21,0)),0)</f>
        <v>0</v>
      </c>
      <c r="R408" s="6">
        <f>IF(G408&gt;K408,(G408-K408)*INDEX('2018_commission_structure-Start'!$A$21:$I$24,MATCH(calcs!$D408,'2018_commission_structure-Start'!$A$21:$A$24,0),MATCH(calcs!R$1,'2018_commission_structure-Start'!$A$21:$I$21,0)),0)</f>
        <v>0</v>
      </c>
      <c r="S408" s="6">
        <f t="shared" si="48"/>
        <v>123694.65</v>
      </c>
      <c r="T408" s="6">
        <f t="shared" si="44"/>
        <v>192720.65</v>
      </c>
    </row>
    <row r="409" spans="1:20" x14ac:dyDescent="0.3">
      <c r="A409">
        <v>2378102658</v>
      </c>
      <c r="B409" t="s">
        <v>805</v>
      </c>
      <c r="C409" t="s">
        <v>806</v>
      </c>
      <c r="D409" t="s">
        <v>7</v>
      </c>
      <c r="E409" s="2">
        <v>32554</v>
      </c>
      <c r="F409">
        <f>COUNTIF(deals_closed!D:D,base_salary!A409)</f>
        <v>11</v>
      </c>
      <c r="G409" s="2">
        <f>SUMIF(deals_closed!D:D,calcs!A409,deals_closed!C:C)</f>
        <v>298334</v>
      </c>
      <c r="H409" s="2">
        <f>VLOOKUP(D409,'2018_commission_structure-Start'!$A$21:$I$24,9,FALSE)</f>
        <v>500000</v>
      </c>
      <c r="I409" s="6">
        <f t="shared" si="45"/>
        <v>625000</v>
      </c>
      <c r="J409" s="9">
        <f t="shared" si="46"/>
        <v>750000</v>
      </c>
      <c r="K409" s="9">
        <f t="shared" si="47"/>
        <v>1000000</v>
      </c>
      <c r="L409" s="8">
        <f t="shared" si="42"/>
        <v>0.59666799999999998</v>
      </c>
      <c r="M409" t="str">
        <f t="shared" si="43"/>
        <v>0-100%</v>
      </c>
      <c r="N409" s="6">
        <f>MIN(H409,G409)*INDEX('2018_commission_structure-Start'!$A$21:$I$24,MATCH(calcs!$D409,'2018_commission_structure-Start'!$A$21:$A$24,0),MATCH(calcs!N$1,'2018_commission_structure-Start'!$A$21:$I$21,0))</f>
        <v>29833.4</v>
      </c>
      <c r="O409" s="2">
        <f>IF($G409&gt;H409,MIN($G409-H409,I409-H409)*INDEX('2018_commission_structure-Start'!$A$21:$I$24,MATCH(calcs!$D409,'2018_commission_structure-Start'!$A$21:$A$24,0),MATCH(calcs!O$1,'2018_commission_structure-Start'!$A$21:$I$21,0)),0)</f>
        <v>0</v>
      </c>
      <c r="P409" s="2">
        <f>IF($G409&gt;I409,MIN($G409-I409,J409-I409)*INDEX('2018_commission_structure-Start'!$A$21:$I$24,MATCH(calcs!$D409,'2018_commission_structure-Start'!$A$21:$A$24,0),MATCH(calcs!P$1,'2018_commission_structure-Start'!$A$21:$I$21,0)),0)</f>
        <v>0</v>
      </c>
      <c r="Q409" s="2">
        <f>IF($G409&gt;J409,MIN($G409-J409,K409-J409)*INDEX('2018_commission_structure-Start'!$A$21:$I$24,MATCH(calcs!$D409,'2018_commission_structure-Start'!$A$21:$A$24,0),MATCH(calcs!Q$1,'2018_commission_structure-Start'!$A$21:$I$21,0)),0)</f>
        <v>0</v>
      </c>
      <c r="R409" s="6">
        <f>IF(G409&gt;K409,(G409-K409)*INDEX('2018_commission_structure-Start'!$A$21:$I$24,MATCH(calcs!$D409,'2018_commission_structure-Start'!$A$21:$A$24,0),MATCH(calcs!R$1,'2018_commission_structure-Start'!$A$21:$I$21,0)),0)</f>
        <v>0</v>
      </c>
      <c r="S409" s="6">
        <f t="shared" si="48"/>
        <v>29833.4</v>
      </c>
      <c r="T409" s="6">
        <f t="shared" si="44"/>
        <v>62387.4</v>
      </c>
    </row>
    <row r="410" spans="1:20" x14ac:dyDescent="0.3">
      <c r="A410">
        <v>1489889981</v>
      </c>
      <c r="B410" t="s">
        <v>807</v>
      </c>
      <c r="C410" t="s">
        <v>808</v>
      </c>
      <c r="D410" t="s">
        <v>10</v>
      </c>
      <c r="E410" s="2">
        <v>108981</v>
      </c>
      <c r="F410">
        <f>COUNTIF(deals_closed!D:D,base_salary!A410)</f>
        <v>14</v>
      </c>
      <c r="G410" s="2">
        <f>SUMIF(deals_closed!D:D,calcs!A410,deals_closed!C:C)</f>
        <v>449442</v>
      </c>
      <c r="H410" s="2">
        <f>VLOOKUP(D410,'2018_commission_structure-Start'!$A$21:$I$24,9,FALSE)</f>
        <v>750000</v>
      </c>
      <c r="I410" s="6">
        <f t="shared" si="45"/>
        <v>937500</v>
      </c>
      <c r="J410" s="9">
        <f t="shared" si="46"/>
        <v>1125000</v>
      </c>
      <c r="K410" s="9">
        <f t="shared" si="47"/>
        <v>1500000</v>
      </c>
      <c r="L410" s="8">
        <f t="shared" si="42"/>
        <v>0.59925600000000001</v>
      </c>
      <c r="M410" t="str">
        <f t="shared" si="43"/>
        <v>0-100%</v>
      </c>
      <c r="N410" s="6">
        <f>MIN(H410,G410)*INDEX('2018_commission_structure-Start'!$A$21:$I$24,MATCH(calcs!$D410,'2018_commission_structure-Start'!$A$21:$A$24,0),MATCH(calcs!N$1,'2018_commission_structure-Start'!$A$21:$I$21,0))</f>
        <v>67416.3</v>
      </c>
      <c r="O410" s="2">
        <f>IF($G410&gt;H410,MIN($G410-H410,I410-H410)*INDEX('2018_commission_structure-Start'!$A$21:$I$24,MATCH(calcs!$D410,'2018_commission_structure-Start'!$A$21:$A$24,0),MATCH(calcs!O$1,'2018_commission_structure-Start'!$A$21:$I$21,0)),0)</f>
        <v>0</v>
      </c>
      <c r="P410" s="2">
        <f>IF($G410&gt;I410,MIN($G410-I410,J410-I410)*INDEX('2018_commission_structure-Start'!$A$21:$I$24,MATCH(calcs!$D410,'2018_commission_structure-Start'!$A$21:$A$24,0),MATCH(calcs!P$1,'2018_commission_structure-Start'!$A$21:$I$21,0)),0)</f>
        <v>0</v>
      </c>
      <c r="Q410" s="2">
        <f>IF($G410&gt;J410,MIN($G410-J410,K410-J410)*INDEX('2018_commission_structure-Start'!$A$21:$I$24,MATCH(calcs!$D410,'2018_commission_structure-Start'!$A$21:$A$24,0),MATCH(calcs!Q$1,'2018_commission_structure-Start'!$A$21:$I$21,0)),0)</f>
        <v>0</v>
      </c>
      <c r="R410" s="6">
        <f>IF(G410&gt;K410,(G410-K410)*INDEX('2018_commission_structure-Start'!$A$21:$I$24,MATCH(calcs!$D410,'2018_commission_structure-Start'!$A$21:$A$24,0),MATCH(calcs!R$1,'2018_commission_structure-Start'!$A$21:$I$21,0)),0)</f>
        <v>0</v>
      </c>
      <c r="S410" s="6">
        <f t="shared" si="48"/>
        <v>67416.3</v>
      </c>
      <c r="T410" s="6">
        <f t="shared" si="44"/>
        <v>176397.3</v>
      </c>
    </row>
    <row r="411" spans="1:20" x14ac:dyDescent="0.3">
      <c r="A411">
        <v>1972775170</v>
      </c>
      <c r="B411" t="s">
        <v>809</v>
      </c>
      <c r="C411" t="s">
        <v>810</v>
      </c>
      <c r="D411" t="s">
        <v>10</v>
      </c>
      <c r="E411" s="2">
        <v>122434</v>
      </c>
      <c r="F411">
        <f>COUNTIF(deals_closed!D:D,base_salary!A411)</f>
        <v>15</v>
      </c>
      <c r="G411" s="2">
        <f>SUMIF(deals_closed!D:D,calcs!A411,deals_closed!C:C)</f>
        <v>516313</v>
      </c>
      <c r="H411" s="2">
        <f>VLOOKUP(D411,'2018_commission_structure-Start'!$A$21:$I$24,9,FALSE)</f>
        <v>750000</v>
      </c>
      <c r="I411" s="6">
        <f t="shared" si="45"/>
        <v>937500</v>
      </c>
      <c r="J411" s="9">
        <f t="shared" si="46"/>
        <v>1125000</v>
      </c>
      <c r="K411" s="9">
        <f t="shared" si="47"/>
        <v>1500000</v>
      </c>
      <c r="L411" s="8">
        <f t="shared" si="42"/>
        <v>0.68841733333333333</v>
      </c>
      <c r="M411" t="str">
        <f t="shared" si="43"/>
        <v>0-100%</v>
      </c>
      <c r="N411" s="6">
        <f>MIN(H411,G411)*INDEX('2018_commission_structure-Start'!$A$21:$I$24,MATCH(calcs!$D411,'2018_commission_structure-Start'!$A$21:$A$24,0),MATCH(calcs!N$1,'2018_commission_structure-Start'!$A$21:$I$21,0))</f>
        <v>77446.95</v>
      </c>
      <c r="O411" s="2">
        <f>IF($G411&gt;H411,MIN($G411-H411,I411-H411)*INDEX('2018_commission_structure-Start'!$A$21:$I$24,MATCH(calcs!$D411,'2018_commission_structure-Start'!$A$21:$A$24,0),MATCH(calcs!O$1,'2018_commission_structure-Start'!$A$21:$I$21,0)),0)</f>
        <v>0</v>
      </c>
      <c r="P411" s="2">
        <f>IF($G411&gt;I411,MIN($G411-I411,J411-I411)*INDEX('2018_commission_structure-Start'!$A$21:$I$24,MATCH(calcs!$D411,'2018_commission_structure-Start'!$A$21:$A$24,0),MATCH(calcs!P$1,'2018_commission_structure-Start'!$A$21:$I$21,0)),0)</f>
        <v>0</v>
      </c>
      <c r="Q411" s="2">
        <f>IF($G411&gt;J411,MIN($G411-J411,K411-J411)*INDEX('2018_commission_structure-Start'!$A$21:$I$24,MATCH(calcs!$D411,'2018_commission_structure-Start'!$A$21:$A$24,0),MATCH(calcs!Q$1,'2018_commission_structure-Start'!$A$21:$I$21,0)),0)</f>
        <v>0</v>
      </c>
      <c r="R411" s="6">
        <f>IF(G411&gt;K411,(G411-K411)*INDEX('2018_commission_structure-Start'!$A$21:$I$24,MATCH(calcs!$D411,'2018_commission_structure-Start'!$A$21:$A$24,0),MATCH(calcs!R$1,'2018_commission_structure-Start'!$A$21:$I$21,0)),0)</f>
        <v>0</v>
      </c>
      <c r="S411" s="6">
        <f t="shared" si="48"/>
        <v>77446.95</v>
      </c>
      <c r="T411" s="6">
        <f t="shared" si="44"/>
        <v>199880.95</v>
      </c>
    </row>
    <row r="412" spans="1:20" x14ac:dyDescent="0.3">
      <c r="A412">
        <v>679204083</v>
      </c>
      <c r="B412" t="s">
        <v>811</v>
      </c>
      <c r="C412" t="s">
        <v>812</v>
      </c>
      <c r="D412" t="s">
        <v>29</v>
      </c>
      <c r="E412" s="2">
        <v>53945</v>
      </c>
      <c r="F412">
        <f>COUNTIF(deals_closed!D:D,base_salary!A412)</f>
        <v>22</v>
      </c>
      <c r="G412" s="2">
        <f>SUMIF(deals_closed!D:D,calcs!A412,deals_closed!C:C)</f>
        <v>756417</v>
      </c>
      <c r="H412" s="2">
        <f>VLOOKUP(D412,'2018_commission_structure-Start'!$A$21:$I$24,9,FALSE)</f>
        <v>600000</v>
      </c>
      <c r="I412" s="6">
        <f t="shared" si="45"/>
        <v>750000</v>
      </c>
      <c r="J412" s="9">
        <f t="shared" si="46"/>
        <v>900000</v>
      </c>
      <c r="K412" s="9">
        <f t="shared" si="47"/>
        <v>1200000</v>
      </c>
      <c r="L412" s="8">
        <f t="shared" si="42"/>
        <v>1.2606949999999999</v>
      </c>
      <c r="M412" t="str">
        <f t="shared" si="43"/>
        <v>125-150%</v>
      </c>
      <c r="N412" s="6">
        <f>MIN(H412,G412)*INDEX('2018_commission_structure-Start'!$A$21:$I$24,MATCH(calcs!$D412,'2018_commission_structure-Start'!$A$21:$A$24,0),MATCH(calcs!N$1,'2018_commission_structure-Start'!$A$21:$I$21,0))</f>
        <v>78000</v>
      </c>
      <c r="O412" s="2">
        <f>IF($G412&gt;H412,MIN($G412-H412,I412-H412)*INDEX('2018_commission_structure-Start'!$A$21:$I$24,MATCH(calcs!$D412,'2018_commission_structure-Start'!$A$21:$A$24,0),MATCH(calcs!O$1,'2018_commission_structure-Start'!$A$21:$I$21,0)),0)</f>
        <v>25500.000000000004</v>
      </c>
      <c r="P412" s="2">
        <f>IF($G412&gt;I412,MIN($G412-I412,J412-I412)*INDEX('2018_commission_structure-Start'!$A$21:$I$24,MATCH(calcs!$D412,'2018_commission_structure-Start'!$A$21:$A$24,0),MATCH(calcs!P$1,'2018_commission_structure-Start'!$A$21:$I$21,0)),0)</f>
        <v>1347.57</v>
      </c>
      <c r="Q412" s="2">
        <f>IF($G412&gt;J412,MIN($G412-J412,K412-J412)*INDEX('2018_commission_structure-Start'!$A$21:$I$24,MATCH(calcs!$D412,'2018_commission_structure-Start'!$A$21:$A$24,0),MATCH(calcs!Q$1,'2018_commission_structure-Start'!$A$21:$I$21,0)),0)</f>
        <v>0</v>
      </c>
      <c r="R412" s="6">
        <f>IF(G412&gt;K412,(G412-K412)*INDEX('2018_commission_structure-Start'!$A$21:$I$24,MATCH(calcs!$D412,'2018_commission_structure-Start'!$A$21:$A$24,0),MATCH(calcs!R$1,'2018_commission_structure-Start'!$A$21:$I$21,0)),0)</f>
        <v>0</v>
      </c>
      <c r="S412" s="6">
        <f t="shared" si="48"/>
        <v>104847.57</v>
      </c>
      <c r="T412" s="6">
        <f t="shared" si="44"/>
        <v>158792.57</v>
      </c>
    </row>
    <row r="413" spans="1:20" x14ac:dyDescent="0.3">
      <c r="A413">
        <v>8462409454</v>
      </c>
      <c r="B413" t="s">
        <v>813</v>
      </c>
      <c r="C413" t="s">
        <v>814</v>
      </c>
      <c r="D413" t="s">
        <v>29</v>
      </c>
      <c r="E413" s="2">
        <v>78799</v>
      </c>
      <c r="F413">
        <f>COUNTIF(deals_closed!D:D,base_salary!A413)</f>
        <v>17</v>
      </c>
      <c r="G413" s="2">
        <f>SUMIF(deals_closed!D:D,calcs!A413,deals_closed!C:C)</f>
        <v>622486</v>
      </c>
      <c r="H413" s="2">
        <f>VLOOKUP(D413,'2018_commission_structure-Start'!$A$21:$I$24,9,FALSE)</f>
        <v>600000</v>
      </c>
      <c r="I413" s="6">
        <f t="shared" si="45"/>
        <v>750000</v>
      </c>
      <c r="J413" s="9">
        <f t="shared" si="46"/>
        <v>900000</v>
      </c>
      <c r="K413" s="9">
        <f t="shared" si="47"/>
        <v>1200000</v>
      </c>
      <c r="L413" s="8">
        <f t="shared" si="42"/>
        <v>1.0374766666666666</v>
      </c>
      <c r="M413" t="str">
        <f t="shared" si="43"/>
        <v>100-125%</v>
      </c>
      <c r="N413" s="6">
        <f>MIN(H413,G413)*INDEX('2018_commission_structure-Start'!$A$21:$I$24,MATCH(calcs!$D413,'2018_commission_structure-Start'!$A$21:$A$24,0),MATCH(calcs!N$1,'2018_commission_structure-Start'!$A$21:$I$21,0))</f>
        <v>78000</v>
      </c>
      <c r="O413" s="2">
        <f>IF($G413&gt;H413,MIN($G413-H413,I413-H413)*INDEX('2018_commission_structure-Start'!$A$21:$I$24,MATCH(calcs!$D413,'2018_commission_structure-Start'!$A$21:$A$24,0),MATCH(calcs!O$1,'2018_commission_structure-Start'!$A$21:$I$21,0)),0)</f>
        <v>3822.6200000000003</v>
      </c>
      <c r="P413" s="2">
        <f>IF($G413&gt;I413,MIN($G413-I413,J413-I413)*INDEX('2018_commission_structure-Start'!$A$21:$I$24,MATCH(calcs!$D413,'2018_commission_structure-Start'!$A$21:$A$24,0),MATCH(calcs!P$1,'2018_commission_structure-Start'!$A$21:$I$21,0)),0)</f>
        <v>0</v>
      </c>
      <c r="Q413" s="2">
        <f>IF($G413&gt;J413,MIN($G413-J413,K413-J413)*INDEX('2018_commission_structure-Start'!$A$21:$I$24,MATCH(calcs!$D413,'2018_commission_structure-Start'!$A$21:$A$24,0),MATCH(calcs!Q$1,'2018_commission_structure-Start'!$A$21:$I$21,0)),0)</f>
        <v>0</v>
      </c>
      <c r="R413" s="6">
        <f>IF(G413&gt;K413,(G413-K413)*INDEX('2018_commission_structure-Start'!$A$21:$I$24,MATCH(calcs!$D413,'2018_commission_structure-Start'!$A$21:$A$24,0),MATCH(calcs!R$1,'2018_commission_structure-Start'!$A$21:$I$21,0)),0)</f>
        <v>0</v>
      </c>
      <c r="S413" s="6">
        <f t="shared" si="48"/>
        <v>81822.62</v>
      </c>
      <c r="T413" s="6">
        <f t="shared" si="44"/>
        <v>160621.62</v>
      </c>
    </row>
    <row r="414" spans="1:20" x14ac:dyDescent="0.3">
      <c r="A414">
        <v>161397387</v>
      </c>
      <c r="B414" t="s">
        <v>815</v>
      </c>
      <c r="C414" t="s">
        <v>816</v>
      </c>
      <c r="D414" t="s">
        <v>10</v>
      </c>
      <c r="E414" s="2">
        <v>88523</v>
      </c>
      <c r="F414">
        <f>COUNTIF(deals_closed!D:D,base_salary!A414)</f>
        <v>13</v>
      </c>
      <c r="G414" s="2">
        <f>SUMIF(deals_closed!D:D,calcs!A414,deals_closed!C:C)</f>
        <v>516813</v>
      </c>
      <c r="H414" s="2">
        <f>VLOOKUP(D414,'2018_commission_structure-Start'!$A$21:$I$24,9,FALSE)</f>
        <v>750000</v>
      </c>
      <c r="I414" s="6">
        <f t="shared" si="45"/>
        <v>937500</v>
      </c>
      <c r="J414" s="9">
        <f t="shared" si="46"/>
        <v>1125000</v>
      </c>
      <c r="K414" s="9">
        <f t="shared" si="47"/>
        <v>1500000</v>
      </c>
      <c r="L414" s="8">
        <f t="shared" si="42"/>
        <v>0.68908400000000003</v>
      </c>
      <c r="M414" t="str">
        <f t="shared" si="43"/>
        <v>0-100%</v>
      </c>
      <c r="N414" s="6">
        <f>MIN(H414,G414)*INDEX('2018_commission_structure-Start'!$A$21:$I$24,MATCH(calcs!$D414,'2018_commission_structure-Start'!$A$21:$A$24,0),MATCH(calcs!N$1,'2018_commission_structure-Start'!$A$21:$I$21,0))</f>
        <v>77521.95</v>
      </c>
      <c r="O414" s="2">
        <f>IF($G414&gt;H414,MIN($G414-H414,I414-H414)*INDEX('2018_commission_structure-Start'!$A$21:$I$24,MATCH(calcs!$D414,'2018_commission_structure-Start'!$A$21:$A$24,0),MATCH(calcs!O$1,'2018_commission_structure-Start'!$A$21:$I$21,0)),0)</f>
        <v>0</v>
      </c>
      <c r="P414" s="2">
        <f>IF($G414&gt;I414,MIN($G414-I414,J414-I414)*INDEX('2018_commission_structure-Start'!$A$21:$I$24,MATCH(calcs!$D414,'2018_commission_structure-Start'!$A$21:$A$24,0),MATCH(calcs!P$1,'2018_commission_structure-Start'!$A$21:$I$21,0)),0)</f>
        <v>0</v>
      </c>
      <c r="Q414" s="2">
        <f>IF($G414&gt;J414,MIN($G414-J414,K414-J414)*INDEX('2018_commission_structure-Start'!$A$21:$I$24,MATCH(calcs!$D414,'2018_commission_structure-Start'!$A$21:$A$24,0),MATCH(calcs!Q$1,'2018_commission_structure-Start'!$A$21:$I$21,0)),0)</f>
        <v>0</v>
      </c>
      <c r="R414" s="6">
        <f>IF(G414&gt;K414,(G414-K414)*INDEX('2018_commission_structure-Start'!$A$21:$I$24,MATCH(calcs!$D414,'2018_commission_structure-Start'!$A$21:$A$24,0),MATCH(calcs!R$1,'2018_commission_structure-Start'!$A$21:$I$21,0)),0)</f>
        <v>0</v>
      </c>
      <c r="S414" s="6">
        <f t="shared" si="48"/>
        <v>77521.95</v>
      </c>
      <c r="T414" s="6">
        <f t="shared" si="44"/>
        <v>166044.95000000001</v>
      </c>
    </row>
    <row r="415" spans="1:20" x14ac:dyDescent="0.3">
      <c r="A415">
        <v>4978659442</v>
      </c>
      <c r="B415" t="s">
        <v>817</v>
      </c>
      <c r="C415" t="s">
        <v>818</v>
      </c>
      <c r="D415" t="s">
        <v>10</v>
      </c>
      <c r="E415" s="2">
        <v>98894</v>
      </c>
      <c r="F415">
        <f>COUNTIF(deals_closed!D:D,base_salary!A415)</f>
        <v>18</v>
      </c>
      <c r="G415" s="2">
        <f>SUMIF(deals_closed!D:D,calcs!A415,deals_closed!C:C)</f>
        <v>704891</v>
      </c>
      <c r="H415" s="2">
        <f>VLOOKUP(D415,'2018_commission_structure-Start'!$A$21:$I$24,9,FALSE)</f>
        <v>750000</v>
      </c>
      <c r="I415" s="6">
        <f t="shared" si="45"/>
        <v>937500</v>
      </c>
      <c r="J415" s="9">
        <f t="shared" si="46"/>
        <v>1125000</v>
      </c>
      <c r="K415" s="9">
        <f t="shared" si="47"/>
        <v>1500000</v>
      </c>
      <c r="L415" s="8">
        <f t="shared" si="42"/>
        <v>0.93985466666666662</v>
      </c>
      <c r="M415" t="str">
        <f t="shared" si="43"/>
        <v>0-100%</v>
      </c>
      <c r="N415" s="6">
        <f>MIN(H415,G415)*INDEX('2018_commission_structure-Start'!$A$21:$I$24,MATCH(calcs!$D415,'2018_commission_structure-Start'!$A$21:$A$24,0),MATCH(calcs!N$1,'2018_commission_structure-Start'!$A$21:$I$21,0))</f>
        <v>105733.65</v>
      </c>
      <c r="O415" s="2">
        <f>IF($G415&gt;H415,MIN($G415-H415,I415-H415)*INDEX('2018_commission_structure-Start'!$A$21:$I$24,MATCH(calcs!$D415,'2018_commission_structure-Start'!$A$21:$A$24,0),MATCH(calcs!O$1,'2018_commission_structure-Start'!$A$21:$I$21,0)),0)</f>
        <v>0</v>
      </c>
      <c r="P415" s="2">
        <f>IF($G415&gt;I415,MIN($G415-I415,J415-I415)*INDEX('2018_commission_structure-Start'!$A$21:$I$24,MATCH(calcs!$D415,'2018_commission_structure-Start'!$A$21:$A$24,0),MATCH(calcs!P$1,'2018_commission_structure-Start'!$A$21:$I$21,0)),0)</f>
        <v>0</v>
      </c>
      <c r="Q415" s="2">
        <f>IF($G415&gt;J415,MIN($G415-J415,K415-J415)*INDEX('2018_commission_structure-Start'!$A$21:$I$24,MATCH(calcs!$D415,'2018_commission_structure-Start'!$A$21:$A$24,0),MATCH(calcs!Q$1,'2018_commission_structure-Start'!$A$21:$I$21,0)),0)</f>
        <v>0</v>
      </c>
      <c r="R415" s="6">
        <f>IF(G415&gt;K415,(G415-K415)*INDEX('2018_commission_structure-Start'!$A$21:$I$24,MATCH(calcs!$D415,'2018_commission_structure-Start'!$A$21:$A$24,0),MATCH(calcs!R$1,'2018_commission_structure-Start'!$A$21:$I$21,0)),0)</f>
        <v>0</v>
      </c>
      <c r="S415" s="6">
        <f t="shared" si="48"/>
        <v>105733.65</v>
      </c>
      <c r="T415" s="6">
        <f t="shared" si="44"/>
        <v>204627.65</v>
      </c>
    </row>
    <row r="416" spans="1:20" x14ac:dyDescent="0.3">
      <c r="A416">
        <v>8695742075</v>
      </c>
      <c r="B416" t="s">
        <v>819</v>
      </c>
      <c r="C416" t="s">
        <v>820</v>
      </c>
      <c r="D416" t="s">
        <v>10</v>
      </c>
      <c r="E416" s="2">
        <v>75423</v>
      </c>
      <c r="F416">
        <f>COUNTIF(deals_closed!D:D,base_salary!A416)</f>
        <v>18</v>
      </c>
      <c r="G416" s="2">
        <f>SUMIF(deals_closed!D:D,calcs!A416,deals_closed!C:C)</f>
        <v>719283</v>
      </c>
      <c r="H416" s="2">
        <f>VLOOKUP(D416,'2018_commission_structure-Start'!$A$21:$I$24,9,FALSE)</f>
        <v>750000</v>
      </c>
      <c r="I416" s="6">
        <f t="shared" si="45"/>
        <v>937500</v>
      </c>
      <c r="J416" s="9">
        <f t="shared" si="46"/>
        <v>1125000</v>
      </c>
      <c r="K416" s="9">
        <f t="shared" si="47"/>
        <v>1500000</v>
      </c>
      <c r="L416" s="8">
        <f t="shared" si="42"/>
        <v>0.95904400000000001</v>
      </c>
      <c r="M416" t="str">
        <f t="shared" si="43"/>
        <v>0-100%</v>
      </c>
      <c r="N416" s="6">
        <f>MIN(H416,G416)*INDEX('2018_commission_structure-Start'!$A$21:$I$24,MATCH(calcs!$D416,'2018_commission_structure-Start'!$A$21:$A$24,0),MATCH(calcs!N$1,'2018_commission_structure-Start'!$A$21:$I$21,0))</f>
        <v>107892.45</v>
      </c>
      <c r="O416" s="2">
        <f>IF($G416&gt;H416,MIN($G416-H416,I416-H416)*INDEX('2018_commission_structure-Start'!$A$21:$I$24,MATCH(calcs!$D416,'2018_commission_structure-Start'!$A$21:$A$24,0),MATCH(calcs!O$1,'2018_commission_structure-Start'!$A$21:$I$21,0)),0)</f>
        <v>0</v>
      </c>
      <c r="P416" s="2">
        <f>IF($G416&gt;I416,MIN($G416-I416,J416-I416)*INDEX('2018_commission_structure-Start'!$A$21:$I$24,MATCH(calcs!$D416,'2018_commission_structure-Start'!$A$21:$A$24,0),MATCH(calcs!P$1,'2018_commission_structure-Start'!$A$21:$I$21,0)),0)</f>
        <v>0</v>
      </c>
      <c r="Q416" s="2">
        <f>IF($G416&gt;J416,MIN($G416-J416,K416-J416)*INDEX('2018_commission_structure-Start'!$A$21:$I$24,MATCH(calcs!$D416,'2018_commission_structure-Start'!$A$21:$A$24,0),MATCH(calcs!Q$1,'2018_commission_structure-Start'!$A$21:$I$21,0)),0)</f>
        <v>0</v>
      </c>
      <c r="R416" s="6">
        <f>IF(G416&gt;K416,(G416-K416)*INDEX('2018_commission_structure-Start'!$A$21:$I$24,MATCH(calcs!$D416,'2018_commission_structure-Start'!$A$21:$A$24,0),MATCH(calcs!R$1,'2018_commission_structure-Start'!$A$21:$I$21,0)),0)</f>
        <v>0</v>
      </c>
      <c r="S416" s="6">
        <f t="shared" si="48"/>
        <v>107892.45</v>
      </c>
      <c r="T416" s="6">
        <f t="shared" si="44"/>
        <v>183315.45</v>
      </c>
    </row>
    <row r="417" spans="1:20" x14ac:dyDescent="0.3">
      <c r="A417">
        <v>7152427402</v>
      </c>
      <c r="B417" t="s">
        <v>821</v>
      </c>
      <c r="C417" t="s">
        <v>822</v>
      </c>
      <c r="D417" t="s">
        <v>7</v>
      </c>
      <c r="E417" s="2">
        <v>31747</v>
      </c>
      <c r="F417">
        <f>COUNTIF(deals_closed!D:D,base_salary!A417)</f>
        <v>22</v>
      </c>
      <c r="G417" s="2">
        <f>SUMIF(deals_closed!D:D,calcs!A417,deals_closed!C:C)</f>
        <v>661132</v>
      </c>
      <c r="H417" s="2">
        <f>VLOOKUP(D417,'2018_commission_structure-Start'!$A$21:$I$24,9,FALSE)</f>
        <v>500000</v>
      </c>
      <c r="I417" s="6">
        <f t="shared" si="45"/>
        <v>625000</v>
      </c>
      <c r="J417" s="9">
        <f t="shared" si="46"/>
        <v>750000</v>
      </c>
      <c r="K417" s="9">
        <f t="shared" si="47"/>
        <v>1000000</v>
      </c>
      <c r="L417" s="8">
        <f t="shared" si="42"/>
        <v>1.3222640000000001</v>
      </c>
      <c r="M417" t="str">
        <f t="shared" si="43"/>
        <v>125-150%</v>
      </c>
      <c r="N417" s="6">
        <f>MIN(H417,G417)*INDEX('2018_commission_structure-Start'!$A$21:$I$24,MATCH(calcs!$D417,'2018_commission_structure-Start'!$A$21:$A$24,0),MATCH(calcs!N$1,'2018_commission_structure-Start'!$A$21:$I$21,0))</f>
        <v>50000</v>
      </c>
      <c r="O417" s="2">
        <f>IF($G417&gt;H417,MIN($G417-H417,I417-H417)*INDEX('2018_commission_structure-Start'!$A$21:$I$24,MATCH(calcs!$D417,'2018_commission_structure-Start'!$A$21:$A$24,0),MATCH(calcs!O$1,'2018_commission_structure-Start'!$A$21:$I$21,0)),0)</f>
        <v>18750</v>
      </c>
      <c r="P417" s="2">
        <f>IF($G417&gt;I417,MIN($G417-I417,J417-I417)*INDEX('2018_commission_structure-Start'!$A$21:$I$24,MATCH(calcs!$D417,'2018_commission_structure-Start'!$A$21:$A$24,0),MATCH(calcs!P$1,'2018_commission_structure-Start'!$A$21:$I$21,0)),0)</f>
        <v>6503.7599999999993</v>
      </c>
      <c r="Q417" s="2">
        <f>IF($G417&gt;J417,MIN($G417-J417,K417-J417)*INDEX('2018_commission_structure-Start'!$A$21:$I$24,MATCH(calcs!$D417,'2018_commission_structure-Start'!$A$21:$A$24,0),MATCH(calcs!Q$1,'2018_commission_structure-Start'!$A$21:$I$21,0)),0)</f>
        <v>0</v>
      </c>
      <c r="R417" s="6">
        <f>IF(G417&gt;K417,(G417-K417)*INDEX('2018_commission_structure-Start'!$A$21:$I$24,MATCH(calcs!$D417,'2018_commission_structure-Start'!$A$21:$A$24,0),MATCH(calcs!R$1,'2018_commission_structure-Start'!$A$21:$I$21,0)),0)</f>
        <v>0</v>
      </c>
      <c r="S417" s="6">
        <f t="shared" si="48"/>
        <v>75253.759999999995</v>
      </c>
      <c r="T417" s="6">
        <f t="shared" si="44"/>
        <v>107000.76</v>
      </c>
    </row>
    <row r="418" spans="1:20" x14ac:dyDescent="0.3">
      <c r="A418">
        <v>4548725172</v>
      </c>
      <c r="B418" t="s">
        <v>743</v>
      </c>
      <c r="C418" t="s">
        <v>823</v>
      </c>
      <c r="D418" t="s">
        <v>10</v>
      </c>
      <c r="E418" s="2">
        <v>97537</v>
      </c>
      <c r="F418">
        <f>COUNTIF(deals_closed!D:D,base_salary!A418)</f>
        <v>20</v>
      </c>
      <c r="G418" s="2">
        <f>SUMIF(deals_closed!D:D,calcs!A418,deals_closed!C:C)</f>
        <v>710072</v>
      </c>
      <c r="H418" s="2">
        <f>VLOOKUP(D418,'2018_commission_structure-Start'!$A$21:$I$24,9,FALSE)</f>
        <v>750000</v>
      </c>
      <c r="I418" s="6">
        <f t="shared" si="45"/>
        <v>937500</v>
      </c>
      <c r="J418" s="9">
        <f t="shared" si="46"/>
        <v>1125000</v>
      </c>
      <c r="K418" s="9">
        <f t="shared" si="47"/>
        <v>1500000</v>
      </c>
      <c r="L418" s="8">
        <f t="shared" si="42"/>
        <v>0.94676266666666664</v>
      </c>
      <c r="M418" t="str">
        <f t="shared" si="43"/>
        <v>0-100%</v>
      </c>
      <c r="N418" s="6">
        <f>MIN(H418,G418)*INDEX('2018_commission_structure-Start'!$A$21:$I$24,MATCH(calcs!$D418,'2018_commission_structure-Start'!$A$21:$A$24,0),MATCH(calcs!N$1,'2018_commission_structure-Start'!$A$21:$I$21,0))</f>
        <v>106510.8</v>
      </c>
      <c r="O418" s="2">
        <f>IF($G418&gt;H418,MIN($G418-H418,I418-H418)*INDEX('2018_commission_structure-Start'!$A$21:$I$24,MATCH(calcs!$D418,'2018_commission_structure-Start'!$A$21:$A$24,0),MATCH(calcs!O$1,'2018_commission_structure-Start'!$A$21:$I$21,0)),0)</f>
        <v>0</v>
      </c>
      <c r="P418" s="2">
        <f>IF($G418&gt;I418,MIN($G418-I418,J418-I418)*INDEX('2018_commission_structure-Start'!$A$21:$I$24,MATCH(calcs!$D418,'2018_commission_structure-Start'!$A$21:$A$24,0),MATCH(calcs!P$1,'2018_commission_structure-Start'!$A$21:$I$21,0)),0)</f>
        <v>0</v>
      </c>
      <c r="Q418" s="2">
        <f>IF($G418&gt;J418,MIN($G418-J418,K418-J418)*INDEX('2018_commission_structure-Start'!$A$21:$I$24,MATCH(calcs!$D418,'2018_commission_structure-Start'!$A$21:$A$24,0),MATCH(calcs!Q$1,'2018_commission_structure-Start'!$A$21:$I$21,0)),0)</f>
        <v>0</v>
      </c>
      <c r="R418" s="6">
        <f>IF(G418&gt;K418,(G418-K418)*INDEX('2018_commission_structure-Start'!$A$21:$I$24,MATCH(calcs!$D418,'2018_commission_structure-Start'!$A$21:$A$24,0),MATCH(calcs!R$1,'2018_commission_structure-Start'!$A$21:$I$21,0)),0)</f>
        <v>0</v>
      </c>
      <c r="S418" s="6">
        <f t="shared" si="48"/>
        <v>106510.8</v>
      </c>
      <c r="T418" s="6">
        <f t="shared" si="44"/>
        <v>204047.8</v>
      </c>
    </row>
    <row r="419" spans="1:20" x14ac:dyDescent="0.3">
      <c r="A419">
        <v>5792300712</v>
      </c>
      <c r="B419" t="s">
        <v>824</v>
      </c>
      <c r="C419" t="s">
        <v>825</v>
      </c>
      <c r="D419" t="s">
        <v>29</v>
      </c>
      <c r="E419" s="2">
        <v>70471</v>
      </c>
      <c r="F419">
        <f>COUNTIF(deals_closed!D:D,base_salary!A419)</f>
        <v>24</v>
      </c>
      <c r="G419" s="2">
        <f>SUMIF(deals_closed!D:D,calcs!A419,deals_closed!C:C)</f>
        <v>878279</v>
      </c>
      <c r="H419" s="2">
        <f>VLOOKUP(D419,'2018_commission_structure-Start'!$A$21:$I$24,9,FALSE)</f>
        <v>600000</v>
      </c>
      <c r="I419" s="6">
        <f t="shared" si="45"/>
        <v>750000</v>
      </c>
      <c r="J419" s="9">
        <f t="shared" si="46"/>
        <v>900000</v>
      </c>
      <c r="K419" s="9">
        <f t="shared" si="47"/>
        <v>1200000</v>
      </c>
      <c r="L419" s="8">
        <f t="shared" si="42"/>
        <v>1.4637983333333333</v>
      </c>
      <c r="M419" t="str">
        <f t="shared" si="43"/>
        <v>125-150%</v>
      </c>
      <c r="N419" s="6">
        <f>MIN(H419,G419)*INDEX('2018_commission_structure-Start'!$A$21:$I$24,MATCH(calcs!$D419,'2018_commission_structure-Start'!$A$21:$A$24,0),MATCH(calcs!N$1,'2018_commission_structure-Start'!$A$21:$I$21,0))</f>
        <v>78000</v>
      </c>
      <c r="O419" s="2">
        <f>IF($G419&gt;H419,MIN($G419-H419,I419-H419)*INDEX('2018_commission_structure-Start'!$A$21:$I$24,MATCH(calcs!$D419,'2018_commission_structure-Start'!$A$21:$A$24,0),MATCH(calcs!O$1,'2018_commission_structure-Start'!$A$21:$I$21,0)),0)</f>
        <v>25500.000000000004</v>
      </c>
      <c r="P419" s="2">
        <f>IF($G419&gt;I419,MIN($G419-I419,J419-I419)*INDEX('2018_commission_structure-Start'!$A$21:$I$24,MATCH(calcs!$D419,'2018_commission_structure-Start'!$A$21:$A$24,0),MATCH(calcs!P$1,'2018_commission_structure-Start'!$A$21:$I$21,0)),0)</f>
        <v>26938.59</v>
      </c>
      <c r="Q419" s="2">
        <f>IF($G419&gt;J419,MIN($G419-J419,K419-J419)*INDEX('2018_commission_structure-Start'!$A$21:$I$24,MATCH(calcs!$D419,'2018_commission_structure-Start'!$A$21:$A$24,0),MATCH(calcs!Q$1,'2018_commission_structure-Start'!$A$21:$I$21,0)),0)</f>
        <v>0</v>
      </c>
      <c r="R419" s="6">
        <f>IF(G419&gt;K419,(G419-K419)*INDEX('2018_commission_structure-Start'!$A$21:$I$24,MATCH(calcs!$D419,'2018_commission_structure-Start'!$A$21:$A$24,0),MATCH(calcs!R$1,'2018_commission_structure-Start'!$A$21:$I$21,0)),0)</f>
        <v>0</v>
      </c>
      <c r="S419" s="6">
        <f t="shared" si="48"/>
        <v>130438.59</v>
      </c>
      <c r="T419" s="6">
        <f t="shared" si="44"/>
        <v>200909.59</v>
      </c>
    </row>
    <row r="420" spans="1:20" x14ac:dyDescent="0.3">
      <c r="A420">
        <v>9674189459</v>
      </c>
      <c r="B420" t="s">
        <v>826</v>
      </c>
      <c r="C420" t="s">
        <v>827</v>
      </c>
      <c r="D420" t="s">
        <v>10</v>
      </c>
      <c r="E420" s="2">
        <v>77029</v>
      </c>
      <c r="F420">
        <f>COUNTIF(deals_closed!D:D,base_salary!A420)</f>
        <v>17</v>
      </c>
      <c r="G420" s="2">
        <f>SUMIF(deals_closed!D:D,calcs!A420,deals_closed!C:C)</f>
        <v>608507</v>
      </c>
      <c r="H420" s="2">
        <f>VLOOKUP(D420,'2018_commission_structure-Start'!$A$21:$I$24,9,FALSE)</f>
        <v>750000</v>
      </c>
      <c r="I420" s="6">
        <f t="shared" si="45"/>
        <v>937500</v>
      </c>
      <c r="J420" s="9">
        <f t="shared" si="46"/>
        <v>1125000</v>
      </c>
      <c r="K420" s="9">
        <f t="shared" si="47"/>
        <v>1500000</v>
      </c>
      <c r="L420" s="8">
        <f t="shared" si="42"/>
        <v>0.81134266666666666</v>
      </c>
      <c r="M420" t="str">
        <f t="shared" si="43"/>
        <v>0-100%</v>
      </c>
      <c r="N420" s="6">
        <f>MIN(H420,G420)*INDEX('2018_commission_structure-Start'!$A$21:$I$24,MATCH(calcs!$D420,'2018_commission_structure-Start'!$A$21:$A$24,0),MATCH(calcs!N$1,'2018_commission_structure-Start'!$A$21:$I$21,0))</f>
        <v>91276.05</v>
      </c>
      <c r="O420" s="2">
        <f>IF($G420&gt;H420,MIN($G420-H420,I420-H420)*INDEX('2018_commission_structure-Start'!$A$21:$I$24,MATCH(calcs!$D420,'2018_commission_structure-Start'!$A$21:$A$24,0),MATCH(calcs!O$1,'2018_commission_structure-Start'!$A$21:$I$21,0)),0)</f>
        <v>0</v>
      </c>
      <c r="P420" s="2">
        <f>IF($G420&gt;I420,MIN($G420-I420,J420-I420)*INDEX('2018_commission_structure-Start'!$A$21:$I$24,MATCH(calcs!$D420,'2018_commission_structure-Start'!$A$21:$A$24,0),MATCH(calcs!P$1,'2018_commission_structure-Start'!$A$21:$I$21,0)),0)</f>
        <v>0</v>
      </c>
      <c r="Q420" s="2">
        <f>IF($G420&gt;J420,MIN($G420-J420,K420-J420)*INDEX('2018_commission_structure-Start'!$A$21:$I$24,MATCH(calcs!$D420,'2018_commission_structure-Start'!$A$21:$A$24,0),MATCH(calcs!Q$1,'2018_commission_structure-Start'!$A$21:$I$21,0)),0)</f>
        <v>0</v>
      </c>
      <c r="R420" s="6">
        <f>IF(G420&gt;K420,(G420-K420)*INDEX('2018_commission_structure-Start'!$A$21:$I$24,MATCH(calcs!$D420,'2018_commission_structure-Start'!$A$21:$A$24,0),MATCH(calcs!R$1,'2018_commission_structure-Start'!$A$21:$I$21,0)),0)</f>
        <v>0</v>
      </c>
      <c r="S420" s="6">
        <f t="shared" si="48"/>
        <v>91276.05</v>
      </c>
      <c r="T420" s="6">
        <f t="shared" si="44"/>
        <v>168305.05</v>
      </c>
    </row>
    <row r="421" spans="1:20" x14ac:dyDescent="0.3">
      <c r="A421">
        <v>9292607561</v>
      </c>
      <c r="B421" t="s">
        <v>828</v>
      </c>
      <c r="C421" t="s">
        <v>829</v>
      </c>
      <c r="D421" t="s">
        <v>29</v>
      </c>
      <c r="E421" s="2">
        <v>77826</v>
      </c>
      <c r="F421">
        <f>COUNTIF(deals_closed!D:D,base_salary!A421)</f>
        <v>26</v>
      </c>
      <c r="G421" s="2">
        <f>SUMIF(deals_closed!D:D,calcs!A421,deals_closed!C:C)</f>
        <v>995314</v>
      </c>
      <c r="H421" s="2">
        <f>VLOOKUP(D421,'2018_commission_structure-Start'!$A$21:$I$24,9,FALSE)</f>
        <v>600000</v>
      </c>
      <c r="I421" s="6">
        <f t="shared" si="45"/>
        <v>750000</v>
      </c>
      <c r="J421" s="9">
        <f t="shared" si="46"/>
        <v>900000</v>
      </c>
      <c r="K421" s="9">
        <f t="shared" si="47"/>
        <v>1200000</v>
      </c>
      <c r="L421" s="8">
        <f t="shared" si="42"/>
        <v>1.6588566666666666</v>
      </c>
      <c r="M421" t="str">
        <f t="shared" si="43"/>
        <v>150-200%</v>
      </c>
      <c r="N421" s="6">
        <f>MIN(H421,G421)*INDEX('2018_commission_structure-Start'!$A$21:$I$24,MATCH(calcs!$D421,'2018_commission_structure-Start'!$A$21:$A$24,0),MATCH(calcs!N$1,'2018_commission_structure-Start'!$A$21:$I$21,0))</f>
        <v>78000</v>
      </c>
      <c r="O421" s="2">
        <f>IF($G421&gt;H421,MIN($G421-H421,I421-H421)*INDEX('2018_commission_structure-Start'!$A$21:$I$24,MATCH(calcs!$D421,'2018_commission_structure-Start'!$A$21:$A$24,0),MATCH(calcs!O$1,'2018_commission_structure-Start'!$A$21:$I$21,0)),0)</f>
        <v>25500.000000000004</v>
      </c>
      <c r="P421" s="2">
        <f>IF($G421&gt;I421,MIN($G421-I421,J421-I421)*INDEX('2018_commission_structure-Start'!$A$21:$I$24,MATCH(calcs!$D421,'2018_commission_structure-Start'!$A$21:$A$24,0),MATCH(calcs!P$1,'2018_commission_structure-Start'!$A$21:$I$21,0)),0)</f>
        <v>31500</v>
      </c>
      <c r="Q421" s="2">
        <f>IF($G421&gt;J421,MIN($G421-J421,K421-J421)*INDEX('2018_commission_structure-Start'!$A$21:$I$24,MATCH(calcs!$D421,'2018_commission_structure-Start'!$A$21:$A$24,0),MATCH(calcs!Q$1,'2018_commission_structure-Start'!$A$21:$I$21,0)),0)</f>
        <v>24781.64</v>
      </c>
      <c r="R421" s="6">
        <f>IF(G421&gt;K421,(G421-K421)*INDEX('2018_commission_structure-Start'!$A$21:$I$24,MATCH(calcs!$D421,'2018_commission_structure-Start'!$A$21:$A$24,0),MATCH(calcs!R$1,'2018_commission_structure-Start'!$A$21:$I$21,0)),0)</f>
        <v>0</v>
      </c>
      <c r="S421" s="6">
        <f t="shared" si="48"/>
        <v>159781.64000000001</v>
      </c>
      <c r="T421" s="6">
        <f t="shared" si="44"/>
        <v>237607.64</v>
      </c>
    </row>
    <row r="422" spans="1:20" x14ac:dyDescent="0.3">
      <c r="A422">
        <v>3569414450</v>
      </c>
      <c r="B422" t="s">
        <v>830</v>
      </c>
      <c r="C422" t="s">
        <v>831</v>
      </c>
      <c r="D422" t="s">
        <v>7</v>
      </c>
      <c r="E422" s="2">
        <v>42780</v>
      </c>
      <c r="F422">
        <f>COUNTIF(deals_closed!D:D,base_salary!A422)</f>
        <v>21</v>
      </c>
      <c r="G422" s="2">
        <f>SUMIF(deals_closed!D:D,calcs!A422,deals_closed!C:C)</f>
        <v>715285</v>
      </c>
      <c r="H422" s="2">
        <f>VLOOKUP(D422,'2018_commission_structure-Start'!$A$21:$I$24,9,FALSE)</f>
        <v>500000</v>
      </c>
      <c r="I422" s="6">
        <f t="shared" si="45"/>
        <v>625000</v>
      </c>
      <c r="J422" s="9">
        <f t="shared" si="46"/>
        <v>750000</v>
      </c>
      <c r="K422" s="9">
        <f t="shared" si="47"/>
        <v>1000000</v>
      </c>
      <c r="L422" s="8">
        <f t="shared" si="42"/>
        <v>1.4305699999999999</v>
      </c>
      <c r="M422" t="str">
        <f t="shared" si="43"/>
        <v>125-150%</v>
      </c>
      <c r="N422" s="6">
        <f>MIN(H422,G422)*INDEX('2018_commission_structure-Start'!$A$21:$I$24,MATCH(calcs!$D422,'2018_commission_structure-Start'!$A$21:$A$24,0),MATCH(calcs!N$1,'2018_commission_structure-Start'!$A$21:$I$21,0))</f>
        <v>50000</v>
      </c>
      <c r="O422" s="2">
        <f>IF($G422&gt;H422,MIN($G422-H422,I422-H422)*INDEX('2018_commission_structure-Start'!$A$21:$I$24,MATCH(calcs!$D422,'2018_commission_structure-Start'!$A$21:$A$24,0),MATCH(calcs!O$1,'2018_commission_structure-Start'!$A$21:$I$21,0)),0)</f>
        <v>18750</v>
      </c>
      <c r="P422" s="2">
        <f>IF($G422&gt;I422,MIN($G422-I422,J422-I422)*INDEX('2018_commission_structure-Start'!$A$21:$I$24,MATCH(calcs!$D422,'2018_commission_structure-Start'!$A$21:$A$24,0),MATCH(calcs!P$1,'2018_commission_structure-Start'!$A$21:$I$21,0)),0)</f>
        <v>16251.3</v>
      </c>
      <c r="Q422" s="2">
        <f>IF($G422&gt;J422,MIN($G422-J422,K422-J422)*INDEX('2018_commission_structure-Start'!$A$21:$I$24,MATCH(calcs!$D422,'2018_commission_structure-Start'!$A$21:$A$24,0),MATCH(calcs!Q$1,'2018_commission_structure-Start'!$A$21:$I$21,0)),0)</f>
        <v>0</v>
      </c>
      <c r="R422" s="6">
        <f>IF(G422&gt;K422,(G422-K422)*INDEX('2018_commission_structure-Start'!$A$21:$I$24,MATCH(calcs!$D422,'2018_commission_structure-Start'!$A$21:$A$24,0),MATCH(calcs!R$1,'2018_commission_structure-Start'!$A$21:$I$21,0)),0)</f>
        <v>0</v>
      </c>
      <c r="S422" s="6">
        <f t="shared" si="48"/>
        <v>85001.3</v>
      </c>
      <c r="T422" s="6">
        <f t="shared" si="44"/>
        <v>127781.3</v>
      </c>
    </row>
    <row r="423" spans="1:20" x14ac:dyDescent="0.3">
      <c r="A423">
        <v>710473923</v>
      </c>
      <c r="B423" t="s">
        <v>832</v>
      </c>
      <c r="C423" t="s">
        <v>833</v>
      </c>
      <c r="D423" t="s">
        <v>7</v>
      </c>
      <c r="E423" s="2">
        <v>64402</v>
      </c>
      <c r="F423">
        <f>COUNTIF(deals_closed!D:D,base_salary!A423)</f>
        <v>18</v>
      </c>
      <c r="G423" s="2">
        <f>SUMIF(deals_closed!D:D,calcs!A423,deals_closed!C:C)</f>
        <v>624821</v>
      </c>
      <c r="H423" s="2">
        <f>VLOOKUP(D423,'2018_commission_structure-Start'!$A$21:$I$24,9,FALSE)</f>
        <v>500000</v>
      </c>
      <c r="I423" s="6">
        <f t="shared" si="45"/>
        <v>625000</v>
      </c>
      <c r="J423" s="9">
        <f t="shared" si="46"/>
        <v>750000</v>
      </c>
      <c r="K423" s="9">
        <f t="shared" si="47"/>
        <v>1000000</v>
      </c>
      <c r="L423" s="8">
        <f t="shared" si="42"/>
        <v>1.2496419999999999</v>
      </c>
      <c r="M423" t="str">
        <f t="shared" si="43"/>
        <v>100-125%</v>
      </c>
      <c r="N423" s="6">
        <f>MIN(H423,G423)*INDEX('2018_commission_structure-Start'!$A$21:$I$24,MATCH(calcs!$D423,'2018_commission_structure-Start'!$A$21:$A$24,0),MATCH(calcs!N$1,'2018_commission_structure-Start'!$A$21:$I$21,0))</f>
        <v>50000</v>
      </c>
      <c r="O423" s="2">
        <f>IF($G423&gt;H423,MIN($G423-H423,I423-H423)*INDEX('2018_commission_structure-Start'!$A$21:$I$24,MATCH(calcs!$D423,'2018_commission_structure-Start'!$A$21:$A$24,0),MATCH(calcs!O$1,'2018_commission_structure-Start'!$A$21:$I$21,0)),0)</f>
        <v>18723.149999999998</v>
      </c>
      <c r="P423" s="2">
        <f>IF($G423&gt;I423,MIN($G423-I423,J423-I423)*INDEX('2018_commission_structure-Start'!$A$21:$I$24,MATCH(calcs!$D423,'2018_commission_structure-Start'!$A$21:$A$24,0),MATCH(calcs!P$1,'2018_commission_structure-Start'!$A$21:$I$21,0)),0)</f>
        <v>0</v>
      </c>
      <c r="Q423" s="2">
        <f>IF($G423&gt;J423,MIN($G423-J423,K423-J423)*INDEX('2018_commission_structure-Start'!$A$21:$I$24,MATCH(calcs!$D423,'2018_commission_structure-Start'!$A$21:$A$24,0),MATCH(calcs!Q$1,'2018_commission_structure-Start'!$A$21:$I$21,0)),0)</f>
        <v>0</v>
      </c>
      <c r="R423" s="6">
        <f>IF(G423&gt;K423,(G423-K423)*INDEX('2018_commission_structure-Start'!$A$21:$I$24,MATCH(calcs!$D423,'2018_commission_structure-Start'!$A$21:$A$24,0),MATCH(calcs!R$1,'2018_commission_structure-Start'!$A$21:$I$21,0)),0)</f>
        <v>0</v>
      </c>
      <c r="S423" s="6">
        <f t="shared" si="48"/>
        <v>68723.149999999994</v>
      </c>
      <c r="T423" s="6">
        <f t="shared" si="44"/>
        <v>133125.15</v>
      </c>
    </row>
    <row r="424" spans="1:20" x14ac:dyDescent="0.3">
      <c r="A424">
        <v>1149008652</v>
      </c>
      <c r="B424" t="s">
        <v>834</v>
      </c>
      <c r="C424" t="s">
        <v>835</v>
      </c>
      <c r="D424" t="s">
        <v>10</v>
      </c>
      <c r="E424" s="2">
        <v>78714</v>
      </c>
      <c r="F424">
        <f>COUNTIF(deals_closed!D:D,base_salary!A424)</f>
        <v>18</v>
      </c>
      <c r="G424" s="2">
        <f>SUMIF(deals_closed!D:D,calcs!A424,deals_closed!C:C)</f>
        <v>543953</v>
      </c>
      <c r="H424" s="2">
        <f>VLOOKUP(D424,'2018_commission_structure-Start'!$A$21:$I$24,9,FALSE)</f>
        <v>750000</v>
      </c>
      <c r="I424" s="6">
        <f t="shared" si="45"/>
        <v>937500</v>
      </c>
      <c r="J424" s="9">
        <f t="shared" si="46"/>
        <v>1125000</v>
      </c>
      <c r="K424" s="9">
        <f t="shared" si="47"/>
        <v>1500000</v>
      </c>
      <c r="L424" s="8">
        <f t="shared" si="42"/>
        <v>0.72527066666666662</v>
      </c>
      <c r="M424" t="str">
        <f t="shared" si="43"/>
        <v>0-100%</v>
      </c>
      <c r="N424" s="6">
        <f>MIN(H424,G424)*INDEX('2018_commission_structure-Start'!$A$21:$I$24,MATCH(calcs!$D424,'2018_commission_structure-Start'!$A$21:$A$24,0),MATCH(calcs!N$1,'2018_commission_structure-Start'!$A$21:$I$21,0))</f>
        <v>81592.95</v>
      </c>
      <c r="O424" s="2">
        <f>IF($G424&gt;H424,MIN($G424-H424,I424-H424)*INDEX('2018_commission_structure-Start'!$A$21:$I$24,MATCH(calcs!$D424,'2018_commission_structure-Start'!$A$21:$A$24,0),MATCH(calcs!O$1,'2018_commission_structure-Start'!$A$21:$I$21,0)),0)</f>
        <v>0</v>
      </c>
      <c r="P424" s="2">
        <f>IF($G424&gt;I424,MIN($G424-I424,J424-I424)*INDEX('2018_commission_structure-Start'!$A$21:$I$24,MATCH(calcs!$D424,'2018_commission_structure-Start'!$A$21:$A$24,0),MATCH(calcs!P$1,'2018_commission_structure-Start'!$A$21:$I$21,0)),0)</f>
        <v>0</v>
      </c>
      <c r="Q424" s="2">
        <f>IF($G424&gt;J424,MIN($G424-J424,K424-J424)*INDEX('2018_commission_structure-Start'!$A$21:$I$24,MATCH(calcs!$D424,'2018_commission_structure-Start'!$A$21:$A$24,0),MATCH(calcs!Q$1,'2018_commission_structure-Start'!$A$21:$I$21,0)),0)</f>
        <v>0</v>
      </c>
      <c r="R424" s="6">
        <f>IF(G424&gt;K424,(G424-K424)*INDEX('2018_commission_structure-Start'!$A$21:$I$24,MATCH(calcs!$D424,'2018_commission_structure-Start'!$A$21:$A$24,0),MATCH(calcs!R$1,'2018_commission_structure-Start'!$A$21:$I$21,0)),0)</f>
        <v>0</v>
      </c>
      <c r="S424" s="6">
        <f t="shared" si="48"/>
        <v>81592.95</v>
      </c>
      <c r="T424" s="6">
        <f t="shared" si="44"/>
        <v>160306.95000000001</v>
      </c>
    </row>
    <row r="425" spans="1:20" x14ac:dyDescent="0.3">
      <c r="A425">
        <v>2748937082</v>
      </c>
      <c r="B425" t="s">
        <v>836</v>
      </c>
      <c r="C425" t="s">
        <v>837</v>
      </c>
      <c r="D425" t="s">
        <v>10</v>
      </c>
      <c r="E425" s="2">
        <v>106511</v>
      </c>
      <c r="F425">
        <f>COUNTIF(deals_closed!D:D,base_salary!A425)</f>
        <v>20</v>
      </c>
      <c r="G425" s="2">
        <f>SUMIF(deals_closed!D:D,calcs!A425,deals_closed!C:C)</f>
        <v>668998</v>
      </c>
      <c r="H425" s="2">
        <f>VLOOKUP(D425,'2018_commission_structure-Start'!$A$21:$I$24,9,FALSE)</f>
        <v>750000</v>
      </c>
      <c r="I425" s="6">
        <f t="shared" si="45"/>
        <v>937500</v>
      </c>
      <c r="J425" s="9">
        <f t="shared" si="46"/>
        <v>1125000</v>
      </c>
      <c r="K425" s="9">
        <f t="shared" si="47"/>
        <v>1500000</v>
      </c>
      <c r="L425" s="8">
        <f t="shared" si="42"/>
        <v>0.89199733333333331</v>
      </c>
      <c r="M425" t="str">
        <f t="shared" si="43"/>
        <v>0-100%</v>
      </c>
      <c r="N425" s="6">
        <f>MIN(H425,G425)*INDEX('2018_commission_structure-Start'!$A$21:$I$24,MATCH(calcs!$D425,'2018_commission_structure-Start'!$A$21:$A$24,0),MATCH(calcs!N$1,'2018_commission_structure-Start'!$A$21:$I$21,0))</f>
        <v>100349.7</v>
      </c>
      <c r="O425" s="2">
        <f>IF($G425&gt;H425,MIN($G425-H425,I425-H425)*INDEX('2018_commission_structure-Start'!$A$21:$I$24,MATCH(calcs!$D425,'2018_commission_structure-Start'!$A$21:$A$24,0),MATCH(calcs!O$1,'2018_commission_structure-Start'!$A$21:$I$21,0)),0)</f>
        <v>0</v>
      </c>
      <c r="P425" s="2">
        <f>IF($G425&gt;I425,MIN($G425-I425,J425-I425)*INDEX('2018_commission_structure-Start'!$A$21:$I$24,MATCH(calcs!$D425,'2018_commission_structure-Start'!$A$21:$A$24,0),MATCH(calcs!P$1,'2018_commission_structure-Start'!$A$21:$I$21,0)),0)</f>
        <v>0</v>
      </c>
      <c r="Q425" s="2">
        <f>IF($G425&gt;J425,MIN($G425-J425,K425-J425)*INDEX('2018_commission_structure-Start'!$A$21:$I$24,MATCH(calcs!$D425,'2018_commission_structure-Start'!$A$21:$A$24,0),MATCH(calcs!Q$1,'2018_commission_structure-Start'!$A$21:$I$21,0)),0)</f>
        <v>0</v>
      </c>
      <c r="R425" s="6">
        <f>IF(G425&gt;K425,(G425-K425)*INDEX('2018_commission_structure-Start'!$A$21:$I$24,MATCH(calcs!$D425,'2018_commission_structure-Start'!$A$21:$A$24,0),MATCH(calcs!R$1,'2018_commission_structure-Start'!$A$21:$I$21,0)),0)</f>
        <v>0</v>
      </c>
      <c r="S425" s="6">
        <f t="shared" si="48"/>
        <v>100349.7</v>
      </c>
      <c r="T425" s="6">
        <f t="shared" si="44"/>
        <v>206860.7</v>
      </c>
    </row>
    <row r="426" spans="1:20" x14ac:dyDescent="0.3">
      <c r="A426">
        <v>2779378506</v>
      </c>
      <c r="B426" t="s">
        <v>838</v>
      </c>
      <c r="C426" t="s">
        <v>839</v>
      </c>
      <c r="D426" t="s">
        <v>10</v>
      </c>
      <c r="E426" s="2">
        <v>83208</v>
      </c>
      <c r="F426">
        <f>COUNTIF(deals_closed!D:D,base_salary!A426)</f>
        <v>21</v>
      </c>
      <c r="G426" s="2">
        <f>SUMIF(deals_closed!D:D,calcs!A426,deals_closed!C:C)</f>
        <v>753098</v>
      </c>
      <c r="H426" s="2">
        <f>VLOOKUP(D426,'2018_commission_structure-Start'!$A$21:$I$24,9,FALSE)</f>
        <v>750000</v>
      </c>
      <c r="I426" s="6">
        <f t="shared" si="45"/>
        <v>937500</v>
      </c>
      <c r="J426" s="9">
        <f t="shared" si="46"/>
        <v>1125000</v>
      </c>
      <c r="K426" s="9">
        <f t="shared" si="47"/>
        <v>1500000</v>
      </c>
      <c r="L426" s="8">
        <f t="shared" si="42"/>
        <v>1.0041306666666667</v>
      </c>
      <c r="M426" t="str">
        <f t="shared" si="43"/>
        <v>100-125%</v>
      </c>
      <c r="N426" s="6">
        <f>MIN(H426,G426)*INDEX('2018_commission_structure-Start'!$A$21:$I$24,MATCH(calcs!$D426,'2018_commission_structure-Start'!$A$21:$A$24,0),MATCH(calcs!N$1,'2018_commission_structure-Start'!$A$21:$I$21,0))</f>
        <v>112500</v>
      </c>
      <c r="O426" s="2">
        <f>IF($G426&gt;H426,MIN($G426-H426,I426-H426)*INDEX('2018_commission_structure-Start'!$A$21:$I$24,MATCH(calcs!$D426,'2018_commission_structure-Start'!$A$21:$A$24,0),MATCH(calcs!O$1,'2018_commission_structure-Start'!$A$21:$I$21,0)),0)</f>
        <v>588.62</v>
      </c>
      <c r="P426" s="2">
        <f>IF($G426&gt;I426,MIN($G426-I426,J426-I426)*INDEX('2018_commission_structure-Start'!$A$21:$I$24,MATCH(calcs!$D426,'2018_commission_structure-Start'!$A$21:$A$24,0),MATCH(calcs!P$1,'2018_commission_structure-Start'!$A$21:$I$21,0)),0)</f>
        <v>0</v>
      </c>
      <c r="Q426" s="2">
        <f>IF($G426&gt;J426,MIN($G426-J426,K426-J426)*INDEX('2018_commission_structure-Start'!$A$21:$I$24,MATCH(calcs!$D426,'2018_commission_structure-Start'!$A$21:$A$24,0),MATCH(calcs!Q$1,'2018_commission_structure-Start'!$A$21:$I$21,0)),0)</f>
        <v>0</v>
      </c>
      <c r="R426" s="6">
        <f>IF(G426&gt;K426,(G426-K426)*INDEX('2018_commission_structure-Start'!$A$21:$I$24,MATCH(calcs!$D426,'2018_commission_structure-Start'!$A$21:$A$24,0),MATCH(calcs!R$1,'2018_commission_structure-Start'!$A$21:$I$21,0)),0)</f>
        <v>0</v>
      </c>
      <c r="S426" s="6">
        <f t="shared" si="48"/>
        <v>113088.62</v>
      </c>
      <c r="T426" s="6">
        <f t="shared" si="44"/>
        <v>196296.62</v>
      </c>
    </row>
    <row r="427" spans="1:20" x14ac:dyDescent="0.3">
      <c r="A427">
        <v>3213290963</v>
      </c>
      <c r="B427" t="s">
        <v>840</v>
      </c>
      <c r="C427" t="s">
        <v>841</v>
      </c>
      <c r="D427" t="s">
        <v>29</v>
      </c>
      <c r="E427" s="2">
        <v>55737</v>
      </c>
      <c r="F427">
        <f>COUNTIF(deals_closed!D:D,base_salary!A427)</f>
        <v>28</v>
      </c>
      <c r="G427" s="2">
        <f>SUMIF(deals_closed!D:D,calcs!A427,deals_closed!C:C)</f>
        <v>1127142</v>
      </c>
      <c r="H427" s="2">
        <f>VLOOKUP(D427,'2018_commission_structure-Start'!$A$21:$I$24,9,FALSE)</f>
        <v>600000</v>
      </c>
      <c r="I427" s="6">
        <f t="shared" si="45"/>
        <v>750000</v>
      </c>
      <c r="J427" s="9">
        <f t="shared" si="46"/>
        <v>900000</v>
      </c>
      <c r="K427" s="9">
        <f t="shared" si="47"/>
        <v>1200000</v>
      </c>
      <c r="L427" s="8">
        <f t="shared" si="42"/>
        <v>1.8785700000000001</v>
      </c>
      <c r="M427" t="str">
        <f t="shared" si="43"/>
        <v>150-200%</v>
      </c>
      <c r="N427" s="6">
        <f>MIN(H427,G427)*INDEX('2018_commission_structure-Start'!$A$21:$I$24,MATCH(calcs!$D427,'2018_commission_structure-Start'!$A$21:$A$24,0),MATCH(calcs!N$1,'2018_commission_structure-Start'!$A$21:$I$21,0))</f>
        <v>78000</v>
      </c>
      <c r="O427" s="2">
        <f>IF($G427&gt;H427,MIN($G427-H427,I427-H427)*INDEX('2018_commission_structure-Start'!$A$21:$I$24,MATCH(calcs!$D427,'2018_commission_structure-Start'!$A$21:$A$24,0),MATCH(calcs!O$1,'2018_commission_structure-Start'!$A$21:$I$21,0)),0)</f>
        <v>25500.000000000004</v>
      </c>
      <c r="P427" s="2">
        <f>IF($G427&gt;I427,MIN($G427-I427,J427-I427)*INDEX('2018_commission_structure-Start'!$A$21:$I$24,MATCH(calcs!$D427,'2018_commission_structure-Start'!$A$21:$A$24,0),MATCH(calcs!P$1,'2018_commission_structure-Start'!$A$21:$I$21,0)),0)</f>
        <v>31500</v>
      </c>
      <c r="Q427" s="2">
        <f>IF($G427&gt;J427,MIN($G427-J427,K427-J427)*INDEX('2018_commission_structure-Start'!$A$21:$I$24,MATCH(calcs!$D427,'2018_commission_structure-Start'!$A$21:$A$24,0),MATCH(calcs!Q$1,'2018_commission_structure-Start'!$A$21:$I$21,0)),0)</f>
        <v>59056.920000000006</v>
      </c>
      <c r="R427" s="6">
        <f>IF(G427&gt;K427,(G427-K427)*INDEX('2018_commission_structure-Start'!$A$21:$I$24,MATCH(calcs!$D427,'2018_commission_structure-Start'!$A$21:$A$24,0),MATCH(calcs!R$1,'2018_commission_structure-Start'!$A$21:$I$21,0)),0)</f>
        <v>0</v>
      </c>
      <c r="S427" s="6">
        <f t="shared" si="48"/>
        <v>194056.92</v>
      </c>
      <c r="T427" s="6">
        <f t="shared" si="44"/>
        <v>249793.92000000001</v>
      </c>
    </row>
    <row r="428" spans="1:20" x14ac:dyDescent="0.3">
      <c r="A428">
        <v>7469392467</v>
      </c>
      <c r="B428" t="s">
        <v>842</v>
      </c>
      <c r="C428" t="s">
        <v>843</v>
      </c>
      <c r="D428" t="s">
        <v>7</v>
      </c>
      <c r="E428" s="2">
        <v>51545</v>
      </c>
      <c r="F428">
        <f>COUNTIF(deals_closed!D:D,base_salary!A428)</f>
        <v>20</v>
      </c>
      <c r="G428" s="2">
        <f>SUMIF(deals_closed!D:D,calcs!A428,deals_closed!C:C)</f>
        <v>691612</v>
      </c>
      <c r="H428" s="2">
        <f>VLOOKUP(D428,'2018_commission_structure-Start'!$A$21:$I$24,9,FALSE)</f>
        <v>500000</v>
      </c>
      <c r="I428" s="6">
        <f t="shared" si="45"/>
        <v>625000</v>
      </c>
      <c r="J428" s="9">
        <f t="shared" si="46"/>
        <v>750000</v>
      </c>
      <c r="K428" s="9">
        <f t="shared" si="47"/>
        <v>1000000</v>
      </c>
      <c r="L428" s="8">
        <f t="shared" si="42"/>
        <v>1.383224</v>
      </c>
      <c r="M428" t="str">
        <f t="shared" si="43"/>
        <v>125-150%</v>
      </c>
      <c r="N428" s="6">
        <f>MIN(H428,G428)*INDEX('2018_commission_structure-Start'!$A$21:$I$24,MATCH(calcs!$D428,'2018_commission_structure-Start'!$A$21:$A$24,0),MATCH(calcs!N$1,'2018_commission_structure-Start'!$A$21:$I$21,0))</f>
        <v>50000</v>
      </c>
      <c r="O428" s="2">
        <f>IF($G428&gt;H428,MIN($G428-H428,I428-H428)*INDEX('2018_commission_structure-Start'!$A$21:$I$24,MATCH(calcs!$D428,'2018_commission_structure-Start'!$A$21:$A$24,0),MATCH(calcs!O$1,'2018_commission_structure-Start'!$A$21:$I$21,0)),0)</f>
        <v>18750</v>
      </c>
      <c r="P428" s="2">
        <f>IF($G428&gt;I428,MIN($G428-I428,J428-I428)*INDEX('2018_commission_structure-Start'!$A$21:$I$24,MATCH(calcs!$D428,'2018_commission_structure-Start'!$A$21:$A$24,0),MATCH(calcs!P$1,'2018_commission_structure-Start'!$A$21:$I$21,0)),0)</f>
        <v>11990.16</v>
      </c>
      <c r="Q428" s="2">
        <f>IF($G428&gt;J428,MIN($G428-J428,K428-J428)*INDEX('2018_commission_structure-Start'!$A$21:$I$24,MATCH(calcs!$D428,'2018_commission_structure-Start'!$A$21:$A$24,0),MATCH(calcs!Q$1,'2018_commission_structure-Start'!$A$21:$I$21,0)),0)</f>
        <v>0</v>
      </c>
      <c r="R428" s="6">
        <f>IF(G428&gt;K428,(G428-K428)*INDEX('2018_commission_structure-Start'!$A$21:$I$24,MATCH(calcs!$D428,'2018_commission_structure-Start'!$A$21:$A$24,0),MATCH(calcs!R$1,'2018_commission_structure-Start'!$A$21:$I$21,0)),0)</f>
        <v>0</v>
      </c>
      <c r="S428" s="6">
        <f t="shared" si="48"/>
        <v>80740.160000000003</v>
      </c>
      <c r="T428" s="6">
        <f t="shared" si="44"/>
        <v>132285.16</v>
      </c>
    </row>
    <row r="429" spans="1:20" x14ac:dyDescent="0.3">
      <c r="A429">
        <v>2677632772</v>
      </c>
      <c r="B429" t="s">
        <v>844</v>
      </c>
      <c r="C429" t="s">
        <v>845</v>
      </c>
      <c r="D429" t="s">
        <v>7</v>
      </c>
      <c r="E429" s="2">
        <v>42673</v>
      </c>
      <c r="F429">
        <f>COUNTIF(deals_closed!D:D,base_salary!A429)</f>
        <v>17</v>
      </c>
      <c r="G429" s="2">
        <f>SUMIF(deals_closed!D:D,calcs!A429,deals_closed!C:C)</f>
        <v>594947</v>
      </c>
      <c r="H429" s="2">
        <f>VLOOKUP(D429,'2018_commission_structure-Start'!$A$21:$I$24,9,FALSE)</f>
        <v>500000</v>
      </c>
      <c r="I429" s="6">
        <f t="shared" si="45"/>
        <v>625000</v>
      </c>
      <c r="J429" s="9">
        <f t="shared" si="46"/>
        <v>750000</v>
      </c>
      <c r="K429" s="9">
        <f t="shared" si="47"/>
        <v>1000000</v>
      </c>
      <c r="L429" s="8">
        <f t="shared" si="42"/>
        <v>1.189894</v>
      </c>
      <c r="M429" t="str">
        <f t="shared" si="43"/>
        <v>100-125%</v>
      </c>
      <c r="N429" s="6">
        <f>MIN(H429,G429)*INDEX('2018_commission_structure-Start'!$A$21:$I$24,MATCH(calcs!$D429,'2018_commission_structure-Start'!$A$21:$A$24,0),MATCH(calcs!N$1,'2018_commission_structure-Start'!$A$21:$I$21,0))</f>
        <v>50000</v>
      </c>
      <c r="O429" s="2">
        <f>IF($G429&gt;H429,MIN($G429-H429,I429-H429)*INDEX('2018_commission_structure-Start'!$A$21:$I$24,MATCH(calcs!$D429,'2018_commission_structure-Start'!$A$21:$A$24,0),MATCH(calcs!O$1,'2018_commission_structure-Start'!$A$21:$I$21,0)),0)</f>
        <v>14242.05</v>
      </c>
      <c r="P429" s="2">
        <f>IF($G429&gt;I429,MIN($G429-I429,J429-I429)*INDEX('2018_commission_structure-Start'!$A$21:$I$24,MATCH(calcs!$D429,'2018_commission_structure-Start'!$A$21:$A$24,0),MATCH(calcs!P$1,'2018_commission_structure-Start'!$A$21:$I$21,0)),0)</f>
        <v>0</v>
      </c>
      <c r="Q429" s="2">
        <f>IF($G429&gt;J429,MIN($G429-J429,K429-J429)*INDEX('2018_commission_structure-Start'!$A$21:$I$24,MATCH(calcs!$D429,'2018_commission_structure-Start'!$A$21:$A$24,0),MATCH(calcs!Q$1,'2018_commission_structure-Start'!$A$21:$I$21,0)),0)</f>
        <v>0</v>
      </c>
      <c r="R429" s="6">
        <f>IF(G429&gt;K429,(G429-K429)*INDEX('2018_commission_structure-Start'!$A$21:$I$24,MATCH(calcs!$D429,'2018_commission_structure-Start'!$A$21:$A$24,0),MATCH(calcs!R$1,'2018_commission_structure-Start'!$A$21:$I$21,0)),0)</f>
        <v>0</v>
      </c>
      <c r="S429" s="6">
        <f t="shared" si="48"/>
        <v>64242.05</v>
      </c>
      <c r="T429" s="6">
        <f t="shared" si="44"/>
        <v>106915.05</v>
      </c>
    </row>
    <row r="430" spans="1:20" x14ac:dyDescent="0.3">
      <c r="A430">
        <v>4453315724</v>
      </c>
      <c r="B430" t="s">
        <v>846</v>
      </c>
      <c r="C430" t="s">
        <v>847</v>
      </c>
      <c r="D430" t="s">
        <v>29</v>
      </c>
      <c r="E430" s="2">
        <v>55487</v>
      </c>
      <c r="F430">
        <f>COUNTIF(deals_closed!D:D,base_salary!A430)</f>
        <v>22</v>
      </c>
      <c r="G430" s="2">
        <f>SUMIF(deals_closed!D:D,calcs!A430,deals_closed!C:C)</f>
        <v>878793</v>
      </c>
      <c r="H430" s="2">
        <f>VLOOKUP(D430,'2018_commission_structure-Start'!$A$21:$I$24,9,FALSE)</f>
        <v>600000</v>
      </c>
      <c r="I430" s="6">
        <f t="shared" si="45"/>
        <v>750000</v>
      </c>
      <c r="J430" s="9">
        <f t="shared" si="46"/>
        <v>900000</v>
      </c>
      <c r="K430" s="9">
        <f t="shared" si="47"/>
        <v>1200000</v>
      </c>
      <c r="L430" s="8">
        <f t="shared" si="42"/>
        <v>1.464655</v>
      </c>
      <c r="M430" t="str">
        <f t="shared" si="43"/>
        <v>125-150%</v>
      </c>
      <c r="N430" s="6">
        <f>MIN(H430,G430)*INDEX('2018_commission_structure-Start'!$A$21:$I$24,MATCH(calcs!$D430,'2018_commission_structure-Start'!$A$21:$A$24,0),MATCH(calcs!N$1,'2018_commission_structure-Start'!$A$21:$I$21,0))</f>
        <v>78000</v>
      </c>
      <c r="O430" s="2">
        <f>IF($G430&gt;H430,MIN($G430-H430,I430-H430)*INDEX('2018_commission_structure-Start'!$A$21:$I$24,MATCH(calcs!$D430,'2018_commission_structure-Start'!$A$21:$A$24,0),MATCH(calcs!O$1,'2018_commission_structure-Start'!$A$21:$I$21,0)),0)</f>
        <v>25500.000000000004</v>
      </c>
      <c r="P430" s="2">
        <f>IF($G430&gt;I430,MIN($G430-I430,J430-I430)*INDEX('2018_commission_structure-Start'!$A$21:$I$24,MATCH(calcs!$D430,'2018_commission_structure-Start'!$A$21:$A$24,0),MATCH(calcs!P$1,'2018_commission_structure-Start'!$A$21:$I$21,0)),0)</f>
        <v>27046.53</v>
      </c>
      <c r="Q430" s="2">
        <f>IF($G430&gt;J430,MIN($G430-J430,K430-J430)*INDEX('2018_commission_structure-Start'!$A$21:$I$24,MATCH(calcs!$D430,'2018_commission_structure-Start'!$A$21:$A$24,0),MATCH(calcs!Q$1,'2018_commission_structure-Start'!$A$21:$I$21,0)),0)</f>
        <v>0</v>
      </c>
      <c r="R430" s="6">
        <f>IF(G430&gt;K430,(G430-K430)*INDEX('2018_commission_structure-Start'!$A$21:$I$24,MATCH(calcs!$D430,'2018_commission_structure-Start'!$A$21:$A$24,0),MATCH(calcs!R$1,'2018_commission_structure-Start'!$A$21:$I$21,0)),0)</f>
        <v>0</v>
      </c>
      <c r="S430" s="6">
        <f t="shared" si="48"/>
        <v>130546.53</v>
      </c>
      <c r="T430" s="6">
        <f t="shared" si="44"/>
        <v>186033.53</v>
      </c>
    </row>
    <row r="431" spans="1:20" x14ac:dyDescent="0.3">
      <c r="A431">
        <v>6126779991</v>
      </c>
      <c r="B431" t="s">
        <v>848</v>
      </c>
      <c r="C431" t="s">
        <v>849</v>
      </c>
      <c r="D431" t="s">
        <v>29</v>
      </c>
      <c r="E431" s="2">
        <v>74933</v>
      </c>
      <c r="F431">
        <f>COUNTIF(deals_closed!D:D,base_salary!A431)</f>
        <v>19</v>
      </c>
      <c r="G431" s="2">
        <f>SUMIF(deals_closed!D:D,calcs!A431,deals_closed!C:C)</f>
        <v>642536</v>
      </c>
      <c r="H431" s="2">
        <f>VLOOKUP(D431,'2018_commission_structure-Start'!$A$21:$I$24,9,FALSE)</f>
        <v>600000</v>
      </c>
      <c r="I431" s="6">
        <f t="shared" si="45"/>
        <v>750000</v>
      </c>
      <c r="J431" s="9">
        <f t="shared" si="46"/>
        <v>900000</v>
      </c>
      <c r="K431" s="9">
        <f t="shared" si="47"/>
        <v>1200000</v>
      </c>
      <c r="L431" s="8">
        <f t="shared" si="42"/>
        <v>1.0708933333333333</v>
      </c>
      <c r="M431" t="str">
        <f t="shared" si="43"/>
        <v>100-125%</v>
      </c>
      <c r="N431" s="6">
        <f>MIN(H431,G431)*INDEX('2018_commission_structure-Start'!$A$21:$I$24,MATCH(calcs!$D431,'2018_commission_structure-Start'!$A$21:$A$24,0),MATCH(calcs!N$1,'2018_commission_structure-Start'!$A$21:$I$21,0))</f>
        <v>78000</v>
      </c>
      <c r="O431" s="2">
        <f>IF($G431&gt;H431,MIN($G431-H431,I431-H431)*INDEX('2018_commission_structure-Start'!$A$21:$I$24,MATCH(calcs!$D431,'2018_commission_structure-Start'!$A$21:$A$24,0),MATCH(calcs!O$1,'2018_commission_structure-Start'!$A$21:$I$21,0)),0)</f>
        <v>7231.1200000000008</v>
      </c>
      <c r="P431" s="2">
        <f>IF($G431&gt;I431,MIN($G431-I431,J431-I431)*INDEX('2018_commission_structure-Start'!$A$21:$I$24,MATCH(calcs!$D431,'2018_commission_structure-Start'!$A$21:$A$24,0),MATCH(calcs!P$1,'2018_commission_structure-Start'!$A$21:$I$21,0)),0)</f>
        <v>0</v>
      </c>
      <c r="Q431" s="2">
        <f>IF($G431&gt;J431,MIN($G431-J431,K431-J431)*INDEX('2018_commission_structure-Start'!$A$21:$I$24,MATCH(calcs!$D431,'2018_commission_structure-Start'!$A$21:$A$24,0),MATCH(calcs!Q$1,'2018_commission_structure-Start'!$A$21:$I$21,0)),0)</f>
        <v>0</v>
      </c>
      <c r="R431" s="6">
        <f>IF(G431&gt;K431,(G431-K431)*INDEX('2018_commission_structure-Start'!$A$21:$I$24,MATCH(calcs!$D431,'2018_commission_structure-Start'!$A$21:$A$24,0),MATCH(calcs!R$1,'2018_commission_structure-Start'!$A$21:$I$21,0)),0)</f>
        <v>0</v>
      </c>
      <c r="S431" s="6">
        <f t="shared" si="48"/>
        <v>85231.12</v>
      </c>
      <c r="T431" s="6">
        <f t="shared" si="44"/>
        <v>160164.12</v>
      </c>
    </row>
    <row r="432" spans="1:20" x14ac:dyDescent="0.3">
      <c r="A432">
        <v>7402856011</v>
      </c>
      <c r="B432" t="s">
        <v>850</v>
      </c>
      <c r="C432" t="s">
        <v>851</v>
      </c>
      <c r="D432" t="s">
        <v>10</v>
      </c>
      <c r="E432" s="2">
        <v>91174</v>
      </c>
      <c r="F432">
        <f>COUNTIF(deals_closed!D:D,base_salary!A432)</f>
        <v>23</v>
      </c>
      <c r="G432" s="2">
        <f>SUMIF(deals_closed!D:D,calcs!A432,deals_closed!C:C)</f>
        <v>948638</v>
      </c>
      <c r="H432" s="2">
        <f>VLOOKUP(D432,'2018_commission_structure-Start'!$A$21:$I$24,9,FALSE)</f>
        <v>750000</v>
      </c>
      <c r="I432" s="6">
        <f t="shared" si="45"/>
        <v>937500</v>
      </c>
      <c r="J432" s="9">
        <f t="shared" si="46"/>
        <v>1125000</v>
      </c>
      <c r="K432" s="9">
        <f t="shared" si="47"/>
        <v>1500000</v>
      </c>
      <c r="L432" s="8">
        <f t="shared" si="42"/>
        <v>1.2648506666666666</v>
      </c>
      <c r="M432" t="str">
        <f t="shared" si="43"/>
        <v>125-150%</v>
      </c>
      <c r="N432" s="6">
        <f>MIN(H432,G432)*INDEX('2018_commission_structure-Start'!$A$21:$I$24,MATCH(calcs!$D432,'2018_commission_structure-Start'!$A$21:$A$24,0),MATCH(calcs!N$1,'2018_commission_structure-Start'!$A$21:$I$21,0))</f>
        <v>112500</v>
      </c>
      <c r="O432" s="2">
        <f>IF($G432&gt;H432,MIN($G432-H432,I432-H432)*INDEX('2018_commission_structure-Start'!$A$21:$I$24,MATCH(calcs!$D432,'2018_commission_structure-Start'!$A$21:$A$24,0),MATCH(calcs!O$1,'2018_commission_structure-Start'!$A$21:$I$21,0)),0)</f>
        <v>35625</v>
      </c>
      <c r="P432" s="2">
        <f>IF($G432&gt;I432,MIN($G432-I432,J432-I432)*INDEX('2018_commission_structure-Start'!$A$21:$I$24,MATCH(calcs!$D432,'2018_commission_structure-Start'!$A$21:$A$24,0),MATCH(calcs!P$1,'2018_commission_structure-Start'!$A$21:$I$21,0)),0)</f>
        <v>2561.7400000000002</v>
      </c>
      <c r="Q432" s="2">
        <f>IF($G432&gt;J432,MIN($G432-J432,K432-J432)*INDEX('2018_commission_structure-Start'!$A$21:$I$24,MATCH(calcs!$D432,'2018_commission_structure-Start'!$A$21:$A$24,0),MATCH(calcs!Q$1,'2018_commission_structure-Start'!$A$21:$I$21,0)),0)</f>
        <v>0</v>
      </c>
      <c r="R432" s="6">
        <f>IF(G432&gt;K432,(G432-K432)*INDEX('2018_commission_structure-Start'!$A$21:$I$24,MATCH(calcs!$D432,'2018_commission_structure-Start'!$A$21:$A$24,0),MATCH(calcs!R$1,'2018_commission_structure-Start'!$A$21:$I$21,0)),0)</f>
        <v>0</v>
      </c>
      <c r="S432" s="6">
        <f t="shared" si="48"/>
        <v>150686.74</v>
      </c>
      <c r="T432" s="6">
        <f t="shared" si="44"/>
        <v>241860.74</v>
      </c>
    </row>
    <row r="433" spans="1:20" x14ac:dyDescent="0.3">
      <c r="A433">
        <v>197180590</v>
      </c>
      <c r="B433" t="s">
        <v>852</v>
      </c>
      <c r="C433" t="s">
        <v>853</v>
      </c>
      <c r="D433" t="s">
        <v>10</v>
      </c>
      <c r="E433" s="2">
        <v>79036</v>
      </c>
      <c r="F433">
        <f>COUNTIF(deals_closed!D:D,base_salary!A433)</f>
        <v>24</v>
      </c>
      <c r="G433" s="2">
        <f>SUMIF(deals_closed!D:D,calcs!A433,deals_closed!C:C)</f>
        <v>774827</v>
      </c>
      <c r="H433" s="2">
        <f>VLOOKUP(D433,'2018_commission_structure-Start'!$A$21:$I$24,9,FALSE)</f>
        <v>750000</v>
      </c>
      <c r="I433" s="6">
        <f t="shared" si="45"/>
        <v>937500</v>
      </c>
      <c r="J433" s="9">
        <f t="shared" si="46"/>
        <v>1125000</v>
      </c>
      <c r="K433" s="9">
        <f t="shared" si="47"/>
        <v>1500000</v>
      </c>
      <c r="L433" s="8">
        <f t="shared" si="42"/>
        <v>1.0331026666666667</v>
      </c>
      <c r="M433" t="str">
        <f t="shared" si="43"/>
        <v>100-125%</v>
      </c>
      <c r="N433" s="6">
        <f>MIN(H433,G433)*INDEX('2018_commission_structure-Start'!$A$21:$I$24,MATCH(calcs!$D433,'2018_commission_structure-Start'!$A$21:$A$24,0),MATCH(calcs!N$1,'2018_commission_structure-Start'!$A$21:$I$21,0))</f>
        <v>112500</v>
      </c>
      <c r="O433" s="2">
        <f>IF($G433&gt;H433,MIN($G433-H433,I433-H433)*INDEX('2018_commission_structure-Start'!$A$21:$I$24,MATCH(calcs!$D433,'2018_commission_structure-Start'!$A$21:$A$24,0),MATCH(calcs!O$1,'2018_commission_structure-Start'!$A$21:$I$21,0)),0)</f>
        <v>4717.13</v>
      </c>
      <c r="P433" s="2">
        <f>IF($G433&gt;I433,MIN($G433-I433,J433-I433)*INDEX('2018_commission_structure-Start'!$A$21:$I$24,MATCH(calcs!$D433,'2018_commission_structure-Start'!$A$21:$A$24,0),MATCH(calcs!P$1,'2018_commission_structure-Start'!$A$21:$I$21,0)),0)</f>
        <v>0</v>
      </c>
      <c r="Q433" s="2">
        <f>IF($G433&gt;J433,MIN($G433-J433,K433-J433)*INDEX('2018_commission_structure-Start'!$A$21:$I$24,MATCH(calcs!$D433,'2018_commission_structure-Start'!$A$21:$A$24,0),MATCH(calcs!Q$1,'2018_commission_structure-Start'!$A$21:$I$21,0)),0)</f>
        <v>0</v>
      </c>
      <c r="R433" s="6">
        <f>IF(G433&gt;K433,(G433-K433)*INDEX('2018_commission_structure-Start'!$A$21:$I$24,MATCH(calcs!$D433,'2018_commission_structure-Start'!$A$21:$A$24,0),MATCH(calcs!R$1,'2018_commission_structure-Start'!$A$21:$I$21,0)),0)</f>
        <v>0</v>
      </c>
      <c r="S433" s="6">
        <f t="shared" si="48"/>
        <v>117217.13</v>
      </c>
      <c r="T433" s="6">
        <f t="shared" si="44"/>
        <v>196253.13</v>
      </c>
    </row>
    <row r="434" spans="1:20" x14ac:dyDescent="0.3">
      <c r="A434">
        <v>8692509450</v>
      </c>
      <c r="B434" t="s">
        <v>854</v>
      </c>
      <c r="C434" t="s">
        <v>855</v>
      </c>
      <c r="D434" t="s">
        <v>7</v>
      </c>
      <c r="E434" s="2">
        <v>35506</v>
      </c>
      <c r="F434">
        <f>COUNTIF(deals_closed!D:D,base_salary!A434)</f>
        <v>17</v>
      </c>
      <c r="G434" s="2">
        <f>SUMIF(deals_closed!D:D,calcs!A434,deals_closed!C:C)</f>
        <v>590606</v>
      </c>
      <c r="H434" s="2">
        <f>VLOOKUP(D434,'2018_commission_structure-Start'!$A$21:$I$24,9,FALSE)</f>
        <v>500000</v>
      </c>
      <c r="I434" s="6">
        <f t="shared" si="45"/>
        <v>625000</v>
      </c>
      <c r="J434" s="9">
        <f t="shared" si="46"/>
        <v>750000</v>
      </c>
      <c r="K434" s="9">
        <f t="shared" si="47"/>
        <v>1000000</v>
      </c>
      <c r="L434" s="8">
        <f t="shared" si="42"/>
        <v>1.1812119999999999</v>
      </c>
      <c r="M434" t="str">
        <f t="shared" si="43"/>
        <v>100-125%</v>
      </c>
      <c r="N434" s="6">
        <f>MIN(H434,G434)*INDEX('2018_commission_structure-Start'!$A$21:$I$24,MATCH(calcs!$D434,'2018_commission_structure-Start'!$A$21:$A$24,0),MATCH(calcs!N$1,'2018_commission_structure-Start'!$A$21:$I$21,0))</f>
        <v>50000</v>
      </c>
      <c r="O434" s="2">
        <f>IF($G434&gt;H434,MIN($G434-H434,I434-H434)*INDEX('2018_commission_structure-Start'!$A$21:$I$24,MATCH(calcs!$D434,'2018_commission_structure-Start'!$A$21:$A$24,0),MATCH(calcs!O$1,'2018_commission_structure-Start'!$A$21:$I$21,0)),0)</f>
        <v>13590.9</v>
      </c>
      <c r="P434" s="2">
        <f>IF($G434&gt;I434,MIN($G434-I434,J434-I434)*INDEX('2018_commission_structure-Start'!$A$21:$I$24,MATCH(calcs!$D434,'2018_commission_structure-Start'!$A$21:$A$24,0),MATCH(calcs!P$1,'2018_commission_structure-Start'!$A$21:$I$21,0)),0)</f>
        <v>0</v>
      </c>
      <c r="Q434" s="2">
        <f>IF($G434&gt;J434,MIN($G434-J434,K434-J434)*INDEX('2018_commission_structure-Start'!$A$21:$I$24,MATCH(calcs!$D434,'2018_commission_structure-Start'!$A$21:$A$24,0),MATCH(calcs!Q$1,'2018_commission_structure-Start'!$A$21:$I$21,0)),0)</f>
        <v>0</v>
      </c>
      <c r="R434" s="6">
        <f>IF(G434&gt;K434,(G434-K434)*INDEX('2018_commission_structure-Start'!$A$21:$I$24,MATCH(calcs!$D434,'2018_commission_structure-Start'!$A$21:$A$24,0),MATCH(calcs!R$1,'2018_commission_structure-Start'!$A$21:$I$21,0)),0)</f>
        <v>0</v>
      </c>
      <c r="S434" s="6">
        <f t="shared" si="48"/>
        <v>63590.9</v>
      </c>
      <c r="T434" s="6">
        <f t="shared" si="44"/>
        <v>99096.9</v>
      </c>
    </row>
    <row r="435" spans="1:20" x14ac:dyDescent="0.3">
      <c r="A435">
        <v>9885165231</v>
      </c>
      <c r="B435" t="s">
        <v>856</v>
      </c>
      <c r="C435" t="s">
        <v>857</v>
      </c>
      <c r="D435" t="s">
        <v>10</v>
      </c>
      <c r="E435" s="2">
        <v>113819</v>
      </c>
      <c r="F435">
        <f>COUNTIF(deals_closed!D:D,base_salary!A435)</f>
        <v>26</v>
      </c>
      <c r="G435" s="2">
        <f>SUMIF(deals_closed!D:D,calcs!A435,deals_closed!C:C)</f>
        <v>865380</v>
      </c>
      <c r="H435" s="2">
        <f>VLOOKUP(D435,'2018_commission_structure-Start'!$A$21:$I$24,9,FALSE)</f>
        <v>750000</v>
      </c>
      <c r="I435" s="6">
        <f t="shared" si="45"/>
        <v>937500</v>
      </c>
      <c r="J435" s="9">
        <f t="shared" si="46"/>
        <v>1125000</v>
      </c>
      <c r="K435" s="9">
        <f t="shared" si="47"/>
        <v>1500000</v>
      </c>
      <c r="L435" s="8">
        <f t="shared" si="42"/>
        <v>1.15384</v>
      </c>
      <c r="M435" t="str">
        <f t="shared" si="43"/>
        <v>100-125%</v>
      </c>
      <c r="N435" s="6">
        <f>MIN(H435,G435)*INDEX('2018_commission_structure-Start'!$A$21:$I$24,MATCH(calcs!$D435,'2018_commission_structure-Start'!$A$21:$A$24,0),MATCH(calcs!N$1,'2018_commission_structure-Start'!$A$21:$I$21,0))</f>
        <v>112500</v>
      </c>
      <c r="O435" s="2">
        <f>IF($G435&gt;H435,MIN($G435-H435,I435-H435)*INDEX('2018_commission_structure-Start'!$A$21:$I$24,MATCH(calcs!$D435,'2018_commission_structure-Start'!$A$21:$A$24,0),MATCH(calcs!O$1,'2018_commission_structure-Start'!$A$21:$I$21,0)),0)</f>
        <v>21922.2</v>
      </c>
      <c r="P435" s="2">
        <f>IF($G435&gt;I435,MIN($G435-I435,J435-I435)*INDEX('2018_commission_structure-Start'!$A$21:$I$24,MATCH(calcs!$D435,'2018_commission_structure-Start'!$A$21:$A$24,0),MATCH(calcs!P$1,'2018_commission_structure-Start'!$A$21:$I$21,0)),0)</f>
        <v>0</v>
      </c>
      <c r="Q435" s="2">
        <f>IF($G435&gt;J435,MIN($G435-J435,K435-J435)*INDEX('2018_commission_structure-Start'!$A$21:$I$24,MATCH(calcs!$D435,'2018_commission_structure-Start'!$A$21:$A$24,0),MATCH(calcs!Q$1,'2018_commission_structure-Start'!$A$21:$I$21,0)),0)</f>
        <v>0</v>
      </c>
      <c r="R435" s="6">
        <f>IF(G435&gt;K435,(G435-K435)*INDEX('2018_commission_structure-Start'!$A$21:$I$24,MATCH(calcs!$D435,'2018_commission_structure-Start'!$A$21:$A$24,0),MATCH(calcs!R$1,'2018_commission_structure-Start'!$A$21:$I$21,0)),0)</f>
        <v>0</v>
      </c>
      <c r="S435" s="6">
        <f t="shared" si="48"/>
        <v>134422.20000000001</v>
      </c>
      <c r="T435" s="6">
        <f t="shared" si="44"/>
        <v>248241.2</v>
      </c>
    </row>
    <row r="436" spans="1:20" x14ac:dyDescent="0.3">
      <c r="A436">
        <v>8387947148</v>
      </c>
      <c r="B436" t="s">
        <v>858</v>
      </c>
      <c r="C436" t="s">
        <v>859</v>
      </c>
      <c r="D436" t="s">
        <v>10</v>
      </c>
      <c r="E436" s="2">
        <v>122479</v>
      </c>
      <c r="F436">
        <f>COUNTIF(deals_closed!D:D,base_salary!A436)</f>
        <v>15</v>
      </c>
      <c r="G436" s="2">
        <f>SUMIF(deals_closed!D:D,calcs!A436,deals_closed!C:C)</f>
        <v>520983</v>
      </c>
      <c r="H436" s="2">
        <f>VLOOKUP(D436,'2018_commission_structure-Start'!$A$21:$I$24,9,FALSE)</f>
        <v>750000</v>
      </c>
      <c r="I436" s="6">
        <f t="shared" si="45"/>
        <v>937500</v>
      </c>
      <c r="J436" s="9">
        <f t="shared" si="46"/>
        <v>1125000</v>
      </c>
      <c r="K436" s="9">
        <f t="shared" si="47"/>
        <v>1500000</v>
      </c>
      <c r="L436" s="8">
        <f t="shared" si="42"/>
        <v>0.69464400000000004</v>
      </c>
      <c r="M436" t="str">
        <f t="shared" si="43"/>
        <v>0-100%</v>
      </c>
      <c r="N436" s="6">
        <f>MIN(H436,G436)*INDEX('2018_commission_structure-Start'!$A$21:$I$24,MATCH(calcs!$D436,'2018_commission_structure-Start'!$A$21:$A$24,0),MATCH(calcs!N$1,'2018_commission_structure-Start'!$A$21:$I$21,0))</f>
        <v>78147.45</v>
      </c>
      <c r="O436" s="2">
        <f>IF($G436&gt;H436,MIN($G436-H436,I436-H436)*INDEX('2018_commission_structure-Start'!$A$21:$I$24,MATCH(calcs!$D436,'2018_commission_structure-Start'!$A$21:$A$24,0),MATCH(calcs!O$1,'2018_commission_structure-Start'!$A$21:$I$21,0)),0)</f>
        <v>0</v>
      </c>
      <c r="P436" s="2">
        <f>IF($G436&gt;I436,MIN($G436-I436,J436-I436)*INDEX('2018_commission_structure-Start'!$A$21:$I$24,MATCH(calcs!$D436,'2018_commission_structure-Start'!$A$21:$A$24,0),MATCH(calcs!P$1,'2018_commission_structure-Start'!$A$21:$I$21,0)),0)</f>
        <v>0</v>
      </c>
      <c r="Q436" s="2">
        <f>IF($G436&gt;J436,MIN($G436-J436,K436-J436)*INDEX('2018_commission_structure-Start'!$A$21:$I$24,MATCH(calcs!$D436,'2018_commission_structure-Start'!$A$21:$A$24,0),MATCH(calcs!Q$1,'2018_commission_structure-Start'!$A$21:$I$21,0)),0)</f>
        <v>0</v>
      </c>
      <c r="R436" s="6">
        <f>IF(G436&gt;K436,(G436-K436)*INDEX('2018_commission_structure-Start'!$A$21:$I$24,MATCH(calcs!$D436,'2018_commission_structure-Start'!$A$21:$A$24,0),MATCH(calcs!R$1,'2018_commission_structure-Start'!$A$21:$I$21,0)),0)</f>
        <v>0</v>
      </c>
      <c r="S436" s="6">
        <f t="shared" si="48"/>
        <v>78147.45</v>
      </c>
      <c r="T436" s="6">
        <f t="shared" si="44"/>
        <v>200626.45</v>
      </c>
    </row>
    <row r="437" spans="1:20" x14ac:dyDescent="0.3">
      <c r="A437">
        <v>2183763965</v>
      </c>
      <c r="B437" t="s">
        <v>860</v>
      </c>
      <c r="C437" t="s">
        <v>861</v>
      </c>
      <c r="D437" t="s">
        <v>10</v>
      </c>
      <c r="E437" s="2">
        <v>90615</v>
      </c>
      <c r="F437">
        <f>COUNTIF(deals_closed!D:D,base_salary!A437)</f>
        <v>19</v>
      </c>
      <c r="G437" s="2">
        <f>SUMIF(deals_closed!D:D,calcs!A437,deals_closed!C:C)</f>
        <v>690784</v>
      </c>
      <c r="H437" s="2">
        <f>VLOOKUP(D437,'2018_commission_structure-Start'!$A$21:$I$24,9,FALSE)</f>
        <v>750000</v>
      </c>
      <c r="I437" s="6">
        <f t="shared" si="45"/>
        <v>937500</v>
      </c>
      <c r="J437" s="9">
        <f t="shared" si="46"/>
        <v>1125000</v>
      </c>
      <c r="K437" s="9">
        <f t="shared" si="47"/>
        <v>1500000</v>
      </c>
      <c r="L437" s="8">
        <f t="shared" si="42"/>
        <v>0.92104533333333338</v>
      </c>
      <c r="M437" t="str">
        <f t="shared" si="43"/>
        <v>0-100%</v>
      </c>
      <c r="N437" s="6">
        <f>MIN(H437,G437)*INDEX('2018_commission_structure-Start'!$A$21:$I$24,MATCH(calcs!$D437,'2018_commission_structure-Start'!$A$21:$A$24,0),MATCH(calcs!N$1,'2018_commission_structure-Start'!$A$21:$I$21,0))</f>
        <v>103617.59999999999</v>
      </c>
      <c r="O437" s="2">
        <f>IF($G437&gt;H437,MIN($G437-H437,I437-H437)*INDEX('2018_commission_structure-Start'!$A$21:$I$24,MATCH(calcs!$D437,'2018_commission_structure-Start'!$A$21:$A$24,0),MATCH(calcs!O$1,'2018_commission_structure-Start'!$A$21:$I$21,0)),0)</f>
        <v>0</v>
      </c>
      <c r="P437" s="2">
        <f>IF($G437&gt;I437,MIN($G437-I437,J437-I437)*INDEX('2018_commission_structure-Start'!$A$21:$I$24,MATCH(calcs!$D437,'2018_commission_structure-Start'!$A$21:$A$24,0),MATCH(calcs!P$1,'2018_commission_structure-Start'!$A$21:$I$21,0)),0)</f>
        <v>0</v>
      </c>
      <c r="Q437" s="2">
        <f>IF($G437&gt;J437,MIN($G437-J437,K437-J437)*INDEX('2018_commission_structure-Start'!$A$21:$I$24,MATCH(calcs!$D437,'2018_commission_structure-Start'!$A$21:$A$24,0),MATCH(calcs!Q$1,'2018_commission_structure-Start'!$A$21:$I$21,0)),0)</f>
        <v>0</v>
      </c>
      <c r="R437" s="6">
        <f>IF(G437&gt;K437,(G437-K437)*INDEX('2018_commission_structure-Start'!$A$21:$I$24,MATCH(calcs!$D437,'2018_commission_structure-Start'!$A$21:$A$24,0),MATCH(calcs!R$1,'2018_commission_structure-Start'!$A$21:$I$21,0)),0)</f>
        <v>0</v>
      </c>
      <c r="S437" s="6">
        <f t="shared" si="48"/>
        <v>103617.59999999999</v>
      </c>
      <c r="T437" s="6">
        <f t="shared" si="44"/>
        <v>194232.59999999998</v>
      </c>
    </row>
    <row r="438" spans="1:20" x14ac:dyDescent="0.3">
      <c r="A438">
        <v>4838770758</v>
      </c>
      <c r="B438" t="s">
        <v>862</v>
      </c>
      <c r="C438" t="s">
        <v>863</v>
      </c>
      <c r="D438" t="s">
        <v>7</v>
      </c>
      <c r="E438" s="2">
        <v>43669</v>
      </c>
      <c r="F438">
        <f>COUNTIF(deals_closed!D:D,base_salary!A438)</f>
        <v>16</v>
      </c>
      <c r="G438" s="2">
        <f>SUMIF(deals_closed!D:D,calcs!A438,deals_closed!C:C)</f>
        <v>505908</v>
      </c>
      <c r="H438" s="2">
        <f>VLOOKUP(D438,'2018_commission_structure-Start'!$A$21:$I$24,9,FALSE)</f>
        <v>500000</v>
      </c>
      <c r="I438" s="6">
        <f t="shared" si="45"/>
        <v>625000</v>
      </c>
      <c r="J438" s="9">
        <f t="shared" si="46"/>
        <v>750000</v>
      </c>
      <c r="K438" s="9">
        <f t="shared" si="47"/>
        <v>1000000</v>
      </c>
      <c r="L438" s="8">
        <f t="shared" si="42"/>
        <v>1.011816</v>
      </c>
      <c r="M438" t="str">
        <f t="shared" si="43"/>
        <v>100-125%</v>
      </c>
      <c r="N438" s="6">
        <f>MIN(H438,G438)*INDEX('2018_commission_structure-Start'!$A$21:$I$24,MATCH(calcs!$D438,'2018_commission_structure-Start'!$A$21:$A$24,0),MATCH(calcs!N$1,'2018_commission_structure-Start'!$A$21:$I$21,0))</f>
        <v>50000</v>
      </c>
      <c r="O438" s="2">
        <f>IF($G438&gt;H438,MIN($G438-H438,I438-H438)*INDEX('2018_commission_structure-Start'!$A$21:$I$24,MATCH(calcs!$D438,'2018_commission_structure-Start'!$A$21:$A$24,0),MATCH(calcs!O$1,'2018_commission_structure-Start'!$A$21:$I$21,0)),0)</f>
        <v>886.19999999999993</v>
      </c>
      <c r="P438" s="2">
        <f>IF($G438&gt;I438,MIN($G438-I438,J438-I438)*INDEX('2018_commission_structure-Start'!$A$21:$I$24,MATCH(calcs!$D438,'2018_commission_structure-Start'!$A$21:$A$24,0),MATCH(calcs!P$1,'2018_commission_structure-Start'!$A$21:$I$21,0)),0)</f>
        <v>0</v>
      </c>
      <c r="Q438" s="2">
        <f>IF($G438&gt;J438,MIN($G438-J438,K438-J438)*INDEX('2018_commission_structure-Start'!$A$21:$I$24,MATCH(calcs!$D438,'2018_commission_structure-Start'!$A$21:$A$24,0),MATCH(calcs!Q$1,'2018_commission_structure-Start'!$A$21:$I$21,0)),0)</f>
        <v>0</v>
      </c>
      <c r="R438" s="6">
        <f>IF(G438&gt;K438,(G438-K438)*INDEX('2018_commission_structure-Start'!$A$21:$I$24,MATCH(calcs!$D438,'2018_commission_structure-Start'!$A$21:$A$24,0),MATCH(calcs!R$1,'2018_commission_structure-Start'!$A$21:$I$21,0)),0)</f>
        <v>0</v>
      </c>
      <c r="S438" s="6">
        <f t="shared" si="48"/>
        <v>50886.2</v>
      </c>
      <c r="T438" s="6">
        <f t="shared" si="44"/>
        <v>94555.199999999997</v>
      </c>
    </row>
    <row r="439" spans="1:20" x14ac:dyDescent="0.3">
      <c r="A439">
        <v>965285472</v>
      </c>
      <c r="B439" t="s">
        <v>864</v>
      </c>
      <c r="C439" t="s">
        <v>865</v>
      </c>
      <c r="D439" t="s">
        <v>10</v>
      </c>
      <c r="E439" s="2">
        <v>90828</v>
      </c>
      <c r="F439">
        <f>COUNTIF(deals_closed!D:D,base_salary!A439)</f>
        <v>23</v>
      </c>
      <c r="G439" s="2">
        <f>SUMIF(deals_closed!D:D,calcs!A439,deals_closed!C:C)</f>
        <v>806073</v>
      </c>
      <c r="H439" s="2">
        <f>VLOOKUP(D439,'2018_commission_structure-Start'!$A$21:$I$24,9,FALSE)</f>
        <v>750000</v>
      </c>
      <c r="I439" s="6">
        <f t="shared" si="45"/>
        <v>937500</v>
      </c>
      <c r="J439" s="9">
        <f t="shared" si="46"/>
        <v>1125000</v>
      </c>
      <c r="K439" s="9">
        <f t="shared" si="47"/>
        <v>1500000</v>
      </c>
      <c r="L439" s="8">
        <f t="shared" si="42"/>
        <v>1.0747640000000001</v>
      </c>
      <c r="M439" t="str">
        <f t="shared" si="43"/>
        <v>100-125%</v>
      </c>
      <c r="N439" s="6">
        <f>MIN(H439,G439)*INDEX('2018_commission_structure-Start'!$A$21:$I$24,MATCH(calcs!$D439,'2018_commission_structure-Start'!$A$21:$A$24,0),MATCH(calcs!N$1,'2018_commission_structure-Start'!$A$21:$I$21,0))</f>
        <v>112500</v>
      </c>
      <c r="O439" s="2">
        <f>IF($G439&gt;H439,MIN($G439-H439,I439-H439)*INDEX('2018_commission_structure-Start'!$A$21:$I$24,MATCH(calcs!$D439,'2018_commission_structure-Start'!$A$21:$A$24,0),MATCH(calcs!O$1,'2018_commission_structure-Start'!$A$21:$I$21,0)),0)</f>
        <v>10653.87</v>
      </c>
      <c r="P439" s="2">
        <f>IF($G439&gt;I439,MIN($G439-I439,J439-I439)*INDEX('2018_commission_structure-Start'!$A$21:$I$24,MATCH(calcs!$D439,'2018_commission_structure-Start'!$A$21:$A$24,0),MATCH(calcs!P$1,'2018_commission_structure-Start'!$A$21:$I$21,0)),0)</f>
        <v>0</v>
      </c>
      <c r="Q439" s="2">
        <f>IF($G439&gt;J439,MIN($G439-J439,K439-J439)*INDEX('2018_commission_structure-Start'!$A$21:$I$24,MATCH(calcs!$D439,'2018_commission_structure-Start'!$A$21:$A$24,0),MATCH(calcs!Q$1,'2018_commission_structure-Start'!$A$21:$I$21,0)),0)</f>
        <v>0</v>
      </c>
      <c r="R439" s="6">
        <f>IF(G439&gt;K439,(G439-K439)*INDEX('2018_commission_structure-Start'!$A$21:$I$24,MATCH(calcs!$D439,'2018_commission_structure-Start'!$A$21:$A$24,0),MATCH(calcs!R$1,'2018_commission_structure-Start'!$A$21:$I$21,0)),0)</f>
        <v>0</v>
      </c>
      <c r="S439" s="6">
        <f t="shared" si="48"/>
        <v>123153.87</v>
      </c>
      <c r="T439" s="6">
        <f t="shared" si="44"/>
        <v>213981.87</v>
      </c>
    </row>
    <row r="440" spans="1:20" x14ac:dyDescent="0.3">
      <c r="A440">
        <v>7140803102</v>
      </c>
      <c r="B440" t="s">
        <v>866</v>
      </c>
      <c r="C440" t="s">
        <v>867</v>
      </c>
      <c r="D440" t="s">
        <v>7</v>
      </c>
      <c r="E440" s="2">
        <v>33901</v>
      </c>
      <c r="F440">
        <f>COUNTIF(deals_closed!D:D,base_salary!A440)</f>
        <v>16</v>
      </c>
      <c r="G440" s="2">
        <f>SUMIF(deals_closed!D:D,calcs!A440,deals_closed!C:C)</f>
        <v>501329</v>
      </c>
      <c r="H440" s="2">
        <f>VLOOKUP(D440,'2018_commission_structure-Start'!$A$21:$I$24,9,FALSE)</f>
        <v>500000</v>
      </c>
      <c r="I440" s="6">
        <f t="shared" si="45"/>
        <v>625000</v>
      </c>
      <c r="J440" s="9">
        <f t="shared" si="46"/>
        <v>750000</v>
      </c>
      <c r="K440" s="9">
        <f t="shared" si="47"/>
        <v>1000000</v>
      </c>
      <c r="L440" s="8">
        <f t="shared" si="42"/>
        <v>1.002658</v>
      </c>
      <c r="M440" t="str">
        <f t="shared" si="43"/>
        <v>100-125%</v>
      </c>
      <c r="N440" s="6">
        <f>MIN(H440,G440)*INDEX('2018_commission_structure-Start'!$A$21:$I$24,MATCH(calcs!$D440,'2018_commission_structure-Start'!$A$21:$A$24,0),MATCH(calcs!N$1,'2018_commission_structure-Start'!$A$21:$I$21,0))</f>
        <v>50000</v>
      </c>
      <c r="O440" s="2">
        <f>IF($G440&gt;H440,MIN($G440-H440,I440-H440)*INDEX('2018_commission_structure-Start'!$A$21:$I$24,MATCH(calcs!$D440,'2018_commission_structure-Start'!$A$21:$A$24,0),MATCH(calcs!O$1,'2018_commission_structure-Start'!$A$21:$I$21,0)),0)</f>
        <v>199.35</v>
      </c>
      <c r="P440" s="2">
        <f>IF($G440&gt;I440,MIN($G440-I440,J440-I440)*INDEX('2018_commission_structure-Start'!$A$21:$I$24,MATCH(calcs!$D440,'2018_commission_structure-Start'!$A$21:$A$24,0),MATCH(calcs!P$1,'2018_commission_structure-Start'!$A$21:$I$21,0)),0)</f>
        <v>0</v>
      </c>
      <c r="Q440" s="2">
        <f>IF($G440&gt;J440,MIN($G440-J440,K440-J440)*INDEX('2018_commission_structure-Start'!$A$21:$I$24,MATCH(calcs!$D440,'2018_commission_structure-Start'!$A$21:$A$24,0),MATCH(calcs!Q$1,'2018_commission_structure-Start'!$A$21:$I$21,0)),0)</f>
        <v>0</v>
      </c>
      <c r="R440" s="6">
        <f>IF(G440&gt;K440,(G440-K440)*INDEX('2018_commission_structure-Start'!$A$21:$I$24,MATCH(calcs!$D440,'2018_commission_structure-Start'!$A$21:$A$24,0),MATCH(calcs!R$1,'2018_commission_structure-Start'!$A$21:$I$21,0)),0)</f>
        <v>0</v>
      </c>
      <c r="S440" s="6">
        <f t="shared" si="48"/>
        <v>50199.35</v>
      </c>
      <c r="T440" s="6">
        <f t="shared" si="44"/>
        <v>84100.35</v>
      </c>
    </row>
    <row r="441" spans="1:20" x14ac:dyDescent="0.3">
      <c r="A441">
        <v>7440017404</v>
      </c>
      <c r="B441" t="s">
        <v>868</v>
      </c>
      <c r="C441" t="s">
        <v>869</v>
      </c>
      <c r="D441" t="s">
        <v>29</v>
      </c>
      <c r="E441" s="2">
        <v>55407</v>
      </c>
      <c r="F441">
        <f>COUNTIF(deals_closed!D:D,base_salary!A441)</f>
        <v>20</v>
      </c>
      <c r="G441" s="2">
        <f>SUMIF(deals_closed!D:D,calcs!A441,deals_closed!C:C)</f>
        <v>621576</v>
      </c>
      <c r="H441" s="2">
        <f>VLOOKUP(D441,'2018_commission_structure-Start'!$A$21:$I$24,9,FALSE)</f>
        <v>600000</v>
      </c>
      <c r="I441" s="6">
        <f t="shared" si="45"/>
        <v>750000</v>
      </c>
      <c r="J441" s="9">
        <f t="shared" si="46"/>
        <v>900000</v>
      </c>
      <c r="K441" s="9">
        <f t="shared" si="47"/>
        <v>1200000</v>
      </c>
      <c r="L441" s="8">
        <f t="shared" si="42"/>
        <v>1.03596</v>
      </c>
      <c r="M441" t="str">
        <f t="shared" si="43"/>
        <v>100-125%</v>
      </c>
      <c r="N441" s="6">
        <f>MIN(H441,G441)*INDEX('2018_commission_structure-Start'!$A$21:$I$24,MATCH(calcs!$D441,'2018_commission_structure-Start'!$A$21:$A$24,0),MATCH(calcs!N$1,'2018_commission_structure-Start'!$A$21:$I$21,0))</f>
        <v>78000</v>
      </c>
      <c r="O441" s="2">
        <f>IF($G441&gt;H441,MIN($G441-H441,I441-H441)*INDEX('2018_commission_structure-Start'!$A$21:$I$24,MATCH(calcs!$D441,'2018_commission_structure-Start'!$A$21:$A$24,0),MATCH(calcs!O$1,'2018_commission_structure-Start'!$A$21:$I$21,0)),0)</f>
        <v>3667.92</v>
      </c>
      <c r="P441" s="2">
        <f>IF($G441&gt;I441,MIN($G441-I441,J441-I441)*INDEX('2018_commission_structure-Start'!$A$21:$I$24,MATCH(calcs!$D441,'2018_commission_structure-Start'!$A$21:$A$24,0),MATCH(calcs!P$1,'2018_commission_structure-Start'!$A$21:$I$21,0)),0)</f>
        <v>0</v>
      </c>
      <c r="Q441" s="2">
        <f>IF($G441&gt;J441,MIN($G441-J441,K441-J441)*INDEX('2018_commission_structure-Start'!$A$21:$I$24,MATCH(calcs!$D441,'2018_commission_structure-Start'!$A$21:$A$24,0),MATCH(calcs!Q$1,'2018_commission_structure-Start'!$A$21:$I$21,0)),0)</f>
        <v>0</v>
      </c>
      <c r="R441" s="6">
        <f>IF(G441&gt;K441,(G441-K441)*INDEX('2018_commission_structure-Start'!$A$21:$I$24,MATCH(calcs!$D441,'2018_commission_structure-Start'!$A$21:$A$24,0),MATCH(calcs!R$1,'2018_commission_structure-Start'!$A$21:$I$21,0)),0)</f>
        <v>0</v>
      </c>
      <c r="S441" s="6">
        <f t="shared" si="48"/>
        <v>81667.92</v>
      </c>
      <c r="T441" s="6">
        <f t="shared" si="44"/>
        <v>137074.91999999998</v>
      </c>
    </row>
    <row r="442" spans="1:20" x14ac:dyDescent="0.3">
      <c r="A442">
        <v>3013094990</v>
      </c>
      <c r="B442" t="s">
        <v>870</v>
      </c>
      <c r="C442" t="s">
        <v>871</v>
      </c>
      <c r="D442" t="s">
        <v>7</v>
      </c>
      <c r="E442" s="2">
        <v>58874</v>
      </c>
      <c r="F442">
        <f>COUNTIF(deals_closed!D:D,base_salary!A442)</f>
        <v>11</v>
      </c>
      <c r="G442" s="2">
        <f>SUMIF(deals_closed!D:D,calcs!A442,deals_closed!C:C)</f>
        <v>409689</v>
      </c>
      <c r="H442" s="2">
        <f>VLOOKUP(D442,'2018_commission_structure-Start'!$A$21:$I$24,9,FALSE)</f>
        <v>500000</v>
      </c>
      <c r="I442" s="6">
        <f t="shared" si="45"/>
        <v>625000</v>
      </c>
      <c r="J442" s="9">
        <f t="shared" si="46"/>
        <v>750000</v>
      </c>
      <c r="K442" s="9">
        <f t="shared" si="47"/>
        <v>1000000</v>
      </c>
      <c r="L442" s="8">
        <f t="shared" si="42"/>
        <v>0.81937800000000005</v>
      </c>
      <c r="M442" t="str">
        <f t="shared" si="43"/>
        <v>0-100%</v>
      </c>
      <c r="N442" s="6">
        <f>MIN(H442,G442)*INDEX('2018_commission_structure-Start'!$A$21:$I$24,MATCH(calcs!$D442,'2018_commission_structure-Start'!$A$21:$A$24,0),MATCH(calcs!N$1,'2018_commission_structure-Start'!$A$21:$I$21,0))</f>
        <v>40968.9</v>
      </c>
      <c r="O442" s="2">
        <f>IF($G442&gt;H442,MIN($G442-H442,I442-H442)*INDEX('2018_commission_structure-Start'!$A$21:$I$24,MATCH(calcs!$D442,'2018_commission_structure-Start'!$A$21:$A$24,0),MATCH(calcs!O$1,'2018_commission_structure-Start'!$A$21:$I$21,0)),0)</f>
        <v>0</v>
      </c>
      <c r="P442" s="2">
        <f>IF($G442&gt;I442,MIN($G442-I442,J442-I442)*INDEX('2018_commission_structure-Start'!$A$21:$I$24,MATCH(calcs!$D442,'2018_commission_structure-Start'!$A$21:$A$24,0),MATCH(calcs!P$1,'2018_commission_structure-Start'!$A$21:$I$21,0)),0)</f>
        <v>0</v>
      </c>
      <c r="Q442" s="2">
        <f>IF($G442&gt;J442,MIN($G442-J442,K442-J442)*INDEX('2018_commission_structure-Start'!$A$21:$I$24,MATCH(calcs!$D442,'2018_commission_structure-Start'!$A$21:$A$24,0),MATCH(calcs!Q$1,'2018_commission_structure-Start'!$A$21:$I$21,0)),0)</f>
        <v>0</v>
      </c>
      <c r="R442" s="6">
        <f>IF(G442&gt;K442,(G442-K442)*INDEX('2018_commission_structure-Start'!$A$21:$I$24,MATCH(calcs!$D442,'2018_commission_structure-Start'!$A$21:$A$24,0),MATCH(calcs!R$1,'2018_commission_structure-Start'!$A$21:$I$21,0)),0)</f>
        <v>0</v>
      </c>
      <c r="S442" s="6">
        <f t="shared" si="48"/>
        <v>40968.9</v>
      </c>
      <c r="T442" s="6">
        <f t="shared" si="44"/>
        <v>99842.9</v>
      </c>
    </row>
    <row r="443" spans="1:20" x14ac:dyDescent="0.3">
      <c r="A443">
        <v>4260324861</v>
      </c>
      <c r="B443" t="s">
        <v>872</v>
      </c>
      <c r="C443" t="s">
        <v>873</v>
      </c>
      <c r="D443" t="s">
        <v>29</v>
      </c>
      <c r="E443" s="2">
        <v>78989</v>
      </c>
      <c r="F443">
        <f>COUNTIF(deals_closed!D:D,base_salary!A443)</f>
        <v>27</v>
      </c>
      <c r="G443" s="2">
        <f>SUMIF(deals_closed!D:D,calcs!A443,deals_closed!C:C)</f>
        <v>831331</v>
      </c>
      <c r="H443" s="2">
        <f>VLOOKUP(D443,'2018_commission_structure-Start'!$A$21:$I$24,9,FALSE)</f>
        <v>600000</v>
      </c>
      <c r="I443" s="6">
        <f t="shared" si="45"/>
        <v>750000</v>
      </c>
      <c r="J443" s="9">
        <f t="shared" si="46"/>
        <v>900000</v>
      </c>
      <c r="K443" s="9">
        <f t="shared" si="47"/>
        <v>1200000</v>
      </c>
      <c r="L443" s="8">
        <f t="shared" si="42"/>
        <v>1.3855516666666667</v>
      </c>
      <c r="M443" t="str">
        <f t="shared" si="43"/>
        <v>125-150%</v>
      </c>
      <c r="N443" s="6">
        <f>MIN(H443,G443)*INDEX('2018_commission_structure-Start'!$A$21:$I$24,MATCH(calcs!$D443,'2018_commission_structure-Start'!$A$21:$A$24,0),MATCH(calcs!N$1,'2018_commission_structure-Start'!$A$21:$I$21,0))</f>
        <v>78000</v>
      </c>
      <c r="O443" s="2">
        <f>IF($G443&gt;H443,MIN($G443-H443,I443-H443)*INDEX('2018_commission_structure-Start'!$A$21:$I$24,MATCH(calcs!$D443,'2018_commission_structure-Start'!$A$21:$A$24,0),MATCH(calcs!O$1,'2018_commission_structure-Start'!$A$21:$I$21,0)),0)</f>
        <v>25500.000000000004</v>
      </c>
      <c r="P443" s="2">
        <f>IF($G443&gt;I443,MIN($G443-I443,J443-I443)*INDEX('2018_commission_structure-Start'!$A$21:$I$24,MATCH(calcs!$D443,'2018_commission_structure-Start'!$A$21:$A$24,0),MATCH(calcs!P$1,'2018_commission_structure-Start'!$A$21:$I$21,0)),0)</f>
        <v>17079.509999999998</v>
      </c>
      <c r="Q443" s="2">
        <f>IF($G443&gt;J443,MIN($G443-J443,K443-J443)*INDEX('2018_commission_structure-Start'!$A$21:$I$24,MATCH(calcs!$D443,'2018_commission_structure-Start'!$A$21:$A$24,0),MATCH(calcs!Q$1,'2018_commission_structure-Start'!$A$21:$I$21,0)),0)</f>
        <v>0</v>
      </c>
      <c r="R443" s="6">
        <f>IF(G443&gt;K443,(G443-K443)*INDEX('2018_commission_structure-Start'!$A$21:$I$24,MATCH(calcs!$D443,'2018_commission_structure-Start'!$A$21:$A$24,0),MATCH(calcs!R$1,'2018_commission_structure-Start'!$A$21:$I$21,0)),0)</f>
        <v>0</v>
      </c>
      <c r="S443" s="6">
        <f t="shared" si="48"/>
        <v>120579.51</v>
      </c>
      <c r="T443" s="6">
        <f t="shared" si="44"/>
        <v>199568.51</v>
      </c>
    </row>
    <row r="444" spans="1:20" x14ac:dyDescent="0.3">
      <c r="A444">
        <v>8998375370</v>
      </c>
      <c r="B444" t="s">
        <v>874</v>
      </c>
      <c r="C444" t="s">
        <v>875</v>
      </c>
      <c r="D444" t="s">
        <v>10</v>
      </c>
      <c r="E444" s="2">
        <v>76534</v>
      </c>
      <c r="F444">
        <f>COUNTIF(deals_closed!D:D,base_salary!A444)</f>
        <v>19</v>
      </c>
      <c r="G444" s="2">
        <f>SUMIF(deals_closed!D:D,calcs!A444,deals_closed!C:C)</f>
        <v>667421</v>
      </c>
      <c r="H444" s="2">
        <f>VLOOKUP(D444,'2018_commission_structure-Start'!$A$21:$I$24,9,FALSE)</f>
        <v>750000</v>
      </c>
      <c r="I444" s="6">
        <f t="shared" si="45"/>
        <v>937500</v>
      </c>
      <c r="J444" s="9">
        <f t="shared" si="46"/>
        <v>1125000</v>
      </c>
      <c r="K444" s="9">
        <f t="shared" si="47"/>
        <v>1500000</v>
      </c>
      <c r="L444" s="8">
        <f t="shared" si="42"/>
        <v>0.88989466666666661</v>
      </c>
      <c r="M444" t="str">
        <f t="shared" si="43"/>
        <v>0-100%</v>
      </c>
      <c r="N444" s="6">
        <f>MIN(H444,G444)*INDEX('2018_commission_structure-Start'!$A$21:$I$24,MATCH(calcs!$D444,'2018_commission_structure-Start'!$A$21:$A$24,0),MATCH(calcs!N$1,'2018_commission_structure-Start'!$A$21:$I$21,0))</f>
        <v>100113.15</v>
      </c>
      <c r="O444" s="2">
        <f>IF($G444&gt;H444,MIN($G444-H444,I444-H444)*INDEX('2018_commission_structure-Start'!$A$21:$I$24,MATCH(calcs!$D444,'2018_commission_structure-Start'!$A$21:$A$24,0),MATCH(calcs!O$1,'2018_commission_structure-Start'!$A$21:$I$21,0)),0)</f>
        <v>0</v>
      </c>
      <c r="P444" s="2">
        <f>IF($G444&gt;I444,MIN($G444-I444,J444-I444)*INDEX('2018_commission_structure-Start'!$A$21:$I$24,MATCH(calcs!$D444,'2018_commission_structure-Start'!$A$21:$A$24,0),MATCH(calcs!P$1,'2018_commission_structure-Start'!$A$21:$I$21,0)),0)</f>
        <v>0</v>
      </c>
      <c r="Q444" s="2">
        <f>IF($G444&gt;J444,MIN($G444-J444,K444-J444)*INDEX('2018_commission_structure-Start'!$A$21:$I$24,MATCH(calcs!$D444,'2018_commission_structure-Start'!$A$21:$A$24,0),MATCH(calcs!Q$1,'2018_commission_structure-Start'!$A$21:$I$21,0)),0)</f>
        <v>0</v>
      </c>
      <c r="R444" s="6">
        <f>IF(G444&gt;K444,(G444-K444)*INDEX('2018_commission_structure-Start'!$A$21:$I$24,MATCH(calcs!$D444,'2018_commission_structure-Start'!$A$21:$A$24,0),MATCH(calcs!R$1,'2018_commission_structure-Start'!$A$21:$I$21,0)),0)</f>
        <v>0</v>
      </c>
      <c r="S444" s="6">
        <f t="shared" si="48"/>
        <v>100113.15</v>
      </c>
      <c r="T444" s="6">
        <f t="shared" si="44"/>
        <v>176647.15</v>
      </c>
    </row>
    <row r="445" spans="1:20" x14ac:dyDescent="0.3">
      <c r="A445">
        <v>8545135858</v>
      </c>
      <c r="B445" t="s">
        <v>876</v>
      </c>
      <c r="C445" t="s">
        <v>877</v>
      </c>
      <c r="D445" t="s">
        <v>7</v>
      </c>
      <c r="E445" s="2">
        <v>41563</v>
      </c>
      <c r="F445">
        <f>COUNTIF(deals_closed!D:D,base_salary!A445)</f>
        <v>20</v>
      </c>
      <c r="G445" s="2">
        <f>SUMIF(deals_closed!D:D,calcs!A445,deals_closed!C:C)</f>
        <v>734794</v>
      </c>
      <c r="H445" s="2">
        <f>VLOOKUP(D445,'2018_commission_structure-Start'!$A$21:$I$24,9,FALSE)</f>
        <v>500000</v>
      </c>
      <c r="I445" s="6">
        <f t="shared" si="45"/>
        <v>625000</v>
      </c>
      <c r="J445" s="9">
        <f t="shared" si="46"/>
        <v>750000</v>
      </c>
      <c r="K445" s="9">
        <f t="shared" si="47"/>
        <v>1000000</v>
      </c>
      <c r="L445" s="8">
        <f t="shared" si="42"/>
        <v>1.4695879999999999</v>
      </c>
      <c r="M445" t="str">
        <f t="shared" si="43"/>
        <v>125-150%</v>
      </c>
      <c r="N445" s="6">
        <f>MIN(H445,G445)*INDEX('2018_commission_structure-Start'!$A$21:$I$24,MATCH(calcs!$D445,'2018_commission_structure-Start'!$A$21:$A$24,0),MATCH(calcs!N$1,'2018_commission_structure-Start'!$A$21:$I$21,0))</f>
        <v>50000</v>
      </c>
      <c r="O445" s="2">
        <f>IF($G445&gt;H445,MIN($G445-H445,I445-H445)*INDEX('2018_commission_structure-Start'!$A$21:$I$24,MATCH(calcs!$D445,'2018_commission_structure-Start'!$A$21:$A$24,0),MATCH(calcs!O$1,'2018_commission_structure-Start'!$A$21:$I$21,0)),0)</f>
        <v>18750</v>
      </c>
      <c r="P445" s="2">
        <f>IF($G445&gt;I445,MIN($G445-I445,J445-I445)*INDEX('2018_commission_structure-Start'!$A$21:$I$24,MATCH(calcs!$D445,'2018_commission_structure-Start'!$A$21:$A$24,0),MATCH(calcs!P$1,'2018_commission_structure-Start'!$A$21:$I$21,0)),0)</f>
        <v>19762.919999999998</v>
      </c>
      <c r="Q445" s="2">
        <f>IF($G445&gt;J445,MIN($G445-J445,K445-J445)*INDEX('2018_commission_structure-Start'!$A$21:$I$24,MATCH(calcs!$D445,'2018_commission_structure-Start'!$A$21:$A$24,0),MATCH(calcs!Q$1,'2018_commission_structure-Start'!$A$21:$I$21,0)),0)</f>
        <v>0</v>
      </c>
      <c r="R445" s="6">
        <f>IF(G445&gt;K445,(G445-K445)*INDEX('2018_commission_structure-Start'!$A$21:$I$24,MATCH(calcs!$D445,'2018_commission_structure-Start'!$A$21:$A$24,0),MATCH(calcs!R$1,'2018_commission_structure-Start'!$A$21:$I$21,0)),0)</f>
        <v>0</v>
      </c>
      <c r="S445" s="6">
        <f t="shared" si="48"/>
        <v>88512.92</v>
      </c>
      <c r="T445" s="6">
        <f t="shared" si="44"/>
        <v>130075.92</v>
      </c>
    </row>
    <row r="446" spans="1:20" x14ac:dyDescent="0.3">
      <c r="A446">
        <v>4150450668</v>
      </c>
      <c r="B446" t="s">
        <v>878</v>
      </c>
      <c r="C446" t="s">
        <v>879</v>
      </c>
      <c r="D446" t="s">
        <v>7</v>
      </c>
      <c r="E446" s="2">
        <v>37047</v>
      </c>
      <c r="F446">
        <f>COUNTIF(deals_closed!D:D,base_salary!A446)</f>
        <v>17</v>
      </c>
      <c r="G446" s="2">
        <f>SUMIF(deals_closed!D:D,calcs!A446,deals_closed!C:C)</f>
        <v>559337</v>
      </c>
      <c r="H446" s="2">
        <f>VLOOKUP(D446,'2018_commission_structure-Start'!$A$21:$I$24,9,FALSE)</f>
        <v>500000</v>
      </c>
      <c r="I446" s="6">
        <f t="shared" si="45"/>
        <v>625000</v>
      </c>
      <c r="J446" s="9">
        <f t="shared" si="46"/>
        <v>750000</v>
      </c>
      <c r="K446" s="9">
        <f t="shared" si="47"/>
        <v>1000000</v>
      </c>
      <c r="L446" s="8">
        <f t="shared" si="42"/>
        <v>1.1186739999999999</v>
      </c>
      <c r="M446" t="str">
        <f t="shared" si="43"/>
        <v>100-125%</v>
      </c>
      <c r="N446" s="6">
        <f>MIN(H446,G446)*INDEX('2018_commission_structure-Start'!$A$21:$I$24,MATCH(calcs!$D446,'2018_commission_structure-Start'!$A$21:$A$24,0),MATCH(calcs!N$1,'2018_commission_structure-Start'!$A$21:$I$21,0))</f>
        <v>50000</v>
      </c>
      <c r="O446" s="2">
        <f>IF($G446&gt;H446,MIN($G446-H446,I446-H446)*INDEX('2018_commission_structure-Start'!$A$21:$I$24,MATCH(calcs!$D446,'2018_commission_structure-Start'!$A$21:$A$24,0),MATCH(calcs!O$1,'2018_commission_structure-Start'!$A$21:$I$21,0)),0)</f>
        <v>8900.5499999999993</v>
      </c>
      <c r="P446" s="2">
        <f>IF($G446&gt;I446,MIN($G446-I446,J446-I446)*INDEX('2018_commission_structure-Start'!$A$21:$I$24,MATCH(calcs!$D446,'2018_commission_structure-Start'!$A$21:$A$24,0),MATCH(calcs!P$1,'2018_commission_structure-Start'!$A$21:$I$21,0)),0)</f>
        <v>0</v>
      </c>
      <c r="Q446" s="2">
        <f>IF($G446&gt;J446,MIN($G446-J446,K446-J446)*INDEX('2018_commission_structure-Start'!$A$21:$I$24,MATCH(calcs!$D446,'2018_commission_structure-Start'!$A$21:$A$24,0),MATCH(calcs!Q$1,'2018_commission_structure-Start'!$A$21:$I$21,0)),0)</f>
        <v>0</v>
      </c>
      <c r="R446" s="6">
        <f>IF(G446&gt;K446,(G446-K446)*INDEX('2018_commission_structure-Start'!$A$21:$I$24,MATCH(calcs!$D446,'2018_commission_structure-Start'!$A$21:$A$24,0),MATCH(calcs!R$1,'2018_commission_structure-Start'!$A$21:$I$21,0)),0)</f>
        <v>0</v>
      </c>
      <c r="S446" s="6">
        <f t="shared" si="48"/>
        <v>58900.55</v>
      </c>
      <c r="T446" s="6">
        <f t="shared" si="44"/>
        <v>95947.55</v>
      </c>
    </row>
    <row r="447" spans="1:20" x14ac:dyDescent="0.3">
      <c r="A447">
        <v>689661541</v>
      </c>
      <c r="B447" t="s">
        <v>880</v>
      </c>
      <c r="C447" t="s">
        <v>881</v>
      </c>
      <c r="D447" t="s">
        <v>29</v>
      </c>
      <c r="E447" s="2">
        <v>64134</v>
      </c>
      <c r="F447">
        <f>COUNTIF(deals_closed!D:D,base_salary!A447)</f>
        <v>18</v>
      </c>
      <c r="G447" s="2">
        <f>SUMIF(deals_closed!D:D,calcs!A447,deals_closed!C:C)</f>
        <v>602312</v>
      </c>
      <c r="H447" s="2">
        <f>VLOOKUP(D447,'2018_commission_structure-Start'!$A$21:$I$24,9,FALSE)</f>
        <v>600000</v>
      </c>
      <c r="I447" s="6">
        <f t="shared" si="45"/>
        <v>750000</v>
      </c>
      <c r="J447" s="9">
        <f t="shared" si="46"/>
        <v>900000</v>
      </c>
      <c r="K447" s="9">
        <f t="shared" si="47"/>
        <v>1200000</v>
      </c>
      <c r="L447" s="8">
        <f t="shared" si="42"/>
        <v>1.0038533333333333</v>
      </c>
      <c r="M447" t="str">
        <f t="shared" si="43"/>
        <v>100-125%</v>
      </c>
      <c r="N447" s="6">
        <f>MIN(H447,G447)*INDEX('2018_commission_structure-Start'!$A$21:$I$24,MATCH(calcs!$D447,'2018_commission_structure-Start'!$A$21:$A$24,0),MATCH(calcs!N$1,'2018_commission_structure-Start'!$A$21:$I$21,0))</f>
        <v>78000</v>
      </c>
      <c r="O447" s="2">
        <f>IF($G447&gt;H447,MIN($G447-H447,I447-H447)*INDEX('2018_commission_structure-Start'!$A$21:$I$24,MATCH(calcs!$D447,'2018_commission_structure-Start'!$A$21:$A$24,0),MATCH(calcs!O$1,'2018_commission_structure-Start'!$A$21:$I$21,0)),0)</f>
        <v>393.04</v>
      </c>
      <c r="P447" s="2">
        <f>IF($G447&gt;I447,MIN($G447-I447,J447-I447)*INDEX('2018_commission_structure-Start'!$A$21:$I$24,MATCH(calcs!$D447,'2018_commission_structure-Start'!$A$21:$A$24,0),MATCH(calcs!P$1,'2018_commission_structure-Start'!$A$21:$I$21,0)),0)</f>
        <v>0</v>
      </c>
      <c r="Q447" s="2">
        <f>IF($G447&gt;J447,MIN($G447-J447,K447-J447)*INDEX('2018_commission_structure-Start'!$A$21:$I$24,MATCH(calcs!$D447,'2018_commission_structure-Start'!$A$21:$A$24,0),MATCH(calcs!Q$1,'2018_commission_structure-Start'!$A$21:$I$21,0)),0)</f>
        <v>0</v>
      </c>
      <c r="R447" s="6">
        <f>IF(G447&gt;K447,(G447-K447)*INDEX('2018_commission_structure-Start'!$A$21:$I$24,MATCH(calcs!$D447,'2018_commission_structure-Start'!$A$21:$A$24,0),MATCH(calcs!R$1,'2018_commission_structure-Start'!$A$21:$I$21,0)),0)</f>
        <v>0</v>
      </c>
      <c r="S447" s="6">
        <f t="shared" si="48"/>
        <v>78393.039999999994</v>
      </c>
      <c r="T447" s="6">
        <f t="shared" si="44"/>
        <v>142527.03999999998</v>
      </c>
    </row>
    <row r="448" spans="1:20" x14ac:dyDescent="0.3">
      <c r="A448">
        <v>966588630</v>
      </c>
      <c r="B448" t="s">
        <v>89</v>
      </c>
      <c r="C448" t="s">
        <v>882</v>
      </c>
      <c r="D448" t="s">
        <v>10</v>
      </c>
      <c r="E448" s="2">
        <v>107581</v>
      </c>
      <c r="F448">
        <f>COUNTIF(deals_closed!D:D,base_salary!A448)</f>
        <v>28</v>
      </c>
      <c r="G448" s="2">
        <f>SUMIF(deals_closed!D:D,calcs!A448,deals_closed!C:C)</f>
        <v>973466</v>
      </c>
      <c r="H448" s="2">
        <f>VLOOKUP(D448,'2018_commission_structure-Start'!$A$21:$I$24,9,FALSE)</f>
        <v>750000</v>
      </c>
      <c r="I448" s="6">
        <f t="shared" si="45"/>
        <v>937500</v>
      </c>
      <c r="J448" s="9">
        <f t="shared" si="46"/>
        <v>1125000</v>
      </c>
      <c r="K448" s="9">
        <f t="shared" si="47"/>
        <v>1500000</v>
      </c>
      <c r="L448" s="8">
        <f t="shared" si="42"/>
        <v>1.2979546666666666</v>
      </c>
      <c r="M448" t="str">
        <f t="shared" si="43"/>
        <v>125-150%</v>
      </c>
      <c r="N448" s="6">
        <f>MIN(H448,G448)*INDEX('2018_commission_structure-Start'!$A$21:$I$24,MATCH(calcs!$D448,'2018_commission_structure-Start'!$A$21:$A$24,0),MATCH(calcs!N$1,'2018_commission_structure-Start'!$A$21:$I$21,0))</f>
        <v>112500</v>
      </c>
      <c r="O448" s="2">
        <f>IF($G448&gt;H448,MIN($G448-H448,I448-H448)*INDEX('2018_commission_structure-Start'!$A$21:$I$24,MATCH(calcs!$D448,'2018_commission_structure-Start'!$A$21:$A$24,0),MATCH(calcs!O$1,'2018_commission_structure-Start'!$A$21:$I$21,0)),0)</f>
        <v>35625</v>
      </c>
      <c r="P448" s="2">
        <f>IF($G448&gt;I448,MIN($G448-I448,J448-I448)*INDEX('2018_commission_structure-Start'!$A$21:$I$24,MATCH(calcs!$D448,'2018_commission_structure-Start'!$A$21:$A$24,0),MATCH(calcs!P$1,'2018_commission_structure-Start'!$A$21:$I$21,0)),0)</f>
        <v>8272.18</v>
      </c>
      <c r="Q448" s="2">
        <f>IF($G448&gt;J448,MIN($G448-J448,K448-J448)*INDEX('2018_commission_structure-Start'!$A$21:$I$24,MATCH(calcs!$D448,'2018_commission_structure-Start'!$A$21:$A$24,0),MATCH(calcs!Q$1,'2018_commission_structure-Start'!$A$21:$I$21,0)),0)</f>
        <v>0</v>
      </c>
      <c r="R448" s="6">
        <f>IF(G448&gt;K448,(G448-K448)*INDEX('2018_commission_structure-Start'!$A$21:$I$24,MATCH(calcs!$D448,'2018_commission_structure-Start'!$A$21:$A$24,0),MATCH(calcs!R$1,'2018_commission_structure-Start'!$A$21:$I$21,0)),0)</f>
        <v>0</v>
      </c>
      <c r="S448" s="6">
        <f t="shared" si="48"/>
        <v>156397.18</v>
      </c>
      <c r="T448" s="6">
        <f t="shared" si="44"/>
        <v>263978.18</v>
      </c>
    </row>
    <row r="449" spans="1:20" x14ac:dyDescent="0.3">
      <c r="A449">
        <v>9155356869</v>
      </c>
      <c r="B449" t="s">
        <v>883</v>
      </c>
      <c r="C449" t="s">
        <v>884</v>
      </c>
      <c r="D449" t="s">
        <v>10</v>
      </c>
      <c r="E449" s="2">
        <v>114884</v>
      </c>
      <c r="F449">
        <f>COUNTIF(deals_closed!D:D,base_salary!A449)</f>
        <v>20</v>
      </c>
      <c r="G449" s="2">
        <f>SUMIF(deals_closed!D:D,calcs!A449,deals_closed!C:C)</f>
        <v>633620</v>
      </c>
      <c r="H449" s="2">
        <f>VLOOKUP(D449,'2018_commission_structure-Start'!$A$21:$I$24,9,FALSE)</f>
        <v>750000</v>
      </c>
      <c r="I449" s="6">
        <f t="shared" si="45"/>
        <v>937500</v>
      </c>
      <c r="J449" s="9">
        <f t="shared" si="46"/>
        <v>1125000</v>
      </c>
      <c r="K449" s="9">
        <f t="shared" si="47"/>
        <v>1500000</v>
      </c>
      <c r="L449" s="8">
        <f t="shared" si="42"/>
        <v>0.84482666666666661</v>
      </c>
      <c r="M449" t="str">
        <f t="shared" si="43"/>
        <v>0-100%</v>
      </c>
      <c r="N449" s="6">
        <f>MIN(H449,G449)*INDEX('2018_commission_structure-Start'!$A$21:$I$24,MATCH(calcs!$D449,'2018_commission_structure-Start'!$A$21:$A$24,0),MATCH(calcs!N$1,'2018_commission_structure-Start'!$A$21:$I$21,0))</f>
        <v>95043</v>
      </c>
      <c r="O449" s="2">
        <f>IF($G449&gt;H449,MIN($G449-H449,I449-H449)*INDEX('2018_commission_structure-Start'!$A$21:$I$24,MATCH(calcs!$D449,'2018_commission_structure-Start'!$A$21:$A$24,0),MATCH(calcs!O$1,'2018_commission_structure-Start'!$A$21:$I$21,0)),0)</f>
        <v>0</v>
      </c>
      <c r="P449" s="2">
        <f>IF($G449&gt;I449,MIN($G449-I449,J449-I449)*INDEX('2018_commission_structure-Start'!$A$21:$I$24,MATCH(calcs!$D449,'2018_commission_structure-Start'!$A$21:$A$24,0),MATCH(calcs!P$1,'2018_commission_structure-Start'!$A$21:$I$21,0)),0)</f>
        <v>0</v>
      </c>
      <c r="Q449" s="2">
        <f>IF($G449&gt;J449,MIN($G449-J449,K449-J449)*INDEX('2018_commission_structure-Start'!$A$21:$I$24,MATCH(calcs!$D449,'2018_commission_structure-Start'!$A$21:$A$24,0),MATCH(calcs!Q$1,'2018_commission_structure-Start'!$A$21:$I$21,0)),0)</f>
        <v>0</v>
      </c>
      <c r="R449" s="6">
        <f>IF(G449&gt;K449,(G449-K449)*INDEX('2018_commission_structure-Start'!$A$21:$I$24,MATCH(calcs!$D449,'2018_commission_structure-Start'!$A$21:$A$24,0),MATCH(calcs!R$1,'2018_commission_structure-Start'!$A$21:$I$21,0)),0)</f>
        <v>0</v>
      </c>
      <c r="S449" s="6">
        <f t="shared" si="48"/>
        <v>95043</v>
      </c>
      <c r="T449" s="6">
        <f t="shared" si="44"/>
        <v>209927</v>
      </c>
    </row>
    <row r="450" spans="1:20" x14ac:dyDescent="0.3">
      <c r="A450">
        <v>8419732141</v>
      </c>
      <c r="B450" t="s">
        <v>885</v>
      </c>
      <c r="C450" t="s">
        <v>886</v>
      </c>
      <c r="D450" t="s">
        <v>29</v>
      </c>
      <c r="E450" s="2">
        <v>63701</v>
      </c>
      <c r="F450">
        <f>COUNTIF(deals_closed!D:D,base_salary!A450)</f>
        <v>20</v>
      </c>
      <c r="G450" s="2">
        <f>SUMIF(deals_closed!D:D,calcs!A450,deals_closed!C:C)</f>
        <v>607358</v>
      </c>
      <c r="H450" s="2">
        <f>VLOOKUP(D450,'2018_commission_structure-Start'!$A$21:$I$24,9,FALSE)</f>
        <v>600000</v>
      </c>
      <c r="I450" s="6">
        <f t="shared" si="45"/>
        <v>750000</v>
      </c>
      <c r="J450" s="9">
        <f t="shared" si="46"/>
        <v>900000</v>
      </c>
      <c r="K450" s="9">
        <f t="shared" si="47"/>
        <v>1200000</v>
      </c>
      <c r="L450" s="8">
        <f t="shared" ref="L450:L513" si="49">G450/H450</f>
        <v>1.0122633333333333</v>
      </c>
      <c r="M450" t="str">
        <f t="shared" ref="M450:M513" si="50">IF(L450&lt;=1,"0-100%",IF(L450&lt;=1.25,"100-125%",IF(L450&lt;=1.5,"125-150%",IF(L450&lt;=2,"150-200%","&gt;200%"))))</f>
        <v>100-125%</v>
      </c>
      <c r="N450" s="6">
        <f>MIN(H450,G450)*INDEX('2018_commission_structure-Start'!$A$21:$I$24,MATCH(calcs!$D450,'2018_commission_structure-Start'!$A$21:$A$24,0),MATCH(calcs!N$1,'2018_commission_structure-Start'!$A$21:$I$21,0))</f>
        <v>78000</v>
      </c>
      <c r="O450" s="2">
        <f>IF($G450&gt;H450,MIN($G450-H450,I450-H450)*INDEX('2018_commission_structure-Start'!$A$21:$I$24,MATCH(calcs!$D450,'2018_commission_structure-Start'!$A$21:$A$24,0),MATCH(calcs!O$1,'2018_commission_structure-Start'!$A$21:$I$21,0)),0)</f>
        <v>1250.8600000000001</v>
      </c>
      <c r="P450" s="2">
        <f>IF($G450&gt;I450,MIN($G450-I450,J450-I450)*INDEX('2018_commission_structure-Start'!$A$21:$I$24,MATCH(calcs!$D450,'2018_commission_structure-Start'!$A$21:$A$24,0),MATCH(calcs!P$1,'2018_commission_structure-Start'!$A$21:$I$21,0)),0)</f>
        <v>0</v>
      </c>
      <c r="Q450" s="2">
        <f>IF($G450&gt;J450,MIN($G450-J450,K450-J450)*INDEX('2018_commission_structure-Start'!$A$21:$I$24,MATCH(calcs!$D450,'2018_commission_structure-Start'!$A$21:$A$24,0),MATCH(calcs!Q$1,'2018_commission_structure-Start'!$A$21:$I$21,0)),0)</f>
        <v>0</v>
      </c>
      <c r="R450" s="6">
        <f>IF(G450&gt;K450,(G450-K450)*INDEX('2018_commission_structure-Start'!$A$21:$I$24,MATCH(calcs!$D450,'2018_commission_structure-Start'!$A$21:$A$24,0),MATCH(calcs!R$1,'2018_commission_structure-Start'!$A$21:$I$21,0)),0)</f>
        <v>0</v>
      </c>
      <c r="S450" s="6">
        <f t="shared" si="48"/>
        <v>79250.86</v>
      </c>
      <c r="T450" s="6">
        <f t="shared" ref="T450:T513" si="51">S450+E450</f>
        <v>142951.85999999999</v>
      </c>
    </row>
    <row r="451" spans="1:20" x14ac:dyDescent="0.3">
      <c r="A451">
        <v>5837066497</v>
      </c>
      <c r="B451" t="s">
        <v>887</v>
      </c>
      <c r="C451" t="s">
        <v>888</v>
      </c>
      <c r="D451" t="s">
        <v>10</v>
      </c>
      <c r="E451" s="2">
        <v>101019</v>
      </c>
      <c r="F451">
        <f>COUNTIF(deals_closed!D:D,base_salary!A451)</f>
        <v>13</v>
      </c>
      <c r="G451" s="2">
        <f>SUMIF(deals_closed!D:D,calcs!A451,deals_closed!C:C)</f>
        <v>455822</v>
      </c>
      <c r="H451" s="2">
        <f>VLOOKUP(D451,'2018_commission_structure-Start'!$A$21:$I$24,9,FALSE)</f>
        <v>750000</v>
      </c>
      <c r="I451" s="6">
        <f t="shared" ref="I451:I514" si="52">H451*1.25</f>
        <v>937500</v>
      </c>
      <c r="J451" s="9">
        <f t="shared" ref="J451:J514" si="53">H451*1.5</f>
        <v>1125000</v>
      </c>
      <c r="K451" s="9">
        <f t="shared" ref="K451:K514" si="54">H451*2</f>
        <v>1500000</v>
      </c>
      <c r="L451" s="8">
        <f t="shared" si="49"/>
        <v>0.60776266666666667</v>
      </c>
      <c r="M451" t="str">
        <f t="shared" si="50"/>
        <v>0-100%</v>
      </c>
      <c r="N451" s="6">
        <f>MIN(H451,G451)*INDEX('2018_commission_structure-Start'!$A$21:$I$24,MATCH(calcs!$D451,'2018_commission_structure-Start'!$A$21:$A$24,0),MATCH(calcs!N$1,'2018_commission_structure-Start'!$A$21:$I$21,0))</f>
        <v>68373.3</v>
      </c>
      <c r="O451" s="2">
        <f>IF($G451&gt;H451,MIN($G451-H451,I451-H451)*INDEX('2018_commission_structure-Start'!$A$21:$I$24,MATCH(calcs!$D451,'2018_commission_structure-Start'!$A$21:$A$24,0),MATCH(calcs!O$1,'2018_commission_structure-Start'!$A$21:$I$21,0)),0)</f>
        <v>0</v>
      </c>
      <c r="P451" s="2">
        <f>IF($G451&gt;I451,MIN($G451-I451,J451-I451)*INDEX('2018_commission_structure-Start'!$A$21:$I$24,MATCH(calcs!$D451,'2018_commission_structure-Start'!$A$21:$A$24,0),MATCH(calcs!P$1,'2018_commission_structure-Start'!$A$21:$I$21,0)),0)</f>
        <v>0</v>
      </c>
      <c r="Q451" s="2">
        <f>IF($G451&gt;J451,MIN($G451-J451,K451-J451)*INDEX('2018_commission_structure-Start'!$A$21:$I$24,MATCH(calcs!$D451,'2018_commission_structure-Start'!$A$21:$A$24,0),MATCH(calcs!Q$1,'2018_commission_structure-Start'!$A$21:$I$21,0)),0)</f>
        <v>0</v>
      </c>
      <c r="R451" s="6">
        <f>IF(G451&gt;K451,(G451-K451)*INDEX('2018_commission_structure-Start'!$A$21:$I$24,MATCH(calcs!$D451,'2018_commission_structure-Start'!$A$21:$A$24,0),MATCH(calcs!R$1,'2018_commission_structure-Start'!$A$21:$I$21,0)),0)</f>
        <v>0</v>
      </c>
      <c r="S451" s="6">
        <f t="shared" ref="S451:S514" si="55">SUM(N451:R451)</f>
        <v>68373.3</v>
      </c>
      <c r="T451" s="6">
        <f t="shared" si="51"/>
        <v>169392.3</v>
      </c>
    </row>
    <row r="452" spans="1:20" x14ac:dyDescent="0.3">
      <c r="A452">
        <v>4398950745</v>
      </c>
      <c r="B452" t="s">
        <v>889</v>
      </c>
      <c r="C452" t="s">
        <v>890</v>
      </c>
      <c r="D452" t="s">
        <v>7</v>
      </c>
      <c r="E452" s="2">
        <v>56956</v>
      </c>
      <c r="F452">
        <f>COUNTIF(deals_closed!D:D,base_salary!A452)</f>
        <v>23</v>
      </c>
      <c r="G452" s="2">
        <f>SUMIF(deals_closed!D:D,calcs!A452,deals_closed!C:C)</f>
        <v>820679</v>
      </c>
      <c r="H452" s="2">
        <f>VLOOKUP(D452,'2018_commission_structure-Start'!$A$21:$I$24,9,FALSE)</f>
        <v>500000</v>
      </c>
      <c r="I452" s="6">
        <f t="shared" si="52"/>
        <v>625000</v>
      </c>
      <c r="J452" s="9">
        <f t="shared" si="53"/>
        <v>750000</v>
      </c>
      <c r="K452" s="9">
        <f t="shared" si="54"/>
        <v>1000000</v>
      </c>
      <c r="L452" s="8">
        <f t="shared" si="49"/>
        <v>1.6413580000000001</v>
      </c>
      <c r="M452" t="str">
        <f t="shared" si="50"/>
        <v>150-200%</v>
      </c>
      <c r="N452" s="6">
        <f>MIN(H452,G452)*INDEX('2018_commission_structure-Start'!$A$21:$I$24,MATCH(calcs!$D452,'2018_commission_structure-Start'!$A$21:$A$24,0),MATCH(calcs!N$1,'2018_commission_structure-Start'!$A$21:$I$21,0))</f>
        <v>50000</v>
      </c>
      <c r="O452" s="2">
        <f>IF($G452&gt;H452,MIN($G452-H452,I452-H452)*INDEX('2018_commission_structure-Start'!$A$21:$I$24,MATCH(calcs!$D452,'2018_commission_structure-Start'!$A$21:$A$24,0),MATCH(calcs!O$1,'2018_commission_structure-Start'!$A$21:$I$21,0)),0)</f>
        <v>18750</v>
      </c>
      <c r="P452" s="2">
        <f>IF($G452&gt;I452,MIN($G452-I452,J452-I452)*INDEX('2018_commission_structure-Start'!$A$21:$I$24,MATCH(calcs!$D452,'2018_commission_structure-Start'!$A$21:$A$24,0),MATCH(calcs!P$1,'2018_commission_structure-Start'!$A$21:$I$21,0)),0)</f>
        <v>22500</v>
      </c>
      <c r="Q452" s="2">
        <f>IF($G452&gt;J452,MIN($G452-J452,K452-J452)*INDEX('2018_commission_structure-Start'!$A$21:$I$24,MATCH(calcs!$D452,'2018_commission_structure-Start'!$A$21:$A$24,0),MATCH(calcs!Q$1,'2018_commission_structure-Start'!$A$21:$I$21,0)),0)</f>
        <v>15549.38</v>
      </c>
      <c r="R452" s="6">
        <f>IF(G452&gt;K452,(G452-K452)*INDEX('2018_commission_structure-Start'!$A$21:$I$24,MATCH(calcs!$D452,'2018_commission_structure-Start'!$A$21:$A$24,0),MATCH(calcs!R$1,'2018_commission_structure-Start'!$A$21:$I$21,0)),0)</f>
        <v>0</v>
      </c>
      <c r="S452" s="6">
        <f t="shared" si="55"/>
        <v>106799.38</v>
      </c>
      <c r="T452" s="6">
        <f t="shared" si="51"/>
        <v>163755.38</v>
      </c>
    </row>
    <row r="453" spans="1:20" x14ac:dyDescent="0.3">
      <c r="A453">
        <v>9447906176</v>
      </c>
      <c r="B453" t="s">
        <v>891</v>
      </c>
      <c r="C453" t="s">
        <v>892</v>
      </c>
      <c r="D453" t="s">
        <v>7</v>
      </c>
      <c r="E453" s="2">
        <v>54699</v>
      </c>
      <c r="F453">
        <f>COUNTIF(deals_closed!D:D,base_salary!A453)</f>
        <v>17</v>
      </c>
      <c r="G453" s="2">
        <f>SUMIF(deals_closed!D:D,calcs!A453,deals_closed!C:C)</f>
        <v>550688</v>
      </c>
      <c r="H453" s="2">
        <f>VLOOKUP(D453,'2018_commission_structure-Start'!$A$21:$I$24,9,FALSE)</f>
        <v>500000</v>
      </c>
      <c r="I453" s="6">
        <f t="shared" si="52"/>
        <v>625000</v>
      </c>
      <c r="J453" s="9">
        <f t="shared" si="53"/>
        <v>750000</v>
      </c>
      <c r="K453" s="9">
        <f t="shared" si="54"/>
        <v>1000000</v>
      </c>
      <c r="L453" s="8">
        <f t="shared" si="49"/>
        <v>1.1013759999999999</v>
      </c>
      <c r="M453" t="str">
        <f t="shared" si="50"/>
        <v>100-125%</v>
      </c>
      <c r="N453" s="6">
        <f>MIN(H453,G453)*INDEX('2018_commission_structure-Start'!$A$21:$I$24,MATCH(calcs!$D453,'2018_commission_structure-Start'!$A$21:$A$24,0),MATCH(calcs!N$1,'2018_commission_structure-Start'!$A$21:$I$21,0))</f>
        <v>50000</v>
      </c>
      <c r="O453" s="2">
        <f>IF($G453&gt;H453,MIN($G453-H453,I453-H453)*INDEX('2018_commission_structure-Start'!$A$21:$I$24,MATCH(calcs!$D453,'2018_commission_structure-Start'!$A$21:$A$24,0),MATCH(calcs!O$1,'2018_commission_structure-Start'!$A$21:$I$21,0)),0)</f>
        <v>7603.2</v>
      </c>
      <c r="P453" s="2">
        <f>IF($G453&gt;I453,MIN($G453-I453,J453-I453)*INDEX('2018_commission_structure-Start'!$A$21:$I$24,MATCH(calcs!$D453,'2018_commission_structure-Start'!$A$21:$A$24,0),MATCH(calcs!P$1,'2018_commission_structure-Start'!$A$21:$I$21,0)),0)</f>
        <v>0</v>
      </c>
      <c r="Q453" s="2">
        <f>IF($G453&gt;J453,MIN($G453-J453,K453-J453)*INDEX('2018_commission_structure-Start'!$A$21:$I$24,MATCH(calcs!$D453,'2018_commission_structure-Start'!$A$21:$A$24,0),MATCH(calcs!Q$1,'2018_commission_structure-Start'!$A$21:$I$21,0)),0)</f>
        <v>0</v>
      </c>
      <c r="R453" s="6">
        <f>IF(G453&gt;K453,(G453-K453)*INDEX('2018_commission_structure-Start'!$A$21:$I$24,MATCH(calcs!$D453,'2018_commission_structure-Start'!$A$21:$A$24,0),MATCH(calcs!R$1,'2018_commission_structure-Start'!$A$21:$I$21,0)),0)</f>
        <v>0</v>
      </c>
      <c r="S453" s="6">
        <f t="shared" si="55"/>
        <v>57603.199999999997</v>
      </c>
      <c r="T453" s="6">
        <f t="shared" si="51"/>
        <v>112302.2</v>
      </c>
    </row>
    <row r="454" spans="1:20" x14ac:dyDescent="0.3">
      <c r="A454">
        <v>4049350750</v>
      </c>
      <c r="B454" t="s">
        <v>893</v>
      </c>
      <c r="C454" t="s">
        <v>894</v>
      </c>
      <c r="D454" t="s">
        <v>10</v>
      </c>
      <c r="E454" s="2">
        <v>87223</v>
      </c>
      <c r="F454">
        <f>COUNTIF(deals_closed!D:D,base_salary!A454)</f>
        <v>14</v>
      </c>
      <c r="G454" s="2">
        <f>SUMIF(deals_closed!D:D,calcs!A454,deals_closed!C:C)</f>
        <v>486361</v>
      </c>
      <c r="H454" s="2">
        <f>VLOOKUP(D454,'2018_commission_structure-Start'!$A$21:$I$24,9,FALSE)</f>
        <v>750000</v>
      </c>
      <c r="I454" s="6">
        <f t="shared" si="52"/>
        <v>937500</v>
      </c>
      <c r="J454" s="9">
        <f t="shared" si="53"/>
        <v>1125000</v>
      </c>
      <c r="K454" s="9">
        <f t="shared" si="54"/>
        <v>1500000</v>
      </c>
      <c r="L454" s="8">
        <f t="shared" si="49"/>
        <v>0.64848133333333335</v>
      </c>
      <c r="M454" t="str">
        <f t="shared" si="50"/>
        <v>0-100%</v>
      </c>
      <c r="N454" s="6">
        <f>MIN(H454,G454)*INDEX('2018_commission_structure-Start'!$A$21:$I$24,MATCH(calcs!$D454,'2018_commission_structure-Start'!$A$21:$A$24,0),MATCH(calcs!N$1,'2018_commission_structure-Start'!$A$21:$I$21,0))</f>
        <v>72954.149999999994</v>
      </c>
      <c r="O454" s="2">
        <f>IF($G454&gt;H454,MIN($G454-H454,I454-H454)*INDEX('2018_commission_structure-Start'!$A$21:$I$24,MATCH(calcs!$D454,'2018_commission_structure-Start'!$A$21:$A$24,0),MATCH(calcs!O$1,'2018_commission_structure-Start'!$A$21:$I$21,0)),0)</f>
        <v>0</v>
      </c>
      <c r="P454" s="2">
        <f>IF($G454&gt;I454,MIN($G454-I454,J454-I454)*INDEX('2018_commission_structure-Start'!$A$21:$I$24,MATCH(calcs!$D454,'2018_commission_structure-Start'!$A$21:$A$24,0),MATCH(calcs!P$1,'2018_commission_structure-Start'!$A$21:$I$21,0)),0)</f>
        <v>0</v>
      </c>
      <c r="Q454" s="2">
        <f>IF($G454&gt;J454,MIN($G454-J454,K454-J454)*INDEX('2018_commission_structure-Start'!$A$21:$I$24,MATCH(calcs!$D454,'2018_commission_structure-Start'!$A$21:$A$24,0),MATCH(calcs!Q$1,'2018_commission_structure-Start'!$A$21:$I$21,0)),0)</f>
        <v>0</v>
      </c>
      <c r="R454" s="6">
        <f>IF(G454&gt;K454,(G454-K454)*INDEX('2018_commission_structure-Start'!$A$21:$I$24,MATCH(calcs!$D454,'2018_commission_structure-Start'!$A$21:$A$24,0),MATCH(calcs!R$1,'2018_commission_structure-Start'!$A$21:$I$21,0)),0)</f>
        <v>0</v>
      </c>
      <c r="S454" s="6">
        <f t="shared" si="55"/>
        <v>72954.149999999994</v>
      </c>
      <c r="T454" s="6">
        <f t="shared" si="51"/>
        <v>160177.15</v>
      </c>
    </row>
    <row r="455" spans="1:20" x14ac:dyDescent="0.3">
      <c r="A455">
        <v>2070860833</v>
      </c>
      <c r="B455" t="s">
        <v>895</v>
      </c>
      <c r="C455" t="s">
        <v>896</v>
      </c>
      <c r="D455" t="s">
        <v>29</v>
      </c>
      <c r="E455" s="2">
        <v>73508</v>
      </c>
      <c r="F455">
        <f>COUNTIF(deals_closed!D:D,base_salary!A455)</f>
        <v>19</v>
      </c>
      <c r="G455" s="2">
        <f>SUMIF(deals_closed!D:D,calcs!A455,deals_closed!C:C)</f>
        <v>746779</v>
      </c>
      <c r="H455" s="2">
        <f>VLOOKUP(D455,'2018_commission_structure-Start'!$A$21:$I$24,9,FALSE)</f>
        <v>600000</v>
      </c>
      <c r="I455" s="6">
        <f t="shared" si="52"/>
        <v>750000</v>
      </c>
      <c r="J455" s="9">
        <f t="shared" si="53"/>
        <v>900000</v>
      </c>
      <c r="K455" s="9">
        <f t="shared" si="54"/>
        <v>1200000</v>
      </c>
      <c r="L455" s="8">
        <f t="shared" si="49"/>
        <v>1.2446316666666666</v>
      </c>
      <c r="M455" t="str">
        <f t="shared" si="50"/>
        <v>100-125%</v>
      </c>
      <c r="N455" s="6">
        <f>MIN(H455,G455)*INDEX('2018_commission_structure-Start'!$A$21:$I$24,MATCH(calcs!$D455,'2018_commission_structure-Start'!$A$21:$A$24,0),MATCH(calcs!N$1,'2018_commission_structure-Start'!$A$21:$I$21,0))</f>
        <v>78000</v>
      </c>
      <c r="O455" s="2">
        <f>IF($G455&gt;H455,MIN($G455-H455,I455-H455)*INDEX('2018_commission_structure-Start'!$A$21:$I$24,MATCH(calcs!$D455,'2018_commission_structure-Start'!$A$21:$A$24,0),MATCH(calcs!O$1,'2018_commission_structure-Start'!$A$21:$I$21,0)),0)</f>
        <v>24952.43</v>
      </c>
      <c r="P455" s="2">
        <f>IF($G455&gt;I455,MIN($G455-I455,J455-I455)*INDEX('2018_commission_structure-Start'!$A$21:$I$24,MATCH(calcs!$D455,'2018_commission_structure-Start'!$A$21:$A$24,0),MATCH(calcs!P$1,'2018_commission_structure-Start'!$A$21:$I$21,0)),0)</f>
        <v>0</v>
      </c>
      <c r="Q455" s="2">
        <f>IF($G455&gt;J455,MIN($G455-J455,K455-J455)*INDEX('2018_commission_structure-Start'!$A$21:$I$24,MATCH(calcs!$D455,'2018_commission_structure-Start'!$A$21:$A$24,0),MATCH(calcs!Q$1,'2018_commission_structure-Start'!$A$21:$I$21,0)),0)</f>
        <v>0</v>
      </c>
      <c r="R455" s="6">
        <f>IF(G455&gt;K455,(G455-K455)*INDEX('2018_commission_structure-Start'!$A$21:$I$24,MATCH(calcs!$D455,'2018_commission_structure-Start'!$A$21:$A$24,0),MATCH(calcs!R$1,'2018_commission_structure-Start'!$A$21:$I$21,0)),0)</f>
        <v>0</v>
      </c>
      <c r="S455" s="6">
        <f t="shared" si="55"/>
        <v>102952.43</v>
      </c>
      <c r="T455" s="6">
        <f t="shared" si="51"/>
        <v>176460.43</v>
      </c>
    </row>
    <row r="456" spans="1:20" x14ac:dyDescent="0.3">
      <c r="A456">
        <v>5000631609</v>
      </c>
      <c r="B456" t="s">
        <v>897</v>
      </c>
      <c r="C456" t="s">
        <v>898</v>
      </c>
      <c r="D456" t="s">
        <v>7</v>
      </c>
      <c r="E456" s="2">
        <v>59055</v>
      </c>
      <c r="F456">
        <f>COUNTIF(deals_closed!D:D,base_salary!A456)</f>
        <v>23</v>
      </c>
      <c r="G456" s="2">
        <f>SUMIF(deals_closed!D:D,calcs!A456,deals_closed!C:C)</f>
        <v>834217</v>
      </c>
      <c r="H456" s="2">
        <f>VLOOKUP(D456,'2018_commission_structure-Start'!$A$21:$I$24,9,FALSE)</f>
        <v>500000</v>
      </c>
      <c r="I456" s="6">
        <f t="shared" si="52"/>
        <v>625000</v>
      </c>
      <c r="J456" s="9">
        <f t="shared" si="53"/>
        <v>750000</v>
      </c>
      <c r="K456" s="9">
        <f t="shared" si="54"/>
        <v>1000000</v>
      </c>
      <c r="L456" s="8">
        <f t="shared" si="49"/>
        <v>1.668434</v>
      </c>
      <c r="M456" t="str">
        <f t="shared" si="50"/>
        <v>150-200%</v>
      </c>
      <c r="N456" s="6">
        <f>MIN(H456,G456)*INDEX('2018_commission_structure-Start'!$A$21:$I$24,MATCH(calcs!$D456,'2018_commission_structure-Start'!$A$21:$A$24,0),MATCH(calcs!N$1,'2018_commission_structure-Start'!$A$21:$I$21,0))</f>
        <v>50000</v>
      </c>
      <c r="O456" s="2">
        <f>IF($G456&gt;H456,MIN($G456-H456,I456-H456)*INDEX('2018_commission_structure-Start'!$A$21:$I$24,MATCH(calcs!$D456,'2018_commission_structure-Start'!$A$21:$A$24,0),MATCH(calcs!O$1,'2018_commission_structure-Start'!$A$21:$I$21,0)),0)</f>
        <v>18750</v>
      </c>
      <c r="P456" s="2">
        <f>IF($G456&gt;I456,MIN($G456-I456,J456-I456)*INDEX('2018_commission_structure-Start'!$A$21:$I$24,MATCH(calcs!$D456,'2018_commission_structure-Start'!$A$21:$A$24,0),MATCH(calcs!P$1,'2018_commission_structure-Start'!$A$21:$I$21,0)),0)</f>
        <v>22500</v>
      </c>
      <c r="Q456" s="2">
        <f>IF($G456&gt;J456,MIN($G456-J456,K456-J456)*INDEX('2018_commission_structure-Start'!$A$21:$I$24,MATCH(calcs!$D456,'2018_commission_structure-Start'!$A$21:$A$24,0),MATCH(calcs!Q$1,'2018_commission_structure-Start'!$A$21:$I$21,0)),0)</f>
        <v>18527.740000000002</v>
      </c>
      <c r="R456" s="6">
        <f>IF(G456&gt;K456,(G456-K456)*INDEX('2018_commission_structure-Start'!$A$21:$I$24,MATCH(calcs!$D456,'2018_commission_structure-Start'!$A$21:$A$24,0),MATCH(calcs!R$1,'2018_commission_structure-Start'!$A$21:$I$21,0)),0)</f>
        <v>0</v>
      </c>
      <c r="S456" s="6">
        <f t="shared" si="55"/>
        <v>109777.74</v>
      </c>
      <c r="T456" s="6">
        <f t="shared" si="51"/>
        <v>168832.74</v>
      </c>
    </row>
    <row r="457" spans="1:20" x14ac:dyDescent="0.3">
      <c r="A457">
        <v>8507800106</v>
      </c>
      <c r="B457" t="s">
        <v>899</v>
      </c>
      <c r="C457" t="s">
        <v>900</v>
      </c>
      <c r="D457" t="s">
        <v>7</v>
      </c>
      <c r="E457" s="2">
        <v>48566</v>
      </c>
      <c r="F457">
        <f>COUNTIF(deals_closed!D:D,base_salary!A457)</f>
        <v>23</v>
      </c>
      <c r="G457" s="2">
        <f>SUMIF(deals_closed!D:D,calcs!A457,deals_closed!C:C)</f>
        <v>726495</v>
      </c>
      <c r="H457" s="2">
        <f>VLOOKUP(D457,'2018_commission_structure-Start'!$A$21:$I$24,9,FALSE)</f>
        <v>500000</v>
      </c>
      <c r="I457" s="6">
        <f t="shared" si="52"/>
        <v>625000</v>
      </c>
      <c r="J457" s="9">
        <f t="shared" si="53"/>
        <v>750000</v>
      </c>
      <c r="K457" s="9">
        <f t="shared" si="54"/>
        <v>1000000</v>
      </c>
      <c r="L457" s="8">
        <f t="shared" si="49"/>
        <v>1.45299</v>
      </c>
      <c r="M457" t="str">
        <f t="shared" si="50"/>
        <v>125-150%</v>
      </c>
      <c r="N457" s="6">
        <f>MIN(H457,G457)*INDEX('2018_commission_structure-Start'!$A$21:$I$24,MATCH(calcs!$D457,'2018_commission_structure-Start'!$A$21:$A$24,0),MATCH(calcs!N$1,'2018_commission_structure-Start'!$A$21:$I$21,0))</f>
        <v>50000</v>
      </c>
      <c r="O457" s="2">
        <f>IF($G457&gt;H457,MIN($G457-H457,I457-H457)*INDEX('2018_commission_structure-Start'!$A$21:$I$24,MATCH(calcs!$D457,'2018_commission_structure-Start'!$A$21:$A$24,0),MATCH(calcs!O$1,'2018_commission_structure-Start'!$A$21:$I$21,0)),0)</f>
        <v>18750</v>
      </c>
      <c r="P457" s="2">
        <f>IF($G457&gt;I457,MIN($G457-I457,J457-I457)*INDEX('2018_commission_structure-Start'!$A$21:$I$24,MATCH(calcs!$D457,'2018_commission_structure-Start'!$A$21:$A$24,0),MATCH(calcs!P$1,'2018_commission_structure-Start'!$A$21:$I$21,0)),0)</f>
        <v>18269.099999999999</v>
      </c>
      <c r="Q457" s="2">
        <f>IF($G457&gt;J457,MIN($G457-J457,K457-J457)*INDEX('2018_commission_structure-Start'!$A$21:$I$24,MATCH(calcs!$D457,'2018_commission_structure-Start'!$A$21:$A$24,0),MATCH(calcs!Q$1,'2018_commission_structure-Start'!$A$21:$I$21,0)),0)</f>
        <v>0</v>
      </c>
      <c r="R457" s="6">
        <f>IF(G457&gt;K457,(G457-K457)*INDEX('2018_commission_structure-Start'!$A$21:$I$24,MATCH(calcs!$D457,'2018_commission_structure-Start'!$A$21:$A$24,0),MATCH(calcs!R$1,'2018_commission_structure-Start'!$A$21:$I$21,0)),0)</f>
        <v>0</v>
      </c>
      <c r="S457" s="6">
        <f t="shared" si="55"/>
        <v>87019.1</v>
      </c>
      <c r="T457" s="6">
        <f t="shared" si="51"/>
        <v>135585.1</v>
      </c>
    </row>
    <row r="458" spans="1:20" x14ac:dyDescent="0.3">
      <c r="A458">
        <v>4525743115</v>
      </c>
      <c r="B458" t="s">
        <v>901</v>
      </c>
      <c r="C458" t="s">
        <v>902</v>
      </c>
      <c r="D458" t="s">
        <v>10</v>
      </c>
      <c r="E458" s="2">
        <v>96928</v>
      </c>
      <c r="F458">
        <f>COUNTIF(deals_closed!D:D,base_salary!A458)</f>
        <v>25</v>
      </c>
      <c r="G458" s="2">
        <f>SUMIF(deals_closed!D:D,calcs!A458,deals_closed!C:C)</f>
        <v>938038</v>
      </c>
      <c r="H458" s="2">
        <f>VLOOKUP(D458,'2018_commission_structure-Start'!$A$21:$I$24,9,FALSE)</f>
        <v>750000</v>
      </c>
      <c r="I458" s="6">
        <f t="shared" si="52"/>
        <v>937500</v>
      </c>
      <c r="J458" s="9">
        <f t="shared" si="53"/>
        <v>1125000</v>
      </c>
      <c r="K458" s="9">
        <f t="shared" si="54"/>
        <v>1500000</v>
      </c>
      <c r="L458" s="8">
        <f t="shared" si="49"/>
        <v>1.2507173333333332</v>
      </c>
      <c r="M458" t="str">
        <f t="shared" si="50"/>
        <v>125-150%</v>
      </c>
      <c r="N458" s="6">
        <f>MIN(H458,G458)*INDEX('2018_commission_structure-Start'!$A$21:$I$24,MATCH(calcs!$D458,'2018_commission_structure-Start'!$A$21:$A$24,0),MATCH(calcs!N$1,'2018_commission_structure-Start'!$A$21:$I$21,0))</f>
        <v>112500</v>
      </c>
      <c r="O458" s="2">
        <f>IF($G458&gt;H458,MIN($G458-H458,I458-H458)*INDEX('2018_commission_structure-Start'!$A$21:$I$24,MATCH(calcs!$D458,'2018_commission_structure-Start'!$A$21:$A$24,0),MATCH(calcs!O$1,'2018_commission_structure-Start'!$A$21:$I$21,0)),0)</f>
        <v>35625</v>
      </c>
      <c r="P458" s="2">
        <f>IF($G458&gt;I458,MIN($G458-I458,J458-I458)*INDEX('2018_commission_structure-Start'!$A$21:$I$24,MATCH(calcs!$D458,'2018_commission_structure-Start'!$A$21:$A$24,0),MATCH(calcs!P$1,'2018_commission_structure-Start'!$A$21:$I$21,0)),0)</f>
        <v>123.74000000000001</v>
      </c>
      <c r="Q458" s="2">
        <f>IF($G458&gt;J458,MIN($G458-J458,K458-J458)*INDEX('2018_commission_structure-Start'!$A$21:$I$24,MATCH(calcs!$D458,'2018_commission_structure-Start'!$A$21:$A$24,0),MATCH(calcs!Q$1,'2018_commission_structure-Start'!$A$21:$I$21,0)),0)</f>
        <v>0</v>
      </c>
      <c r="R458" s="6">
        <f>IF(G458&gt;K458,(G458-K458)*INDEX('2018_commission_structure-Start'!$A$21:$I$24,MATCH(calcs!$D458,'2018_commission_structure-Start'!$A$21:$A$24,0),MATCH(calcs!R$1,'2018_commission_structure-Start'!$A$21:$I$21,0)),0)</f>
        <v>0</v>
      </c>
      <c r="S458" s="6">
        <f t="shared" si="55"/>
        <v>148248.74</v>
      </c>
      <c r="T458" s="6">
        <f t="shared" si="51"/>
        <v>245176.74</v>
      </c>
    </row>
    <row r="459" spans="1:20" x14ac:dyDescent="0.3">
      <c r="A459">
        <v>3409869514</v>
      </c>
      <c r="B459" t="s">
        <v>903</v>
      </c>
      <c r="C459" t="s">
        <v>904</v>
      </c>
      <c r="D459" t="s">
        <v>7</v>
      </c>
      <c r="E459" s="2">
        <v>47831</v>
      </c>
      <c r="F459">
        <f>COUNTIF(deals_closed!D:D,base_salary!A459)</f>
        <v>23</v>
      </c>
      <c r="G459" s="2">
        <f>SUMIF(deals_closed!D:D,calcs!A459,deals_closed!C:C)</f>
        <v>818109</v>
      </c>
      <c r="H459" s="2">
        <f>VLOOKUP(D459,'2018_commission_structure-Start'!$A$21:$I$24,9,FALSE)</f>
        <v>500000</v>
      </c>
      <c r="I459" s="6">
        <f t="shared" si="52"/>
        <v>625000</v>
      </c>
      <c r="J459" s="9">
        <f t="shared" si="53"/>
        <v>750000</v>
      </c>
      <c r="K459" s="9">
        <f t="shared" si="54"/>
        <v>1000000</v>
      </c>
      <c r="L459" s="8">
        <f t="shared" si="49"/>
        <v>1.636218</v>
      </c>
      <c r="M459" t="str">
        <f t="shared" si="50"/>
        <v>150-200%</v>
      </c>
      <c r="N459" s="6">
        <f>MIN(H459,G459)*INDEX('2018_commission_structure-Start'!$A$21:$I$24,MATCH(calcs!$D459,'2018_commission_structure-Start'!$A$21:$A$24,0),MATCH(calcs!N$1,'2018_commission_structure-Start'!$A$21:$I$21,0))</f>
        <v>50000</v>
      </c>
      <c r="O459" s="2">
        <f>IF($G459&gt;H459,MIN($G459-H459,I459-H459)*INDEX('2018_commission_structure-Start'!$A$21:$I$24,MATCH(calcs!$D459,'2018_commission_structure-Start'!$A$21:$A$24,0),MATCH(calcs!O$1,'2018_commission_structure-Start'!$A$21:$I$21,0)),0)</f>
        <v>18750</v>
      </c>
      <c r="P459" s="2">
        <f>IF($G459&gt;I459,MIN($G459-I459,J459-I459)*INDEX('2018_commission_structure-Start'!$A$21:$I$24,MATCH(calcs!$D459,'2018_commission_structure-Start'!$A$21:$A$24,0),MATCH(calcs!P$1,'2018_commission_structure-Start'!$A$21:$I$21,0)),0)</f>
        <v>22500</v>
      </c>
      <c r="Q459" s="2">
        <f>IF($G459&gt;J459,MIN($G459-J459,K459-J459)*INDEX('2018_commission_structure-Start'!$A$21:$I$24,MATCH(calcs!$D459,'2018_commission_structure-Start'!$A$21:$A$24,0),MATCH(calcs!Q$1,'2018_commission_structure-Start'!$A$21:$I$21,0)),0)</f>
        <v>14983.98</v>
      </c>
      <c r="R459" s="6">
        <f>IF(G459&gt;K459,(G459-K459)*INDEX('2018_commission_structure-Start'!$A$21:$I$24,MATCH(calcs!$D459,'2018_commission_structure-Start'!$A$21:$A$24,0),MATCH(calcs!R$1,'2018_commission_structure-Start'!$A$21:$I$21,0)),0)</f>
        <v>0</v>
      </c>
      <c r="S459" s="6">
        <f t="shared" si="55"/>
        <v>106233.98</v>
      </c>
      <c r="T459" s="6">
        <f t="shared" si="51"/>
        <v>154064.97999999998</v>
      </c>
    </row>
    <row r="460" spans="1:20" x14ac:dyDescent="0.3">
      <c r="A460">
        <v>27852261</v>
      </c>
      <c r="B460" t="s">
        <v>905</v>
      </c>
      <c r="C460" t="s">
        <v>906</v>
      </c>
      <c r="D460" t="s">
        <v>10</v>
      </c>
      <c r="E460" s="2">
        <v>75324</v>
      </c>
      <c r="F460">
        <f>COUNTIF(deals_closed!D:D,base_salary!A460)</f>
        <v>15</v>
      </c>
      <c r="G460" s="2">
        <f>SUMIF(deals_closed!D:D,calcs!A460,deals_closed!C:C)</f>
        <v>403196</v>
      </c>
      <c r="H460" s="2">
        <f>VLOOKUP(D460,'2018_commission_structure-Start'!$A$21:$I$24,9,FALSE)</f>
        <v>750000</v>
      </c>
      <c r="I460" s="6">
        <f t="shared" si="52"/>
        <v>937500</v>
      </c>
      <c r="J460" s="9">
        <f t="shared" si="53"/>
        <v>1125000</v>
      </c>
      <c r="K460" s="9">
        <f t="shared" si="54"/>
        <v>1500000</v>
      </c>
      <c r="L460" s="8">
        <f t="shared" si="49"/>
        <v>0.53759466666666667</v>
      </c>
      <c r="M460" t="str">
        <f t="shared" si="50"/>
        <v>0-100%</v>
      </c>
      <c r="N460" s="6">
        <f>MIN(H460,G460)*INDEX('2018_commission_structure-Start'!$A$21:$I$24,MATCH(calcs!$D460,'2018_commission_structure-Start'!$A$21:$A$24,0),MATCH(calcs!N$1,'2018_commission_structure-Start'!$A$21:$I$21,0))</f>
        <v>60479.399999999994</v>
      </c>
      <c r="O460" s="2">
        <f>IF($G460&gt;H460,MIN($G460-H460,I460-H460)*INDEX('2018_commission_structure-Start'!$A$21:$I$24,MATCH(calcs!$D460,'2018_commission_structure-Start'!$A$21:$A$24,0),MATCH(calcs!O$1,'2018_commission_structure-Start'!$A$21:$I$21,0)),0)</f>
        <v>0</v>
      </c>
      <c r="P460" s="2">
        <f>IF($G460&gt;I460,MIN($G460-I460,J460-I460)*INDEX('2018_commission_structure-Start'!$A$21:$I$24,MATCH(calcs!$D460,'2018_commission_structure-Start'!$A$21:$A$24,0),MATCH(calcs!P$1,'2018_commission_structure-Start'!$A$21:$I$21,0)),0)</f>
        <v>0</v>
      </c>
      <c r="Q460" s="2">
        <f>IF($G460&gt;J460,MIN($G460-J460,K460-J460)*INDEX('2018_commission_structure-Start'!$A$21:$I$24,MATCH(calcs!$D460,'2018_commission_structure-Start'!$A$21:$A$24,0),MATCH(calcs!Q$1,'2018_commission_structure-Start'!$A$21:$I$21,0)),0)</f>
        <v>0</v>
      </c>
      <c r="R460" s="6">
        <f>IF(G460&gt;K460,(G460-K460)*INDEX('2018_commission_structure-Start'!$A$21:$I$24,MATCH(calcs!$D460,'2018_commission_structure-Start'!$A$21:$A$24,0),MATCH(calcs!R$1,'2018_commission_structure-Start'!$A$21:$I$21,0)),0)</f>
        <v>0</v>
      </c>
      <c r="S460" s="6">
        <f t="shared" si="55"/>
        <v>60479.399999999994</v>
      </c>
      <c r="T460" s="6">
        <f t="shared" si="51"/>
        <v>135803.4</v>
      </c>
    </row>
    <row r="461" spans="1:20" x14ac:dyDescent="0.3">
      <c r="A461">
        <v>939715988</v>
      </c>
      <c r="B461" t="s">
        <v>907</v>
      </c>
      <c r="C461" t="s">
        <v>908</v>
      </c>
      <c r="D461" t="s">
        <v>10</v>
      </c>
      <c r="E461" s="2">
        <v>97130</v>
      </c>
      <c r="F461">
        <f>COUNTIF(deals_closed!D:D,base_salary!A461)</f>
        <v>20</v>
      </c>
      <c r="G461" s="2">
        <f>SUMIF(deals_closed!D:D,calcs!A461,deals_closed!C:C)</f>
        <v>638419</v>
      </c>
      <c r="H461" s="2">
        <f>VLOOKUP(D461,'2018_commission_structure-Start'!$A$21:$I$24,9,FALSE)</f>
        <v>750000</v>
      </c>
      <c r="I461" s="6">
        <f t="shared" si="52"/>
        <v>937500</v>
      </c>
      <c r="J461" s="9">
        <f t="shared" si="53"/>
        <v>1125000</v>
      </c>
      <c r="K461" s="9">
        <f t="shared" si="54"/>
        <v>1500000</v>
      </c>
      <c r="L461" s="8">
        <f t="shared" si="49"/>
        <v>0.85122533333333328</v>
      </c>
      <c r="M461" t="str">
        <f t="shared" si="50"/>
        <v>0-100%</v>
      </c>
      <c r="N461" s="6">
        <f>MIN(H461,G461)*INDEX('2018_commission_structure-Start'!$A$21:$I$24,MATCH(calcs!$D461,'2018_commission_structure-Start'!$A$21:$A$24,0),MATCH(calcs!N$1,'2018_commission_structure-Start'!$A$21:$I$21,0))</f>
        <v>95762.849999999991</v>
      </c>
      <c r="O461" s="2">
        <f>IF($G461&gt;H461,MIN($G461-H461,I461-H461)*INDEX('2018_commission_structure-Start'!$A$21:$I$24,MATCH(calcs!$D461,'2018_commission_structure-Start'!$A$21:$A$24,0),MATCH(calcs!O$1,'2018_commission_structure-Start'!$A$21:$I$21,0)),0)</f>
        <v>0</v>
      </c>
      <c r="P461" s="2">
        <f>IF($G461&gt;I461,MIN($G461-I461,J461-I461)*INDEX('2018_commission_structure-Start'!$A$21:$I$24,MATCH(calcs!$D461,'2018_commission_structure-Start'!$A$21:$A$24,0),MATCH(calcs!P$1,'2018_commission_structure-Start'!$A$21:$I$21,0)),0)</f>
        <v>0</v>
      </c>
      <c r="Q461" s="2">
        <f>IF($G461&gt;J461,MIN($G461-J461,K461-J461)*INDEX('2018_commission_structure-Start'!$A$21:$I$24,MATCH(calcs!$D461,'2018_commission_structure-Start'!$A$21:$A$24,0),MATCH(calcs!Q$1,'2018_commission_structure-Start'!$A$21:$I$21,0)),0)</f>
        <v>0</v>
      </c>
      <c r="R461" s="6">
        <f>IF(G461&gt;K461,(G461-K461)*INDEX('2018_commission_structure-Start'!$A$21:$I$24,MATCH(calcs!$D461,'2018_commission_structure-Start'!$A$21:$A$24,0),MATCH(calcs!R$1,'2018_commission_structure-Start'!$A$21:$I$21,0)),0)</f>
        <v>0</v>
      </c>
      <c r="S461" s="6">
        <f t="shared" si="55"/>
        <v>95762.849999999991</v>
      </c>
      <c r="T461" s="6">
        <f t="shared" si="51"/>
        <v>192892.84999999998</v>
      </c>
    </row>
    <row r="462" spans="1:20" x14ac:dyDescent="0.3">
      <c r="A462">
        <v>4409014943</v>
      </c>
      <c r="B462" t="s">
        <v>909</v>
      </c>
      <c r="C462" t="s">
        <v>910</v>
      </c>
      <c r="D462" t="s">
        <v>29</v>
      </c>
      <c r="E462" s="2">
        <v>77365</v>
      </c>
      <c r="F462">
        <f>COUNTIF(deals_closed!D:D,base_salary!A462)</f>
        <v>19</v>
      </c>
      <c r="G462" s="2">
        <f>SUMIF(deals_closed!D:D,calcs!A462,deals_closed!C:C)</f>
        <v>605319</v>
      </c>
      <c r="H462" s="2">
        <f>VLOOKUP(D462,'2018_commission_structure-Start'!$A$21:$I$24,9,FALSE)</f>
        <v>600000</v>
      </c>
      <c r="I462" s="6">
        <f t="shared" si="52"/>
        <v>750000</v>
      </c>
      <c r="J462" s="9">
        <f t="shared" si="53"/>
        <v>900000</v>
      </c>
      <c r="K462" s="9">
        <f t="shared" si="54"/>
        <v>1200000</v>
      </c>
      <c r="L462" s="8">
        <f t="shared" si="49"/>
        <v>1.0088649999999999</v>
      </c>
      <c r="M462" t="str">
        <f t="shared" si="50"/>
        <v>100-125%</v>
      </c>
      <c r="N462" s="6">
        <f>MIN(H462,G462)*INDEX('2018_commission_structure-Start'!$A$21:$I$24,MATCH(calcs!$D462,'2018_commission_structure-Start'!$A$21:$A$24,0),MATCH(calcs!N$1,'2018_commission_structure-Start'!$A$21:$I$21,0))</f>
        <v>78000</v>
      </c>
      <c r="O462" s="2">
        <f>IF($G462&gt;H462,MIN($G462-H462,I462-H462)*INDEX('2018_commission_structure-Start'!$A$21:$I$24,MATCH(calcs!$D462,'2018_commission_structure-Start'!$A$21:$A$24,0),MATCH(calcs!O$1,'2018_commission_structure-Start'!$A$21:$I$21,0)),0)</f>
        <v>904.23</v>
      </c>
      <c r="P462" s="2">
        <f>IF($G462&gt;I462,MIN($G462-I462,J462-I462)*INDEX('2018_commission_structure-Start'!$A$21:$I$24,MATCH(calcs!$D462,'2018_commission_structure-Start'!$A$21:$A$24,0),MATCH(calcs!P$1,'2018_commission_structure-Start'!$A$21:$I$21,0)),0)</f>
        <v>0</v>
      </c>
      <c r="Q462" s="2">
        <f>IF($G462&gt;J462,MIN($G462-J462,K462-J462)*INDEX('2018_commission_structure-Start'!$A$21:$I$24,MATCH(calcs!$D462,'2018_commission_structure-Start'!$A$21:$A$24,0),MATCH(calcs!Q$1,'2018_commission_structure-Start'!$A$21:$I$21,0)),0)</f>
        <v>0</v>
      </c>
      <c r="R462" s="6">
        <f>IF(G462&gt;K462,(G462-K462)*INDEX('2018_commission_structure-Start'!$A$21:$I$24,MATCH(calcs!$D462,'2018_commission_structure-Start'!$A$21:$A$24,0),MATCH(calcs!R$1,'2018_commission_structure-Start'!$A$21:$I$21,0)),0)</f>
        <v>0</v>
      </c>
      <c r="S462" s="6">
        <f t="shared" si="55"/>
        <v>78904.23</v>
      </c>
      <c r="T462" s="6">
        <f t="shared" si="51"/>
        <v>156269.22999999998</v>
      </c>
    </row>
    <row r="463" spans="1:20" x14ac:dyDescent="0.3">
      <c r="A463">
        <v>6837456032</v>
      </c>
      <c r="B463" t="s">
        <v>911</v>
      </c>
      <c r="C463" t="s">
        <v>912</v>
      </c>
      <c r="D463" t="s">
        <v>7</v>
      </c>
      <c r="E463" s="2">
        <v>51201</v>
      </c>
      <c r="F463">
        <f>COUNTIF(deals_closed!D:D,base_salary!A463)</f>
        <v>20</v>
      </c>
      <c r="G463" s="2">
        <f>SUMIF(deals_closed!D:D,calcs!A463,deals_closed!C:C)</f>
        <v>727326</v>
      </c>
      <c r="H463" s="2">
        <f>VLOOKUP(D463,'2018_commission_structure-Start'!$A$21:$I$24,9,FALSE)</f>
        <v>500000</v>
      </c>
      <c r="I463" s="6">
        <f t="shared" si="52"/>
        <v>625000</v>
      </c>
      <c r="J463" s="9">
        <f t="shared" si="53"/>
        <v>750000</v>
      </c>
      <c r="K463" s="9">
        <f t="shared" si="54"/>
        <v>1000000</v>
      </c>
      <c r="L463" s="8">
        <f t="shared" si="49"/>
        <v>1.4546520000000001</v>
      </c>
      <c r="M463" t="str">
        <f t="shared" si="50"/>
        <v>125-150%</v>
      </c>
      <c r="N463" s="6">
        <f>MIN(H463,G463)*INDEX('2018_commission_structure-Start'!$A$21:$I$24,MATCH(calcs!$D463,'2018_commission_structure-Start'!$A$21:$A$24,0),MATCH(calcs!N$1,'2018_commission_structure-Start'!$A$21:$I$21,0))</f>
        <v>50000</v>
      </c>
      <c r="O463" s="2">
        <f>IF($G463&gt;H463,MIN($G463-H463,I463-H463)*INDEX('2018_commission_structure-Start'!$A$21:$I$24,MATCH(calcs!$D463,'2018_commission_structure-Start'!$A$21:$A$24,0),MATCH(calcs!O$1,'2018_commission_structure-Start'!$A$21:$I$21,0)),0)</f>
        <v>18750</v>
      </c>
      <c r="P463" s="2">
        <f>IF($G463&gt;I463,MIN($G463-I463,J463-I463)*INDEX('2018_commission_structure-Start'!$A$21:$I$24,MATCH(calcs!$D463,'2018_commission_structure-Start'!$A$21:$A$24,0),MATCH(calcs!P$1,'2018_commission_structure-Start'!$A$21:$I$21,0)),0)</f>
        <v>18418.68</v>
      </c>
      <c r="Q463" s="2">
        <f>IF($G463&gt;J463,MIN($G463-J463,K463-J463)*INDEX('2018_commission_structure-Start'!$A$21:$I$24,MATCH(calcs!$D463,'2018_commission_structure-Start'!$A$21:$A$24,0),MATCH(calcs!Q$1,'2018_commission_structure-Start'!$A$21:$I$21,0)),0)</f>
        <v>0</v>
      </c>
      <c r="R463" s="6">
        <f>IF(G463&gt;K463,(G463-K463)*INDEX('2018_commission_structure-Start'!$A$21:$I$24,MATCH(calcs!$D463,'2018_commission_structure-Start'!$A$21:$A$24,0),MATCH(calcs!R$1,'2018_commission_structure-Start'!$A$21:$I$21,0)),0)</f>
        <v>0</v>
      </c>
      <c r="S463" s="6">
        <f t="shared" si="55"/>
        <v>87168.68</v>
      </c>
      <c r="T463" s="6">
        <f t="shared" si="51"/>
        <v>138369.68</v>
      </c>
    </row>
    <row r="464" spans="1:20" x14ac:dyDescent="0.3">
      <c r="A464">
        <v>3547596165</v>
      </c>
      <c r="B464" t="s">
        <v>913</v>
      </c>
      <c r="C464" t="s">
        <v>914</v>
      </c>
      <c r="D464" t="s">
        <v>10</v>
      </c>
      <c r="E464" s="2">
        <v>86155</v>
      </c>
      <c r="F464">
        <f>COUNTIF(deals_closed!D:D,base_salary!A464)</f>
        <v>21</v>
      </c>
      <c r="G464" s="2">
        <f>SUMIF(deals_closed!D:D,calcs!A464,deals_closed!C:C)</f>
        <v>635919</v>
      </c>
      <c r="H464" s="2">
        <f>VLOOKUP(D464,'2018_commission_structure-Start'!$A$21:$I$24,9,FALSE)</f>
        <v>750000</v>
      </c>
      <c r="I464" s="6">
        <f t="shared" si="52"/>
        <v>937500</v>
      </c>
      <c r="J464" s="9">
        <f t="shared" si="53"/>
        <v>1125000</v>
      </c>
      <c r="K464" s="9">
        <f t="shared" si="54"/>
        <v>1500000</v>
      </c>
      <c r="L464" s="8">
        <f t="shared" si="49"/>
        <v>0.84789199999999998</v>
      </c>
      <c r="M464" t="str">
        <f t="shared" si="50"/>
        <v>0-100%</v>
      </c>
      <c r="N464" s="6">
        <f>MIN(H464,G464)*INDEX('2018_commission_structure-Start'!$A$21:$I$24,MATCH(calcs!$D464,'2018_commission_structure-Start'!$A$21:$A$24,0),MATCH(calcs!N$1,'2018_commission_structure-Start'!$A$21:$I$21,0))</f>
        <v>95387.849999999991</v>
      </c>
      <c r="O464" s="2">
        <f>IF($G464&gt;H464,MIN($G464-H464,I464-H464)*INDEX('2018_commission_structure-Start'!$A$21:$I$24,MATCH(calcs!$D464,'2018_commission_structure-Start'!$A$21:$A$24,0),MATCH(calcs!O$1,'2018_commission_structure-Start'!$A$21:$I$21,0)),0)</f>
        <v>0</v>
      </c>
      <c r="P464" s="2">
        <f>IF($G464&gt;I464,MIN($G464-I464,J464-I464)*INDEX('2018_commission_structure-Start'!$A$21:$I$24,MATCH(calcs!$D464,'2018_commission_structure-Start'!$A$21:$A$24,0),MATCH(calcs!P$1,'2018_commission_structure-Start'!$A$21:$I$21,0)),0)</f>
        <v>0</v>
      </c>
      <c r="Q464" s="2">
        <f>IF($G464&gt;J464,MIN($G464-J464,K464-J464)*INDEX('2018_commission_structure-Start'!$A$21:$I$24,MATCH(calcs!$D464,'2018_commission_structure-Start'!$A$21:$A$24,0),MATCH(calcs!Q$1,'2018_commission_structure-Start'!$A$21:$I$21,0)),0)</f>
        <v>0</v>
      </c>
      <c r="R464" s="6">
        <f>IF(G464&gt;K464,(G464-K464)*INDEX('2018_commission_structure-Start'!$A$21:$I$24,MATCH(calcs!$D464,'2018_commission_structure-Start'!$A$21:$A$24,0),MATCH(calcs!R$1,'2018_commission_structure-Start'!$A$21:$I$21,0)),0)</f>
        <v>0</v>
      </c>
      <c r="S464" s="6">
        <f t="shared" si="55"/>
        <v>95387.849999999991</v>
      </c>
      <c r="T464" s="6">
        <f t="shared" si="51"/>
        <v>181542.84999999998</v>
      </c>
    </row>
    <row r="465" spans="1:20" x14ac:dyDescent="0.3">
      <c r="A465">
        <v>3806430489</v>
      </c>
      <c r="B465" t="s">
        <v>915</v>
      </c>
      <c r="C465" t="s">
        <v>916</v>
      </c>
      <c r="D465" t="s">
        <v>29</v>
      </c>
      <c r="E465" s="2">
        <v>72117</v>
      </c>
      <c r="F465">
        <f>COUNTIF(deals_closed!D:D,base_salary!A465)</f>
        <v>23</v>
      </c>
      <c r="G465" s="2">
        <f>SUMIF(deals_closed!D:D,calcs!A465,deals_closed!C:C)</f>
        <v>795153</v>
      </c>
      <c r="H465" s="2">
        <f>VLOOKUP(D465,'2018_commission_structure-Start'!$A$21:$I$24,9,FALSE)</f>
        <v>600000</v>
      </c>
      <c r="I465" s="6">
        <f t="shared" si="52"/>
        <v>750000</v>
      </c>
      <c r="J465" s="9">
        <f t="shared" si="53"/>
        <v>900000</v>
      </c>
      <c r="K465" s="9">
        <f t="shared" si="54"/>
        <v>1200000</v>
      </c>
      <c r="L465" s="8">
        <f t="shared" si="49"/>
        <v>1.3252550000000001</v>
      </c>
      <c r="M465" t="str">
        <f t="shared" si="50"/>
        <v>125-150%</v>
      </c>
      <c r="N465" s="6">
        <f>MIN(H465,G465)*INDEX('2018_commission_structure-Start'!$A$21:$I$24,MATCH(calcs!$D465,'2018_commission_structure-Start'!$A$21:$A$24,0),MATCH(calcs!N$1,'2018_commission_structure-Start'!$A$21:$I$21,0))</f>
        <v>78000</v>
      </c>
      <c r="O465" s="2">
        <f>IF($G465&gt;H465,MIN($G465-H465,I465-H465)*INDEX('2018_commission_structure-Start'!$A$21:$I$24,MATCH(calcs!$D465,'2018_commission_structure-Start'!$A$21:$A$24,0),MATCH(calcs!O$1,'2018_commission_structure-Start'!$A$21:$I$21,0)),0)</f>
        <v>25500.000000000004</v>
      </c>
      <c r="P465" s="2">
        <f>IF($G465&gt;I465,MIN($G465-I465,J465-I465)*INDEX('2018_commission_structure-Start'!$A$21:$I$24,MATCH(calcs!$D465,'2018_commission_structure-Start'!$A$21:$A$24,0),MATCH(calcs!P$1,'2018_commission_structure-Start'!$A$21:$I$21,0)),0)</f>
        <v>9482.1299999999992</v>
      </c>
      <c r="Q465" s="2">
        <f>IF($G465&gt;J465,MIN($G465-J465,K465-J465)*INDEX('2018_commission_structure-Start'!$A$21:$I$24,MATCH(calcs!$D465,'2018_commission_structure-Start'!$A$21:$A$24,0),MATCH(calcs!Q$1,'2018_commission_structure-Start'!$A$21:$I$21,0)),0)</f>
        <v>0</v>
      </c>
      <c r="R465" s="6">
        <f>IF(G465&gt;K465,(G465-K465)*INDEX('2018_commission_structure-Start'!$A$21:$I$24,MATCH(calcs!$D465,'2018_commission_structure-Start'!$A$21:$A$24,0),MATCH(calcs!R$1,'2018_commission_structure-Start'!$A$21:$I$21,0)),0)</f>
        <v>0</v>
      </c>
      <c r="S465" s="6">
        <f t="shared" si="55"/>
        <v>112982.13</v>
      </c>
      <c r="T465" s="6">
        <f t="shared" si="51"/>
        <v>185099.13</v>
      </c>
    </row>
    <row r="466" spans="1:20" x14ac:dyDescent="0.3">
      <c r="A466">
        <v>898924138</v>
      </c>
      <c r="B466" t="s">
        <v>917</v>
      </c>
      <c r="C466" t="s">
        <v>918</v>
      </c>
      <c r="D466" t="s">
        <v>29</v>
      </c>
      <c r="E466" s="2">
        <v>61385</v>
      </c>
      <c r="F466">
        <f>COUNTIF(deals_closed!D:D,base_salary!A466)</f>
        <v>19</v>
      </c>
      <c r="G466" s="2">
        <f>SUMIF(deals_closed!D:D,calcs!A466,deals_closed!C:C)</f>
        <v>691543</v>
      </c>
      <c r="H466" s="2">
        <f>VLOOKUP(D466,'2018_commission_structure-Start'!$A$21:$I$24,9,FALSE)</f>
        <v>600000</v>
      </c>
      <c r="I466" s="6">
        <f t="shared" si="52"/>
        <v>750000</v>
      </c>
      <c r="J466" s="9">
        <f t="shared" si="53"/>
        <v>900000</v>
      </c>
      <c r="K466" s="9">
        <f t="shared" si="54"/>
        <v>1200000</v>
      </c>
      <c r="L466" s="8">
        <f t="shared" si="49"/>
        <v>1.1525716666666668</v>
      </c>
      <c r="M466" t="str">
        <f t="shared" si="50"/>
        <v>100-125%</v>
      </c>
      <c r="N466" s="6">
        <f>MIN(H466,G466)*INDEX('2018_commission_structure-Start'!$A$21:$I$24,MATCH(calcs!$D466,'2018_commission_structure-Start'!$A$21:$A$24,0),MATCH(calcs!N$1,'2018_commission_structure-Start'!$A$21:$I$21,0))</f>
        <v>78000</v>
      </c>
      <c r="O466" s="2">
        <f>IF($G466&gt;H466,MIN($G466-H466,I466-H466)*INDEX('2018_commission_structure-Start'!$A$21:$I$24,MATCH(calcs!$D466,'2018_commission_structure-Start'!$A$21:$A$24,0),MATCH(calcs!O$1,'2018_commission_structure-Start'!$A$21:$I$21,0)),0)</f>
        <v>15562.310000000001</v>
      </c>
      <c r="P466" s="2">
        <f>IF($G466&gt;I466,MIN($G466-I466,J466-I466)*INDEX('2018_commission_structure-Start'!$A$21:$I$24,MATCH(calcs!$D466,'2018_commission_structure-Start'!$A$21:$A$24,0),MATCH(calcs!P$1,'2018_commission_structure-Start'!$A$21:$I$21,0)),0)</f>
        <v>0</v>
      </c>
      <c r="Q466" s="2">
        <f>IF($G466&gt;J466,MIN($G466-J466,K466-J466)*INDEX('2018_commission_structure-Start'!$A$21:$I$24,MATCH(calcs!$D466,'2018_commission_structure-Start'!$A$21:$A$24,0),MATCH(calcs!Q$1,'2018_commission_structure-Start'!$A$21:$I$21,0)),0)</f>
        <v>0</v>
      </c>
      <c r="R466" s="6">
        <f>IF(G466&gt;K466,(G466-K466)*INDEX('2018_commission_structure-Start'!$A$21:$I$24,MATCH(calcs!$D466,'2018_commission_structure-Start'!$A$21:$A$24,0),MATCH(calcs!R$1,'2018_commission_structure-Start'!$A$21:$I$21,0)),0)</f>
        <v>0</v>
      </c>
      <c r="S466" s="6">
        <f t="shared" si="55"/>
        <v>93562.31</v>
      </c>
      <c r="T466" s="6">
        <f t="shared" si="51"/>
        <v>154947.31</v>
      </c>
    </row>
    <row r="467" spans="1:20" x14ac:dyDescent="0.3">
      <c r="A467">
        <v>3211170715</v>
      </c>
      <c r="B467" t="s">
        <v>919</v>
      </c>
      <c r="C467" t="s">
        <v>920</v>
      </c>
      <c r="D467" t="s">
        <v>7</v>
      </c>
      <c r="E467" s="2">
        <v>57666</v>
      </c>
      <c r="F467">
        <f>COUNTIF(deals_closed!D:D,base_salary!A467)</f>
        <v>24</v>
      </c>
      <c r="G467" s="2">
        <f>SUMIF(deals_closed!D:D,calcs!A467,deals_closed!C:C)</f>
        <v>846426</v>
      </c>
      <c r="H467" s="2">
        <f>VLOOKUP(D467,'2018_commission_structure-Start'!$A$21:$I$24,9,FALSE)</f>
        <v>500000</v>
      </c>
      <c r="I467" s="6">
        <f t="shared" si="52"/>
        <v>625000</v>
      </c>
      <c r="J467" s="9">
        <f t="shared" si="53"/>
        <v>750000</v>
      </c>
      <c r="K467" s="9">
        <f t="shared" si="54"/>
        <v>1000000</v>
      </c>
      <c r="L467" s="8">
        <f t="shared" si="49"/>
        <v>1.692852</v>
      </c>
      <c r="M467" t="str">
        <f t="shared" si="50"/>
        <v>150-200%</v>
      </c>
      <c r="N467" s="6">
        <f>MIN(H467,G467)*INDEX('2018_commission_structure-Start'!$A$21:$I$24,MATCH(calcs!$D467,'2018_commission_structure-Start'!$A$21:$A$24,0),MATCH(calcs!N$1,'2018_commission_structure-Start'!$A$21:$I$21,0))</f>
        <v>50000</v>
      </c>
      <c r="O467" s="2">
        <f>IF($G467&gt;H467,MIN($G467-H467,I467-H467)*INDEX('2018_commission_structure-Start'!$A$21:$I$24,MATCH(calcs!$D467,'2018_commission_structure-Start'!$A$21:$A$24,0),MATCH(calcs!O$1,'2018_commission_structure-Start'!$A$21:$I$21,0)),0)</f>
        <v>18750</v>
      </c>
      <c r="P467" s="2">
        <f>IF($G467&gt;I467,MIN($G467-I467,J467-I467)*INDEX('2018_commission_structure-Start'!$A$21:$I$24,MATCH(calcs!$D467,'2018_commission_structure-Start'!$A$21:$A$24,0),MATCH(calcs!P$1,'2018_commission_structure-Start'!$A$21:$I$21,0)),0)</f>
        <v>22500</v>
      </c>
      <c r="Q467" s="2">
        <f>IF($G467&gt;J467,MIN($G467-J467,K467-J467)*INDEX('2018_commission_structure-Start'!$A$21:$I$24,MATCH(calcs!$D467,'2018_commission_structure-Start'!$A$21:$A$24,0),MATCH(calcs!Q$1,'2018_commission_structure-Start'!$A$21:$I$21,0)),0)</f>
        <v>21213.72</v>
      </c>
      <c r="R467" s="6">
        <f>IF(G467&gt;K467,(G467-K467)*INDEX('2018_commission_structure-Start'!$A$21:$I$24,MATCH(calcs!$D467,'2018_commission_structure-Start'!$A$21:$A$24,0),MATCH(calcs!R$1,'2018_commission_structure-Start'!$A$21:$I$21,0)),0)</f>
        <v>0</v>
      </c>
      <c r="S467" s="6">
        <f t="shared" si="55"/>
        <v>112463.72</v>
      </c>
      <c r="T467" s="6">
        <f t="shared" si="51"/>
        <v>170129.72</v>
      </c>
    </row>
    <row r="468" spans="1:20" x14ac:dyDescent="0.3">
      <c r="A468">
        <v>2841287114</v>
      </c>
      <c r="B468" t="s">
        <v>921</v>
      </c>
      <c r="C468" t="s">
        <v>922</v>
      </c>
      <c r="D468" t="s">
        <v>29</v>
      </c>
      <c r="E468" s="2">
        <v>55803</v>
      </c>
      <c r="F468">
        <f>COUNTIF(deals_closed!D:D,base_salary!A468)</f>
        <v>23</v>
      </c>
      <c r="G468" s="2">
        <f>SUMIF(deals_closed!D:D,calcs!A468,deals_closed!C:C)</f>
        <v>831538</v>
      </c>
      <c r="H468" s="2">
        <f>VLOOKUP(D468,'2018_commission_structure-Start'!$A$21:$I$24,9,FALSE)</f>
        <v>600000</v>
      </c>
      <c r="I468" s="6">
        <f t="shared" si="52"/>
        <v>750000</v>
      </c>
      <c r="J468" s="9">
        <f t="shared" si="53"/>
        <v>900000</v>
      </c>
      <c r="K468" s="9">
        <f t="shared" si="54"/>
        <v>1200000</v>
      </c>
      <c r="L468" s="8">
        <f t="shared" si="49"/>
        <v>1.3858966666666668</v>
      </c>
      <c r="M468" t="str">
        <f t="shared" si="50"/>
        <v>125-150%</v>
      </c>
      <c r="N468" s="6">
        <f>MIN(H468,G468)*INDEX('2018_commission_structure-Start'!$A$21:$I$24,MATCH(calcs!$D468,'2018_commission_structure-Start'!$A$21:$A$24,0),MATCH(calcs!N$1,'2018_commission_structure-Start'!$A$21:$I$21,0))</f>
        <v>78000</v>
      </c>
      <c r="O468" s="2">
        <f>IF($G468&gt;H468,MIN($G468-H468,I468-H468)*INDEX('2018_commission_structure-Start'!$A$21:$I$24,MATCH(calcs!$D468,'2018_commission_structure-Start'!$A$21:$A$24,0),MATCH(calcs!O$1,'2018_commission_structure-Start'!$A$21:$I$21,0)),0)</f>
        <v>25500.000000000004</v>
      </c>
      <c r="P468" s="2">
        <f>IF($G468&gt;I468,MIN($G468-I468,J468-I468)*INDEX('2018_commission_structure-Start'!$A$21:$I$24,MATCH(calcs!$D468,'2018_commission_structure-Start'!$A$21:$A$24,0),MATCH(calcs!P$1,'2018_commission_structure-Start'!$A$21:$I$21,0)),0)</f>
        <v>17122.98</v>
      </c>
      <c r="Q468" s="2">
        <f>IF($G468&gt;J468,MIN($G468-J468,K468-J468)*INDEX('2018_commission_structure-Start'!$A$21:$I$24,MATCH(calcs!$D468,'2018_commission_structure-Start'!$A$21:$A$24,0),MATCH(calcs!Q$1,'2018_commission_structure-Start'!$A$21:$I$21,0)),0)</f>
        <v>0</v>
      </c>
      <c r="R468" s="6">
        <f>IF(G468&gt;K468,(G468-K468)*INDEX('2018_commission_structure-Start'!$A$21:$I$24,MATCH(calcs!$D468,'2018_commission_structure-Start'!$A$21:$A$24,0),MATCH(calcs!R$1,'2018_commission_structure-Start'!$A$21:$I$21,0)),0)</f>
        <v>0</v>
      </c>
      <c r="S468" s="6">
        <f t="shared" si="55"/>
        <v>120622.98</v>
      </c>
      <c r="T468" s="6">
        <f t="shared" si="51"/>
        <v>176425.97999999998</v>
      </c>
    </row>
    <row r="469" spans="1:20" x14ac:dyDescent="0.3">
      <c r="A469">
        <v>2417008025</v>
      </c>
      <c r="B469" t="s">
        <v>923</v>
      </c>
      <c r="C469" t="s">
        <v>924</v>
      </c>
      <c r="D469" t="s">
        <v>29</v>
      </c>
      <c r="E469" s="2">
        <v>74012</v>
      </c>
      <c r="F469">
        <f>COUNTIF(deals_closed!D:D,base_salary!A469)</f>
        <v>17</v>
      </c>
      <c r="G469" s="2">
        <f>SUMIF(deals_closed!D:D,calcs!A469,deals_closed!C:C)</f>
        <v>613323</v>
      </c>
      <c r="H469" s="2">
        <f>VLOOKUP(D469,'2018_commission_structure-Start'!$A$21:$I$24,9,FALSE)</f>
        <v>600000</v>
      </c>
      <c r="I469" s="6">
        <f t="shared" si="52"/>
        <v>750000</v>
      </c>
      <c r="J469" s="9">
        <f t="shared" si="53"/>
        <v>900000</v>
      </c>
      <c r="K469" s="9">
        <f t="shared" si="54"/>
        <v>1200000</v>
      </c>
      <c r="L469" s="8">
        <f t="shared" si="49"/>
        <v>1.022205</v>
      </c>
      <c r="M469" t="str">
        <f t="shared" si="50"/>
        <v>100-125%</v>
      </c>
      <c r="N469" s="6">
        <f>MIN(H469,G469)*INDEX('2018_commission_structure-Start'!$A$21:$I$24,MATCH(calcs!$D469,'2018_commission_structure-Start'!$A$21:$A$24,0),MATCH(calcs!N$1,'2018_commission_structure-Start'!$A$21:$I$21,0))</f>
        <v>78000</v>
      </c>
      <c r="O469" s="2">
        <f>IF($G469&gt;H469,MIN($G469-H469,I469-H469)*INDEX('2018_commission_structure-Start'!$A$21:$I$24,MATCH(calcs!$D469,'2018_commission_structure-Start'!$A$21:$A$24,0),MATCH(calcs!O$1,'2018_commission_structure-Start'!$A$21:$I$21,0)),0)</f>
        <v>2264.9100000000003</v>
      </c>
      <c r="P469" s="2">
        <f>IF($G469&gt;I469,MIN($G469-I469,J469-I469)*INDEX('2018_commission_structure-Start'!$A$21:$I$24,MATCH(calcs!$D469,'2018_commission_structure-Start'!$A$21:$A$24,0),MATCH(calcs!P$1,'2018_commission_structure-Start'!$A$21:$I$21,0)),0)</f>
        <v>0</v>
      </c>
      <c r="Q469" s="2">
        <f>IF($G469&gt;J469,MIN($G469-J469,K469-J469)*INDEX('2018_commission_structure-Start'!$A$21:$I$24,MATCH(calcs!$D469,'2018_commission_structure-Start'!$A$21:$A$24,0),MATCH(calcs!Q$1,'2018_commission_structure-Start'!$A$21:$I$21,0)),0)</f>
        <v>0</v>
      </c>
      <c r="R469" s="6">
        <f>IF(G469&gt;K469,(G469-K469)*INDEX('2018_commission_structure-Start'!$A$21:$I$24,MATCH(calcs!$D469,'2018_commission_structure-Start'!$A$21:$A$24,0),MATCH(calcs!R$1,'2018_commission_structure-Start'!$A$21:$I$21,0)),0)</f>
        <v>0</v>
      </c>
      <c r="S469" s="6">
        <f t="shared" si="55"/>
        <v>80264.91</v>
      </c>
      <c r="T469" s="6">
        <f t="shared" si="51"/>
        <v>154276.91</v>
      </c>
    </row>
    <row r="470" spans="1:20" x14ac:dyDescent="0.3">
      <c r="A470">
        <v>7269614199</v>
      </c>
      <c r="B470" t="s">
        <v>925</v>
      </c>
      <c r="C470" t="s">
        <v>926</v>
      </c>
      <c r="D470" t="s">
        <v>7</v>
      </c>
      <c r="E470" s="2">
        <v>49250</v>
      </c>
      <c r="F470">
        <f>COUNTIF(deals_closed!D:D,base_salary!A470)</f>
        <v>14</v>
      </c>
      <c r="G470" s="2">
        <f>SUMIF(deals_closed!D:D,calcs!A470,deals_closed!C:C)</f>
        <v>414450</v>
      </c>
      <c r="H470" s="2">
        <f>VLOOKUP(D470,'2018_commission_structure-Start'!$A$21:$I$24,9,FALSE)</f>
        <v>500000</v>
      </c>
      <c r="I470" s="6">
        <f t="shared" si="52"/>
        <v>625000</v>
      </c>
      <c r="J470" s="9">
        <f t="shared" si="53"/>
        <v>750000</v>
      </c>
      <c r="K470" s="9">
        <f t="shared" si="54"/>
        <v>1000000</v>
      </c>
      <c r="L470" s="8">
        <f t="shared" si="49"/>
        <v>0.82889999999999997</v>
      </c>
      <c r="M470" t="str">
        <f t="shared" si="50"/>
        <v>0-100%</v>
      </c>
      <c r="N470" s="6">
        <f>MIN(H470,G470)*INDEX('2018_commission_structure-Start'!$A$21:$I$24,MATCH(calcs!$D470,'2018_commission_structure-Start'!$A$21:$A$24,0),MATCH(calcs!N$1,'2018_commission_structure-Start'!$A$21:$I$21,0))</f>
        <v>41445</v>
      </c>
      <c r="O470" s="2">
        <f>IF($G470&gt;H470,MIN($G470-H470,I470-H470)*INDEX('2018_commission_structure-Start'!$A$21:$I$24,MATCH(calcs!$D470,'2018_commission_structure-Start'!$A$21:$A$24,0),MATCH(calcs!O$1,'2018_commission_structure-Start'!$A$21:$I$21,0)),0)</f>
        <v>0</v>
      </c>
      <c r="P470" s="2">
        <f>IF($G470&gt;I470,MIN($G470-I470,J470-I470)*INDEX('2018_commission_structure-Start'!$A$21:$I$24,MATCH(calcs!$D470,'2018_commission_structure-Start'!$A$21:$A$24,0),MATCH(calcs!P$1,'2018_commission_structure-Start'!$A$21:$I$21,0)),0)</f>
        <v>0</v>
      </c>
      <c r="Q470" s="2">
        <f>IF($G470&gt;J470,MIN($G470-J470,K470-J470)*INDEX('2018_commission_structure-Start'!$A$21:$I$24,MATCH(calcs!$D470,'2018_commission_structure-Start'!$A$21:$A$24,0),MATCH(calcs!Q$1,'2018_commission_structure-Start'!$A$21:$I$21,0)),0)</f>
        <v>0</v>
      </c>
      <c r="R470" s="6">
        <f>IF(G470&gt;K470,(G470-K470)*INDEX('2018_commission_structure-Start'!$A$21:$I$24,MATCH(calcs!$D470,'2018_commission_structure-Start'!$A$21:$A$24,0),MATCH(calcs!R$1,'2018_commission_structure-Start'!$A$21:$I$21,0)),0)</f>
        <v>0</v>
      </c>
      <c r="S470" s="6">
        <f t="shared" si="55"/>
        <v>41445</v>
      </c>
      <c r="T470" s="6">
        <f t="shared" si="51"/>
        <v>90695</v>
      </c>
    </row>
    <row r="471" spans="1:20" x14ac:dyDescent="0.3">
      <c r="A471">
        <v>6446166575</v>
      </c>
      <c r="B471" t="s">
        <v>927</v>
      </c>
      <c r="C471" t="s">
        <v>928</v>
      </c>
      <c r="D471" t="s">
        <v>7</v>
      </c>
      <c r="E471" s="2">
        <v>54878</v>
      </c>
      <c r="F471">
        <f>COUNTIF(deals_closed!D:D,base_salary!A471)</f>
        <v>19</v>
      </c>
      <c r="G471" s="2">
        <f>SUMIF(deals_closed!D:D,calcs!A471,deals_closed!C:C)</f>
        <v>578752</v>
      </c>
      <c r="H471" s="2">
        <f>VLOOKUP(D471,'2018_commission_structure-Start'!$A$21:$I$24,9,FALSE)</f>
        <v>500000</v>
      </c>
      <c r="I471" s="6">
        <f t="shared" si="52"/>
        <v>625000</v>
      </c>
      <c r="J471" s="9">
        <f t="shared" si="53"/>
        <v>750000</v>
      </c>
      <c r="K471" s="9">
        <f t="shared" si="54"/>
        <v>1000000</v>
      </c>
      <c r="L471" s="8">
        <f t="shared" si="49"/>
        <v>1.1575040000000001</v>
      </c>
      <c r="M471" t="str">
        <f t="shared" si="50"/>
        <v>100-125%</v>
      </c>
      <c r="N471" s="6">
        <f>MIN(H471,G471)*INDEX('2018_commission_structure-Start'!$A$21:$I$24,MATCH(calcs!$D471,'2018_commission_structure-Start'!$A$21:$A$24,0),MATCH(calcs!N$1,'2018_commission_structure-Start'!$A$21:$I$21,0))</f>
        <v>50000</v>
      </c>
      <c r="O471" s="2">
        <f>IF($G471&gt;H471,MIN($G471-H471,I471-H471)*INDEX('2018_commission_structure-Start'!$A$21:$I$24,MATCH(calcs!$D471,'2018_commission_structure-Start'!$A$21:$A$24,0),MATCH(calcs!O$1,'2018_commission_structure-Start'!$A$21:$I$21,0)),0)</f>
        <v>11812.8</v>
      </c>
      <c r="P471" s="2">
        <f>IF($G471&gt;I471,MIN($G471-I471,J471-I471)*INDEX('2018_commission_structure-Start'!$A$21:$I$24,MATCH(calcs!$D471,'2018_commission_structure-Start'!$A$21:$A$24,0),MATCH(calcs!P$1,'2018_commission_structure-Start'!$A$21:$I$21,0)),0)</f>
        <v>0</v>
      </c>
      <c r="Q471" s="2">
        <f>IF($G471&gt;J471,MIN($G471-J471,K471-J471)*INDEX('2018_commission_structure-Start'!$A$21:$I$24,MATCH(calcs!$D471,'2018_commission_structure-Start'!$A$21:$A$24,0),MATCH(calcs!Q$1,'2018_commission_structure-Start'!$A$21:$I$21,0)),0)</f>
        <v>0</v>
      </c>
      <c r="R471" s="6">
        <f>IF(G471&gt;K471,(G471-K471)*INDEX('2018_commission_structure-Start'!$A$21:$I$24,MATCH(calcs!$D471,'2018_commission_structure-Start'!$A$21:$A$24,0),MATCH(calcs!R$1,'2018_commission_structure-Start'!$A$21:$I$21,0)),0)</f>
        <v>0</v>
      </c>
      <c r="S471" s="6">
        <f t="shared" si="55"/>
        <v>61812.800000000003</v>
      </c>
      <c r="T471" s="6">
        <f t="shared" si="51"/>
        <v>116690.8</v>
      </c>
    </row>
    <row r="472" spans="1:20" x14ac:dyDescent="0.3">
      <c r="A472">
        <v>9018504580</v>
      </c>
      <c r="B472" t="s">
        <v>929</v>
      </c>
      <c r="C472" t="s">
        <v>930</v>
      </c>
      <c r="D472" t="s">
        <v>7</v>
      </c>
      <c r="E472" s="2">
        <v>53598</v>
      </c>
      <c r="F472">
        <f>COUNTIF(deals_closed!D:D,base_salary!A472)</f>
        <v>13</v>
      </c>
      <c r="G472" s="2">
        <f>SUMIF(deals_closed!D:D,calcs!A472,deals_closed!C:C)</f>
        <v>397145</v>
      </c>
      <c r="H472" s="2">
        <f>VLOOKUP(D472,'2018_commission_structure-Start'!$A$21:$I$24,9,FALSE)</f>
        <v>500000</v>
      </c>
      <c r="I472" s="6">
        <f t="shared" si="52"/>
        <v>625000</v>
      </c>
      <c r="J472" s="9">
        <f t="shared" si="53"/>
        <v>750000</v>
      </c>
      <c r="K472" s="9">
        <f t="shared" si="54"/>
        <v>1000000</v>
      </c>
      <c r="L472" s="8">
        <f t="shared" si="49"/>
        <v>0.79429000000000005</v>
      </c>
      <c r="M472" t="str">
        <f t="shared" si="50"/>
        <v>0-100%</v>
      </c>
      <c r="N472" s="6">
        <f>MIN(H472,G472)*INDEX('2018_commission_structure-Start'!$A$21:$I$24,MATCH(calcs!$D472,'2018_commission_structure-Start'!$A$21:$A$24,0),MATCH(calcs!N$1,'2018_commission_structure-Start'!$A$21:$I$21,0))</f>
        <v>39714.5</v>
      </c>
      <c r="O472" s="2">
        <f>IF($G472&gt;H472,MIN($G472-H472,I472-H472)*INDEX('2018_commission_structure-Start'!$A$21:$I$24,MATCH(calcs!$D472,'2018_commission_structure-Start'!$A$21:$A$24,0),MATCH(calcs!O$1,'2018_commission_structure-Start'!$A$21:$I$21,0)),0)</f>
        <v>0</v>
      </c>
      <c r="P472" s="2">
        <f>IF($G472&gt;I472,MIN($G472-I472,J472-I472)*INDEX('2018_commission_structure-Start'!$A$21:$I$24,MATCH(calcs!$D472,'2018_commission_structure-Start'!$A$21:$A$24,0),MATCH(calcs!P$1,'2018_commission_structure-Start'!$A$21:$I$21,0)),0)</f>
        <v>0</v>
      </c>
      <c r="Q472" s="2">
        <f>IF($G472&gt;J472,MIN($G472-J472,K472-J472)*INDEX('2018_commission_structure-Start'!$A$21:$I$24,MATCH(calcs!$D472,'2018_commission_structure-Start'!$A$21:$A$24,0),MATCH(calcs!Q$1,'2018_commission_structure-Start'!$A$21:$I$21,0)),0)</f>
        <v>0</v>
      </c>
      <c r="R472" s="6">
        <f>IF(G472&gt;K472,(G472-K472)*INDEX('2018_commission_structure-Start'!$A$21:$I$24,MATCH(calcs!$D472,'2018_commission_structure-Start'!$A$21:$A$24,0),MATCH(calcs!R$1,'2018_commission_structure-Start'!$A$21:$I$21,0)),0)</f>
        <v>0</v>
      </c>
      <c r="S472" s="6">
        <f t="shared" si="55"/>
        <v>39714.5</v>
      </c>
      <c r="T472" s="6">
        <f t="shared" si="51"/>
        <v>93312.5</v>
      </c>
    </row>
    <row r="473" spans="1:20" x14ac:dyDescent="0.3">
      <c r="A473">
        <v>9611070055</v>
      </c>
      <c r="B473" t="s">
        <v>931</v>
      </c>
      <c r="C473" t="s">
        <v>932</v>
      </c>
      <c r="D473" t="s">
        <v>7</v>
      </c>
      <c r="E473" s="2">
        <v>63324</v>
      </c>
      <c r="F473">
        <f>COUNTIF(deals_closed!D:D,base_salary!A473)</f>
        <v>9</v>
      </c>
      <c r="G473" s="2">
        <f>SUMIF(deals_closed!D:D,calcs!A473,deals_closed!C:C)</f>
        <v>219869</v>
      </c>
      <c r="H473" s="2">
        <f>VLOOKUP(D473,'2018_commission_structure-Start'!$A$21:$I$24,9,FALSE)</f>
        <v>500000</v>
      </c>
      <c r="I473" s="6">
        <f t="shared" si="52"/>
        <v>625000</v>
      </c>
      <c r="J473" s="9">
        <f t="shared" si="53"/>
        <v>750000</v>
      </c>
      <c r="K473" s="9">
        <f t="shared" si="54"/>
        <v>1000000</v>
      </c>
      <c r="L473" s="8">
        <f t="shared" si="49"/>
        <v>0.43973800000000002</v>
      </c>
      <c r="M473" t="str">
        <f t="shared" si="50"/>
        <v>0-100%</v>
      </c>
      <c r="N473" s="6">
        <f>MIN(H473,G473)*INDEX('2018_commission_structure-Start'!$A$21:$I$24,MATCH(calcs!$D473,'2018_commission_structure-Start'!$A$21:$A$24,0),MATCH(calcs!N$1,'2018_commission_structure-Start'!$A$21:$I$21,0))</f>
        <v>21986.9</v>
      </c>
      <c r="O473" s="2">
        <f>IF($G473&gt;H473,MIN($G473-H473,I473-H473)*INDEX('2018_commission_structure-Start'!$A$21:$I$24,MATCH(calcs!$D473,'2018_commission_structure-Start'!$A$21:$A$24,0),MATCH(calcs!O$1,'2018_commission_structure-Start'!$A$21:$I$21,0)),0)</f>
        <v>0</v>
      </c>
      <c r="P473" s="2">
        <f>IF($G473&gt;I473,MIN($G473-I473,J473-I473)*INDEX('2018_commission_structure-Start'!$A$21:$I$24,MATCH(calcs!$D473,'2018_commission_structure-Start'!$A$21:$A$24,0),MATCH(calcs!P$1,'2018_commission_structure-Start'!$A$21:$I$21,0)),0)</f>
        <v>0</v>
      </c>
      <c r="Q473" s="2">
        <f>IF($G473&gt;J473,MIN($G473-J473,K473-J473)*INDEX('2018_commission_structure-Start'!$A$21:$I$24,MATCH(calcs!$D473,'2018_commission_structure-Start'!$A$21:$A$24,0),MATCH(calcs!Q$1,'2018_commission_structure-Start'!$A$21:$I$21,0)),0)</f>
        <v>0</v>
      </c>
      <c r="R473" s="6">
        <f>IF(G473&gt;K473,(G473-K473)*INDEX('2018_commission_structure-Start'!$A$21:$I$24,MATCH(calcs!$D473,'2018_commission_structure-Start'!$A$21:$A$24,0),MATCH(calcs!R$1,'2018_commission_structure-Start'!$A$21:$I$21,0)),0)</f>
        <v>0</v>
      </c>
      <c r="S473" s="6">
        <f t="shared" si="55"/>
        <v>21986.9</v>
      </c>
      <c r="T473" s="6">
        <f t="shared" si="51"/>
        <v>85310.9</v>
      </c>
    </row>
    <row r="474" spans="1:20" x14ac:dyDescent="0.3">
      <c r="A474">
        <v>5503746279</v>
      </c>
      <c r="B474" t="s">
        <v>5</v>
      </c>
      <c r="C474" t="s">
        <v>933</v>
      </c>
      <c r="D474" t="s">
        <v>29</v>
      </c>
      <c r="E474" s="2">
        <v>65852</v>
      </c>
      <c r="F474">
        <f>COUNTIF(deals_closed!D:D,base_salary!A474)</f>
        <v>19</v>
      </c>
      <c r="G474" s="2">
        <f>SUMIF(deals_closed!D:D,calcs!A474,deals_closed!C:C)</f>
        <v>558872</v>
      </c>
      <c r="H474" s="2">
        <f>VLOOKUP(D474,'2018_commission_structure-Start'!$A$21:$I$24,9,FALSE)</f>
        <v>600000</v>
      </c>
      <c r="I474" s="6">
        <f t="shared" si="52"/>
        <v>750000</v>
      </c>
      <c r="J474" s="9">
        <f t="shared" si="53"/>
        <v>900000</v>
      </c>
      <c r="K474" s="9">
        <f t="shared" si="54"/>
        <v>1200000</v>
      </c>
      <c r="L474" s="8">
        <f t="shared" si="49"/>
        <v>0.93145333333333336</v>
      </c>
      <c r="M474" t="str">
        <f t="shared" si="50"/>
        <v>0-100%</v>
      </c>
      <c r="N474" s="6">
        <f>MIN(H474,G474)*INDEX('2018_commission_structure-Start'!$A$21:$I$24,MATCH(calcs!$D474,'2018_commission_structure-Start'!$A$21:$A$24,0),MATCH(calcs!N$1,'2018_commission_structure-Start'!$A$21:$I$21,0))</f>
        <v>72653.36</v>
      </c>
      <c r="O474" s="2">
        <f>IF($G474&gt;H474,MIN($G474-H474,I474-H474)*INDEX('2018_commission_structure-Start'!$A$21:$I$24,MATCH(calcs!$D474,'2018_commission_structure-Start'!$A$21:$A$24,0),MATCH(calcs!O$1,'2018_commission_structure-Start'!$A$21:$I$21,0)),0)</f>
        <v>0</v>
      </c>
      <c r="P474" s="2">
        <f>IF($G474&gt;I474,MIN($G474-I474,J474-I474)*INDEX('2018_commission_structure-Start'!$A$21:$I$24,MATCH(calcs!$D474,'2018_commission_structure-Start'!$A$21:$A$24,0),MATCH(calcs!P$1,'2018_commission_structure-Start'!$A$21:$I$21,0)),0)</f>
        <v>0</v>
      </c>
      <c r="Q474" s="2">
        <f>IF($G474&gt;J474,MIN($G474-J474,K474-J474)*INDEX('2018_commission_structure-Start'!$A$21:$I$24,MATCH(calcs!$D474,'2018_commission_structure-Start'!$A$21:$A$24,0),MATCH(calcs!Q$1,'2018_commission_structure-Start'!$A$21:$I$21,0)),0)</f>
        <v>0</v>
      </c>
      <c r="R474" s="6">
        <f>IF(G474&gt;K474,(G474-K474)*INDEX('2018_commission_structure-Start'!$A$21:$I$24,MATCH(calcs!$D474,'2018_commission_structure-Start'!$A$21:$A$24,0),MATCH(calcs!R$1,'2018_commission_structure-Start'!$A$21:$I$21,0)),0)</f>
        <v>0</v>
      </c>
      <c r="S474" s="6">
        <f t="shared" si="55"/>
        <v>72653.36</v>
      </c>
      <c r="T474" s="6">
        <f t="shared" si="51"/>
        <v>138505.35999999999</v>
      </c>
    </row>
    <row r="475" spans="1:20" x14ac:dyDescent="0.3">
      <c r="A475">
        <v>3554200719</v>
      </c>
      <c r="B475" t="s">
        <v>934</v>
      </c>
      <c r="C475" t="s">
        <v>935</v>
      </c>
      <c r="D475" t="s">
        <v>7</v>
      </c>
      <c r="E475" s="2">
        <v>40780</v>
      </c>
      <c r="F475">
        <f>COUNTIF(deals_closed!D:D,base_salary!A475)</f>
        <v>16</v>
      </c>
      <c r="G475" s="2">
        <f>SUMIF(deals_closed!D:D,calcs!A475,deals_closed!C:C)</f>
        <v>693280</v>
      </c>
      <c r="H475" s="2">
        <f>VLOOKUP(D475,'2018_commission_structure-Start'!$A$21:$I$24,9,FALSE)</f>
        <v>500000</v>
      </c>
      <c r="I475" s="6">
        <f t="shared" si="52"/>
        <v>625000</v>
      </c>
      <c r="J475" s="9">
        <f t="shared" si="53"/>
        <v>750000</v>
      </c>
      <c r="K475" s="9">
        <f t="shared" si="54"/>
        <v>1000000</v>
      </c>
      <c r="L475" s="8">
        <f t="shared" si="49"/>
        <v>1.38656</v>
      </c>
      <c r="M475" t="str">
        <f t="shared" si="50"/>
        <v>125-150%</v>
      </c>
      <c r="N475" s="6">
        <f>MIN(H475,G475)*INDEX('2018_commission_structure-Start'!$A$21:$I$24,MATCH(calcs!$D475,'2018_commission_structure-Start'!$A$21:$A$24,0),MATCH(calcs!N$1,'2018_commission_structure-Start'!$A$21:$I$21,0))</f>
        <v>50000</v>
      </c>
      <c r="O475" s="2">
        <f>IF($G475&gt;H475,MIN($G475-H475,I475-H475)*INDEX('2018_commission_structure-Start'!$A$21:$I$24,MATCH(calcs!$D475,'2018_commission_structure-Start'!$A$21:$A$24,0),MATCH(calcs!O$1,'2018_commission_structure-Start'!$A$21:$I$21,0)),0)</f>
        <v>18750</v>
      </c>
      <c r="P475" s="2">
        <f>IF($G475&gt;I475,MIN($G475-I475,J475-I475)*INDEX('2018_commission_structure-Start'!$A$21:$I$24,MATCH(calcs!$D475,'2018_commission_structure-Start'!$A$21:$A$24,0),MATCH(calcs!P$1,'2018_commission_structure-Start'!$A$21:$I$21,0)),0)</f>
        <v>12290.4</v>
      </c>
      <c r="Q475" s="2">
        <f>IF($G475&gt;J475,MIN($G475-J475,K475-J475)*INDEX('2018_commission_structure-Start'!$A$21:$I$24,MATCH(calcs!$D475,'2018_commission_structure-Start'!$A$21:$A$24,0),MATCH(calcs!Q$1,'2018_commission_structure-Start'!$A$21:$I$21,0)),0)</f>
        <v>0</v>
      </c>
      <c r="R475" s="6">
        <f>IF(G475&gt;K475,(G475-K475)*INDEX('2018_commission_structure-Start'!$A$21:$I$24,MATCH(calcs!$D475,'2018_commission_structure-Start'!$A$21:$A$24,0),MATCH(calcs!R$1,'2018_commission_structure-Start'!$A$21:$I$21,0)),0)</f>
        <v>0</v>
      </c>
      <c r="S475" s="6">
        <f t="shared" si="55"/>
        <v>81040.399999999994</v>
      </c>
      <c r="T475" s="6">
        <f t="shared" si="51"/>
        <v>121820.4</v>
      </c>
    </row>
    <row r="476" spans="1:20" x14ac:dyDescent="0.3">
      <c r="A476">
        <v>209942509</v>
      </c>
      <c r="B476" t="s">
        <v>936</v>
      </c>
      <c r="C476" t="s">
        <v>937</v>
      </c>
      <c r="D476" t="s">
        <v>10</v>
      </c>
      <c r="E476" s="2">
        <v>89640</v>
      </c>
      <c r="F476">
        <f>COUNTIF(deals_closed!D:D,base_salary!A476)</f>
        <v>27</v>
      </c>
      <c r="G476" s="2">
        <f>SUMIF(deals_closed!D:D,calcs!A476,deals_closed!C:C)</f>
        <v>831136</v>
      </c>
      <c r="H476" s="2">
        <f>VLOOKUP(D476,'2018_commission_structure-Start'!$A$21:$I$24,9,FALSE)</f>
        <v>750000</v>
      </c>
      <c r="I476" s="6">
        <f t="shared" si="52"/>
        <v>937500</v>
      </c>
      <c r="J476" s="9">
        <f t="shared" si="53"/>
        <v>1125000</v>
      </c>
      <c r="K476" s="9">
        <f t="shared" si="54"/>
        <v>1500000</v>
      </c>
      <c r="L476" s="8">
        <f t="shared" si="49"/>
        <v>1.1081813333333332</v>
      </c>
      <c r="M476" t="str">
        <f t="shared" si="50"/>
        <v>100-125%</v>
      </c>
      <c r="N476" s="6">
        <f>MIN(H476,G476)*INDEX('2018_commission_structure-Start'!$A$21:$I$24,MATCH(calcs!$D476,'2018_commission_structure-Start'!$A$21:$A$24,0),MATCH(calcs!N$1,'2018_commission_structure-Start'!$A$21:$I$21,0))</f>
        <v>112500</v>
      </c>
      <c r="O476" s="2">
        <f>IF($G476&gt;H476,MIN($G476-H476,I476-H476)*INDEX('2018_commission_structure-Start'!$A$21:$I$24,MATCH(calcs!$D476,'2018_commission_structure-Start'!$A$21:$A$24,0),MATCH(calcs!O$1,'2018_commission_structure-Start'!$A$21:$I$21,0)),0)</f>
        <v>15415.84</v>
      </c>
      <c r="P476" s="2">
        <f>IF($G476&gt;I476,MIN($G476-I476,J476-I476)*INDEX('2018_commission_structure-Start'!$A$21:$I$24,MATCH(calcs!$D476,'2018_commission_structure-Start'!$A$21:$A$24,0),MATCH(calcs!P$1,'2018_commission_structure-Start'!$A$21:$I$21,0)),0)</f>
        <v>0</v>
      </c>
      <c r="Q476" s="2">
        <f>IF($G476&gt;J476,MIN($G476-J476,K476-J476)*INDEX('2018_commission_structure-Start'!$A$21:$I$24,MATCH(calcs!$D476,'2018_commission_structure-Start'!$A$21:$A$24,0),MATCH(calcs!Q$1,'2018_commission_structure-Start'!$A$21:$I$21,0)),0)</f>
        <v>0</v>
      </c>
      <c r="R476" s="6">
        <f>IF(G476&gt;K476,(G476-K476)*INDEX('2018_commission_structure-Start'!$A$21:$I$24,MATCH(calcs!$D476,'2018_commission_structure-Start'!$A$21:$A$24,0),MATCH(calcs!R$1,'2018_commission_structure-Start'!$A$21:$I$21,0)),0)</f>
        <v>0</v>
      </c>
      <c r="S476" s="6">
        <f t="shared" si="55"/>
        <v>127915.84</v>
      </c>
      <c r="T476" s="6">
        <f t="shared" si="51"/>
        <v>217555.84</v>
      </c>
    </row>
    <row r="477" spans="1:20" x14ac:dyDescent="0.3">
      <c r="A477">
        <v>3877279783</v>
      </c>
      <c r="B477" t="s">
        <v>938</v>
      </c>
      <c r="C477" t="s">
        <v>939</v>
      </c>
      <c r="D477" t="s">
        <v>29</v>
      </c>
      <c r="E477" s="2">
        <v>61805</v>
      </c>
      <c r="F477">
        <f>COUNTIF(deals_closed!D:D,base_salary!A477)</f>
        <v>22</v>
      </c>
      <c r="G477" s="2">
        <f>SUMIF(deals_closed!D:D,calcs!A477,deals_closed!C:C)</f>
        <v>679482</v>
      </c>
      <c r="H477" s="2">
        <f>VLOOKUP(D477,'2018_commission_structure-Start'!$A$21:$I$24,9,FALSE)</f>
        <v>600000</v>
      </c>
      <c r="I477" s="6">
        <f t="shared" si="52"/>
        <v>750000</v>
      </c>
      <c r="J477" s="9">
        <f t="shared" si="53"/>
        <v>900000</v>
      </c>
      <c r="K477" s="9">
        <f t="shared" si="54"/>
        <v>1200000</v>
      </c>
      <c r="L477" s="8">
        <f t="shared" si="49"/>
        <v>1.1324700000000001</v>
      </c>
      <c r="M477" t="str">
        <f t="shared" si="50"/>
        <v>100-125%</v>
      </c>
      <c r="N477" s="6">
        <f>MIN(H477,G477)*INDEX('2018_commission_structure-Start'!$A$21:$I$24,MATCH(calcs!$D477,'2018_commission_structure-Start'!$A$21:$A$24,0),MATCH(calcs!N$1,'2018_commission_structure-Start'!$A$21:$I$21,0))</f>
        <v>78000</v>
      </c>
      <c r="O477" s="2">
        <f>IF($G477&gt;H477,MIN($G477-H477,I477-H477)*INDEX('2018_commission_structure-Start'!$A$21:$I$24,MATCH(calcs!$D477,'2018_commission_structure-Start'!$A$21:$A$24,0),MATCH(calcs!O$1,'2018_commission_structure-Start'!$A$21:$I$21,0)),0)</f>
        <v>13511.94</v>
      </c>
      <c r="P477" s="2">
        <f>IF($G477&gt;I477,MIN($G477-I477,J477-I477)*INDEX('2018_commission_structure-Start'!$A$21:$I$24,MATCH(calcs!$D477,'2018_commission_structure-Start'!$A$21:$A$24,0),MATCH(calcs!P$1,'2018_commission_structure-Start'!$A$21:$I$21,0)),0)</f>
        <v>0</v>
      </c>
      <c r="Q477" s="2">
        <f>IF($G477&gt;J477,MIN($G477-J477,K477-J477)*INDEX('2018_commission_structure-Start'!$A$21:$I$24,MATCH(calcs!$D477,'2018_commission_structure-Start'!$A$21:$A$24,0),MATCH(calcs!Q$1,'2018_commission_structure-Start'!$A$21:$I$21,0)),0)</f>
        <v>0</v>
      </c>
      <c r="R477" s="6">
        <f>IF(G477&gt;K477,(G477-K477)*INDEX('2018_commission_structure-Start'!$A$21:$I$24,MATCH(calcs!$D477,'2018_commission_structure-Start'!$A$21:$A$24,0),MATCH(calcs!R$1,'2018_commission_structure-Start'!$A$21:$I$21,0)),0)</f>
        <v>0</v>
      </c>
      <c r="S477" s="6">
        <f t="shared" si="55"/>
        <v>91511.94</v>
      </c>
      <c r="T477" s="6">
        <f t="shared" si="51"/>
        <v>153316.94</v>
      </c>
    </row>
    <row r="478" spans="1:20" x14ac:dyDescent="0.3">
      <c r="A478">
        <v>4290015026</v>
      </c>
      <c r="B478" t="s">
        <v>940</v>
      </c>
      <c r="C478" t="s">
        <v>941</v>
      </c>
      <c r="D478" t="s">
        <v>7</v>
      </c>
      <c r="E478" s="2">
        <v>50810</v>
      </c>
      <c r="F478">
        <f>COUNTIF(deals_closed!D:D,base_salary!A478)</f>
        <v>20</v>
      </c>
      <c r="G478" s="2">
        <f>SUMIF(deals_closed!D:D,calcs!A478,deals_closed!C:C)</f>
        <v>614002</v>
      </c>
      <c r="H478" s="2">
        <f>VLOOKUP(D478,'2018_commission_structure-Start'!$A$21:$I$24,9,FALSE)</f>
        <v>500000</v>
      </c>
      <c r="I478" s="6">
        <f t="shared" si="52"/>
        <v>625000</v>
      </c>
      <c r="J478" s="9">
        <f t="shared" si="53"/>
        <v>750000</v>
      </c>
      <c r="K478" s="9">
        <f t="shared" si="54"/>
        <v>1000000</v>
      </c>
      <c r="L478" s="8">
        <f t="shared" si="49"/>
        <v>1.2280040000000001</v>
      </c>
      <c r="M478" t="str">
        <f t="shared" si="50"/>
        <v>100-125%</v>
      </c>
      <c r="N478" s="6">
        <f>MIN(H478,G478)*INDEX('2018_commission_structure-Start'!$A$21:$I$24,MATCH(calcs!$D478,'2018_commission_structure-Start'!$A$21:$A$24,0),MATCH(calcs!N$1,'2018_commission_structure-Start'!$A$21:$I$21,0))</f>
        <v>50000</v>
      </c>
      <c r="O478" s="2">
        <f>IF($G478&gt;H478,MIN($G478-H478,I478-H478)*INDEX('2018_commission_structure-Start'!$A$21:$I$24,MATCH(calcs!$D478,'2018_commission_structure-Start'!$A$21:$A$24,0),MATCH(calcs!O$1,'2018_commission_structure-Start'!$A$21:$I$21,0)),0)</f>
        <v>17100.3</v>
      </c>
      <c r="P478" s="2">
        <f>IF($G478&gt;I478,MIN($G478-I478,J478-I478)*INDEX('2018_commission_structure-Start'!$A$21:$I$24,MATCH(calcs!$D478,'2018_commission_structure-Start'!$A$21:$A$24,0),MATCH(calcs!P$1,'2018_commission_structure-Start'!$A$21:$I$21,0)),0)</f>
        <v>0</v>
      </c>
      <c r="Q478" s="2">
        <f>IF($G478&gt;J478,MIN($G478-J478,K478-J478)*INDEX('2018_commission_structure-Start'!$A$21:$I$24,MATCH(calcs!$D478,'2018_commission_structure-Start'!$A$21:$A$24,0),MATCH(calcs!Q$1,'2018_commission_structure-Start'!$A$21:$I$21,0)),0)</f>
        <v>0</v>
      </c>
      <c r="R478" s="6">
        <f>IF(G478&gt;K478,(G478-K478)*INDEX('2018_commission_structure-Start'!$A$21:$I$24,MATCH(calcs!$D478,'2018_commission_structure-Start'!$A$21:$A$24,0),MATCH(calcs!R$1,'2018_commission_structure-Start'!$A$21:$I$21,0)),0)</f>
        <v>0</v>
      </c>
      <c r="S478" s="6">
        <f t="shared" si="55"/>
        <v>67100.3</v>
      </c>
      <c r="T478" s="6">
        <f t="shared" si="51"/>
        <v>117910.3</v>
      </c>
    </row>
    <row r="479" spans="1:20" x14ac:dyDescent="0.3">
      <c r="A479">
        <v>1953937357</v>
      </c>
      <c r="B479" t="s">
        <v>942</v>
      </c>
      <c r="C479" t="s">
        <v>943</v>
      </c>
      <c r="D479" t="s">
        <v>29</v>
      </c>
      <c r="E479" s="2">
        <v>71164</v>
      </c>
      <c r="F479">
        <f>COUNTIF(deals_closed!D:D,base_salary!A479)</f>
        <v>29</v>
      </c>
      <c r="G479" s="2">
        <f>SUMIF(deals_closed!D:D,calcs!A479,deals_closed!C:C)</f>
        <v>985355</v>
      </c>
      <c r="H479" s="2">
        <f>VLOOKUP(D479,'2018_commission_structure-Start'!$A$21:$I$24,9,FALSE)</f>
        <v>600000</v>
      </c>
      <c r="I479" s="6">
        <f t="shared" si="52"/>
        <v>750000</v>
      </c>
      <c r="J479" s="9">
        <f t="shared" si="53"/>
        <v>900000</v>
      </c>
      <c r="K479" s="9">
        <f t="shared" si="54"/>
        <v>1200000</v>
      </c>
      <c r="L479" s="8">
        <f t="shared" si="49"/>
        <v>1.6422583333333334</v>
      </c>
      <c r="M479" t="str">
        <f t="shared" si="50"/>
        <v>150-200%</v>
      </c>
      <c r="N479" s="6">
        <f>MIN(H479,G479)*INDEX('2018_commission_structure-Start'!$A$21:$I$24,MATCH(calcs!$D479,'2018_commission_structure-Start'!$A$21:$A$24,0),MATCH(calcs!N$1,'2018_commission_structure-Start'!$A$21:$I$21,0))</f>
        <v>78000</v>
      </c>
      <c r="O479" s="2">
        <f>IF($G479&gt;H479,MIN($G479-H479,I479-H479)*INDEX('2018_commission_structure-Start'!$A$21:$I$24,MATCH(calcs!$D479,'2018_commission_structure-Start'!$A$21:$A$24,0),MATCH(calcs!O$1,'2018_commission_structure-Start'!$A$21:$I$21,0)),0)</f>
        <v>25500.000000000004</v>
      </c>
      <c r="P479" s="2">
        <f>IF($G479&gt;I479,MIN($G479-I479,J479-I479)*INDEX('2018_commission_structure-Start'!$A$21:$I$24,MATCH(calcs!$D479,'2018_commission_structure-Start'!$A$21:$A$24,0),MATCH(calcs!P$1,'2018_commission_structure-Start'!$A$21:$I$21,0)),0)</f>
        <v>31500</v>
      </c>
      <c r="Q479" s="2">
        <f>IF($G479&gt;J479,MIN($G479-J479,K479-J479)*INDEX('2018_commission_structure-Start'!$A$21:$I$24,MATCH(calcs!$D479,'2018_commission_structure-Start'!$A$21:$A$24,0),MATCH(calcs!Q$1,'2018_commission_structure-Start'!$A$21:$I$21,0)),0)</f>
        <v>22192.3</v>
      </c>
      <c r="R479" s="6">
        <f>IF(G479&gt;K479,(G479-K479)*INDEX('2018_commission_structure-Start'!$A$21:$I$24,MATCH(calcs!$D479,'2018_commission_structure-Start'!$A$21:$A$24,0),MATCH(calcs!R$1,'2018_commission_structure-Start'!$A$21:$I$21,0)),0)</f>
        <v>0</v>
      </c>
      <c r="S479" s="6">
        <f t="shared" si="55"/>
        <v>157192.29999999999</v>
      </c>
      <c r="T479" s="6">
        <f t="shared" si="51"/>
        <v>228356.3</v>
      </c>
    </row>
    <row r="480" spans="1:20" x14ac:dyDescent="0.3">
      <c r="A480">
        <v>6842801095</v>
      </c>
      <c r="B480" t="s">
        <v>944</v>
      </c>
      <c r="C480" t="s">
        <v>945</v>
      </c>
      <c r="D480" t="s">
        <v>10</v>
      </c>
      <c r="E480" s="2">
        <v>110949</v>
      </c>
      <c r="F480">
        <f>COUNTIF(deals_closed!D:D,base_salary!A480)</f>
        <v>12</v>
      </c>
      <c r="G480" s="2">
        <f>SUMIF(deals_closed!D:D,calcs!A480,deals_closed!C:C)</f>
        <v>439307</v>
      </c>
      <c r="H480" s="2">
        <f>VLOOKUP(D480,'2018_commission_structure-Start'!$A$21:$I$24,9,FALSE)</f>
        <v>750000</v>
      </c>
      <c r="I480" s="6">
        <f t="shared" si="52"/>
        <v>937500</v>
      </c>
      <c r="J480" s="9">
        <f t="shared" si="53"/>
        <v>1125000</v>
      </c>
      <c r="K480" s="9">
        <f t="shared" si="54"/>
        <v>1500000</v>
      </c>
      <c r="L480" s="8">
        <f t="shared" si="49"/>
        <v>0.58574266666666663</v>
      </c>
      <c r="M480" t="str">
        <f t="shared" si="50"/>
        <v>0-100%</v>
      </c>
      <c r="N480" s="6">
        <f>MIN(H480,G480)*INDEX('2018_commission_structure-Start'!$A$21:$I$24,MATCH(calcs!$D480,'2018_commission_structure-Start'!$A$21:$A$24,0),MATCH(calcs!N$1,'2018_commission_structure-Start'!$A$21:$I$21,0))</f>
        <v>65896.05</v>
      </c>
      <c r="O480" s="2">
        <f>IF($G480&gt;H480,MIN($G480-H480,I480-H480)*INDEX('2018_commission_structure-Start'!$A$21:$I$24,MATCH(calcs!$D480,'2018_commission_structure-Start'!$A$21:$A$24,0),MATCH(calcs!O$1,'2018_commission_structure-Start'!$A$21:$I$21,0)),0)</f>
        <v>0</v>
      </c>
      <c r="P480" s="2">
        <f>IF($G480&gt;I480,MIN($G480-I480,J480-I480)*INDEX('2018_commission_structure-Start'!$A$21:$I$24,MATCH(calcs!$D480,'2018_commission_structure-Start'!$A$21:$A$24,0),MATCH(calcs!P$1,'2018_commission_structure-Start'!$A$21:$I$21,0)),0)</f>
        <v>0</v>
      </c>
      <c r="Q480" s="2">
        <f>IF($G480&gt;J480,MIN($G480-J480,K480-J480)*INDEX('2018_commission_structure-Start'!$A$21:$I$24,MATCH(calcs!$D480,'2018_commission_structure-Start'!$A$21:$A$24,0),MATCH(calcs!Q$1,'2018_commission_structure-Start'!$A$21:$I$21,0)),0)</f>
        <v>0</v>
      </c>
      <c r="R480" s="6">
        <f>IF(G480&gt;K480,(G480-K480)*INDEX('2018_commission_structure-Start'!$A$21:$I$24,MATCH(calcs!$D480,'2018_commission_structure-Start'!$A$21:$A$24,0),MATCH(calcs!R$1,'2018_commission_structure-Start'!$A$21:$I$21,0)),0)</f>
        <v>0</v>
      </c>
      <c r="S480" s="6">
        <f t="shared" si="55"/>
        <v>65896.05</v>
      </c>
      <c r="T480" s="6">
        <f t="shared" si="51"/>
        <v>176845.05</v>
      </c>
    </row>
    <row r="481" spans="1:20" x14ac:dyDescent="0.3">
      <c r="A481">
        <v>1918356416</v>
      </c>
      <c r="B481" t="s">
        <v>946</v>
      </c>
      <c r="C481" t="s">
        <v>947</v>
      </c>
      <c r="D481" t="s">
        <v>10</v>
      </c>
      <c r="E481" s="2">
        <v>114671</v>
      </c>
      <c r="F481">
        <f>COUNTIF(deals_closed!D:D,base_salary!A481)</f>
        <v>26</v>
      </c>
      <c r="G481" s="2">
        <f>SUMIF(deals_closed!D:D,calcs!A481,deals_closed!C:C)</f>
        <v>954130</v>
      </c>
      <c r="H481" s="2">
        <f>VLOOKUP(D481,'2018_commission_structure-Start'!$A$21:$I$24,9,FALSE)</f>
        <v>750000</v>
      </c>
      <c r="I481" s="6">
        <f t="shared" si="52"/>
        <v>937500</v>
      </c>
      <c r="J481" s="9">
        <f t="shared" si="53"/>
        <v>1125000</v>
      </c>
      <c r="K481" s="9">
        <f t="shared" si="54"/>
        <v>1500000</v>
      </c>
      <c r="L481" s="8">
        <f t="shared" si="49"/>
        <v>1.2721733333333334</v>
      </c>
      <c r="M481" t="str">
        <f t="shared" si="50"/>
        <v>125-150%</v>
      </c>
      <c r="N481" s="6">
        <f>MIN(H481,G481)*INDEX('2018_commission_structure-Start'!$A$21:$I$24,MATCH(calcs!$D481,'2018_commission_structure-Start'!$A$21:$A$24,0),MATCH(calcs!N$1,'2018_commission_structure-Start'!$A$21:$I$21,0))</f>
        <v>112500</v>
      </c>
      <c r="O481" s="2">
        <f>IF($G481&gt;H481,MIN($G481-H481,I481-H481)*INDEX('2018_commission_structure-Start'!$A$21:$I$24,MATCH(calcs!$D481,'2018_commission_structure-Start'!$A$21:$A$24,0),MATCH(calcs!O$1,'2018_commission_structure-Start'!$A$21:$I$21,0)),0)</f>
        <v>35625</v>
      </c>
      <c r="P481" s="2">
        <f>IF($G481&gt;I481,MIN($G481-I481,J481-I481)*INDEX('2018_commission_structure-Start'!$A$21:$I$24,MATCH(calcs!$D481,'2018_commission_structure-Start'!$A$21:$A$24,0),MATCH(calcs!P$1,'2018_commission_structure-Start'!$A$21:$I$21,0)),0)</f>
        <v>3824.9</v>
      </c>
      <c r="Q481" s="2">
        <f>IF($G481&gt;J481,MIN($G481-J481,K481-J481)*INDEX('2018_commission_structure-Start'!$A$21:$I$24,MATCH(calcs!$D481,'2018_commission_structure-Start'!$A$21:$A$24,0),MATCH(calcs!Q$1,'2018_commission_structure-Start'!$A$21:$I$21,0)),0)</f>
        <v>0</v>
      </c>
      <c r="R481" s="6">
        <f>IF(G481&gt;K481,(G481-K481)*INDEX('2018_commission_structure-Start'!$A$21:$I$24,MATCH(calcs!$D481,'2018_commission_structure-Start'!$A$21:$A$24,0),MATCH(calcs!R$1,'2018_commission_structure-Start'!$A$21:$I$21,0)),0)</f>
        <v>0</v>
      </c>
      <c r="S481" s="6">
        <f t="shared" si="55"/>
        <v>151949.9</v>
      </c>
      <c r="T481" s="6">
        <f t="shared" si="51"/>
        <v>266620.90000000002</v>
      </c>
    </row>
    <row r="482" spans="1:20" x14ac:dyDescent="0.3">
      <c r="A482">
        <v>5511711233</v>
      </c>
      <c r="B482" t="s">
        <v>948</v>
      </c>
      <c r="C482" t="s">
        <v>949</v>
      </c>
      <c r="D482" t="s">
        <v>7</v>
      </c>
      <c r="E482" s="2">
        <v>50457</v>
      </c>
      <c r="F482">
        <f>COUNTIF(deals_closed!D:D,base_salary!A482)</f>
        <v>16</v>
      </c>
      <c r="G482" s="2">
        <f>SUMIF(deals_closed!D:D,calcs!A482,deals_closed!C:C)</f>
        <v>526014</v>
      </c>
      <c r="H482" s="2">
        <f>VLOOKUP(D482,'2018_commission_structure-Start'!$A$21:$I$24,9,FALSE)</f>
        <v>500000</v>
      </c>
      <c r="I482" s="6">
        <f t="shared" si="52"/>
        <v>625000</v>
      </c>
      <c r="J482" s="9">
        <f t="shared" si="53"/>
        <v>750000</v>
      </c>
      <c r="K482" s="9">
        <f t="shared" si="54"/>
        <v>1000000</v>
      </c>
      <c r="L482" s="8">
        <f t="shared" si="49"/>
        <v>1.052028</v>
      </c>
      <c r="M482" t="str">
        <f t="shared" si="50"/>
        <v>100-125%</v>
      </c>
      <c r="N482" s="6">
        <f>MIN(H482,G482)*INDEX('2018_commission_structure-Start'!$A$21:$I$24,MATCH(calcs!$D482,'2018_commission_structure-Start'!$A$21:$A$24,0),MATCH(calcs!N$1,'2018_commission_structure-Start'!$A$21:$I$21,0))</f>
        <v>50000</v>
      </c>
      <c r="O482" s="2">
        <f>IF($G482&gt;H482,MIN($G482-H482,I482-H482)*INDEX('2018_commission_structure-Start'!$A$21:$I$24,MATCH(calcs!$D482,'2018_commission_structure-Start'!$A$21:$A$24,0),MATCH(calcs!O$1,'2018_commission_structure-Start'!$A$21:$I$21,0)),0)</f>
        <v>3902.1</v>
      </c>
      <c r="P482" s="2">
        <f>IF($G482&gt;I482,MIN($G482-I482,J482-I482)*INDEX('2018_commission_structure-Start'!$A$21:$I$24,MATCH(calcs!$D482,'2018_commission_structure-Start'!$A$21:$A$24,0),MATCH(calcs!P$1,'2018_commission_structure-Start'!$A$21:$I$21,0)),0)</f>
        <v>0</v>
      </c>
      <c r="Q482" s="2">
        <f>IF($G482&gt;J482,MIN($G482-J482,K482-J482)*INDEX('2018_commission_structure-Start'!$A$21:$I$24,MATCH(calcs!$D482,'2018_commission_structure-Start'!$A$21:$A$24,0),MATCH(calcs!Q$1,'2018_commission_structure-Start'!$A$21:$I$21,0)),0)</f>
        <v>0</v>
      </c>
      <c r="R482" s="6">
        <f>IF(G482&gt;K482,(G482-K482)*INDEX('2018_commission_structure-Start'!$A$21:$I$24,MATCH(calcs!$D482,'2018_commission_structure-Start'!$A$21:$A$24,0),MATCH(calcs!R$1,'2018_commission_structure-Start'!$A$21:$I$21,0)),0)</f>
        <v>0</v>
      </c>
      <c r="S482" s="6">
        <f t="shared" si="55"/>
        <v>53902.1</v>
      </c>
      <c r="T482" s="6">
        <f t="shared" si="51"/>
        <v>104359.1</v>
      </c>
    </row>
    <row r="483" spans="1:20" x14ac:dyDescent="0.3">
      <c r="A483">
        <v>2158895349</v>
      </c>
      <c r="B483" t="s">
        <v>950</v>
      </c>
      <c r="C483" t="s">
        <v>951</v>
      </c>
      <c r="D483" t="s">
        <v>7</v>
      </c>
      <c r="E483" s="2">
        <v>35359</v>
      </c>
      <c r="F483">
        <f>COUNTIF(deals_closed!D:D,base_salary!A483)</f>
        <v>14</v>
      </c>
      <c r="G483" s="2">
        <f>SUMIF(deals_closed!D:D,calcs!A483,deals_closed!C:C)</f>
        <v>430049</v>
      </c>
      <c r="H483" s="2">
        <f>VLOOKUP(D483,'2018_commission_structure-Start'!$A$21:$I$24,9,FALSE)</f>
        <v>500000</v>
      </c>
      <c r="I483" s="6">
        <f t="shared" si="52"/>
        <v>625000</v>
      </c>
      <c r="J483" s="9">
        <f t="shared" si="53"/>
        <v>750000</v>
      </c>
      <c r="K483" s="9">
        <f t="shared" si="54"/>
        <v>1000000</v>
      </c>
      <c r="L483" s="8">
        <f t="shared" si="49"/>
        <v>0.86009800000000003</v>
      </c>
      <c r="M483" t="str">
        <f t="shared" si="50"/>
        <v>0-100%</v>
      </c>
      <c r="N483" s="6">
        <f>MIN(H483,G483)*INDEX('2018_commission_structure-Start'!$A$21:$I$24,MATCH(calcs!$D483,'2018_commission_structure-Start'!$A$21:$A$24,0),MATCH(calcs!N$1,'2018_commission_structure-Start'!$A$21:$I$21,0))</f>
        <v>43004.9</v>
      </c>
      <c r="O483" s="2">
        <f>IF($G483&gt;H483,MIN($G483-H483,I483-H483)*INDEX('2018_commission_structure-Start'!$A$21:$I$24,MATCH(calcs!$D483,'2018_commission_structure-Start'!$A$21:$A$24,0),MATCH(calcs!O$1,'2018_commission_structure-Start'!$A$21:$I$21,0)),0)</f>
        <v>0</v>
      </c>
      <c r="P483" s="2">
        <f>IF($G483&gt;I483,MIN($G483-I483,J483-I483)*INDEX('2018_commission_structure-Start'!$A$21:$I$24,MATCH(calcs!$D483,'2018_commission_structure-Start'!$A$21:$A$24,0),MATCH(calcs!P$1,'2018_commission_structure-Start'!$A$21:$I$21,0)),0)</f>
        <v>0</v>
      </c>
      <c r="Q483" s="2">
        <f>IF($G483&gt;J483,MIN($G483-J483,K483-J483)*INDEX('2018_commission_structure-Start'!$A$21:$I$24,MATCH(calcs!$D483,'2018_commission_structure-Start'!$A$21:$A$24,0),MATCH(calcs!Q$1,'2018_commission_structure-Start'!$A$21:$I$21,0)),0)</f>
        <v>0</v>
      </c>
      <c r="R483" s="6">
        <f>IF(G483&gt;K483,(G483-K483)*INDEX('2018_commission_structure-Start'!$A$21:$I$24,MATCH(calcs!$D483,'2018_commission_structure-Start'!$A$21:$A$24,0),MATCH(calcs!R$1,'2018_commission_structure-Start'!$A$21:$I$21,0)),0)</f>
        <v>0</v>
      </c>
      <c r="S483" s="6">
        <f t="shared" si="55"/>
        <v>43004.9</v>
      </c>
      <c r="T483" s="6">
        <f t="shared" si="51"/>
        <v>78363.899999999994</v>
      </c>
    </row>
    <row r="484" spans="1:20" x14ac:dyDescent="0.3">
      <c r="A484">
        <v>813832926</v>
      </c>
      <c r="B484" t="s">
        <v>952</v>
      </c>
      <c r="C484" t="s">
        <v>953</v>
      </c>
      <c r="D484" t="s">
        <v>29</v>
      </c>
      <c r="E484" s="2">
        <v>62260</v>
      </c>
      <c r="F484">
        <f>COUNTIF(deals_closed!D:D,base_salary!A484)</f>
        <v>19</v>
      </c>
      <c r="G484" s="2">
        <f>SUMIF(deals_closed!D:D,calcs!A484,deals_closed!C:C)</f>
        <v>674298</v>
      </c>
      <c r="H484" s="2">
        <f>VLOOKUP(D484,'2018_commission_structure-Start'!$A$21:$I$24,9,FALSE)</f>
        <v>600000</v>
      </c>
      <c r="I484" s="6">
        <f t="shared" si="52"/>
        <v>750000</v>
      </c>
      <c r="J484" s="9">
        <f t="shared" si="53"/>
        <v>900000</v>
      </c>
      <c r="K484" s="9">
        <f t="shared" si="54"/>
        <v>1200000</v>
      </c>
      <c r="L484" s="8">
        <f t="shared" si="49"/>
        <v>1.1238300000000001</v>
      </c>
      <c r="M484" t="str">
        <f t="shared" si="50"/>
        <v>100-125%</v>
      </c>
      <c r="N484" s="6">
        <f>MIN(H484,G484)*INDEX('2018_commission_structure-Start'!$A$21:$I$24,MATCH(calcs!$D484,'2018_commission_structure-Start'!$A$21:$A$24,0),MATCH(calcs!N$1,'2018_commission_structure-Start'!$A$21:$I$21,0))</f>
        <v>78000</v>
      </c>
      <c r="O484" s="2">
        <f>IF($G484&gt;H484,MIN($G484-H484,I484-H484)*INDEX('2018_commission_structure-Start'!$A$21:$I$24,MATCH(calcs!$D484,'2018_commission_structure-Start'!$A$21:$A$24,0),MATCH(calcs!O$1,'2018_commission_structure-Start'!$A$21:$I$21,0)),0)</f>
        <v>12630.660000000002</v>
      </c>
      <c r="P484" s="2">
        <f>IF($G484&gt;I484,MIN($G484-I484,J484-I484)*INDEX('2018_commission_structure-Start'!$A$21:$I$24,MATCH(calcs!$D484,'2018_commission_structure-Start'!$A$21:$A$24,0),MATCH(calcs!P$1,'2018_commission_structure-Start'!$A$21:$I$21,0)),0)</f>
        <v>0</v>
      </c>
      <c r="Q484" s="2">
        <f>IF($G484&gt;J484,MIN($G484-J484,K484-J484)*INDEX('2018_commission_structure-Start'!$A$21:$I$24,MATCH(calcs!$D484,'2018_commission_structure-Start'!$A$21:$A$24,0),MATCH(calcs!Q$1,'2018_commission_structure-Start'!$A$21:$I$21,0)),0)</f>
        <v>0</v>
      </c>
      <c r="R484" s="6">
        <f>IF(G484&gt;K484,(G484-K484)*INDEX('2018_commission_structure-Start'!$A$21:$I$24,MATCH(calcs!$D484,'2018_commission_structure-Start'!$A$21:$A$24,0),MATCH(calcs!R$1,'2018_commission_structure-Start'!$A$21:$I$21,0)),0)</f>
        <v>0</v>
      </c>
      <c r="S484" s="6">
        <f t="shared" si="55"/>
        <v>90630.66</v>
      </c>
      <c r="T484" s="6">
        <f t="shared" si="51"/>
        <v>152890.66</v>
      </c>
    </row>
    <row r="485" spans="1:20" x14ac:dyDescent="0.3">
      <c r="A485">
        <v>6938295417</v>
      </c>
      <c r="B485" t="s">
        <v>954</v>
      </c>
      <c r="C485" t="s">
        <v>955</v>
      </c>
      <c r="D485" t="s">
        <v>7</v>
      </c>
      <c r="E485" s="2">
        <v>40716</v>
      </c>
      <c r="F485">
        <f>COUNTIF(deals_closed!D:D,base_salary!A485)</f>
        <v>24</v>
      </c>
      <c r="G485" s="2">
        <f>SUMIF(deals_closed!D:D,calcs!A485,deals_closed!C:C)</f>
        <v>769447</v>
      </c>
      <c r="H485" s="2">
        <f>VLOOKUP(D485,'2018_commission_structure-Start'!$A$21:$I$24,9,FALSE)</f>
        <v>500000</v>
      </c>
      <c r="I485" s="6">
        <f t="shared" si="52"/>
        <v>625000</v>
      </c>
      <c r="J485" s="9">
        <f t="shared" si="53"/>
        <v>750000</v>
      </c>
      <c r="K485" s="9">
        <f t="shared" si="54"/>
        <v>1000000</v>
      </c>
      <c r="L485" s="8">
        <f t="shared" si="49"/>
        <v>1.538894</v>
      </c>
      <c r="M485" t="str">
        <f t="shared" si="50"/>
        <v>150-200%</v>
      </c>
      <c r="N485" s="6">
        <f>MIN(H485,G485)*INDEX('2018_commission_structure-Start'!$A$21:$I$24,MATCH(calcs!$D485,'2018_commission_structure-Start'!$A$21:$A$24,0),MATCH(calcs!N$1,'2018_commission_structure-Start'!$A$21:$I$21,0))</f>
        <v>50000</v>
      </c>
      <c r="O485" s="2">
        <f>IF($G485&gt;H485,MIN($G485-H485,I485-H485)*INDEX('2018_commission_structure-Start'!$A$21:$I$24,MATCH(calcs!$D485,'2018_commission_structure-Start'!$A$21:$A$24,0),MATCH(calcs!O$1,'2018_commission_structure-Start'!$A$21:$I$21,0)),0)</f>
        <v>18750</v>
      </c>
      <c r="P485" s="2">
        <f>IF($G485&gt;I485,MIN($G485-I485,J485-I485)*INDEX('2018_commission_structure-Start'!$A$21:$I$24,MATCH(calcs!$D485,'2018_commission_structure-Start'!$A$21:$A$24,0),MATCH(calcs!P$1,'2018_commission_structure-Start'!$A$21:$I$21,0)),0)</f>
        <v>22500</v>
      </c>
      <c r="Q485" s="2">
        <f>IF($G485&gt;J485,MIN($G485-J485,K485-J485)*INDEX('2018_commission_structure-Start'!$A$21:$I$24,MATCH(calcs!$D485,'2018_commission_structure-Start'!$A$21:$A$24,0),MATCH(calcs!Q$1,'2018_commission_structure-Start'!$A$21:$I$21,0)),0)</f>
        <v>4278.34</v>
      </c>
      <c r="R485" s="6">
        <f>IF(G485&gt;K485,(G485-K485)*INDEX('2018_commission_structure-Start'!$A$21:$I$24,MATCH(calcs!$D485,'2018_commission_structure-Start'!$A$21:$A$24,0),MATCH(calcs!R$1,'2018_commission_structure-Start'!$A$21:$I$21,0)),0)</f>
        <v>0</v>
      </c>
      <c r="S485" s="6">
        <f t="shared" si="55"/>
        <v>95528.34</v>
      </c>
      <c r="T485" s="6">
        <f t="shared" si="51"/>
        <v>136244.34</v>
      </c>
    </row>
    <row r="486" spans="1:20" x14ac:dyDescent="0.3">
      <c r="A486">
        <v>3133221701</v>
      </c>
      <c r="B486" t="s">
        <v>956</v>
      </c>
      <c r="C486" t="s">
        <v>957</v>
      </c>
      <c r="D486" t="s">
        <v>29</v>
      </c>
      <c r="E486" s="2">
        <v>71686</v>
      </c>
      <c r="F486">
        <f>COUNTIF(deals_closed!D:D,base_salary!A486)</f>
        <v>14</v>
      </c>
      <c r="G486" s="2">
        <f>SUMIF(deals_closed!D:D,calcs!A486,deals_closed!C:C)</f>
        <v>542057</v>
      </c>
      <c r="H486" s="2">
        <f>VLOOKUP(D486,'2018_commission_structure-Start'!$A$21:$I$24,9,FALSE)</f>
        <v>600000</v>
      </c>
      <c r="I486" s="6">
        <f t="shared" si="52"/>
        <v>750000</v>
      </c>
      <c r="J486" s="9">
        <f t="shared" si="53"/>
        <v>900000</v>
      </c>
      <c r="K486" s="9">
        <f t="shared" si="54"/>
        <v>1200000</v>
      </c>
      <c r="L486" s="8">
        <f t="shared" si="49"/>
        <v>0.90342833333333339</v>
      </c>
      <c r="M486" t="str">
        <f t="shared" si="50"/>
        <v>0-100%</v>
      </c>
      <c r="N486" s="6">
        <f>MIN(H486,G486)*INDEX('2018_commission_structure-Start'!$A$21:$I$24,MATCH(calcs!$D486,'2018_commission_structure-Start'!$A$21:$A$24,0),MATCH(calcs!N$1,'2018_commission_structure-Start'!$A$21:$I$21,0))</f>
        <v>70467.41</v>
      </c>
      <c r="O486" s="2">
        <f>IF($G486&gt;H486,MIN($G486-H486,I486-H486)*INDEX('2018_commission_structure-Start'!$A$21:$I$24,MATCH(calcs!$D486,'2018_commission_structure-Start'!$A$21:$A$24,0),MATCH(calcs!O$1,'2018_commission_structure-Start'!$A$21:$I$21,0)),0)</f>
        <v>0</v>
      </c>
      <c r="P486" s="2">
        <f>IF($G486&gt;I486,MIN($G486-I486,J486-I486)*INDEX('2018_commission_structure-Start'!$A$21:$I$24,MATCH(calcs!$D486,'2018_commission_structure-Start'!$A$21:$A$24,0),MATCH(calcs!P$1,'2018_commission_structure-Start'!$A$21:$I$21,0)),0)</f>
        <v>0</v>
      </c>
      <c r="Q486" s="2">
        <f>IF($G486&gt;J486,MIN($G486-J486,K486-J486)*INDEX('2018_commission_structure-Start'!$A$21:$I$24,MATCH(calcs!$D486,'2018_commission_structure-Start'!$A$21:$A$24,0),MATCH(calcs!Q$1,'2018_commission_structure-Start'!$A$21:$I$21,0)),0)</f>
        <v>0</v>
      </c>
      <c r="R486" s="6">
        <f>IF(G486&gt;K486,(G486-K486)*INDEX('2018_commission_structure-Start'!$A$21:$I$24,MATCH(calcs!$D486,'2018_commission_structure-Start'!$A$21:$A$24,0),MATCH(calcs!R$1,'2018_commission_structure-Start'!$A$21:$I$21,0)),0)</f>
        <v>0</v>
      </c>
      <c r="S486" s="6">
        <f t="shared" si="55"/>
        <v>70467.41</v>
      </c>
      <c r="T486" s="6">
        <f t="shared" si="51"/>
        <v>142153.41</v>
      </c>
    </row>
    <row r="487" spans="1:20" x14ac:dyDescent="0.3">
      <c r="A487">
        <v>7011563598</v>
      </c>
      <c r="B487" t="s">
        <v>958</v>
      </c>
      <c r="C487" t="s">
        <v>959</v>
      </c>
      <c r="D487" t="s">
        <v>7</v>
      </c>
      <c r="E487" s="2">
        <v>30113</v>
      </c>
      <c r="F487">
        <f>COUNTIF(deals_closed!D:D,base_salary!A487)</f>
        <v>18</v>
      </c>
      <c r="G487" s="2">
        <f>SUMIF(deals_closed!D:D,calcs!A487,deals_closed!C:C)</f>
        <v>664135</v>
      </c>
      <c r="H487" s="2">
        <f>VLOOKUP(D487,'2018_commission_structure-Start'!$A$21:$I$24,9,FALSE)</f>
        <v>500000</v>
      </c>
      <c r="I487" s="6">
        <f t="shared" si="52"/>
        <v>625000</v>
      </c>
      <c r="J487" s="9">
        <f t="shared" si="53"/>
        <v>750000</v>
      </c>
      <c r="K487" s="9">
        <f t="shared" si="54"/>
        <v>1000000</v>
      </c>
      <c r="L487" s="8">
        <f t="shared" si="49"/>
        <v>1.3282700000000001</v>
      </c>
      <c r="M487" t="str">
        <f t="shared" si="50"/>
        <v>125-150%</v>
      </c>
      <c r="N487" s="6">
        <f>MIN(H487,G487)*INDEX('2018_commission_structure-Start'!$A$21:$I$24,MATCH(calcs!$D487,'2018_commission_structure-Start'!$A$21:$A$24,0),MATCH(calcs!N$1,'2018_commission_structure-Start'!$A$21:$I$21,0))</f>
        <v>50000</v>
      </c>
      <c r="O487" s="2">
        <f>IF($G487&gt;H487,MIN($G487-H487,I487-H487)*INDEX('2018_commission_structure-Start'!$A$21:$I$24,MATCH(calcs!$D487,'2018_commission_structure-Start'!$A$21:$A$24,0),MATCH(calcs!O$1,'2018_commission_structure-Start'!$A$21:$I$21,0)),0)</f>
        <v>18750</v>
      </c>
      <c r="P487" s="2">
        <f>IF($G487&gt;I487,MIN($G487-I487,J487-I487)*INDEX('2018_commission_structure-Start'!$A$21:$I$24,MATCH(calcs!$D487,'2018_commission_structure-Start'!$A$21:$A$24,0),MATCH(calcs!P$1,'2018_commission_structure-Start'!$A$21:$I$21,0)),0)</f>
        <v>7044.3</v>
      </c>
      <c r="Q487" s="2">
        <f>IF($G487&gt;J487,MIN($G487-J487,K487-J487)*INDEX('2018_commission_structure-Start'!$A$21:$I$24,MATCH(calcs!$D487,'2018_commission_structure-Start'!$A$21:$A$24,0),MATCH(calcs!Q$1,'2018_commission_structure-Start'!$A$21:$I$21,0)),0)</f>
        <v>0</v>
      </c>
      <c r="R487" s="6">
        <f>IF(G487&gt;K487,(G487-K487)*INDEX('2018_commission_structure-Start'!$A$21:$I$24,MATCH(calcs!$D487,'2018_commission_structure-Start'!$A$21:$A$24,0),MATCH(calcs!R$1,'2018_commission_structure-Start'!$A$21:$I$21,0)),0)</f>
        <v>0</v>
      </c>
      <c r="S487" s="6">
        <f t="shared" si="55"/>
        <v>75794.3</v>
      </c>
      <c r="T487" s="6">
        <f t="shared" si="51"/>
        <v>105907.3</v>
      </c>
    </row>
    <row r="488" spans="1:20" x14ac:dyDescent="0.3">
      <c r="A488">
        <v>9529277938</v>
      </c>
      <c r="B488" t="s">
        <v>960</v>
      </c>
      <c r="C488" t="s">
        <v>961</v>
      </c>
      <c r="D488" t="s">
        <v>10</v>
      </c>
      <c r="E488" s="2">
        <v>110731</v>
      </c>
      <c r="F488">
        <f>COUNTIF(deals_closed!D:D,base_salary!A488)</f>
        <v>23</v>
      </c>
      <c r="G488" s="2">
        <f>SUMIF(deals_closed!D:D,calcs!A488,deals_closed!C:C)</f>
        <v>633741</v>
      </c>
      <c r="H488" s="2">
        <f>VLOOKUP(D488,'2018_commission_structure-Start'!$A$21:$I$24,9,FALSE)</f>
        <v>750000</v>
      </c>
      <c r="I488" s="6">
        <f t="shared" si="52"/>
        <v>937500</v>
      </c>
      <c r="J488" s="9">
        <f t="shared" si="53"/>
        <v>1125000</v>
      </c>
      <c r="K488" s="9">
        <f t="shared" si="54"/>
        <v>1500000</v>
      </c>
      <c r="L488" s="8">
        <f t="shared" si="49"/>
        <v>0.84498799999999996</v>
      </c>
      <c r="M488" t="str">
        <f t="shared" si="50"/>
        <v>0-100%</v>
      </c>
      <c r="N488" s="6">
        <f>MIN(H488,G488)*INDEX('2018_commission_structure-Start'!$A$21:$I$24,MATCH(calcs!$D488,'2018_commission_structure-Start'!$A$21:$A$24,0),MATCH(calcs!N$1,'2018_commission_structure-Start'!$A$21:$I$21,0))</f>
        <v>95061.15</v>
      </c>
      <c r="O488" s="2">
        <f>IF($G488&gt;H488,MIN($G488-H488,I488-H488)*INDEX('2018_commission_structure-Start'!$A$21:$I$24,MATCH(calcs!$D488,'2018_commission_structure-Start'!$A$21:$A$24,0),MATCH(calcs!O$1,'2018_commission_structure-Start'!$A$21:$I$21,0)),0)</f>
        <v>0</v>
      </c>
      <c r="P488" s="2">
        <f>IF($G488&gt;I488,MIN($G488-I488,J488-I488)*INDEX('2018_commission_structure-Start'!$A$21:$I$24,MATCH(calcs!$D488,'2018_commission_structure-Start'!$A$21:$A$24,0),MATCH(calcs!P$1,'2018_commission_structure-Start'!$A$21:$I$21,0)),0)</f>
        <v>0</v>
      </c>
      <c r="Q488" s="2">
        <f>IF($G488&gt;J488,MIN($G488-J488,K488-J488)*INDEX('2018_commission_structure-Start'!$A$21:$I$24,MATCH(calcs!$D488,'2018_commission_structure-Start'!$A$21:$A$24,0),MATCH(calcs!Q$1,'2018_commission_structure-Start'!$A$21:$I$21,0)),0)</f>
        <v>0</v>
      </c>
      <c r="R488" s="6">
        <f>IF(G488&gt;K488,(G488-K488)*INDEX('2018_commission_structure-Start'!$A$21:$I$24,MATCH(calcs!$D488,'2018_commission_structure-Start'!$A$21:$A$24,0),MATCH(calcs!R$1,'2018_commission_structure-Start'!$A$21:$I$21,0)),0)</f>
        <v>0</v>
      </c>
      <c r="S488" s="6">
        <f t="shared" si="55"/>
        <v>95061.15</v>
      </c>
      <c r="T488" s="6">
        <f t="shared" si="51"/>
        <v>205792.15</v>
      </c>
    </row>
    <row r="489" spans="1:20" x14ac:dyDescent="0.3">
      <c r="A489">
        <v>5234982726</v>
      </c>
      <c r="B489" t="s">
        <v>962</v>
      </c>
      <c r="C489" t="s">
        <v>963</v>
      </c>
      <c r="D489" t="s">
        <v>10</v>
      </c>
      <c r="E489" s="2">
        <v>110384</v>
      </c>
      <c r="F489">
        <f>COUNTIF(deals_closed!D:D,base_salary!A489)</f>
        <v>21</v>
      </c>
      <c r="G489" s="2">
        <f>SUMIF(deals_closed!D:D,calcs!A489,deals_closed!C:C)</f>
        <v>743306</v>
      </c>
      <c r="H489" s="2">
        <f>VLOOKUP(D489,'2018_commission_structure-Start'!$A$21:$I$24,9,FALSE)</f>
        <v>750000</v>
      </c>
      <c r="I489" s="6">
        <f t="shared" si="52"/>
        <v>937500</v>
      </c>
      <c r="J489" s="9">
        <f t="shared" si="53"/>
        <v>1125000</v>
      </c>
      <c r="K489" s="9">
        <f t="shared" si="54"/>
        <v>1500000</v>
      </c>
      <c r="L489" s="8">
        <f t="shared" si="49"/>
        <v>0.99107466666666666</v>
      </c>
      <c r="M489" t="str">
        <f t="shared" si="50"/>
        <v>0-100%</v>
      </c>
      <c r="N489" s="6">
        <f>MIN(H489,G489)*INDEX('2018_commission_structure-Start'!$A$21:$I$24,MATCH(calcs!$D489,'2018_commission_structure-Start'!$A$21:$A$24,0),MATCH(calcs!N$1,'2018_commission_structure-Start'!$A$21:$I$21,0))</f>
        <v>111495.9</v>
      </c>
      <c r="O489" s="2">
        <f>IF($G489&gt;H489,MIN($G489-H489,I489-H489)*INDEX('2018_commission_structure-Start'!$A$21:$I$24,MATCH(calcs!$D489,'2018_commission_structure-Start'!$A$21:$A$24,0),MATCH(calcs!O$1,'2018_commission_structure-Start'!$A$21:$I$21,0)),0)</f>
        <v>0</v>
      </c>
      <c r="P489" s="2">
        <f>IF($G489&gt;I489,MIN($G489-I489,J489-I489)*INDEX('2018_commission_structure-Start'!$A$21:$I$24,MATCH(calcs!$D489,'2018_commission_structure-Start'!$A$21:$A$24,0),MATCH(calcs!P$1,'2018_commission_structure-Start'!$A$21:$I$21,0)),0)</f>
        <v>0</v>
      </c>
      <c r="Q489" s="2">
        <f>IF($G489&gt;J489,MIN($G489-J489,K489-J489)*INDEX('2018_commission_structure-Start'!$A$21:$I$24,MATCH(calcs!$D489,'2018_commission_structure-Start'!$A$21:$A$24,0),MATCH(calcs!Q$1,'2018_commission_structure-Start'!$A$21:$I$21,0)),0)</f>
        <v>0</v>
      </c>
      <c r="R489" s="6">
        <f>IF(G489&gt;K489,(G489-K489)*INDEX('2018_commission_structure-Start'!$A$21:$I$24,MATCH(calcs!$D489,'2018_commission_structure-Start'!$A$21:$A$24,0),MATCH(calcs!R$1,'2018_commission_structure-Start'!$A$21:$I$21,0)),0)</f>
        <v>0</v>
      </c>
      <c r="S489" s="6">
        <f t="shared" si="55"/>
        <v>111495.9</v>
      </c>
      <c r="T489" s="6">
        <f t="shared" si="51"/>
        <v>221879.9</v>
      </c>
    </row>
    <row r="490" spans="1:20" x14ac:dyDescent="0.3">
      <c r="A490">
        <v>492630925</v>
      </c>
      <c r="B490" t="s">
        <v>964</v>
      </c>
      <c r="C490" t="s">
        <v>965</v>
      </c>
      <c r="D490" t="s">
        <v>10</v>
      </c>
      <c r="E490" s="2">
        <v>112873</v>
      </c>
      <c r="F490">
        <f>COUNTIF(deals_closed!D:D,base_salary!A490)</f>
        <v>17</v>
      </c>
      <c r="G490" s="2">
        <f>SUMIF(deals_closed!D:D,calcs!A490,deals_closed!C:C)</f>
        <v>617946</v>
      </c>
      <c r="H490" s="2">
        <f>VLOOKUP(D490,'2018_commission_structure-Start'!$A$21:$I$24,9,FALSE)</f>
        <v>750000</v>
      </c>
      <c r="I490" s="6">
        <f t="shared" si="52"/>
        <v>937500</v>
      </c>
      <c r="J490" s="9">
        <f t="shared" si="53"/>
        <v>1125000</v>
      </c>
      <c r="K490" s="9">
        <f t="shared" si="54"/>
        <v>1500000</v>
      </c>
      <c r="L490" s="8">
        <f t="shared" si="49"/>
        <v>0.82392799999999999</v>
      </c>
      <c r="M490" t="str">
        <f t="shared" si="50"/>
        <v>0-100%</v>
      </c>
      <c r="N490" s="6">
        <f>MIN(H490,G490)*INDEX('2018_commission_structure-Start'!$A$21:$I$24,MATCH(calcs!$D490,'2018_commission_structure-Start'!$A$21:$A$24,0),MATCH(calcs!N$1,'2018_commission_structure-Start'!$A$21:$I$21,0))</f>
        <v>92691.9</v>
      </c>
      <c r="O490" s="2">
        <f>IF($G490&gt;H490,MIN($G490-H490,I490-H490)*INDEX('2018_commission_structure-Start'!$A$21:$I$24,MATCH(calcs!$D490,'2018_commission_structure-Start'!$A$21:$A$24,0),MATCH(calcs!O$1,'2018_commission_structure-Start'!$A$21:$I$21,0)),0)</f>
        <v>0</v>
      </c>
      <c r="P490" s="2">
        <f>IF($G490&gt;I490,MIN($G490-I490,J490-I490)*INDEX('2018_commission_structure-Start'!$A$21:$I$24,MATCH(calcs!$D490,'2018_commission_structure-Start'!$A$21:$A$24,0),MATCH(calcs!P$1,'2018_commission_structure-Start'!$A$21:$I$21,0)),0)</f>
        <v>0</v>
      </c>
      <c r="Q490" s="2">
        <f>IF($G490&gt;J490,MIN($G490-J490,K490-J490)*INDEX('2018_commission_structure-Start'!$A$21:$I$24,MATCH(calcs!$D490,'2018_commission_structure-Start'!$A$21:$A$24,0),MATCH(calcs!Q$1,'2018_commission_structure-Start'!$A$21:$I$21,0)),0)</f>
        <v>0</v>
      </c>
      <c r="R490" s="6">
        <f>IF(G490&gt;K490,(G490-K490)*INDEX('2018_commission_structure-Start'!$A$21:$I$24,MATCH(calcs!$D490,'2018_commission_structure-Start'!$A$21:$A$24,0),MATCH(calcs!R$1,'2018_commission_structure-Start'!$A$21:$I$21,0)),0)</f>
        <v>0</v>
      </c>
      <c r="S490" s="6">
        <f t="shared" si="55"/>
        <v>92691.9</v>
      </c>
      <c r="T490" s="6">
        <f t="shared" si="51"/>
        <v>205564.9</v>
      </c>
    </row>
    <row r="491" spans="1:20" x14ac:dyDescent="0.3">
      <c r="A491">
        <v>9128677390</v>
      </c>
      <c r="B491" t="s">
        <v>966</v>
      </c>
      <c r="C491" t="s">
        <v>967</v>
      </c>
      <c r="D491" t="s">
        <v>10</v>
      </c>
      <c r="E491" s="2">
        <v>87419</v>
      </c>
      <c r="F491">
        <f>COUNTIF(deals_closed!D:D,base_salary!A491)</f>
        <v>23</v>
      </c>
      <c r="G491" s="2">
        <f>SUMIF(deals_closed!D:D,calcs!A491,deals_closed!C:C)</f>
        <v>814416</v>
      </c>
      <c r="H491" s="2">
        <f>VLOOKUP(D491,'2018_commission_structure-Start'!$A$21:$I$24,9,FALSE)</f>
        <v>750000</v>
      </c>
      <c r="I491" s="6">
        <f t="shared" si="52"/>
        <v>937500</v>
      </c>
      <c r="J491" s="9">
        <f t="shared" si="53"/>
        <v>1125000</v>
      </c>
      <c r="K491" s="9">
        <f t="shared" si="54"/>
        <v>1500000</v>
      </c>
      <c r="L491" s="8">
        <f t="shared" si="49"/>
        <v>1.085888</v>
      </c>
      <c r="M491" t="str">
        <f t="shared" si="50"/>
        <v>100-125%</v>
      </c>
      <c r="N491" s="6">
        <f>MIN(H491,G491)*INDEX('2018_commission_structure-Start'!$A$21:$I$24,MATCH(calcs!$D491,'2018_commission_structure-Start'!$A$21:$A$24,0),MATCH(calcs!N$1,'2018_commission_structure-Start'!$A$21:$I$21,0))</f>
        <v>112500</v>
      </c>
      <c r="O491" s="2">
        <f>IF($G491&gt;H491,MIN($G491-H491,I491-H491)*INDEX('2018_commission_structure-Start'!$A$21:$I$24,MATCH(calcs!$D491,'2018_commission_structure-Start'!$A$21:$A$24,0),MATCH(calcs!O$1,'2018_commission_structure-Start'!$A$21:$I$21,0)),0)</f>
        <v>12239.04</v>
      </c>
      <c r="P491" s="2">
        <f>IF($G491&gt;I491,MIN($G491-I491,J491-I491)*INDEX('2018_commission_structure-Start'!$A$21:$I$24,MATCH(calcs!$D491,'2018_commission_structure-Start'!$A$21:$A$24,0),MATCH(calcs!P$1,'2018_commission_structure-Start'!$A$21:$I$21,0)),0)</f>
        <v>0</v>
      </c>
      <c r="Q491" s="2">
        <f>IF($G491&gt;J491,MIN($G491-J491,K491-J491)*INDEX('2018_commission_structure-Start'!$A$21:$I$24,MATCH(calcs!$D491,'2018_commission_structure-Start'!$A$21:$A$24,0),MATCH(calcs!Q$1,'2018_commission_structure-Start'!$A$21:$I$21,0)),0)</f>
        <v>0</v>
      </c>
      <c r="R491" s="6">
        <f>IF(G491&gt;K491,(G491-K491)*INDEX('2018_commission_structure-Start'!$A$21:$I$24,MATCH(calcs!$D491,'2018_commission_structure-Start'!$A$21:$A$24,0),MATCH(calcs!R$1,'2018_commission_structure-Start'!$A$21:$I$21,0)),0)</f>
        <v>0</v>
      </c>
      <c r="S491" s="6">
        <f t="shared" si="55"/>
        <v>124739.04000000001</v>
      </c>
      <c r="T491" s="6">
        <f t="shared" si="51"/>
        <v>212158.04</v>
      </c>
    </row>
    <row r="492" spans="1:20" x14ac:dyDescent="0.3">
      <c r="A492">
        <v>1192770250</v>
      </c>
      <c r="B492" t="s">
        <v>968</v>
      </c>
      <c r="C492" t="s">
        <v>969</v>
      </c>
      <c r="D492" t="s">
        <v>10</v>
      </c>
      <c r="E492" s="2">
        <v>108380</v>
      </c>
      <c r="F492">
        <f>COUNTIF(deals_closed!D:D,base_salary!A492)</f>
        <v>29</v>
      </c>
      <c r="G492" s="2">
        <f>SUMIF(deals_closed!D:D,calcs!A492,deals_closed!C:C)</f>
        <v>1086845</v>
      </c>
      <c r="H492" s="2">
        <f>VLOOKUP(D492,'2018_commission_structure-Start'!$A$21:$I$24,9,FALSE)</f>
        <v>750000</v>
      </c>
      <c r="I492" s="6">
        <f t="shared" si="52"/>
        <v>937500</v>
      </c>
      <c r="J492" s="9">
        <f t="shared" si="53"/>
        <v>1125000</v>
      </c>
      <c r="K492" s="9">
        <f t="shared" si="54"/>
        <v>1500000</v>
      </c>
      <c r="L492" s="8">
        <f t="shared" si="49"/>
        <v>1.4491266666666667</v>
      </c>
      <c r="M492" t="str">
        <f t="shared" si="50"/>
        <v>125-150%</v>
      </c>
      <c r="N492" s="6">
        <f>MIN(H492,G492)*INDEX('2018_commission_structure-Start'!$A$21:$I$24,MATCH(calcs!$D492,'2018_commission_structure-Start'!$A$21:$A$24,0),MATCH(calcs!N$1,'2018_commission_structure-Start'!$A$21:$I$21,0))</f>
        <v>112500</v>
      </c>
      <c r="O492" s="2">
        <f>IF($G492&gt;H492,MIN($G492-H492,I492-H492)*INDEX('2018_commission_structure-Start'!$A$21:$I$24,MATCH(calcs!$D492,'2018_commission_structure-Start'!$A$21:$A$24,0),MATCH(calcs!O$1,'2018_commission_structure-Start'!$A$21:$I$21,0)),0)</f>
        <v>35625</v>
      </c>
      <c r="P492" s="2">
        <f>IF($G492&gt;I492,MIN($G492-I492,J492-I492)*INDEX('2018_commission_structure-Start'!$A$21:$I$24,MATCH(calcs!$D492,'2018_commission_structure-Start'!$A$21:$A$24,0),MATCH(calcs!P$1,'2018_commission_structure-Start'!$A$21:$I$21,0)),0)</f>
        <v>34349.35</v>
      </c>
      <c r="Q492" s="2">
        <f>IF($G492&gt;J492,MIN($G492-J492,K492-J492)*INDEX('2018_commission_structure-Start'!$A$21:$I$24,MATCH(calcs!$D492,'2018_commission_structure-Start'!$A$21:$A$24,0),MATCH(calcs!Q$1,'2018_commission_structure-Start'!$A$21:$I$21,0)),0)</f>
        <v>0</v>
      </c>
      <c r="R492" s="6">
        <f>IF(G492&gt;K492,(G492-K492)*INDEX('2018_commission_structure-Start'!$A$21:$I$24,MATCH(calcs!$D492,'2018_commission_structure-Start'!$A$21:$A$24,0),MATCH(calcs!R$1,'2018_commission_structure-Start'!$A$21:$I$21,0)),0)</f>
        <v>0</v>
      </c>
      <c r="S492" s="6">
        <f t="shared" si="55"/>
        <v>182474.35</v>
      </c>
      <c r="T492" s="6">
        <f t="shared" si="51"/>
        <v>290854.34999999998</v>
      </c>
    </row>
    <row r="493" spans="1:20" x14ac:dyDescent="0.3">
      <c r="A493">
        <v>7118642576</v>
      </c>
      <c r="B493" t="s">
        <v>970</v>
      </c>
      <c r="C493" t="s">
        <v>971</v>
      </c>
      <c r="D493" t="s">
        <v>7</v>
      </c>
      <c r="E493" s="2">
        <v>31307</v>
      </c>
      <c r="F493">
        <f>COUNTIF(deals_closed!D:D,base_salary!A493)</f>
        <v>19</v>
      </c>
      <c r="G493" s="2">
        <f>SUMIF(deals_closed!D:D,calcs!A493,deals_closed!C:C)</f>
        <v>707519</v>
      </c>
      <c r="H493" s="2">
        <f>VLOOKUP(D493,'2018_commission_structure-Start'!$A$21:$I$24,9,FALSE)</f>
        <v>500000</v>
      </c>
      <c r="I493" s="6">
        <f t="shared" si="52"/>
        <v>625000</v>
      </c>
      <c r="J493" s="9">
        <f t="shared" si="53"/>
        <v>750000</v>
      </c>
      <c r="K493" s="9">
        <f t="shared" si="54"/>
        <v>1000000</v>
      </c>
      <c r="L493" s="8">
        <f t="shared" si="49"/>
        <v>1.415038</v>
      </c>
      <c r="M493" t="str">
        <f t="shared" si="50"/>
        <v>125-150%</v>
      </c>
      <c r="N493" s="6">
        <f>MIN(H493,G493)*INDEX('2018_commission_structure-Start'!$A$21:$I$24,MATCH(calcs!$D493,'2018_commission_structure-Start'!$A$21:$A$24,0),MATCH(calcs!N$1,'2018_commission_structure-Start'!$A$21:$I$21,0))</f>
        <v>50000</v>
      </c>
      <c r="O493" s="2">
        <f>IF($G493&gt;H493,MIN($G493-H493,I493-H493)*INDEX('2018_commission_structure-Start'!$A$21:$I$24,MATCH(calcs!$D493,'2018_commission_structure-Start'!$A$21:$A$24,0),MATCH(calcs!O$1,'2018_commission_structure-Start'!$A$21:$I$21,0)),0)</f>
        <v>18750</v>
      </c>
      <c r="P493" s="2">
        <f>IF($G493&gt;I493,MIN($G493-I493,J493-I493)*INDEX('2018_commission_structure-Start'!$A$21:$I$24,MATCH(calcs!$D493,'2018_commission_structure-Start'!$A$21:$A$24,0),MATCH(calcs!P$1,'2018_commission_structure-Start'!$A$21:$I$21,0)),0)</f>
        <v>14853.42</v>
      </c>
      <c r="Q493" s="2">
        <f>IF($G493&gt;J493,MIN($G493-J493,K493-J493)*INDEX('2018_commission_structure-Start'!$A$21:$I$24,MATCH(calcs!$D493,'2018_commission_structure-Start'!$A$21:$A$24,0),MATCH(calcs!Q$1,'2018_commission_structure-Start'!$A$21:$I$21,0)),0)</f>
        <v>0</v>
      </c>
      <c r="R493" s="6">
        <f>IF(G493&gt;K493,(G493-K493)*INDEX('2018_commission_structure-Start'!$A$21:$I$24,MATCH(calcs!$D493,'2018_commission_structure-Start'!$A$21:$A$24,0),MATCH(calcs!R$1,'2018_commission_structure-Start'!$A$21:$I$21,0)),0)</f>
        <v>0</v>
      </c>
      <c r="S493" s="6">
        <f t="shared" si="55"/>
        <v>83603.42</v>
      </c>
      <c r="T493" s="6">
        <f t="shared" si="51"/>
        <v>114910.42</v>
      </c>
    </row>
    <row r="494" spans="1:20" x14ac:dyDescent="0.3">
      <c r="A494">
        <v>5629875752</v>
      </c>
      <c r="B494" t="s">
        <v>972</v>
      </c>
      <c r="C494" t="s">
        <v>973</v>
      </c>
      <c r="D494" t="s">
        <v>10</v>
      </c>
      <c r="E494" s="2">
        <v>107750</v>
      </c>
      <c r="F494">
        <f>COUNTIF(deals_closed!D:D,base_salary!A494)</f>
        <v>17</v>
      </c>
      <c r="G494" s="2">
        <f>SUMIF(deals_closed!D:D,calcs!A494,deals_closed!C:C)</f>
        <v>586374</v>
      </c>
      <c r="H494" s="2">
        <f>VLOOKUP(D494,'2018_commission_structure-Start'!$A$21:$I$24,9,FALSE)</f>
        <v>750000</v>
      </c>
      <c r="I494" s="6">
        <f t="shared" si="52"/>
        <v>937500</v>
      </c>
      <c r="J494" s="9">
        <f t="shared" si="53"/>
        <v>1125000</v>
      </c>
      <c r="K494" s="9">
        <f t="shared" si="54"/>
        <v>1500000</v>
      </c>
      <c r="L494" s="8">
        <f t="shared" si="49"/>
        <v>0.78183199999999997</v>
      </c>
      <c r="M494" t="str">
        <f t="shared" si="50"/>
        <v>0-100%</v>
      </c>
      <c r="N494" s="6">
        <f>MIN(H494,G494)*INDEX('2018_commission_structure-Start'!$A$21:$I$24,MATCH(calcs!$D494,'2018_commission_structure-Start'!$A$21:$A$24,0),MATCH(calcs!N$1,'2018_commission_structure-Start'!$A$21:$I$21,0))</f>
        <v>87956.099999999991</v>
      </c>
      <c r="O494" s="2">
        <f>IF($G494&gt;H494,MIN($G494-H494,I494-H494)*INDEX('2018_commission_structure-Start'!$A$21:$I$24,MATCH(calcs!$D494,'2018_commission_structure-Start'!$A$21:$A$24,0),MATCH(calcs!O$1,'2018_commission_structure-Start'!$A$21:$I$21,0)),0)</f>
        <v>0</v>
      </c>
      <c r="P494" s="2">
        <f>IF($G494&gt;I494,MIN($G494-I494,J494-I494)*INDEX('2018_commission_structure-Start'!$A$21:$I$24,MATCH(calcs!$D494,'2018_commission_structure-Start'!$A$21:$A$24,0),MATCH(calcs!P$1,'2018_commission_structure-Start'!$A$21:$I$21,0)),0)</f>
        <v>0</v>
      </c>
      <c r="Q494" s="2">
        <f>IF($G494&gt;J494,MIN($G494-J494,K494-J494)*INDEX('2018_commission_structure-Start'!$A$21:$I$24,MATCH(calcs!$D494,'2018_commission_structure-Start'!$A$21:$A$24,0),MATCH(calcs!Q$1,'2018_commission_structure-Start'!$A$21:$I$21,0)),0)</f>
        <v>0</v>
      </c>
      <c r="R494" s="6">
        <f>IF(G494&gt;K494,(G494-K494)*INDEX('2018_commission_structure-Start'!$A$21:$I$24,MATCH(calcs!$D494,'2018_commission_structure-Start'!$A$21:$A$24,0),MATCH(calcs!R$1,'2018_commission_structure-Start'!$A$21:$I$21,0)),0)</f>
        <v>0</v>
      </c>
      <c r="S494" s="6">
        <f t="shared" si="55"/>
        <v>87956.099999999991</v>
      </c>
      <c r="T494" s="6">
        <f t="shared" si="51"/>
        <v>195706.09999999998</v>
      </c>
    </row>
    <row r="495" spans="1:20" x14ac:dyDescent="0.3">
      <c r="A495">
        <v>8808097757</v>
      </c>
      <c r="B495" t="s">
        <v>974</v>
      </c>
      <c r="C495" t="s">
        <v>975</v>
      </c>
      <c r="D495" t="s">
        <v>7</v>
      </c>
      <c r="E495" s="2">
        <v>49051</v>
      </c>
      <c r="F495">
        <f>COUNTIF(deals_closed!D:D,base_salary!A495)</f>
        <v>25</v>
      </c>
      <c r="G495" s="2">
        <f>SUMIF(deals_closed!D:D,calcs!A495,deals_closed!C:C)</f>
        <v>959690</v>
      </c>
      <c r="H495" s="2">
        <f>VLOOKUP(D495,'2018_commission_structure-Start'!$A$21:$I$24,9,FALSE)</f>
        <v>500000</v>
      </c>
      <c r="I495" s="6">
        <f t="shared" si="52"/>
        <v>625000</v>
      </c>
      <c r="J495" s="9">
        <f t="shared" si="53"/>
        <v>750000</v>
      </c>
      <c r="K495" s="9">
        <f t="shared" si="54"/>
        <v>1000000</v>
      </c>
      <c r="L495" s="8">
        <f t="shared" si="49"/>
        <v>1.9193800000000001</v>
      </c>
      <c r="M495" t="str">
        <f t="shared" si="50"/>
        <v>150-200%</v>
      </c>
      <c r="N495" s="6">
        <f>MIN(H495,G495)*INDEX('2018_commission_structure-Start'!$A$21:$I$24,MATCH(calcs!$D495,'2018_commission_structure-Start'!$A$21:$A$24,0),MATCH(calcs!N$1,'2018_commission_structure-Start'!$A$21:$I$21,0))</f>
        <v>50000</v>
      </c>
      <c r="O495" s="2">
        <f>IF($G495&gt;H495,MIN($G495-H495,I495-H495)*INDEX('2018_commission_structure-Start'!$A$21:$I$24,MATCH(calcs!$D495,'2018_commission_structure-Start'!$A$21:$A$24,0),MATCH(calcs!O$1,'2018_commission_structure-Start'!$A$21:$I$21,0)),0)</f>
        <v>18750</v>
      </c>
      <c r="P495" s="2">
        <f>IF($G495&gt;I495,MIN($G495-I495,J495-I495)*INDEX('2018_commission_structure-Start'!$A$21:$I$24,MATCH(calcs!$D495,'2018_commission_structure-Start'!$A$21:$A$24,0),MATCH(calcs!P$1,'2018_commission_structure-Start'!$A$21:$I$21,0)),0)</f>
        <v>22500</v>
      </c>
      <c r="Q495" s="2">
        <f>IF($G495&gt;J495,MIN($G495-J495,K495-J495)*INDEX('2018_commission_structure-Start'!$A$21:$I$24,MATCH(calcs!$D495,'2018_commission_structure-Start'!$A$21:$A$24,0),MATCH(calcs!Q$1,'2018_commission_structure-Start'!$A$21:$I$21,0)),0)</f>
        <v>46131.8</v>
      </c>
      <c r="R495" s="6">
        <f>IF(G495&gt;K495,(G495-K495)*INDEX('2018_commission_structure-Start'!$A$21:$I$24,MATCH(calcs!$D495,'2018_commission_structure-Start'!$A$21:$A$24,0),MATCH(calcs!R$1,'2018_commission_structure-Start'!$A$21:$I$21,0)),0)</f>
        <v>0</v>
      </c>
      <c r="S495" s="6">
        <f t="shared" si="55"/>
        <v>137381.79999999999</v>
      </c>
      <c r="T495" s="6">
        <f t="shared" si="51"/>
        <v>186432.8</v>
      </c>
    </row>
    <row r="496" spans="1:20" x14ac:dyDescent="0.3">
      <c r="A496">
        <v>5358183647</v>
      </c>
      <c r="B496" t="s">
        <v>976</v>
      </c>
      <c r="C496" t="s">
        <v>977</v>
      </c>
      <c r="D496" t="s">
        <v>10</v>
      </c>
      <c r="E496" s="2">
        <v>87403</v>
      </c>
      <c r="F496">
        <f>COUNTIF(deals_closed!D:D,base_salary!A496)</f>
        <v>28</v>
      </c>
      <c r="G496" s="2">
        <f>SUMIF(deals_closed!D:D,calcs!A496,deals_closed!C:C)</f>
        <v>948183</v>
      </c>
      <c r="H496" s="2">
        <f>VLOOKUP(D496,'2018_commission_structure-Start'!$A$21:$I$24,9,FALSE)</f>
        <v>750000</v>
      </c>
      <c r="I496" s="6">
        <f t="shared" si="52"/>
        <v>937500</v>
      </c>
      <c r="J496" s="9">
        <f t="shared" si="53"/>
        <v>1125000</v>
      </c>
      <c r="K496" s="9">
        <f t="shared" si="54"/>
        <v>1500000</v>
      </c>
      <c r="L496" s="8">
        <f t="shared" si="49"/>
        <v>1.2642439999999999</v>
      </c>
      <c r="M496" t="str">
        <f t="shared" si="50"/>
        <v>125-150%</v>
      </c>
      <c r="N496" s="6">
        <f>MIN(H496,G496)*INDEX('2018_commission_structure-Start'!$A$21:$I$24,MATCH(calcs!$D496,'2018_commission_structure-Start'!$A$21:$A$24,0),MATCH(calcs!N$1,'2018_commission_structure-Start'!$A$21:$I$21,0))</f>
        <v>112500</v>
      </c>
      <c r="O496" s="2">
        <f>IF($G496&gt;H496,MIN($G496-H496,I496-H496)*INDEX('2018_commission_structure-Start'!$A$21:$I$24,MATCH(calcs!$D496,'2018_commission_structure-Start'!$A$21:$A$24,0),MATCH(calcs!O$1,'2018_commission_structure-Start'!$A$21:$I$21,0)),0)</f>
        <v>35625</v>
      </c>
      <c r="P496" s="2">
        <f>IF($G496&gt;I496,MIN($G496-I496,J496-I496)*INDEX('2018_commission_structure-Start'!$A$21:$I$24,MATCH(calcs!$D496,'2018_commission_structure-Start'!$A$21:$A$24,0),MATCH(calcs!P$1,'2018_commission_structure-Start'!$A$21:$I$21,0)),0)</f>
        <v>2457.09</v>
      </c>
      <c r="Q496" s="2">
        <f>IF($G496&gt;J496,MIN($G496-J496,K496-J496)*INDEX('2018_commission_structure-Start'!$A$21:$I$24,MATCH(calcs!$D496,'2018_commission_structure-Start'!$A$21:$A$24,0),MATCH(calcs!Q$1,'2018_commission_structure-Start'!$A$21:$I$21,0)),0)</f>
        <v>0</v>
      </c>
      <c r="R496" s="6">
        <f>IF(G496&gt;K496,(G496-K496)*INDEX('2018_commission_structure-Start'!$A$21:$I$24,MATCH(calcs!$D496,'2018_commission_structure-Start'!$A$21:$A$24,0),MATCH(calcs!R$1,'2018_commission_structure-Start'!$A$21:$I$21,0)),0)</f>
        <v>0</v>
      </c>
      <c r="S496" s="6">
        <f t="shared" si="55"/>
        <v>150582.09</v>
      </c>
      <c r="T496" s="6">
        <f t="shared" si="51"/>
        <v>237985.09</v>
      </c>
    </row>
    <row r="497" spans="1:20" x14ac:dyDescent="0.3">
      <c r="A497">
        <v>1549399640</v>
      </c>
      <c r="B497" t="s">
        <v>978</v>
      </c>
      <c r="C497" t="s">
        <v>979</v>
      </c>
      <c r="D497" t="s">
        <v>7</v>
      </c>
      <c r="E497" s="2">
        <v>31856</v>
      </c>
      <c r="F497">
        <f>COUNTIF(deals_closed!D:D,base_salary!A497)</f>
        <v>28</v>
      </c>
      <c r="G497" s="2">
        <f>SUMIF(deals_closed!D:D,calcs!A497,deals_closed!C:C)</f>
        <v>988078</v>
      </c>
      <c r="H497" s="2">
        <f>VLOOKUP(D497,'2018_commission_structure-Start'!$A$21:$I$24,9,FALSE)</f>
        <v>500000</v>
      </c>
      <c r="I497" s="6">
        <f t="shared" si="52"/>
        <v>625000</v>
      </c>
      <c r="J497" s="9">
        <f t="shared" si="53"/>
        <v>750000</v>
      </c>
      <c r="K497" s="9">
        <f t="shared" si="54"/>
        <v>1000000</v>
      </c>
      <c r="L497" s="8">
        <f t="shared" si="49"/>
        <v>1.976156</v>
      </c>
      <c r="M497" t="str">
        <f t="shared" si="50"/>
        <v>150-200%</v>
      </c>
      <c r="N497" s="6">
        <f>MIN(H497,G497)*INDEX('2018_commission_structure-Start'!$A$21:$I$24,MATCH(calcs!$D497,'2018_commission_structure-Start'!$A$21:$A$24,0),MATCH(calcs!N$1,'2018_commission_structure-Start'!$A$21:$I$21,0))</f>
        <v>50000</v>
      </c>
      <c r="O497" s="2">
        <f>IF($G497&gt;H497,MIN($G497-H497,I497-H497)*INDEX('2018_commission_structure-Start'!$A$21:$I$24,MATCH(calcs!$D497,'2018_commission_structure-Start'!$A$21:$A$24,0),MATCH(calcs!O$1,'2018_commission_structure-Start'!$A$21:$I$21,0)),0)</f>
        <v>18750</v>
      </c>
      <c r="P497" s="2">
        <f>IF($G497&gt;I497,MIN($G497-I497,J497-I497)*INDEX('2018_commission_structure-Start'!$A$21:$I$24,MATCH(calcs!$D497,'2018_commission_structure-Start'!$A$21:$A$24,0),MATCH(calcs!P$1,'2018_commission_structure-Start'!$A$21:$I$21,0)),0)</f>
        <v>22500</v>
      </c>
      <c r="Q497" s="2">
        <f>IF($G497&gt;J497,MIN($G497-J497,K497-J497)*INDEX('2018_commission_structure-Start'!$A$21:$I$24,MATCH(calcs!$D497,'2018_commission_structure-Start'!$A$21:$A$24,0),MATCH(calcs!Q$1,'2018_commission_structure-Start'!$A$21:$I$21,0)),0)</f>
        <v>52377.16</v>
      </c>
      <c r="R497" s="6">
        <f>IF(G497&gt;K497,(G497-K497)*INDEX('2018_commission_structure-Start'!$A$21:$I$24,MATCH(calcs!$D497,'2018_commission_structure-Start'!$A$21:$A$24,0),MATCH(calcs!R$1,'2018_commission_structure-Start'!$A$21:$I$21,0)),0)</f>
        <v>0</v>
      </c>
      <c r="S497" s="6">
        <f t="shared" si="55"/>
        <v>143627.16</v>
      </c>
      <c r="T497" s="6">
        <f t="shared" si="51"/>
        <v>175483.16</v>
      </c>
    </row>
    <row r="498" spans="1:20" x14ac:dyDescent="0.3">
      <c r="A498">
        <v>2579936017</v>
      </c>
      <c r="B498" t="s">
        <v>980</v>
      </c>
      <c r="C498" t="s">
        <v>981</v>
      </c>
      <c r="D498" t="s">
        <v>10</v>
      </c>
      <c r="E498" s="2">
        <v>97827</v>
      </c>
      <c r="F498">
        <f>COUNTIF(deals_closed!D:D,base_salary!A498)</f>
        <v>14</v>
      </c>
      <c r="G498" s="2">
        <f>SUMIF(deals_closed!D:D,calcs!A498,deals_closed!C:C)</f>
        <v>400289</v>
      </c>
      <c r="H498" s="2">
        <f>VLOOKUP(D498,'2018_commission_structure-Start'!$A$21:$I$24,9,FALSE)</f>
        <v>750000</v>
      </c>
      <c r="I498" s="6">
        <f t="shared" si="52"/>
        <v>937500</v>
      </c>
      <c r="J498" s="9">
        <f t="shared" si="53"/>
        <v>1125000</v>
      </c>
      <c r="K498" s="9">
        <f t="shared" si="54"/>
        <v>1500000</v>
      </c>
      <c r="L498" s="8">
        <f t="shared" si="49"/>
        <v>0.53371866666666667</v>
      </c>
      <c r="M498" t="str">
        <f t="shared" si="50"/>
        <v>0-100%</v>
      </c>
      <c r="N498" s="6">
        <f>MIN(H498,G498)*INDEX('2018_commission_structure-Start'!$A$21:$I$24,MATCH(calcs!$D498,'2018_commission_structure-Start'!$A$21:$A$24,0),MATCH(calcs!N$1,'2018_commission_structure-Start'!$A$21:$I$21,0))</f>
        <v>60043.35</v>
      </c>
      <c r="O498" s="2">
        <f>IF($G498&gt;H498,MIN($G498-H498,I498-H498)*INDEX('2018_commission_structure-Start'!$A$21:$I$24,MATCH(calcs!$D498,'2018_commission_structure-Start'!$A$21:$A$24,0),MATCH(calcs!O$1,'2018_commission_structure-Start'!$A$21:$I$21,0)),0)</f>
        <v>0</v>
      </c>
      <c r="P498" s="2">
        <f>IF($G498&gt;I498,MIN($G498-I498,J498-I498)*INDEX('2018_commission_structure-Start'!$A$21:$I$24,MATCH(calcs!$D498,'2018_commission_structure-Start'!$A$21:$A$24,0),MATCH(calcs!P$1,'2018_commission_structure-Start'!$A$21:$I$21,0)),0)</f>
        <v>0</v>
      </c>
      <c r="Q498" s="2">
        <f>IF($G498&gt;J498,MIN($G498-J498,K498-J498)*INDEX('2018_commission_structure-Start'!$A$21:$I$24,MATCH(calcs!$D498,'2018_commission_structure-Start'!$A$21:$A$24,0),MATCH(calcs!Q$1,'2018_commission_structure-Start'!$A$21:$I$21,0)),0)</f>
        <v>0</v>
      </c>
      <c r="R498" s="6">
        <f>IF(G498&gt;K498,(G498-K498)*INDEX('2018_commission_structure-Start'!$A$21:$I$24,MATCH(calcs!$D498,'2018_commission_structure-Start'!$A$21:$A$24,0),MATCH(calcs!R$1,'2018_commission_structure-Start'!$A$21:$I$21,0)),0)</f>
        <v>0</v>
      </c>
      <c r="S498" s="6">
        <f t="shared" si="55"/>
        <v>60043.35</v>
      </c>
      <c r="T498" s="6">
        <f t="shared" si="51"/>
        <v>157870.35</v>
      </c>
    </row>
    <row r="499" spans="1:20" x14ac:dyDescent="0.3">
      <c r="A499">
        <v>5588978080</v>
      </c>
      <c r="B499" t="s">
        <v>982</v>
      </c>
      <c r="C499" t="s">
        <v>983</v>
      </c>
      <c r="D499" t="s">
        <v>29</v>
      </c>
      <c r="E499" s="2">
        <v>51565</v>
      </c>
      <c r="F499">
        <f>COUNTIF(deals_closed!D:D,base_salary!A499)</f>
        <v>23</v>
      </c>
      <c r="G499" s="2">
        <f>SUMIF(deals_closed!D:D,calcs!A499,deals_closed!C:C)</f>
        <v>773302</v>
      </c>
      <c r="H499" s="2">
        <f>VLOOKUP(D499,'2018_commission_structure-Start'!$A$21:$I$24,9,FALSE)</f>
        <v>600000</v>
      </c>
      <c r="I499" s="6">
        <f t="shared" si="52"/>
        <v>750000</v>
      </c>
      <c r="J499" s="9">
        <f t="shared" si="53"/>
        <v>900000</v>
      </c>
      <c r="K499" s="9">
        <f t="shared" si="54"/>
        <v>1200000</v>
      </c>
      <c r="L499" s="8">
        <f t="shared" si="49"/>
        <v>1.2888366666666666</v>
      </c>
      <c r="M499" t="str">
        <f t="shared" si="50"/>
        <v>125-150%</v>
      </c>
      <c r="N499" s="6">
        <f>MIN(H499,G499)*INDEX('2018_commission_structure-Start'!$A$21:$I$24,MATCH(calcs!$D499,'2018_commission_structure-Start'!$A$21:$A$24,0),MATCH(calcs!N$1,'2018_commission_structure-Start'!$A$21:$I$21,0))</f>
        <v>78000</v>
      </c>
      <c r="O499" s="2">
        <f>IF($G499&gt;H499,MIN($G499-H499,I499-H499)*INDEX('2018_commission_structure-Start'!$A$21:$I$24,MATCH(calcs!$D499,'2018_commission_structure-Start'!$A$21:$A$24,0),MATCH(calcs!O$1,'2018_commission_structure-Start'!$A$21:$I$21,0)),0)</f>
        <v>25500.000000000004</v>
      </c>
      <c r="P499" s="2">
        <f>IF($G499&gt;I499,MIN($G499-I499,J499-I499)*INDEX('2018_commission_structure-Start'!$A$21:$I$24,MATCH(calcs!$D499,'2018_commission_structure-Start'!$A$21:$A$24,0),MATCH(calcs!P$1,'2018_commission_structure-Start'!$A$21:$I$21,0)),0)</f>
        <v>4893.42</v>
      </c>
      <c r="Q499" s="2">
        <f>IF($G499&gt;J499,MIN($G499-J499,K499-J499)*INDEX('2018_commission_structure-Start'!$A$21:$I$24,MATCH(calcs!$D499,'2018_commission_structure-Start'!$A$21:$A$24,0),MATCH(calcs!Q$1,'2018_commission_structure-Start'!$A$21:$I$21,0)),0)</f>
        <v>0</v>
      </c>
      <c r="R499" s="6">
        <f>IF(G499&gt;K499,(G499-K499)*INDEX('2018_commission_structure-Start'!$A$21:$I$24,MATCH(calcs!$D499,'2018_commission_structure-Start'!$A$21:$A$24,0),MATCH(calcs!R$1,'2018_commission_structure-Start'!$A$21:$I$21,0)),0)</f>
        <v>0</v>
      </c>
      <c r="S499" s="6">
        <f t="shared" si="55"/>
        <v>108393.42</v>
      </c>
      <c r="T499" s="6">
        <f t="shared" si="51"/>
        <v>159958.41999999998</v>
      </c>
    </row>
    <row r="500" spans="1:20" x14ac:dyDescent="0.3">
      <c r="A500">
        <v>7411705322</v>
      </c>
      <c r="B500" t="s">
        <v>984</v>
      </c>
      <c r="C500" t="s">
        <v>985</v>
      </c>
      <c r="D500" t="s">
        <v>10</v>
      </c>
      <c r="E500" s="2">
        <v>105645</v>
      </c>
      <c r="F500">
        <f>COUNTIF(deals_closed!D:D,base_salary!A500)</f>
        <v>21</v>
      </c>
      <c r="G500" s="2">
        <f>SUMIF(deals_closed!D:D,calcs!A500,deals_closed!C:C)</f>
        <v>838801</v>
      </c>
      <c r="H500" s="2">
        <f>VLOOKUP(D500,'2018_commission_structure-Start'!$A$21:$I$24,9,FALSE)</f>
        <v>750000</v>
      </c>
      <c r="I500" s="6">
        <f t="shared" si="52"/>
        <v>937500</v>
      </c>
      <c r="J500" s="9">
        <f t="shared" si="53"/>
        <v>1125000</v>
      </c>
      <c r="K500" s="9">
        <f t="shared" si="54"/>
        <v>1500000</v>
      </c>
      <c r="L500" s="8">
        <f t="shared" si="49"/>
        <v>1.1184013333333334</v>
      </c>
      <c r="M500" t="str">
        <f t="shared" si="50"/>
        <v>100-125%</v>
      </c>
      <c r="N500" s="6">
        <f>MIN(H500,G500)*INDEX('2018_commission_structure-Start'!$A$21:$I$24,MATCH(calcs!$D500,'2018_commission_structure-Start'!$A$21:$A$24,0),MATCH(calcs!N$1,'2018_commission_structure-Start'!$A$21:$I$21,0))</f>
        <v>112500</v>
      </c>
      <c r="O500" s="2">
        <f>IF($G500&gt;H500,MIN($G500-H500,I500-H500)*INDEX('2018_commission_structure-Start'!$A$21:$I$24,MATCH(calcs!$D500,'2018_commission_structure-Start'!$A$21:$A$24,0),MATCH(calcs!O$1,'2018_commission_structure-Start'!$A$21:$I$21,0)),0)</f>
        <v>16872.189999999999</v>
      </c>
      <c r="P500" s="2">
        <f>IF($G500&gt;I500,MIN($G500-I500,J500-I500)*INDEX('2018_commission_structure-Start'!$A$21:$I$24,MATCH(calcs!$D500,'2018_commission_structure-Start'!$A$21:$A$24,0),MATCH(calcs!P$1,'2018_commission_structure-Start'!$A$21:$I$21,0)),0)</f>
        <v>0</v>
      </c>
      <c r="Q500" s="2">
        <f>IF($G500&gt;J500,MIN($G500-J500,K500-J500)*INDEX('2018_commission_structure-Start'!$A$21:$I$24,MATCH(calcs!$D500,'2018_commission_structure-Start'!$A$21:$A$24,0),MATCH(calcs!Q$1,'2018_commission_structure-Start'!$A$21:$I$21,0)),0)</f>
        <v>0</v>
      </c>
      <c r="R500" s="6">
        <f>IF(G500&gt;K500,(G500-K500)*INDEX('2018_commission_structure-Start'!$A$21:$I$24,MATCH(calcs!$D500,'2018_commission_structure-Start'!$A$21:$A$24,0),MATCH(calcs!R$1,'2018_commission_structure-Start'!$A$21:$I$21,0)),0)</f>
        <v>0</v>
      </c>
      <c r="S500" s="6">
        <f t="shared" si="55"/>
        <v>129372.19</v>
      </c>
      <c r="T500" s="6">
        <f t="shared" si="51"/>
        <v>235017.19</v>
      </c>
    </row>
    <row r="501" spans="1:20" x14ac:dyDescent="0.3">
      <c r="A501">
        <v>9726644925</v>
      </c>
      <c r="B501" t="s">
        <v>986</v>
      </c>
      <c r="C501" t="s">
        <v>987</v>
      </c>
      <c r="D501" t="s">
        <v>7</v>
      </c>
      <c r="E501" s="2">
        <v>51437</v>
      </c>
      <c r="F501">
        <f>COUNTIF(deals_closed!D:D,base_salary!A501)</f>
        <v>12</v>
      </c>
      <c r="G501" s="2">
        <f>SUMIF(deals_closed!D:D,calcs!A501,deals_closed!C:C)</f>
        <v>358744</v>
      </c>
      <c r="H501" s="2">
        <f>VLOOKUP(D501,'2018_commission_structure-Start'!$A$21:$I$24,9,FALSE)</f>
        <v>500000</v>
      </c>
      <c r="I501" s="6">
        <f t="shared" si="52"/>
        <v>625000</v>
      </c>
      <c r="J501" s="9">
        <f t="shared" si="53"/>
        <v>750000</v>
      </c>
      <c r="K501" s="9">
        <f t="shared" si="54"/>
        <v>1000000</v>
      </c>
      <c r="L501" s="8">
        <f t="shared" si="49"/>
        <v>0.71748800000000001</v>
      </c>
      <c r="M501" t="str">
        <f t="shared" si="50"/>
        <v>0-100%</v>
      </c>
      <c r="N501" s="6">
        <f>MIN(H501,G501)*INDEX('2018_commission_structure-Start'!$A$21:$I$24,MATCH(calcs!$D501,'2018_commission_structure-Start'!$A$21:$A$24,0),MATCH(calcs!N$1,'2018_commission_structure-Start'!$A$21:$I$21,0))</f>
        <v>35874.400000000001</v>
      </c>
      <c r="O501" s="2">
        <f>IF($G501&gt;H501,MIN($G501-H501,I501-H501)*INDEX('2018_commission_structure-Start'!$A$21:$I$24,MATCH(calcs!$D501,'2018_commission_structure-Start'!$A$21:$A$24,0),MATCH(calcs!O$1,'2018_commission_structure-Start'!$A$21:$I$21,0)),0)</f>
        <v>0</v>
      </c>
      <c r="P501" s="2">
        <f>IF($G501&gt;I501,MIN($G501-I501,J501-I501)*INDEX('2018_commission_structure-Start'!$A$21:$I$24,MATCH(calcs!$D501,'2018_commission_structure-Start'!$A$21:$A$24,0),MATCH(calcs!P$1,'2018_commission_structure-Start'!$A$21:$I$21,0)),0)</f>
        <v>0</v>
      </c>
      <c r="Q501" s="2">
        <f>IF($G501&gt;J501,MIN($G501-J501,K501-J501)*INDEX('2018_commission_structure-Start'!$A$21:$I$24,MATCH(calcs!$D501,'2018_commission_structure-Start'!$A$21:$A$24,0),MATCH(calcs!Q$1,'2018_commission_structure-Start'!$A$21:$I$21,0)),0)</f>
        <v>0</v>
      </c>
      <c r="R501" s="6">
        <f>IF(G501&gt;K501,(G501-K501)*INDEX('2018_commission_structure-Start'!$A$21:$I$24,MATCH(calcs!$D501,'2018_commission_structure-Start'!$A$21:$A$24,0),MATCH(calcs!R$1,'2018_commission_structure-Start'!$A$21:$I$21,0)),0)</f>
        <v>0</v>
      </c>
      <c r="S501" s="6">
        <f t="shared" si="55"/>
        <v>35874.400000000001</v>
      </c>
      <c r="T501" s="6">
        <f t="shared" si="51"/>
        <v>87311.4</v>
      </c>
    </row>
    <row r="502" spans="1:20" x14ac:dyDescent="0.3">
      <c r="A502">
        <v>4768254810</v>
      </c>
      <c r="B502" t="s">
        <v>988</v>
      </c>
      <c r="C502" t="s">
        <v>989</v>
      </c>
      <c r="D502" t="s">
        <v>7</v>
      </c>
      <c r="E502" s="2">
        <v>39511</v>
      </c>
      <c r="F502">
        <f>COUNTIF(deals_closed!D:D,base_salary!A502)</f>
        <v>21</v>
      </c>
      <c r="G502" s="2">
        <f>SUMIF(deals_closed!D:D,calcs!A502,deals_closed!C:C)</f>
        <v>662952</v>
      </c>
      <c r="H502" s="2">
        <f>VLOOKUP(D502,'2018_commission_structure-Start'!$A$21:$I$24,9,FALSE)</f>
        <v>500000</v>
      </c>
      <c r="I502" s="6">
        <f t="shared" si="52"/>
        <v>625000</v>
      </c>
      <c r="J502" s="9">
        <f t="shared" si="53"/>
        <v>750000</v>
      </c>
      <c r="K502" s="9">
        <f t="shared" si="54"/>
        <v>1000000</v>
      </c>
      <c r="L502" s="8">
        <f t="shared" si="49"/>
        <v>1.325904</v>
      </c>
      <c r="M502" t="str">
        <f t="shared" si="50"/>
        <v>125-150%</v>
      </c>
      <c r="N502" s="6">
        <f>MIN(H502,G502)*INDEX('2018_commission_structure-Start'!$A$21:$I$24,MATCH(calcs!$D502,'2018_commission_structure-Start'!$A$21:$A$24,0),MATCH(calcs!N$1,'2018_commission_structure-Start'!$A$21:$I$21,0))</f>
        <v>50000</v>
      </c>
      <c r="O502" s="2">
        <f>IF($G502&gt;H502,MIN($G502-H502,I502-H502)*INDEX('2018_commission_structure-Start'!$A$21:$I$24,MATCH(calcs!$D502,'2018_commission_structure-Start'!$A$21:$A$24,0),MATCH(calcs!O$1,'2018_commission_structure-Start'!$A$21:$I$21,0)),0)</f>
        <v>18750</v>
      </c>
      <c r="P502" s="2">
        <f>IF($G502&gt;I502,MIN($G502-I502,J502-I502)*INDEX('2018_commission_structure-Start'!$A$21:$I$24,MATCH(calcs!$D502,'2018_commission_structure-Start'!$A$21:$A$24,0),MATCH(calcs!P$1,'2018_commission_structure-Start'!$A$21:$I$21,0)),0)</f>
        <v>6831.36</v>
      </c>
      <c r="Q502" s="2">
        <f>IF($G502&gt;J502,MIN($G502-J502,K502-J502)*INDEX('2018_commission_structure-Start'!$A$21:$I$24,MATCH(calcs!$D502,'2018_commission_structure-Start'!$A$21:$A$24,0),MATCH(calcs!Q$1,'2018_commission_structure-Start'!$A$21:$I$21,0)),0)</f>
        <v>0</v>
      </c>
      <c r="R502" s="6">
        <f>IF(G502&gt;K502,(G502-K502)*INDEX('2018_commission_structure-Start'!$A$21:$I$24,MATCH(calcs!$D502,'2018_commission_structure-Start'!$A$21:$A$24,0),MATCH(calcs!R$1,'2018_commission_structure-Start'!$A$21:$I$21,0)),0)</f>
        <v>0</v>
      </c>
      <c r="S502" s="6">
        <f t="shared" si="55"/>
        <v>75581.36</v>
      </c>
      <c r="T502" s="6">
        <f t="shared" si="51"/>
        <v>115092.36</v>
      </c>
    </row>
    <row r="503" spans="1:20" x14ac:dyDescent="0.3">
      <c r="A503">
        <v>8640079943</v>
      </c>
      <c r="B503" t="s">
        <v>990</v>
      </c>
      <c r="C503" t="s">
        <v>991</v>
      </c>
      <c r="D503" t="s">
        <v>29</v>
      </c>
      <c r="E503" s="2">
        <v>73941</v>
      </c>
      <c r="F503">
        <f>COUNTIF(deals_closed!D:D,base_salary!A503)</f>
        <v>25</v>
      </c>
      <c r="G503" s="2">
        <f>SUMIF(deals_closed!D:D,calcs!A503,deals_closed!C:C)</f>
        <v>793388</v>
      </c>
      <c r="H503" s="2">
        <f>VLOOKUP(D503,'2018_commission_structure-Start'!$A$21:$I$24,9,FALSE)</f>
        <v>600000</v>
      </c>
      <c r="I503" s="6">
        <f t="shared" si="52"/>
        <v>750000</v>
      </c>
      <c r="J503" s="9">
        <f t="shared" si="53"/>
        <v>900000</v>
      </c>
      <c r="K503" s="9">
        <f t="shared" si="54"/>
        <v>1200000</v>
      </c>
      <c r="L503" s="8">
        <f t="shared" si="49"/>
        <v>1.3223133333333332</v>
      </c>
      <c r="M503" t="str">
        <f t="shared" si="50"/>
        <v>125-150%</v>
      </c>
      <c r="N503" s="6">
        <f>MIN(H503,G503)*INDEX('2018_commission_structure-Start'!$A$21:$I$24,MATCH(calcs!$D503,'2018_commission_structure-Start'!$A$21:$A$24,0),MATCH(calcs!N$1,'2018_commission_structure-Start'!$A$21:$I$21,0))</f>
        <v>78000</v>
      </c>
      <c r="O503" s="2">
        <f>IF($G503&gt;H503,MIN($G503-H503,I503-H503)*INDEX('2018_commission_structure-Start'!$A$21:$I$24,MATCH(calcs!$D503,'2018_commission_structure-Start'!$A$21:$A$24,0),MATCH(calcs!O$1,'2018_commission_structure-Start'!$A$21:$I$21,0)),0)</f>
        <v>25500.000000000004</v>
      </c>
      <c r="P503" s="2">
        <f>IF($G503&gt;I503,MIN($G503-I503,J503-I503)*INDEX('2018_commission_structure-Start'!$A$21:$I$24,MATCH(calcs!$D503,'2018_commission_structure-Start'!$A$21:$A$24,0),MATCH(calcs!P$1,'2018_commission_structure-Start'!$A$21:$I$21,0)),0)</f>
        <v>9111.48</v>
      </c>
      <c r="Q503" s="2">
        <f>IF($G503&gt;J503,MIN($G503-J503,K503-J503)*INDEX('2018_commission_structure-Start'!$A$21:$I$24,MATCH(calcs!$D503,'2018_commission_structure-Start'!$A$21:$A$24,0),MATCH(calcs!Q$1,'2018_commission_structure-Start'!$A$21:$I$21,0)),0)</f>
        <v>0</v>
      </c>
      <c r="R503" s="6">
        <f>IF(G503&gt;K503,(G503-K503)*INDEX('2018_commission_structure-Start'!$A$21:$I$24,MATCH(calcs!$D503,'2018_commission_structure-Start'!$A$21:$A$24,0),MATCH(calcs!R$1,'2018_commission_structure-Start'!$A$21:$I$21,0)),0)</f>
        <v>0</v>
      </c>
      <c r="S503" s="6">
        <f t="shared" si="55"/>
        <v>112611.48</v>
      </c>
      <c r="T503" s="6">
        <f t="shared" si="51"/>
        <v>186552.47999999998</v>
      </c>
    </row>
    <row r="504" spans="1:20" x14ac:dyDescent="0.3">
      <c r="A504">
        <v>5479449389</v>
      </c>
      <c r="B504" t="s">
        <v>992</v>
      </c>
      <c r="C504" t="s">
        <v>377</v>
      </c>
      <c r="D504" t="s">
        <v>29</v>
      </c>
      <c r="E504" s="2">
        <v>63693</v>
      </c>
      <c r="F504">
        <f>COUNTIF(deals_closed!D:D,base_salary!A504)</f>
        <v>15</v>
      </c>
      <c r="G504" s="2">
        <f>SUMIF(deals_closed!D:D,calcs!A504,deals_closed!C:C)</f>
        <v>593430</v>
      </c>
      <c r="H504" s="2">
        <f>VLOOKUP(D504,'2018_commission_structure-Start'!$A$21:$I$24,9,FALSE)</f>
        <v>600000</v>
      </c>
      <c r="I504" s="6">
        <f t="shared" si="52"/>
        <v>750000</v>
      </c>
      <c r="J504" s="9">
        <f t="shared" si="53"/>
        <v>900000</v>
      </c>
      <c r="K504" s="9">
        <f t="shared" si="54"/>
        <v>1200000</v>
      </c>
      <c r="L504" s="8">
        <f t="shared" si="49"/>
        <v>0.98904999999999998</v>
      </c>
      <c r="M504" t="str">
        <f t="shared" si="50"/>
        <v>0-100%</v>
      </c>
      <c r="N504" s="6">
        <f>MIN(H504,G504)*INDEX('2018_commission_structure-Start'!$A$21:$I$24,MATCH(calcs!$D504,'2018_commission_structure-Start'!$A$21:$A$24,0),MATCH(calcs!N$1,'2018_commission_structure-Start'!$A$21:$I$21,0))</f>
        <v>77145.900000000009</v>
      </c>
      <c r="O504" s="2">
        <f>IF($G504&gt;H504,MIN($G504-H504,I504-H504)*INDEX('2018_commission_structure-Start'!$A$21:$I$24,MATCH(calcs!$D504,'2018_commission_structure-Start'!$A$21:$A$24,0),MATCH(calcs!O$1,'2018_commission_structure-Start'!$A$21:$I$21,0)),0)</f>
        <v>0</v>
      </c>
      <c r="P504" s="2">
        <f>IF($G504&gt;I504,MIN($G504-I504,J504-I504)*INDEX('2018_commission_structure-Start'!$A$21:$I$24,MATCH(calcs!$D504,'2018_commission_structure-Start'!$A$21:$A$24,0),MATCH(calcs!P$1,'2018_commission_structure-Start'!$A$21:$I$21,0)),0)</f>
        <v>0</v>
      </c>
      <c r="Q504" s="2">
        <f>IF($G504&gt;J504,MIN($G504-J504,K504-J504)*INDEX('2018_commission_structure-Start'!$A$21:$I$24,MATCH(calcs!$D504,'2018_commission_structure-Start'!$A$21:$A$24,0),MATCH(calcs!Q$1,'2018_commission_structure-Start'!$A$21:$I$21,0)),0)</f>
        <v>0</v>
      </c>
      <c r="R504" s="6">
        <f>IF(G504&gt;K504,(G504-K504)*INDEX('2018_commission_structure-Start'!$A$21:$I$24,MATCH(calcs!$D504,'2018_commission_structure-Start'!$A$21:$A$24,0),MATCH(calcs!R$1,'2018_commission_structure-Start'!$A$21:$I$21,0)),0)</f>
        <v>0</v>
      </c>
      <c r="S504" s="6">
        <f t="shared" si="55"/>
        <v>77145.900000000009</v>
      </c>
      <c r="T504" s="6">
        <f t="shared" si="51"/>
        <v>140838.90000000002</v>
      </c>
    </row>
    <row r="505" spans="1:20" x14ac:dyDescent="0.3">
      <c r="A505">
        <v>6776868107</v>
      </c>
      <c r="B505" t="s">
        <v>993</v>
      </c>
      <c r="C505" t="s">
        <v>994</v>
      </c>
      <c r="D505" t="s">
        <v>10</v>
      </c>
      <c r="E505" s="2">
        <v>86367</v>
      </c>
      <c r="F505">
        <f>COUNTIF(deals_closed!D:D,base_salary!A505)</f>
        <v>19</v>
      </c>
      <c r="G505" s="2">
        <f>SUMIF(deals_closed!D:D,calcs!A505,deals_closed!C:C)</f>
        <v>620798</v>
      </c>
      <c r="H505" s="2">
        <f>VLOOKUP(D505,'2018_commission_structure-Start'!$A$21:$I$24,9,FALSE)</f>
        <v>750000</v>
      </c>
      <c r="I505" s="6">
        <f t="shared" si="52"/>
        <v>937500</v>
      </c>
      <c r="J505" s="9">
        <f t="shared" si="53"/>
        <v>1125000</v>
      </c>
      <c r="K505" s="9">
        <f t="shared" si="54"/>
        <v>1500000</v>
      </c>
      <c r="L505" s="8">
        <f t="shared" si="49"/>
        <v>0.82773066666666661</v>
      </c>
      <c r="M505" t="str">
        <f t="shared" si="50"/>
        <v>0-100%</v>
      </c>
      <c r="N505" s="6">
        <f>MIN(H505,G505)*INDEX('2018_commission_structure-Start'!$A$21:$I$24,MATCH(calcs!$D505,'2018_commission_structure-Start'!$A$21:$A$24,0),MATCH(calcs!N$1,'2018_commission_structure-Start'!$A$21:$I$21,0))</f>
        <v>93119.7</v>
      </c>
      <c r="O505" s="2">
        <f>IF($G505&gt;H505,MIN($G505-H505,I505-H505)*INDEX('2018_commission_structure-Start'!$A$21:$I$24,MATCH(calcs!$D505,'2018_commission_structure-Start'!$A$21:$A$24,0),MATCH(calcs!O$1,'2018_commission_structure-Start'!$A$21:$I$21,0)),0)</f>
        <v>0</v>
      </c>
      <c r="P505" s="2">
        <f>IF($G505&gt;I505,MIN($G505-I505,J505-I505)*INDEX('2018_commission_structure-Start'!$A$21:$I$24,MATCH(calcs!$D505,'2018_commission_structure-Start'!$A$21:$A$24,0),MATCH(calcs!P$1,'2018_commission_structure-Start'!$A$21:$I$21,0)),0)</f>
        <v>0</v>
      </c>
      <c r="Q505" s="2">
        <f>IF($G505&gt;J505,MIN($G505-J505,K505-J505)*INDEX('2018_commission_structure-Start'!$A$21:$I$24,MATCH(calcs!$D505,'2018_commission_structure-Start'!$A$21:$A$24,0),MATCH(calcs!Q$1,'2018_commission_structure-Start'!$A$21:$I$21,0)),0)</f>
        <v>0</v>
      </c>
      <c r="R505" s="6">
        <f>IF(G505&gt;K505,(G505-K505)*INDEX('2018_commission_structure-Start'!$A$21:$I$24,MATCH(calcs!$D505,'2018_commission_structure-Start'!$A$21:$A$24,0),MATCH(calcs!R$1,'2018_commission_structure-Start'!$A$21:$I$21,0)),0)</f>
        <v>0</v>
      </c>
      <c r="S505" s="6">
        <f t="shared" si="55"/>
        <v>93119.7</v>
      </c>
      <c r="T505" s="6">
        <f t="shared" si="51"/>
        <v>179486.7</v>
      </c>
    </row>
    <row r="506" spans="1:20" x14ac:dyDescent="0.3">
      <c r="A506">
        <v>2698184272</v>
      </c>
      <c r="B506" t="s">
        <v>995</v>
      </c>
      <c r="C506" t="s">
        <v>996</v>
      </c>
      <c r="D506" t="s">
        <v>10</v>
      </c>
      <c r="E506" s="2">
        <v>119400</v>
      </c>
      <c r="F506">
        <f>COUNTIF(deals_closed!D:D,base_salary!A506)</f>
        <v>26</v>
      </c>
      <c r="G506" s="2">
        <f>SUMIF(deals_closed!D:D,calcs!A506,deals_closed!C:C)</f>
        <v>805390</v>
      </c>
      <c r="H506" s="2">
        <f>VLOOKUP(D506,'2018_commission_structure-Start'!$A$21:$I$24,9,FALSE)</f>
        <v>750000</v>
      </c>
      <c r="I506" s="6">
        <f t="shared" si="52"/>
        <v>937500</v>
      </c>
      <c r="J506" s="9">
        <f t="shared" si="53"/>
        <v>1125000</v>
      </c>
      <c r="K506" s="9">
        <f t="shared" si="54"/>
        <v>1500000</v>
      </c>
      <c r="L506" s="8">
        <f t="shared" si="49"/>
        <v>1.0738533333333333</v>
      </c>
      <c r="M506" t="str">
        <f t="shared" si="50"/>
        <v>100-125%</v>
      </c>
      <c r="N506" s="6">
        <f>MIN(H506,G506)*INDEX('2018_commission_structure-Start'!$A$21:$I$24,MATCH(calcs!$D506,'2018_commission_structure-Start'!$A$21:$A$24,0),MATCH(calcs!N$1,'2018_commission_structure-Start'!$A$21:$I$21,0))</f>
        <v>112500</v>
      </c>
      <c r="O506" s="2">
        <f>IF($G506&gt;H506,MIN($G506-H506,I506-H506)*INDEX('2018_commission_structure-Start'!$A$21:$I$24,MATCH(calcs!$D506,'2018_commission_structure-Start'!$A$21:$A$24,0),MATCH(calcs!O$1,'2018_commission_structure-Start'!$A$21:$I$21,0)),0)</f>
        <v>10524.1</v>
      </c>
      <c r="P506" s="2">
        <f>IF($G506&gt;I506,MIN($G506-I506,J506-I506)*INDEX('2018_commission_structure-Start'!$A$21:$I$24,MATCH(calcs!$D506,'2018_commission_structure-Start'!$A$21:$A$24,0),MATCH(calcs!P$1,'2018_commission_structure-Start'!$A$21:$I$21,0)),0)</f>
        <v>0</v>
      </c>
      <c r="Q506" s="2">
        <f>IF($G506&gt;J506,MIN($G506-J506,K506-J506)*INDEX('2018_commission_structure-Start'!$A$21:$I$24,MATCH(calcs!$D506,'2018_commission_structure-Start'!$A$21:$A$24,0),MATCH(calcs!Q$1,'2018_commission_structure-Start'!$A$21:$I$21,0)),0)</f>
        <v>0</v>
      </c>
      <c r="R506" s="6">
        <f>IF(G506&gt;K506,(G506-K506)*INDEX('2018_commission_structure-Start'!$A$21:$I$24,MATCH(calcs!$D506,'2018_commission_structure-Start'!$A$21:$A$24,0),MATCH(calcs!R$1,'2018_commission_structure-Start'!$A$21:$I$21,0)),0)</f>
        <v>0</v>
      </c>
      <c r="S506" s="6">
        <f t="shared" si="55"/>
        <v>123024.1</v>
      </c>
      <c r="T506" s="6">
        <f t="shared" si="51"/>
        <v>242424.1</v>
      </c>
    </row>
    <row r="507" spans="1:20" x14ac:dyDescent="0.3">
      <c r="A507">
        <v>2191014690</v>
      </c>
      <c r="B507" t="s">
        <v>997</v>
      </c>
      <c r="C507" t="s">
        <v>998</v>
      </c>
      <c r="D507" t="s">
        <v>7</v>
      </c>
      <c r="E507" s="2">
        <v>58448</v>
      </c>
      <c r="F507">
        <f>COUNTIF(deals_closed!D:D,base_salary!A507)</f>
        <v>17</v>
      </c>
      <c r="G507" s="2">
        <f>SUMIF(deals_closed!D:D,calcs!A507,deals_closed!C:C)</f>
        <v>545501</v>
      </c>
      <c r="H507" s="2">
        <f>VLOOKUP(D507,'2018_commission_structure-Start'!$A$21:$I$24,9,FALSE)</f>
        <v>500000</v>
      </c>
      <c r="I507" s="6">
        <f t="shared" si="52"/>
        <v>625000</v>
      </c>
      <c r="J507" s="9">
        <f t="shared" si="53"/>
        <v>750000</v>
      </c>
      <c r="K507" s="9">
        <f t="shared" si="54"/>
        <v>1000000</v>
      </c>
      <c r="L507" s="8">
        <f t="shared" si="49"/>
        <v>1.091002</v>
      </c>
      <c r="M507" t="str">
        <f t="shared" si="50"/>
        <v>100-125%</v>
      </c>
      <c r="N507" s="6">
        <f>MIN(H507,G507)*INDEX('2018_commission_structure-Start'!$A$21:$I$24,MATCH(calcs!$D507,'2018_commission_structure-Start'!$A$21:$A$24,0),MATCH(calcs!N$1,'2018_commission_structure-Start'!$A$21:$I$21,0))</f>
        <v>50000</v>
      </c>
      <c r="O507" s="2">
        <f>IF($G507&gt;H507,MIN($G507-H507,I507-H507)*INDEX('2018_commission_structure-Start'!$A$21:$I$24,MATCH(calcs!$D507,'2018_commission_structure-Start'!$A$21:$A$24,0),MATCH(calcs!O$1,'2018_commission_structure-Start'!$A$21:$I$21,0)),0)</f>
        <v>6825.15</v>
      </c>
      <c r="P507" s="2">
        <f>IF($G507&gt;I507,MIN($G507-I507,J507-I507)*INDEX('2018_commission_structure-Start'!$A$21:$I$24,MATCH(calcs!$D507,'2018_commission_structure-Start'!$A$21:$A$24,0),MATCH(calcs!P$1,'2018_commission_structure-Start'!$A$21:$I$21,0)),0)</f>
        <v>0</v>
      </c>
      <c r="Q507" s="2">
        <f>IF($G507&gt;J507,MIN($G507-J507,K507-J507)*INDEX('2018_commission_structure-Start'!$A$21:$I$24,MATCH(calcs!$D507,'2018_commission_structure-Start'!$A$21:$A$24,0),MATCH(calcs!Q$1,'2018_commission_structure-Start'!$A$21:$I$21,0)),0)</f>
        <v>0</v>
      </c>
      <c r="R507" s="6">
        <f>IF(G507&gt;K507,(G507-K507)*INDEX('2018_commission_structure-Start'!$A$21:$I$24,MATCH(calcs!$D507,'2018_commission_structure-Start'!$A$21:$A$24,0),MATCH(calcs!R$1,'2018_commission_structure-Start'!$A$21:$I$21,0)),0)</f>
        <v>0</v>
      </c>
      <c r="S507" s="6">
        <f t="shared" si="55"/>
        <v>56825.15</v>
      </c>
      <c r="T507" s="6">
        <f t="shared" si="51"/>
        <v>115273.15</v>
      </c>
    </row>
    <row r="508" spans="1:20" x14ac:dyDescent="0.3">
      <c r="A508">
        <v>806065796</v>
      </c>
      <c r="B508" t="s">
        <v>999</v>
      </c>
      <c r="C508" t="s">
        <v>1000</v>
      </c>
      <c r="D508" t="s">
        <v>10</v>
      </c>
      <c r="E508" s="2">
        <v>109896</v>
      </c>
      <c r="F508">
        <f>COUNTIF(deals_closed!D:D,base_salary!A508)</f>
        <v>17</v>
      </c>
      <c r="G508" s="2">
        <f>SUMIF(deals_closed!D:D,calcs!A508,deals_closed!C:C)</f>
        <v>619591</v>
      </c>
      <c r="H508" s="2">
        <f>VLOOKUP(D508,'2018_commission_structure-Start'!$A$21:$I$24,9,FALSE)</f>
        <v>750000</v>
      </c>
      <c r="I508" s="6">
        <f t="shared" si="52"/>
        <v>937500</v>
      </c>
      <c r="J508" s="9">
        <f t="shared" si="53"/>
        <v>1125000</v>
      </c>
      <c r="K508" s="9">
        <f t="shared" si="54"/>
        <v>1500000</v>
      </c>
      <c r="L508" s="8">
        <f t="shared" si="49"/>
        <v>0.82612133333333337</v>
      </c>
      <c r="M508" t="str">
        <f t="shared" si="50"/>
        <v>0-100%</v>
      </c>
      <c r="N508" s="6">
        <f>MIN(H508,G508)*INDEX('2018_commission_structure-Start'!$A$21:$I$24,MATCH(calcs!$D508,'2018_commission_structure-Start'!$A$21:$A$24,0),MATCH(calcs!N$1,'2018_commission_structure-Start'!$A$21:$I$21,0))</f>
        <v>92938.65</v>
      </c>
      <c r="O508" s="2">
        <f>IF($G508&gt;H508,MIN($G508-H508,I508-H508)*INDEX('2018_commission_structure-Start'!$A$21:$I$24,MATCH(calcs!$D508,'2018_commission_structure-Start'!$A$21:$A$24,0),MATCH(calcs!O$1,'2018_commission_structure-Start'!$A$21:$I$21,0)),0)</f>
        <v>0</v>
      </c>
      <c r="P508" s="2">
        <f>IF($G508&gt;I508,MIN($G508-I508,J508-I508)*INDEX('2018_commission_structure-Start'!$A$21:$I$24,MATCH(calcs!$D508,'2018_commission_structure-Start'!$A$21:$A$24,0),MATCH(calcs!P$1,'2018_commission_structure-Start'!$A$21:$I$21,0)),0)</f>
        <v>0</v>
      </c>
      <c r="Q508" s="2">
        <f>IF($G508&gt;J508,MIN($G508-J508,K508-J508)*INDEX('2018_commission_structure-Start'!$A$21:$I$24,MATCH(calcs!$D508,'2018_commission_structure-Start'!$A$21:$A$24,0),MATCH(calcs!Q$1,'2018_commission_structure-Start'!$A$21:$I$21,0)),0)</f>
        <v>0</v>
      </c>
      <c r="R508" s="6">
        <f>IF(G508&gt;K508,(G508-K508)*INDEX('2018_commission_structure-Start'!$A$21:$I$24,MATCH(calcs!$D508,'2018_commission_structure-Start'!$A$21:$A$24,0),MATCH(calcs!R$1,'2018_commission_structure-Start'!$A$21:$I$21,0)),0)</f>
        <v>0</v>
      </c>
      <c r="S508" s="6">
        <f t="shared" si="55"/>
        <v>92938.65</v>
      </c>
      <c r="T508" s="6">
        <f t="shared" si="51"/>
        <v>202834.65</v>
      </c>
    </row>
    <row r="509" spans="1:20" x14ac:dyDescent="0.3">
      <c r="A509">
        <v>9561367408</v>
      </c>
      <c r="B509" t="s">
        <v>1001</v>
      </c>
      <c r="C509" t="s">
        <v>1002</v>
      </c>
      <c r="D509" t="s">
        <v>29</v>
      </c>
      <c r="E509" s="2">
        <v>62798</v>
      </c>
      <c r="F509">
        <f>COUNTIF(deals_closed!D:D,base_salary!A509)</f>
        <v>18</v>
      </c>
      <c r="G509" s="2">
        <f>SUMIF(deals_closed!D:D,calcs!A509,deals_closed!C:C)</f>
        <v>621016</v>
      </c>
      <c r="H509" s="2">
        <f>VLOOKUP(D509,'2018_commission_structure-Start'!$A$21:$I$24,9,FALSE)</f>
        <v>600000</v>
      </c>
      <c r="I509" s="6">
        <f t="shared" si="52"/>
        <v>750000</v>
      </c>
      <c r="J509" s="9">
        <f t="shared" si="53"/>
        <v>900000</v>
      </c>
      <c r="K509" s="9">
        <f t="shared" si="54"/>
        <v>1200000</v>
      </c>
      <c r="L509" s="8">
        <f t="shared" si="49"/>
        <v>1.0350266666666668</v>
      </c>
      <c r="M509" t="str">
        <f t="shared" si="50"/>
        <v>100-125%</v>
      </c>
      <c r="N509" s="6">
        <f>MIN(H509,G509)*INDEX('2018_commission_structure-Start'!$A$21:$I$24,MATCH(calcs!$D509,'2018_commission_structure-Start'!$A$21:$A$24,0),MATCH(calcs!N$1,'2018_commission_structure-Start'!$A$21:$I$21,0))</f>
        <v>78000</v>
      </c>
      <c r="O509" s="2">
        <f>IF($G509&gt;H509,MIN($G509-H509,I509-H509)*INDEX('2018_commission_structure-Start'!$A$21:$I$24,MATCH(calcs!$D509,'2018_commission_structure-Start'!$A$21:$A$24,0),MATCH(calcs!O$1,'2018_commission_structure-Start'!$A$21:$I$21,0)),0)</f>
        <v>3572.7200000000003</v>
      </c>
      <c r="P509" s="2">
        <f>IF($G509&gt;I509,MIN($G509-I509,J509-I509)*INDEX('2018_commission_structure-Start'!$A$21:$I$24,MATCH(calcs!$D509,'2018_commission_structure-Start'!$A$21:$A$24,0),MATCH(calcs!P$1,'2018_commission_structure-Start'!$A$21:$I$21,0)),0)</f>
        <v>0</v>
      </c>
      <c r="Q509" s="2">
        <f>IF($G509&gt;J509,MIN($G509-J509,K509-J509)*INDEX('2018_commission_structure-Start'!$A$21:$I$24,MATCH(calcs!$D509,'2018_commission_structure-Start'!$A$21:$A$24,0),MATCH(calcs!Q$1,'2018_commission_structure-Start'!$A$21:$I$21,0)),0)</f>
        <v>0</v>
      </c>
      <c r="R509" s="6">
        <f>IF(G509&gt;K509,(G509-K509)*INDEX('2018_commission_structure-Start'!$A$21:$I$24,MATCH(calcs!$D509,'2018_commission_structure-Start'!$A$21:$A$24,0),MATCH(calcs!R$1,'2018_commission_structure-Start'!$A$21:$I$21,0)),0)</f>
        <v>0</v>
      </c>
      <c r="S509" s="6">
        <f t="shared" si="55"/>
        <v>81572.72</v>
      </c>
      <c r="T509" s="6">
        <f t="shared" si="51"/>
        <v>144370.72</v>
      </c>
    </row>
    <row r="510" spans="1:20" x14ac:dyDescent="0.3">
      <c r="A510">
        <v>2492824950</v>
      </c>
      <c r="B510" t="s">
        <v>1003</v>
      </c>
      <c r="C510" t="s">
        <v>1004</v>
      </c>
      <c r="D510" t="s">
        <v>10</v>
      </c>
      <c r="E510" s="2">
        <v>86703</v>
      </c>
      <c r="F510">
        <f>COUNTIF(deals_closed!D:D,base_salary!A510)</f>
        <v>28</v>
      </c>
      <c r="G510" s="2">
        <f>SUMIF(deals_closed!D:D,calcs!A510,deals_closed!C:C)</f>
        <v>900340</v>
      </c>
      <c r="H510" s="2">
        <f>VLOOKUP(D510,'2018_commission_structure-Start'!$A$21:$I$24,9,FALSE)</f>
        <v>750000</v>
      </c>
      <c r="I510" s="6">
        <f t="shared" si="52"/>
        <v>937500</v>
      </c>
      <c r="J510" s="9">
        <f t="shared" si="53"/>
        <v>1125000</v>
      </c>
      <c r="K510" s="9">
        <f t="shared" si="54"/>
        <v>1500000</v>
      </c>
      <c r="L510" s="8">
        <f t="shared" si="49"/>
        <v>1.2004533333333334</v>
      </c>
      <c r="M510" t="str">
        <f t="shared" si="50"/>
        <v>100-125%</v>
      </c>
      <c r="N510" s="6">
        <f>MIN(H510,G510)*INDEX('2018_commission_structure-Start'!$A$21:$I$24,MATCH(calcs!$D510,'2018_commission_structure-Start'!$A$21:$A$24,0),MATCH(calcs!N$1,'2018_commission_structure-Start'!$A$21:$I$21,0))</f>
        <v>112500</v>
      </c>
      <c r="O510" s="2">
        <f>IF($G510&gt;H510,MIN($G510-H510,I510-H510)*INDEX('2018_commission_structure-Start'!$A$21:$I$24,MATCH(calcs!$D510,'2018_commission_structure-Start'!$A$21:$A$24,0),MATCH(calcs!O$1,'2018_commission_structure-Start'!$A$21:$I$21,0)),0)</f>
        <v>28564.6</v>
      </c>
      <c r="P510" s="2">
        <f>IF($G510&gt;I510,MIN($G510-I510,J510-I510)*INDEX('2018_commission_structure-Start'!$A$21:$I$24,MATCH(calcs!$D510,'2018_commission_structure-Start'!$A$21:$A$24,0),MATCH(calcs!P$1,'2018_commission_structure-Start'!$A$21:$I$21,0)),0)</f>
        <v>0</v>
      </c>
      <c r="Q510" s="2">
        <f>IF($G510&gt;J510,MIN($G510-J510,K510-J510)*INDEX('2018_commission_structure-Start'!$A$21:$I$24,MATCH(calcs!$D510,'2018_commission_structure-Start'!$A$21:$A$24,0),MATCH(calcs!Q$1,'2018_commission_structure-Start'!$A$21:$I$21,0)),0)</f>
        <v>0</v>
      </c>
      <c r="R510" s="6">
        <f>IF(G510&gt;K510,(G510-K510)*INDEX('2018_commission_structure-Start'!$A$21:$I$24,MATCH(calcs!$D510,'2018_commission_structure-Start'!$A$21:$A$24,0),MATCH(calcs!R$1,'2018_commission_structure-Start'!$A$21:$I$21,0)),0)</f>
        <v>0</v>
      </c>
      <c r="S510" s="6">
        <f t="shared" si="55"/>
        <v>141064.6</v>
      </c>
      <c r="T510" s="6">
        <f t="shared" si="51"/>
        <v>227767.6</v>
      </c>
    </row>
    <row r="511" spans="1:20" x14ac:dyDescent="0.3">
      <c r="A511">
        <v>3021692982</v>
      </c>
      <c r="B511" t="s">
        <v>1005</v>
      </c>
      <c r="C511" t="s">
        <v>1006</v>
      </c>
      <c r="D511" t="s">
        <v>29</v>
      </c>
      <c r="E511" s="2">
        <v>50377</v>
      </c>
      <c r="F511">
        <f>COUNTIF(deals_closed!D:D,base_salary!A511)</f>
        <v>19</v>
      </c>
      <c r="G511" s="2">
        <f>SUMIF(deals_closed!D:D,calcs!A511,deals_closed!C:C)</f>
        <v>718836</v>
      </c>
      <c r="H511" s="2">
        <f>VLOOKUP(D511,'2018_commission_structure-Start'!$A$21:$I$24,9,FALSE)</f>
        <v>600000</v>
      </c>
      <c r="I511" s="6">
        <f t="shared" si="52"/>
        <v>750000</v>
      </c>
      <c r="J511" s="9">
        <f t="shared" si="53"/>
        <v>900000</v>
      </c>
      <c r="K511" s="9">
        <f t="shared" si="54"/>
        <v>1200000</v>
      </c>
      <c r="L511" s="8">
        <f t="shared" si="49"/>
        <v>1.1980599999999999</v>
      </c>
      <c r="M511" t="str">
        <f t="shared" si="50"/>
        <v>100-125%</v>
      </c>
      <c r="N511" s="6">
        <f>MIN(H511,G511)*INDEX('2018_commission_structure-Start'!$A$21:$I$24,MATCH(calcs!$D511,'2018_commission_structure-Start'!$A$21:$A$24,0),MATCH(calcs!N$1,'2018_commission_structure-Start'!$A$21:$I$21,0))</f>
        <v>78000</v>
      </c>
      <c r="O511" s="2">
        <f>IF($G511&gt;H511,MIN($G511-H511,I511-H511)*INDEX('2018_commission_structure-Start'!$A$21:$I$24,MATCH(calcs!$D511,'2018_commission_structure-Start'!$A$21:$A$24,0),MATCH(calcs!O$1,'2018_commission_structure-Start'!$A$21:$I$21,0)),0)</f>
        <v>20202.120000000003</v>
      </c>
      <c r="P511" s="2">
        <f>IF($G511&gt;I511,MIN($G511-I511,J511-I511)*INDEX('2018_commission_structure-Start'!$A$21:$I$24,MATCH(calcs!$D511,'2018_commission_structure-Start'!$A$21:$A$24,0),MATCH(calcs!P$1,'2018_commission_structure-Start'!$A$21:$I$21,0)),0)</f>
        <v>0</v>
      </c>
      <c r="Q511" s="2">
        <f>IF($G511&gt;J511,MIN($G511-J511,K511-J511)*INDEX('2018_commission_structure-Start'!$A$21:$I$24,MATCH(calcs!$D511,'2018_commission_structure-Start'!$A$21:$A$24,0),MATCH(calcs!Q$1,'2018_commission_structure-Start'!$A$21:$I$21,0)),0)</f>
        <v>0</v>
      </c>
      <c r="R511" s="6">
        <f>IF(G511&gt;K511,(G511-K511)*INDEX('2018_commission_structure-Start'!$A$21:$I$24,MATCH(calcs!$D511,'2018_commission_structure-Start'!$A$21:$A$24,0),MATCH(calcs!R$1,'2018_commission_structure-Start'!$A$21:$I$21,0)),0)</f>
        <v>0</v>
      </c>
      <c r="S511" s="6">
        <f t="shared" si="55"/>
        <v>98202.12</v>
      </c>
      <c r="T511" s="6">
        <f t="shared" si="51"/>
        <v>148579.12</v>
      </c>
    </row>
    <row r="512" spans="1:20" x14ac:dyDescent="0.3">
      <c r="A512">
        <v>8238030943</v>
      </c>
      <c r="B512" t="s">
        <v>1007</v>
      </c>
      <c r="C512" t="s">
        <v>1008</v>
      </c>
      <c r="D512" t="s">
        <v>10</v>
      </c>
      <c r="E512" s="2">
        <v>118977</v>
      </c>
      <c r="F512">
        <f>COUNTIF(deals_closed!D:D,base_salary!A512)</f>
        <v>23</v>
      </c>
      <c r="G512" s="2">
        <f>SUMIF(deals_closed!D:D,calcs!A512,deals_closed!C:C)</f>
        <v>842895</v>
      </c>
      <c r="H512" s="2">
        <f>VLOOKUP(D512,'2018_commission_structure-Start'!$A$21:$I$24,9,FALSE)</f>
        <v>750000</v>
      </c>
      <c r="I512" s="6">
        <f t="shared" si="52"/>
        <v>937500</v>
      </c>
      <c r="J512" s="9">
        <f t="shared" si="53"/>
        <v>1125000</v>
      </c>
      <c r="K512" s="9">
        <f t="shared" si="54"/>
        <v>1500000</v>
      </c>
      <c r="L512" s="8">
        <f t="shared" si="49"/>
        <v>1.1238600000000001</v>
      </c>
      <c r="M512" t="str">
        <f t="shared" si="50"/>
        <v>100-125%</v>
      </c>
      <c r="N512" s="6">
        <f>MIN(H512,G512)*INDEX('2018_commission_structure-Start'!$A$21:$I$24,MATCH(calcs!$D512,'2018_commission_structure-Start'!$A$21:$A$24,0),MATCH(calcs!N$1,'2018_commission_structure-Start'!$A$21:$I$21,0))</f>
        <v>112500</v>
      </c>
      <c r="O512" s="2">
        <f>IF($G512&gt;H512,MIN($G512-H512,I512-H512)*INDEX('2018_commission_structure-Start'!$A$21:$I$24,MATCH(calcs!$D512,'2018_commission_structure-Start'!$A$21:$A$24,0),MATCH(calcs!O$1,'2018_commission_structure-Start'!$A$21:$I$21,0)),0)</f>
        <v>17650.05</v>
      </c>
      <c r="P512" s="2">
        <f>IF($G512&gt;I512,MIN($G512-I512,J512-I512)*INDEX('2018_commission_structure-Start'!$A$21:$I$24,MATCH(calcs!$D512,'2018_commission_structure-Start'!$A$21:$A$24,0),MATCH(calcs!P$1,'2018_commission_structure-Start'!$A$21:$I$21,0)),0)</f>
        <v>0</v>
      </c>
      <c r="Q512" s="2">
        <f>IF($G512&gt;J512,MIN($G512-J512,K512-J512)*INDEX('2018_commission_structure-Start'!$A$21:$I$24,MATCH(calcs!$D512,'2018_commission_structure-Start'!$A$21:$A$24,0),MATCH(calcs!Q$1,'2018_commission_structure-Start'!$A$21:$I$21,0)),0)</f>
        <v>0</v>
      </c>
      <c r="R512" s="6">
        <f>IF(G512&gt;K512,(G512-K512)*INDEX('2018_commission_structure-Start'!$A$21:$I$24,MATCH(calcs!$D512,'2018_commission_structure-Start'!$A$21:$A$24,0),MATCH(calcs!R$1,'2018_commission_structure-Start'!$A$21:$I$21,0)),0)</f>
        <v>0</v>
      </c>
      <c r="S512" s="6">
        <f t="shared" si="55"/>
        <v>130150.05</v>
      </c>
      <c r="T512" s="6">
        <f t="shared" si="51"/>
        <v>249127.05</v>
      </c>
    </row>
    <row r="513" spans="1:20" x14ac:dyDescent="0.3">
      <c r="A513">
        <v>6383978705</v>
      </c>
      <c r="B513" t="s">
        <v>1009</v>
      </c>
      <c r="C513" t="s">
        <v>1010</v>
      </c>
      <c r="D513" t="s">
        <v>10</v>
      </c>
      <c r="E513" s="2">
        <v>95027</v>
      </c>
      <c r="F513">
        <f>COUNTIF(deals_closed!D:D,base_salary!A513)</f>
        <v>18</v>
      </c>
      <c r="G513" s="2">
        <f>SUMIF(deals_closed!D:D,calcs!A513,deals_closed!C:C)</f>
        <v>720527</v>
      </c>
      <c r="H513" s="2">
        <f>VLOOKUP(D513,'2018_commission_structure-Start'!$A$21:$I$24,9,FALSE)</f>
        <v>750000</v>
      </c>
      <c r="I513" s="6">
        <f t="shared" si="52"/>
        <v>937500</v>
      </c>
      <c r="J513" s="9">
        <f t="shared" si="53"/>
        <v>1125000</v>
      </c>
      <c r="K513" s="9">
        <f t="shared" si="54"/>
        <v>1500000</v>
      </c>
      <c r="L513" s="8">
        <f t="shared" si="49"/>
        <v>0.9607026666666667</v>
      </c>
      <c r="M513" t="str">
        <f t="shared" si="50"/>
        <v>0-100%</v>
      </c>
      <c r="N513" s="6">
        <f>MIN(H513,G513)*INDEX('2018_commission_structure-Start'!$A$21:$I$24,MATCH(calcs!$D513,'2018_commission_structure-Start'!$A$21:$A$24,0),MATCH(calcs!N$1,'2018_commission_structure-Start'!$A$21:$I$21,0))</f>
        <v>108079.05</v>
      </c>
      <c r="O513" s="2">
        <f>IF($G513&gt;H513,MIN($G513-H513,I513-H513)*INDEX('2018_commission_structure-Start'!$A$21:$I$24,MATCH(calcs!$D513,'2018_commission_structure-Start'!$A$21:$A$24,0),MATCH(calcs!O$1,'2018_commission_structure-Start'!$A$21:$I$21,0)),0)</f>
        <v>0</v>
      </c>
      <c r="P513" s="2">
        <f>IF($G513&gt;I513,MIN($G513-I513,J513-I513)*INDEX('2018_commission_structure-Start'!$A$21:$I$24,MATCH(calcs!$D513,'2018_commission_structure-Start'!$A$21:$A$24,0),MATCH(calcs!P$1,'2018_commission_structure-Start'!$A$21:$I$21,0)),0)</f>
        <v>0</v>
      </c>
      <c r="Q513" s="2">
        <f>IF($G513&gt;J513,MIN($G513-J513,K513-J513)*INDEX('2018_commission_structure-Start'!$A$21:$I$24,MATCH(calcs!$D513,'2018_commission_structure-Start'!$A$21:$A$24,0),MATCH(calcs!Q$1,'2018_commission_structure-Start'!$A$21:$I$21,0)),0)</f>
        <v>0</v>
      </c>
      <c r="R513" s="6">
        <f>IF(G513&gt;K513,(G513-K513)*INDEX('2018_commission_structure-Start'!$A$21:$I$24,MATCH(calcs!$D513,'2018_commission_structure-Start'!$A$21:$A$24,0),MATCH(calcs!R$1,'2018_commission_structure-Start'!$A$21:$I$21,0)),0)</f>
        <v>0</v>
      </c>
      <c r="S513" s="6">
        <f t="shared" si="55"/>
        <v>108079.05</v>
      </c>
      <c r="T513" s="6">
        <f t="shared" si="51"/>
        <v>203106.05</v>
      </c>
    </row>
    <row r="514" spans="1:20" x14ac:dyDescent="0.3">
      <c r="A514">
        <v>3661649302</v>
      </c>
      <c r="B514" t="s">
        <v>1011</v>
      </c>
      <c r="C514" t="s">
        <v>1012</v>
      </c>
      <c r="D514" t="s">
        <v>7</v>
      </c>
      <c r="E514" s="2">
        <v>59438</v>
      </c>
      <c r="F514">
        <f>COUNTIF(deals_closed!D:D,base_salary!A514)</f>
        <v>35</v>
      </c>
      <c r="G514" s="2">
        <f>SUMIF(deals_closed!D:D,calcs!A514,deals_closed!C:C)</f>
        <v>1196909</v>
      </c>
      <c r="H514" s="2">
        <f>VLOOKUP(D514,'2018_commission_structure-Start'!$A$21:$I$24,9,FALSE)</f>
        <v>500000</v>
      </c>
      <c r="I514" s="6">
        <f t="shared" si="52"/>
        <v>625000</v>
      </c>
      <c r="J514" s="9">
        <f t="shared" si="53"/>
        <v>750000</v>
      </c>
      <c r="K514" s="9">
        <f t="shared" si="54"/>
        <v>1000000</v>
      </c>
      <c r="L514" s="8">
        <f t="shared" ref="L514:L577" si="56">G514/H514</f>
        <v>2.393818</v>
      </c>
      <c r="M514" t="str">
        <f t="shared" ref="M514:M577" si="57">IF(L514&lt;=1,"0-100%",IF(L514&lt;=1.25,"100-125%",IF(L514&lt;=1.5,"125-150%",IF(L514&lt;=2,"150-200%","&gt;200%"))))</f>
        <v>&gt;200%</v>
      </c>
      <c r="N514" s="6">
        <f>MIN(H514,G514)*INDEX('2018_commission_structure-Start'!$A$21:$I$24,MATCH(calcs!$D514,'2018_commission_structure-Start'!$A$21:$A$24,0),MATCH(calcs!N$1,'2018_commission_structure-Start'!$A$21:$I$21,0))</f>
        <v>50000</v>
      </c>
      <c r="O514" s="2">
        <f>IF($G514&gt;H514,MIN($G514-H514,I514-H514)*INDEX('2018_commission_structure-Start'!$A$21:$I$24,MATCH(calcs!$D514,'2018_commission_structure-Start'!$A$21:$A$24,0),MATCH(calcs!O$1,'2018_commission_structure-Start'!$A$21:$I$21,0)),0)</f>
        <v>18750</v>
      </c>
      <c r="P514" s="2">
        <f>IF($G514&gt;I514,MIN($G514-I514,J514-I514)*INDEX('2018_commission_structure-Start'!$A$21:$I$24,MATCH(calcs!$D514,'2018_commission_structure-Start'!$A$21:$A$24,0),MATCH(calcs!P$1,'2018_commission_structure-Start'!$A$21:$I$21,0)),0)</f>
        <v>22500</v>
      </c>
      <c r="Q514" s="2">
        <f>IF($G514&gt;J514,MIN($G514-J514,K514-J514)*INDEX('2018_commission_structure-Start'!$A$21:$I$24,MATCH(calcs!$D514,'2018_commission_structure-Start'!$A$21:$A$24,0),MATCH(calcs!Q$1,'2018_commission_structure-Start'!$A$21:$I$21,0)),0)</f>
        <v>55000</v>
      </c>
      <c r="R514" s="6">
        <f>IF(G514&gt;K514,(G514-K514)*INDEX('2018_commission_structure-Start'!$A$21:$I$24,MATCH(calcs!$D514,'2018_commission_structure-Start'!$A$21:$A$24,0),MATCH(calcs!R$1,'2018_commission_structure-Start'!$A$21:$I$21,0)),0)</f>
        <v>19690.900000000001</v>
      </c>
      <c r="S514" s="6">
        <f t="shared" si="55"/>
        <v>165940.9</v>
      </c>
      <c r="T514" s="6">
        <f t="shared" ref="T514:T577" si="58">S514+E514</f>
        <v>225378.9</v>
      </c>
    </row>
    <row r="515" spans="1:20" x14ac:dyDescent="0.3">
      <c r="A515">
        <v>1962975932</v>
      </c>
      <c r="B515" t="s">
        <v>1013</v>
      </c>
      <c r="C515" t="s">
        <v>1014</v>
      </c>
      <c r="D515" t="s">
        <v>10</v>
      </c>
      <c r="E515" s="2">
        <v>111530</v>
      </c>
      <c r="F515">
        <f>COUNTIF(deals_closed!D:D,base_salary!A515)</f>
        <v>10</v>
      </c>
      <c r="G515" s="2">
        <f>SUMIF(deals_closed!D:D,calcs!A515,deals_closed!C:C)</f>
        <v>303175</v>
      </c>
      <c r="H515" s="2">
        <f>VLOOKUP(D515,'2018_commission_structure-Start'!$A$21:$I$24,9,FALSE)</f>
        <v>750000</v>
      </c>
      <c r="I515" s="6">
        <f t="shared" ref="I515:I578" si="59">H515*1.25</f>
        <v>937500</v>
      </c>
      <c r="J515" s="9">
        <f t="shared" ref="J515:J578" si="60">H515*1.5</f>
        <v>1125000</v>
      </c>
      <c r="K515" s="9">
        <f t="shared" ref="K515:K578" si="61">H515*2</f>
        <v>1500000</v>
      </c>
      <c r="L515" s="8">
        <f t="shared" si="56"/>
        <v>0.40423333333333333</v>
      </c>
      <c r="M515" t="str">
        <f t="shared" si="57"/>
        <v>0-100%</v>
      </c>
      <c r="N515" s="6">
        <f>MIN(H515,G515)*INDEX('2018_commission_structure-Start'!$A$21:$I$24,MATCH(calcs!$D515,'2018_commission_structure-Start'!$A$21:$A$24,0),MATCH(calcs!N$1,'2018_commission_structure-Start'!$A$21:$I$21,0))</f>
        <v>45476.25</v>
      </c>
      <c r="O515" s="2">
        <f>IF($G515&gt;H515,MIN($G515-H515,I515-H515)*INDEX('2018_commission_structure-Start'!$A$21:$I$24,MATCH(calcs!$D515,'2018_commission_structure-Start'!$A$21:$A$24,0),MATCH(calcs!O$1,'2018_commission_structure-Start'!$A$21:$I$21,0)),0)</f>
        <v>0</v>
      </c>
      <c r="P515" s="2">
        <f>IF($G515&gt;I515,MIN($G515-I515,J515-I515)*INDEX('2018_commission_structure-Start'!$A$21:$I$24,MATCH(calcs!$D515,'2018_commission_structure-Start'!$A$21:$A$24,0),MATCH(calcs!P$1,'2018_commission_structure-Start'!$A$21:$I$21,0)),0)</f>
        <v>0</v>
      </c>
      <c r="Q515" s="2">
        <f>IF($G515&gt;J515,MIN($G515-J515,K515-J515)*INDEX('2018_commission_structure-Start'!$A$21:$I$24,MATCH(calcs!$D515,'2018_commission_structure-Start'!$A$21:$A$24,0),MATCH(calcs!Q$1,'2018_commission_structure-Start'!$A$21:$I$21,0)),0)</f>
        <v>0</v>
      </c>
      <c r="R515" s="6">
        <f>IF(G515&gt;K515,(G515-K515)*INDEX('2018_commission_structure-Start'!$A$21:$I$24,MATCH(calcs!$D515,'2018_commission_structure-Start'!$A$21:$A$24,0),MATCH(calcs!R$1,'2018_commission_structure-Start'!$A$21:$I$21,0)),0)</f>
        <v>0</v>
      </c>
      <c r="S515" s="6">
        <f t="shared" ref="S515:S578" si="62">SUM(N515:R515)</f>
        <v>45476.25</v>
      </c>
      <c r="T515" s="6">
        <f t="shared" si="58"/>
        <v>157006.25</v>
      </c>
    </row>
    <row r="516" spans="1:20" x14ac:dyDescent="0.3">
      <c r="A516">
        <v>5623178685</v>
      </c>
      <c r="B516" t="s">
        <v>1015</v>
      </c>
      <c r="C516" t="s">
        <v>1016</v>
      </c>
      <c r="D516" t="s">
        <v>29</v>
      </c>
      <c r="E516" s="2">
        <v>51223</v>
      </c>
      <c r="F516">
        <f>COUNTIF(deals_closed!D:D,base_salary!A516)</f>
        <v>21</v>
      </c>
      <c r="G516" s="2">
        <f>SUMIF(deals_closed!D:D,calcs!A516,deals_closed!C:C)</f>
        <v>662174</v>
      </c>
      <c r="H516" s="2">
        <f>VLOOKUP(D516,'2018_commission_structure-Start'!$A$21:$I$24,9,FALSE)</f>
        <v>600000</v>
      </c>
      <c r="I516" s="6">
        <f t="shared" si="59"/>
        <v>750000</v>
      </c>
      <c r="J516" s="9">
        <f t="shared" si="60"/>
        <v>900000</v>
      </c>
      <c r="K516" s="9">
        <f t="shared" si="61"/>
        <v>1200000</v>
      </c>
      <c r="L516" s="8">
        <f t="shared" si="56"/>
        <v>1.1036233333333334</v>
      </c>
      <c r="M516" t="str">
        <f t="shared" si="57"/>
        <v>100-125%</v>
      </c>
      <c r="N516" s="6">
        <f>MIN(H516,G516)*INDEX('2018_commission_structure-Start'!$A$21:$I$24,MATCH(calcs!$D516,'2018_commission_structure-Start'!$A$21:$A$24,0),MATCH(calcs!N$1,'2018_commission_structure-Start'!$A$21:$I$21,0))</f>
        <v>78000</v>
      </c>
      <c r="O516" s="2">
        <f>IF($G516&gt;H516,MIN($G516-H516,I516-H516)*INDEX('2018_commission_structure-Start'!$A$21:$I$24,MATCH(calcs!$D516,'2018_commission_structure-Start'!$A$21:$A$24,0),MATCH(calcs!O$1,'2018_commission_structure-Start'!$A$21:$I$21,0)),0)</f>
        <v>10569.58</v>
      </c>
      <c r="P516" s="2">
        <f>IF($G516&gt;I516,MIN($G516-I516,J516-I516)*INDEX('2018_commission_structure-Start'!$A$21:$I$24,MATCH(calcs!$D516,'2018_commission_structure-Start'!$A$21:$A$24,0),MATCH(calcs!P$1,'2018_commission_structure-Start'!$A$21:$I$21,0)),0)</f>
        <v>0</v>
      </c>
      <c r="Q516" s="2">
        <f>IF($G516&gt;J516,MIN($G516-J516,K516-J516)*INDEX('2018_commission_structure-Start'!$A$21:$I$24,MATCH(calcs!$D516,'2018_commission_structure-Start'!$A$21:$A$24,0),MATCH(calcs!Q$1,'2018_commission_structure-Start'!$A$21:$I$21,0)),0)</f>
        <v>0</v>
      </c>
      <c r="R516" s="6">
        <f>IF(G516&gt;K516,(G516-K516)*INDEX('2018_commission_structure-Start'!$A$21:$I$24,MATCH(calcs!$D516,'2018_commission_structure-Start'!$A$21:$A$24,0),MATCH(calcs!R$1,'2018_commission_structure-Start'!$A$21:$I$21,0)),0)</f>
        <v>0</v>
      </c>
      <c r="S516" s="6">
        <f t="shared" si="62"/>
        <v>88569.58</v>
      </c>
      <c r="T516" s="6">
        <f t="shared" si="58"/>
        <v>139792.58000000002</v>
      </c>
    </row>
    <row r="517" spans="1:20" x14ac:dyDescent="0.3">
      <c r="A517">
        <v>453763030</v>
      </c>
      <c r="B517" t="s">
        <v>1017</v>
      </c>
      <c r="C517" t="s">
        <v>1018</v>
      </c>
      <c r="D517" t="s">
        <v>29</v>
      </c>
      <c r="E517" s="2">
        <v>65782</v>
      </c>
      <c r="F517">
        <f>COUNTIF(deals_closed!D:D,base_salary!A517)</f>
        <v>22</v>
      </c>
      <c r="G517" s="2">
        <f>SUMIF(deals_closed!D:D,calcs!A517,deals_closed!C:C)</f>
        <v>711633</v>
      </c>
      <c r="H517" s="2">
        <f>VLOOKUP(D517,'2018_commission_structure-Start'!$A$21:$I$24,9,FALSE)</f>
        <v>600000</v>
      </c>
      <c r="I517" s="6">
        <f t="shared" si="59"/>
        <v>750000</v>
      </c>
      <c r="J517" s="9">
        <f t="shared" si="60"/>
        <v>900000</v>
      </c>
      <c r="K517" s="9">
        <f t="shared" si="61"/>
        <v>1200000</v>
      </c>
      <c r="L517" s="8">
        <f t="shared" si="56"/>
        <v>1.1860550000000001</v>
      </c>
      <c r="M517" t="str">
        <f t="shared" si="57"/>
        <v>100-125%</v>
      </c>
      <c r="N517" s="6">
        <f>MIN(H517,G517)*INDEX('2018_commission_structure-Start'!$A$21:$I$24,MATCH(calcs!$D517,'2018_commission_structure-Start'!$A$21:$A$24,0),MATCH(calcs!N$1,'2018_commission_structure-Start'!$A$21:$I$21,0))</f>
        <v>78000</v>
      </c>
      <c r="O517" s="2">
        <f>IF($G517&gt;H517,MIN($G517-H517,I517-H517)*INDEX('2018_commission_structure-Start'!$A$21:$I$24,MATCH(calcs!$D517,'2018_commission_structure-Start'!$A$21:$A$24,0),MATCH(calcs!O$1,'2018_commission_structure-Start'!$A$21:$I$21,0)),0)</f>
        <v>18977.61</v>
      </c>
      <c r="P517" s="2">
        <f>IF($G517&gt;I517,MIN($G517-I517,J517-I517)*INDEX('2018_commission_structure-Start'!$A$21:$I$24,MATCH(calcs!$D517,'2018_commission_structure-Start'!$A$21:$A$24,0),MATCH(calcs!P$1,'2018_commission_structure-Start'!$A$21:$I$21,0)),0)</f>
        <v>0</v>
      </c>
      <c r="Q517" s="2">
        <f>IF($G517&gt;J517,MIN($G517-J517,K517-J517)*INDEX('2018_commission_structure-Start'!$A$21:$I$24,MATCH(calcs!$D517,'2018_commission_structure-Start'!$A$21:$A$24,0),MATCH(calcs!Q$1,'2018_commission_structure-Start'!$A$21:$I$21,0)),0)</f>
        <v>0</v>
      </c>
      <c r="R517" s="6">
        <f>IF(G517&gt;K517,(G517-K517)*INDEX('2018_commission_structure-Start'!$A$21:$I$24,MATCH(calcs!$D517,'2018_commission_structure-Start'!$A$21:$A$24,0),MATCH(calcs!R$1,'2018_commission_structure-Start'!$A$21:$I$21,0)),0)</f>
        <v>0</v>
      </c>
      <c r="S517" s="6">
        <f t="shared" si="62"/>
        <v>96977.61</v>
      </c>
      <c r="T517" s="6">
        <f t="shared" si="58"/>
        <v>162759.60999999999</v>
      </c>
    </row>
    <row r="518" spans="1:20" x14ac:dyDescent="0.3">
      <c r="A518">
        <v>5211527984</v>
      </c>
      <c r="B518" t="s">
        <v>1019</v>
      </c>
      <c r="C518" t="s">
        <v>1020</v>
      </c>
      <c r="D518" t="s">
        <v>7</v>
      </c>
      <c r="E518" s="2">
        <v>37869</v>
      </c>
      <c r="F518">
        <f>COUNTIF(deals_closed!D:D,base_salary!A518)</f>
        <v>26</v>
      </c>
      <c r="G518" s="2">
        <f>SUMIF(deals_closed!D:D,calcs!A518,deals_closed!C:C)</f>
        <v>788945</v>
      </c>
      <c r="H518" s="2">
        <f>VLOOKUP(D518,'2018_commission_structure-Start'!$A$21:$I$24,9,FALSE)</f>
        <v>500000</v>
      </c>
      <c r="I518" s="6">
        <f t="shared" si="59"/>
        <v>625000</v>
      </c>
      <c r="J518" s="9">
        <f t="shared" si="60"/>
        <v>750000</v>
      </c>
      <c r="K518" s="9">
        <f t="shared" si="61"/>
        <v>1000000</v>
      </c>
      <c r="L518" s="8">
        <f t="shared" si="56"/>
        <v>1.57789</v>
      </c>
      <c r="M518" t="str">
        <f t="shared" si="57"/>
        <v>150-200%</v>
      </c>
      <c r="N518" s="6">
        <f>MIN(H518,G518)*INDEX('2018_commission_structure-Start'!$A$21:$I$24,MATCH(calcs!$D518,'2018_commission_structure-Start'!$A$21:$A$24,0),MATCH(calcs!N$1,'2018_commission_structure-Start'!$A$21:$I$21,0))</f>
        <v>50000</v>
      </c>
      <c r="O518" s="2">
        <f>IF($G518&gt;H518,MIN($G518-H518,I518-H518)*INDEX('2018_commission_structure-Start'!$A$21:$I$24,MATCH(calcs!$D518,'2018_commission_structure-Start'!$A$21:$A$24,0),MATCH(calcs!O$1,'2018_commission_structure-Start'!$A$21:$I$21,0)),0)</f>
        <v>18750</v>
      </c>
      <c r="P518" s="2">
        <f>IF($G518&gt;I518,MIN($G518-I518,J518-I518)*INDEX('2018_commission_structure-Start'!$A$21:$I$24,MATCH(calcs!$D518,'2018_commission_structure-Start'!$A$21:$A$24,0),MATCH(calcs!P$1,'2018_commission_structure-Start'!$A$21:$I$21,0)),0)</f>
        <v>22500</v>
      </c>
      <c r="Q518" s="2">
        <f>IF($G518&gt;J518,MIN($G518-J518,K518-J518)*INDEX('2018_commission_structure-Start'!$A$21:$I$24,MATCH(calcs!$D518,'2018_commission_structure-Start'!$A$21:$A$24,0),MATCH(calcs!Q$1,'2018_commission_structure-Start'!$A$21:$I$21,0)),0)</f>
        <v>8567.9</v>
      </c>
      <c r="R518" s="6">
        <f>IF(G518&gt;K518,(G518-K518)*INDEX('2018_commission_structure-Start'!$A$21:$I$24,MATCH(calcs!$D518,'2018_commission_structure-Start'!$A$21:$A$24,0),MATCH(calcs!R$1,'2018_commission_structure-Start'!$A$21:$I$21,0)),0)</f>
        <v>0</v>
      </c>
      <c r="S518" s="6">
        <f t="shared" si="62"/>
        <v>99817.9</v>
      </c>
      <c r="T518" s="6">
        <f t="shared" si="58"/>
        <v>137686.9</v>
      </c>
    </row>
    <row r="519" spans="1:20" x14ac:dyDescent="0.3">
      <c r="A519">
        <v>1659448174</v>
      </c>
      <c r="B519" t="s">
        <v>1021</v>
      </c>
      <c r="C519" t="s">
        <v>1022</v>
      </c>
      <c r="D519" t="s">
        <v>10</v>
      </c>
      <c r="E519" s="2">
        <v>79013</v>
      </c>
      <c r="F519">
        <f>COUNTIF(deals_closed!D:D,base_salary!A519)</f>
        <v>18</v>
      </c>
      <c r="G519" s="2">
        <f>SUMIF(deals_closed!D:D,calcs!A519,deals_closed!C:C)</f>
        <v>597842</v>
      </c>
      <c r="H519" s="2">
        <f>VLOOKUP(D519,'2018_commission_structure-Start'!$A$21:$I$24,9,FALSE)</f>
        <v>750000</v>
      </c>
      <c r="I519" s="6">
        <f t="shared" si="59"/>
        <v>937500</v>
      </c>
      <c r="J519" s="9">
        <f t="shared" si="60"/>
        <v>1125000</v>
      </c>
      <c r="K519" s="9">
        <f t="shared" si="61"/>
        <v>1500000</v>
      </c>
      <c r="L519" s="8">
        <f t="shared" si="56"/>
        <v>0.79712266666666665</v>
      </c>
      <c r="M519" t="str">
        <f t="shared" si="57"/>
        <v>0-100%</v>
      </c>
      <c r="N519" s="6">
        <f>MIN(H519,G519)*INDEX('2018_commission_structure-Start'!$A$21:$I$24,MATCH(calcs!$D519,'2018_commission_structure-Start'!$A$21:$A$24,0),MATCH(calcs!N$1,'2018_commission_structure-Start'!$A$21:$I$21,0))</f>
        <v>89676.3</v>
      </c>
      <c r="O519" s="2">
        <f>IF($G519&gt;H519,MIN($G519-H519,I519-H519)*INDEX('2018_commission_structure-Start'!$A$21:$I$24,MATCH(calcs!$D519,'2018_commission_structure-Start'!$A$21:$A$24,0),MATCH(calcs!O$1,'2018_commission_structure-Start'!$A$21:$I$21,0)),0)</f>
        <v>0</v>
      </c>
      <c r="P519" s="2">
        <f>IF($G519&gt;I519,MIN($G519-I519,J519-I519)*INDEX('2018_commission_structure-Start'!$A$21:$I$24,MATCH(calcs!$D519,'2018_commission_structure-Start'!$A$21:$A$24,0),MATCH(calcs!P$1,'2018_commission_structure-Start'!$A$21:$I$21,0)),0)</f>
        <v>0</v>
      </c>
      <c r="Q519" s="2">
        <f>IF($G519&gt;J519,MIN($G519-J519,K519-J519)*INDEX('2018_commission_structure-Start'!$A$21:$I$24,MATCH(calcs!$D519,'2018_commission_structure-Start'!$A$21:$A$24,0),MATCH(calcs!Q$1,'2018_commission_structure-Start'!$A$21:$I$21,0)),0)</f>
        <v>0</v>
      </c>
      <c r="R519" s="6">
        <f>IF(G519&gt;K519,(G519-K519)*INDEX('2018_commission_structure-Start'!$A$21:$I$24,MATCH(calcs!$D519,'2018_commission_structure-Start'!$A$21:$A$24,0),MATCH(calcs!R$1,'2018_commission_structure-Start'!$A$21:$I$21,0)),0)</f>
        <v>0</v>
      </c>
      <c r="S519" s="6">
        <f t="shared" si="62"/>
        <v>89676.3</v>
      </c>
      <c r="T519" s="6">
        <f t="shared" si="58"/>
        <v>168689.3</v>
      </c>
    </row>
    <row r="520" spans="1:20" x14ac:dyDescent="0.3">
      <c r="A520">
        <v>5637692440</v>
      </c>
      <c r="B520" t="s">
        <v>728</v>
      </c>
      <c r="C520" t="s">
        <v>1023</v>
      </c>
      <c r="D520" t="s">
        <v>29</v>
      </c>
      <c r="E520" s="2">
        <v>63493</v>
      </c>
      <c r="F520">
        <f>COUNTIF(deals_closed!D:D,base_salary!A520)</f>
        <v>16</v>
      </c>
      <c r="G520" s="2">
        <f>SUMIF(deals_closed!D:D,calcs!A520,deals_closed!C:C)</f>
        <v>531435</v>
      </c>
      <c r="H520" s="2">
        <f>VLOOKUP(D520,'2018_commission_structure-Start'!$A$21:$I$24,9,FALSE)</f>
        <v>600000</v>
      </c>
      <c r="I520" s="6">
        <f t="shared" si="59"/>
        <v>750000</v>
      </c>
      <c r="J520" s="9">
        <f t="shared" si="60"/>
        <v>900000</v>
      </c>
      <c r="K520" s="9">
        <f t="shared" si="61"/>
        <v>1200000</v>
      </c>
      <c r="L520" s="8">
        <f t="shared" si="56"/>
        <v>0.88572499999999998</v>
      </c>
      <c r="M520" t="str">
        <f t="shared" si="57"/>
        <v>0-100%</v>
      </c>
      <c r="N520" s="6">
        <f>MIN(H520,G520)*INDEX('2018_commission_structure-Start'!$A$21:$I$24,MATCH(calcs!$D520,'2018_commission_structure-Start'!$A$21:$A$24,0),MATCH(calcs!N$1,'2018_commission_structure-Start'!$A$21:$I$21,0))</f>
        <v>69086.55</v>
      </c>
      <c r="O520" s="2">
        <f>IF($G520&gt;H520,MIN($G520-H520,I520-H520)*INDEX('2018_commission_structure-Start'!$A$21:$I$24,MATCH(calcs!$D520,'2018_commission_structure-Start'!$A$21:$A$24,0),MATCH(calcs!O$1,'2018_commission_structure-Start'!$A$21:$I$21,0)),0)</f>
        <v>0</v>
      </c>
      <c r="P520" s="2">
        <f>IF($G520&gt;I520,MIN($G520-I520,J520-I520)*INDEX('2018_commission_structure-Start'!$A$21:$I$24,MATCH(calcs!$D520,'2018_commission_structure-Start'!$A$21:$A$24,0),MATCH(calcs!P$1,'2018_commission_structure-Start'!$A$21:$I$21,0)),0)</f>
        <v>0</v>
      </c>
      <c r="Q520" s="2">
        <f>IF($G520&gt;J520,MIN($G520-J520,K520-J520)*INDEX('2018_commission_structure-Start'!$A$21:$I$24,MATCH(calcs!$D520,'2018_commission_structure-Start'!$A$21:$A$24,0),MATCH(calcs!Q$1,'2018_commission_structure-Start'!$A$21:$I$21,0)),0)</f>
        <v>0</v>
      </c>
      <c r="R520" s="6">
        <f>IF(G520&gt;K520,(G520-K520)*INDEX('2018_commission_structure-Start'!$A$21:$I$24,MATCH(calcs!$D520,'2018_commission_structure-Start'!$A$21:$A$24,0),MATCH(calcs!R$1,'2018_commission_structure-Start'!$A$21:$I$21,0)),0)</f>
        <v>0</v>
      </c>
      <c r="S520" s="6">
        <f t="shared" si="62"/>
        <v>69086.55</v>
      </c>
      <c r="T520" s="6">
        <f t="shared" si="58"/>
        <v>132579.54999999999</v>
      </c>
    </row>
    <row r="521" spans="1:20" x14ac:dyDescent="0.3">
      <c r="A521">
        <v>6637560367</v>
      </c>
      <c r="B521" t="s">
        <v>670</v>
      </c>
      <c r="C521" t="s">
        <v>1024</v>
      </c>
      <c r="D521" t="s">
        <v>7</v>
      </c>
      <c r="E521" s="2">
        <v>56008</v>
      </c>
      <c r="F521">
        <f>COUNTIF(deals_closed!D:D,base_salary!A521)</f>
        <v>20</v>
      </c>
      <c r="G521" s="2">
        <f>SUMIF(deals_closed!D:D,calcs!A521,deals_closed!C:C)</f>
        <v>665204</v>
      </c>
      <c r="H521" s="2">
        <f>VLOOKUP(D521,'2018_commission_structure-Start'!$A$21:$I$24,9,FALSE)</f>
        <v>500000</v>
      </c>
      <c r="I521" s="6">
        <f t="shared" si="59"/>
        <v>625000</v>
      </c>
      <c r="J521" s="9">
        <f t="shared" si="60"/>
        <v>750000</v>
      </c>
      <c r="K521" s="9">
        <f t="shared" si="61"/>
        <v>1000000</v>
      </c>
      <c r="L521" s="8">
        <f t="shared" si="56"/>
        <v>1.330408</v>
      </c>
      <c r="M521" t="str">
        <f t="shared" si="57"/>
        <v>125-150%</v>
      </c>
      <c r="N521" s="6">
        <f>MIN(H521,G521)*INDEX('2018_commission_structure-Start'!$A$21:$I$24,MATCH(calcs!$D521,'2018_commission_structure-Start'!$A$21:$A$24,0),MATCH(calcs!N$1,'2018_commission_structure-Start'!$A$21:$I$21,0))</f>
        <v>50000</v>
      </c>
      <c r="O521" s="2">
        <f>IF($G521&gt;H521,MIN($G521-H521,I521-H521)*INDEX('2018_commission_structure-Start'!$A$21:$I$24,MATCH(calcs!$D521,'2018_commission_structure-Start'!$A$21:$A$24,0),MATCH(calcs!O$1,'2018_commission_structure-Start'!$A$21:$I$21,0)),0)</f>
        <v>18750</v>
      </c>
      <c r="P521" s="2">
        <f>IF($G521&gt;I521,MIN($G521-I521,J521-I521)*INDEX('2018_commission_structure-Start'!$A$21:$I$24,MATCH(calcs!$D521,'2018_commission_structure-Start'!$A$21:$A$24,0),MATCH(calcs!P$1,'2018_commission_structure-Start'!$A$21:$I$21,0)),0)</f>
        <v>7236.7199999999993</v>
      </c>
      <c r="Q521" s="2">
        <f>IF($G521&gt;J521,MIN($G521-J521,K521-J521)*INDEX('2018_commission_structure-Start'!$A$21:$I$24,MATCH(calcs!$D521,'2018_commission_structure-Start'!$A$21:$A$24,0),MATCH(calcs!Q$1,'2018_commission_structure-Start'!$A$21:$I$21,0)),0)</f>
        <v>0</v>
      </c>
      <c r="R521" s="6">
        <f>IF(G521&gt;K521,(G521-K521)*INDEX('2018_commission_structure-Start'!$A$21:$I$24,MATCH(calcs!$D521,'2018_commission_structure-Start'!$A$21:$A$24,0),MATCH(calcs!R$1,'2018_commission_structure-Start'!$A$21:$I$21,0)),0)</f>
        <v>0</v>
      </c>
      <c r="S521" s="6">
        <f t="shared" si="62"/>
        <v>75986.720000000001</v>
      </c>
      <c r="T521" s="6">
        <f t="shared" si="58"/>
        <v>131994.72</v>
      </c>
    </row>
    <row r="522" spans="1:20" x14ac:dyDescent="0.3">
      <c r="A522">
        <v>7621218967</v>
      </c>
      <c r="B522" t="s">
        <v>1025</v>
      </c>
      <c r="C522" t="s">
        <v>1026</v>
      </c>
      <c r="D522" t="s">
        <v>7</v>
      </c>
      <c r="E522" s="2">
        <v>49456</v>
      </c>
      <c r="F522">
        <f>COUNTIF(deals_closed!D:D,base_salary!A522)</f>
        <v>20</v>
      </c>
      <c r="G522" s="2">
        <f>SUMIF(deals_closed!D:D,calcs!A522,deals_closed!C:C)</f>
        <v>711184</v>
      </c>
      <c r="H522" s="2">
        <f>VLOOKUP(D522,'2018_commission_structure-Start'!$A$21:$I$24,9,FALSE)</f>
        <v>500000</v>
      </c>
      <c r="I522" s="6">
        <f t="shared" si="59"/>
        <v>625000</v>
      </c>
      <c r="J522" s="9">
        <f t="shared" si="60"/>
        <v>750000</v>
      </c>
      <c r="K522" s="9">
        <f t="shared" si="61"/>
        <v>1000000</v>
      </c>
      <c r="L522" s="8">
        <f t="shared" si="56"/>
        <v>1.4223680000000001</v>
      </c>
      <c r="M522" t="str">
        <f t="shared" si="57"/>
        <v>125-150%</v>
      </c>
      <c r="N522" s="6">
        <f>MIN(H522,G522)*INDEX('2018_commission_structure-Start'!$A$21:$I$24,MATCH(calcs!$D522,'2018_commission_structure-Start'!$A$21:$A$24,0),MATCH(calcs!N$1,'2018_commission_structure-Start'!$A$21:$I$21,0))</f>
        <v>50000</v>
      </c>
      <c r="O522" s="2">
        <f>IF($G522&gt;H522,MIN($G522-H522,I522-H522)*INDEX('2018_commission_structure-Start'!$A$21:$I$24,MATCH(calcs!$D522,'2018_commission_structure-Start'!$A$21:$A$24,0),MATCH(calcs!O$1,'2018_commission_structure-Start'!$A$21:$I$21,0)),0)</f>
        <v>18750</v>
      </c>
      <c r="P522" s="2">
        <f>IF($G522&gt;I522,MIN($G522-I522,J522-I522)*INDEX('2018_commission_structure-Start'!$A$21:$I$24,MATCH(calcs!$D522,'2018_commission_structure-Start'!$A$21:$A$24,0),MATCH(calcs!P$1,'2018_commission_structure-Start'!$A$21:$I$21,0)),0)</f>
        <v>15513.119999999999</v>
      </c>
      <c r="Q522" s="2">
        <f>IF($G522&gt;J522,MIN($G522-J522,K522-J522)*INDEX('2018_commission_structure-Start'!$A$21:$I$24,MATCH(calcs!$D522,'2018_commission_structure-Start'!$A$21:$A$24,0),MATCH(calcs!Q$1,'2018_commission_structure-Start'!$A$21:$I$21,0)),0)</f>
        <v>0</v>
      </c>
      <c r="R522" s="6">
        <f>IF(G522&gt;K522,(G522-K522)*INDEX('2018_commission_structure-Start'!$A$21:$I$24,MATCH(calcs!$D522,'2018_commission_structure-Start'!$A$21:$A$24,0),MATCH(calcs!R$1,'2018_commission_structure-Start'!$A$21:$I$21,0)),0)</f>
        <v>0</v>
      </c>
      <c r="S522" s="6">
        <f t="shared" si="62"/>
        <v>84263.12</v>
      </c>
      <c r="T522" s="6">
        <f t="shared" si="58"/>
        <v>133719.12</v>
      </c>
    </row>
    <row r="523" spans="1:20" x14ac:dyDescent="0.3">
      <c r="A523">
        <v>6293335589</v>
      </c>
      <c r="B523" t="s">
        <v>1027</v>
      </c>
      <c r="C523" t="s">
        <v>1028</v>
      </c>
      <c r="D523" t="s">
        <v>7</v>
      </c>
      <c r="E523" s="2">
        <v>40857</v>
      </c>
      <c r="F523">
        <f>COUNTIF(deals_closed!D:D,base_salary!A523)</f>
        <v>13</v>
      </c>
      <c r="G523" s="2">
        <f>SUMIF(deals_closed!D:D,calcs!A523,deals_closed!C:C)</f>
        <v>479942</v>
      </c>
      <c r="H523" s="2">
        <f>VLOOKUP(D523,'2018_commission_structure-Start'!$A$21:$I$24,9,FALSE)</f>
        <v>500000</v>
      </c>
      <c r="I523" s="6">
        <f t="shared" si="59"/>
        <v>625000</v>
      </c>
      <c r="J523" s="9">
        <f t="shared" si="60"/>
        <v>750000</v>
      </c>
      <c r="K523" s="9">
        <f t="shared" si="61"/>
        <v>1000000</v>
      </c>
      <c r="L523" s="8">
        <f t="shared" si="56"/>
        <v>0.95988399999999996</v>
      </c>
      <c r="M523" t="str">
        <f t="shared" si="57"/>
        <v>0-100%</v>
      </c>
      <c r="N523" s="6">
        <f>MIN(H523,G523)*INDEX('2018_commission_structure-Start'!$A$21:$I$24,MATCH(calcs!$D523,'2018_commission_structure-Start'!$A$21:$A$24,0),MATCH(calcs!N$1,'2018_commission_structure-Start'!$A$21:$I$21,0))</f>
        <v>47994.200000000004</v>
      </c>
      <c r="O523" s="2">
        <f>IF($G523&gt;H523,MIN($G523-H523,I523-H523)*INDEX('2018_commission_structure-Start'!$A$21:$I$24,MATCH(calcs!$D523,'2018_commission_structure-Start'!$A$21:$A$24,0),MATCH(calcs!O$1,'2018_commission_structure-Start'!$A$21:$I$21,0)),0)</f>
        <v>0</v>
      </c>
      <c r="P523" s="2">
        <f>IF($G523&gt;I523,MIN($G523-I523,J523-I523)*INDEX('2018_commission_structure-Start'!$A$21:$I$24,MATCH(calcs!$D523,'2018_commission_structure-Start'!$A$21:$A$24,0),MATCH(calcs!P$1,'2018_commission_structure-Start'!$A$21:$I$21,0)),0)</f>
        <v>0</v>
      </c>
      <c r="Q523" s="2">
        <f>IF($G523&gt;J523,MIN($G523-J523,K523-J523)*INDEX('2018_commission_structure-Start'!$A$21:$I$24,MATCH(calcs!$D523,'2018_commission_structure-Start'!$A$21:$A$24,0),MATCH(calcs!Q$1,'2018_commission_structure-Start'!$A$21:$I$21,0)),0)</f>
        <v>0</v>
      </c>
      <c r="R523" s="6">
        <f>IF(G523&gt;K523,(G523-K523)*INDEX('2018_commission_structure-Start'!$A$21:$I$24,MATCH(calcs!$D523,'2018_commission_structure-Start'!$A$21:$A$24,0),MATCH(calcs!R$1,'2018_commission_structure-Start'!$A$21:$I$21,0)),0)</f>
        <v>0</v>
      </c>
      <c r="S523" s="6">
        <f t="shared" si="62"/>
        <v>47994.200000000004</v>
      </c>
      <c r="T523" s="6">
        <f t="shared" si="58"/>
        <v>88851.200000000012</v>
      </c>
    </row>
    <row r="524" spans="1:20" x14ac:dyDescent="0.3">
      <c r="A524">
        <v>8127128031</v>
      </c>
      <c r="B524" t="s">
        <v>1029</v>
      </c>
      <c r="C524" t="s">
        <v>1030</v>
      </c>
      <c r="D524" t="s">
        <v>29</v>
      </c>
      <c r="E524" s="2">
        <v>77872</v>
      </c>
      <c r="F524">
        <f>COUNTIF(deals_closed!D:D,base_salary!A524)</f>
        <v>17</v>
      </c>
      <c r="G524" s="2">
        <f>SUMIF(deals_closed!D:D,calcs!A524,deals_closed!C:C)</f>
        <v>522770</v>
      </c>
      <c r="H524" s="2">
        <f>VLOOKUP(D524,'2018_commission_structure-Start'!$A$21:$I$24,9,FALSE)</f>
        <v>600000</v>
      </c>
      <c r="I524" s="6">
        <f t="shared" si="59"/>
        <v>750000</v>
      </c>
      <c r="J524" s="9">
        <f t="shared" si="60"/>
        <v>900000</v>
      </c>
      <c r="K524" s="9">
        <f t="shared" si="61"/>
        <v>1200000</v>
      </c>
      <c r="L524" s="8">
        <f t="shared" si="56"/>
        <v>0.8712833333333333</v>
      </c>
      <c r="M524" t="str">
        <f t="shared" si="57"/>
        <v>0-100%</v>
      </c>
      <c r="N524" s="6">
        <f>MIN(H524,G524)*INDEX('2018_commission_structure-Start'!$A$21:$I$24,MATCH(calcs!$D524,'2018_commission_structure-Start'!$A$21:$A$24,0),MATCH(calcs!N$1,'2018_commission_structure-Start'!$A$21:$I$21,0))</f>
        <v>67960.100000000006</v>
      </c>
      <c r="O524" s="2">
        <f>IF($G524&gt;H524,MIN($G524-H524,I524-H524)*INDEX('2018_commission_structure-Start'!$A$21:$I$24,MATCH(calcs!$D524,'2018_commission_structure-Start'!$A$21:$A$24,0),MATCH(calcs!O$1,'2018_commission_structure-Start'!$A$21:$I$21,0)),0)</f>
        <v>0</v>
      </c>
      <c r="P524" s="2">
        <f>IF($G524&gt;I524,MIN($G524-I524,J524-I524)*INDEX('2018_commission_structure-Start'!$A$21:$I$24,MATCH(calcs!$D524,'2018_commission_structure-Start'!$A$21:$A$24,0),MATCH(calcs!P$1,'2018_commission_structure-Start'!$A$21:$I$21,0)),0)</f>
        <v>0</v>
      </c>
      <c r="Q524" s="2">
        <f>IF($G524&gt;J524,MIN($G524-J524,K524-J524)*INDEX('2018_commission_structure-Start'!$A$21:$I$24,MATCH(calcs!$D524,'2018_commission_structure-Start'!$A$21:$A$24,0),MATCH(calcs!Q$1,'2018_commission_structure-Start'!$A$21:$I$21,0)),0)</f>
        <v>0</v>
      </c>
      <c r="R524" s="6">
        <f>IF(G524&gt;K524,(G524-K524)*INDEX('2018_commission_structure-Start'!$A$21:$I$24,MATCH(calcs!$D524,'2018_commission_structure-Start'!$A$21:$A$24,0),MATCH(calcs!R$1,'2018_commission_structure-Start'!$A$21:$I$21,0)),0)</f>
        <v>0</v>
      </c>
      <c r="S524" s="6">
        <f t="shared" si="62"/>
        <v>67960.100000000006</v>
      </c>
      <c r="T524" s="6">
        <f t="shared" si="58"/>
        <v>145832.1</v>
      </c>
    </row>
    <row r="525" spans="1:20" x14ac:dyDescent="0.3">
      <c r="A525">
        <v>9013891098</v>
      </c>
      <c r="B525" t="s">
        <v>1031</v>
      </c>
      <c r="C525" t="s">
        <v>1032</v>
      </c>
      <c r="D525" t="s">
        <v>10</v>
      </c>
      <c r="E525" s="2">
        <v>102308</v>
      </c>
      <c r="F525">
        <f>COUNTIF(deals_closed!D:D,base_salary!A525)</f>
        <v>21</v>
      </c>
      <c r="G525" s="2">
        <f>SUMIF(deals_closed!D:D,calcs!A525,deals_closed!C:C)</f>
        <v>681893</v>
      </c>
      <c r="H525" s="2">
        <f>VLOOKUP(D525,'2018_commission_structure-Start'!$A$21:$I$24,9,FALSE)</f>
        <v>750000</v>
      </c>
      <c r="I525" s="6">
        <f t="shared" si="59"/>
        <v>937500</v>
      </c>
      <c r="J525" s="9">
        <f t="shared" si="60"/>
        <v>1125000</v>
      </c>
      <c r="K525" s="9">
        <f t="shared" si="61"/>
        <v>1500000</v>
      </c>
      <c r="L525" s="8">
        <f t="shared" si="56"/>
        <v>0.9091906666666667</v>
      </c>
      <c r="M525" t="str">
        <f t="shared" si="57"/>
        <v>0-100%</v>
      </c>
      <c r="N525" s="6">
        <f>MIN(H525,G525)*INDEX('2018_commission_structure-Start'!$A$21:$I$24,MATCH(calcs!$D525,'2018_commission_structure-Start'!$A$21:$A$24,0),MATCH(calcs!N$1,'2018_commission_structure-Start'!$A$21:$I$21,0))</f>
        <v>102283.95</v>
      </c>
      <c r="O525" s="2">
        <f>IF($G525&gt;H525,MIN($G525-H525,I525-H525)*INDEX('2018_commission_structure-Start'!$A$21:$I$24,MATCH(calcs!$D525,'2018_commission_structure-Start'!$A$21:$A$24,0),MATCH(calcs!O$1,'2018_commission_structure-Start'!$A$21:$I$21,0)),0)</f>
        <v>0</v>
      </c>
      <c r="P525" s="2">
        <f>IF($G525&gt;I525,MIN($G525-I525,J525-I525)*INDEX('2018_commission_structure-Start'!$A$21:$I$24,MATCH(calcs!$D525,'2018_commission_structure-Start'!$A$21:$A$24,0),MATCH(calcs!P$1,'2018_commission_structure-Start'!$A$21:$I$21,0)),0)</f>
        <v>0</v>
      </c>
      <c r="Q525" s="2">
        <f>IF($G525&gt;J525,MIN($G525-J525,K525-J525)*INDEX('2018_commission_structure-Start'!$A$21:$I$24,MATCH(calcs!$D525,'2018_commission_structure-Start'!$A$21:$A$24,0),MATCH(calcs!Q$1,'2018_commission_structure-Start'!$A$21:$I$21,0)),0)</f>
        <v>0</v>
      </c>
      <c r="R525" s="6">
        <f>IF(G525&gt;K525,(G525-K525)*INDEX('2018_commission_structure-Start'!$A$21:$I$24,MATCH(calcs!$D525,'2018_commission_structure-Start'!$A$21:$A$24,0),MATCH(calcs!R$1,'2018_commission_structure-Start'!$A$21:$I$21,0)),0)</f>
        <v>0</v>
      </c>
      <c r="S525" s="6">
        <f t="shared" si="62"/>
        <v>102283.95</v>
      </c>
      <c r="T525" s="6">
        <f t="shared" si="58"/>
        <v>204591.95</v>
      </c>
    </row>
    <row r="526" spans="1:20" x14ac:dyDescent="0.3">
      <c r="A526">
        <v>1545110042</v>
      </c>
      <c r="B526" t="s">
        <v>1033</v>
      </c>
      <c r="C526" t="s">
        <v>1034</v>
      </c>
      <c r="D526" t="s">
        <v>29</v>
      </c>
      <c r="E526" s="2">
        <v>79134</v>
      </c>
      <c r="F526">
        <f>COUNTIF(deals_closed!D:D,base_salary!A526)</f>
        <v>20</v>
      </c>
      <c r="G526" s="2">
        <f>SUMIF(deals_closed!D:D,calcs!A526,deals_closed!C:C)</f>
        <v>755828</v>
      </c>
      <c r="H526" s="2">
        <f>VLOOKUP(D526,'2018_commission_structure-Start'!$A$21:$I$24,9,FALSE)</f>
        <v>600000</v>
      </c>
      <c r="I526" s="6">
        <f t="shared" si="59"/>
        <v>750000</v>
      </c>
      <c r="J526" s="9">
        <f t="shared" si="60"/>
        <v>900000</v>
      </c>
      <c r="K526" s="9">
        <f t="shared" si="61"/>
        <v>1200000</v>
      </c>
      <c r="L526" s="8">
        <f t="shared" si="56"/>
        <v>1.2597133333333332</v>
      </c>
      <c r="M526" t="str">
        <f t="shared" si="57"/>
        <v>125-150%</v>
      </c>
      <c r="N526" s="6">
        <f>MIN(H526,G526)*INDEX('2018_commission_structure-Start'!$A$21:$I$24,MATCH(calcs!$D526,'2018_commission_structure-Start'!$A$21:$A$24,0),MATCH(calcs!N$1,'2018_commission_structure-Start'!$A$21:$I$21,0))</f>
        <v>78000</v>
      </c>
      <c r="O526" s="2">
        <f>IF($G526&gt;H526,MIN($G526-H526,I526-H526)*INDEX('2018_commission_structure-Start'!$A$21:$I$24,MATCH(calcs!$D526,'2018_commission_structure-Start'!$A$21:$A$24,0),MATCH(calcs!O$1,'2018_commission_structure-Start'!$A$21:$I$21,0)),0)</f>
        <v>25500.000000000004</v>
      </c>
      <c r="P526" s="2">
        <f>IF($G526&gt;I526,MIN($G526-I526,J526-I526)*INDEX('2018_commission_structure-Start'!$A$21:$I$24,MATCH(calcs!$D526,'2018_commission_structure-Start'!$A$21:$A$24,0),MATCH(calcs!P$1,'2018_commission_structure-Start'!$A$21:$I$21,0)),0)</f>
        <v>1223.8799999999999</v>
      </c>
      <c r="Q526" s="2">
        <f>IF($G526&gt;J526,MIN($G526-J526,K526-J526)*INDEX('2018_commission_structure-Start'!$A$21:$I$24,MATCH(calcs!$D526,'2018_commission_structure-Start'!$A$21:$A$24,0),MATCH(calcs!Q$1,'2018_commission_structure-Start'!$A$21:$I$21,0)),0)</f>
        <v>0</v>
      </c>
      <c r="R526" s="6">
        <f>IF(G526&gt;K526,(G526-K526)*INDEX('2018_commission_structure-Start'!$A$21:$I$24,MATCH(calcs!$D526,'2018_commission_structure-Start'!$A$21:$A$24,0),MATCH(calcs!R$1,'2018_commission_structure-Start'!$A$21:$I$21,0)),0)</f>
        <v>0</v>
      </c>
      <c r="S526" s="6">
        <f t="shared" si="62"/>
        <v>104723.88</v>
      </c>
      <c r="T526" s="6">
        <f t="shared" si="58"/>
        <v>183857.88</v>
      </c>
    </row>
    <row r="527" spans="1:20" x14ac:dyDescent="0.3">
      <c r="A527">
        <v>9815158015</v>
      </c>
      <c r="B527" t="s">
        <v>1035</v>
      </c>
      <c r="C527" t="s">
        <v>1036</v>
      </c>
      <c r="D527" t="s">
        <v>7</v>
      </c>
      <c r="E527" s="2">
        <v>64013</v>
      </c>
      <c r="F527">
        <f>COUNTIF(deals_closed!D:D,base_salary!A527)</f>
        <v>22</v>
      </c>
      <c r="G527" s="2">
        <f>SUMIF(deals_closed!D:D,calcs!A527,deals_closed!C:C)</f>
        <v>788832</v>
      </c>
      <c r="H527" s="2">
        <f>VLOOKUP(D527,'2018_commission_structure-Start'!$A$21:$I$24,9,FALSE)</f>
        <v>500000</v>
      </c>
      <c r="I527" s="6">
        <f t="shared" si="59"/>
        <v>625000</v>
      </c>
      <c r="J527" s="9">
        <f t="shared" si="60"/>
        <v>750000</v>
      </c>
      <c r="K527" s="9">
        <f t="shared" si="61"/>
        <v>1000000</v>
      </c>
      <c r="L527" s="8">
        <f t="shared" si="56"/>
        <v>1.577664</v>
      </c>
      <c r="M527" t="str">
        <f t="shared" si="57"/>
        <v>150-200%</v>
      </c>
      <c r="N527" s="6">
        <f>MIN(H527,G527)*INDEX('2018_commission_structure-Start'!$A$21:$I$24,MATCH(calcs!$D527,'2018_commission_structure-Start'!$A$21:$A$24,0),MATCH(calcs!N$1,'2018_commission_structure-Start'!$A$21:$I$21,0))</f>
        <v>50000</v>
      </c>
      <c r="O527" s="2">
        <f>IF($G527&gt;H527,MIN($G527-H527,I527-H527)*INDEX('2018_commission_structure-Start'!$A$21:$I$24,MATCH(calcs!$D527,'2018_commission_structure-Start'!$A$21:$A$24,0),MATCH(calcs!O$1,'2018_commission_structure-Start'!$A$21:$I$21,0)),0)</f>
        <v>18750</v>
      </c>
      <c r="P527" s="2">
        <f>IF($G527&gt;I527,MIN($G527-I527,J527-I527)*INDEX('2018_commission_structure-Start'!$A$21:$I$24,MATCH(calcs!$D527,'2018_commission_structure-Start'!$A$21:$A$24,0),MATCH(calcs!P$1,'2018_commission_structure-Start'!$A$21:$I$21,0)),0)</f>
        <v>22500</v>
      </c>
      <c r="Q527" s="2">
        <f>IF($G527&gt;J527,MIN($G527-J527,K527-J527)*INDEX('2018_commission_structure-Start'!$A$21:$I$24,MATCH(calcs!$D527,'2018_commission_structure-Start'!$A$21:$A$24,0),MATCH(calcs!Q$1,'2018_commission_structure-Start'!$A$21:$I$21,0)),0)</f>
        <v>8543.0400000000009</v>
      </c>
      <c r="R527" s="6">
        <f>IF(G527&gt;K527,(G527-K527)*INDEX('2018_commission_structure-Start'!$A$21:$I$24,MATCH(calcs!$D527,'2018_commission_structure-Start'!$A$21:$A$24,0),MATCH(calcs!R$1,'2018_commission_structure-Start'!$A$21:$I$21,0)),0)</f>
        <v>0</v>
      </c>
      <c r="S527" s="6">
        <f t="shared" si="62"/>
        <v>99793.040000000008</v>
      </c>
      <c r="T527" s="6">
        <f t="shared" si="58"/>
        <v>163806.04</v>
      </c>
    </row>
    <row r="528" spans="1:20" x14ac:dyDescent="0.3">
      <c r="A528">
        <v>8565880958</v>
      </c>
      <c r="B528" t="s">
        <v>1037</v>
      </c>
      <c r="C528" t="s">
        <v>1038</v>
      </c>
      <c r="D528" t="s">
        <v>29</v>
      </c>
      <c r="E528" s="2">
        <v>55355</v>
      </c>
      <c r="F528">
        <f>COUNTIF(deals_closed!D:D,base_salary!A528)</f>
        <v>20</v>
      </c>
      <c r="G528" s="2">
        <f>SUMIF(deals_closed!D:D,calcs!A528,deals_closed!C:C)</f>
        <v>794819</v>
      </c>
      <c r="H528" s="2">
        <f>VLOOKUP(D528,'2018_commission_structure-Start'!$A$21:$I$24,9,FALSE)</f>
        <v>600000</v>
      </c>
      <c r="I528" s="6">
        <f t="shared" si="59"/>
        <v>750000</v>
      </c>
      <c r="J528" s="9">
        <f t="shared" si="60"/>
        <v>900000</v>
      </c>
      <c r="K528" s="9">
        <f t="shared" si="61"/>
        <v>1200000</v>
      </c>
      <c r="L528" s="8">
        <f t="shared" si="56"/>
        <v>1.3246983333333333</v>
      </c>
      <c r="M528" t="str">
        <f t="shared" si="57"/>
        <v>125-150%</v>
      </c>
      <c r="N528" s="6">
        <f>MIN(H528,G528)*INDEX('2018_commission_structure-Start'!$A$21:$I$24,MATCH(calcs!$D528,'2018_commission_structure-Start'!$A$21:$A$24,0),MATCH(calcs!N$1,'2018_commission_structure-Start'!$A$21:$I$21,0))</f>
        <v>78000</v>
      </c>
      <c r="O528" s="2">
        <f>IF($G528&gt;H528,MIN($G528-H528,I528-H528)*INDEX('2018_commission_structure-Start'!$A$21:$I$24,MATCH(calcs!$D528,'2018_commission_structure-Start'!$A$21:$A$24,0),MATCH(calcs!O$1,'2018_commission_structure-Start'!$A$21:$I$21,0)),0)</f>
        <v>25500.000000000004</v>
      </c>
      <c r="P528" s="2">
        <f>IF($G528&gt;I528,MIN($G528-I528,J528-I528)*INDEX('2018_commission_structure-Start'!$A$21:$I$24,MATCH(calcs!$D528,'2018_commission_structure-Start'!$A$21:$A$24,0),MATCH(calcs!P$1,'2018_commission_structure-Start'!$A$21:$I$21,0)),0)</f>
        <v>9411.99</v>
      </c>
      <c r="Q528" s="2">
        <f>IF($G528&gt;J528,MIN($G528-J528,K528-J528)*INDEX('2018_commission_structure-Start'!$A$21:$I$24,MATCH(calcs!$D528,'2018_commission_structure-Start'!$A$21:$A$24,0),MATCH(calcs!Q$1,'2018_commission_structure-Start'!$A$21:$I$21,0)),0)</f>
        <v>0</v>
      </c>
      <c r="R528" s="6">
        <f>IF(G528&gt;K528,(G528-K528)*INDEX('2018_commission_structure-Start'!$A$21:$I$24,MATCH(calcs!$D528,'2018_commission_structure-Start'!$A$21:$A$24,0),MATCH(calcs!R$1,'2018_commission_structure-Start'!$A$21:$I$21,0)),0)</f>
        <v>0</v>
      </c>
      <c r="S528" s="6">
        <f t="shared" si="62"/>
        <v>112911.99</v>
      </c>
      <c r="T528" s="6">
        <f t="shared" si="58"/>
        <v>168266.99</v>
      </c>
    </row>
    <row r="529" spans="1:20" x14ac:dyDescent="0.3">
      <c r="A529">
        <v>7783641539</v>
      </c>
      <c r="B529" t="s">
        <v>1039</v>
      </c>
      <c r="C529" t="s">
        <v>1040</v>
      </c>
      <c r="D529" t="s">
        <v>10</v>
      </c>
      <c r="E529" s="2">
        <v>109301</v>
      </c>
      <c r="F529">
        <f>COUNTIF(deals_closed!D:D,base_salary!A529)</f>
        <v>20</v>
      </c>
      <c r="G529" s="2">
        <f>SUMIF(deals_closed!D:D,calcs!A529,deals_closed!C:C)</f>
        <v>729594</v>
      </c>
      <c r="H529" s="2">
        <f>VLOOKUP(D529,'2018_commission_structure-Start'!$A$21:$I$24,9,FALSE)</f>
        <v>750000</v>
      </c>
      <c r="I529" s="6">
        <f t="shared" si="59"/>
        <v>937500</v>
      </c>
      <c r="J529" s="9">
        <f t="shared" si="60"/>
        <v>1125000</v>
      </c>
      <c r="K529" s="9">
        <f t="shared" si="61"/>
        <v>1500000</v>
      </c>
      <c r="L529" s="8">
        <f t="shared" si="56"/>
        <v>0.97279199999999999</v>
      </c>
      <c r="M529" t="str">
        <f t="shared" si="57"/>
        <v>0-100%</v>
      </c>
      <c r="N529" s="6">
        <f>MIN(H529,G529)*INDEX('2018_commission_structure-Start'!$A$21:$I$24,MATCH(calcs!$D529,'2018_commission_structure-Start'!$A$21:$A$24,0),MATCH(calcs!N$1,'2018_commission_structure-Start'!$A$21:$I$21,0))</f>
        <v>109439.09999999999</v>
      </c>
      <c r="O529" s="2">
        <f>IF($G529&gt;H529,MIN($G529-H529,I529-H529)*INDEX('2018_commission_structure-Start'!$A$21:$I$24,MATCH(calcs!$D529,'2018_commission_structure-Start'!$A$21:$A$24,0),MATCH(calcs!O$1,'2018_commission_structure-Start'!$A$21:$I$21,0)),0)</f>
        <v>0</v>
      </c>
      <c r="P529" s="2">
        <f>IF($G529&gt;I529,MIN($G529-I529,J529-I529)*INDEX('2018_commission_structure-Start'!$A$21:$I$24,MATCH(calcs!$D529,'2018_commission_structure-Start'!$A$21:$A$24,0),MATCH(calcs!P$1,'2018_commission_structure-Start'!$A$21:$I$21,0)),0)</f>
        <v>0</v>
      </c>
      <c r="Q529" s="2">
        <f>IF($G529&gt;J529,MIN($G529-J529,K529-J529)*INDEX('2018_commission_structure-Start'!$A$21:$I$24,MATCH(calcs!$D529,'2018_commission_structure-Start'!$A$21:$A$24,0),MATCH(calcs!Q$1,'2018_commission_structure-Start'!$A$21:$I$21,0)),0)</f>
        <v>0</v>
      </c>
      <c r="R529" s="6">
        <f>IF(G529&gt;K529,(G529-K529)*INDEX('2018_commission_structure-Start'!$A$21:$I$24,MATCH(calcs!$D529,'2018_commission_structure-Start'!$A$21:$A$24,0),MATCH(calcs!R$1,'2018_commission_structure-Start'!$A$21:$I$21,0)),0)</f>
        <v>0</v>
      </c>
      <c r="S529" s="6">
        <f t="shared" si="62"/>
        <v>109439.09999999999</v>
      </c>
      <c r="T529" s="6">
        <f t="shared" si="58"/>
        <v>218740.09999999998</v>
      </c>
    </row>
    <row r="530" spans="1:20" x14ac:dyDescent="0.3">
      <c r="A530">
        <v>9340388305</v>
      </c>
      <c r="B530" t="s">
        <v>1041</v>
      </c>
      <c r="C530" t="s">
        <v>1042</v>
      </c>
      <c r="D530" t="s">
        <v>29</v>
      </c>
      <c r="E530" s="2">
        <v>59920</v>
      </c>
      <c r="F530">
        <f>COUNTIF(deals_closed!D:D,base_salary!A530)</f>
        <v>18</v>
      </c>
      <c r="G530" s="2">
        <f>SUMIF(deals_closed!D:D,calcs!A530,deals_closed!C:C)</f>
        <v>607215</v>
      </c>
      <c r="H530" s="2">
        <f>VLOOKUP(D530,'2018_commission_structure-Start'!$A$21:$I$24,9,FALSE)</f>
        <v>600000</v>
      </c>
      <c r="I530" s="6">
        <f t="shared" si="59"/>
        <v>750000</v>
      </c>
      <c r="J530" s="9">
        <f t="shared" si="60"/>
        <v>900000</v>
      </c>
      <c r="K530" s="9">
        <f t="shared" si="61"/>
        <v>1200000</v>
      </c>
      <c r="L530" s="8">
        <f t="shared" si="56"/>
        <v>1.012025</v>
      </c>
      <c r="M530" t="str">
        <f t="shared" si="57"/>
        <v>100-125%</v>
      </c>
      <c r="N530" s="6">
        <f>MIN(H530,G530)*INDEX('2018_commission_structure-Start'!$A$21:$I$24,MATCH(calcs!$D530,'2018_commission_structure-Start'!$A$21:$A$24,0),MATCH(calcs!N$1,'2018_commission_structure-Start'!$A$21:$I$21,0))</f>
        <v>78000</v>
      </c>
      <c r="O530" s="2">
        <f>IF($G530&gt;H530,MIN($G530-H530,I530-H530)*INDEX('2018_commission_structure-Start'!$A$21:$I$24,MATCH(calcs!$D530,'2018_commission_structure-Start'!$A$21:$A$24,0),MATCH(calcs!O$1,'2018_commission_structure-Start'!$A$21:$I$21,0)),0)</f>
        <v>1226.5500000000002</v>
      </c>
      <c r="P530" s="2">
        <f>IF($G530&gt;I530,MIN($G530-I530,J530-I530)*INDEX('2018_commission_structure-Start'!$A$21:$I$24,MATCH(calcs!$D530,'2018_commission_structure-Start'!$A$21:$A$24,0),MATCH(calcs!P$1,'2018_commission_structure-Start'!$A$21:$I$21,0)),0)</f>
        <v>0</v>
      </c>
      <c r="Q530" s="2">
        <f>IF($G530&gt;J530,MIN($G530-J530,K530-J530)*INDEX('2018_commission_structure-Start'!$A$21:$I$24,MATCH(calcs!$D530,'2018_commission_structure-Start'!$A$21:$A$24,0),MATCH(calcs!Q$1,'2018_commission_structure-Start'!$A$21:$I$21,0)),0)</f>
        <v>0</v>
      </c>
      <c r="R530" s="6">
        <f>IF(G530&gt;K530,(G530-K530)*INDEX('2018_commission_structure-Start'!$A$21:$I$24,MATCH(calcs!$D530,'2018_commission_structure-Start'!$A$21:$A$24,0),MATCH(calcs!R$1,'2018_commission_structure-Start'!$A$21:$I$21,0)),0)</f>
        <v>0</v>
      </c>
      <c r="S530" s="6">
        <f t="shared" si="62"/>
        <v>79226.55</v>
      </c>
      <c r="T530" s="6">
        <f t="shared" si="58"/>
        <v>139146.54999999999</v>
      </c>
    </row>
    <row r="531" spans="1:20" x14ac:dyDescent="0.3">
      <c r="A531">
        <v>7966083349</v>
      </c>
      <c r="B531" t="s">
        <v>1043</v>
      </c>
      <c r="C531" t="s">
        <v>1044</v>
      </c>
      <c r="D531" t="s">
        <v>7</v>
      </c>
      <c r="E531" s="2">
        <v>36923</v>
      </c>
      <c r="F531">
        <f>COUNTIF(deals_closed!D:D,base_salary!A531)</f>
        <v>25</v>
      </c>
      <c r="G531" s="2">
        <f>SUMIF(deals_closed!D:D,calcs!A531,deals_closed!C:C)</f>
        <v>838575</v>
      </c>
      <c r="H531" s="2">
        <f>VLOOKUP(D531,'2018_commission_structure-Start'!$A$21:$I$24,9,FALSE)</f>
        <v>500000</v>
      </c>
      <c r="I531" s="6">
        <f t="shared" si="59"/>
        <v>625000</v>
      </c>
      <c r="J531" s="9">
        <f t="shared" si="60"/>
        <v>750000</v>
      </c>
      <c r="K531" s="9">
        <f t="shared" si="61"/>
        <v>1000000</v>
      </c>
      <c r="L531" s="8">
        <f t="shared" si="56"/>
        <v>1.6771499999999999</v>
      </c>
      <c r="M531" t="str">
        <f t="shared" si="57"/>
        <v>150-200%</v>
      </c>
      <c r="N531" s="6">
        <f>MIN(H531,G531)*INDEX('2018_commission_structure-Start'!$A$21:$I$24,MATCH(calcs!$D531,'2018_commission_structure-Start'!$A$21:$A$24,0),MATCH(calcs!N$1,'2018_commission_structure-Start'!$A$21:$I$21,0))</f>
        <v>50000</v>
      </c>
      <c r="O531" s="2">
        <f>IF($G531&gt;H531,MIN($G531-H531,I531-H531)*INDEX('2018_commission_structure-Start'!$A$21:$I$24,MATCH(calcs!$D531,'2018_commission_structure-Start'!$A$21:$A$24,0),MATCH(calcs!O$1,'2018_commission_structure-Start'!$A$21:$I$21,0)),0)</f>
        <v>18750</v>
      </c>
      <c r="P531" s="2">
        <f>IF($G531&gt;I531,MIN($G531-I531,J531-I531)*INDEX('2018_commission_structure-Start'!$A$21:$I$24,MATCH(calcs!$D531,'2018_commission_structure-Start'!$A$21:$A$24,0),MATCH(calcs!P$1,'2018_commission_structure-Start'!$A$21:$I$21,0)),0)</f>
        <v>22500</v>
      </c>
      <c r="Q531" s="2">
        <f>IF($G531&gt;J531,MIN($G531-J531,K531-J531)*INDEX('2018_commission_structure-Start'!$A$21:$I$24,MATCH(calcs!$D531,'2018_commission_structure-Start'!$A$21:$A$24,0),MATCH(calcs!Q$1,'2018_commission_structure-Start'!$A$21:$I$21,0)),0)</f>
        <v>19486.5</v>
      </c>
      <c r="R531" s="6">
        <f>IF(G531&gt;K531,(G531-K531)*INDEX('2018_commission_structure-Start'!$A$21:$I$24,MATCH(calcs!$D531,'2018_commission_structure-Start'!$A$21:$A$24,0),MATCH(calcs!R$1,'2018_commission_structure-Start'!$A$21:$I$21,0)),0)</f>
        <v>0</v>
      </c>
      <c r="S531" s="6">
        <f t="shared" si="62"/>
        <v>110736.5</v>
      </c>
      <c r="T531" s="6">
        <f t="shared" si="58"/>
        <v>147659.5</v>
      </c>
    </row>
    <row r="532" spans="1:20" x14ac:dyDescent="0.3">
      <c r="A532">
        <v>1599457717</v>
      </c>
      <c r="B532" t="s">
        <v>1045</v>
      </c>
      <c r="C532" t="s">
        <v>1046</v>
      </c>
      <c r="D532" t="s">
        <v>7</v>
      </c>
      <c r="E532" s="2">
        <v>33272</v>
      </c>
      <c r="F532">
        <f>COUNTIF(deals_closed!D:D,base_salary!A532)</f>
        <v>13</v>
      </c>
      <c r="G532" s="2">
        <f>SUMIF(deals_closed!D:D,calcs!A532,deals_closed!C:C)</f>
        <v>417717</v>
      </c>
      <c r="H532" s="2">
        <f>VLOOKUP(D532,'2018_commission_structure-Start'!$A$21:$I$24,9,FALSE)</f>
        <v>500000</v>
      </c>
      <c r="I532" s="6">
        <f t="shared" si="59"/>
        <v>625000</v>
      </c>
      <c r="J532" s="9">
        <f t="shared" si="60"/>
        <v>750000</v>
      </c>
      <c r="K532" s="9">
        <f t="shared" si="61"/>
        <v>1000000</v>
      </c>
      <c r="L532" s="8">
        <f t="shared" si="56"/>
        <v>0.83543400000000001</v>
      </c>
      <c r="M532" t="str">
        <f t="shared" si="57"/>
        <v>0-100%</v>
      </c>
      <c r="N532" s="6">
        <f>MIN(H532,G532)*INDEX('2018_commission_structure-Start'!$A$21:$I$24,MATCH(calcs!$D532,'2018_commission_structure-Start'!$A$21:$A$24,0),MATCH(calcs!N$1,'2018_commission_structure-Start'!$A$21:$I$21,0))</f>
        <v>41771.700000000004</v>
      </c>
      <c r="O532" s="2">
        <f>IF($G532&gt;H532,MIN($G532-H532,I532-H532)*INDEX('2018_commission_structure-Start'!$A$21:$I$24,MATCH(calcs!$D532,'2018_commission_structure-Start'!$A$21:$A$24,0),MATCH(calcs!O$1,'2018_commission_structure-Start'!$A$21:$I$21,0)),0)</f>
        <v>0</v>
      </c>
      <c r="P532" s="2">
        <f>IF($G532&gt;I532,MIN($G532-I532,J532-I532)*INDEX('2018_commission_structure-Start'!$A$21:$I$24,MATCH(calcs!$D532,'2018_commission_structure-Start'!$A$21:$A$24,0),MATCH(calcs!P$1,'2018_commission_structure-Start'!$A$21:$I$21,0)),0)</f>
        <v>0</v>
      </c>
      <c r="Q532" s="2">
        <f>IF($G532&gt;J532,MIN($G532-J532,K532-J532)*INDEX('2018_commission_structure-Start'!$A$21:$I$24,MATCH(calcs!$D532,'2018_commission_structure-Start'!$A$21:$A$24,0),MATCH(calcs!Q$1,'2018_commission_structure-Start'!$A$21:$I$21,0)),0)</f>
        <v>0</v>
      </c>
      <c r="R532" s="6">
        <f>IF(G532&gt;K532,(G532-K532)*INDEX('2018_commission_structure-Start'!$A$21:$I$24,MATCH(calcs!$D532,'2018_commission_structure-Start'!$A$21:$A$24,0),MATCH(calcs!R$1,'2018_commission_structure-Start'!$A$21:$I$21,0)),0)</f>
        <v>0</v>
      </c>
      <c r="S532" s="6">
        <f t="shared" si="62"/>
        <v>41771.700000000004</v>
      </c>
      <c r="T532" s="6">
        <f t="shared" si="58"/>
        <v>75043.700000000012</v>
      </c>
    </row>
    <row r="533" spans="1:20" x14ac:dyDescent="0.3">
      <c r="A533">
        <v>6253520369</v>
      </c>
      <c r="B533" t="s">
        <v>1047</v>
      </c>
      <c r="C533" t="s">
        <v>1048</v>
      </c>
      <c r="D533" t="s">
        <v>29</v>
      </c>
      <c r="E533" s="2">
        <v>57050</v>
      </c>
      <c r="F533">
        <f>COUNTIF(deals_closed!D:D,base_salary!A533)</f>
        <v>19</v>
      </c>
      <c r="G533" s="2">
        <f>SUMIF(deals_closed!D:D,calcs!A533,deals_closed!C:C)</f>
        <v>604575</v>
      </c>
      <c r="H533" s="2">
        <f>VLOOKUP(D533,'2018_commission_structure-Start'!$A$21:$I$24,9,FALSE)</f>
        <v>600000</v>
      </c>
      <c r="I533" s="6">
        <f t="shared" si="59"/>
        <v>750000</v>
      </c>
      <c r="J533" s="9">
        <f t="shared" si="60"/>
        <v>900000</v>
      </c>
      <c r="K533" s="9">
        <f t="shared" si="61"/>
        <v>1200000</v>
      </c>
      <c r="L533" s="8">
        <f t="shared" si="56"/>
        <v>1.007625</v>
      </c>
      <c r="M533" t="str">
        <f t="shared" si="57"/>
        <v>100-125%</v>
      </c>
      <c r="N533" s="6">
        <f>MIN(H533,G533)*INDEX('2018_commission_structure-Start'!$A$21:$I$24,MATCH(calcs!$D533,'2018_commission_structure-Start'!$A$21:$A$24,0),MATCH(calcs!N$1,'2018_commission_structure-Start'!$A$21:$I$21,0))</f>
        <v>78000</v>
      </c>
      <c r="O533" s="2">
        <f>IF($G533&gt;H533,MIN($G533-H533,I533-H533)*INDEX('2018_commission_structure-Start'!$A$21:$I$24,MATCH(calcs!$D533,'2018_commission_structure-Start'!$A$21:$A$24,0),MATCH(calcs!O$1,'2018_commission_structure-Start'!$A$21:$I$21,0)),0)</f>
        <v>777.75</v>
      </c>
      <c r="P533" s="2">
        <f>IF($G533&gt;I533,MIN($G533-I533,J533-I533)*INDEX('2018_commission_structure-Start'!$A$21:$I$24,MATCH(calcs!$D533,'2018_commission_structure-Start'!$A$21:$A$24,0),MATCH(calcs!P$1,'2018_commission_structure-Start'!$A$21:$I$21,0)),0)</f>
        <v>0</v>
      </c>
      <c r="Q533" s="2">
        <f>IF($G533&gt;J533,MIN($G533-J533,K533-J533)*INDEX('2018_commission_structure-Start'!$A$21:$I$24,MATCH(calcs!$D533,'2018_commission_structure-Start'!$A$21:$A$24,0),MATCH(calcs!Q$1,'2018_commission_structure-Start'!$A$21:$I$21,0)),0)</f>
        <v>0</v>
      </c>
      <c r="R533" s="6">
        <f>IF(G533&gt;K533,(G533-K533)*INDEX('2018_commission_structure-Start'!$A$21:$I$24,MATCH(calcs!$D533,'2018_commission_structure-Start'!$A$21:$A$24,0),MATCH(calcs!R$1,'2018_commission_structure-Start'!$A$21:$I$21,0)),0)</f>
        <v>0</v>
      </c>
      <c r="S533" s="6">
        <f t="shared" si="62"/>
        <v>78777.75</v>
      </c>
      <c r="T533" s="6">
        <f t="shared" si="58"/>
        <v>135827.75</v>
      </c>
    </row>
    <row r="534" spans="1:20" x14ac:dyDescent="0.3">
      <c r="A534">
        <v>8054305400</v>
      </c>
      <c r="B534" t="s">
        <v>870</v>
      </c>
      <c r="C534" t="s">
        <v>1049</v>
      </c>
      <c r="D534" t="s">
        <v>10</v>
      </c>
      <c r="E534" s="2">
        <v>101542</v>
      </c>
      <c r="F534">
        <f>COUNTIF(deals_closed!D:D,base_salary!A534)</f>
        <v>19</v>
      </c>
      <c r="G534" s="2">
        <f>SUMIF(deals_closed!D:D,calcs!A534,deals_closed!C:C)</f>
        <v>676232</v>
      </c>
      <c r="H534" s="2">
        <f>VLOOKUP(D534,'2018_commission_structure-Start'!$A$21:$I$24,9,FALSE)</f>
        <v>750000</v>
      </c>
      <c r="I534" s="6">
        <f t="shared" si="59"/>
        <v>937500</v>
      </c>
      <c r="J534" s="9">
        <f t="shared" si="60"/>
        <v>1125000</v>
      </c>
      <c r="K534" s="9">
        <f t="shared" si="61"/>
        <v>1500000</v>
      </c>
      <c r="L534" s="8">
        <f t="shared" si="56"/>
        <v>0.9016426666666667</v>
      </c>
      <c r="M534" t="str">
        <f t="shared" si="57"/>
        <v>0-100%</v>
      </c>
      <c r="N534" s="6">
        <f>MIN(H534,G534)*INDEX('2018_commission_structure-Start'!$A$21:$I$24,MATCH(calcs!$D534,'2018_commission_structure-Start'!$A$21:$A$24,0),MATCH(calcs!N$1,'2018_commission_structure-Start'!$A$21:$I$21,0))</f>
        <v>101434.8</v>
      </c>
      <c r="O534" s="2">
        <f>IF($G534&gt;H534,MIN($G534-H534,I534-H534)*INDEX('2018_commission_structure-Start'!$A$21:$I$24,MATCH(calcs!$D534,'2018_commission_structure-Start'!$A$21:$A$24,0),MATCH(calcs!O$1,'2018_commission_structure-Start'!$A$21:$I$21,0)),0)</f>
        <v>0</v>
      </c>
      <c r="P534" s="2">
        <f>IF($G534&gt;I534,MIN($G534-I534,J534-I534)*INDEX('2018_commission_structure-Start'!$A$21:$I$24,MATCH(calcs!$D534,'2018_commission_structure-Start'!$A$21:$A$24,0),MATCH(calcs!P$1,'2018_commission_structure-Start'!$A$21:$I$21,0)),0)</f>
        <v>0</v>
      </c>
      <c r="Q534" s="2">
        <f>IF($G534&gt;J534,MIN($G534-J534,K534-J534)*INDEX('2018_commission_structure-Start'!$A$21:$I$24,MATCH(calcs!$D534,'2018_commission_structure-Start'!$A$21:$A$24,0),MATCH(calcs!Q$1,'2018_commission_structure-Start'!$A$21:$I$21,0)),0)</f>
        <v>0</v>
      </c>
      <c r="R534" s="6">
        <f>IF(G534&gt;K534,(G534-K534)*INDEX('2018_commission_structure-Start'!$A$21:$I$24,MATCH(calcs!$D534,'2018_commission_structure-Start'!$A$21:$A$24,0),MATCH(calcs!R$1,'2018_commission_structure-Start'!$A$21:$I$21,0)),0)</f>
        <v>0</v>
      </c>
      <c r="S534" s="6">
        <f t="shared" si="62"/>
        <v>101434.8</v>
      </c>
      <c r="T534" s="6">
        <f t="shared" si="58"/>
        <v>202976.8</v>
      </c>
    </row>
    <row r="535" spans="1:20" x14ac:dyDescent="0.3">
      <c r="A535">
        <v>5795848808</v>
      </c>
      <c r="B535" t="s">
        <v>518</v>
      </c>
      <c r="C535" t="s">
        <v>1050</v>
      </c>
      <c r="D535" t="s">
        <v>10</v>
      </c>
      <c r="E535" s="2">
        <v>92315</v>
      </c>
      <c r="F535">
        <f>COUNTIF(deals_closed!D:D,base_salary!A535)</f>
        <v>30</v>
      </c>
      <c r="G535" s="2">
        <f>SUMIF(deals_closed!D:D,calcs!A535,deals_closed!C:C)</f>
        <v>1039370</v>
      </c>
      <c r="H535" s="2">
        <f>VLOOKUP(D535,'2018_commission_structure-Start'!$A$21:$I$24,9,FALSE)</f>
        <v>750000</v>
      </c>
      <c r="I535" s="6">
        <f t="shared" si="59"/>
        <v>937500</v>
      </c>
      <c r="J535" s="9">
        <f t="shared" si="60"/>
        <v>1125000</v>
      </c>
      <c r="K535" s="9">
        <f t="shared" si="61"/>
        <v>1500000</v>
      </c>
      <c r="L535" s="8">
        <f t="shared" si="56"/>
        <v>1.3858266666666668</v>
      </c>
      <c r="M535" t="str">
        <f t="shared" si="57"/>
        <v>125-150%</v>
      </c>
      <c r="N535" s="6">
        <f>MIN(H535,G535)*INDEX('2018_commission_structure-Start'!$A$21:$I$24,MATCH(calcs!$D535,'2018_commission_structure-Start'!$A$21:$A$24,0),MATCH(calcs!N$1,'2018_commission_structure-Start'!$A$21:$I$21,0))</f>
        <v>112500</v>
      </c>
      <c r="O535" s="2">
        <f>IF($G535&gt;H535,MIN($G535-H535,I535-H535)*INDEX('2018_commission_structure-Start'!$A$21:$I$24,MATCH(calcs!$D535,'2018_commission_structure-Start'!$A$21:$A$24,0),MATCH(calcs!O$1,'2018_commission_structure-Start'!$A$21:$I$21,0)),0)</f>
        <v>35625</v>
      </c>
      <c r="P535" s="2">
        <f>IF($G535&gt;I535,MIN($G535-I535,J535-I535)*INDEX('2018_commission_structure-Start'!$A$21:$I$24,MATCH(calcs!$D535,'2018_commission_structure-Start'!$A$21:$A$24,0),MATCH(calcs!P$1,'2018_commission_structure-Start'!$A$21:$I$21,0)),0)</f>
        <v>23430.100000000002</v>
      </c>
      <c r="Q535" s="2">
        <f>IF($G535&gt;J535,MIN($G535-J535,K535-J535)*INDEX('2018_commission_structure-Start'!$A$21:$I$24,MATCH(calcs!$D535,'2018_commission_structure-Start'!$A$21:$A$24,0),MATCH(calcs!Q$1,'2018_commission_structure-Start'!$A$21:$I$21,0)),0)</f>
        <v>0</v>
      </c>
      <c r="R535" s="6">
        <f>IF(G535&gt;K535,(G535-K535)*INDEX('2018_commission_structure-Start'!$A$21:$I$24,MATCH(calcs!$D535,'2018_commission_structure-Start'!$A$21:$A$24,0),MATCH(calcs!R$1,'2018_commission_structure-Start'!$A$21:$I$21,0)),0)</f>
        <v>0</v>
      </c>
      <c r="S535" s="6">
        <f t="shared" si="62"/>
        <v>171555.1</v>
      </c>
      <c r="T535" s="6">
        <f t="shared" si="58"/>
        <v>263870.09999999998</v>
      </c>
    </row>
    <row r="536" spans="1:20" x14ac:dyDescent="0.3">
      <c r="A536">
        <v>7249524151</v>
      </c>
      <c r="B536" t="s">
        <v>276</v>
      </c>
      <c r="C536" t="s">
        <v>1051</v>
      </c>
      <c r="D536" t="s">
        <v>10</v>
      </c>
      <c r="E536" s="2">
        <v>77547</v>
      </c>
      <c r="F536">
        <f>COUNTIF(deals_closed!D:D,base_salary!A536)</f>
        <v>13</v>
      </c>
      <c r="G536" s="2">
        <f>SUMIF(deals_closed!D:D,calcs!A536,deals_closed!C:C)</f>
        <v>616122</v>
      </c>
      <c r="H536" s="2">
        <f>VLOOKUP(D536,'2018_commission_structure-Start'!$A$21:$I$24,9,FALSE)</f>
        <v>750000</v>
      </c>
      <c r="I536" s="6">
        <f t="shared" si="59"/>
        <v>937500</v>
      </c>
      <c r="J536" s="9">
        <f t="shared" si="60"/>
        <v>1125000</v>
      </c>
      <c r="K536" s="9">
        <f t="shared" si="61"/>
        <v>1500000</v>
      </c>
      <c r="L536" s="8">
        <f t="shared" si="56"/>
        <v>0.821496</v>
      </c>
      <c r="M536" t="str">
        <f t="shared" si="57"/>
        <v>0-100%</v>
      </c>
      <c r="N536" s="6">
        <f>MIN(H536,G536)*INDEX('2018_commission_structure-Start'!$A$21:$I$24,MATCH(calcs!$D536,'2018_commission_structure-Start'!$A$21:$A$24,0),MATCH(calcs!N$1,'2018_commission_structure-Start'!$A$21:$I$21,0))</f>
        <v>92418.3</v>
      </c>
      <c r="O536" s="2">
        <f>IF($G536&gt;H536,MIN($G536-H536,I536-H536)*INDEX('2018_commission_structure-Start'!$A$21:$I$24,MATCH(calcs!$D536,'2018_commission_structure-Start'!$A$21:$A$24,0),MATCH(calcs!O$1,'2018_commission_structure-Start'!$A$21:$I$21,0)),0)</f>
        <v>0</v>
      </c>
      <c r="P536" s="2">
        <f>IF($G536&gt;I536,MIN($G536-I536,J536-I536)*INDEX('2018_commission_structure-Start'!$A$21:$I$24,MATCH(calcs!$D536,'2018_commission_structure-Start'!$A$21:$A$24,0),MATCH(calcs!P$1,'2018_commission_structure-Start'!$A$21:$I$21,0)),0)</f>
        <v>0</v>
      </c>
      <c r="Q536" s="2">
        <f>IF($G536&gt;J536,MIN($G536-J536,K536-J536)*INDEX('2018_commission_structure-Start'!$A$21:$I$24,MATCH(calcs!$D536,'2018_commission_structure-Start'!$A$21:$A$24,0),MATCH(calcs!Q$1,'2018_commission_structure-Start'!$A$21:$I$21,0)),0)</f>
        <v>0</v>
      </c>
      <c r="R536" s="6">
        <f>IF(G536&gt;K536,(G536-K536)*INDEX('2018_commission_structure-Start'!$A$21:$I$24,MATCH(calcs!$D536,'2018_commission_structure-Start'!$A$21:$A$24,0),MATCH(calcs!R$1,'2018_commission_structure-Start'!$A$21:$I$21,0)),0)</f>
        <v>0</v>
      </c>
      <c r="S536" s="6">
        <f t="shared" si="62"/>
        <v>92418.3</v>
      </c>
      <c r="T536" s="6">
        <f t="shared" si="58"/>
        <v>169965.3</v>
      </c>
    </row>
    <row r="537" spans="1:20" x14ac:dyDescent="0.3">
      <c r="A537">
        <v>3235176993</v>
      </c>
      <c r="B537" t="s">
        <v>1052</v>
      </c>
      <c r="C537" t="s">
        <v>1053</v>
      </c>
      <c r="D537" t="s">
        <v>7</v>
      </c>
      <c r="E537" s="2">
        <v>60549</v>
      </c>
      <c r="F537">
        <f>COUNTIF(deals_closed!D:D,base_salary!A537)</f>
        <v>15</v>
      </c>
      <c r="G537" s="2">
        <f>SUMIF(deals_closed!D:D,calcs!A537,deals_closed!C:C)</f>
        <v>451004</v>
      </c>
      <c r="H537" s="2">
        <f>VLOOKUP(D537,'2018_commission_structure-Start'!$A$21:$I$24,9,FALSE)</f>
        <v>500000</v>
      </c>
      <c r="I537" s="6">
        <f t="shared" si="59"/>
        <v>625000</v>
      </c>
      <c r="J537" s="9">
        <f t="shared" si="60"/>
        <v>750000</v>
      </c>
      <c r="K537" s="9">
        <f t="shared" si="61"/>
        <v>1000000</v>
      </c>
      <c r="L537" s="8">
        <f t="shared" si="56"/>
        <v>0.90200800000000003</v>
      </c>
      <c r="M537" t="str">
        <f t="shared" si="57"/>
        <v>0-100%</v>
      </c>
      <c r="N537" s="6">
        <f>MIN(H537,G537)*INDEX('2018_commission_structure-Start'!$A$21:$I$24,MATCH(calcs!$D537,'2018_commission_structure-Start'!$A$21:$A$24,0),MATCH(calcs!N$1,'2018_commission_structure-Start'!$A$21:$I$21,0))</f>
        <v>45100.4</v>
      </c>
      <c r="O537" s="2">
        <f>IF($G537&gt;H537,MIN($G537-H537,I537-H537)*INDEX('2018_commission_structure-Start'!$A$21:$I$24,MATCH(calcs!$D537,'2018_commission_structure-Start'!$A$21:$A$24,0),MATCH(calcs!O$1,'2018_commission_structure-Start'!$A$21:$I$21,0)),0)</f>
        <v>0</v>
      </c>
      <c r="P537" s="2">
        <f>IF($G537&gt;I537,MIN($G537-I537,J537-I537)*INDEX('2018_commission_structure-Start'!$A$21:$I$24,MATCH(calcs!$D537,'2018_commission_structure-Start'!$A$21:$A$24,0),MATCH(calcs!P$1,'2018_commission_structure-Start'!$A$21:$I$21,0)),0)</f>
        <v>0</v>
      </c>
      <c r="Q537" s="2">
        <f>IF($G537&gt;J537,MIN($G537-J537,K537-J537)*INDEX('2018_commission_structure-Start'!$A$21:$I$24,MATCH(calcs!$D537,'2018_commission_structure-Start'!$A$21:$A$24,0),MATCH(calcs!Q$1,'2018_commission_structure-Start'!$A$21:$I$21,0)),0)</f>
        <v>0</v>
      </c>
      <c r="R537" s="6">
        <f>IF(G537&gt;K537,(G537-K537)*INDEX('2018_commission_structure-Start'!$A$21:$I$24,MATCH(calcs!$D537,'2018_commission_structure-Start'!$A$21:$A$24,0),MATCH(calcs!R$1,'2018_commission_structure-Start'!$A$21:$I$21,0)),0)</f>
        <v>0</v>
      </c>
      <c r="S537" s="6">
        <f t="shared" si="62"/>
        <v>45100.4</v>
      </c>
      <c r="T537" s="6">
        <f t="shared" si="58"/>
        <v>105649.4</v>
      </c>
    </row>
    <row r="538" spans="1:20" x14ac:dyDescent="0.3">
      <c r="A538">
        <v>2565290632</v>
      </c>
      <c r="B538" t="s">
        <v>1054</v>
      </c>
      <c r="C538" t="s">
        <v>1055</v>
      </c>
      <c r="D538" t="s">
        <v>10</v>
      </c>
      <c r="E538" s="2">
        <v>81538</v>
      </c>
      <c r="F538">
        <f>COUNTIF(deals_closed!D:D,base_salary!A538)</f>
        <v>16</v>
      </c>
      <c r="G538" s="2">
        <f>SUMIF(deals_closed!D:D,calcs!A538,deals_closed!C:C)</f>
        <v>535073</v>
      </c>
      <c r="H538" s="2">
        <f>VLOOKUP(D538,'2018_commission_structure-Start'!$A$21:$I$24,9,FALSE)</f>
        <v>750000</v>
      </c>
      <c r="I538" s="6">
        <f t="shared" si="59"/>
        <v>937500</v>
      </c>
      <c r="J538" s="9">
        <f t="shared" si="60"/>
        <v>1125000</v>
      </c>
      <c r="K538" s="9">
        <f t="shared" si="61"/>
        <v>1500000</v>
      </c>
      <c r="L538" s="8">
        <f t="shared" si="56"/>
        <v>0.71343066666666666</v>
      </c>
      <c r="M538" t="str">
        <f t="shared" si="57"/>
        <v>0-100%</v>
      </c>
      <c r="N538" s="6">
        <f>MIN(H538,G538)*INDEX('2018_commission_structure-Start'!$A$21:$I$24,MATCH(calcs!$D538,'2018_commission_structure-Start'!$A$21:$A$24,0),MATCH(calcs!N$1,'2018_commission_structure-Start'!$A$21:$I$21,0))</f>
        <v>80260.95</v>
      </c>
      <c r="O538" s="2">
        <f>IF($G538&gt;H538,MIN($G538-H538,I538-H538)*INDEX('2018_commission_structure-Start'!$A$21:$I$24,MATCH(calcs!$D538,'2018_commission_structure-Start'!$A$21:$A$24,0),MATCH(calcs!O$1,'2018_commission_structure-Start'!$A$21:$I$21,0)),0)</f>
        <v>0</v>
      </c>
      <c r="P538" s="2">
        <f>IF($G538&gt;I538,MIN($G538-I538,J538-I538)*INDEX('2018_commission_structure-Start'!$A$21:$I$24,MATCH(calcs!$D538,'2018_commission_structure-Start'!$A$21:$A$24,0),MATCH(calcs!P$1,'2018_commission_structure-Start'!$A$21:$I$21,0)),0)</f>
        <v>0</v>
      </c>
      <c r="Q538" s="2">
        <f>IF($G538&gt;J538,MIN($G538-J538,K538-J538)*INDEX('2018_commission_structure-Start'!$A$21:$I$24,MATCH(calcs!$D538,'2018_commission_structure-Start'!$A$21:$A$24,0),MATCH(calcs!Q$1,'2018_commission_structure-Start'!$A$21:$I$21,0)),0)</f>
        <v>0</v>
      </c>
      <c r="R538" s="6">
        <f>IF(G538&gt;K538,(G538-K538)*INDEX('2018_commission_structure-Start'!$A$21:$I$24,MATCH(calcs!$D538,'2018_commission_structure-Start'!$A$21:$A$24,0),MATCH(calcs!R$1,'2018_commission_structure-Start'!$A$21:$I$21,0)),0)</f>
        <v>0</v>
      </c>
      <c r="S538" s="6">
        <f t="shared" si="62"/>
        <v>80260.95</v>
      </c>
      <c r="T538" s="6">
        <f t="shared" si="58"/>
        <v>161798.95000000001</v>
      </c>
    </row>
    <row r="539" spans="1:20" x14ac:dyDescent="0.3">
      <c r="A539">
        <v>1718344562</v>
      </c>
      <c r="B539" t="s">
        <v>1056</v>
      </c>
      <c r="C539" t="s">
        <v>1057</v>
      </c>
      <c r="D539" t="s">
        <v>10</v>
      </c>
      <c r="E539" s="2">
        <v>106547</v>
      </c>
      <c r="F539">
        <f>COUNTIF(deals_closed!D:D,base_salary!A539)</f>
        <v>20</v>
      </c>
      <c r="G539" s="2">
        <f>SUMIF(deals_closed!D:D,calcs!A539,deals_closed!C:C)</f>
        <v>634582</v>
      </c>
      <c r="H539" s="2">
        <f>VLOOKUP(D539,'2018_commission_structure-Start'!$A$21:$I$24,9,FALSE)</f>
        <v>750000</v>
      </c>
      <c r="I539" s="6">
        <f t="shared" si="59"/>
        <v>937500</v>
      </c>
      <c r="J539" s="9">
        <f t="shared" si="60"/>
        <v>1125000</v>
      </c>
      <c r="K539" s="9">
        <f t="shared" si="61"/>
        <v>1500000</v>
      </c>
      <c r="L539" s="8">
        <f t="shared" si="56"/>
        <v>0.84610933333333338</v>
      </c>
      <c r="M539" t="str">
        <f t="shared" si="57"/>
        <v>0-100%</v>
      </c>
      <c r="N539" s="6">
        <f>MIN(H539,G539)*INDEX('2018_commission_structure-Start'!$A$21:$I$24,MATCH(calcs!$D539,'2018_commission_structure-Start'!$A$21:$A$24,0),MATCH(calcs!N$1,'2018_commission_structure-Start'!$A$21:$I$21,0))</f>
        <v>95187.3</v>
      </c>
      <c r="O539" s="2">
        <f>IF($G539&gt;H539,MIN($G539-H539,I539-H539)*INDEX('2018_commission_structure-Start'!$A$21:$I$24,MATCH(calcs!$D539,'2018_commission_structure-Start'!$A$21:$A$24,0),MATCH(calcs!O$1,'2018_commission_structure-Start'!$A$21:$I$21,0)),0)</f>
        <v>0</v>
      </c>
      <c r="P539" s="2">
        <f>IF($G539&gt;I539,MIN($G539-I539,J539-I539)*INDEX('2018_commission_structure-Start'!$A$21:$I$24,MATCH(calcs!$D539,'2018_commission_structure-Start'!$A$21:$A$24,0),MATCH(calcs!P$1,'2018_commission_structure-Start'!$A$21:$I$21,0)),0)</f>
        <v>0</v>
      </c>
      <c r="Q539" s="2">
        <f>IF($G539&gt;J539,MIN($G539-J539,K539-J539)*INDEX('2018_commission_structure-Start'!$A$21:$I$24,MATCH(calcs!$D539,'2018_commission_structure-Start'!$A$21:$A$24,0),MATCH(calcs!Q$1,'2018_commission_structure-Start'!$A$21:$I$21,0)),0)</f>
        <v>0</v>
      </c>
      <c r="R539" s="6">
        <f>IF(G539&gt;K539,(G539-K539)*INDEX('2018_commission_structure-Start'!$A$21:$I$24,MATCH(calcs!$D539,'2018_commission_structure-Start'!$A$21:$A$24,0),MATCH(calcs!R$1,'2018_commission_structure-Start'!$A$21:$I$21,0)),0)</f>
        <v>0</v>
      </c>
      <c r="S539" s="6">
        <f t="shared" si="62"/>
        <v>95187.3</v>
      </c>
      <c r="T539" s="6">
        <f t="shared" si="58"/>
        <v>201734.3</v>
      </c>
    </row>
    <row r="540" spans="1:20" x14ac:dyDescent="0.3">
      <c r="A540">
        <v>5082945165</v>
      </c>
      <c r="B540" t="s">
        <v>1058</v>
      </c>
      <c r="C540" t="s">
        <v>1059</v>
      </c>
      <c r="D540" t="s">
        <v>7</v>
      </c>
      <c r="E540" s="2">
        <v>57158</v>
      </c>
      <c r="F540">
        <f>COUNTIF(deals_closed!D:D,base_salary!A540)</f>
        <v>22</v>
      </c>
      <c r="G540" s="2">
        <f>SUMIF(deals_closed!D:D,calcs!A540,deals_closed!C:C)</f>
        <v>676061</v>
      </c>
      <c r="H540" s="2">
        <f>VLOOKUP(D540,'2018_commission_structure-Start'!$A$21:$I$24,9,FALSE)</f>
        <v>500000</v>
      </c>
      <c r="I540" s="6">
        <f t="shared" si="59"/>
        <v>625000</v>
      </c>
      <c r="J540" s="9">
        <f t="shared" si="60"/>
        <v>750000</v>
      </c>
      <c r="K540" s="9">
        <f t="shared" si="61"/>
        <v>1000000</v>
      </c>
      <c r="L540" s="8">
        <f t="shared" si="56"/>
        <v>1.352122</v>
      </c>
      <c r="M540" t="str">
        <f t="shared" si="57"/>
        <v>125-150%</v>
      </c>
      <c r="N540" s="6">
        <f>MIN(H540,G540)*INDEX('2018_commission_structure-Start'!$A$21:$I$24,MATCH(calcs!$D540,'2018_commission_structure-Start'!$A$21:$A$24,0),MATCH(calcs!N$1,'2018_commission_structure-Start'!$A$21:$I$21,0))</f>
        <v>50000</v>
      </c>
      <c r="O540" s="2">
        <f>IF($G540&gt;H540,MIN($G540-H540,I540-H540)*INDEX('2018_commission_structure-Start'!$A$21:$I$24,MATCH(calcs!$D540,'2018_commission_structure-Start'!$A$21:$A$24,0),MATCH(calcs!O$1,'2018_commission_structure-Start'!$A$21:$I$21,0)),0)</f>
        <v>18750</v>
      </c>
      <c r="P540" s="2">
        <f>IF($G540&gt;I540,MIN($G540-I540,J540-I540)*INDEX('2018_commission_structure-Start'!$A$21:$I$24,MATCH(calcs!$D540,'2018_commission_structure-Start'!$A$21:$A$24,0),MATCH(calcs!P$1,'2018_commission_structure-Start'!$A$21:$I$21,0)),0)</f>
        <v>9190.98</v>
      </c>
      <c r="Q540" s="2">
        <f>IF($G540&gt;J540,MIN($G540-J540,K540-J540)*INDEX('2018_commission_structure-Start'!$A$21:$I$24,MATCH(calcs!$D540,'2018_commission_structure-Start'!$A$21:$A$24,0),MATCH(calcs!Q$1,'2018_commission_structure-Start'!$A$21:$I$21,0)),0)</f>
        <v>0</v>
      </c>
      <c r="R540" s="6">
        <f>IF(G540&gt;K540,(G540-K540)*INDEX('2018_commission_structure-Start'!$A$21:$I$24,MATCH(calcs!$D540,'2018_commission_structure-Start'!$A$21:$A$24,0),MATCH(calcs!R$1,'2018_commission_structure-Start'!$A$21:$I$21,0)),0)</f>
        <v>0</v>
      </c>
      <c r="S540" s="6">
        <f t="shared" si="62"/>
        <v>77940.98</v>
      </c>
      <c r="T540" s="6">
        <f t="shared" si="58"/>
        <v>135098.97999999998</v>
      </c>
    </row>
    <row r="541" spans="1:20" x14ac:dyDescent="0.3">
      <c r="A541">
        <v>5191866150</v>
      </c>
      <c r="B541" t="s">
        <v>1060</v>
      </c>
      <c r="C541" t="s">
        <v>1061</v>
      </c>
      <c r="D541" t="s">
        <v>10</v>
      </c>
      <c r="E541" s="2">
        <v>112098</v>
      </c>
      <c r="F541">
        <f>COUNTIF(deals_closed!D:D,base_salary!A541)</f>
        <v>15</v>
      </c>
      <c r="G541" s="2">
        <f>SUMIF(deals_closed!D:D,calcs!A541,deals_closed!C:C)</f>
        <v>430513</v>
      </c>
      <c r="H541" s="2">
        <f>VLOOKUP(D541,'2018_commission_structure-Start'!$A$21:$I$24,9,FALSE)</f>
        <v>750000</v>
      </c>
      <c r="I541" s="6">
        <f t="shared" si="59"/>
        <v>937500</v>
      </c>
      <c r="J541" s="9">
        <f t="shared" si="60"/>
        <v>1125000</v>
      </c>
      <c r="K541" s="9">
        <f t="shared" si="61"/>
        <v>1500000</v>
      </c>
      <c r="L541" s="8">
        <f t="shared" si="56"/>
        <v>0.57401733333333338</v>
      </c>
      <c r="M541" t="str">
        <f t="shared" si="57"/>
        <v>0-100%</v>
      </c>
      <c r="N541" s="6">
        <f>MIN(H541,G541)*INDEX('2018_commission_structure-Start'!$A$21:$I$24,MATCH(calcs!$D541,'2018_commission_structure-Start'!$A$21:$A$24,0),MATCH(calcs!N$1,'2018_commission_structure-Start'!$A$21:$I$21,0))</f>
        <v>64576.95</v>
      </c>
      <c r="O541" s="2">
        <f>IF($G541&gt;H541,MIN($G541-H541,I541-H541)*INDEX('2018_commission_structure-Start'!$A$21:$I$24,MATCH(calcs!$D541,'2018_commission_structure-Start'!$A$21:$A$24,0),MATCH(calcs!O$1,'2018_commission_structure-Start'!$A$21:$I$21,0)),0)</f>
        <v>0</v>
      </c>
      <c r="P541" s="2">
        <f>IF($G541&gt;I541,MIN($G541-I541,J541-I541)*INDEX('2018_commission_structure-Start'!$A$21:$I$24,MATCH(calcs!$D541,'2018_commission_structure-Start'!$A$21:$A$24,0),MATCH(calcs!P$1,'2018_commission_structure-Start'!$A$21:$I$21,0)),0)</f>
        <v>0</v>
      </c>
      <c r="Q541" s="2">
        <f>IF($G541&gt;J541,MIN($G541-J541,K541-J541)*INDEX('2018_commission_structure-Start'!$A$21:$I$24,MATCH(calcs!$D541,'2018_commission_structure-Start'!$A$21:$A$24,0),MATCH(calcs!Q$1,'2018_commission_structure-Start'!$A$21:$I$21,0)),0)</f>
        <v>0</v>
      </c>
      <c r="R541" s="6">
        <f>IF(G541&gt;K541,(G541-K541)*INDEX('2018_commission_structure-Start'!$A$21:$I$24,MATCH(calcs!$D541,'2018_commission_structure-Start'!$A$21:$A$24,0),MATCH(calcs!R$1,'2018_commission_structure-Start'!$A$21:$I$21,0)),0)</f>
        <v>0</v>
      </c>
      <c r="S541" s="6">
        <f t="shared" si="62"/>
        <v>64576.95</v>
      </c>
      <c r="T541" s="6">
        <f t="shared" si="58"/>
        <v>176674.95</v>
      </c>
    </row>
    <row r="542" spans="1:20" x14ac:dyDescent="0.3">
      <c r="A542">
        <v>6531376252</v>
      </c>
      <c r="B542" t="s">
        <v>1062</v>
      </c>
      <c r="C542" t="s">
        <v>1063</v>
      </c>
      <c r="D542" t="s">
        <v>29</v>
      </c>
      <c r="E542" s="2">
        <v>69272</v>
      </c>
      <c r="F542">
        <f>COUNTIF(deals_closed!D:D,base_salary!A542)</f>
        <v>23</v>
      </c>
      <c r="G542" s="2">
        <f>SUMIF(deals_closed!D:D,calcs!A542,deals_closed!C:C)</f>
        <v>793429</v>
      </c>
      <c r="H542" s="2">
        <f>VLOOKUP(D542,'2018_commission_structure-Start'!$A$21:$I$24,9,FALSE)</f>
        <v>600000</v>
      </c>
      <c r="I542" s="6">
        <f t="shared" si="59"/>
        <v>750000</v>
      </c>
      <c r="J542" s="9">
        <f t="shared" si="60"/>
        <v>900000</v>
      </c>
      <c r="K542" s="9">
        <f t="shared" si="61"/>
        <v>1200000</v>
      </c>
      <c r="L542" s="8">
        <f t="shared" si="56"/>
        <v>1.3223816666666666</v>
      </c>
      <c r="M542" t="str">
        <f t="shared" si="57"/>
        <v>125-150%</v>
      </c>
      <c r="N542" s="6">
        <f>MIN(H542,G542)*INDEX('2018_commission_structure-Start'!$A$21:$I$24,MATCH(calcs!$D542,'2018_commission_structure-Start'!$A$21:$A$24,0),MATCH(calcs!N$1,'2018_commission_structure-Start'!$A$21:$I$21,0))</f>
        <v>78000</v>
      </c>
      <c r="O542" s="2">
        <f>IF($G542&gt;H542,MIN($G542-H542,I542-H542)*INDEX('2018_commission_structure-Start'!$A$21:$I$24,MATCH(calcs!$D542,'2018_commission_structure-Start'!$A$21:$A$24,0),MATCH(calcs!O$1,'2018_commission_structure-Start'!$A$21:$I$21,0)),0)</f>
        <v>25500.000000000004</v>
      </c>
      <c r="P542" s="2">
        <f>IF($G542&gt;I542,MIN($G542-I542,J542-I542)*INDEX('2018_commission_structure-Start'!$A$21:$I$24,MATCH(calcs!$D542,'2018_commission_structure-Start'!$A$21:$A$24,0),MATCH(calcs!P$1,'2018_commission_structure-Start'!$A$21:$I$21,0)),0)</f>
        <v>9120.09</v>
      </c>
      <c r="Q542" s="2">
        <f>IF($G542&gt;J542,MIN($G542-J542,K542-J542)*INDEX('2018_commission_structure-Start'!$A$21:$I$24,MATCH(calcs!$D542,'2018_commission_structure-Start'!$A$21:$A$24,0),MATCH(calcs!Q$1,'2018_commission_structure-Start'!$A$21:$I$21,0)),0)</f>
        <v>0</v>
      </c>
      <c r="R542" s="6">
        <f>IF(G542&gt;K542,(G542-K542)*INDEX('2018_commission_structure-Start'!$A$21:$I$24,MATCH(calcs!$D542,'2018_commission_structure-Start'!$A$21:$A$24,0),MATCH(calcs!R$1,'2018_commission_structure-Start'!$A$21:$I$21,0)),0)</f>
        <v>0</v>
      </c>
      <c r="S542" s="6">
        <f t="shared" si="62"/>
        <v>112620.09</v>
      </c>
      <c r="T542" s="6">
        <f t="shared" si="58"/>
        <v>181892.09</v>
      </c>
    </row>
    <row r="543" spans="1:20" x14ac:dyDescent="0.3">
      <c r="A543">
        <v>6695538166</v>
      </c>
      <c r="B543" t="s">
        <v>1064</v>
      </c>
      <c r="C543" t="s">
        <v>1065</v>
      </c>
      <c r="D543" t="s">
        <v>29</v>
      </c>
      <c r="E543" s="2">
        <v>72309</v>
      </c>
      <c r="F543">
        <f>COUNTIF(deals_closed!D:D,base_salary!A543)</f>
        <v>22</v>
      </c>
      <c r="G543" s="2">
        <f>SUMIF(deals_closed!D:D,calcs!A543,deals_closed!C:C)</f>
        <v>782719</v>
      </c>
      <c r="H543" s="2">
        <f>VLOOKUP(D543,'2018_commission_structure-Start'!$A$21:$I$24,9,FALSE)</f>
        <v>600000</v>
      </c>
      <c r="I543" s="6">
        <f t="shared" si="59"/>
        <v>750000</v>
      </c>
      <c r="J543" s="9">
        <f t="shared" si="60"/>
        <v>900000</v>
      </c>
      <c r="K543" s="9">
        <f t="shared" si="61"/>
        <v>1200000</v>
      </c>
      <c r="L543" s="8">
        <f t="shared" si="56"/>
        <v>1.3045316666666666</v>
      </c>
      <c r="M543" t="str">
        <f t="shared" si="57"/>
        <v>125-150%</v>
      </c>
      <c r="N543" s="6">
        <f>MIN(H543,G543)*INDEX('2018_commission_structure-Start'!$A$21:$I$24,MATCH(calcs!$D543,'2018_commission_structure-Start'!$A$21:$A$24,0),MATCH(calcs!N$1,'2018_commission_structure-Start'!$A$21:$I$21,0))</f>
        <v>78000</v>
      </c>
      <c r="O543" s="2">
        <f>IF($G543&gt;H543,MIN($G543-H543,I543-H543)*INDEX('2018_commission_structure-Start'!$A$21:$I$24,MATCH(calcs!$D543,'2018_commission_structure-Start'!$A$21:$A$24,0),MATCH(calcs!O$1,'2018_commission_structure-Start'!$A$21:$I$21,0)),0)</f>
        <v>25500.000000000004</v>
      </c>
      <c r="P543" s="2">
        <f>IF($G543&gt;I543,MIN($G543-I543,J543-I543)*INDEX('2018_commission_structure-Start'!$A$21:$I$24,MATCH(calcs!$D543,'2018_commission_structure-Start'!$A$21:$A$24,0),MATCH(calcs!P$1,'2018_commission_structure-Start'!$A$21:$I$21,0)),0)</f>
        <v>6870.99</v>
      </c>
      <c r="Q543" s="2">
        <f>IF($G543&gt;J543,MIN($G543-J543,K543-J543)*INDEX('2018_commission_structure-Start'!$A$21:$I$24,MATCH(calcs!$D543,'2018_commission_structure-Start'!$A$21:$A$24,0),MATCH(calcs!Q$1,'2018_commission_structure-Start'!$A$21:$I$21,0)),0)</f>
        <v>0</v>
      </c>
      <c r="R543" s="6">
        <f>IF(G543&gt;K543,(G543-K543)*INDEX('2018_commission_structure-Start'!$A$21:$I$24,MATCH(calcs!$D543,'2018_commission_structure-Start'!$A$21:$A$24,0),MATCH(calcs!R$1,'2018_commission_structure-Start'!$A$21:$I$21,0)),0)</f>
        <v>0</v>
      </c>
      <c r="S543" s="6">
        <f t="shared" si="62"/>
        <v>110370.99</v>
      </c>
      <c r="T543" s="6">
        <f t="shared" si="58"/>
        <v>182679.99</v>
      </c>
    </row>
    <row r="544" spans="1:20" x14ac:dyDescent="0.3">
      <c r="A544">
        <v>3609467622</v>
      </c>
      <c r="B544" t="s">
        <v>1066</v>
      </c>
      <c r="C544" t="s">
        <v>1067</v>
      </c>
      <c r="D544" t="s">
        <v>7</v>
      </c>
      <c r="E544" s="2">
        <v>45564</v>
      </c>
      <c r="F544">
        <f>COUNTIF(deals_closed!D:D,base_salary!A544)</f>
        <v>17</v>
      </c>
      <c r="G544" s="2">
        <f>SUMIF(deals_closed!D:D,calcs!A544,deals_closed!C:C)</f>
        <v>471173</v>
      </c>
      <c r="H544" s="2">
        <f>VLOOKUP(D544,'2018_commission_structure-Start'!$A$21:$I$24,9,FALSE)</f>
        <v>500000</v>
      </c>
      <c r="I544" s="6">
        <f t="shared" si="59"/>
        <v>625000</v>
      </c>
      <c r="J544" s="9">
        <f t="shared" si="60"/>
        <v>750000</v>
      </c>
      <c r="K544" s="9">
        <f t="shared" si="61"/>
        <v>1000000</v>
      </c>
      <c r="L544" s="8">
        <f t="shared" si="56"/>
        <v>0.94234600000000002</v>
      </c>
      <c r="M544" t="str">
        <f t="shared" si="57"/>
        <v>0-100%</v>
      </c>
      <c r="N544" s="6">
        <f>MIN(H544,G544)*INDEX('2018_commission_structure-Start'!$A$21:$I$24,MATCH(calcs!$D544,'2018_commission_structure-Start'!$A$21:$A$24,0),MATCH(calcs!N$1,'2018_commission_structure-Start'!$A$21:$I$21,0))</f>
        <v>47117.3</v>
      </c>
      <c r="O544" s="2">
        <f>IF($G544&gt;H544,MIN($G544-H544,I544-H544)*INDEX('2018_commission_structure-Start'!$A$21:$I$24,MATCH(calcs!$D544,'2018_commission_structure-Start'!$A$21:$A$24,0),MATCH(calcs!O$1,'2018_commission_structure-Start'!$A$21:$I$21,0)),0)</f>
        <v>0</v>
      </c>
      <c r="P544" s="2">
        <f>IF($G544&gt;I544,MIN($G544-I544,J544-I544)*INDEX('2018_commission_structure-Start'!$A$21:$I$24,MATCH(calcs!$D544,'2018_commission_structure-Start'!$A$21:$A$24,0),MATCH(calcs!P$1,'2018_commission_structure-Start'!$A$21:$I$21,0)),0)</f>
        <v>0</v>
      </c>
      <c r="Q544" s="2">
        <f>IF($G544&gt;J544,MIN($G544-J544,K544-J544)*INDEX('2018_commission_structure-Start'!$A$21:$I$24,MATCH(calcs!$D544,'2018_commission_structure-Start'!$A$21:$A$24,0),MATCH(calcs!Q$1,'2018_commission_structure-Start'!$A$21:$I$21,0)),0)</f>
        <v>0</v>
      </c>
      <c r="R544" s="6">
        <f>IF(G544&gt;K544,(G544-K544)*INDEX('2018_commission_structure-Start'!$A$21:$I$24,MATCH(calcs!$D544,'2018_commission_structure-Start'!$A$21:$A$24,0),MATCH(calcs!R$1,'2018_commission_structure-Start'!$A$21:$I$21,0)),0)</f>
        <v>0</v>
      </c>
      <c r="S544" s="6">
        <f t="shared" si="62"/>
        <v>47117.3</v>
      </c>
      <c r="T544" s="6">
        <f t="shared" si="58"/>
        <v>92681.3</v>
      </c>
    </row>
    <row r="545" spans="1:20" x14ac:dyDescent="0.3">
      <c r="A545">
        <v>8481632066</v>
      </c>
      <c r="B545" t="s">
        <v>1068</v>
      </c>
      <c r="C545" t="s">
        <v>1069</v>
      </c>
      <c r="D545" t="s">
        <v>10</v>
      </c>
      <c r="E545" s="2">
        <v>87295</v>
      </c>
      <c r="F545">
        <f>COUNTIF(deals_closed!D:D,base_salary!A545)</f>
        <v>14</v>
      </c>
      <c r="G545" s="2">
        <f>SUMIF(deals_closed!D:D,calcs!A545,deals_closed!C:C)</f>
        <v>445257</v>
      </c>
      <c r="H545" s="2">
        <f>VLOOKUP(D545,'2018_commission_structure-Start'!$A$21:$I$24,9,FALSE)</f>
        <v>750000</v>
      </c>
      <c r="I545" s="6">
        <f t="shared" si="59"/>
        <v>937500</v>
      </c>
      <c r="J545" s="9">
        <f t="shared" si="60"/>
        <v>1125000</v>
      </c>
      <c r="K545" s="9">
        <f t="shared" si="61"/>
        <v>1500000</v>
      </c>
      <c r="L545" s="8">
        <f t="shared" si="56"/>
        <v>0.59367599999999998</v>
      </c>
      <c r="M545" t="str">
        <f t="shared" si="57"/>
        <v>0-100%</v>
      </c>
      <c r="N545" s="6">
        <f>MIN(H545,G545)*INDEX('2018_commission_structure-Start'!$A$21:$I$24,MATCH(calcs!$D545,'2018_commission_structure-Start'!$A$21:$A$24,0),MATCH(calcs!N$1,'2018_commission_structure-Start'!$A$21:$I$21,0))</f>
        <v>66788.55</v>
      </c>
      <c r="O545" s="2">
        <f>IF($G545&gt;H545,MIN($G545-H545,I545-H545)*INDEX('2018_commission_structure-Start'!$A$21:$I$24,MATCH(calcs!$D545,'2018_commission_structure-Start'!$A$21:$A$24,0),MATCH(calcs!O$1,'2018_commission_structure-Start'!$A$21:$I$21,0)),0)</f>
        <v>0</v>
      </c>
      <c r="P545" s="2">
        <f>IF($G545&gt;I545,MIN($G545-I545,J545-I545)*INDEX('2018_commission_structure-Start'!$A$21:$I$24,MATCH(calcs!$D545,'2018_commission_structure-Start'!$A$21:$A$24,0),MATCH(calcs!P$1,'2018_commission_structure-Start'!$A$21:$I$21,0)),0)</f>
        <v>0</v>
      </c>
      <c r="Q545" s="2">
        <f>IF($G545&gt;J545,MIN($G545-J545,K545-J545)*INDEX('2018_commission_structure-Start'!$A$21:$I$24,MATCH(calcs!$D545,'2018_commission_structure-Start'!$A$21:$A$24,0),MATCH(calcs!Q$1,'2018_commission_structure-Start'!$A$21:$I$21,0)),0)</f>
        <v>0</v>
      </c>
      <c r="R545" s="6">
        <f>IF(G545&gt;K545,(G545-K545)*INDEX('2018_commission_structure-Start'!$A$21:$I$24,MATCH(calcs!$D545,'2018_commission_structure-Start'!$A$21:$A$24,0),MATCH(calcs!R$1,'2018_commission_structure-Start'!$A$21:$I$21,0)),0)</f>
        <v>0</v>
      </c>
      <c r="S545" s="6">
        <f t="shared" si="62"/>
        <v>66788.55</v>
      </c>
      <c r="T545" s="6">
        <f t="shared" si="58"/>
        <v>154083.54999999999</v>
      </c>
    </row>
    <row r="546" spans="1:20" x14ac:dyDescent="0.3">
      <c r="A546">
        <v>2234966051</v>
      </c>
      <c r="B546" t="s">
        <v>1070</v>
      </c>
      <c r="C546" t="s">
        <v>1071</v>
      </c>
      <c r="D546" t="s">
        <v>10</v>
      </c>
      <c r="E546" s="2">
        <v>100058</v>
      </c>
      <c r="F546">
        <f>COUNTIF(deals_closed!D:D,base_salary!A546)</f>
        <v>21</v>
      </c>
      <c r="G546" s="2">
        <f>SUMIF(deals_closed!D:D,calcs!A546,deals_closed!C:C)</f>
        <v>699976</v>
      </c>
      <c r="H546" s="2">
        <f>VLOOKUP(D546,'2018_commission_structure-Start'!$A$21:$I$24,9,FALSE)</f>
        <v>750000</v>
      </c>
      <c r="I546" s="6">
        <f t="shared" si="59"/>
        <v>937500</v>
      </c>
      <c r="J546" s="9">
        <f t="shared" si="60"/>
        <v>1125000</v>
      </c>
      <c r="K546" s="9">
        <f t="shared" si="61"/>
        <v>1500000</v>
      </c>
      <c r="L546" s="8">
        <f t="shared" si="56"/>
        <v>0.93330133333333332</v>
      </c>
      <c r="M546" t="str">
        <f t="shared" si="57"/>
        <v>0-100%</v>
      </c>
      <c r="N546" s="6">
        <f>MIN(H546,G546)*INDEX('2018_commission_structure-Start'!$A$21:$I$24,MATCH(calcs!$D546,'2018_commission_structure-Start'!$A$21:$A$24,0),MATCH(calcs!N$1,'2018_commission_structure-Start'!$A$21:$I$21,0))</f>
        <v>104996.4</v>
      </c>
      <c r="O546" s="2">
        <f>IF($G546&gt;H546,MIN($G546-H546,I546-H546)*INDEX('2018_commission_structure-Start'!$A$21:$I$24,MATCH(calcs!$D546,'2018_commission_structure-Start'!$A$21:$A$24,0),MATCH(calcs!O$1,'2018_commission_structure-Start'!$A$21:$I$21,0)),0)</f>
        <v>0</v>
      </c>
      <c r="P546" s="2">
        <f>IF($G546&gt;I546,MIN($G546-I546,J546-I546)*INDEX('2018_commission_structure-Start'!$A$21:$I$24,MATCH(calcs!$D546,'2018_commission_structure-Start'!$A$21:$A$24,0),MATCH(calcs!P$1,'2018_commission_structure-Start'!$A$21:$I$21,0)),0)</f>
        <v>0</v>
      </c>
      <c r="Q546" s="2">
        <f>IF($G546&gt;J546,MIN($G546-J546,K546-J546)*INDEX('2018_commission_structure-Start'!$A$21:$I$24,MATCH(calcs!$D546,'2018_commission_structure-Start'!$A$21:$A$24,0),MATCH(calcs!Q$1,'2018_commission_structure-Start'!$A$21:$I$21,0)),0)</f>
        <v>0</v>
      </c>
      <c r="R546" s="6">
        <f>IF(G546&gt;K546,(G546-K546)*INDEX('2018_commission_structure-Start'!$A$21:$I$24,MATCH(calcs!$D546,'2018_commission_structure-Start'!$A$21:$A$24,0),MATCH(calcs!R$1,'2018_commission_structure-Start'!$A$21:$I$21,0)),0)</f>
        <v>0</v>
      </c>
      <c r="S546" s="6">
        <f t="shared" si="62"/>
        <v>104996.4</v>
      </c>
      <c r="T546" s="6">
        <f t="shared" si="58"/>
        <v>205054.4</v>
      </c>
    </row>
    <row r="547" spans="1:20" x14ac:dyDescent="0.3">
      <c r="A547">
        <v>8603912793</v>
      </c>
      <c r="B547" t="s">
        <v>1072</v>
      </c>
      <c r="C547" t="s">
        <v>1073</v>
      </c>
      <c r="D547" t="s">
        <v>10</v>
      </c>
      <c r="E547" s="2">
        <v>107802</v>
      </c>
      <c r="F547">
        <f>COUNTIF(deals_closed!D:D,base_salary!A547)</f>
        <v>20</v>
      </c>
      <c r="G547" s="2">
        <f>SUMIF(deals_closed!D:D,calcs!A547,deals_closed!C:C)</f>
        <v>665332</v>
      </c>
      <c r="H547" s="2">
        <f>VLOOKUP(D547,'2018_commission_structure-Start'!$A$21:$I$24,9,FALSE)</f>
        <v>750000</v>
      </c>
      <c r="I547" s="6">
        <f t="shared" si="59"/>
        <v>937500</v>
      </c>
      <c r="J547" s="9">
        <f t="shared" si="60"/>
        <v>1125000</v>
      </c>
      <c r="K547" s="9">
        <f t="shared" si="61"/>
        <v>1500000</v>
      </c>
      <c r="L547" s="8">
        <f t="shared" si="56"/>
        <v>0.88710933333333331</v>
      </c>
      <c r="M547" t="str">
        <f t="shared" si="57"/>
        <v>0-100%</v>
      </c>
      <c r="N547" s="6">
        <f>MIN(H547,G547)*INDEX('2018_commission_structure-Start'!$A$21:$I$24,MATCH(calcs!$D547,'2018_commission_structure-Start'!$A$21:$A$24,0),MATCH(calcs!N$1,'2018_commission_structure-Start'!$A$21:$I$21,0))</f>
        <v>99799.8</v>
      </c>
      <c r="O547" s="2">
        <f>IF($G547&gt;H547,MIN($G547-H547,I547-H547)*INDEX('2018_commission_structure-Start'!$A$21:$I$24,MATCH(calcs!$D547,'2018_commission_structure-Start'!$A$21:$A$24,0),MATCH(calcs!O$1,'2018_commission_structure-Start'!$A$21:$I$21,0)),0)</f>
        <v>0</v>
      </c>
      <c r="P547" s="2">
        <f>IF($G547&gt;I547,MIN($G547-I547,J547-I547)*INDEX('2018_commission_structure-Start'!$A$21:$I$24,MATCH(calcs!$D547,'2018_commission_structure-Start'!$A$21:$A$24,0),MATCH(calcs!P$1,'2018_commission_structure-Start'!$A$21:$I$21,0)),0)</f>
        <v>0</v>
      </c>
      <c r="Q547" s="2">
        <f>IF($G547&gt;J547,MIN($G547-J547,K547-J547)*INDEX('2018_commission_structure-Start'!$A$21:$I$24,MATCH(calcs!$D547,'2018_commission_structure-Start'!$A$21:$A$24,0),MATCH(calcs!Q$1,'2018_commission_structure-Start'!$A$21:$I$21,0)),0)</f>
        <v>0</v>
      </c>
      <c r="R547" s="6">
        <f>IF(G547&gt;K547,(G547-K547)*INDEX('2018_commission_structure-Start'!$A$21:$I$24,MATCH(calcs!$D547,'2018_commission_structure-Start'!$A$21:$A$24,0),MATCH(calcs!R$1,'2018_commission_structure-Start'!$A$21:$I$21,0)),0)</f>
        <v>0</v>
      </c>
      <c r="S547" s="6">
        <f t="shared" si="62"/>
        <v>99799.8</v>
      </c>
      <c r="T547" s="6">
        <f t="shared" si="58"/>
        <v>207601.8</v>
      </c>
    </row>
    <row r="548" spans="1:20" x14ac:dyDescent="0.3">
      <c r="A548">
        <v>6322781804</v>
      </c>
      <c r="B548" t="s">
        <v>938</v>
      </c>
      <c r="C548" t="s">
        <v>1074</v>
      </c>
      <c r="D548" t="s">
        <v>10</v>
      </c>
      <c r="E548" s="2">
        <v>124518</v>
      </c>
      <c r="F548">
        <f>COUNTIF(deals_closed!D:D,base_salary!A548)</f>
        <v>23</v>
      </c>
      <c r="G548" s="2">
        <f>SUMIF(deals_closed!D:D,calcs!A548,deals_closed!C:C)</f>
        <v>893891</v>
      </c>
      <c r="H548" s="2">
        <f>VLOOKUP(D548,'2018_commission_structure-Start'!$A$21:$I$24,9,FALSE)</f>
        <v>750000</v>
      </c>
      <c r="I548" s="6">
        <f t="shared" si="59"/>
        <v>937500</v>
      </c>
      <c r="J548" s="9">
        <f t="shared" si="60"/>
        <v>1125000</v>
      </c>
      <c r="K548" s="9">
        <f t="shared" si="61"/>
        <v>1500000</v>
      </c>
      <c r="L548" s="8">
        <f t="shared" si="56"/>
        <v>1.1918546666666667</v>
      </c>
      <c r="M548" t="str">
        <f t="shared" si="57"/>
        <v>100-125%</v>
      </c>
      <c r="N548" s="6">
        <f>MIN(H548,G548)*INDEX('2018_commission_structure-Start'!$A$21:$I$24,MATCH(calcs!$D548,'2018_commission_structure-Start'!$A$21:$A$24,0),MATCH(calcs!N$1,'2018_commission_structure-Start'!$A$21:$I$21,0))</f>
        <v>112500</v>
      </c>
      <c r="O548" s="2">
        <f>IF($G548&gt;H548,MIN($G548-H548,I548-H548)*INDEX('2018_commission_structure-Start'!$A$21:$I$24,MATCH(calcs!$D548,'2018_commission_structure-Start'!$A$21:$A$24,0),MATCH(calcs!O$1,'2018_commission_structure-Start'!$A$21:$I$21,0)),0)</f>
        <v>27339.29</v>
      </c>
      <c r="P548" s="2">
        <f>IF($G548&gt;I548,MIN($G548-I548,J548-I548)*INDEX('2018_commission_structure-Start'!$A$21:$I$24,MATCH(calcs!$D548,'2018_commission_structure-Start'!$A$21:$A$24,0),MATCH(calcs!P$1,'2018_commission_structure-Start'!$A$21:$I$21,0)),0)</f>
        <v>0</v>
      </c>
      <c r="Q548" s="2">
        <f>IF($G548&gt;J548,MIN($G548-J548,K548-J548)*INDEX('2018_commission_structure-Start'!$A$21:$I$24,MATCH(calcs!$D548,'2018_commission_structure-Start'!$A$21:$A$24,0),MATCH(calcs!Q$1,'2018_commission_structure-Start'!$A$21:$I$21,0)),0)</f>
        <v>0</v>
      </c>
      <c r="R548" s="6">
        <f>IF(G548&gt;K548,(G548-K548)*INDEX('2018_commission_structure-Start'!$A$21:$I$24,MATCH(calcs!$D548,'2018_commission_structure-Start'!$A$21:$A$24,0),MATCH(calcs!R$1,'2018_commission_structure-Start'!$A$21:$I$21,0)),0)</f>
        <v>0</v>
      </c>
      <c r="S548" s="6">
        <f t="shared" si="62"/>
        <v>139839.29</v>
      </c>
      <c r="T548" s="6">
        <f t="shared" si="58"/>
        <v>264357.29000000004</v>
      </c>
    </row>
    <row r="549" spans="1:20" x14ac:dyDescent="0.3">
      <c r="A549">
        <v>9287480133</v>
      </c>
      <c r="B549" t="s">
        <v>1075</v>
      </c>
      <c r="C549" t="s">
        <v>1076</v>
      </c>
      <c r="D549" t="s">
        <v>10</v>
      </c>
      <c r="E549" s="2">
        <v>98734</v>
      </c>
      <c r="F549">
        <f>COUNTIF(deals_closed!D:D,base_salary!A549)</f>
        <v>18</v>
      </c>
      <c r="G549" s="2">
        <f>SUMIF(deals_closed!D:D,calcs!A549,deals_closed!C:C)</f>
        <v>704901</v>
      </c>
      <c r="H549" s="2">
        <f>VLOOKUP(D549,'2018_commission_structure-Start'!$A$21:$I$24,9,FALSE)</f>
        <v>750000</v>
      </c>
      <c r="I549" s="6">
        <f t="shared" si="59"/>
        <v>937500</v>
      </c>
      <c r="J549" s="9">
        <f t="shared" si="60"/>
        <v>1125000</v>
      </c>
      <c r="K549" s="9">
        <f t="shared" si="61"/>
        <v>1500000</v>
      </c>
      <c r="L549" s="8">
        <f t="shared" si="56"/>
        <v>0.93986800000000004</v>
      </c>
      <c r="M549" t="str">
        <f t="shared" si="57"/>
        <v>0-100%</v>
      </c>
      <c r="N549" s="6">
        <f>MIN(H549,G549)*INDEX('2018_commission_structure-Start'!$A$21:$I$24,MATCH(calcs!$D549,'2018_commission_structure-Start'!$A$21:$A$24,0),MATCH(calcs!N$1,'2018_commission_structure-Start'!$A$21:$I$21,0))</f>
        <v>105735.15</v>
      </c>
      <c r="O549" s="2">
        <f>IF($G549&gt;H549,MIN($G549-H549,I549-H549)*INDEX('2018_commission_structure-Start'!$A$21:$I$24,MATCH(calcs!$D549,'2018_commission_structure-Start'!$A$21:$A$24,0),MATCH(calcs!O$1,'2018_commission_structure-Start'!$A$21:$I$21,0)),0)</f>
        <v>0</v>
      </c>
      <c r="P549" s="2">
        <f>IF($G549&gt;I549,MIN($G549-I549,J549-I549)*INDEX('2018_commission_structure-Start'!$A$21:$I$24,MATCH(calcs!$D549,'2018_commission_structure-Start'!$A$21:$A$24,0),MATCH(calcs!P$1,'2018_commission_structure-Start'!$A$21:$I$21,0)),0)</f>
        <v>0</v>
      </c>
      <c r="Q549" s="2">
        <f>IF($G549&gt;J549,MIN($G549-J549,K549-J549)*INDEX('2018_commission_structure-Start'!$A$21:$I$24,MATCH(calcs!$D549,'2018_commission_structure-Start'!$A$21:$A$24,0),MATCH(calcs!Q$1,'2018_commission_structure-Start'!$A$21:$I$21,0)),0)</f>
        <v>0</v>
      </c>
      <c r="R549" s="6">
        <f>IF(G549&gt;K549,(G549-K549)*INDEX('2018_commission_structure-Start'!$A$21:$I$24,MATCH(calcs!$D549,'2018_commission_structure-Start'!$A$21:$A$24,0),MATCH(calcs!R$1,'2018_commission_structure-Start'!$A$21:$I$21,0)),0)</f>
        <v>0</v>
      </c>
      <c r="S549" s="6">
        <f t="shared" si="62"/>
        <v>105735.15</v>
      </c>
      <c r="T549" s="6">
        <f t="shared" si="58"/>
        <v>204469.15</v>
      </c>
    </row>
    <row r="550" spans="1:20" x14ac:dyDescent="0.3">
      <c r="A550">
        <v>7427985850</v>
      </c>
      <c r="B550" t="s">
        <v>1077</v>
      </c>
      <c r="C550" t="s">
        <v>1078</v>
      </c>
      <c r="D550" t="s">
        <v>10</v>
      </c>
      <c r="E550" s="2">
        <v>77743</v>
      </c>
      <c r="F550">
        <f>COUNTIF(deals_closed!D:D,base_salary!A550)</f>
        <v>21</v>
      </c>
      <c r="G550" s="2">
        <f>SUMIF(deals_closed!D:D,calcs!A550,deals_closed!C:C)</f>
        <v>764254</v>
      </c>
      <c r="H550" s="2">
        <f>VLOOKUP(D550,'2018_commission_structure-Start'!$A$21:$I$24,9,FALSE)</f>
        <v>750000</v>
      </c>
      <c r="I550" s="6">
        <f t="shared" si="59"/>
        <v>937500</v>
      </c>
      <c r="J550" s="9">
        <f t="shared" si="60"/>
        <v>1125000</v>
      </c>
      <c r="K550" s="9">
        <f t="shared" si="61"/>
        <v>1500000</v>
      </c>
      <c r="L550" s="8">
        <f t="shared" si="56"/>
        <v>1.0190053333333333</v>
      </c>
      <c r="M550" t="str">
        <f t="shared" si="57"/>
        <v>100-125%</v>
      </c>
      <c r="N550" s="6">
        <f>MIN(H550,G550)*INDEX('2018_commission_structure-Start'!$A$21:$I$24,MATCH(calcs!$D550,'2018_commission_structure-Start'!$A$21:$A$24,0),MATCH(calcs!N$1,'2018_commission_structure-Start'!$A$21:$I$21,0))</f>
        <v>112500</v>
      </c>
      <c r="O550" s="2">
        <f>IF($G550&gt;H550,MIN($G550-H550,I550-H550)*INDEX('2018_commission_structure-Start'!$A$21:$I$24,MATCH(calcs!$D550,'2018_commission_structure-Start'!$A$21:$A$24,0),MATCH(calcs!O$1,'2018_commission_structure-Start'!$A$21:$I$21,0)),0)</f>
        <v>2708.26</v>
      </c>
      <c r="P550" s="2">
        <f>IF($G550&gt;I550,MIN($G550-I550,J550-I550)*INDEX('2018_commission_structure-Start'!$A$21:$I$24,MATCH(calcs!$D550,'2018_commission_structure-Start'!$A$21:$A$24,0),MATCH(calcs!P$1,'2018_commission_structure-Start'!$A$21:$I$21,0)),0)</f>
        <v>0</v>
      </c>
      <c r="Q550" s="2">
        <f>IF($G550&gt;J550,MIN($G550-J550,K550-J550)*INDEX('2018_commission_structure-Start'!$A$21:$I$24,MATCH(calcs!$D550,'2018_commission_structure-Start'!$A$21:$A$24,0),MATCH(calcs!Q$1,'2018_commission_structure-Start'!$A$21:$I$21,0)),0)</f>
        <v>0</v>
      </c>
      <c r="R550" s="6">
        <f>IF(G550&gt;K550,(G550-K550)*INDEX('2018_commission_structure-Start'!$A$21:$I$24,MATCH(calcs!$D550,'2018_commission_structure-Start'!$A$21:$A$24,0),MATCH(calcs!R$1,'2018_commission_structure-Start'!$A$21:$I$21,0)),0)</f>
        <v>0</v>
      </c>
      <c r="S550" s="6">
        <f t="shared" si="62"/>
        <v>115208.26</v>
      </c>
      <c r="T550" s="6">
        <f t="shared" si="58"/>
        <v>192951.26</v>
      </c>
    </row>
    <row r="551" spans="1:20" x14ac:dyDescent="0.3">
      <c r="A551">
        <v>4328154427</v>
      </c>
      <c r="B551" t="s">
        <v>1079</v>
      </c>
      <c r="C551" t="s">
        <v>1080</v>
      </c>
      <c r="D551" t="s">
        <v>7</v>
      </c>
      <c r="E551" s="2">
        <v>34691</v>
      </c>
      <c r="F551">
        <f>COUNTIF(deals_closed!D:D,base_salary!A551)</f>
        <v>20</v>
      </c>
      <c r="G551" s="2">
        <f>SUMIF(deals_closed!D:D,calcs!A551,deals_closed!C:C)</f>
        <v>637072</v>
      </c>
      <c r="H551" s="2">
        <f>VLOOKUP(D551,'2018_commission_structure-Start'!$A$21:$I$24,9,FALSE)</f>
        <v>500000</v>
      </c>
      <c r="I551" s="6">
        <f t="shared" si="59"/>
        <v>625000</v>
      </c>
      <c r="J551" s="9">
        <f t="shared" si="60"/>
        <v>750000</v>
      </c>
      <c r="K551" s="9">
        <f t="shared" si="61"/>
        <v>1000000</v>
      </c>
      <c r="L551" s="8">
        <f t="shared" si="56"/>
        <v>1.2741439999999999</v>
      </c>
      <c r="M551" t="str">
        <f t="shared" si="57"/>
        <v>125-150%</v>
      </c>
      <c r="N551" s="6">
        <f>MIN(H551,G551)*INDEX('2018_commission_structure-Start'!$A$21:$I$24,MATCH(calcs!$D551,'2018_commission_structure-Start'!$A$21:$A$24,0),MATCH(calcs!N$1,'2018_commission_structure-Start'!$A$21:$I$21,0))</f>
        <v>50000</v>
      </c>
      <c r="O551" s="2">
        <f>IF($G551&gt;H551,MIN($G551-H551,I551-H551)*INDEX('2018_commission_structure-Start'!$A$21:$I$24,MATCH(calcs!$D551,'2018_commission_structure-Start'!$A$21:$A$24,0),MATCH(calcs!O$1,'2018_commission_structure-Start'!$A$21:$I$21,0)),0)</f>
        <v>18750</v>
      </c>
      <c r="P551" s="2">
        <f>IF($G551&gt;I551,MIN($G551-I551,J551-I551)*INDEX('2018_commission_structure-Start'!$A$21:$I$24,MATCH(calcs!$D551,'2018_commission_structure-Start'!$A$21:$A$24,0),MATCH(calcs!P$1,'2018_commission_structure-Start'!$A$21:$I$21,0)),0)</f>
        <v>2172.96</v>
      </c>
      <c r="Q551" s="2">
        <f>IF($G551&gt;J551,MIN($G551-J551,K551-J551)*INDEX('2018_commission_structure-Start'!$A$21:$I$24,MATCH(calcs!$D551,'2018_commission_structure-Start'!$A$21:$A$24,0),MATCH(calcs!Q$1,'2018_commission_structure-Start'!$A$21:$I$21,0)),0)</f>
        <v>0</v>
      </c>
      <c r="R551" s="6">
        <f>IF(G551&gt;K551,(G551-K551)*INDEX('2018_commission_structure-Start'!$A$21:$I$24,MATCH(calcs!$D551,'2018_commission_structure-Start'!$A$21:$A$24,0),MATCH(calcs!R$1,'2018_commission_structure-Start'!$A$21:$I$21,0)),0)</f>
        <v>0</v>
      </c>
      <c r="S551" s="6">
        <f t="shared" si="62"/>
        <v>70922.960000000006</v>
      </c>
      <c r="T551" s="6">
        <f t="shared" si="58"/>
        <v>105613.96</v>
      </c>
    </row>
    <row r="552" spans="1:20" x14ac:dyDescent="0.3">
      <c r="A552">
        <v>5077974136</v>
      </c>
      <c r="B552" t="s">
        <v>1081</v>
      </c>
      <c r="C552" t="s">
        <v>1082</v>
      </c>
      <c r="D552" t="s">
        <v>10</v>
      </c>
      <c r="E552" s="2">
        <v>94733</v>
      </c>
      <c r="F552">
        <f>COUNTIF(deals_closed!D:D,base_salary!A552)</f>
        <v>19</v>
      </c>
      <c r="G552" s="2">
        <f>SUMIF(deals_closed!D:D,calcs!A552,deals_closed!C:C)</f>
        <v>596790</v>
      </c>
      <c r="H552" s="2">
        <f>VLOOKUP(D552,'2018_commission_structure-Start'!$A$21:$I$24,9,FALSE)</f>
        <v>750000</v>
      </c>
      <c r="I552" s="6">
        <f t="shared" si="59"/>
        <v>937500</v>
      </c>
      <c r="J552" s="9">
        <f t="shared" si="60"/>
        <v>1125000</v>
      </c>
      <c r="K552" s="9">
        <f t="shared" si="61"/>
        <v>1500000</v>
      </c>
      <c r="L552" s="8">
        <f t="shared" si="56"/>
        <v>0.79571999999999998</v>
      </c>
      <c r="M552" t="str">
        <f t="shared" si="57"/>
        <v>0-100%</v>
      </c>
      <c r="N552" s="6">
        <f>MIN(H552,G552)*INDEX('2018_commission_structure-Start'!$A$21:$I$24,MATCH(calcs!$D552,'2018_commission_structure-Start'!$A$21:$A$24,0),MATCH(calcs!N$1,'2018_commission_structure-Start'!$A$21:$I$21,0))</f>
        <v>89518.5</v>
      </c>
      <c r="O552" s="2">
        <f>IF($G552&gt;H552,MIN($G552-H552,I552-H552)*INDEX('2018_commission_structure-Start'!$A$21:$I$24,MATCH(calcs!$D552,'2018_commission_structure-Start'!$A$21:$A$24,0),MATCH(calcs!O$1,'2018_commission_structure-Start'!$A$21:$I$21,0)),0)</f>
        <v>0</v>
      </c>
      <c r="P552" s="2">
        <f>IF($G552&gt;I552,MIN($G552-I552,J552-I552)*INDEX('2018_commission_structure-Start'!$A$21:$I$24,MATCH(calcs!$D552,'2018_commission_structure-Start'!$A$21:$A$24,0),MATCH(calcs!P$1,'2018_commission_structure-Start'!$A$21:$I$21,0)),0)</f>
        <v>0</v>
      </c>
      <c r="Q552" s="2">
        <f>IF($G552&gt;J552,MIN($G552-J552,K552-J552)*INDEX('2018_commission_structure-Start'!$A$21:$I$24,MATCH(calcs!$D552,'2018_commission_structure-Start'!$A$21:$A$24,0),MATCH(calcs!Q$1,'2018_commission_structure-Start'!$A$21:$I$21,0)),0)</f>
        <v>0</v>
      </c>
      <c r="R552" s="6">
        <f>IF(G552&gt;K552,(G552-K552)*INDEX('2018_commission_structure-Start'!$A$21:$I$24,MATCH(calcs!$D552,'2018_commission_structure-Start'!$A$21:$A$24,0),MATCH(calcs!R$1,'2018_commission_structure-Start'!$A$21:$I$21,0)),0)</f>
        <v>0</v>
      </c>
      <c r="S552" s="6">
        <f t="shared" si="62"/>
        <v>89518.5</v>
      </c>
      <c r="T552" s="6">
        <f t="shared" si="58"/>
        <v>184251.5</v>
      </c>
    </row>
    <row r="553" spans="1:20" x14ac:dyDescent="0.3">
      <c r="A553">
        <v>9621331862</v>
      </c>
      <c r="B553" t="s">
        <v>1083</v>
      </c>
      <c r="C553" t="s">
        <v>1084</v>
      </c>
      <c r="D553" t="s">
        <v>10</v>
      </c>
      <c r="E553" s="2">
        <v>91656</v>
      </c>
      <c r="F553">
        <f>COUNTIF(deals_closed!D:D,base_salary!A553)</f>
        <v>14</v>
      </c>
      <c r="G553" s="2">
        <f>SUMIF(deals_closed!D:D,calcs!A553,deals_closed!C:C)</f>
        <v>454708</v>
      </c>
      <c r="H553" s="2">
        <f>VLOOKUP(D553,'2018_commission_structure-Start'!$A$21:$I$24,9,FALSE)</f>
        <v>750000</v>
      </c>
      <c r="I553" s="6">
        <f t="shared" si="59"/>
        <v>937500</v>
      </c>
      <c r="J553" s="9">
        <f t="shared" si="60"/>
        <v>1125000</v>
      </c>
      <c r="K553" s="9">
        <f t="shared" si="61"/>
        <v>1500000</v>
      </c>
      <c r="L553" s="8">
        <f t="shared" si="56"/>
        <v>0.60627733333333333</v>
      </c>
      <c r="M553" t="str">
        <f t="shared" si="57"/>
        <v>0-100%</v>
      </c>
      <c r="N553" s="6">
        <f>MIN(H553,G553)*INDEX('2018_commission_structure-Start'!$A$21:$I$24,MATCH(calcs!$D553,'2018_commission_structure-Start'!$A$21:$A$24,0),MATCH(calcs!N$1,'2018_commission_structure-Start'!$A$21:$I$21,0))</f>
        <v>68206.2</v>
      </c>
      <c r="O553" s="2">
        <f>IF($G553&gt;H553,MIN($G553-H553,I553-H553)*INDEX('2018_commission_structure-Start'!$A$21:$I$24,MATCH(calcs!$D553,'2018_commission_structure-Start'!$A$21:$A$24,0),MATCH(calcs!O$1,'2018_commission_structure-Start'!$A$21:$I$21,0)),0)</f>
        <v>0</v>
      </c>
      <c r="P553" s="2">
        <f>IF($G553&gt;I553,MIN($G553-I553,J553-I553)*INDEX('2018_commission_structure-Start'!$A$21:$I$24,MATCH(calcs!$D553,'2018_commission_structure-Start'!$A$21:$A$24,0),MATCH(calcs!P$1,'2018_commission_structure-Start'!$A$21:$I$21,0)),0)</f>
        <v>0</v>
      </c>
      <c r="Q553" s="2">
        <f>IF($G553&gt;J553,MIN($G553-J553,K553-J553)*INDEX('2018_commission_structure-Start'!$A$21:$I$24,MATCH(calcs!$D553,'2018_commission_structure-Start'!$A$21:$A$24,0),MATCH(calcs!Q$1,'2018_commission_structure-Start'!$A$21:$I$21,0)),0)</f>
        <v>0</v>
      </c>
      <c r="R553" s="6">
        <f>IF(G553&gt;K553,(G553-K553)*INDEX('2018_commission_structure-Start'!$A$21:$I$24,MATCH(calcs!$D553,'2018_commission_structure-Start'!$A$21:$A$24,0),MATCH(calcs!R$1,'2018_commission_structure-Start'!$A$21:$I$21,0)),0)</f>
        <v>0</v>
      </c>
      <c r="S553" s="6">
        <f t="shared" si="62"/>
        <v>68206.2</v>
      </c>
      <c r="T553" s="6">
        <f t="shared" si="58"/>
        <v>159862.20000000001</v>
      </c>
    </row>
    <row r="554" spans="1:20" x14ac:dyDescent="0.3">
      <c r="A554">
        <v>6720857681</v>
      </c>
      <c r="B554" t="s">
        <v>1085</v>
      </c>
      <c r="C554" t="s">
        <v>1086</v>
      </c>
      <c r="D554" t="s">
        <v>29</v>
      </c>
      <c r="E554" s="2">
        <v>73093</v>
      </c>
      <c r="F554">
        <f>COUNTIF(deals_closed!D:D,base_salary!A554)</f>
        <v>22</v>
      </c>
      <c r="G554" s="2">
        <f>SUMIF(deals_closed!D:D,calcs!A554,deals_closed!C:C)</f>
        <v>800141</v>
      </c>
      <c r="H554" s="2">
        <f>VLOOKUP(D554,'2018_commission_structure-Start'!$A$21:$I$24,9,FALSE)</f>
        <v>600000</v>
      </c>
      <c r="I554" s="6">
        <f t="shared" si="59"/>
        <v>750000</v>
      </c>
      <c r="J554" s="9">
        <f t="shared" si="60"/>
        <v>900000</v>
      </c>
      <c r="K554" s="9">
        <f t="shared" si="61"/>
        <v>1200000</v>
      </c>
      <c r="L554" s="8">
        <f t="shared" si="56"/>
        <v>1.3335683333333332</v>
      </c>
      <c r="M554" t="str">
        <f t="shared" si="57"/>
        <v>125-150%</v>
      </c>
      <c r="N554" s="6">
        <f>MIN(H554,G554)*INDEX('2018_commission_structure-Start'!$A$21:$I$24,MATCH(calcs!$D554,'2018_commission_structure-Start'!$A$21:$A$24,0),MATCH(calcs!N$1,'2018_commission_structure-Start'!$A$21:$I$21,0))</f>
        <v>78000</v>
      </c>
      <c r="O554" s="2">
        <f>IF($G554&gt;H554,MIN($G554-H554,I554-H554)*INDEX('2018_commission_structure-Start'!$A$21:$I$24,MATCH(calcs!$D554,'2018_commission_structure-Start'!$A$21:$A$24,0),MATCH(calcs!O$1,'2018_commission_structure-Start'!$A$21:$I$21,0)),0)</f>
        <v>25500.000000000004</v>
      </c>
      <c r="P554" s="2">
        <f>IF($G554&gt;I554,MIN($G554-I554,J554-I554)*INDEX('2018_commission_structure-Start'!$A$21:$I$24,MATCH(calcs!$D554,'2018_commission_structure-Start'!$A$21:$A$24,0),MATCH(calcs!P$1,'2018_commission_structure-Start'!$A$21:$I$21,0)),0)</f>
        <v>10529.609999999999</v>
      </c>
      <c r="Q554" s="2">
        <f>IF($G554&gt;J554,MIN($G554-J554,K554-J554)*INDEX('2018_commission_structure-Start'!$A$21:$I$24,MATCH(calcs!$D554,'2018_commission_structure-Start'!$A$21:$A$24,0),MATCH(calcs!Q$1,'2018_commission_structure-Start'!$A$21:$I$21,0)),0)</f>
        <v>0</v>
      </c>
      <c r="R554" s="6">
        <f>IF(G554&gt;K554,(G554-K554)*INDEX('2018_commission_structure-Start'!$A$21:$I$24,MATCH(calcs!$D554,'2018_commission_structure-Start'!$A$21:$A$24,0),MATCH(calcs!R$1,'2018_commission_structure-Start'!$A$21:$I$21,0)),0)</f>
        <v>0</v>
      </c>
      <c r="S554" s="6">
        <f t="shared" si="62"/>
        <v>114029.61</v>
      </c>
      <c r="T554" s="6">
        <f t="shared" si="58"/>
        <v>187122.61</v>
      </c>
    </row>
    <row r="555" spans="1:20" x14ac:dyDescent="0.3">
      <c r="A555">
        <v>4502817627</v>
      </c>
      <c r="B555" t="s">
        <v>1087</v>
      </c>
      <c r="C555" t="s">
        <v>1088</v>
      </c>
      <c r="D555" t="s">
        <v>7</v>
      </c>
      <c r="E555" s="2">
        <v>63908</v>
      </c>
      <c r="F555">
        <f>COUNTIF(deals_closed!D:D,base_salary!A555)</f>
        <v>17</v>
      </c>
      <c r="G555" s="2">
        <f>SUMIF(deals_closed!D:D,calcs!A555,deals_closed!C:C)</f>
        <v>695501</v>
      </c>
      <c r="H555" s="2">
        <f>VLOOKUP(D555,'2018_commission_structure-Start'!$A$21:$I$24,9,FALSE)</f>
        <v>500000</v>
      </c>
      <c r="I555" s="6">
        <f t="shared" si="59"/>
        <v>625000</v>
      </c>
      <c r="J555" s="9">
        <f t="shared" si="60"/>
        <v>750000</v>
      </c>
      <c r="K555" s="9">
        <f t="shared" si="61"/>
        <v>1000000</v>
      </c>
      <c r="L555" s="8">
        <f t="shared" si="56"/>
        <v>1.3910020000000001</v>
      </c>
      <c r="M555" t="str">
        <f t="shared" si="57"/>
        <v>125-150%</v>
      </c>
      <c r="N555" s="6">
        <f>MIN(H555,G555)*INDEX('2018_commission_structure-Start'!$A$21:$I$24,MATCH(calcs!$D555,'2018_commission_structure-Start'!$A$21:$A$24,0),MATCH(calcs!N$1,'2018_commission_structure-Start'!$A$21:$I$21,0))</f>
        <v>50000</v>
      </c>
      <c r="O555" s="2">
        <f>IF($G555&gt;H555,MIN($G555-H555,I555-H555)*INDEX('2018_commission_structure-Start'!$A$21:$I$24,MATCH(calcs!$D555,'2018_commission_structure-Start'!$A$21:$A$24,0),MATCH(calcs!O$1,'2018_commission_structure-Start'!$A$21:$I$21,0)),0)</f>
        <v>18750</v>
      </c>
      <c r="P555" s="2">
        <f>IF($G555&gt;I555,MIN($G555-I555,J555-I555)*INDEX('2018_commission_structure-Start'!$A$21:$I$24,MATCH(calcs!$D555,'2018_commission_structure-Start'!$A$21:$A$24,0),MATCH(calcs!P$1,'2018_commission_structure-Start'!$A$21:$I$21,0)),0)</f>
        <v>12690.18</v>
      </c>
      <c r="Q555" s="2">
        <f>IF($G555&gt;J555,MIN($G555-J555,K555-J555)*INDEX('2018_commission_structure-Start'!$A$21:$I$24,MATCH(calcs!$D555,'2018_commission_structure-Start'!$A$21:$A$24,0),MATCH(calcs!Q$1,'2018_commission_structure-Start'!$A$21:$I$21,0)),0)</f>
        <v>0</v>
      </c>
      <c r="R555" s="6">
        <f>IF(G555&gt;K555,(G555-K555)*INDEX('2018_commission_structure-Start'!$A$21:$I$24,MATCH(calcs!$D555,'2018_commission_structure-Start'!$A$21:$A$24,0),MATCH(calcs!R$1,'2018_commission_structure-Start'!$A$21:$I$21,0)),0)</f>
        <v>0</v>
      </c>
      <c r="S555" s="6">
        <f t="shared" si="62"/>
        <v>81440.179999999993</v>
      </c>
      <c r="T555" s="6">
        <f t="shared" si="58"/>
        <v>145348.18</v>
      </c>
    </row>
    <row r="556" spans="1:20" x14ac:dyDescent="0.3">
      <c r="A556">
        <v>7794042674</v>
      </c>
      <c r="B556" t="s">
        <v>1089</v>
      </c>
      <c r="C556" t="s">
        <v>1090</v>
      </c>
      <c r="D556" t="s">
        <v>7</v>
      </c>
      <c r="E556" s="2">
        <v>48616</v>
      </c>
      <c r="F556">
        <f>COUNTIF(deals_closed!D:D,base_salary!A556)</f>
        <v>26</v>
      </c>
      <c r="G556" s="2">
        <f>SUMIF(deals_closed!D:D,calcs!A556,deals_closed!C:C)</f>
        <v>937273</v>
      </c>
      <c r="H556" s="2">
        <f>VLOOKUP(D556,'2018_commission_structure-Start'!$A$21:$I$24,9,FALSE)</f>
        <v>500000</v>
      </c>
      <c r="I556" s="6">
        <f t="shared" si="59"/>
        <v>625000</v>
      </c>
      <c r="J556" s="9">
        <f t="shared" si="60"/>
        <v>750000</v>
      </c>
      <c r="K556" s="9">
        <f t="shared" si="61"/>
        <v>1000000</v>
      </c>
      <c r="L556" s="8">
        <f t="shared" si="56"/>
        <v>1.874546</v>
      </c>
      <c r="M556" t="str">
        <f t="shared" si="57"/>
        <v>150-200%</v>
      </c>
      <c r="N556" s="6">
        <f>MIN(H556,G556)*INDEX('2018_commission_structure-Start'!$A$21:$I$24,MATCH(calcs!$D556,'2018_commission_structure-Start'!$A$21:$A$24,0),MATCH(calcs!N$1,'2018_commission_structure-Start'!$A$21:$I$21,0))</f>
        <v>50000</v>
      </c>
      <c r="O556" s="2">
        <f>IF($G556&gt;H556,MIN($G556-H556,I556-H556)*INDEX('2018_commission_structure-Start'!$A$21:$I$24,MATCH(calcs!$D556,'2018_commission_structure-Start'!$A$21:$A$24,0),MATCH(calcs!O$1,'2018_commission_structure-Start'!$A$21:$I$21,0)),0)</f>
        <v>18750</v>
      </c>
      <c r="P556" s="2">
        <f>IF($G556&gt;I556,MIN($G556-I556,J556-I556)*INDEX('2018_commission_structure-Start'!$A$21:$I$24,MATCH(calcs!$D556,'2018_commission_structure-Start'!$A$21:$A$24,0),MATCH(calcs!P$1,'2018_commission_structure-Start'!$A$21:$I$21,0)),0)</f>
        <v>22500</v>
      </c>
      <c r="Q556" s="2">
        <f>IF($G556&gt;J556,MIN($G556-J556,K556-J556)*INDEX('2018_commission_structure-Start'!$A$21:$I$24,MATCH(calcs!$D556,'2018_commission_structure-Start'!$A$21:$A$24,0),MATCH(calcs!Q$1,'2018_commission_structure-Start'!$A$21:$I$21,0)),0)</f>
        <v>41200.06</v>
      </c>
      <c r="R556" s="6">
        <f>IF(G556&gt;K556,(G556-K556)*INDEX('2018_commission_structure-Start'!$A$21:$I$24,MATCH(calcs!$D556,'2018_commission_structure-Start'!$A$21:$A$24,0),MATCH(calcs!R$1,'2018_commission_structure-Start'!$A$21:$I$21,0)),0)</f>
        <v>0</v>
      </c>
      <c r="S556" s="6">
        <f t="shared" si="62"/>
        <v>132450.06</v>
      </c>
      <c r="T556" s="6">
        <f t="shared" si="58"/>
        <v>181066.06</v>
      </c>
    </row>
    <row r="557" spans="1:20" x14ac:dyDescent="0.3">
      <c r="A557">
        <v>7637608875</v>
      </c>
      <c r="B557" t="s">
        <v>1091</v>
      </c>
      <c r="C557" t="s">
        <v>1092</v>
      </c>
      <c r="D557" t="s">
        <v>7</v>
      </c>
      <c r="E557" s="2">
        <v>49539</v>
      </c>
      <c r="F557">
        <f>COUNTIF(deals_closed!D:D,base_salary!A557)</f>
        <v>20</v>
      </c>
      <c r="G557" s="2">
        <f>SUMIF(deals_closed!D:D,calcs!A557,deals_closed!C:C)</f>
        <v>712930</v>
      </c>
      <c r="H557" s="2">
        <f>VLOOKUP(D557,'2018_commission_structure-Start'!$A$21:$I$24,9,FALSE)</f>
        <v>500000</v>
      </c>
      <c r="I557" s="6">
        <f t="shared" si="59"/>
        <v>625000</v>
      </c>
      <c r="J557" s="9">
        <f t="shared" si="60"/>
        <v>750000</v>
      </c>
      <c r="K557" s="9">
        <f t="shared" si="61"/>
        <v>1000000</v>
      </c>
      <c r="L557" s="8">
        <f t="shared" si="56"/>
        <v>1.4258599999999999</v>
      </c>
      <c r="M557" t="str">
        <f t="shared" si="57"/>
        <v>125-150%</v>
      </c>
      <c r="N557" s="6">
        <f>MIN(H557,G557)*INDEX('2018_commission_structure-Start'!$A$21:$I$24,MATCH(calcs!$D557,'2018_commission_structure-Start'!$A$21:$A$24,0),MATCH(calcs!N$1,'2018_commission_structure-Start'!$A$21:$I$21,0))</f>
        <v>50000</v>
      </c>
      <c r="O557" s="2">
        <f>IF($G557&gt;H557,MIN($G557-H557,I557-H557)*INDEX('2018_commission_structure-Start'!$A$21:$I$24,MATCH(calcs!$D557,'2018_commission_structure-Start'!$A$21:$A$24,0),MATCH(calcs!O$1,'2018_commission_structure-Start'!$A$21:$I$21,0)),0)</f>
        <v>18750</v>
      </c>
      <c r="P557" s="2">
        <f>IF($G557&gt;I557,MIN($G557-I557,J557-I557)*INDEX('2018_commission_structure-Start'!$A$21:$I$24,MATCH(calcs!$D557,'2018_commission_structure-Start'!$A$21:$A$24,0),MATCH(calcs!P$1,'2018_commission_structure-Start'!$A$21:$I$21,0)),0)</f>
        <v>15827.4</v>
      </c>
      <c r="Q557" s="2">
        <f>IF($G557&gt;J557,MIN($G557-J557,K557-J557)*INDEX('2018_commission_structure-Start'!$A$21:$I$24,MATCH(calcs!$D557,'2018_commission_structure-Start'!$A$21:$A$24,0),MATCH(calcs!Q$1,'2018_commission_structure-Start'!$A$21:$I$21,0)),0)</f>
        <v>0</v>
      </c>
      <c r="R557" s="6">
        <f>IF(G557&gt;K557,(G557-K557)*INDEX('2018_commission_structure-Start'!$A$21:$I$24,MATCH(calcs!$D557,'2018_commission_structure-Start'!$A$21:$A$24,0),MATCH(calcs!R$1,'2018_commission_structure-Start'!$A$21:$I$21,0)),0)</f>
        <v>0</v>
      </c>
      <c r="S557" s="6">
        <f t="shared" si="62"/>
        <v>84577.4</v>
      </c>
      <c r="T557" s="6">
        <f t="shared" si="58"/>
        <v>134116.4</v>
      </c>
    </row>
    <row r="558" spans="1:20" x14ac:dyDescent="0.3">
      <c r="A558">
        <v>2411473303</v>
      </c>
      <c r="B558" t="s">
        <v>1093</v>
      </c>
      <c r="C558" t="s">
        <v>395</v>
      </c>
      <c r="D558" t="s">
        <v>29</v>
      </c>
      <c r="E558" s="2">
        <v>76803</v>
      </c>
      <c r="F558">
        <f>COUNTIF(deals_closed!D:D,base_salary!A558)</f>
        <v>14</v>
      </c>
      <c r="G558" s="2">
        <f>SUMIF(deals_closed!D:D,calcs!A558,deals_closed!C:C)</f>
        <v>480741</v>
      </c>
      <c r="H558" s="2">
        <f>VLOOKUP(D558,'2018_commission_structure-Start'!$A$21:$I$24,9,FALSE)</f>
        <v>600000</v>
      </c>
      <c r="I558" s="6">
        <f t="shared" si="59"/>
        <v>750000</v>
      </c>
      <c r="J558" s="9">
        <f t="shared" si="60"/>
        <v>900000</v>
      </c>
      <c r="K558" s="9">
        <f t="shared" si="61"/>
        <v>1200000</v>
      </c>
      <c r="L558" s="8">
        <f t="shared" si="56"/>
        <v>0.80123500000000003</v>
      </c>
      <c r="M558" t="str">
        <f t="shared" si="57"/>
        <v>0-100%</v>
      </c>
      <c r="N558" s="6">
        <f>MIN(H558,G558)*INDEX('2018_commission_structure-Start'!$A$21:$I$24,MATCH(calcs!$D558,'2018_commission_structure-Start'!$A$21:$A$24,0),MATCH(calcs!N$1,'2018_commission_structure-Start'!$A$21:$I$21,0))</f>
        <v>62496.33</v>
      </c>
      <c r="O558" s="2">
        <f>IF($G558&gt;H558,MIN($G558-H558,I558-H558)*INDEX('2018_commission_structure-Start'!$A$21:$I$24,MATCH(calcs!$D558,'2018_commission_structure-Start'!$A$21:$A$24,0),MATCH(calcs!O$1,'2018_commission_structure-Start'!$A$21:$I$21,0)),0)</f>
        <v>0</v>
      </c>
      <c r="P558" s="2">
        <f>IF($G558&gt;I558,MIN($G558-I558,J558-I558)*INDEX('2018_commission_structure-Start'!$A$21:$I$24,MATCH(calcs!$D558,'2018_commission_structure-Start'!$A$21:$A$24,0),MATCH(calcs!P$1,'2018_commission_structure-Start'!$A$21:$I$21,0)),0)</f>
        <v>0</v>
      </c>
      <c r="Q558" s="2">
        <f>IF($G558&gt;J558,MIN($G558-J558,K558-J558)*INDEX('2018_commission_structure-Start'!$A$21:$I$24,MATCH(calcs!$D558,'2018_commission_structure-Start'!$A$21:$A$24,0),MATCH(calcs!Q$1,'2018_commission_structure-Start'!$A$21:$I$21,0)),0)</f>
        <v>0</v>
      </c>
      <c r="R558" s="6">
        <f>IF(G558&gt;K558,(G558-K558)*INDEX('2018_commission_structure-Start'!$A$21:$I$24,MATCH(calcs!$D558,'2018_commission_structure-Start'!$A$21:$A$24,0),MATCH(calcs!R$1,'2018_commission_structure-Start'!$A$21:$I$21,0)),0)</f>
        <v>0</v>
      </c>
      <c r="S558" s="6">
        <f t="shared" si="62"/>
        <v>62496.33</v>
      </c>
      <c r="T558" s="6">
        <f t="shared" si="58"/>
        <v>139299.33000000002</v>
      </c>
    </row>
    <row r="559" spans="1:20" x14ac:dyDescent="0.3">
      <c r="A559">
        <v>9369490930</v>
      </c>
      <c r="B559" t="s">
        <v>1094</v>
      </c>
      <c r="C559" t="s">
        <v>1095</v>
      </c>
      <c r="D559" t="s">
        <v>7</v>
      </c>
      <c r="E559" s="2">
        <v>47086</v>
      </c>
      <c r="F559">
        <f>COUNTIF(deals_closed!D:D,base_salary!A559)</f>
        <v>14</v>
      </c>
      <c r="G559" s="2">
        <f>SUMIF(deals_closed!D:D,calcs!A559,deals_closed!C:C)</f>
        <v>445836</v>
      </c>
      <c r="H559" s="2">
        <f>VLOOKUP(D559,'2018_commission_structure-Start'!$A$21:$I$24,9,FALSE)</f>
        <v>500000</v>
      </c>
      <c r="I559" s="6">
        <f t="shared" si="59"/>
        <v>625000</v>
      </c>
      <c r="J559" s="9">
        <f t="shared" si="60"/>
        <v>750000</v>
      </c>
      <c r="K559" s="9">
        <f t="shared" si="61"/>
        <v>1000000</v>
      </c>
      <c r="L559" s="8">
        <f t="shared" si="56"/>
        <v>0.89167200000000002</v>
      </c>
      <c r="M559" t="str">
        <f t="shared" si="57"/>
        <v>0-100%</v>
      </c>
      <c r="N559" s="6">
        <f>MIN(H559,G559)*INDEX('2018_commission_structure-Start'!$A$21:$I$24,MATCH(calcs!$D559,'2018_commission_structure-Start'!$A$21:$A$24,0),MATCH(calcs!N$1,'2018_commission_structure-Start'!$A$21:$I$21,0))</f>
        <v>44583.600000000006</v>
      </c>
      <c r="O559" s="2">
        <f>IF($G559&gt;H559,MIN($G559-H559,I559-H559)*INDEX('2018_commission_structure-Start'!$A$21:$I$24,MATCH(calcs!$D559,'2018_commission_structure-Start'!$A$21:$A$24,0),MATCH(calcs!O$1,'2018_commission_structure-Start'!$A$21:$I$21,0)),0)</f>
        <v>0</v>
      </c>
      <c r="P559" s="2">
        <f>IF($G559&gt;I559,MIN($G559-I559,J559-I559)*INDEX('2018_commission_structure-Start'!$A$21:$I$24,MATCH(calcs!$D559,'2018_commission_structure-Start'!$A$21:$A$24,0),MATCH(calcs!P$1,'2018_commission_structure-Start'!$A$21:$I$21,0)),0)</f>
        <v>0</v>
      </c>
      <c r="Q559" s="2">
        <f>IF($G559&gt;J559,MIN($G559-J559,K559-J559)*INDEX('2018_commission_structure-Start'!$A$21:$I$24,MATCH(calcs!$D559,'2018_commission_structure-Start'!$A$21:$A$24,0),MATCH(calcs!Q$1,'2018_commission_structure-Start'!$A$21:$I$21,0)),0)</f>
        <v>0</v>
      </c>
      <c r="R559" s="6">
        <f>IF(G559&gt;K559,(G559-K559)*INDEX('2018_commission_structure-Start'!$A$21:$I$24,MATCH(calcs!$D559,'2018_commission_structure-Start'!$A$21:$A$24,0),MATCH(calcs!R$1,'2018_commission_structure-Start'!$A$21:$I$21,0)),0)</f>
        <v>0</v>
      </c>
      <c r="S559" s="6">
        <f t="shared" si="62"/>
        <v>44583.600000000006</v>
      </c>
      <c r="T559" s="6">
        <f t="shared" si="58"/>
        <v>91669.6</v>
      </c>
    </row>
    <row r="560" spans="1:20" x14ac:dyDescent="0.3">
      <c r="A560">
        <v>1252810490</v>
      </c>
      <c r="B560" t="s">
        <v>1096</v>
      </c>
      <c r="C560" t="s">
        <v>1097</v>
      </c>
      <c r="D560" t="s">
        <v>10</v>
      </c>
      <c r="E560" s="2">
        <v>89013</v>
      </c>
      <c r="F560">
        <f>COUNTIF(deals_closed!D:D,base_salary!A560)</f>
        <v>11</v>
      </c>
      <c r="G560" s="2">
        <f>SUMIF(deals_closed!D:D,calcs!A560,deals_closed!C:C)</f>
        <v>381274</v>
      </c>
      <c r="H560" s="2">
        <f>VLOOKUP(D560,'2018_commission_structure-Start'!$A$21:$I$24,9,FALSE)</f>
        <v>750000</v>
      </c>
      <c r="I560" s="6">
        <f t="shared" si="59"/>
        <v>937500</v>
      </c>
      <c r="J560" s="9">
        <f t="shared" si="60"/>
        <v>1125000</v>
      </c>
      <c r="K560" s="9">
        <f t="shared" si="61"/>
        <v>1500000</v>
      </c>
      <c r="L560" s="8">
        <f t="shared" si="56"/>
        <v>0.50836533333333334</v>
      </c>
      <c r="M560" t="str">
        <f t="shared" si="57"/>
        <v>0-100%</v>
      </c>
      <c r="N560" s="6">
        <f>MIN(H560,G560)*INDEX('2018_commission_structure-Start'!$A$21:$I$24,MATCH(calcs!$D560,'2018_commission_structure-Start'!$A$21:$A$24,0),MATCH(calcs!N$1,'2018_commission_structure-Start'!$A$21:$I$21,0))</f>
        <v>57191.1</v>
      </c>
      <c r="O560" s="2">
        <f>IF($G560&gt;H560,MIN($G560-H560,I560-H560)*INDEX('2018_commission_structure-Start'!$A$21:$I$24,MATCH(calcs!$D560,'2018_commission_structure-Start'!$A$21:$A$24,0),MATCH(calcs!O$1,'2018_commission_structure-Start'!$A$21:$I$21,0)),0)</f>
        <v>0</v>
      </c>
      <c r="P560" s="2">
        <f>IF($G560&gt;I560,MIN($G560-I560,J560-I560)*INDEX('2018_commission_structure-Start'!$A$21:$I$24,MATCH(calcs!$D560,'2018_commission_structure-Start'!$A$21:$A$24,0),MATCH(calcs!P$1,'2018_commission_structure-Start'!$A$21:$I$21,0)),0)</f>
        <v>0</v>
      </c>
      <c r="Q560" s="2">
        <f>IF($G560&gt;J560,MIN($G560-J560,K560-J560)*INDEX('2018_commission_structure-Start'!$A$21:$I$24,MATCH(calcs!$D560,'2018_commission_structure-Start'!$A$21:$A$24,0),MATCH(calcs!Q$1,'2018_commission_structure-Start'!$A$21:$I$21,0)),0)</f>
        <v>0</v>
      </c>
      <c r="R560" s="6">
        <f>IF(G560&gt;K560,(G560-K560)*INDEX('2018_commission_structure-Start'!$A$21:$I$24,MATCH(calcs!$D560,'2018_commission_structure-Start'!$A$21:$A$24,0),MATCH(calcs!R$1,'2018_commission_structure-Start'!$A$21:$I$21,0)),0)</f>
        <v>0</v>
      </c>
      <c r="S560" s="6">
        <f t="shared" si="62"/>
        <v>57191.1</v>
      </c>
      <c r="T560" s="6">
        <f t="shared" si="58"/>
        <v>146204.1</v>
      </c>
    </row>
    <row r="561" spans="1:20" x14ac:dyDescent="0.3">
      <c r="A561">
        <v>7760701055</v>
      </c>
      <c r="B561" t="s">
        <v>1098</v>
      </c>
      <c r="C561" t="s">
        <v>1099</v>
      </c>
      <c r="D561" t="s">
        <v>29</v>
      </c>
      <c r="E561" s="2">
        <v>63518</v>
      </c>
      <c r="F561">
        <f>COUNTIF(deals_closed!D:D,base_salary!A561)</f>
        <v>24</v>
      </c>
      <c r="G561" s="2">
        <f>SUMIF(deals_closed!D:D,calcs!A561,deals_closed!C:C)</f>
        <v>820444</v>
      </c>
      <c r="H561" s="2">
        <f>VLOOKUP(D561,'2018_commission_structure-Start'!$A$21:$I$24,9,FALSE)</f>
        <v>600000</v>
      </c>
      <c r="I561" s="6">
        <f t="shared" si="59"/>
        <v>750000</v>
      </c>
      <c r="J561" s="9">
        <f t="shared" si="60"/>
        <v>900000</v>
      </c>
      <c r="K561" s="9">
        <f t="shared" si="61"/>
        <v>1200000</v>
      </c>
      <c r="L561" s="8">
        <f t="shared" si="56"/>
        <v>1.3674066666666667</v>
      </c>
      <c r="M561" t="str">
        <f t="shared" si="57"/>
        <v>125-150%</v>
      </c>
      <c r="N561" s="6">
        <f>MIN(H561,G561)*INDEX('2018_commission_structure-Start'!$A$21:$I$24,MATCH(calcs!$D561,'2018_commission_structure-Start'!$A$21:$A$24,0),MATCH(calcs!N$1,'2018_commission_structure-Start'!$A$21:$I$21,0))</f>
        <v>78000</v>
      </c>
      <c r="O561" s="2">
        <f>IF($G561&gt;H561,MIN($G561-H561,I561-H561)*INDEX('2018_commission_structure-Start'!$A$21:$I$24,MATCH(calcs!$D561,'2018_commission_structure-Start'!$A$21:$A$24,0),MATCH(calcs!O$1,'2018_commission_structure-Start'!$A$21:$I$21,0)),0)</f>
        <v>25500.000000000004</v>
      </c>
      <c r="P561" s="2">
        <f>IF($G561&gt;I561,MIN($G561-I561,J561-I561)*INDEX('2018_commission_structure-Start'!$A$21:$I$24,MATCH(calcs!$D561,'2018_commission_structure-Start'!$A$21:$A$24,0),MATCH(calcs!P$1,'2018_commission_structure-Start'!$A$21:$I$21,0)),0)</f>
        <v>14793.24</v>
      </c>
      <c r="Q561" s="2">
        <f>IF($G561&gt;J561,MIN($G561-J561,K561-J561)*INDEX('2018_commission_structure-Start'!$A$21:$I$24,MATCH(calcs!$D561,'2018_commission_structure-Start'!$A$21:$A$24,0),MATCH(calcs!Q$1,'2018_commission_structure-Start'!$A$21:$I$21,0)),0)</f>
        <v>0</v>
      </c>
      <c r="R561" s="6">
        <f>IF(G561&gt;K561,(G561-K561)*INDEX('2018_commission_structure-Start'!$A$21:$I$24,MATCH(calcs!$D561,'2018_commission_structure-Start'!$A$21:$A$24,0),MATCH(calcs!R$1,'2018_commission_structure-Start'!$A$21:$I$21,0)),0)</f>
        <v>0</v>
      </c>
      <c r="S561" s="6">
        <f t="shared" si="62"/>
        <v>118293.24</v>
      </c>
      <c r="T561" s="6">
        <f t="shared" si="58"/>
        <v>181811.24</v>
      </c>
    </row>
    <row r="562" spans="1:20" x14ac:dyDescent="0.3">
      <c r="A562">
        <v>8099854152</v>
      </c>
      <c r="B562" t="s">
        <v>925</v>
      </c>
      <c r="C562" t="s">
        <v>1100</v>
      </c>
      <c r="D562" t="s">
        <v>7</v>
      </c>
      <c r="E562" s="2">
        <v>33576</v>
      </c>
      <c r="F562">
        <f>COUNTIF(deals_closed!D:D,base_salary!A562)</f>
        <v>20</v>
      </c>
      <c r="G562" s="2">
        <f>SUMIF(deals_closed!D:D,calcs!A562,deals_closed!C:C)</f>
        <v>729765</v>
      </c>
      <c r="H562" s="2">
        <f>VLOOKUP(D562,'2018_commission_structure-Start'!$A$21:$I$24,9,FALSE)</f>
        <v>500000</v>
      </c>
      <c r="I562" s="6">
        <f t="shared" si="59"/>
        <v>625000</v>
      </c>
      <c r="J562" s="9">
        <f t="shared" si="60"/>
        <v>750000</v>
      </c>
      <c r="K562" s="9">
        <f t="shared" si="61"/>
        <v>1000000</v>
      </c>
      <c r="L562" s="8">
        <f t="shared" si="56"/>
        <v>1.45953</v>
      </c>
      <c r="M562" t="str">
        <f t="shared" si="57"/>
        <v>125-150%</v>
      </c>
      <c r="N562" s="6">
        <f>MIN(H562,G562)*INDEX('2018_commission_structure-Start'!$A$21:$I$24,MATCH(calcs!$D562,'2018_commission_structure-Start'!$A$21:$A$24,0),MATCH(calcs!N$1,'2018_commission_structure-Start'!$A$21:$I$21,0))</f>
        <v>50000</v>
      </c>
      <c r="O562" s="2">
        <f>IF($G562&gt;H562,MIN($G562-H562,I562-H562)*INDEX('2018_commission_structure-Start'!$A$21:$I$24,MATCH(calcs!$D562,'2018_commission_structure-Start'!$A$21:$A$24,0),MATCH(calcs!O$1,'2018_commission_structure-Start'!$A$21:$I$21,0)),0)</f>
        <v>18750</v>
      </c>
      <c r="P562" s="2">
        <f>IF($G562&gt;I562,MIN($G562-I562,J562-I562)*INDEX('2018_commission_structure-Start'!$A$21:$I$24,MATCH(calcs!$D562,'2018_commission_structure-Start'!$A$21:$A$24,0),MATCH(calcs!P$1,'2018_commission_structure-Start'!$A$21:$I$21,0)),0)</f>
        <v>18857.7</v>
      </c>
      <c r="Q562" s="2">
        <f>IF($G562&gt;J562,MIN($G562-J562,K562-J562)*INDEX('2018_commission_structure-Start'!$A$21:$I$24,MATCH(calcs!$D562,'2018_commission_structure-Start'!$A$21:$A$24,0),MATCH(calcs!Q$1,'2018_commission_structure-Start'!$A$21:$I$21,0)),0)</f>
        <v>0</v>
      </c>
      <c r="R562" s="6">
        <f>IF(G562&gt;K562,(G562-K562)*INDEX('2018_commission_structure-Start'!$A$21:$I$24,MATCH(calcs!$D562,'2018_commission_structure-Start'!$A$21:$A$24,0),MATCH(calcs!R$1,'2018_commission_structure-Start'!$A$21:$I$21,0)),0)</f>
        <v>0</v>
      </c>
      <c r="S562" s="6">
        <f t="shared" si="62"/>
        <v>87607.7</v>
      </c>
      <c r="T562" s="6">
        <f t="shared" si="58"/>
        <v>121183.7</v>
      </c>
    </row>
    <row r="563" spans="1:20" x14ac:dyDescent="0.3">
      <c r="A563">
        <v>5623930522</v>
      </c>
      <c r="B563" t="s">
        <v>1101</v>
      </c>
      <c r="C563" t="s">
        <v>1102</v>
      </c>
      <c r="D563" t="s">
        <v>10</v>
      </c>
      <c r="E563" s="2">
        <v>80442</v>
      </c>
      <c r="F563">
        <f>COUNTIF(deals_closed!D:D,base_salary!A563)</f>
        <v>24</v>
      </c>
      <c r="G563" s="2">
        <f>SUMIF(deals_closed!D:D,calcs!A563,deals_closed!C:C)</f>
        <v>850684</v>
      </c>
      <c r="H563" s="2">
        <f>VLOOKUP(D563,'2018_commission_structure-Start'!$A$21:$I$24,9,FALSE)</f>
        <v>750000</v>
      </c>
      <c r="I563" s="6">
        <f t="shared" si="59"/>
        <v>937500</v>
      </c>
      <c r="J563" s="9">
        <f t="shared" si="60"/>
        <v>1125000</v>
      </c>
      <c r="K563" s="9">
        <f t="shared" si="61"/>
        <v>1500000</v>
      </c>
      <c r="L563" s="8">
        <f t="shared" si="56"/>
        <v>1.1342453333333333</v>
      </c>
      <c r="M563" t="str">
        <f t="shared" si="57"/>
        <v>100-125%</v>
      </c>
      <c r="N563" s="6">
        <f>MIN(H563,G563)*INDEX('2018_commission_structure-Start'!$A$21:$I$24,MATCH(calcs!$D563,'2018_commission_structure-Start'!$A$21:$A$24,0),MATCH(calcs!N$1,'2018_commission_structure-Start'!$A$21:$I$21,0))</f>
        <v>112500</v>
      </c>
      <c r="O563" s="2">
        <f>IF($G563&gt;H563,MIN($G563-H563,I563-H563)*INDEX('2018_commission_structure-Start'!$A$21:$I$24,MATCH(calcs!$D563,'2018_commission_structure-Start'!$A$21:$A$24,0),MATCH(calcs!O$1,'2018_commission_structure-Start'!$A$21:$I$21,0)),0)</f>
        <v>19129.96</v>
      </c>
      <c r="P563" s="2">
        <f>IF($G563&gt;I563,MIN($G563-I563,J563-I563)*INDEX('2018_commission_structure-Start'!$A$21:$I$24,MATCH(calcs!$D563,'2018_commission_structure-Start'!$A$21:$A$24,0),MATCH(calcs!P$1,'2018_commission_structure-Start'!$A$21:$I$21,0)),0)</f>
        <v>0</v>
      </c>
      <c r="Q563" s="2">
        <f>IF($G563&gt;J563,MIN($G563-J563,K563-J563)*INDEX('2018_commission_structure-Start'!$A$21:$I$24,MATCH(calcs!$D563,'2018_commission_structure-Start'!$A$21:$A$24,0),MATCH(calcs!Q$1,'2018_commission_structure-Start'!$A$21:$I$21,0)),0)</f>
        <v>0</v>
      </c>
      <c r="R563" s="6">
        <f>IF(G563&gt;K563,(G563-K563)*INDEX('2018_commission_structure-Start'!$A$21:$I$24,MATCH(calcs!$D563,'2018_commission_structure-Start'!$A$21:$A$24,0),MATCH(calcs!R$1,'2018_commission_structure-Start'!$A$21:$I$21,0)),0)</f>
        <v>0</v>
      </c>
      <c r="S563" s="6">
        <f t="shared" si="62"/>
        <v>131629.96</v>
      </c>
      <c r="T563" s="6">
        <f t="shared" si="58"/>
        <v>212071.96</v>
      </c>
    </row>
    <row r="564" spans="1:20" x14ac:dyDescent="0.3">
      <c r="A564">
        <v>3060876401</v>
      </c>
      <c r="B564" t="s">
        <v>1103</v>
      </c>
      <c r="C564" t="s">
        <v>1104</v>
      </c>
      <c r="D564" t="s">
        <v>7</v>
      </c>
      <c r="E564" s="2">
        <v>41863</v>
      </c>
      <c r="F564">
        <f>COUNTIF(deals_closed!D:D,base_salary!A564)</f>
        <v>25</v>
      </c>
      <c r="G564" s="2">
        <f>SUMIF(deals_closed!D:D,calcs!A564,deals_closed!C:C)</f>
        <v>775801</v>
      </c>
      <c r="H564" s="2">
        <f>VLOOKUP(D564,'2018_commission_structure-Start'!$A$21:$I$24,9,FALSE)</f>
        <v>500000</v>
      </c>
      <c r="I564" s="6">
        <f t="shared" si="59"/>
        <v>625000</v>
      </c>
      <c r="J564" s="9">
        <f t="shared" si="60"/>
        <v>750000</v>
      </c>
      <c r="K564" s="9">
        <f t="shared" si="61"/>
        <v>1000000</v>
      </c>
      <c r="L564" s="8">
        <f t="shared" si="56"/>
        <v>1.5516019999999999</v>
      </c>
      <c r="M564" t="str">
        <f t="shared" si="57"/>
        <v>150-200%</v>
      </c>
      <c r="N564" s="6">
        <f>MIN(H564,G564)*INDEX('2018_commission_structure-Start'!$A$21:$I$24,MATCH(calcs!$D564,'2018_commission_structure-Start'!$A$21:$A$24,0),MATCH(calcs!N$1,'2018_commission_structure-Start'!$A$21:$I$21,0))</f>
        <v>50000</v>
      </c>
      <c r="O564" s="2">
        <f>IF($G564&gt;H564,MIN($G564-H564,I564-H564)*INDEX('2018_commission_structure-Start'!$A$21:$I$24,MATCH(calcs!$D564,'2018_commission_structure-Start'!$A$21:$A$24,0),MATCH(calcs!O$1,'2018_commission_structure-Start'!$A$21:$I$21,0)),0)</f>
        <v>18750</v>
      </c>
      <c r="P564" s="2">
        <f>IF($G564&gt;I564,MIN($G564-I564,J564-I564)*INDEX('2018_commission_structure-Start'!$A$21:$I$24,MATCH(calcs!$D564,'2018_commission_structure-Start'!$A$21:$A$24,0),MATCH(calcs!P$1,'2018_commission_structure-Start'!$A$21:$I$21,0)),0)</f>
        <v>22500</v>
      </c>
      <c r="Q564" s="2">
        <f>IF($G564&gt;J564,MIN($G564-J564,K564-J564)*INDEX('2018_commission_structure-Start'!$A$21:$I$24,MATCH(calcs!$D564,'2018_commission_structure-Start'!$A$21:$A$24,0),MATCH(calcs!Q$1,'2018_commission_structure-Start'!$A$21:$I$21,0)),0)</f>
        <v>5676.22</v>
      </c>
      <c r="R564" s="6">
        <f>IF(G564&gt;K564,(G564-K564)*INDEX('2018_commission_structure-Start'!$A$21:$I$24,MATCH(calcs!$D564,'2018_commission_structure-Start'!$A$21:$A$24,0),MATCH(calcs!R$1,'2018_commission_structure-Start'!$A$21:$I$21,0)),0)</f>
        <v>0</v>
      </c>
      <c r="S564" s="6">
        <f t="shared" si="62"/>
        <v>96926.22</v>
      </c>
      <c r="T564" s="6">
        <f t="shared" si="58"/>
        <v>138789.22</v>
      </c>
    </row>
    <row r="565" spans="1:20" x14ac:dyDescent="0.3">
      <c r="A565">
        <v>960994726</v>
      </c>
      <c r="B565" t="s">
        <v>1105</v>
      </c>
      <c r="C565" t="s">
        <v>372</v>
      </c>
      <c r="D565" t="s">
        <v>29</v>
      </c>
      <c r="E565" s="2">
        <v>76727</v>
      </c>
      <c r="F565">
        <f>COUNTIF(deals_closed!D:D,base_salary!A565)</f>
        <v>20</v>
      </c>
      <c r="G565" s="2">
        <f>SUMIF(deals_closed!D:D,calcs!A565,deals_closed!C:C)</f>
        <v>746897</v>
      </c>
      <c r="H565" s="2">
        <f>VLOOKUP(D565,'2018_commission_structure-Start'!$A$21:$I$24,9,FALSE)</f>
        <v>600000</v>
      </c>
      <c r="I565" s="6">
        <f t="shared" si="59"/>
        <v>750000</v>
      </c>
      <c r="J565" s="9">
        <f t="shared" si="60"/>
        <v>900000</v>
      </c>
      <c r="K565" s="9">
        <f t="shared" si="61"/>
        <v>1200000</v>
      </c>
      <c r="L565" s="8">
        <f t="shared" si="56"/>
        <v>1.2448283333333334</v>
      </c>
      <c r="M565" t="str">
        <f t="shared" si="57"/>
        <v>100-125%</v>
      </c>
      <c r="N565" s="6">
        <f>MIN(H565,G565)*INDEX('2018_commission_structure-Start'!$A$21:$I$24,MATCH(calcs!$D565,'2018_commission_structure-Start'!$A$21:$A$24,0),MATCH(calcs!N$1,'2018_commission_structure-Start'!$A$21:$I$21,0))</f>
        <v>78000</v>
      </c>
      <c r="O565" s="2">
        <f>IF($G565&gt;H565,MIN($G565-H565,I565-H565)*INDEX('2018_commission_structure-Start'!$A$21:$I$24,MATCH(calcs!$D565,'2018_commission_structure-Start'!$A$21:$A$24,0),MATCH(calcs!O$1,'2018_commission_structure-Start'!$A$21:$I$21,0)),0)</f>
        <v>24972.49</v>
      </c>
      <c r="P565" s="2">
        <f>IF($G565&gt;I565,MIN($G565-I565,J565-I565)*INDEX('2018_commission_structure-Start'!$A$21:$I$24,MATCH(calcs!$D565,'2018_commission_structure-Start'!$A$21:$A$24,0),MATCH(calcs!P$1,'2018_commission_structure-Start'!$A$21:$I$21,0)),0)</f>
        <v>0</v>
      </c>
      <c r="Q565" s="2">
        <f>IF($G565&gt;J565,MIN($G565-J565,K565-J565)*INDEX('2018_commission_structure-Start'!$A$21:$I$24,MATCH(calcs!$D565,'2018_commission_structure-Start'!$A$21:$A$24,0),MATCH(calcs!Q$1,'2018_commission_structure-Start'!$A$21:$I$21,0)),0)</f>
        <v>0</v>
      </c>
      <c r="R565" s="6">
        <f>IF(G565&gt;K565,(G565-K565)*INDEX('2018_commission_structure-Start'!$A$21:$I$24,MATCH(calcs!$D565,'2018_commission_structure-Start'!$A$21:$A$24,0),MATCH(calcs!R$1,'2018_commission_structure-Start'!$A$21:$I$21,0)),0)</f>
        <v>0</v>
      </c>
      <c r="S565" s="6">
        <f t="shared" si="62"/>
        <v>102972.49</v>
      </c>
      <c r="T565" s="6">
        <f t="shared" si="58"/>
        <v>179699.49</v>
      </c>
    </row>
    <row r="566" spans="1:20" x14ac:dyDescent="0.3">
      <c r="A566">
        <v>4306425231</v>
      </c>
      <c r="B566" t="s">
        <v>1106</v>
      </c>
      <c r="C566" t="s">
        <v>1107</v>
      </c>
      <c r="D566" t="s">
        <v>7</v>
      </c>
      <c r="E566" s="2">
        <v>44821</v>
      </c>
      <c r="F566">
        <f>COUNTIF(deals_closed!D:D,base_salary!A566)</f>
        <v>18</v>
      </c>
      <c r="G566" s="2">
        <f>SUMIF(deals_closed!D:D,calcs!A566,deals_closed!C:C)</f>
        <v>671362</v>
      </c>
      <c r="H566" s="2">
        <f>VLOOKUP(D566,'2018_commission_structure-Start'!$A$21:$I$24,9,FALSE)</f>
        <v>500000</v>
      </c>
      <c r="I566" s="6">
        <f t="shared" si="59"/>
        <v>625000</v>
      </c>
      <c r="J566" s="9">
        <f t="shared" si="60"/>
        <v>750000</v>
      </c>
      <c r="K566" s="9">
        <f t="shared" si="61"/>
        <v>1000000</v>
      </c>
      <c r="L566" s="8">
        <f t="shared" si="56"/>
        <v>1.342724</v>
      </c>
      <c r="M566" t="str">
        <f t="shared" si="57"/>
        <v>125-150%</v>
      </c>
      <c r="N566" s="6">
        <f>MIN(H566,G566)*INDEX('2018_commission_structure-Start'!$A$21:$I$24,MATCH(calcs!$D566,'2018_commission_structure-Start'!$A$21:$A$24,0),MATCH(calcs!N$1,'2018_commission_structure-Start'!$A$21:$I$21,0))</f>
        <v>50000</v>
      </c>
      <c r="O566" s="2">
        <f>IF($G566&gt;H566,MIN($G566-H566,I566-H566)*INDEX('2018_commission_structure-Start'!$A$21:$I$24,MATCH(calcs!$D566,'2018_commission_structure-Start'!$A$21:$A$24,0),MATCH(calcs!O$1,'2018_commission_structure-Start'!$A$21:$I$21,0)),0)</f>
        <v>18750</v>
      </c>
      <c r="P566" s="2">
        <f>IF($G566&gt;I566,MIN($G566-I566,J566-I566)*INDEX('2018_commission_structure-Start'!$A$21:$I$24,MATCH(calcs!$D566,'2018_commission_structure-Start'!$A$21:$A$24,0),MATCH(calcs!P$1,'2018_commission_structure-Start'!$A$21:$I$21,0)),0)</f>
        <v>8345.16</v>
      </c>
      <c r="Q566" s="2">
        <f>IF($G566&gt;J566,MIN($G566-J566,K566-J566)*INDEX('2018_commission_structure-Start'!$A$21:$I$24,MATCH(calcs!$D566,'2018_commission_structure-Start'!$A$21:$A$24,0),MATCH(calcs!Q$1,'2018_commission_structure-Start'!$A$21:$I$21,0)),0)</f>
        <v>0</v>
      </c>
      <c r="R566" s="6">
        <f>IF(G566&gt;K566,(G566-K566)*INDEX('2018_commission_structure-Start'!$A$21:$I$24,MATCH(calcs!$D566,'2018_commission_structure-Start'!$A$21:$A$24,0),MATCH(calcs!R$1,'2018_commission_structure-Start'!$A$21:$I$21,0)),0)</f>
        <v>0</v>
      </c>
      <c r="S566" s="6">
        <f t="shared" si="62"/>
        <v>77095.16</v>
      </c>
      <c r="T566" s="6">
        <f t="shared" si="58"/>
        <v>121916.16</v>
      </c>
    </row>
    <row r="567" spans="1:20" x14ac:dyDescent="0.3">
      <c r="A567">
        <v>844376051</v>
      </c>
      <c r="B567" t="s">
        <v>1108</v>
      </c>
      <c r="C567" t="s">
        <v>1109</v>
      </c>
      <c r="D567" t="s">
        <v>7</v>
      </c>
      <c r="E567" s="2">
        <v>45096</v>
      </c>
      <c r="F567">
        <f>COUNTIF(deals_closed!D:D,base_salary!A567)</f>
        <v>19</v>
      </c>
      <c r="G567" s="2">
        <f>SUMIF(deals_closed!D:D,calcs!A567,deals_closed!C:C)</f>
        <v>607396</v>
      </c>
      <c r="H567" s="2">
        <f>VLOOKUP(D567,'2018_commission_structure-Start'!$A$21:$I$24,9,FALSE)</f>
        <v>500000</v>
      </c>
      <c r="I567" s="6">
        <f t="shared" si="59"/>
        <v>625000</v>
      </c>
      <c r="J567" s="9">
        <f t="shared" si="60"/>
        <v>750000</v>
      </c>
      <c r="K567" s="9">
        <f t="shared" si="61"/>
        <v>1000000</v>
      </c>
      <c r="L567" s="8">
        <f t="shared" si="56"/>
        <v>1.2147920000000001</v>
      </c>
      <c r="M567" t="str">
        <f t="shared" si="57"/>
        <v>100-125%</v>
      </c>
      <c r="N567" s="6">
        <f>MIN(H567,G567)*INDEX('2018_commission_structure-Start'!$A$21:$I$24,MATCH(calcs!$D567,'2018_commission_structure-Start'!$A$21:$A$24,0),MATCH(calcs!N$1,'2018_commission_structure-Start'!$A$21:$I$21,0))</f>
        <v>50000</v>
      </c>
      <c r="O567" s="2">
        <f>IF($G567&gt;H567,MIN($G567-H567,I567-H567)*INDEX('2018_commission_structure-Start'!$A$21:$I$24,MATCH(calcs!$D567,'2018_commission_structure-Start'!$A$21:$A$24,0),MATCH(calcs!O$1,'2018_commission_structure-Start'!$A$21:$I$21,0)),0)</f>
        <v>16109.4</v>
      </c>
      <c r="P567" s="2">
        <f>IF($G567&gt;I567,MIN($G567-I567,J567-I567)*INDEX('2018_commission_structure-Start'!$A$21:$I$24,MATCH(calcs!$D567,'2018_commission_structure-Start'!$A$21:$A$24,0),MATCH(calcs!P$1,'2018_commission_structure-Start'!$A$21:$I$21,0)),0)</f>
        <v>0</v>
      </c>
      <c r="Q567" s="2">
        <f>IF($G567&gt;J567,MIN($G567-J567,K567-J567)*INDEX('2018_commission_structure-Start'!$A$21:$I$24,MATCH(calcs!$D567,'2018_commission_structure-Start'!$A$21:$A$24,0),MATCH(calcs!Q$1,'2018_commission_structure-Start'!$A$21:$I$21,0)),0)</f>
        <v>0</v>
      </c>
      <c r="R567" s="6">
        <f>IF(G567&gt;K567,(G567-K567)*INDEX('2018_commission_structure-Start'!$A$21:$I$24,MATCH(calcs!$D567,'2018_commission_structure-Start'!$A$21:$A$24,0),MATCH(calcs!R$1,'2018_commission_structure-Start'!$A$21:$I$21,0)),0)</f>
        <v>0</v>
      </c>
      <c r="S567" s="6">
        <f t="shared" si="62"/>
        <v>66109.399999999994</v>
      </c>
      <c r="T567" s="6">
        <f t="shared" si="58"/>
        <v>111205.4</v>
      </c>
    </row>
    <row r="568" spans="1:20" x14ac:dyDescent="0.3">
      <c r="A568">
        <v>2074776004</v>
      </c>
      <c r="B568" t="s">
        <v>1110</v>
      </c>
      <c r="C568" t="s">
        <v>1111</v>
      </c>
      <c r="D568" t="s">
        <v>29</v>
      </c>
      <c r="E568" s="2">
        <v>77087</v>
      </c>
      <c r="F568">
        <f>COUNTIF(deals_closed!D:D,base_salary!A568)</f>
        <v>21</v>
      </c>
      <c r="G568" s="2">
        <f>SUMIF(deals_closed!D:D,calcs!A568,deals_closed!C:C)</f>
        <v>805766</v>
      </c>
      <c r="H568" s="2">
        <f>VLOOKUP(D568,'2018_commission_structure-Start'!$A$21:$I$24,9,FALSE)</f>
        <v>600000</v>
      </c>
      <c r="I568" s="6">
        <f t="shared" si="59"/>
        <v>750000</v>
      </c>
      <c r="J568" s="9">
        <f t="shared" si="60"/>
        <v>900000</v>
      </c>
      <c r="K568" s="9">
        <f t="shared" si="61"/>
        <v>1200000</v>
      </c>
      <c r="L568" s="8">
        <f t="shared" si="56"/>
        <v>1.3429433333333334</v>
      </c>
      <c r="M568" t="str">
        <f t="shared" si="57"/>
        <v>125-150%</v>
      </c>
      <c r="N568" s="6">
        <f>MIN(H568,G568)*INDEX('2018_commission_structure-Start'!$A$21:$I$24,MATCH(calcs!$D568,'2018_commission_structure-Start'!$A$21:$A$24,0),MATCH(calcs!N$1,'2018_commission_structure-Start'!$A$21:$I$21,0))</f>
        <v>78000</v>
      </c>
      <c r="O568" s="2">
        <f>IF($G568&gt;H568,MIN($G568-H568,I568-H568)*INDEX('2018_commission_structure-Start'!$A$21:$I$24,MATCH(calcs!$D568,'2018_commission_structure-Start'!$A$21:$A$24,0),MATCH(calcs!O$1,'2018_commission_structure-Start'!$A$21:$I$21,0)),0)</f>
        <v>25500.000000000004</v>
      </c>
      <c r="P568" s="2">
        <f>IF($G568&gt;I568,MIN($G568-I568,J568-I568)*INDEX('2018_commission_structure-Start'!$A$21:$I$24,MATCH(calcs!$D568,'2018_commission_structure-Start'!$A$21:$A$24,0),MATCH(calcs!P$1,'2018_commission_structure-Start'!$A$21:$I$21,0)),0)</f>
        <v>11710.859999999999</v>
      </c>
      <c r="Q568" s="2">
        <f>IF($G568&gt;J568,MIN($G568-J568,K568-J568)*INDEX('2018_commission_structure-Start'!$A$21:$I$24,MATCH(calcs!$D568,'2018_commission_structure-Start'!$A$21:$A$24,0),MATCH(calcs!Q$1,'2018_commission_structure-Start'!$A$21:$I$21,0)),0)</f>
        <v>0</v>
      </c>
      <c r="R568" s="6">
        <f>IF(G568&gt;K568,(G568-K568)*INDEX('2018_commission_structure-Start'!$A$21:$I$24,MATCH(calcs!$D568,'2018_commission_structure-Start'!$A$21:$A$24,0),MATCH(calcs!R$1,'2018_commission_structure-Start'!$A$21:$I$21,0)),0)</f>
        <v>0</v>
      </c>
      <c r="S568" s="6">
        <f t="shared" si="62"/>
        <v>115210.86</v>
      </c>
      <c r="T568" s="6">
        <f t="shared" si="58"/>
        <v>192297.86</v>
      </c>
    </row>
    <row r="569" spans="1:20" x14ac:dyDescent="0.3">
      <c r="A569">
        <v>5998486889</v>
      </c>
      <c r="B569" t="s">
        <v>1112</v>
      </c>
      <c r="C569" t="s">
        <v>1113</v>
      </c>
      <c r="D569" t="s">
        <v>7</v>
      </c>
      <c r="E569" s="2">
        <v>57024</v>
      </c>
      <c r="F569">
        <f>COUNTIF(deals_closed!D:D,base_salary!A569)</f>
        <v>21</v>
      </c>
      <c r="G569" s="2">
        <f>SUMIF(deals_closed!D:D,calcs!A569,deals_closed!C:C)</f>
        <v>654637</v>
      </c>
      <c r="H569" s="2">
        <f>VLOOKUP(D569,'2018_commission_structure-Start'!$A$21:$I$24,9,FALSE)</f>
        <v>500000</v>
      </c>
      <c r="I569" s="6">
        <f t="shared" si="59"/>
        <v>625000</v>
      </c>
      <c r="J569" s="9">
        <f t="shared" si="60"/>
        <v>750000</v>
      </c>
      <c r="K569" s="9">
        <f t="shared" si="61"/>
        <v>1000000</v>
      </c>
      <c r="L569" s="8">
        <f t="shared" si="56"/>
        <v>1.309274</v>
      </c>
      <c r="M569" t="str">
        <f t="shared" si="57"/>
        <v>125-150%</v>
      </c>
      <c r="N569" s="6">
        <f>MIN(H569,G569)*INDEX('2018_commission_structure-Start'!$A$21:$I$24,MATCH(calcs!$D569,'2018_commission_structure-Start'!$A$21:$A$24,0),MATCH(calcs!N$1,'2018_commission_structure-Start'!$A$21:$I$21,0))</f>
        <v>50000</v>
      </c>
      <c r="O569" s="2">
        <f>IF($G569&gt;H569,MIN($G569-H569,I569-H569)*INDEX('2018_commission_structure-Start'!$A$21:$I$24,MATCH(calcs!$D569,'2018_commission_structure-Start'!$A$21:$A$24,0),MATCH(calcs!O$1,'2018_commission_structure-Start'!$A$21:$I$21,0)),0)</f>
        <v>18750</v>
      </c>
      <c r="P569" s="2">
        <f>IF($G569&gt;I569,MIN($G569-I569,J569-I569)*INDEX('2018_commission_structure-Start'!$A$21:$I$24,MATCH(calcs!$D569,'2018_commission_structure-Start'!$A$21:$A$24,0),MATCH(calcs!P$1,'2018_commission_structure-Start'!$A$21:$I$21,0)),0)</f>
        <v>5334.66</v>
      </c>
      <c r="Q569" s="2">
        <f>IF($G569&gt;J569,MIN($G569-J569,K569-J569)*INDEX('2018_commission_structure-Start'!$A$21:$I$24,MATCH(calcs!$D569,'2018_commission_structure-Start'!$A$21:$A$24,0),MATCH(calcs!Q$1,'2018_commission_structure-Start'!$A$21:$I$21,0)),0)</f>
        <v>0</v>
      </c>
      <c r="R569" s="6">
        <f>IF(G569&gt;K569,(G569-K569)*INDEX('2018_commission_structure-Start'!$A$21:$I$24,MATCH(calcs!$D569,'2018_commission_structure-Start'!$A$21:$A$24,0),MATCH(calcs!R$1,'2018_commission_structure-Start'!$A$21:$I$21,0)),0)</f>
        <v>0</v>
      </c>
      <c r="S569" s="6">
        <f t="shared" si="62"/>
        <v>74084.66</v>
      </c>
      <c r="T569" s="6">
        <f t="shared" si="58"/>
        <v>131108.66</v>
      </c>
    </row>
    <row r="570" spans="1:20" x14ac:dyDescent="0.3">
      <c r="A570">
        <v>8069192305</v>
      </c>
      <c r="B570" t="s">
        <v>1114</v>
      </c>
      <c r="C570" t="s">
        <v>1115</v>
      </c>
      <c r="D570" t="s">
        <v>10</v>
      </c>
      <c r="E570" s="2">
        <v>78612</v>
      </c>
      <c r="F570">
        <f>COUNTIF(deals_closed!D:D,base_salary!A570)</f>
        <v>23</v>
      </c>
      <c r="G570" s="2">
        <f>SUMIF(deals_closed!D:D,calcs!A570,deals_closed!C:C)</f>
        <v>825594</v>
      </c>
      <c r="H570" s="2">
        <f>VLOOKUP(D570,'2018_commission_structure-Start'!$A$21:$I$24,9,FALSE)</f>
        <v>750000</v>
      </c>
      <c r="I570" s="6">
        <f t="shared" si="59"/>
        <v>937500</v>
      </c>
      <c r="J570" s="9">
        <f t="shared" si="60"/>
        <v>1125000</v>
      </c>
      <c r="K570" s="9">
        <f t="shared" si="61"/>
        <v>1500000</v>
      </c>
      <c r="L570" s="8">
        <f t="shared" si="56"/>
        <v>1.100792</v>
      </c>
      <c r="M570" t="str">
        <f t="shared" si="57"/>
        <v>100-125%</v>
      </c>
      <c r="N570" s="6">
        <f>MIN(H570,G570)*INDEX('2018_commission_structure-Start'!$A$21:$I$24,MATCH(calcs!$D570,'2018_commission_structure-Start'!$A$21:$A$24,0),MATCH(calcs!N$1,'2018_commission_structure-Start'!$A$21:$I$21,0))</f>
        <v>112500</v>
      </c>
      <c r="O570" s="2">
        <f>IF($G570&gt;H570,MIN($G570-H570,I570-H570)*INDEX('2018_commission_structure-Start'!$A$21:$I$24,MATCH(calcs!$D570,'2018_commission_structure-Start'!$A$21:$A$24,0),MATCH(calcs!O$1,'2018_commission_structure-Start'!$A$21:$I$21,0)),0)</f>
        <v>14362.86</v>
      </c>
      <c r="P570" s="2">
        <f>IF($G570&gt;I570,MIN($G570-I570,J570-I570)*INDEX('2018_commission_structure-Start'!$A$21:$I$24,MATCH(calcs!$D570,'2018_commission_structure-Start'!$A$21:$A$24,0),MATCH(calcs!P$1,'2018_commission_structure-Start'!$A$21:$I$21,0)),0)</f>
        <v>0</v>
      </c>
      <c r="Q570" s="2">
        <f>IF($G570&gt;J570,MIN($G570-J570,K570-J570)*INDEX('2018_commission_structure-Start'!$A$21:$I$24,MATCH(calcs!$D570,'2018_commission_structure-Start'!$A$21:$A$24,0),MATCH(calcs!Q$1,'2018_commission_structure-Start'!$A$21:$I$21,0)),0)</f>
        <v>0</v>
      </c>
      <c r="R570" s="6">
        <f>IF(G570&gt;K570,(G570-K570)*INDEX('2018_commission_structure-Start'!$A$21:$I$24,MATCH(calcs!$D570,'2018_commission_structure-Start'!$A$21:$A$24,0),MATCH(calcs!R$1,'2018_commission_structure-Start'!$A$21:$I$21,0)),0)</f>
        <v>0</v>
      </c>
      <c r="S570" s="6">
        <f t="shared" si="62"/>
        <v>126862.86</v>
      </c>
      <c r="T570" s="6">
        <f t="shared" si="58"/>
        <v>205474.86</v>
      </c>
    </row>
    <row r="571" spans="1:20" x14ac:dyDescent="0.3">
      <c r="A571">
        <v>899126162</v>
      </c>
      <c r="B571" t="s">
        <v>1116</v>
      </c>
      <c r="C571" t="s">
        <v>1117</v>
      </c>
      <c r="D571" t="s">
        <v>29</v>
      </c>
      <c r="E571" s="2">
        <v>61001</v>
      </c>
      <c r="F571">
        <f>COUNTIF(deals_closed!D:D,base_salary!A571)</f>
        <v>21</v>
      </c>
      <c r="G571" s="2">
        <f>SUMIF(deals_closed!D:D,calcs!A571,deals_closed!C:C)</f>
        <v>695781</v>
      </c>
      <c r="H571" s="2">
        <f>VLOOKUP(D571,'2018_commission_structure-Start'!$A$21:$I$24,9,FALSE)</f>
        <v>600000</v>
      </c>
      <c r="I571" s="6">
        <f t="shared" si="59"/>
        <v>750000</v>
      </c>
      <c r="J571" s="9">
        <f t="shared" si="60"/>
        <v>900000</v>
      </c>
      <c r="K571" s="9">
        <f t="shared" si="61"/>
        <v>1200000</v>
      </c>
      <c r="L571" s="8">
        <f t="shared" si="56"/>
        <v>1.159635</v>
      </c>
      <c r="M571" t="str">
        <f t="shared" si="57"/>
        <v>100-125%</v>
      </c>
      <c r="N571" s="6">
        <f>MIN(H571,G571)*INDEX('2018_commission_structure-Start'!$A$21:$I$24,MATCH(calcs!$D571,'2018_commission_structure-Start'!$A$21:$A$24,0),MATCH(calcs!N$1,'2018_commission_structure-Start'!$A$21:$I$21,0))</f>
        <v>78000</v>
      </c>
      <c r="O571" s="2">
        <f>IF($G571&gt;H571,MIN($G571-H571,I571-H571)*INDEX('2018_commission_structure-Start'!$A$21:$I$24,MATCH(calcs!$D571,'2018_commission_structure-Start'!$A$21:$A$24,0),MATCH(calcs!O$1,'2018_commission_structure-Start'!$A$21:$I$21,0)),0)</f>
        <v>16282.77</v>
      </c>
      <c r="P571" s="2">
        <f>IF($G571&gt;I571,MIN($G571-I571,J571-I571)*INDEX('2018_commission_structure-Start'!$A$21:$I$24,MATCH(calcs!$D571,'2018_commission_structure-Start'!$A$21:$A$24,0),MATCH(calcs!P$1,'2018_commission_structure-Start'!$A$21:$I$21,0)),0)</f>
        <v>0</v>
      </c>
      <c r="Q571" s="2">
        <f>IF($G571&gt;J571,MIN($G571-J571,K571-J571)*INDEX('2018_commission_structure-Start'!$A$21:$I$24,MATCH(calcs!$D571,'2018_commission_structure-Start'!$A$21:$A$24,0),MATCH(calcs!Q$1,'2018_commission_structure-Start'!$A$21:$I$21,0)),0)</f>
        <v>0</v>
      </c>
      <c r="R571" s="6">
        <f>IF(G571&gt;K571,(G571-K571)*INDEX('2018_commission_structure-Start'!$A$21:$I$24,MATCH(calcs!$D571,'2018_commission_structure-Start'!$A$21:$A$24,0),MATCH(calcs!R$1,'2018_commission_structure-Start'!$A$21:$I$21,0)),0)</f>
        <v>0</v>
      </c>
      <c r="S571" s="6">
        <f t="shared" si="62"/>
        <v>94282.77</v>
      </c>
      <c r="T571" s="6">
        <f t="shared" si="58"/>
        <v>155283.77000000002</v>
      </c>
    </row>
    <row r="572" spans="1:20" x14ac:dyDescent="0.3">
      <c r="A572">
        <v>2575500974</v>
      </c>
      <c r="B572" t="s">
        <v>1118</v>
      </c>
      <c r="C572" t="s">
        <v>1119</v>
      </c>
      <c r="D572" t="s">
        <v>29</v>
      </c>
      <c r="E572" s="2">
        <v>66504</v>
      </c>
      <c r="F572">
        <f>COUNTIF(deals_closed!D:D,base_salary!A572)</f>
        <v>28</v>
      </c>
      <c r="G572" s="2">
        <f>SUMIF(deals_closed!D:D,calcs!A572,deals_closed!C:C)</f>
        <v>966079</v>
      </c>
      <c r="H572" s="2">
        <f>VLOOKUP(D572,'2018_commission_structure-Start'!$A$21:$I$24,9,FALSE)</f>
        <v>600000</v>
      </c>
      <c r="I572" s="6">
        <f t="shared" si="59"/>
        <v>750000</v>
      </c>
      <c r="J572" s="9">
        <f t="shared" si="60"/>
        <v>900000</v>
      </c>
      <c r="K572" s="9">
        <f t="shared" si="61"/>
        <v>1200000</v>
      </c>
      <c r="L572" s="8">
        <f t="shared" si="56"/>
        <v>1.6101316666666667</v>
      </c>
      <c r="M572" t="str">
        <f t="shared" si="57"/>
        <v>150-200%</v>
      </c>
      <c r="N572" s="6">
        <f>MIN(H572,G572)*INDEX('2018_commission_structure-Start'!$A$21:$I$24,MATCH(calcs!$D572,'2018_commission_structure-Start'!$A$21:$A$24,0),MATCH(calcs!N$1,'2018_commission_structure-Start'!$A$21:$I$21,0))</f>
        <v>78000</v>
      </c>
      <c r="O572" s="2">
        <f>IF($G572&gt;H572,MIN($G572-H572,I572-H572)*INDEX('2018_commission_structure-Start'!$A$21:$I$24,MATCH(calcs!$D572,'2018_commission_structure-Start'!$A$21:$A$24,0),MATCH(calcs!O$1,'2018_commission_structure-Start'!$A$21:$I$21,0)),0)</f>
        <v>25500.000000000004</v>
      </c>
      <c r="P572" s="2">
        <f>IF($G572&gt;I572,MIN($G572-I572,J572-I572)*INDEX('2018_commission_structure-Start'!$A$21:$I$24,MATCH(calcs!$D572,'2018_commission_structure-Start'!$A$21:$A$24,0),MATCH(calcs!P$1,'2018_commission_structure-Start'!$A$21:$I$21,0)),0)</f>
        <v>31500</v>
      </c>
      <c r="Q572" s="2">
        <f>IF($G572&gt;J572,MIN($G572-J572,K572-J572)*INDEX('2018_commission_structure-Start'!$A$21:$I$24,MATCH(calcs!$D572,'2018_commission_structure-Start'!$A$21:$A$24,0),MATCH(calcs!Q$1,'2018_commission_structure-Start'!$A$21:$I$21,0)),0)</f>
        <v>17180.54</v>
      </c>
      <c r="R572" s="6">
        <f>IF(G572&gt;K572,(G572-K572)*INDEX('2018_commission_structure-Start'!$A$21:$I$24,MATCH(calcs!$D572,'2018_commission_structure-Start'!$A$21:$A$24,0),MATCH(calcs!R$1,'2018_commission_structure-Start'!$A$21:$I$21,0)),0)</f>
        <v>0</v>
      </c>
      <c r="S572" s="6">
        <f t="shared" si="62"/>
        <v>152180.54</v>
      </c>
      <c r="T572" s="6">
        <f t="shared" si="58"/>
        <v>218684.54</v>
      </c>
    </row>
    <row r="573" spans="1:20" x14ac:dyDescent="0.3">
      <c r="A573">
        <v>2561690342</v>
      </c>
      <c r="B573" t="s">
        <v>1120</v>
      </c>
      <c r="C573" t="s">
        <v>1121</v>
      </c>
      <c r="D573" t="s">
        <v>10</v>
      </c>
      <c r="E573" s="2">
        <v>121022</v>
      </c>
      <c r="F573">
        <f>COUNTIF(deals_closed!D:D,base_salary!A573)</f>
        <v>25</v>
      </c>
      <c r="G573" s="2">
        <f>SUMIF(deals_closed!D:D,calcs!A573,deals_closed!C:C)</f>
        <v>858349</v>
      </c>
      <c r="H573" s="2">
        <f>VLOOKUP(D573,'2018_commission_structure-Start'!$A$21:$I$24,9,FALSE)</f>
        <v>750000</v>
      </c>
      <c r="I573" s="6">
        <f t="shared" si="59"/>
        <v>937500</v>
      </c>
      <c r="J573" s="9">
        <f t="shared" si="60"/>
        <v>1125000</v>
      </c>
      <c r="K573" s="9">
        <f t="shared" si="61"/>
        <v>1500000</v>
      </c>
      <c r="L573" s="8">
        <f t="shared" si="56"/>
        <v>1.1444653333333332</v>
      </c>
      <c r="M573" t="str">
        <f t="shared" si="57"/>
        <v>100-125%</v>
      </c>
      <c r="N573" s="6">
        <f>MIN(H573,G573)*INDEX('2018_commission_structure-Start'!$A$21:$I$24,MATCH(calcs!$D573,'2018_commission_structure-Start'!$A$21:$A$24,0),MATCH(calcs!N$1,'2018_commission_structure-Start'!$A$21:$I$21,0))</f>
        <v>112500</v>
      </c>
      <c r="O573" s="2">
        <f>IF($G573&gt;H573,MIN($G573-H573,I573-H573)*INDEX('2018_commission_structure-Start'!$A$21:$I$24,MATCH(calcs!$D573,'2018_commission_structure-Start'!$A$21:$A$24,0),MATCH(calcs!O$1,'2018_commission_structure-Start'!$A$21:$I$21,0)),0)</f>
        <v>20586.310000000001</v>
      </c>
      <c r="P573" s="2">
        <f>IF($G573&gt;I573,MIN($G573-I573,J573-I573)*INDEX('2018_commission_structure-Start'!$A$21:$I$24,MATCH(calcs!$D573,'2018_commission_structure-Start'!$A$21:$A$24,0),MATCH(calcs!P$1,'2018_commission_structure-Start'!$A$21:$I$21,0)),0)</f>
        <v>0</v>
      </c>
      <c r="Q573" s="2">
        <f>IF($G573&gt;J573,MIN($G573-J573,K573-J573)*INDEX('2018_commission_structure-Start'!$A$21:$I$24,MATCH(calcs!$D573,'2018_commission_structure-Start'!$A$21:$A$24,0),MATCH(calcs!Q$1,'2018_commission_structure-Start'!$A$21:$I$21,0)),0)</f>
        <v>0</v>
      </c>
      <c r="R573" s="6">
        <f>IF(G573&gt;K573,(G573-K573)*INDEX('2018_commission_structure-Start'!$A$21:$I$24,MATCH(calcs!$D573,'2018_commission_structure-Start'!$A$21:$A$24,0),MATCH(calcs!R$1,'2018_commission_structure-Start'!$A$21:$I$21,0)),0)</f>
        <v>0</v>
      </c>
      <c r="S573" s="6">
        <f t="shared" si="62"/>
        <v>133086.31</v>
      </c>
      <c r="T573" s="6">
        <f t="shared" si="58"/>
        <v>254108.31</v>
      </c>
    </row>
    <row r="574" spans="1:20" x14ac:dyDescent="0.3">
      <c r="A574">
        <v>1969484233</v>
      </c>
      <c r="B574" t="s">
        <v>921</v>
      </c>
      <c r="C574" t="s">
        <v>1122</v>
      </c>
      <c r="D574" t="s">
        <v>7</v>
      </c>
      <c r="E574" s="2">
        <v>40510</v>
      </c>
      <c r="F574">
        <f>COUNTIF(deals_closed!D:D,base_salary!A574)</f>
        <v>9</v>
      </c>
      <c r="G574" s="2">
        <f>SUMIF(deals_closed!D:D,calcs!A574,deals_closed!C:C)</f>
        <v>330864</v>
      </c>
      <c r="H574" s="2">
        <f>VLOOKUP(D574,'2018_commission_structure-Start'!$A$21:$I$24,9,FALSE)</f>
        <v>500000</v>
      </c>
      <c r="I574" s="6">
        <f t="shared" si="59"/>
        <v>625000</v>
      </c>
      <c r="J574" s="9">
        <f t="shared" si="60"/>
        <v>750000</v>
      </c>
      <c r="K574" s="9">
        <f t="shared" si="61"/>
        <v>1000000</v>
      </c>
      <c r="L574" s="8">
        <f t="shared" si="56"/>
        <v>0.66172799999999998</v>
      </c>
      <c r="M574" t="str">
        <f t="shared" si="57"/>
        <v>0-100%</v>
      </c>
      <c r="N574" s="6">
        <f>MIN(H574,G574)*INDEX('2018_commission_structure-Start'!$A$21:$I$24,MATCH(calcs!$D574,'2018_commission_structure-Start'!$A$21:$A$24,0),MATCH(calcs!N$1,'2018_commission_structure-Start'!$A$21:$I$21,0))</f>
        <v>33086.400000000001</v>
      </c>
      <c r="O574" s="2">
        <f>IF($G574&gt;H574,MIN($G574-H574,I574-H574)*INDEX('2018_commission_structure-Start'!$A$21:$I$24,MATCH(calcs!$D574,'2018_commission_structure-Start'!$A$21:$A$24,0),MATCH(calcs!O$1,'2018_commission_structure-Start'!$A$21:$I$21,0)),0)</f>
        <v>0</v>
      </c>
      <c r="P574" s="2">
        <f>IF($G574&gt;I574,MIN($G574-I574,J574-I574)*INDEX('2018_commission_structure-Start'!$A$21:$I$24,MATCH(calcs!$D574,'2018_commission_structure-Start'!$A$21:$A$24,0),MATCH(calcs!P$1,'2018_commission_structure-Start'!$A$21:$I$21,0)),0)</f>
        <v>0</v>
      </c>
      <c r="Q574" s="2">
        <f>IF($G574&gt;J574,MIN($G574-J574,K574-J574)*INDEX('2018_commission_structure-Start'!$A$21:$I$24,MATCH(calcs!$D574,'2018_commission_structure-Start'!$A$21:$A$24,0),MATCH(calcs!Q$1,'2018_commission_structure-Start'!$A$21:$I$21,0)),0)</f>
        <v>0</v>
      </c>
      <c r="R574" s="6">
        <f>IF(G574&gt;K574,(G574-K574)*INDEX('2018_commission_structure-Start'!$A$21:$I$24,MATCH(calcs!$D574,'2018_commission_structure-Start'!$A$21:$A$24,0),MATCH(calcs!R$1,'2018_commission_structure-Start'!$A$21:$I$21,0)),0)</f>
        <v>0</v>
      </c>
      <c r="S574" s="6">
        <f t="shared" si="62"/>
        <v>33086.400000000001</v>
      </c>
      <c r="T574" s="6">
        <f t="shared" si="58"/>
        <v>73596.399999999994</v>
      </c>
    </row>
    <row r="575" spans="1:20" x14ac:dyDescent="0.3">
      <c r="A575">
        <v>5903124704</v>
      </c>
      <c r="B575" t="s">
        <v>1123</v>
      </c>
      <c r="C575" t="s">
        <v>1124</v>
      </c>
      <c r="D575" t="s">
        <v>10</v>
      </c>
      <c r="E575" s="2">
        <v>117483</v>
      </c>
      <c r="F575">
        <f>COUNTIF(deals_closed!D:D,base_salary!A575)</f>
        <v>26</v>
      </c>
      <c r="G575" s="2">
        <f>SUMIF(deals_closed!D:D,calcs!A575,deals_closed!C:C)</f>
        <v>885649</v>
      </c>
      <c r="H575" s="2">
        <f>VLOOKUP(D575,'2018_commission_structure-Start'!$A$21:$I$24,9,FALSE)</f>
        <v>750000</v>
      </c>
      <c r="I575" s="6">
        <f t="shared" si="59"/>
        <v>937500</v>
      </c>
      <c r="J575" s="9">
        <f t="shared" si="60"/>
        <v>1125000</v>
      </c>
      <c r="K575" s="9">
        <f t="shared" si="61"/>
        <v>1500000</v>
      </c>
      <c r="L575" s="8">
        <f t="shared" si="56"/>
        <v>1.1808653333333334</v>
      </c>
      <c r="M575" t="str">
        <f t="shared" si="57"/>
        <v>100-125%</v>
      </c>
      <c r="N575" s="6">
        <f>MIN(H575,G575)*INDEX('2018_commission_structure-Start'!$A$21:$I$24,MATCH(calcs!$D575,'2018_commission_structure-Start'!$A$21:$A$24,0),MATCH(calcs!N$1,'2018_commission_structure-Start'!$A$21:$I$21,0))</f>
        <v>112500</v>
      </c>
      <c r="O575" s="2">
        <f>IF($G575&gt;H575,MIN($G575-H575,I575-H575)*INDEX('2018_commission_structure-Start'!$A$21:$I$24,MATCH(calcs!$D575,'2018_commission_structure-Start'!$A$21:$A$24,0),MATCH(calcs!O$1,'2018_commission_structure-Start'!$A$21:$I$21,0)),0)</f>
        <v>25773.31</v>
      </c>
      <c r="P575" s="2">
        <f>IF($G575&gt;I575,MIN($G575-I575,J575-I575)*INDEX('2018_commission_structure-Start'!$A$21:$I$24,MATCH(calcs!$D575,'2018_commission_structure-Start'!$A$21:$A$24,0),MATCH(calcs!P$1,'2018_commission_structure-Start'!$A$21:$I$21,0)),0)</f>
        <v>0</v>
      </c>
      <c r="Q575" s="2">
        <f>IF($G575&gt;J575,MIN($G575-J575,K575-J575)*INDEX('2018_commission_structure-Start'!$A$21:$I$24,MATCH(calcs!$D575,'2018_commission_structure-Start'!$A$21:$A$24,0),MATCH(calcs!Q$1,'2018_commission_structure-Start'!$A$21:$I$21,0)),0)</f>
        <v>0</v>
      </c>
      <c r="R575" s="6">
        <f>IF(G575&gt;K575,(G575-K575)*INDEX('2018_commission_structure-Start'!$A$21:$I$24,MATCH(calcs!$D575,'2018_commission_structure-Start'!$A$21:$A$24,0),MATCH(calcs!R$1,'2018_commission_structure-Start'!$A$21:$I$21,0)),0)</f>
        <v>0</v>
      </c>
      <c r="S575" s="6">
        <f t="shared" si="62"/>
        <v>138273.31</v>
      </c>
      <c r="T575" s="6">
        <f t="shared" si="58"/>
        <v>255756.31</v>
      </c>
    </row>
    <row r="576" spans="1:20" x14ac:dyDescent="0.3">
      <c r="A576">
        <v>4487905370</v>
      </c>
      <c r="B576" t="s">
        <v>1125</v>
      </c>
      <c r="C576" t="s">
        <v>1126</v>
      </c>
      <c r="D576" t="s">
        <v>7</v>
      </c>
      <c r="E576" s="2">
        <v>63935</v>
      </c>
      <c r="F576">
        <f>COUNTIF(deals_closed!D:D,base_salary!A576)</f>
        <v>21</v>
      </c>
      <c r="G576" s="2">
        <f>SUMIF(deals_closed!D:D,calcs!A576,deals_closed!C:C)</f>
        <v>624674</v>
      </c>
      <c r="H576" s="2">
        <f>VLOOKUP(D576,'2018_commission_structure-Start'!$A$21:$I$24,9,FALSE)</f>
        <v>500000</v>
      </c>
      <c r="I576" s="6">
        <f t="shared" si="59"/>
        <v>625000</v>
      </c>
      <c r="J576" s="9">
        <f t="shared" si="60"/>
        <v>750000</v>
      </c>
      <c r="K576" s="9">
        <f t="shared" si="61"/>
        <v>1000000</v>
      </c>
      <c r="L576" s="8">
        <f t="shared" si="56"/>
        <v>1.2493479999999999</v>
      </c>
      <c r="M576" t="str">
        <f t="shared" si="57"/>
        <v>100-125%</v>
      </c>
      <c r="N576" s="6">
        <f>MIN(H576,G576)*INDEX('2018_commission_structure-Start'!$A$21:$I$24,MATCH(calcs!$D576,'2018_commission_structure-Start'!$A$21:$A$24,0),MATCH(calcs!N$1,'2018_commission_structure-Start'!$A$21:$I$21,0))</f>
        <v>50000</v>
      </c>
      <c r="O576" s="2">
        <f>IF($G576&gt;H576,MIN($G576-H576,I576-H576)*INDEX('2018_commission_structure-Start'!$A$21:$I$24,MATCH(calcs!$D576,'2018_commission_structure-Start'!$A$21:$A$24,0),MATCH(calcs!O$1,'2018_commission_structure-Start'!$A$21:$I$21,0)),0)</f>
        <v>18701.099999999999</v>
      </c>
      <c r="P576" s="2">
        <f>IF($G576&gt;I576,MIN($G576-I576,J576-I576)*INDEX('2018_commission_structure-Start'!$A$21:$I$24,MATCH(calcs!$D576,'2018_commission_structure-Start'!$A$21:$A$24,0),MATCH(calcs!P$1,'2018_commission_structure-Start'!$A$21:$I$21,0)),0)</f>
        <v>0</v>
      </c>
      <c r="Q576" s="2">
        <f>IF($G576&gt;J576,MIN($G576-J576,K576-J576)*INDEX('2018_commission_structure-Start'!$A$21:$I$24,MATCH(calcs!$D576,'2018_commission_structure-Start'!$A$21:$A$24,0),MATCH(calcs!Q$1,'2018_commission_structure-Start'!$A$21:$I$21,0)),0)</f>
        <v>0</v>
      </c>
      <c r="R576" s="6">
        <f>IF(G576&gt;K576,(G576-K576)*INDEX('2018_commission_structure-Start'!$A$21:$I$24,MATCH(calcs!$D576,'2018_commission_structure-Start'!$A$21:$A$24,0),MATCH(calcs!R$1,'2018_commission_structure-Start'!$A$21:$I$21,0)),0)</f>
        <v>0</v>
      </c>
      <c r="S576" s="6">
        <f t="shared" si="62"/>
        <v>68701.100000000006</v>
      </c>
      <c r="T576" s="6">
        <f t="shared" si="58"/>
        <v>132636.1</v>
      </c>
    </row>
    <row r="577" spans="1:20" x14ac:dyDescent="0.3">
      <c r="A577">
        <v>9548500949</v>
      </c>
      <c r="B577" t="s">
        <v>1127</v>
      </c>
      <c r="C577" t="s">
        <v>1128</v>
      </c>
      <c r="D577" t="s">
        <v>7</v>
      </c>
      <c r="E577" s="2">
        <v>60056</v>
      </c>
      <c r="F577">
        <f>COUNTIF(deals_closed!D:D,base_salary!A577)</f>
        <v>16</v>
      </c>
      <c r="G577" s="2">
        <f>SUMIF(deals_closed!D:D,calcs!A577,deals_closed!C:C)</f>
        <v>655776</v>
      </c>
      <c r="H577" s="2">
        <f>VLOOKUP(D577,'2018_commission_structure-Start'!$A$21:$I$24,9,FALSE)</f>
        <v>500000</v>
      </c>
      <c r="I577" s="6">
        <f t="shared" si="59"/>
        <v>625000</v>
      </c>
      <c r="J577" s="9">
        <f t="shared" si="60"/>
        <v>750000</v>
      </c>
      <c r="K577" s="9">
        <f t="shared" si="61"/>
        <v>1000000</v>
      </c>
      <c r="L577" s="8">
        <f t="shared" si="56"/>
        <v>1.3115520000000001</v>
      </c>
      <c r="M577" t="str">
        <f t="shared" si="57"/>
        <v>125-150%</v>
      </c>
      <c r="N577" s="6">
        <f>MIN(H577,G577)*INDEX('2018_commission_structure-Start'!$A$21:$I$24,MATCH(calcs!$D577,'2018_commission_structure-Start'!$A$21:$A$24,0),MATCH(calcs!N$1,'2018_commission_structure-Start'!$A$21:$I$21,0))</f>
        <v>50000</v>
      </c>
      <c r="O577" s="2">
        <f>IF($G577&gt;H577,MIN($G577-H577,I577-H577)*INDEX('2018_commission_structure-Start'!$A$21:$I$24,MATCH(calcs!$D577,'2018_commission_structure-Start'!$A$21:$A$24,0),MATCH(calcs!O$1,'2018_commission_structure-Start'!$A$21:$I$21,0)),0)</f>
        <v>18750</v>
      </c>
      <c r="P577" s="2">
        <f>IF($G577&gt;I577,MIN($G577-I577,J577-I577)*INDEX('2018_commission_structure-Start'!$A$21:$I$24,MATCH(calcs!$D577,'2018_commission_structure-Start'!$A$21:$A$24,0),MATCH(calcs!P$1,'2018_commission_structure-Start'!$A$21:$I$21,0)),0)</f>
        <v>5539.6799999999994</v>
      </c>
      <c r="Q577" s="2">
        <f>IF($G577&gt;J577,MIN($G577-J577,K577-J577)*INDEX('2018_commission_structure-Start'!$A$21:$I$24,MATCH(calcs!$D577,'2018_commission_structure-Start'!$A$21:$A$24,0),MATCH(calcs!Q$1,'2018_commission_structure-Start'!$A$21:$I$21,0)),0)</f>
        <v>0</v>
      </c>
      <c r="R577" s="6">
        <f>IF(G577&gt;K577,(G577-K577)*INDEX('2018_commission_structure-Start'!$A$21:$I$24,MATCH(calcs!$D577,'2018_commission_structure-Start'!$A$21:$A$24,0),MATCH(calcs!R$1,'2018_commission_structure-Start'!$A$21:$I$21,0)),0)</f>
        <v>0</v>
      </c>
      <c r="S577" s="6">
        <f t="shared" si="62"/>
        <v>74289.679999999993</v>
      </c>
      <c r="T577" s="6">
        <f t="shared" si="58"/>
        <v>134345.68</v>
      </c>
    </row>
    <row r="578" spans="1:20" x14ac:dyDescent="0.3">
      <c r="A578">
        <v>9547713507</v>
      </c>
      <c r="B578" t="s">
        <v>1129</v>
      </c>
      <c r="C578" t="s">
        <v>1130</v>
      </c>
      <c r="D578" t="s">
        <v>10</v>
      </c>
      <c r="E578" s="2">
        <v>80591</v>
      </c>
      <c r="F578">
        <f>COUNTIF(deals_closed!D:D,base_salary!A578)</f>
        <v>19</v>
      </c>
      <c r="G578" s="2">
        <f>SUMIF(deals_closed!D:D,calcs!A578,deals_closed!C:C)</f>
        <v>762760</v>
      </c>
      <c r="H578" s="2">
        <f>VLOOKUP(D578,'2018_commission_structure-Start'!$A$21:$I$24,9,FALSE)</f>
        <v>750000</v>
      </c>
      <c r="I578" s="6">
        <f t="shared" si="59"/>
        <v>937500</v>
      </c>
      <c r="J578" s="9">
        <f t="shared" si="60"/>
        <v>1125000</v>
      </c>
      <c r="K578" s="9">
        <f t="shared" si="61"/>
        <v>1500000</v>
      </c>
      <c r="L578" s="8">
        <f t="shared" ref="L578:L641" si="63">G578/H578</f>
        <v>1.0170133333333333</v>
      </c>
      <c r="M578" t="str">
        <f t="shared" ref="M578:M641" si="64">IF(L578&lt;=1,"0-100%",IF(L578&lt;=1.25,"100-125%",IF(L578&lt;=1.5,"125-150%",IF(L578&lt;=2,"150-200%","&gt;200%"))))</f>
        <v>100-125%</v>
      </c>
      <c r="N578" s="6">
        <f>MIN(H578,G578)*INDEX('2018_commission_structure-Start'!$A$21:$I$24,MATCH(calcs!$D578,'2018_commission_structure-Start'!$A$21:$A$24,0),MATCH(calcs!N$1,'2018_commission_structure-Start'!$A$21:$I$21,0))</f>
        <v>112500</v>
      </c>
      <c r="O578" s="2">
        <f>IF($G578&gt;H578,MIN($G578-H578,I578-H578)*INDEX('2018_commission_structure-Start'!$A$21:$I$24,MATCH(calcs!$D578,'2018_commission_structure-Start'!$A$21:$A$24,0),MATCH(calcs!O$1,'2018_commission_structure-Start'!$A$21:$I$21,0)),0)</f>
        <v>2424.4</v>
      </c>
      <c r="P578" s="2">
        <f>IF($G578&gt;I578,MIN($G578-I578,J578-I578)*INDEX('2018_commission_structure-Start'!$A$21:$I$24,MATCH(calcs!$D578,'2018_commission_structure-Start'!$A$21:$A$24,0),MATCH(calcs!P$1,'2018_commission_structure-Start'!$A$21:$I$21,0)),0)</f>
        <v>0</v>
      </c>
      <c r="Q578" s="2">
        <f>IF($G578&gt;J578,MIN($G578-J578,K578-J578)*INDEX('2018_commission_structure-Start'!$A$21:$I$24,MATCH(calcs!$D578,'2018_commission_structure-Start'!$A$21:$A$24,0),MATCH(calcs!Q$1,'2018_commission_structure-Start'!$A$21:$I$21,0)),0)</f>
        <v>0</v>
      </c>
      <c r="R578" s="6">
        <f>IF(G578&gt;K578,(G578-K578)*INDEX('2018_commission_structure-Start'!$A$21:$I$24,MATCH(calcs!$D578,'2018_commission_structure-Start'!$A$21:$A$24,0),MATCH(calcs!R$1,'2018_commission_structure-Start'!$A$21:$I$21,0)),0)</f>
        <v>0</v>
      </c>
      <c r="S578" s="6">
        <f t="shared" si="62"/>
        <v>114924.4</v>
      </c>
      <c r="T578" s="6">
        <f t="shared" ref="T578:T641" si="65">S578+E578</f>
        <v>195515.4</v>
      </c>
    </row>
    <row r="579" spans="1:20" x14ac:dyDescent="0.3">
      <c r="A579">
        <v>895027720</v>
      </c>
      <c r="B579" t="s">
        <v>1131</v>
      </c>
      <c r="C579" t="s">
        <v>1132</v>
      </c>
      <c r="D579" t="s">
        <v>10</v>
      </c>
      <c r="E579" s="2">
        <v>110424</v>
      </c>
      <c r="F579">
        <f>COUNTIF(deals_closed!D:D,base_salary!A579)</f>
        <v>16</v>
      </c>
      <c r="G579" s="2">
        <f>SUMIF(deals_closed!D:D,calcs!A579,deals_closed!C:C)</f>
        <v>478308</v>
      </c>
      <c r="H579" s="2">
        <f>VLOOKUP(D579,'2018_commission_structure-Start'!$A$21:$I$24,9,FALSE)</f>
        <v>750000</v>
      </c>
      <c r="I579" s="6">
        <f t="shared" ref="I579:I642" si="66">H579*1.25</f>
        <v>937500</v>
      </c>
      <c r="J579" s="9">
        <f t="shared" ref="J579:J642" si="67">H579*1.5</f>
        <v>1125000</v>
      </c>
      <c r="K579" s="9">
        <f t="shared" ref="K579:K642" si="68">H579*2</f>
        <v>1500000</v>
      </c>
      <c r="L579" s="8">
        <f t="shared" si="63"/>
        <v>0.63774399999999998</v>
      </c>
      <c r="M579" t="str">
        <f t="shared" si="64"/>
        <v>0-100%</v>
      </c>
      <c r="N579" s="6">
        <f>MIN(H579,G579)*INDEX('2018_commission_structure-Start'!$A$21:$I$24,MATCH(calcs!$D579,'2018_commission_structure-Start'!$A$21:$A$24,0),MATCH(calcs!N$1,'2018_commission_structure-Start'!$A$21:$I$21,0))</f>
        <v>71746.2</v>
      </c>
      <c r="O579" s="2">
        <f>IF($G579&gt;H579,MIN($G579-H579,I579-H579)*INDEX('2018_commission_structure-Start'!$A$21:$I$24,MATCH(calcs!$D579,'2018_commission_structure-Start'!$A$21:$A$24,0),MATCH(calcs!O$1,'2018_commission_structure-Start'!$A$21:$I$21,0)),0)</f>
        <v>0</v>
      </c>
      <c r="P579" s="2">
        <f>IF($G579&gt;I579,MIN($G579-I579,J579-I579)*INDEX('2018_commission_structure-Start'!$A$21:$I$24,MATCH(calcs!$D579,'2018_commission_structure-Start'!$A$21:$A$24,0),MATCH(calcs!P$1,'2018_commission_structure-Start'!$A$21:$I$21,0)),0)</f>
        <v>0</v>
      </c>
      <c r="Q579" s="2">
        <f>IF($G579&gt;J579,MIN($G579-J579,K579-J579)*INDEX('2018_commission_structure-Start'!$A$21:$I$24,MATCH(calcs!$D579,'2018_commission_structure-Start'!$A$21:$A$24,0),MATCH(calcs!Q$1,'2018_commission_structure-Start'!$A$21:$I$21,0)),0)</f>
        <v>0</v>
      </c>
      <c r="R579" s="6">
        <f>IF(G579&gt;K579,(G579-K579)*INDEX('2018_commission_structure-Start'!$A$21:$I$24,MATCH(calcs!$D579,'2018_commission_structure-Start'!$A$21:$A$24,0),MATCH(calcs!R$1,'2018_commission_structure-Start'!$A$21:$I$21,0)),0)</f>
        <v>0</v>
      </c>
      <c r="S579" s="6">
        <f t="shared" ref="S579:S642" si="69">SUM(N579:R579)</f>
        <v>71746.2</v>
      </c>
      <c r="T579" s="6">
        <f t="shared" si="65"/>
        <v>182170.2</v>
      </c>
    </row>
    <row r="580" spans="1:20" x14ac:dyDescent="0.3">
      <c r="A580">
        <v>7242677408</v>
      </c>
      <c r="B580" t="s">
        <v>1133</v>
      </c>
      <c r="C580" t="s">
        <v>1134</v>
      </c>
      <c r="D580" t="s">
        <v>10</v>
      </c>
      <c r="E580" s="2">
        <v>86868</v>
      </c>
      <c r="F580">
        <f>COUNTIF(deals_closed!D:D,base_salary!A580)</f>
        <v>9</v>
      </c>
      <c r="G580" s="2">
        <f>SUMIF(deals_closed!D:D,calcs!A580,deals_closed!C:C)</f>
        <v>317530</v>
      </c>
      <c r="H580" s="2">
        <f>VLOOKUP(D580,'2018_commission_structure-Start'!$A$21:$I$24,9,FALSE)</f>
        <v>750000</v>
      </c>
      <c r="I580" s="6">
        <f t="shared" si="66"/>
        <v>937500</v>
      </c>
      <c r="J580" s="9">
        <f t="shared" si="67"/>
        <v>1125000</v>
      </c>
      <c r="K580" s="9">
        <f t="shared" si="68"/>
        <v>1500000</v>
      </c>
      <c r="L580" s="8">
        <f t="shared" si="63"/>
        <v>0.42337333333333332</v>
      </c>
      <c r="M580" t="str">
        <f t="shared" si="64"/>
        <v>0-100%</v>
      </c>
      <c r="N580" s="6">
        <f>MIN(H580,G580)*INDEX('2018_commission_structure-Start'!$A$21:$I$24,MATCH(calcs!$D580,'2018_commission_structure-Start'!$A$21:$A$24,0),MATCH(calcs!N$1,'2018_commission_structure-Start'!$A$21:$I$21,0))</f>
        <v>47629.5</v>
      </c>
      <c r="O580" s="2">
        <f>IF($G580&gt;H580,MIN($G580-H580,I580-H580)*INDEX('2018_commission_structure-Start'!$A$21:$I$24,MATCH(calcs!$D580,'2018_commission_structure-Start'!$A$21:$A$24,0),MATCH(calcs!O$1,'2018_commission_structure-Start'!$A$21:$I$21,0)),0)</f>
        <v>0</v>
      </c>
      <c r="P580" s="2">
        <f>IF($G580&gt;I580,MIN($G580-I580,J580-I580)*INDEX('2018_commission_structure-Start'!$A$21:$I$24,MATCH(calcs!$D580,'2018_commission_structure-Start'!$A$21:$A$24,0),MATCH(calcs!P$1,'2018_commission_structure-Start'!$A$21:$I$21,0)),0)</f>
        <v>0</v>
      </c>
      <c r="Q580" s="2">
        <f>IF($G580&gt;J580,MIN($G580-J580,K580-J580)*INDEX('2018_commission_structure-Start'!$A$21:$I$24,MATCH(calcs!$D580,'2018_commission_structure-Start'!$A$21:$A$24,0),MATCH(calcs!Q$1,'2018_commission_structure-Start'!$A$21:$I$21,0)),0)</f>
        <v>0</v>
      </c>
      <c r="R580" s="6">
        <f>IF(G580&gt;K580,(G580-K580)*INDEX('2018_commission_structure-Start'!$A$21:$I$24,MATCH(calcs!$D580,'2018_commission_structure-Start'!$A$21:$A$24,0),MATCH(calcs!R$1,'2018_commission_structure-Start'!$A$21:$I$21,0)),0)</f>
        <v>0</v>
      </c>
      <c r="S580" s="6">
        <f t="shared" si="69"/>
        <v>47629.5</v>
      </c>
      <c r="T580" s="6">
        <f t="shared" si="65"/>
        <v>134497.5</v>
      </c>
    </row>
    <row r="581" spans="1:20" x14ac:dyDescent="0.3">
      <c r="A581">
        <v>7240169995</v>
      </c>
      <c r="B581" t="s">
        <v>280</v>
      </c>
      <c r="C581" t="s">
        <v>810</v>
      </c>
      <c r="D581" t="s">
        <v>7</v>
      </c>
      <c r="E581" s="2">
        <v>52553</v>
      </c>
      <c r="F581">
        <f>COUNTIF(deals_closed!D:D,base_salary!A581)</f>
        <v>21</v>
      </c>
      <c r="G581" s="2">
        <f>SUMIF(deals_closed!D:D,calcs!A581,deals_closed!C:C)</f>
        <v>702700</v>
      </c>
      <c r="H581" s="2">
        <f>VLOOKUP(D581,'2018_commission_structure-Start'!$A$21:$I$24,9,FALSE)</f>
        <v>500000</v>
      </c>
      <c r="I581" s="6">
        <f t="shared" si="66"/>
        <v>625000</v>
      </c>
      <c r="J581" s="9">
        <f t="shared" si="67"/>
        <v>750000</v>
      </c>
      <c r="K581" s="9">
        <f t="shared" si="68"/>
        <v>1000000</v>
      </c>
      <c r="L581" s="8">
        <f t="shared" si="63"/>
        <v>1.4054</v>
      </c>
      <c r="M581" t="str">
        <f t="shared" si="64"/>
        <v>125-150%</v>
      </c>
      <c r="N581" s="6">
        <f>MIN(H581,G581)*INDEX('2018_commission_structure-Start'!$A$21:$I$24,MATCH(calcs!$D581,'2018_commission_structure-Start'!$A$21:$A$24,0),MATCH(calcs!N$1,'2018_commission_structure-Start'!$A$21:$I$21,0))</f>
        <v>50000</v>
      </c>
      <c r="O581" s="2">
        <f>IF($G581&gt;H581,MIN($G581-H581,I581-H581)*INDEX('2018_commission_structure-Start'!$A$21:$I$24,MATCH(calcs!$D581,'2018_commission_structure-Start'!$A$21:$A$24,0),MATCH(calcs!O$1,'2018_commission_structure-Start'!$A$21:$I$21,0)),0)</f>
        <v>18750</v>
      </c>
      <c r="P581" s="2">
        <f>IF($G581&gt;I581,MIN($G581-I581,J581-I581)*INDEX('2018_commission_structure-Start'!$A$21:$I$24,MATCH(calcs!$D581,'2018_commission_structure-Start'!$A$21:$A$24,0),MATCH(calcs!P$1,'2018_commission_structure-Start'!$A$21:$I$21,0)),0)</f>
        <v>13986</v>
      </c>
      <c r="Q581" s="2">
        <f>IF($G581&gt;J581,MIN($G581-J581,K581-J581)*INDEX('2018_commission_structure-Start'!$A$21:$I$24,MATCH(calcs!$D581,'2018_commission_structure-Start'!$A$21:$A$24,0),MATCH(calcs!Q$1,'2018_commission_structure-Start'!$A$21:$I$21,0)),0)</f>
        <v>0</v>
      </c>
      <c r="R581" s="6">
        <f>IF(G581&gt;K581,(G581-K581)*INDEX('2018_commission_structure-Start'!$A$21:$I$24,MATCH(calcs!$D581,'2018_commission_structure-Start'!$A$21:$A$24,0),MATCH(calcs!R$1,'2018_commission_structure-Start'!$A$21:$I$21,0)),0)</f>
        <v>0</v>
      </c>
      <c r="S581" s="6">
        <f t="shared" si="69"/>
        <v>82736</v>
      </c>
      <c r="T581" s="6">
        <f t="shared" si="65"/>
        <v>135289</v>
      </c>
    </row>
    <row r="582" spans="1:20" x14ac:dyDescent="0.3">
      <c r="A582">
        <v>9096285417</v>
      </c>
      <c r="B582" t="s">
        <v>1135</v>
      </c>
      <c r="C582" t="s">
        <v>1136</v>
      </c>
      <c r="D582" t="s">
        <v>7</v>
      </c>
      <c r="E582" s="2">
        <v>34150</v>
      </c>
      <c r="F582">
        <f>COUNTIF(deals_closed!D:D,base_salary!A582)</f>
        <v>22</v>
      </c>
      <c r="G582" s="2">
        <f>SUMIF(deals_closed!D:D,calcs!A582,deals_closed!C:C)</f>
        <v>898061</v>
      </c>
      <c r="H582" s="2">
        <f>VLOOKUP(D582,'2018_commission_structure-Start'!$A$21:$I$24,9,FALSE)</f>
        <v>500000</v>
      </c>
      <c r="I582" s="6">
        <f t="shared" si="66"/>
        <v>625000</v>
      </c>
      <c r="J582" s="9">
        <f t="shared" si="67"/>
        <v>750000</v>
      </c>
      <c r="K582" s="9">
        <f t="shared" si="68"/>
        <v>1000000</v>
      </c>
      <c r="L582" s="8">
        <f t="shared" si="63"/>
        <v>1.796122</v>
      </c>
      <c r="M582" t="str">
        <f t="shared" si="64"/>
        <v>150-200%</v>
      </c>
      <c r="N582" s="6">
        <f>MIN(H582,G582)*INDEX('2018_commission_structure-Start'!$A$21:$I$24,MATCH(calcs!$D582,'2018_commission_structure-Start'!$A$21:$A$24,0),MATCH(calcs!N$1,'2018_commission_structure-Start'!$A$21:$I$21,0))</f>
        <v>50000</v>
      </c>
      <c r="O582" s="2">
        <f>IF($G582&gt;H582,MIN($G582-H582,I582-H582)*INDEX('2018_commission_structure-Start'!$A$21:$I$24,MATCH(calcs!$D582,'2018_commission_structure-Start'!$A$21:$A$24,0),MATCH(calcs!O$1,'2018_commission_structure-Start'!$A$21:$I$21,0)),0)</f>
        <v>18750</v>
      </c>
      <c r="P582" s="2">
        <f>IF($G582&gt;I582,MIN($G582-I582,J582-I582)*INDEX('2018_commission_structure-Start'!$A$21:$I$24,MATCH(calcs!$D582,'2018_commission_structure-Start'!$A$21:$A$24,0),MATCH(calcs!P$1,'2018_commission_structure-Start'!$A$21:$I$21,0)),0)</f>
        <v>22500</v>
      </c>
      <c r="Q582" s="2">
        <f>IF($G582&gt;J582,MIN($G582-J582,K582-J582)*INDEX('2018_commission_structure-Start'!$A$21:$I$24,MATCH(calcs!$D582,'2018_commission_structure-Start'!$A$21:$A$24,0),MATCH(calcs!Q$1,'2018_commission_structure-Start'!$A$21:$I$21,0)),0)</f>
        <v>32573.420000000002</v>
      </c>
      <c r="R582" s="6">
        <f>IF(G582&gt;K582,(G582-K582)*INDEX('2018_commission_structure-Start'!$A$21:$I$24,MATCH(calcs!$D582,'2018_commission_structure-Start'!$A$21:$A$24,0),MATCH(calcs!R$1,'2018_commission_structure-Start'!$A$21:$I$21,0)),0)</f>
        <v>0</v>
      </c>
      <c r="S582" s="6">
        <f t="shared" si="69"/>
        <v>123823.42</v>
      </c>
      <c r="T582" s="6">
        <f t="shared" si="65"/>
        <v>157973.41999999998</v>
      </c>
    </row>
    <row r="583" spans="1:20" x14ac:dyDescent="0.3">
      <c r="A583">
        <v>2376099331</v>
      </c>
      <c r="B583" t="s">
        <v>1137</v>
      </c>
      <c r="C583" t="s">
        <v>1138</v>
      </c>
      <c r="D583" t="s">
        <v>7</v>
      </c>
      <c r="E583" s="2">
        <v>40035</v>
      </c>
      <c r="F583">
        <f>COUNTIF(deals_closed!D:D,base_salary!A583)</f>
        <v>19</v>
      </c>
      <c r="G583" s="2">
        <f>SUMIF(deals_closed!D:D,calcs!A583,deals_closed!C:C)</f>
        <v>635564</v>
      </c>
      <c r="H583" s="2">
        <f>VLOOKUP(D583,'2018_commission_structure-Start'!$A$21:$I$24,9,FALSE)</f>
        <v>500000</v>
      </c>
      <c r="I583" s="6">
        <f t="shared" si="66"/>
        <v>625000</v>
      </c>
      <c r="J583" s="9">
        <f t="shared" si="67"/>
        <v>750000</v>
      </c>
      <c r="K583" s="9">
        <f t="shared" si="68"/>
        <v>1000000</v>
      </c>
      <c r="L583" s="8">
        <f t="shared" si="63"/>
        <v>1.271128</v>
      </c>
      <c r="M583" t="str">
        <f t="shared" si="64"/>
        <v>125-150%</v>
      </c>
      <c r="N583" s="6">
        <f>MIN(H583,G583)*INDEX('2018_commission_structure-Start'!$A$21:$I$24,MATCH(calcs!$D583,'2018_commission_structure-Start'!$A$21:$A$24,0),MATCH(calcs!N$1,'2018_commission_structure-Start'!$A$21:$I$21,0))</f>
        <v>50000</v>
      </c>
      <c r="O583" s="2">
        <f>IF($G583&gt;H583,MIN($G583-H583,I583-H583)*INDEX('2018_commission_structure-Start'!$A$21:$I$24,MATCH(calcs!$D583,'2018_commission_structure-Start'!$A$21:$A$24,0),MATCH(calcs!O$1,'2018_commission_structure-Start'!$A$21:$I$21,0)),0)</f>
        <v>18750</v>
      </c>
      <c r="P583" s="2">
        <f>IF($G583&gt;I583,MIN($G583-I583,J583-I583)*INDEX('2018_commission_structure-Start'!$A$21:$I$24,MATCH(calcs!$D583,'2018_commission_structure-Start'!$A$21:$A$24,0),MATCH(calcs!P$1,'2018_commission_structure-Start'!$A$21:$I$21,0)),0)</f>
        <v>1901.52</v>
      </c>
      <c r="Q583" s="2">
        <f>IF($G583&gt;J583,MIN($G583-J583,K583-J583)*INDEX('2018_commission_structure-Start'!$A$21:$I$24,MATCH(calcs!$D583,'2018_commission_structure-Start'!$A$21:$A$24,0),MATCH(calcs!Q$1,'2018_commission_structure-Start'!$A$21:$I$21,0)),0)</f>
        <v>0</v>
      </c>
      <c r="R583" s="6">
        <f>IF(G583&gt;K583,(G583-K583)*INDEX('2018_commission_structure-Start'!$A$21:$I$24,MATCH(calcs!$D583,'2018_commission_structure-Start'!$A$21:$A$24,0),MATCH(calcs!R$1,'2018_commission_structure-Start'!$A$21:$I$21,0)),0)</f>
        <v>0</v>
      </c>
      <c r="S583" s="6">
        <f t="shared" si="69"/>
        <v>70651.520000000004</v>
      </c>
      <c r="T583" s="6">
        <f t="shared" si="65"/>
        <v>110686.52</v>
      </c>
    </row>
    <row r="584" spans="1:20" x14ac:dyDescent="0.3">
      <c r="A584">
        <v>797787712</v>
      </c>
      <c r="B584" t="s">
        <v>1139</v>
      </c>
      <c r="C584" t="s">
        <v>1140</v>
      </c>
      <c r="D584" t="s">
        <v>29</v>
      </c>
      <c r="E584" s="2">
        <v>53868</v>
      </c>
      <c r="F584">
        <f>COUNTIF(deals_closed!D:D,base_salary!A584)</f>
        <v>13</v>
      </c>
      <c r="G584" s="2">
        <f>SUMIF(deals_closed!D:D,calcs!A584,deals_closed!C:C)</f>
        <v>382630</v>
      </c>
      <c r="H584" s="2">
        <f>VLOOKUP(D584,'2018_commission_structure-Start'!$A$21:$I$24,9,FALSE)</f>
        <v>600000</v>
      </c>
      <c r="I584" s="6">
        <f t="shared" si="66"/>
        <v>750000</v>
      </c>
      <c r="J584" s="9">
        <f t="shared" si="67"/>
        <v>900000</v>
      </c>
      <c r="K584" s="9">
        <f t="shared" si="68"/>
        <v>1200000</v>
      </c>
      <c r="L584" s="8">
        <f t="shared" si="63"/>
        <v>0.63771666666666671</v>
      </c>
      <c r="M584" t="str">
        <f t="shared" si="64"/>
        <v>0-100%</v>
      </c>
      <c r="N584" s="6">
        <f>MIN(H584,G584)*INDEX('2018_commission_structure-Start'!$A$21:$I$24,MATCH(calcs!$D584,'2018_commission_structure-Start'!$A$21:$A$24,0),MATCH(calcs!N$1,'2018_commission_structure-Start'!$A$21:$I$21,0))</f>
        <v>49741.9</v>
      </c>
      <c r="O584" s="2">
        <f>IF($G584&gt;H584,MIN($G584-H584,I584-H584)*INDEX('2018_commission_structure-Start'!$A$21:$I$24,MATCH(calcs!$D584,'2018_commission_structure-Start'!$A$21:$A$24,0),MATCH(calcs!O$1,'2018_commission_structure-Start'!$A$21:$I$21,0)),0)</f>
        <v>0</v>
      </c>
      <c r="P584" s="2">
        <f>IF($G584&gt;I584,MIN($G584-I584,J584-I584)*INDEX('2018_commission_structure-Start'!$A$21:$I$24,MATCH(calcs!$D584,'2018_commission_structure-Start'!$A$21:$A$24,0),MATCH(calcs!P$1,'2018_commission_structure-Start'!$A$21:$I$21,0)),0)</f>
        <v>0</v>
      </c>
      <c r="Q584" s="2">
        <f>IF($G584&gt;J584,MIN($G584-J584,K584-J584)*INDEX('2018_commission_structure-Start'!$A$21:$I$24,MATCH(calcs!$D584,'2018_commission_structure-Start'!$A$21:$A$24,0),MATCH(calcs!Q$1,'2018_commission_structure-Start'!$A$21:$I$21,0)),0)</f>
        <v>0</v>
      </c>
      <c r="R584" s="6">
        <f>IF(G584&gt;K584,(G584-K584)*INDEX('2018_commission_structure-Start'!$A$21:$I$24,MATCH(calcs!$D584,'2018_commission_structure-Start'!$A$21:$A$24,0),MATCH(calcs!R$1,'2018_commission_structure-Start'!$A$21:$I$21,0)),0)</f>
        <v>0</v>
      </c>
      <c r="S584" s="6">
        <f t="shared" si="69"/>
        <v>49741.9</v>
      </c>
      <c r="T584" s="6">
        <f t="shared" si="65"/>
        <v>103609.9</v>
      </c>
    </row>
    <row r="585" spans="1:20" x14ac:dyDescent="0.3">
      <c r="A585">
        <v>1028388519</v>
      </c>
      <c r="B585" t="s">
        <v>1141</v>
      </c>
      <c r="C585" t="s">
        <v>1142</v>
      </c>
      <c r="D585" t="s">
        <v>7</v>
      </c>
      <c r="E585" s="2">
        <v>35149</v>
      </c>
      <c r="F585">
        <f>COUNTIF(deals_closed!D:D,base_salary!A585)</f>
        <v>17</v>
      </c>
      <c r="G585" s="2">
        <f>SUMIF(deals_closed!D:D,calcs!A585,deals_closed!C:C)</f>
        <v>563706</v>
      </c>
      <c r="H585" s="2">
        <f>VLOOKUP(D585,'2018_commission_structure-Start'!$A$21:$I$24,9,FALSE)</f>
        <v>500000</v>
      </c>
      <c r="I585" s="6">
        <f t="shared" si="66"/>
        <v>625000</v>
      </c>
      <c r="J585" s="9">
        <f t="shared" si="67"/>
        <v>750000</v>
      </c>
      <c r="K585" s="9">
        <f t="shared" si="68"/>
        <v>1000000</v>
      </c>
      <c r="L585" s="8">
        <f t="shared" si="63"/>
        <v>1.1274120000000001</v>
      </c>
      <c r="M585" t="str">
        <f t="shared" si="64"/>
        <v>100-125%</v>
      </c>
      <c r="N585" s="6">
        <f>MIN(H585,G585)*INDEX('2018_commission_structure-Start'!$A$21:$I$24,MATCH(calcs!$D585,'2018_commission_structure-Start'!$A$21:$A$24,0),MATCH(calcs!N$1,'2018_commission_structure-Start'!$A$21:$I$21,0))</f>
        <v>50000</v>
      </c>
      <c r="O585" s="2">
        <f>IF($G585&gt;H585,MIN($G585-H585,I585-H585)*INDEX('2018_commission_structure-Start'!$A$21:$I$24,MATCH(calcs!$D585,'2018_commission_structure-Start'!$A$21:$A$24,0),MATCH(calcs!O$1,'2018_commission_structure-Start'!$A$21:$I$21,0)),0)</f>
        <v>9555.9</v>
      </c>
      <c r="P585" s="2">
        <f>IF($G585&gt;I585,MIN($G585-I585,J585-I585)*INDEX('2018_commission_structure-Start'!$A$21:$I$24,MATCH(calcs!$D585,'2018_commission_structure-Start'!$A$21:$A$24,0),MATCH(calcs!P$1,'2018_commission_structure-Start'!$A$21:$I$21,0)),0)</f>
        <v>0</v>
      </c>
      <c r="Q585" s="2">
        <f>IF($G585&gt;J585,MIN($G585-J585,K585-J585)*INDEX('2018_commission_structure-Start'!$A$21:$I$24,MATCH(calcs!$D585,'2018_commission_structure-Start'!$A$21:$A$24,0),MATCH(calcs!Q$1,'2018_commission_structure-Start'!$A$21:$I$21,0)),0)</f>
        <v>0</v>
      </c>
      <c r="R585" s="6">
        <f>IF(G585&gt;K585,(G585-K585)*INDEX('2018_commission_structure-Start'!$A$21:$I$24,MATCH(calcs!$D585,'2018_commission_structure-Start'!$A$21:$A$24,0),MATCH(calcs!R$1,'2018_commission_structure-Start'!$A$21:$I$21,0)),0)</f>
        <v>0</v>
      </c>
      <c r="S585" s="6">
        <f t="shared" si="69"/>
        <v>59555.9</v>
      </c>
      <c r="T585" s="6">
        <f t="shared" si="65"/>
        <v>94704.9</v>
      </c>
    </row>
    <row r="586" spans="1:20" x14ac:dyDescent="0.3">
      <c r="A586">
        <v>3600185284</v>
      </c>
      <c r="B586" t="s">
        <v>303</v>
      </c>
      <c r="C586" t="s">
        <v>1143</v>
      </c>
      <c r="D586" t="s">
        <v>29</v>
      </c>
      <c r="E586" s="2">
        <v>52134</v>
      </c>
      <c r="F586">
        <f>COUNTIF(deals_closed!D:D,base_salary!A586)</f>
        <v>18</v>
      </c>
      <c r="G586" s="2">
        <f>SUMIF(deals_closed!D:D,calcs!A586,deals_closed!C:C)</f>
        <v>648709</v>
      </c>
      <c r="H586" s="2">
        <f>VLOOKUP(D586,'2018_commission_structure-Start'!$A$21:$I$24,9,FALSE)</f>
        <v>600000</v>
      </c>
      <c r="I586" s="6">
        <f t="shared" si="66"/>
        <v>750000</v>
      </c>
      <c r="J586" s="9">
        <f t="shared" si="67"/>
        <v>900000</v>
      </c>
      <c r="K586" s="9">
        <f t="shared" si="68"/>
        <v>1200000</v>
      </c>
      <c r="L586" s="8">
        <f t="shared" si="63"/>
        <v>1.0811816666666667</v>
      </c>
      <c r="M586" t="str">
        <f t="shared" si="64"/>
        <v>100-125%</v>
      </c>
      <c r="N586" s="6">
        <f>MIN(H586,G586)*INDEX('2018_commission_structure-Start'!$A$21:$I$24,MATCH(calcs!$D586,'2018_commission_structure-Start'!$A$21:$A$24,0),MATCH(calcs!N$1,'2018_commission_structure-Start'!$A$21:$I$21,0))</f>
        <v>78000</v>
      </c>
      <c r="O586" s="2">
        <f>IF($G586&gt;H586,MIN($G586-H586,I586-H586)*INDEX('2018_commission_structure-Start'!$A$21:$I$24,MATCH(calcs!$D586,'2018_commission_structure-Start'!$A$21:$A$24,0),MATCH(calcs!O$1,'2018_commission_structure-Start'!$A$21:$I$21,0)),0)</f>
        <v>8280.5300000000007</v>
      </c>
      <c r="P586" s="2">
        <f>IF($G586&gt;I586,MIN($G586-I586,J586-I586)*INDEX('2018_commission_structure-Start'!$A$21:$I$24,MATCH(calcs!$D586,'2018_commission_structure-Start'!$A$21:$A$24,0),MATCH(calcs!P$1,'2018_commission_structure-Start'!$A$21:$I$21,0)),0)</f>
        <v>0</v>
      </c>
      <c r="Q586" s="2">
        <f>IF($G586&gt;J586,MIN($G586-J586,K586-J586)*INDEX('2018_commission_structure-Start'!$A$21:$I$24,MATCH(calcs!$D586,'2018_commission_structure-Start'!$A$21:$A$24,0),MATCH(calcs!Q$1,'2018_commission_structure-Start'!$A$21:$I$21,0)),0)</f>
        <v>0</v>
      </c>
      <c r="R586" s="6">
        <f>IF(G586&gt;K586,(G586-K586)*INDEX('2018_commission_structure-Start'!$A$21:$I$24,MATCH(calcs!$D586,'2018_commission_structure-Start'!$A$21:$A$24,0),MATCH(calcs!R$1,'2018_commission_structure-Start'!$A$21:$I$21,0)),0)</f>
        <v>0</v>
      </c>
      <c r="S586" s="6">
        <f t="shared" si="69"/>
        <v>86280.53</v>
      </c>
      <c r="T586" s="6">
        <f t="shared" si="65"/>
        <v>138414.53</v>
      </c>
    </row>
    <row r="587" spans="1:20" x14ac:dyDescent="0.3">
      <c r="A587">
        <v>247438790</v>
      </c>
      <c r="B587" t="s">
        <v>1144</v>
      </c>
      <c r="C587" t="s">
        <v>1145</v>
      </c>
      <c r="D587" t="s">
        <v>7</v>
      </c>
      <c r="E587" s="2">
        <v>57958</v>
      </c>
      <c r="F587">
        <f>COUNTIF(deals_closed!D:D,base_salary!A587)</f>
        <v>12</v>
      </c>
      <c r="G587" s="2">
        <f>SUMIF(deals_closed!D:D,calcs!A587,deals_closed!C:C)</f>
        <v>328657</v>
      </c>
      <c r="H587" s="2">
        <f>VLOOKUP(D587,'2018_commission_structure-Start'!$A$21:$I$24,9,FALSE)</f>
        <v>500000</v>
      </c>
      <c r="I587" s="6">
        <f t="shared" si="66"/>
        <v>625000</v>
      </c>
      <c r="J587" s="9">
        <f t="shared" si="67"/>
        <v>750000</v>
      </c>
      <c r="K587" s="9">
        <f t="shared" si="68"/>
        <v>1000000</v>
      </c>
      <c r="L587" s="8">
        <f t="shared" si="63"/>
        <v>0.65731399999999995</v>
      </c>
      <c r="M587" t="str">
        <f t="shared" si="64"/>
        <v>0-100%</v>
      </c>
      <c r="N587" s="6">
        <f>MIN(H587,G587)*INDEX('2018_commission_structure-Start'!$A$21:$I$24,MATCH(calcs!$D587,'2018_commission_structure-Start'!$A$21:$A$24,0),MATCH(calcs!N$1,'2018_commission_structure-Start'!$A$21:$I$21,0))</f>
        <v>32865.700000000004</v>
      </c>
      <c r="O587" s="2">
        <f>IF($G587&gt;H587,MIN($G587-H587,I587-H587)*INDEX('2018_commission_structure-Start'!$A$21:$I$24,MATCH(calcs!$D587,'2018_commission_structure-Start'!$A$21:$A$24,0),MATCH(calcs!O$1,'2018_commission_structure-Start'!$A$21:$I$21,0)),0)</f>
        <v>0</v>
      </c>
      <c r="P587" s="2">
        <f>IF($G587&gt;I587,MIN($G587-I587,J587-I587)*INDEX('2018_commission_structure-Start'!$A$21:$I$24,MATCH(calcs!$D587,'2018_commission_structure-Start'!$A$21:$A$24,0),MATCH(calcs!P$1,'2018_commission_structure-Start'!$A$21:$I$21,0)),0)</f>
        <v>0</v>
      </c>
      <c r="Q587" s="2">
        <f>IF($G587&gt;J587,MIN($G587-J587,K587-J587)*INDEX('2018_commission_structure-Start'!$A$21:$I$24,MATCH(calcs!$D587,'2018_commission_structure-Start'!$A$21:$A$24,0),MATCH(calcs!Q$1,'2018_commission_structure-Start'!$A$21:$I$21,0)),0)</f>
        <v>0</v>
      </c>
      <c r="R587" s="6">
        <f>IF(G587&gt;K587,(G587-K587)*INDEX('2018_commission_structure-Start'!$A$21:$I$24,MATCH(calcs!$D587,'2018_commission_structure-Start'!$A$21:$A$24,0),MATCH(calcs!R$1,'2018_commission_structure-Start'!$A$21:$I$21,0)),0)</f>
        <v>0</v>
      </c>
      <c r="S587" s="6">
        <f t="shared" si="69"/>
        <v>32865.700000000004</v>
      </c>
      <c r="T587" s="6">
        <f t="shared" si="65"/>
        <v>90823.700000000012</v>
      </c>
    </row>
    <row r="588" spans="1:20" x14ac:dyDescent="0.3">
      <c r="A588">
        <v>4188124377</v>
      </c>
      <c r="B588" t="s">
        <v>1146</v>
      </c>
      <c r="C588" t="s">
        <v>1147</v>
      </c>
      <c r="D588" t="s">
        <v>7</v>
      </c>
      <c r="E588" s="2">
        <v>42063</v>
      </c>
      <c r="F588">
        <f>COUNTIF(deals_closed!D:D,base_salary!A588)</f>
        <v>9</v>
      </c>
      <c r="G588" s="2">
        <f>SUMIF(deals_closed!D:D,calcs!A588,deals_closed!C:C)</f>
        <v>283269</v>
      </c>
      <c r="H588" s="2">
        <f>VLOOKUP(D588,'2018_commission_structure-Start'!$A$21:$I$24,9,FALSE)</f>
        <v>500000</v>
      </c>
      <c r="I588" s="6">
        <f t="shared" si="66"/>
        <v>625000</v>
      </c>
      <c r="J588" s="9">
        <f t="shared" si="67"/>
        <v>750000</v>
      </c>
      <c r="K588" s="9">
        <f t="shared" si="68"/>
        <v>1000000</v>
      </c>
      <c r="L588" s="8">
        <f t="shared" si="63"/>
        <v>0.56653799999999999</v>
      </c>
      <c r="M588" t="str">
        <f t="shared" si="64"/>
        <v>0-100%</v>
      </c>
      <c r="N588" s="6">
        <f>MIN(H588,G588)*INDEX('2018_commission_structure-Start'!$A$21:$I$24,MATCH(calcs!$D588,'2018_commission_structure-Start'!$A$21:$A$24,0),MATCH(calcs!N$1,'2018_commission_structure-Start'!$A$21:$I$21,0))</f>
        <v>28326.9</v>
      </c>
      <c r="O588" s="2">
        <f>IF($G588&gt;H588,MIN($G588-H588,I588-H588)*INDEX('2018_commission_structure-Start'!$A$21:$I$24,MATCH(calcs!$D588,'2018_commission_structure-Start'!$A$21:$A$24,0),MATCH(calcs!O$1,'2018_commission_structure-Start'!$A$21:$I$21,0)),0)</f>
        <v>0</v>
      </c>
      <c r="P588" s="2">
        <f>IF($G588&gt;I588,MIN($G588-I588,J588-I588)*INDEX('2018_commission_structure-Start'!$A$21:$I$24,MATCH(calcs!$D588,'2018_commission_structure-Start'!$A$21:$A$24,0),MATCH(calcs!P$1,'2018_commission_structure-Start'!$A$21:$I$21,0)),0)</f>
        <v>0</v>
      </c>
      <c r="Q588" s="2">
        <f>IF($G588&gt;J588,MIN($G588-J588,K588-J588)*INDEX('2018_commission_structure-Start'!$A$21:$I$24,MATCH(calcs!$D588,'2018_commission_structure-Start'!$A$21:$A$24,0),MATCH(calcs!Q$1,'2018_commission_structure-Start'!$A$21:$I$21,0)),0)</f>
        <v>0</v>
      </c>
      <c r="R588" s="6">
        <f>IF(G588&gt;K588,(G588-K588)*INDEX('2018_commission_structure-Start'!$A$21:$I$24,MATCH(calcs!$D588,'2018_commission_structure-Start'!$A$21:$A$24,0),MATCH(calcs!R$1,'2018_commission_structure-Start'!$A$21:$I$21,0)),0)</f>
        <v>0</v>
      </c>
      <c r="S588" s="6">
        <f t="shared" si="69"/>
        <v>28326.9</v>
      </c>
      <c r="T588" s="6">
        <f t="shared" si="65"/>
        <v>70389.899999999994</v>
      </c>
    </row>
    <row r="589" spans="1:20" x14ac:dyDescent="0.3">
      <c r="A589">
        <v>471886378</v>
      </c>
      <c r="B589" t="s">
        <v>1148</v>
      </c>
      <c r="C589" t="s">
        <v>1149</v>
      </c>
      <c r="D589" t="s">
        <v>29</v>
      </c>
      <c r="E589" s="2">
        <v>65588</v>
      </c>
      <c r="F589">
        <f>COUNTIF(deals_closed!D:D,base_salary!A589)</f>
        <v>21</v>
      </c>
      <c r="G589" s="2">
        <f>SUMIF(deals_closed!D:D,calcs!A589,deals_closed!C:C)</f>
        <v>721970</v>
      </c>
      <c r="H589" s="2">
        <f>VLOOKUP(D589,'2018_commission_structure-Start'!$A$21:$I$24,9,FALSE)</f>
        <v>600000</v>
      </c>
      <c r="I589" s="6">
        <f t="shared" si="66"/>
        <v>750000</v>
      </c>
      <c r="J589" s="9">
        <f t="shared" si="67"/>
        <v>900000</v>
      </c>
      <c r="K589" s="9">
        <f t="shared" si="68"/>
        <v>1200000</v>
      </c>
      <c r="L589" s="8">
        <f t="shared" si="63"/>
        <v>1.2032833333333333</v>
      </c>
      <c r="M589" t="str">
        <f t="shared" si="64"/>
        <v>100-125%</v>
      </c>
      <c r="N589" s="6">
        <f>MIN(H589,G589)*INDEX('2018_commission_structure-Start'!$A$21:$I$24,MATCH(calcs!$D589,'2018_commission_structure-Start'!$A$21:$A$24,0),MATCH(calcs!N$1,'2018_commission_structure-Start'!$A$21:$I$21,0))</f>
        <v>78000</v>
      </c>
      <c r="O589" s="2">
        <f>IF($G589&gt;H589,MIN($G589-H589,I589-H589)*INDEX('2018_commission_structure-Start'!$A$21:$I$24,MATCH(calcs!$D589,'2018_commission_structure-Start'!$A$21:$A$24,0),MATCH(calcs!O$1,'2018_commission_structure-Start'!$A$21:$I$21,0)),0)</f>
        <v>20734.900000000001</v>
      </c>
      <c r="P589" s="2">
        <f>IF($G589&gt;I589,MIN($G589-I589,J589-I589)*INDEX('2018_commission_structure-Start'!$A$21:$I$24,MATCH(calcs!$D589,'2018_commission_structure-Start'!$A$21:$A$24,0),MATCH(calcs!P$1,'2018_commission_structure-Start'!$A$21:$I$21,0)),0)</f>
        <v>0</v>
      </c>
      <c r="Q589" s="2">
        <f>IF($G589&gt;J589,MIN($G589-J589,K589-J589)*INDEX('2018_commission_structure-Start'!$A$21:$I$24,MATCH(calcs!$D589,'2018_commission_structure-Start'!$A$21:$A$24,0),MATCH(calcs!Q$1,'2018_commission_structure-Start'!$A$21:$I$21,0)),0)</f>
        <v>0</v>
      </c>
      <c r="R589" s="6">
        <f>IF(G589&gt;K589,(G589-K589)*INDEX('2018_commission_structure-Start'!$A$21:$I$24,MATCH(calcs!$D589,'2018_commission_structure-Start'!$A$21:$A$24,0),MATCH(calcs!R$1,'2018_commission_structure-Start'!$A$21:$I$21,0)),0)</f>
        <v>0</v>
      </c>
      <c r="S589" s="6">
        <f t="shared" si="69"/>
        <v>98734.9</v>
      </c>
      <c r="T589" s="6">
        <f t="shared" si="65"/>
        <v>164322.9</v>
      </c>
    </row>
    <row r="590" spans="1:20" x14ac:dyDescent="0.3">
      <c r="A590">
        <v>4688336071</v>
      </c>
      <c r="B590" t="s">
        <v>1150</v>
      </c>
      <c r="C590" t="s">
        <v>1151</v>
      </c>
      <c r="D590" t="s">
        <v>10</v>
      </c>
      <c r="E590" s="2">
        <v>111549</v>
      </c>
      <c r="F590">
        <f>COUNTIF(deals_closed!D:D,base_salary!A590)</f>
        <v>22</v>
      </c>
      <c r="G590" s="2">
        <f>SUMIF(deals_closed!D:D,calcs!A590,deals_closed!C:C)</f>
        <v>796327</v>
      </c>
      <c r="H590" s="2">
        <f>VLOOKUP(D590,'2018_commission_structure-Start'!$A$21:$I$24,9,FALSE)</f>
        <v>750000</v>
      </c>
      <c r="I590" s="6">
        <f t="shared" si="66"/>
        <v>937500</v>
      </c>
      <c r="J590" s="9">
        <f t="shared" si="67"/>
        <v>1125000</v>
      </c>
      <c r="K590" s="9">
        <f t="shared" si="68"/>
        <v>1500000</v>
      </c>
      <c r="L590" s="8">
        <f t="shared" si="63"/>
        <v>1.0617693333333333</v>
      </c>
      <c r="M590" t="str">
        <f t="shared" si="64"/>
        <v>100-125%</v>
      </c>
      <c r="N590" s="6">
        <f>MIN(H590,G590)*INDEX('2018_commission_structure-Start'!$A$21:$I$24,MATCH(calcs!$D590,'2018_commission_structure-Start'!$A$21:$A$24,0),MATCH(calcs!N$1,'2018_commission_structure-Start'!$A$21:$I$21,0))</f>
        <v>112500</v>
      </c>
      <c r="O590" s="2">
        <f>IF($G590&gt;H590,MIN($G590-H590,I590-H590)*INDEX('2018_commission_structure-Start'!$A$21:$I$24,MATCH(calcs!$D590,'2018_commission_structure-Start'!$A$21:$A$24,0),MATCH(calcs!O$1,'2018_commission_structure-Start'!$A$21:$I$21,0)),0)</f>
        <v>8802.1299999999992</v>
      </c>
      <c r="P590" s="2">
        <f>IF($G590&gt;I590,MIN($G590-I590,J590-I590)*INDEX('2018_commission_structure-Start'!$A$21:$I$24,MATCH(calcs!$D590,'2018_commission_structure-Start'!$A$21:$A$24,0),MATCH(calcs!P$1,'2018_commission_structure-Start'!$A$21:$I$21,0)),0)</f>
        <v>0</v>
      </c>
      <c r="Q590" s="2">
        <f>IF($G590&gt;J590,MIN($G590-J590,K590-J590)*INDEX('2018_commission_structure-Start'!$A$21:$I$24,MATCH(calcs!$D590,'2018_commission_structure-Start'!$A$21:$A$24,0),MATCH(calcs!Q$1,'2018_commission_structure-Start'!$A$21:$I$21,0)),0)</f>
        <v>0</v>
      </c>
      <c r="R590" s="6">
        <f>IF(G590&gt;K590,(G590-K590)*INDEX('2018_commission_structure-Start'!$A$21:$I$24,MATCH(calcs!$D590,'2018_commission_structure-Start'!$A$21:$A$24,0),MATCH(calcs!R$1,'2018_commission_structure-Start'!$A$21:$I$21,0)),0)</f>
        <v>0</v>
      </c>
      <c r="S590" s="6">
        <f t="shared" si="69"/>
        <v>121302.13</v>
      </c>
      <c r="T590" s="6">
        <f t="shared" si="65"/>
        <v>232851.13</v>
      </c>
    </row>
    <row r="591" spans="1:20" x14ac:dyDescent="0.3">
      <c r="A591">
        <v>7778092905</v>
      </c>
      <c r="B591" t="s">
        <v>1152</v>
      </c>
      <c r="C591" t="s">
        <v>1153</v>
      </c>
      <c r="D591" t="s">
        <v>10</v>
      </c>
      <c r="E591" s="2">
        <v>121420</v>
      </c>
      <c r="F591">
        <f>COUNTIF(deals_closed!D:D,base_salary!A591)</f>
        <v>25</v>
      </c>
      <c r="G591" s="2">
        <f>SUMIF(deals_closed!D:D,calcs!A591,deals_closed!C:C)</f>
        <v>880318</v>
      </c>
      <c r="H591" s="2">
        <f>VLOOKUP(D591,'2018_commission_structure-Start'!$A$21:$I$24,9,FALSE)</f>
        <v>750000</v>
      </c>
      <c r="I591" s="6">
        <f t="shared" si="66"/>
        <v>937500</v>
      </c>
      <c r="J591" s="9">
        <f t="shared" si="67"/>
        <v>1125000</v>
      </c>
      <c r="K591" s="9">
        <f t="shared" si="68"/>
        <v>1500000</v>
      </c>
      <c r="L591" s="8">
        <f t="shared" si="63"/>
        <v>1.1737573333333333</v>
      </c>
      <c r="M591" t="str">
        <f t="shared" si="64"/>
        <v>100-125%</v>
      </c>
      <c r="N591" s="6">
        <f>MIN(H591,G591)*INDEX('2018_commission_structure-Start'!$A$21:$I$24,MATCH(calcs!$D591,'2018_commission_structure-Start'!$A$21:$A$24,0),MATCH(calcs!N$1,'2018_commission_structure-Start'!$A$21:$I$21,0))</f>
        <v>112500</v>
      </c>
      <c r="O591" s="2">
        <f>IF($G591&gt;H591,MIN($G591-H591,I591-H591)*INDEX('2018_commission_structure-Start'!$A$21:$I$24,MATCH(calcs!$D591,'2018_commission_structure-Start'!$A$21:$A$24,0),MATCH(calcs!O$1,'2018_commission_structure-Start'!$A$21:$I$21,0)),0)</f>
        <v>24760.420000000002</v>
      </c>
      <c r="P591" s="2">
        <f>IF($G591&gt;I591,MIN($G591-I591,J591-I591)*INDEX('2018_commission_structure-Start'!$A$21:$I$24,MATCH(calcs!$D591,'2018_commission_structure-Start'!$A$21:$A$24,0),MATCH(calcs!P$1,'2018_commission_structure-Start'!$A$21:$I$21,0)),0)</f>
        <v>0</v>
      </c>
      <c r="Q591" s="2">
        <f>IF($G591&gt;J591,MIN($G591-J591,K591-J591)*INDEX('2018_commission_structure-Start'!$A$21:$I$24,MATCH(calcs!$D591,'2018_commission_structure-Start'!$A$21:$A$24,0),MATCH(calcs!Q$1,'2018_commission_structure-Start'!$A$21:$I$21,0)),0)</f>
        <v>0</v>
      </c>
      <c r="R591" s="6">
        <f>IF(G591&gt;K591,(G591-K591)*INDEX('2018_commission_structure-Start'!$A$21:$I$24,MATCH(calcs!$D591,'2018_commission_structure-Start'!$A$21:$A$24,0),MATCH(calcs!R$1,'2018_commission_structure-Start'!$A$21:$I$21,0)),0)</f>
        <v>0</v>
      </c>
      <c r="S591" s="6">
        <f t="shared" si="69"/>
        <v>137260.42000000001</v>
      </c>
      <c r="T591" s="6">
        <f t="shared" si="65"/>
        <v>258680.42</v>
      </c>
    </row>
    <row r="592" spans="1:20" x14ac:dyDescent="0.3">
      <c r="A592">
        <v>7338728615</v>
      </c>
      <c r="B592" t="s">
        <v>1154</v>
      </c>
      <c r="C592" t="s">
        <v>1155</v>
      </c>
      <c r="D592" t="s">
        <v>7</v>
      </c>
      <c r="E592" s="2">
        <v>61730</v>
      </c>
      <c r="F592">
        <f>COUNTIF(deals_closed!D:D,base_salary!A592)</f>
        <v>27</v>
      </c>
      <c r="G592" s="2">
        <f>SUMIF(deals_closed!D:D,calcs!A592,deals_closed!C:C)</f>
        <v>939740</v>
      </c>
      <c r="H592" s="2">
        <f>VLOOKUP(D592,'2018_commission_structure-Start'!$A$21:$I$24,9,FALSE)</f>
        <v>500000</v>
      </c>
      <c r="I592" s="6">
        <f t="shared" si="66"/>
        <v>625000</v>
      </c>
      <c r="J592" s="9">
        <f t="shared" si="67"/>
        <v>750000</v>
      </c>
      <c r="K592" s="9">
        <f t="shared" si="68"/>
        <v>1000000</v>
      </c>
      <c r="L592" s="8">
        <f t="shared" si="63"/>
        <v>1.87948</v>
      </c>
      <c r="M592" t="str">
        <f t="shared" si="64"/>
        <v>150-200%</v>
      </c>
      <c r="N592" s="6">
        <f>MIN(H592,G592)*INDEX('2018_commission_structure-Start'!$A$21:$I$24,MATCH(calcs!$D592,'2018_commission_structure-Start'!$A$21:$A$24,0),MATCH(calcs!N$1,'2018_commission_structure-Start'!$A$21:$I$21,0))</f>
        <v>50000</v>
      </c>
      <c r="O592" s="2">
        <f>IF($G592&gt;H592,MIN($G592-H592,I592-H592)*INDEX('2018_commission_structure-Start'!$A$21:$I$24,MATCH(calcs!$D592,'2018_commission_structure-Start'!$A$21:$A$24,0),MATCH(calcs!O$1,'2018_commission_structure-Start'!$A$21:$I$21,0)),0)</f>
        <v>18750</v>
      </c>
      <c r="P592" s="2">
        <f>IF($G592&gt;I592,MIN($G592-I592,J592-I592)*INDEX('2018_commission_structure-Start'!$A$21:$I$24,MATCH(calcs!$D592,'2018_commission_structure-Start'!$A$21:$A$24,0),MATCH(calcs!P$1,'2018_commission_structure-Start'!$A$21:$I$21,0)),0)</f>
        <v>22500</v>
      </c>
      <c r="Q592" s="2">
        <f>IF($G592&gt;J592,MIN($G592-J592,K592-J592)*INDEX('2018_commission_structure-Start'!$A$21:$I$24,MATCH(calcs!$D592,'2018_commission_structure-Start'!$A$21:$A$24,0),MATCH(calcs!Q$1,'2018_commission_structure-Start'!$A$21:$I$21,0)),0)</f>
        <v>41742.800000000003</v>
      </c>
      <c r="R592" s="6">
        <f>IF(G592&gt;K592,(G592-K592)*INDEX('2018_commission_structure-Start'!$A$21:$I$24,MATCH(calcs!$D592,'2018_commission_structure-Start'!$A$21:$A$24,0),MATCH(calcs!R$1,'2018_commission_structure-Start'!$A$21:$I$21,0)),0)</f>
        <v>0</v>
      </c>
      <c r="S592" s="6">
        <f t="shared" si="69"/>
        <v>132992.79999999999</v>
      </c>
      <c r="T592" s="6">
        <f t="shared" si="65"/>
        <v>194722.8</v>
      </c>
    </row>
    <row r="593" spans="1:20" x14ac:dyDescent="0.3">
      <c r="A593">
        <v>6724903874</v>
      </c>
      <c r="B593" t="s">
        <v>1156</v>
      </c>
      <c r="C593" t="s">
        <v>1157</v>
      </c>
      <c r="D593" t="s">
        <v>10</v>
      </c>
      <c r="E593" s="2">
        <v>118446</v>
      </c>
      <c r="F593">
        <f>COUNTIF(deals_closed!D:D,base_salary!A593)</f>
        <v>22</v>
      </c>
      <c r="G593" s="2">
        <f>SUMIF(deals_closed!D:D,calcs!A593,deals_closed!C:C)</f>
        <v>640400</v>
      </c>
      <c r="H593" s="2">
        <f>VLOOKUP(D593,'2018_commission_structure-Start'!$A$21:$I$24,9,FALSE)</f>
        <v>750000</v>
      </c>
      <c r="I593" s="6">
        <f t="shared" si="66"/>
        <v>937500</v>
      </c>
      <c r="J593" s="9">
        <f t="shared" si="67"/>
        <v>1125000</v>
      </c>
      <c r="K593" s="9">
        <f t="shared" si="68"/>
        <v>1500000</v>
      </c>
      <c r="L593" s="8">
        <f t="shared" si="63"/>
        <v>0.85386666666666666</v>
      </c>
      <c r="M593" t="str">
        <f t="shared" si="64"/>
        <v>0-100%</v>
      </c>
      <c r="N593" s="6">
        <f>MIN(H593,G593)*INDEX('2018_commission_structure-Start'!$A$21:$I$24,MATCH(calcs!$D593,'2018_commission_structure-Start'!$A$21:$A$24,0),MATCH(calcs!N$1,'2018_commission_structure-Start'!$A$21:$I$21,0))</f>
        <v>96060</v>
      </c>
      <c r="O593" s="2">
        <f>IF($G593&gt;H593,MIN($G593-H593,I593-H593)*INDEX('2018_commission_structure-Start'!$A$21:$I$24,MATCH(calcs!$D593,'2018_commission_structure-Start'!$A$21:$A$24,0),MATCH(calcs!O$1,'2018_commission_structure-Start'!$A$21:$I$21,0)),0)</f>
        <v>0</v>
      </c>
      <c r="P593" s="2">
        <f>IF($G593&gt;I593,MIN($G593-I593,J593-I593)*INDEX('2018_commission_structure-Start'!$A$21:$I$24,MATCH(calcs!$D593,'2018_commission_structure-Start'!$A$21:$A$24,0),MATCH(calcs!P$1,'2018_commission_structure-Start'!$A$21:$I$21,0)),0)</f>
        <v>0</v>
      </c>
      <c r="Q593" s="2">
        <f>IF($G593&gt;J593,MIN($G593-J593,K593-J593)*INDEX('2018_commission_structure-Start'!$A$21:$I$24,MATCH(calcs!$D593,'2018_commission_structure-Start'!$A$21:$A$24,0),MATCH(calcs!Q$1,'2018_commission_structure-Start'!$A$21:$I$21,0)),0)</f>
        <v>0</v>
      </c>
      <c r="R593" s="6">
        <f>IF(G593&gt;K593,(G593-K593)*INDEX('2018_commission_structure-Start'!$A$21:$I$24,MATCH(calcs!$D593,'2018_commission_structure-Start'!$A$21:$A$24,0),MATCH(calcs!R$1,'2018_commission_structure-Start'!$A$21:$I$21,0)),0)</f>
        <v>0</v>
      </c>
      <c r="S593" s="6">
        <f t="shared" si="69"/>
        <v>96060</v>
      </c>
      <c r="T593" s="6">
        <f t="shared" si="65"/>
        <v>214506</v>
      </c>
    </row>
    <row r="594" spans="1:20" x14ac:dyDescent="0.3">
      <c r="A594">
        <v>2975315244</v>
      </c>
      <c r="B594" t="s">
        <v>1158</v>
      </c>
      <c r="C594" t="s">
        <v>1159</v>
      </c>
      <c r="D594" t="s">
        <v>10</v>
      </c>
      <c r="E594" s="2">
        <v>108445</v>
      </c>
      <c r="F594">
        <f>COUNTIF(deals_closed!D:D,base_salary!A594)</f>
        <v>21</v>
      </c>
      <c r="G594" s="2">
        <f>SUMIF(deals_closed!D:D,calcs!A594,deals_closed!C:C)</f>
        <v>745518</v>
      </c>
      <c r="H594" s="2">
        <f>VLOOKUP(D594,'2018_commission_structure-Start'!$A$21:$I$24,9,FALSE)</f>
        <v>750000</v>
      </c>
      <c r="I594" s="6">
        <f t="shared" si="66"/>
        <v>937500</v>
      </c>
      <c r="J594" s="9">
        <f t="shared" si="67"/>
        <v>1125000</v>
      </c>
      <c r="K594" s="9">
        <f t="shared" si="68"/>
        <v>1500000</v>
      </c>
      <c r="L594" s="8">
        <f t="shared" si="63"/>
        <v>0.99402400000000002</v>
      </c>
      <c r="M594" t="str">
        <f t="shared" si="64"/>
        <v>0-100%</v>
      </c>
      <c r="N594" s="6">
        <f>MIN(H594,G594)*INDEX('2018_commission_structure-Start'!$A$21:$I$24,MATCH(calcs!$D594,'2018_commission_structure-Start'!$A$21:$A$24,0),MATCH(calcs!N$1,'2018_commission_structure-Start'!$A$21:$I$21,0))</f>
        <v>111827.7</v>
      </c>
      <c r="O594" s="2">
        <f>IF($G594&gt;H594,MIN($G594-H594,I594-H594)*INDEX('2018_commission_structure-Start'!$A$21:$I$24,MATCH(calcs!$D594,'2018_commission_structure-Start'!$A$21:$A$24,0),MATCH(calcs!O$1,'2018_commission_structure-Start'!$A$21:$I$21,0)),0)</f>
        <v>0</v>
      </c>
      <c r="P594" s="2">
        <f>IF($G594&gt;I594,MIN($G594-I594,J594-I594)*INDEX('2018_commission_structure-Start'!$A$21:$I$24,MATCH(calcs!$D594,'2018_commission_structure-Start'!$A$21:$A$24,0),MATCH(calcs!P$1,'2018_commission_structure-Start'!$A$21:$I$21,0)),0)</f>
        <v>0</v>
      </c>
      <c r="Q594" s="2">
        <f>IF($G594&gt;J594,MIN($G594-J594,K594-J594)*INDEX('2018_commission_structure-Start'!$A$21:$I$24,MATCH(calcs!$D594,'2018_commission_structure-Start'!$A$21:$A$24,0),MATCH(calcs!Q$1,'2018_commission_structure-Start'!$A$21:$I$21,0)),0)</f>
        <v>0</v>
      </c>
      <c r="R594" s="6">
        <f>IF(G594&gt;K594,(G594-K594)*INDEX('2018_commission_structure-Start'!$A$21:$I$24,MATCH(calcs!$D594,'2018_commission_structure-Start'!$A$21:$A$24,0),MATCH(calcs!R$1,'2018_commission_structure-Start'!$A$21:$I$21,0)),0)</f>
        <v>0</v>
      </c>
      <c r="S594" s="6">
        <f t="shared" si="69"/>
        <v>111827.7</v>
      </c>
      <c r="T594" s="6">
        <f t="shared" si="65"/>
        <v>220272.7</v>
      </c>
    </row>
    <row r="595" spans="1:20" x14ac:dyDescent="0.3">
      <c r="A595">
        <v>7628323464</v>
      </c>
      <c r="B595" t="s">
        <v>1160</v>
      </c>
      <c r="C595" t="s">
        <v>1161</v>
      </c>
      <c r="D595" t="s">
        <v>29</v>
      </c>
      <c r="E595" s="2">
        <v>79758</v>
      </c>
      <c r="F595">
        <f>COUNTIF(deals_closed!D:D,base_salary!A595)</f>
        <v>19</v>
      </c>
      <c r="G595" s="2">
        <f>SUMIF(deals_closed!D:D,calcs!A595,deals_closed!C:C)</f>
        <v>694245</v>
      </c>
      <c r="H595" s="2">
        <f>VLOOKUP(D595,'2018_commission_structure-Start'!$A$21:$I$24,9,FALSE)</f>
        <v>600000</v>
      </c>
      <c r="I595" s="6">
        <f t="shared" si="66"/>
        <v>750000</v>
      </c>
      <c r="J595" s="9">
        <f t="shared" si="67"/>
        <v>900000</v>
      </c>
      <c r="K595" s="9">
        <f t="shared" si="68"/>
        <v>1200000</v>
      </c>
      <c r="L595" s="8">
        <f t="shared" si="63"/>
        <v>1.1570750000000001</v>
      </c>
      <c r="M595" t="str">
        <f t="shared" si="64"/>
        <v>100-125%</v>
      </c>
      <c r="N595" s="6">
        <f>MIN(H595,G595)*INDEX('2018_commission_structure-Start'!$A$21:$I$24,MATCH(calcs!$D595,'2018_commission_structure-Start'!$A$21:$A$24,0),MATCH(calcs!N$1,'2018_commission_structure-Start'!$A$21:$I$21,0))</f>
        <v>78000</v>
      </c>
      <c r="O595" s="2">
        <f>IF($G595&gt;H595,MIN($G595-H595,I595-H595)*INDEX('2018_commission_structure-Start'!$A$21:$I$24,MATCH(calcs!$D595,'2018_commission_structure-Start'!$A$21:$A$24,0),MATCH(calcs!O$1,'2018_commission_structure-Start'!$A$21:$I$21,0)),0)</f>
        <v>16021.650000000001</v>
      </c>
      <c r="P595" s="2">
        <f>IF($G595&gt;I595,MIN($G595-I595,J595-I595)*INDEX('2018_commission_structure-Start'!$A$21:$I$24,MATCH(calcs!$D595,'2018_commission_structure-Start'!$A$21:$A$24,0),MATCH(calcs!P$1,'2018_commission_structure-Start'!$A$21:$I$21,0)),0)</f>
        <v>0</v>
      </c>
      <c r="Q595" s="2">
        <f>IF($G595&gt;J595,MIN($G595-J595,K595-J595)*INDEX('2018_commission_structure-Start'!$A$21:$I$24,MATCH(calcs!$D595,'2018_commission_structure-Start'!$A$21:$A$24,0),MATCH(calcs!Q$1,'2018_commission_structure-Start'!$A$21:$I$21,0)),0)</f>
        <v>0</v>
      </c>
      <c r="R595" s="6">
        <f>IF(G595&gt;K595,(G595-K595)*INDEX('2018_commission_structure-Start'!$A$21:$I$24,MATCH(calcs!$D595,'2018_commission_structure-Start'!$A$21:$A$24,0),MATCH(calcs!R$1,'2018_commission_structure-Start'!$A$21:$I$21,0)),0)</f>
        <v>0</v>
      </c>
      <c r="S595" s="6">
        <f t="shared" si="69"/>
        <v>94021.65</v>
      </c>
      <c r="T595" s="6">
        <f t="shared" si="65"/>
        <v>173779.65</v>
      </c>
    </row>
    <row r="596" spans="1:20" x14ac:dyDescent="0.3">
      <c r="A596">
        <v>901154172</v>
      </c>
      <c r="B596" t="s">
        <v>1162</v>
      </c>
      <c r="C596" t="s">
        <v>1163</v>
      </c>
      <c r="D596" t="s">
        <v>29</v>
      </c>
      <c r="E596" s="2">
        <v>79983</v>
      </c>
      <c r="F596">
        <f>COUNTIF(deals_closed!D:D,base_salary!A596)</f>
        <v>21</v>
      </c>
      <c r="G596" s="2">
        <f>SUMIF(deals_closed!D:D,calcs!A596,deals_closed!C:C)</f>
        <v>760550</v>
      </c>
      <c r="H596" s="2">
        <f>VLOOKUP(D596,'2018_commission_structure-Start'!$A$21:$I$24,9,FALSE)</f>
        <v>600000</v>
      </c>
      <c r="I596" s="6">
        <f t="shared" si="66"/>
        <v>750000</v>
      </c>
      <c r="J596" s="9">
        <f t="shared" si="67"/>
        <v>900000</v>
      </c>
      <c r="K596" s="9">
        <f t="shared" si="68"/>
        <v>1200000</v>
      </c>
      <c r="L596" s="8">
        <f t="shared" si="63"/>
        <v>1.2675833333333333</v>
      </c>
      <c r="M596" t="str">
        <f t="shared" si="64"/>
        <v>125-150%</v>
      </c>
      <c r="N596" s="6">
        <f>MIN(H596,G596)*INDEX('2018_commission_structure-Start'!$A$21:$I$24,MATCH(calcs!$D596,'2018_commission_structure-Start'!$A$21:$A$24,0),MATCH(calcs!N$1,'2018_commission_structure-Start'!$A$21:$I$21,0))</f>
        <v>78000</v>
      </c>
      <c r="O596" s="2">
        <f>IF($G596&gt;H596,MIN($G596-H596,I596-H596)*INDEX('2018_commission_structure-Start'!$A$21:$I$24,MATCH(calcs!$D596,'2018_commission_structure-Start'!$A$21:$A$24,0),MATCH(calcs!O$1,'2018_commission_structure-Start'!$A$21:$I$21,0)),0)</f>
        <v>25500.000000000004</v>
      </c>
      <c r="P596" s="2">
        <f>IF($G596&gt;I596,MIN($G596-I596,J596-I596)*INDEX('2018_commission_structure-Start'!$A$21:$I$24,MATCH(calcs!$D596,'2018_commission_structure-Start'!$A$21:$A$24,0),MATCH(calcs!P$1,'2018_commission_structure-Start'!$A$21:$I$21,0)),0)</f>
        <v>2215.5</v>
      </c>
      <c r="Q596" s="2">
        <f>IF($G596&gt;J596,MIN($G596-J596,K596-J596)*INDEX('2018_commission_structure-Start'!$A$21:$I$24,MATCH(calcs!$D596,'2018_commission_structure-Start'!$A$21:$A$24,0),MATCH(calcs!Q$1,'2018_commission_structure-Start'!$A$21:$I$21,0)),0)</f>
        <v>0</v>
      </c>
      <c r="R596" s="6">
        <f>IF(G596&gt;K596,(G596-K596)*INDEX('2018_commission_structure-Start'!$A$21:$I$24,MATCH(calcs!$D596,'2018_commission_structure-Start'!$A$21:$A$24,0),MATCH(calcs!R$1,'2018_commission_structure-Start'!$A$21:$I$21,0)),0)</f>
        <v>0</v>
      </c>
      <c r="S596" s="6">
        <f t="shared" si="69"/>
        <v>105715.5</v>
      </c>
      <c r="T596" s="6">
        <f t="shared" si="65"/>
        <v>185698.5</v>
      </c>
    </row>
    <row r="597" spans="1:20" x14ac:dyDescent="0.3">
      <c r="A597">
        <v>2958727874</v>
      </c>
      <c r="B597" t="s">
        <v>1164</v>
      </c>
      <c r="C597" t="s">
        <v>1165</v>
      </c>
      <c r="D597" t="s">
        <v>7</v>
      </c>
      <c r="E597" s="2">
        <v>43950</v>
      </c>
      <c r="F597">
        <f>COUNTIF(deals_closed!D:D,base_salary!A597)</f>
        <v>16</v>
      </c>
      <c r="G597" s="2">
        <f>SUMIF(deals_closed!D:D,calcs!A597,deals_closed!C:C)</f>
        <v>542971</v>
      </c>
      <c r="H597" s="2">
        <f>VLOOKUP(D597,'2018_commission_structure-Start'!$A$21:$I$24,9,FALSE)</f>
        <v>500000</v>
      </c>
      <c r="I597" s="6">
        <f t="shared" si="66"/>
        <v>625000</v>
      </c>
      <c r="J597" s="9">
        <f t="shared" si="67"/>
        <v>750000</v>
      </c>
      <c r="K597" s="9">
        <f t="shared" si="68"/>
        <v>1000000</v>
      </c>
      <c r="L597" s="8">
        <f t="shared" si="63"/>
        <v>1.085942</v>
      </c>
      <c r="M597" t="str">
        <f t="shared" si="64"/>
        <v>100-125%</v>
      </c>
      <c r="N597" s="6">
        <f>MIN(H597,G597)*INDEX('2018_commission_structure-Start'!$A$21:$I$24,MATCH(calcs!$D597,'2018_commission_structure-Start'!$A$21:$A$24,0),MATCH(calcs!N$1,'2018_commission_structure-Start'!$A$21:$I$21,0))</f>
        <v>50000</v>
      </c>
      <c r="O597" s="2">
        <f>IF($G597&gt;H597,MIN($G597-H597,I597-H597)*INDEX('2018_commission_structure-Start'!$A$21:$I$24,MATCH(calcs!$D597,'2018_commission_structure-Start'!$A$21:$A$24,0),MATCH(calcs!O$1,'2018_commission_structure-Start'!$A$21:$I$21,0)),0)</f>
        <v>6445.65</v>
      </c>
      <c r="P597" s="2">
        <f>IF($G597&gt;I597,MIN($G597-I597,J597-I597)*INDEX('2018_commission_structure-Start'!$A$21:$I$24,MATCH(calcs!$D597,'2018_commission_structure-Start'!$A$21:$A$24,0),MATCH(calcs!P$1,'2018_commission_structure-Start'!$A$21:$I$21,0)),0)</f>
        <v>0</v>
      </c>
      <c r="Q597" s="2">
        <f>IF($G597&gt;J597,MIN($G597-J597,K597-J597)*INDEX('2018_commission_structure-Start'!$A$21:$I$24,MATCH(calcs!$D597,'2018_commission_structure-Start'!$A$21:$A$24,0),MATCH(calcs!Q$1,'2018_commission_structure-Start'!$A$21:$I$21,0)),0)</f>
        <v>0</v>
      </c>
      <c r="R597" s="6">
        <f>IF(G597&gt;K597,(G597-K597)*INDEX('2018_commission_structure-Start'!$A$21:$I$24,MATCH(calcs!$D597,'2018_commission_structure-Start'!$A$21:$A$24,0),MATCH(calcs!R$1,'2018_commission_structure-Start'!$A$21:$I$21,0)),0)</f>
        <v>0</v>
      </c>
      <c r="S597" s="6">
        <f t="shared" si="69"/>
        <v>56445.65</v>
      </c>
      <c r="T597" s="6">
        <f t="shared" si="65"/>
        <v>100395.65</v>
      </c>
    </row>
    <row r="598" spans="1:20" x14ac:dyDescent="0.3">
      <c r="A598">
        <v>2307209530</v>
      </c>
      <c r="B598" t="s">
        <v>1166</v>
      </c>
      <c r="C598" t="s">
        <v>1167</v>
      </c>
      <c r="D598" t="s">
        <v>10</v>
      </c>
      <c r="E598" s="2">
        <v>115318</v>
      </c>
      <c r="F598">
        <f>COUNTIF(deals_closed!D:D,base_salary!A598)</f>
        <v>26</v>
      </c>
      <c r="G598" s="2">
        <f>SUMIF(deals_closed!D:D,calcs!A598,deals_closed!C:C)</f>
        <v>961682</v>
      </c>
      <c r="H598" s="2">
        <f>VLOOKUP(D598,'2018_commission_structure-Start'!$A$21:$I$24,9,FALSE)</f>
        <v>750000</v>
      </c>
      <c r="I598" s="6">
        <f t="shared" si="66"/>
        <v>937500</v>
      </c>
      <c r="J598" s="9">
        <f t="shared" si="67"/>
        <v>1125000</v>
      </c>
      <c r="K598" s="9">
        <f t="shared" si="68"/>
        <v>1500000</v>
      </c>
      <c r="L598" s="8">
        <f t="shared" si="63"/>
        <v>1.2822426666666666</v>
      </c>
      <c r="M598" t="str">
        <f t="shared" si="64"/>
        <v>125-150%</v>
      </c>
      <c r="N598" s="6">
        <f>MIN(H598,G598)*INDEX('2018_commission_structure-Start'!$A$21:$I$24,MATCH(calcs!$D598,'2018_commission_structure-Start'!$A$21:$A$24,0),MATCH(calcs!N$1,'2018_commission_structure-Start'!$A$21:$I$21,0))</f>
        <v>112500</v>
      </c>
      <c r="O598" s="2">
        <f>IF($G598&gt;H598,MIN($G598-H598,I598-H598)*INDEX('2018_commission_structure-Start'!$A$21:$I$24,MATCH(calcs!$D598,'2018_commission_structure-Start'!$A$21:$A$24,0),MATCH(calcs!O$1,'2018_commission_structure-Start'!$A$21:$I$21,0)),0)</f>
        <v>35625</v>
      </c>
      <c r="P598" s="2">
        <f>IF($G598&gt;I598,MIN($G598-I598,J598-I598)*INDEX('2018_commission_structure-Start'!$A$21:$I$24,MATCH(calcs!$D598,'2018_commission_structure-Start'!$A$21:$A$24,0),MATCH(calcs!P$1,'2018_commission_structure-Start'!$A$21:$I$21,0)),0)</f>
        <v>5561.8600000000006</v>
      </c>
      <c r="Q598" s="2">
        <f>IF($G598&gt;J598,MIN($G598-J598,K598-J598)*INDEX('2018_commission_structure-Start'!$A$21:$I$24,MATCH(calcs!$D598,'2018_commission_structure-Start'!$A$21:$A$24,0),MATCH(calcs!Q$1,'2018_commission_structure-Start'!$A$21:$I$21,0)),0)</f>
        <v>0</v>
      </c>
      <c r="R598" s="6">
        <f>IF(G598&gt;K598,(G598-K598)*INDEX('2018_commission_structure-Start'!$A$21:$I$24,MATCH(calcs!$D598,'2018_commission_structure-Start'!$A$21:$A$24,0),MATCH(calcs!R$1,'2018_commission_structure-Start'!$A$21:$I$21,0)),0)</f>
        <v>0</v>
      </c>
      <c r="S598" s="6">
        <f t="shared" si="69"/>
        <v>153686.85999999999</v>
      </c>
      <c r="T598" s="6">
        <f t="shared" si="65"/>
        <v>269004.86</v>
      </c>
    </row>
    <row r="599" spans="1:20" x14ac:dyDescent="0.3">
      <c r="A599">
        <v>3473885983</v>
      </c>
      <c r="B599" t="s">
        <v>1168</v>
      </c>
      <c r="C599" t="s">
        <v>1169</v>
      </c>
      <c r="D599" t="s">
        <v>10</v>
      </c>
      <c r="E599" s="2">
        <v>112137</v>
      </c>
      <c r="F599">
        <f>COUNTIF(deals_closed!D:D,base_salary!A599)</f>
        <v>24</v>
      </c>
      <c r="G599" s="2">
        <f>SUMIF(deals_closed!D:D,calcs!A599,deals_closed!C:C)</f>
        <v>861253</v>
      </c>
      <c r="H599" s="2">
        <f>VLOOKUP(D599,'2018_commission_structure-Start'!$A$21:$I$24,9,FALSE)</f>
        <v>750000</v>
      </c>
      <c r="I599" s="6">
        <f t="shared" si="66"/>
        <v>937500</v>
      </c>
      <c r="J599" s="9">
        <f t="shared" si="67"/>
        <v>1125000</v>
      </c>
      <c r="K599" s="9">
        <f t="shared" si="68"/>
        <v>1500000</v>
      </c>
      <c r="L599" s="8">
        <f t="shared" si="63"/>
        <v>1.1483373333333333</v>
      </c>
      <c r="M599" t="str">
        <f t="shared" si="64"/>
        <v>100-125%</v>
      </c>
      <c r="N599" s="6">
        <f>MIN(H599,G599)*INDEX('2018_commission_structure-Start'!$A$21:$I$24,MATCH(calcs!$D599,'2018_commission_structure-Start'!$A$21:$A$24,0),MATCH(calcs!N$1,'2018_commission_structure-Start'!$A$21:$I$21,0))</f>
        <v>112500</v>
      </c>
      <c r="O599" s="2">
        <f>IF($G599&gt;H599,MIN($G599-H599,I599-H599)*INDEX('2018_commission_structure-Start'!$A$21:$I$24,MATCH(calcs!$D599,'2018_commission_structure-Start'!$A$21:$A$24,0),MATCH(calcs!O$1,'2018_commission_structure-Start'!$A$21:$I$21,0)),0)</f>
        <v>21138.07</v>
      </c>
      <c r="P599" s="2">
        <f>IF($G599&gt;I599,MIN($G599-I599,J599-I599)*INDEX('2018_commission_structure-Start'!$A$21:$I$24,MATCH(calcs!$D599,'2018_commission_structure-Start'!$A$21:$A$24,0),MATCH(calcs!P$1,'2018_commission_structure-Start'!$A$21:$I$21,0)),0)</f>
        <v>0</v>
      </c>
      <c r="Q599" s="2">
        <f>IF($G599&gt;J599,MIN($G599-J599,K599-J599)*INDEX('2018_commission_structure-Start'!$A$21:$I$24,MATCH(calcs!$D599,'2018_commission_structure-Start'!$A$21:$A$24,0),MATCH(calcs!Q$1,'2018_commission_structure-Start'!$A$21:$I$21,0)),0)</f>
        <v>0</v>
      </c>
      <c r="R599" s="6">
        <f>IF(G599&gt;K599,(G599-K599)*INDEX('2018_commission_structure-Start'!$A$21:$I$24,MATCH(calcs!$D599,'2018_commission_structure-Start'!$A$21:$A$24,0),MATCH(calcs!R$1,'2018_commission_structure-Start'!$A$21:$I$21,0)),0)</f>
        <v>0</v>
      </c>
      <c r="S599" s="6">
        <f t="shared" si="69"/>
        <v>133638.07</v>
      </c>
      <c r="T599" s="6">
        <f t="shared" si="65"/>
        <v>245775.07</v>
      </c>
    </row>
    <row r="600" spans="1:20" x14ac:dyDescent="0.3">
      <c r="A600">
        <v>4815280800</v>
      </c>
      <c r="B600" t="s">
        <v>222</v>
      </c>
      <c r="C600" t="s">
        <v>1170</v>
      </c>
      <c r="D600" t="s">
        <v>7</v>
      </c>
      <c r="E600" s="2">
        <v>38701</v>
      </c>
      <c r="F600">
        <f>COUNTIF(deals_closed!D:D,base_salary!A600)</f>
        <v>18</v>
      </c>
      <c r="G600" s="2">
        <f>SUMIF(deals_closed!D:D,calcs!A600,deals_closed!C:C)</f>
        <v>589906</v>
      </c>
      <c r="H600" s="2">
        <f>VLOOKUP(D600,'2018_commission_structure-Start'!$A$21:$I$24,9,FALSE)</f>
        <v>500000</v>
      </c>
      <c r="I600" s="6">
        <f t="shared" si="66"/>
        <v>625000</v>
      </c>
      <c r="J600" s="9">
        <f t="shared" si="67"/>
        <v>750000</v>
      </c>
      <c r="K600" s="9">
        <f t="shared" si="68"/>
        <v>1000000</v>
      </c>
      <c r="L600" s="8">
        <f t="shared" si="63"/>
        <v>1.1798120000000001</v>
      </c>
      <c r="M600" t="str">
        <f t="shared" si="64"/>
        <v>100-125%</v>
      </c>
      <c r="N600" s="6">
        <f>MIN(H600,G600)*INDEX('2018_commission_structure-Start'!$A$21:$I$24,MATCH(calcs!$D600,'2018_commission_structure-Start'!$A$21:$A$24,0),MATCH(calcs!N$1,'2018_commission_structure-Start'!$A$21:$I$21,0))</f>
        <v>50000</v>
      </c>
      <c r="O600" s="2">
        <f>IF($G600&gt;H600,MIN($G600-H600,I600-H600)*INDEX('2018_commission_structure-Start'!$A$21:$I$24,MATCH(calcs!$D600,'2018_commission_structure-Start'!$A$21:$A$24,0),MATCH(calcs!O$1,'2018_commission_structure-Start'!$A$21:$I$21,0)),0)</f>
        <v>13485.9</v>
      </c>
      <c r="P600" s="2">
        <f>IF($G600&gt;I600,MIN($G600-I600,J600-I600)*INDEX('2018_commission_structure-Start'!$A$21:$I$24,MATCH(calcs!$D600,'2018_commission_structure-Start'!$A$21:$A$24,0),MATCH(calcs!P$1,'2018_commission_structure-Start'!$A$21:$I$21,0)),0)</f>
        <v>0</v>
      </c>
      <c r="Q600" s="2">
        <f>IF($G600&gt;J600,MIN($G600-J600,K600-J600)*INDEX('2018_commission_structure-Start'!$A$21:$I$24,MATCH(calcs!$D600,'2018_commission_structure-Start'!$A$21:$A$24,0),MATCH(calcs!Q$1,'2018_commission_structure-Start'!$A$21:$I$21,0)),0)</f>
        <v>0</v>
      </c>
      <c r="R600" s="6">
        <f>IF(G600&gt;K600,(G600-K600)*INDEX('2018_commission_structure-Start'!$A$21:$I$24,MATCH(calcs!$D600,'2018_commission_structure-Start'!$A$21:$A$24,0),MATCH(calcs!R$1,'2018_commission_structure-Start'!$A$21:$I$21,0)),0)</f>
        <v>0</v>
      </c>
      <c r="S600" s="6">
        <f t="shared" si="69"/>
        <v>63485.9</v>
      </c>
      <c r="T600" s="6">
        <f t="shared" si="65"/>
        <v>102186.9</v>
      </c>
    </row>
    <row r="601" spans="1:20" x14ac:dyDescent="0.3">
      <c r="A601">
        <v>1990334539</v>
      </c>
      <c r="B601" t="s">
        <v>1171</v>
      </c>
      <c r="C601" t="s">
        <v>1172</v>
      </c>
      <c r="D601" t="s">
        <v>10</v>
      </c>
      <c r="E601" s="2">
        <v>122180</v>
      </c>
      <c r="F601">
        <f>COUNTIF(deals_closed!D:D,base_salary!A601)</f>
        <v>25</v>
      </c>
      <c r="G601" s="2">
        <f>SUMIF(deals_closed!D:D,calcs!A601,deals_closed!C:C)</f>
        <v>833615</v>
      </c>
      <c r="H601" s="2">
        <f>VLOOKUP(D601,'2018_commission_structure-Start'!$A$21:$I$24,9,FALSE)</f>
        <v>750000</v>
      </c>
      <c r="I601" s="6">
        <f t="shared" si="66"/>
        <v>937500</v>
      </c>
      <c r="J601" s="9">
        <f t="shared" si="67"/>
        <v>1125000</v>
      </c>
      <c r="K601" s="9">
        <f t="shared" si="68"/>
        <v>1500000</v>
      </c>
      <c r="L601" s="8">
        <f t="shared" si="63"/>
        <v>1.1114866666666667</v>
      </c>
      <c r="M601" t="str">
        <f t="shared" si="64"/>
        <v>100-125%</v>
      </c>
      <c r="N601" s="6">
        <f>MIN(H601,G601)*INDEX('2018_commission_structure-Start'!$A$21:$I$24,MATCH(calcs!$D601,'2018_commission_structure-Start'!$A$21:$A$24,0),MATCH(calcs!N$1,'2018_commission_structure-Start'!$A$21:$I$21,0))</f>
        <v>112500</v>
      </c>
      <c r="O601" s="2">
        <f>IF($G601&gt;H601,MIN($G601-H601,I601-H601)*INDEX('2018_commission_structure-Start'!$A$21:$I$24,MATCH(calcs!$D601,'2018_commission_structure-Start'!$A$21:$A$24,0),MATCH(calcs!O$1,'2018_commission_structure-Start'!$A$21:$I$21,0)),0)</f>
        <v>15886.85</v>
      </c>
      <c r="P601" s="2">
        <f>IF($G601&gt;I601,MIN($G601-I601,J601-I601)*INDEX('2018_commission_structure-Start'!$A$21:$I$24,MATCH(calcs!$D601,'2018_commission_structure-Start'!$A$21:$A$24,0),MATCH(calcs!P$1,'2018_commission_structure-Start'!$A$21:$I$21,0)),0)</f>
        <v>0</v>
      </c>
      <c r="Q601" s="2">
        <f>IF($G601&gt;J601,MIN($G601-J601,K601-J601)*INDEX('2018_commission_structure-Start'!$A$21:$I$24,MATCH(calcs!$D601,'2018_commission_structure-Start'!$A$21:$A$24,0),MATCH(calcs!Q$1,'2018_commission_structure-Start'!$A$21:$I$21,0)),0)</f>
        <v>0</v>
      </c>
      <c r="R601" s="6">
        <f>IF(G601&gt;K601,(G601-K601)*INDEX('2018_commission_structure-Start'!$A$21:$I$24,MATCH(calcs!$D601,'2018_commission_structure-Start'!$A$21:$A$24,0),MATCH(calcs!R$1,'2018_commission_structure-Start'!$A$21:$I$21,0)),0)</f>
        <v>0</v>
      </c>
      <c r="S601" s="6">
        <f t="shared" si="69"/>
        <v>128386.85</v>
      </c>
      <c r="T601" s="6">
        <f t="shared" si="65"/>
        <v>250566.85</v>
      </c>
    </row>
    <row r="602" spans="1:20" x14ac:dyDescent="0.3">
      <c r="A602">
        <v>3932861779</v>
      </c>
      <c r="B602" t="s">
        <v>1173</v>
      </c>
      <c r="C602" t="s">
        <v>1174</v>
      </c>
      <c r="D602" t="s">
        <v>29</v>
      </c>
      <c r="E602" s="2">
        <v>66367</v>
      </c>
      <c r="F602">
        <f>COUNTIF(deals_closed!D:D,base_salary!A602)</f>
        <v>31</v>
      </c>
      <c r="G602" s="2">
        <f>SUMIF(deals_closed!D:D,calcs!A602,deals_closed!C:C)</f>
        <v>1005303</v>
      </c>
      <c r="H602" s="2">
        <f>VLOOKUP(D602,'2018_commission_structure-Start'!$A$21:$I$24,9,FALSE)</f>
        <v>600000</v>
      </c>
      <c r="I602" s="6">
        <f t="shared" si="66"/>
        <v>750000</v>
      </c>
      <c r="J602" s="9">
        <f t="shared" si="67"/>
        <v>900000</v>
      </c>
      <c r="K602" s="9">
        <f t="shared" si="68"/>
        <v>1200000</v>
      </c>
      <c r="L602" s="8">
        <f t="shared" si="63"/>
        <v>1.675505</v>
      </c>
      <c r="M602" t="str">
        <f t="shared" si="64"/>
        <v>150-200%</v>
      </c>
      <c r="N602" s="6">
        <f>MIN(H602,G602)*INDEX('2018_commission_structure-Start'!$A$21:$I$24,MATCH(calcs!$D602,'2018_commission_structure-Start'!$A$21:$A$24,0),MATCH(calcs!N$1,'2018_commission_structure-Start'!$A$21:$I$21,0))</f>
        <v>78000</v>
      </c>
      <c r="O602" s="2">
        <f>IF($G602&gt;H602,MIN($G602-H602,I602-H602)*INDEX('2018_commission_structure-Start'!$A$21:$I$24,MATCH(calcs!$D602,'2018_commission_structure-Start'!$A$21:$A$24,0),MATCH(calcs!O$1,'2018_commission_structure-Start'!$A$21:$I$21,0)),0)</f>
        <v>25500.000000000004</v>
      </c>
      <c r="P602" s="2">
        <f>IF($G602&gt;I602,MIN($G602-I602,J602-I602)*INDEX('2018_commission_structure-Start'!$A$21:$I$24,MATCH(calcs!$D602,'2018_commission_structure-Start'!$A$21:$A$24,0),MATCH(calcs!P$1,'2018_commission_structure-Start'!$A$21:$I$21,0)),0)</f>
        <v>31500</v>
      </c>
      <c r="Q602" s="2">
        <f>IF($G602&gt;J602,MIN($G602-J602,K602-J602)*INDEX('2018_commission_structure-Start'!$A$21:$I$24,MATCH(calcs!$D602,'2018_commission_structure-Start'!$A$21:$A$24,0),MATCH(calcs!Q$1,'2018_commission_structure-Start'!$A$21:$I$21,0)),0)</f>
        <v>27378.780000000002</v>
      </c>
      <c r="R602" s="6">
        <f>IF(G602&gt;K602,(G602-K602)*INDEX('2018_commission_structure-Start'!$A$21:$I$24,MATCH(calcs!$D602,'2018_commission_structure-Start'!$A$21:$A$24,0),MATCH(calcs!R$1,'2018_commission_structure-Start'!$A$21:$I$21,0)),0)</f>
        <v>0</v>
      </c>
      <c r="S602" s="6">
        <f t="shared" si="69"/>
        <v>162378.78</v>
      </c>
      <c r="T602" s="6">
        <f t="shared" si="65"/>
        <v>228745.78</v>
      </c>
    </row>
    <row r="603" spans="1:20" x14ac:dyDescent="0.3">
      <c r="A603">
        <v>4839119791</v>
      </c>
      <c r="B603" t="s">
        <v>457</v>
      </c>
      <c r="C603" t="s">
        <v>1175</v>
      </c>
      <c r="D603" t="s">
        <v>10</v>
      </c>
      <c r="E603" s="2">
        <v>80045</v>
      </c>
      <c r="F603">
        <f>COUNTIF(deals_closed!D:D,base_salary!A603)</f>
        <v>19</v>
      </c>
      <c r="G603" s="2">
        <f>SUMIF(deals_closed!D:D,calcs!A603,deals_closed!C:C)</f>
        <v>626420</v>
      </c>
      <c r="H603" s="2">
        <f>VLOOKUP(D603,'2018_commission_structure-Start'!$A$21:$I$24,9,FALSE)</f>
        <v>750000</v>
      </c>
      <c r="I603" s="6">
        <f t="shared" si="66"/>
        <v>937500</v>
      </c>
      <c r="J603" s="9">
        <f t="shared" si="67"/>
        <v>1125000</v>
      </c>
      <c r="K603" s="9">
        <f t="shared" si="68"/>
        <v>1500000</v>
      </c>
      <c r="L603" s="8">
        <f t="shared" si="63"/>
        <v>0.83522666666666667</v>
      </c>
      <c r="M603" t="str">
        <f t="shared" si="64"/>
        <v>0-100%</v>
      </c>
      <c r="N603" s="6">
        <f>MIN(H603,G603)*INDEX('2018_commission_structure-Start'!$A$21:$I$24,MATCH(calcs!$D603,'2018_commission_structure-Start'!$A$21:$A$24,0),MATCH(calcs!N$1,'2018_commission_structure-Start'!$A$21:$I$21,0))</f>
        <v>93963</v>
      </c>
      <c r="O603" s="2">
        <f>IF($G603&gt;H603,MIN($G603-H603,I603-H603)*INDEX('2018_commission_structure-Start'!$A$21:$I$24,MATCH(calcs!$D603,'2018_commission_structure-Start'!$A$21:$A$24,0),MATCH(calcs!O$1,'2018_commission_structure-Start'!$A$21:$I$21,0)),0)</f>
        <v>0</v>
      </c>
      <c r="P603" s="2">
        <f>IF($G603&gt;I603,MIN($G603-I603,J603-I603)*INDEX('2018_commission_structure-Start'!$A$21:$I$24,MATCH(calcs!$D603,'2018_commission_structure-Start'!$A$21:$A$24,0),MATCH(calcs!P$1,'2018_commission_structure-Start'!$A$21:$I$21,0)),0)</f>
        <v>0</v>
      </c>
      <c r="Q603" s="2">
        <f>IF($G603&gt;J603,MIN($G603-J603,K603-J603)*INDEX('2018_commission_structure-Start'!$A$21:$I$24,MATCH(calcs!$D603,'2018_commission_structure-Start'!$A$21:$A$24,0),MATCH(calcs!Q$1,'2018_commission_structure-Start'!$A$21:$I$21,0)),0)</f>
        <v>0</v>
      </c>
      <c r="R603" s="6">
        <f>IF(G603&gt;K603,(G603-K603)*INDEX('2018_commission_structure-Start'!$A$21:$I$24,MATCH(calcs!$D603,'2018_commission_structure-Start'!$A$21:$A$24,0),MATCH(calcs!R$1,'2018_commission_structure-Start'!$A$21:$I$21,0)),0)</f>
        <v>0</v>
      </c>
      <c r="S603" s="6">
        <f t="shared" si="69"/>
        <v>93963</v>
      </c>
      <c r="T603" s="6">
        <f t="shared" si="65"/>
        <v>174008</v>
      </c>
    </row>
    <row r="604" spans="1:20" x14ac:dyDescent="0.3">
      <c r="A604">
        <v>6850203894</v>
      </c>
      <c r="B604" t="s">
        <v>1176</v>
      </c>
      <c r="C604" t="s">
        <v>1177</v>
      </c>
      <c r="D604" t="s">
        <v>10</v>
      </c>
      <c r="E604" s="2">
        <v>114758</v>
      </c>
      <c r="F604">
        <f>COUNTIF(deals_closed!D:D,base_salary!A604)</f>
        <v>15</v>
      </c>
      <c r="G604" s="2">
        <f>SUMIF(deals_closed!D:D,calcs!A604,deals_closed!C:C)</f>
        <v>500816</v>
      </c>
      <c r="H604" s="2">
        <f>VLOOKUP(D604,'2018_commission_structure-Start'!$A$21:$I$24,9,FALSE)</f>
        <v>750000</v>
      </c>
      <c r="I604" s="6">
        <f t="shared" si="66"/>
        <v>937500</v>
      </c>
      <c r="J604" s="9">
        <f t="shared" si="67"/>
        <v>1125000</v>
      </c>
      <c r="K604" s="9">
        <f t="shared" si="68"/>
        <v>1500000</v>
      </c>
      <c r="L604" s="8">
        <f t="shared" si="63"/>
        <v>0.66775466666666672</v>
      </c>
      <c r="M604" t="str">
        <f t="shared" si="64"/>
        <v>0-100%</v>
      </c>
      <c r="N604" s="6">
        <f>MIN(H604,G604)*INDEX('2018_commission_structure-Start'!$A$21:$I$24,MATCH(calcs!$D604,'2018_commission_structure-Start'!$A$21:$A$24,0),MATCH(calcs!N$1,'2018_commission_structure-Start'!$A$21:$I$21,0))</f>
        <v>75122.399999999994</v>
      </c>
      <c r="O604" s="2">
        <f>IF($G604&gt;H604,MIN($G604-H604,I604-H604)*INDEX('2018_commission_structure-Start'!$A$21:$I$24,MATCH(calcs!$D604,'2018_commission_structure-Start'!$A$21:$A$24,0),MATCH(calcs!O$1,'2018_commission_structure-Start'!$A$21:$I$21,0)),0)</f>
        <v>0</v>
      </c>
      <c r="P604" s="2">
        <f>IF($G604&gt;I604,MIN($G604-I604,J604-I604)*INDEX('2018_commission_structure-Start'!$A$21:$I$24,MATCH(calcs!$D604,'2018_commission_structure-Start'!$A$21:$A$24,0),MATCH(calcs!P$1,'2018_commission_structure-Start'!$A$21:$I$21,0)),0)</f>
        <v>0</v>
      </c>
      <c r="Q604" s="2">
        <f>IF($G604&gt;J604,MIN($G604-J604,K604-J604)*INDEX('2018_commission_structure-Start'!$A$21:$I$24,MATCH(calcs!$D604,'2018_commission_structure-Start'!$A$21:$A$24,0),MATCH(calcs!Q$1,'2018_commission_structure-Start'!$A$21:$I$21,0)),0)</f>
        <v>0</v>
      </c>
      <c r="R604" s="6">
        <f>IF(G604&gt;K604,(G604-K604)*INDEX('2018_commission_structure-Start'!$A$21:$I$24,MATCH(calcs!$D604,'2018_commission_structure-Start'!$A$21:$A$24,0),MATCH(calcs!R$1,'2018_commission_structure-Start'!$A$21:$I$21,0)),0)</f>
        <v>0</v>
      </c>
      <c r="S604" s="6">
        <f t="shared" si="69"/>
        <v>75122.399999999994</v>
      </c>
      <c r="T604" s="6">
        <f t="shared" si="65"/>
        <v>189880.4</v>
      </c>
    </row>
    <row r="605" spans="1:20" x14ac:dyDescent="0.3">
      <c r="A605">
        <v>2280674246</v>
      </c>
      <c r="B605" t="s">
        <v>1178</v>
      </c>
      <c r="C605" t="s">
        <v>1179</v>
      </c>
      <c r="D605" t="s">
        <v>7</v>
      </c>
      <c r="E605" s="2">
        <v>62574</v>
      </c>
      <c r="F605">
        <f>COUNTIF(deals_closed!D:D,base_salary!A605)</f>
        <v>13</v>
      </c>
      <c r="G605" s="2">
        <f>SUMIF(deals_closed!D:D,calcs!A605,deals_closed!C:C)</f>
        <v>416927</v>
      </c>
      <c r="H605" s="2">
        <f>VLOOKUP(D605,'2018_commission_structure-Start'!$A$21:$I$24,9,FALSE)</f>
        <v>500000</v>
      </c>
      <c r="I605" s="6">
        <f t="shared" si="66"/>
        <v>625000</v>
      </c>
      <c r="J605" s="9">
        <f t="shared" si="67"/>
        <v>750000</v>
      </c>
      <c r="K605" s="9">
        <f t="shared" si="68"/>
        <v>1000000</v>
      </c>
      <c r="L605" s="8">
        <f t="shared" si="63"/>
        <v>0.83385399999999998</v>
      </c>
      <c r="M605" t="str">
        <f t="shared" si="64"/>
        <v>0-100%</v>
      </c>
      <c r="N605" s="6">
        <f>MIN(H605,G605)*INDEX('2018_commission_structure-Start'!$A$21:$I$24,MATCH(calcs!$D605,'2018_commission_structure-Start'!$A$21:$A$24,0),MATCH(calcs!N$1,'2018_commission_structure-Start'!$A$21:$I$21,0))</f>
        <v>41692.700000000004</v>
      </c>
      <c r="O605" s="2">
        <f>IF($G605&gt;H605,MIN($G605-H605,I605-H605)*INDEX('2018_commission_structure-Start'!$A$21:$I$24,MATCH(calcs!$D605,'2018_commission_structure-Start'!$A$21:$A$24,0),MATCH(calcs!O$1,'2018_commission_structure-Start'!$A$21:$I$21,0)),0)</f>
        <v>0</v>
      </c>
      <c r="P605" s="2">
        <f>IF($G605&gt;I605,MIN($G605-I605,J605-I605)*INDEX('2018_commission_structure-Start'!$A$21:$I$24,MATCH(calcs!$D605,'2018_commission_structure-Start'!$A$21:$A$24,0),MATCH(calcs!P$1,'2018_commission_structure-Start'!$A$21:$I$21,0)),0)</f>
        <v>0</v>
      </c>
      <c r="Q605" s="2">
        <f>IF($G605&gt;J605,MIN($G605-J605,K605-J605)*INDEX('2018_commission_structure-Start'!$A$21:$I$24,MATCH(calcs!$D605,'2018_commission_structure-Start'!$A$21:$A$24,0),MATCH(calcs!Q$1,'2018_commission_structure-Start'!$A$21:$I$21,0)),0)</f>
        <v>0</v>
      </c>
      <c r="R605" s="6">
        <f>IF(G605&gt;K605,(G605-K605)*INDEX('2018_commission_structure-Start'!$A$21:$I$24,MATCH(calcs!$D605,'2018_commission_structure-Start'!$A$21:$A$24,0),MATCH(calcs!R$1,'2018_commission_structure-Start'!$A$21:$I$21,0)),0)</f>
        <v>0</v>
      </c>
      <c r="S605" s="6">
        <f t="shared" si="69"/>
        <v>41692.700000000004</v>
      </c>
      <c r="T605" s="6">
        <f t="shared" si="65"/>
        <v>104266.70000000001</v>
      </c>
    </row>
    <row r="606" spans="1:20" x14ac:dyDescent="0.3">
      <c r="A606">
        <v>9114174103</v>
      </c>
      <c r="B606" t="s">
        <v>1180</v>
      </c>
      <c r="C606" t="s">
        <v>1181</v>
      </c>
      <c r="D606" t="s">
        <v>29</v>
      </c>
      <c r="E606" s="2">
        <v>71127</v>
      </c>
      <c r="F606">
        <f>COUNTIF(deals_closed!D:D,base_salary!A606)</f>
        <v>20</v>
      </c>
      <c r="G606" s="2">
        <f>SUMIF(deals_closed!D:D,calcs!A606,deals_closed!C:C)</f>
        <v>653236</v>
      </c>
      <c r="H606" s="2">
        <f>VLOOKUP(D606,'2018_commission_structure-Start'!$A$21:$I$24,9,FALSE)</f>
        <v>600000</v>
      </c>
      <c r="I606" s="6">
        <f t="shared" si="66"/>
        <v>750000</v>
      </c>
      <c r="J606" s="9">
        <f t="shared" si="67"/>
        <v>900000</v>
      </c>
      <c r="K606" s="9">
        <f t="shared" si="68"/>
        <v>1200000</v>
      </c>
      <c r="L606" s="8">
        <f t="shared" si="63"/>
        <v>1.0887266666666666</v>
      </c>
      <c r="M606" t="str">
        <f t="shared" si="64"/>
        <v>100-125%</v>
      </c>
      <c r="N606" s="6">
        <f>MIN(H606,G606)*INDEX('2018_commission_structure-Start'!$A$21:$I$24,MATCH(calcs!$D606,'2018_commission_structure-Start'!$A$21:$A$24,0),MATCH(calcs!N$1,'2018_commission_structure-Start'!$A$21:$I$21,0))</f>
        <v>78000</v>
      </c>
      <c r="O606" s="2">
        <f>IF($G606&gt;H606,MIN($G606-H606,I606-H606)*INDEX('2018_commission_structure-Start'!$A$21:$I$24,MATCH(calcs!$D606,'2018_commission_structure-Start'!$A$21:$A$24,0),MATCH(calcs!O$1,'2018_commission_structure-Start'!$A$21:$I$21,0)),0)</f>
        <v>9050.1200000000008</v>
      </c>
      <c r="P606" s="2">
        <f>IF($G606&gt;I606,MIN($G606-I606,J606-I606)*INDEX('2018_commission_structure-Start'!$A$21:$I$24,MATCH(calcs!$D606,'2018_commission_structure-Start'!$A$21:$A$24,0),MATCH(calcs!P$1,'2018_commission_structure-Start'!$A$21:$I$21,0)),0)</f>
        <v>0</v>
      </c>
      <c r="Q606" s="2">
        <f>IF($G606&gt;J606,MIN($G606-J606,K606-J606)*INDEX('2018_commission_structure-Start'!$A$21:$I$24,MATCH(calcs!$D606,'2018_commission_structure-Start'!$A$21:$A$24,0),MATCH(calcs!Q$1,'2018_commission_structure-Start'!$A$21:$I$21,0)),0)</f>
        <v>0</v>
      </c>
      <c r="R606" s="6">
        <f>IF(G606&gt;K606,(G606-K606)*INDEX('2018_commission_structure-Start'!$A$21:$I$24,MATCH(calcs!$D606,'2018_commission_structure-Start'!$A$21:$A$24,0),MATCH(calcs!R$1,'2018_commission_structure-Start'!$A$21:$I$21,0)),0)</f>
        <v>0</v>
      </c>
      <c r="S606" s="6">
        <f t="shared" si="69"/>
        <v>87050.12</v>
      </c>
      <c r="T606" s="6">
        <f t="shared" si="65"/>
        <v>158177.12</v>
      </c>
    </row>
    <row r="607" spans="1:20" x14ac:dyDescent="0.3">
      <c r="A607">
        <v>232367817</v>
      </c>
      <c r="B607" t="s">
        <v>1182</v>
      </c>
      <c r="C607" t="s">
        <v>1183</v>
      </c>
      <c r="D607" t="s">
        <v>10</v>
      </c>
      <c r="E607" s="2">
        <v>83247</v>
      </c>
      <c r="F607">
        <f>COUNTIF(deals_closed!D:D,base_salary!A607)</f>
        <v>21</v>
      </c>
      <c r="G607" s="2">
        <f>SUMIF(deals_closed!D:D,calcs!A607,deals_closed!C:C)</f>
        <v>731557</v>
      </c>
      <c r="H607" s="2">
        <f>VLOOKUP(D607,'2018_commission_structure-Start'!$A$21:$I$24,9,FALSE)</f>
        <v>750000</v>
      </c>
      <c r="I607" s="6">
        <f t="shared" si="66"/>
        <v>937500</v>
      </c>
      <c r="J607" s="9">
        <f t="shared" si="67"/>
        <v>1125000</v>
      </c>
      <c r="K607" s="9">
        <f t="shared" si="68"/>
        <v>1500000</v>
      </c>
      <c r="L607" s="8">
        <f t="shared" si="63"/>
        <v>0.97540933333333335</v>
      </c>
      <c r="M607" t="str">
        <f t="shared" si="64"/>
        <v>0-100%</v>
      </c>
      <c r="N607" s="6">
        <f>MIN(H607,G607)*INDEX('2018_commission_structure-Start'!$A$21:$I$24,MATCH(calcs!$D607,'2018_commission_structure-Start'!$A$21:$A$24,0),MATCH(calcs!N$1,'2018_commission_structure-Start'!$A$21:$I$21,0))</f>
        <v>109733.55</v>
      </c>
      <c r="O607" s="2">
        <f>IF($G607&gt;H607,MIN($G607-H607,I607-H607)*INDEX('2018_commission_structure-Start'!$A$21:$I$24,MATCH(calcs!$D607,'2018_commission_structure-Start'!$A$21:$A$24,0),MATCH(calcs!O$1,'2018_commission_structure-Start'!$A$21:$I$21,0)),0)</f>
        <v>0</v>
      </c>
      <c r="P607" s="2">
        <f>IF($G607&gt;I607,MIN($G607-I607,J607-I607)*INDEX('2018_commission_structure-Start'!$A$21:$I$24,MATCH(calcs!$D607,'2018_commission_structure-Start'!$A$21:$A$24,0),MATCH(calcs!P$1,'2018_commission_structure-Start'!$A$21:$I$21,0)),0)</f>
        <v>0</v>
      </c>
      <c r="Q607" s="2">
        <f>IF($G607&gt;J607,MIN($G607-J607,K607-J607)*INDEX('2018_commission_structure-Start'!$A$21:$I$24,MATCH(calcs!$D607,'2018_commission_structure-Start'!$A$21:$A$24,0),MATCH(calcs!Q$1,'2018_commission_structure-Start'!$A$21:$I$21,0)),0)</f>
        <v>0</v>
      </c>
      <c r="R607" s="6">
        <f>IF(G607&gt;K607,(G607-K607)*INDEX('2018_commission_structure-Start'!$A$21:$I$24,MATCH(calcs!$D607,'2018_commission_structure-Start'!$A$21:$A$24,0),MATCH(calcs!R$1,'2018_commission_structure-Start'!$A$21:$I$21,0)),0)</f>
        <v>0</v>
      </c>
      <c r="S607" s="6">
        <f t="shared" si="69"/>
        <v>109733.55</v>
      </c>
      <c r="T607" s="6">
        <f t="shared" si="65"/>
        <v>192980.55</v>
      </c>
    </row>
    <row r="608" spans="1:20" x14ac:dyDescent="0.3">
      <c r="A608">
        <v>2255261316</v>
      </c>
      <c r="B608" t="s">
        <v>1184</v>
      </c>
      <c r="C608" t="s">
        <v>1185</v>
      </c>
      <c r="D608" t="s">
        <v>10</v>
      </c>
      <c r="E608" s="2">
        <v>116809</v>
      </c>
      <c r="F608">
        <f>COUNTIF(deals_closed!D:D,base_salary!A608)</f>
        <v>15</v>
      </c>
      <c r="G608" s="2">
        <f>SUMIF(deals_closed!D:D,calcs!A608,deals_closed!C:C)</f>
        <v>563423</v>
      </c>
      <c r="H608" s="2">
        <f>VLOOKUP(D608,'2018_commission_structure-Start'!$A$21:$I$24,9,FALSE)</f>
        <v>750000</v>
      </c>
      <c r="I608" s="6">
        <f t="shared" si="66"/>
        <v>937500</v>
      </c>
      <c r="J608" s="9">
        <f t="shared" si="67"/>
        <v>1125000</v>
      </c>
      <c r="K608" s="9">
        <f t="shared" si="68"/>
        <v>1500000</v>
      </c>
      <c r="L608" s="8">
        <f t="shared" si="63"/>
        <v>0.75123066666666671</v>
      </c>
      <c r="M608" t="str">
        <f t="shared" si="64"/>
        <v>0-100%</v>
      </c>
      <c r="N608" s="6">
        <f>MIN(H608,G608)*INDEX('2018_commission_structure-Start'!$A$21:$I$24,MATCH(calcs!$D608,'2018_commission_structure-Start'!$A$21:$A$24,0),MATCH(calcs!N$1,'2018_commission_structure-Start'!$A$21:$I$21,0))</f>
        <v>84513.45</v>
      </c>
      <c r="O608" s="2">
        <f>IF($G608&gt;H608,MIN($G608-H608,I608-H608)*INDEX('2018_commission_structure-Start'!$A$21:$I$24,MATCH(calcs!$D608,'2018_commission_structure-Start'!$A$21:$A$24,0),MATCH(calcs!O$1,'2018_commission_structure-Start'!$A$21:$I$21,0)),0)</f>
        <v>0</v>
      </c>
      <c r="P608" s="2">
        <f>IF($G608&gt;I608,MIN($G608-I608,J608-I608)*INDEX('2018_commission_structure-Start'!$A$21:$I$24,MATCH(calcs!$D608,'2018_commission_structure-Start'!$A$21:$A$24,0),MATCH(calcs!P$1,'2018_commission_structure-Start'!$A$21:$I$21,0)),0)</f>
        <v>0</v>
      </c>
      <c r="Q608" s="2">
        <f>IF($G608&gt;J608,MIN($G608-J608,K608-J608)*INDEX('2018_commission_structure-Start'!$A$21:$I$24,MATCH(calcs!$D608,'2018_commission_structure-Start'!$A$21:$A$24,0),MATCH(calcs!Q$1,'2018_commission_structure-Start'!$A$21:$I$21,0)),0)</f>
        <v>0</v>
      </c>
      <c r="R608" s="6">
        <f>IF(G608&gt;K608,(G608-K608)*INDEX('2018_commission_structure-Start'!$A$21:$I$24,MATCH(calcs!$D608,'2018_commission_structure-Start'!$A$21:$A$24,0),MATCH(calcs!R$1,'2018_commission_structure-Start'!$A$21:$I$21,0)),0)</f>
        <v>0</v>
      </c>
      <c r="S608" s="6">
        <f t="shared" si="69"/>
        <v>84513.45</v>
      </c>
      <c r="T608" s="6">
        <f t="shared" si="65"/>
        <v>201322.45</v>
      </c>
    </row>
    <row r="609" spans="1:20" x14ac:dyDescent="0.3">
      <c r="A609">
        <v>264454596</v>
      </c>
      <c r="B609" t="s">
        <v>824</v>
      </c>
      <c r="C609" t="s">
        <v>1186</v>
      </c>
      <c r="D609" t="s">
        <v>10</v>
      </c>
      <c r="E609" s="2">
        <v>83815</v>
      </c>
      <c r="F609">
        <f>COUNTIF(deals_closed!D:D,base_salary!A609)</f>
        <v>19</v>
      </c>
      <c r="G609" s="2">
        <f>SUMIF(deals_closed!D:D,calcs!A609,deals_closed!C:C)</f>
        <v>739687</v>
      </c>
      <c r="H609" s="2">
        <f>VLOOKUP(D609,'2018_commission_structure-Start'!$A$21:$I$24,9,FALSE)</f>
        <v>750000</v>
      </c>
      <c r="I609" s="6">
        <f t="shared" si="66"/>
        <v>937500</v>
      </c>
      <c r="J609" s="9">
        <f t="shared" si="67"/>
        <v>1125000</v>
      </c>
      <c r="K609" s="9">
        <f t="shared" si="68"/>
        <v>1500000</v>
      </c>
      <c r="L609" s="8">
        <f t="shared" si="63"/>
        <v>0.98624933333333331</v>
      </c>
      <c r="M609" t="str">
        <f t="shared" si="64"/>
        <v>0-100%</v>
      </c>
      <c r="N609" s="6">
        <f>MIN(H609,G609)*INDEX('2018_commission_structure-Start'!$A$21:$I$24,MATCH(calcs!$D609,'2018_commission_structure-Start'!$A$21:$A$24,0),MATCH(calcs!N$1,'2018_commission_structure-Start'!$A$21:$I$21,0))</f>
        <v>110953.05</v>
      </c>
      <c r="O609" s="2">
        <f>IF($G609&gt;H609,MIN($G609-H609,I609-H609)*INDEX('2018_commission_structure-Start'!$A$21:$I$24,MATCH(calcs!$D609,'2018_commission_structure-Start'!$A$21:$A$24,0),MATCH(calcs!O$1,'2018_commission_structure-Start'!$A$21:$I$21,0)),0)</f>
        <v>0</v>
      </c>
      <c r="P609" s="2">
        <f>IF($G609&gt;I609,MIN($G609-I609,J609-I609)*INDEX('2018_commission_structure-Start'!$A$21:$I$24,MATCH(calcs!$D609,'2018_commission_structure-Start'!$A$21:$A$24,0),MATCH(calcs!P$1,'2018_commission_structure-Start'!$A$21:$I$21,0)),0)</f>
        <v>0</v>
      </c>
      <c r="Q609" s="2">
        <f>IF($G609&gt;J609,MIN($G609-J609,K609-J609)*INDEX('2018_commission_structure-Start'!$A$21:$I$24,MATCH(calcs!$D609,'2018_commission_structure-Start'!$A$21:$A$24,0),MATCH(calcs!Q$1,'2018_commission_structure-Start'!$A$21:$I$21,0)),0)</f>
        <v>0</v>
      </c>
      <c r="R609" s="6">
        <f>IF(G609&gt;K609,(G609-K609)*INDEX('2018_commission_structure-Start'!$A$21:$I$24,MATCH(calcs!$D609,'2018_commission_structure-Start'!$A$21:$A$24,0),MATCH(calcs!R$1,'2018_commission_structure-Start'!$A$21:$I$21,0)),0)</f>
        <v>0</v>
      </c>
      <c r="S609" s="6">
        <f t="shared" si="69"/>
        <v>110953.05</v>
      </c>
      <c r="T609" s="6">
        <f t="shared" si="65"/>
        <v>194768.05</v>
      </c>
    </row>
    <row r="610" spans="1:20" x14ac:dyDescent="0.3">
      <c r="A610">
        <v>1856596435</v>
      </c>
      <c r="B610" t="s">
        <v>1187</v>
      </c>
      <c r="C610" t="s">
        <v>1188</v>
      </c>
      <c r="D610" t="s">
        <v>10</v>
      </c>
      <c r="E610" s="2">
        <v>100859</v>
      </c>
      <c r="F610">
        <f>COUNTIF(deals_closed!D:D,base_salary!A610)</f>
        <v>18</v>
      </c>
      <c r="G610" s="2">
        <f>SUMIF(deals_closed!D:D,calcs!A610,deals_closed!C:C)</f>
        <v>580833</v>
      </c>
      <c r="H610" s="2">
        <f>VLOOKUP(D610,'2018_commission_structure-Start'!$A$21:$I$24,9,FALSE)</f>
        <v>750000</v>
      </c>
      <c r="I610" s="6">
        <f t="shared" si="66"/>
        <v>937500</v>
      </c>
      <c r="J610" s="9">
        <f t="shared" si="67"/>
        <v>1125000</v>
      </c>
      <c r="K610" s="9">
        <f t="shared" si="68"/>
        <v>1500000</v>
      </c>
      <c r="L610" s="8">
        <f t="shared" si="63"/>
        <v>0.77444400000000002</v>
      </c>
      <c r="M610" t="str">
        <f t="shared" si="64"/>
        <v>0-100%</v>
      </c>
      <c r="N610" s="6">
        <f>MIN(H610,G610)*INDEX('2018_commission_structure-Start'!$A$21:$I$24,MATCH(calcs!$D610,'2018_commission_structure-Start'!$A$21:$A$24,0),MATCH(calcs!N$1,'2018_commission_structure-Start'!$A$21:$I$21,0))</f>
        <v>87124.95</v>
      </c>
      <c r="O610" s="2">
        <f>IF($G610&gt;H610,MIN($G610-H610,I610-H610)*INDEX('2018_commission_structure-Start'!$A$21:$I$24,MATCH(calcs!$D610,'2018_commission_structure-Start'!$A$21:$A$24,0),MATCH(calcs!O$1,'2018_commission_structure-Start'!$A$21:$I$21,0)),0)</f>
        <v>0</v>
      </c>
      <c r="P610" s="2">
        <f>IF($G610&gt;I610,MIN($G610-I610,J610-I610)*INDEX('2018_commission_structure-Start'!$A$21:$I$24,MATCH(calcs!$D610,'2018_commission_structure-Start'!$A$21:$A$24,0),MATCH(calcs!P$1,'2018_commission_structure-Start'!$A$21:$I$21,0)),0)</f>
        <v>0</v>
      </c>
      <c r="Q610" s="2">
        <f>IF($G610&gt;J610,MIN($G610-J610,K610-J610)*INDEX('2018_commission_structure-Start'!$A$21:$I$24,MATCH(calcs!$D610,'2018_commission_structure-Start'!$A$21:$A$24,0),MATCH(calcs!Q$1,'2018_commission_structure-Start'!$A$21:$I$21,0)),0)</f>
        <v>0</v>
      </c>
      <c r="R610" s="6">
        <f>IF(G610&gt;K610,(G610-K610)*INDEX('2018_commission_structure-Start'!$A$21:$I$24,MATCH(calcs!$D610,'2018_commission_structure-Start'!$A$21:$A$24,0),MATCH(calcs!R$1,'2018_commission_structure-Start'!$A$21:$I$21,0)),0)</f>
        <v>0</v>
      </c>
      <c r="S610" s="6">
        <f t="shared" si="69"/>
        <v>87124.95</v>
      </c>
      <c r="T610" s="6">
        <f t="shared" si="65"/>
        <v>187983.95</v>
      </c>
    </row>
    <row r="611" spans="1:20" x14ac:dyDescent="0.3">
      <c r="A611">
        <v>8850022085</v>
      </c>
      <c r="B611" t="s">
        <v>1189</v>
      </c>
      <c r="C611" t="s">
        <v>1190</v>
      </c>
      <c r="D611" t="s">
        <v>7</v>
      </c>
      <c r="E611" s="2">
        <v>52669</v>
      </c>
      <c r="F611">
        <f>COUNTIF(deals_closed!D:D,base_salary!A611)</f>
        <v>17</v>
      </c>
      <c r="G611" s="2">
        <f>SUMIF(deals_closed!D:D,calcs!A611,deals_closed!C:C)</f>
        <v>599910</v>
      </c>
      <c r="H611" s="2">
        <f>VLOOKUP(D611,'2018_commission_structure-Start'!$A$21:$I$24,9,FALSE)</f>
        <v>500000</v>
      </c>
      <c r="I611" s="6">
        <f t="shared" si="66"/>
        <v>625000</v>
      </c>
      <c r="J611" s="9">
        <f t="shared" si="67"/>
        <v>750000</v>
      </c>
      <c r="K611" s="9">
        <f t="shared" si="68"/>
        <v>1000000</v>
      </c>
      <c r="L611" s="8">
        <f t="shared" si="63"/>
        <v>1.1998200000000001</v>
      </c>
      <c r="M611" t="str">
        <f t="shared" si="64"/>
        <v>100-125%</v>
      </c>
      <c r="N611" s="6">
        <f>MIN(H611,G611)*INDEX('2018_commission_structure-Start'!$A$21:$I$24,MATCH(calcs!$D611,'2018_commission_structure-Start'!$A$21:$A$24,0),MATCH(calcs!N$1,'2018_commission_structure-Start'!$A$21:$I$21,0))</f>
        <v>50000</v>
      </c>
      <c r="O611" s="2">
        <f>IF($G611&gt;H611,MIN($G611-H611,I611-H611)*INDEX('2018_commission_structure-Start'!$A$21:$I$24,MATCH(calcs!$D611,'2018_commission_structure-Start'!$A$21:$A$24,0),MATCH(calcs!O$1,'2018_commission_structure-Start'!$A$21:$I$21,0)),0)</f>
        <v>14986.5</v>
      </c>
      <c r="P611" s="2">
        <f>IF($G611&gt;I611,MIN($G611-I611,J611-I611)*INDEX('2018_commission_structure-Start'!$A$21:$I$24,MATCH(calcs!$D611,'2018_commission_structure-Start'!$A$21:$A$24,0),MATCH(calcs!P$1,'2018_commission_structure-Start'!$A$21:$I$21,0)),0)</f>
        <v>0</v>
      </c>
      <c r="Q611" s="2">
        <f>IF($G611&gt;J611,MIN($G611-J611,K611-J611)*INDEX('2018_commission_structure-Start'!$A$21:$I$24,MATCH(calcs!$D611,'2018_commission_structure-Start'!$A$21:$A$24,0),MATCH(calcs!Q$1,'2018_commission_structure-Start'!$A$21:$I$21,0)),0)</f>
        <v>0</v>
      </c>
      <c r="R611" s="6">
        <f>IF(G611&gt;K611,(G611-K611)*INDEX('2018_commission_structure-Start'!$A$21:$I$24,MATCH(calcs!$D611,'2018_commission_structure-Start'!$A$21:$A$24,0),MATCH(calcs!R$1,'2018_commission_structure-Start'!$A$21:$I$21,0)),0)</f>
        <v>0</v>
      </c>
      <c r="S611" s="6">
        <f t="shared" si="69"/>
        <v>64986.5</v>
      </c>
      <c r="T611" s="6">
        <f t="shared" si="65"/>
        <v>117655.5</v>
      </c>
    </row>
    <row r="612" spans="1:20" x14ac:dyDescent="0.3">
      <c r="A612">
        <v>7585281072</v>
      </c>
      <c r="B612" t="s">
        <v>1191</v>
      </c>
      <c r="C612" t="s">
        <v>1192</v>
      </c>
      <c r="D612" t="s">
        <v>7</v>
      </c>
      <c r="E612" s="2">
        <v>48015</v>
      </c>
      <c r="F612">
        <f>COUNTIF(deals_closed!D:D,base_salary!A612)</f>
        <v>16</v>
      </c>
      <c r="G612" s="2">
        <f>SUMIF(deals_closed!D:D,calcs!A612,deals_closed!C:C)</f>
        <v>492886</v>
      </c>
      <c r="H612" s="2">
        <f>VLOOKUP(D612,'2018_commission_structure-Start'!$A$21:$I$24,9,FALSE)</f>
        <v>500000</v>
      </c>
      <c r="I612" s="6">
        <f t="shared" si="66"/>
        <v>625000</v>
      </c>
      <c r="J612" s="9">
        <f t="shared" si="67"/>
        <v>750000</v>
      </c>
      <c r="K612" s="9">
        <f t="shared" si="68"/>
        <v>1000000</v>
      </c>
      <c r="L612" s="8">
        <f t="shared" si="63"/>
        <v>0.98577199999999998</v>
      </c>
      <c r="M612" t="str">
        <f t="shared" si="64"/>
        <v>0-100%</v>
      </c>
      <c r="N612" s="6">
        <f>MIN(H612,G612)*INDEX('2018_commission_structure-Start'!$A$21:$I$24,MATCH(calcs!$D612,'2018_commission_structure-Start'!$A$21:$A$24,0),MATCH(calcs!N$1,'2018_commission_structure-Start'!$A$21:$I$21,0))</f>
        <v>49288.600000000006</v>
      </c>
      <c r="O612" s="2">
        <f>IF($G612&gt;H612,MIN($G612-H612,I612-H612)*INDEX('2018_commission_structure-Start'!$A$21:$I$24,MATCH(calcs!$D612,'2018_commission_structure-Start'!$A$21:$A$24,0),MATCH(calcs!O$1,'2018_commission_structure-Start'!$A$21:$I$21,0)),0)</f>
        <v>0</v>
      </c>
      <c r="P612" s="2">
        <f>IF($G612&gt;I612,MIN($G612-I612,J612-I612)*INDEX('2018_commission_structure-Start'!$A$21:$I$24,MATCH(calcs!$D612,'2018_commission_structure-Start'!$A$21:$A$24,0),MATCH(calcs!P$1,'2018_commission_structure-Start'!$A$21:$I$21,0)),0)</f>
        <v>0</v>
      </c>
      <c r="Q612" s="2">
        <f>IF($G612&gt;J612,MIN($G612-J612,K612-J612)*INDEX('2018_commission_structure-Start'!$A$21:$I$24,MATCH(calcs!$D612,'2018_commission_structure-Start'!$A$21:$A$24,0),MATCH(calcs!Q$1,'2018_commission_structure-Start'!$A$21:$I$21,0)),0)</f>
        <v>0</v>
      </c>
      <c r="R612" s="6">
        <f>IF(G612&gt;K612,(G612-K612)*INDEX('2018_commission_structure-Start'!$A$21:$I$24,MATCH(calcs!$D612,'2018_commission_structure-Start'!$A$21:$A$24,0),MATCH(calcs!R$1,'2018_commission_structure-Start'!$A$21:$I$21,0)),0)</f>
        <v>0</v>
      </c>
      <c r="S612" s="6">
        <f t="shared" si="69"/>
        <v>49288.600000000006</v>
      </c>
      <c r="T612" s="6">
        <f t="shared" si="65"/>
        <v>97303.6</v>
      </c>
    </row>
    <row r="613" spans="1:20" x14ac:dyDescent="0.3">
      <c r="A613">
        <v>1079691642</v>
      </c>
      <c r="B613" t="s">
        <v>1193</v>
      </c>
      <c r="C613" t="s">
        <v>1194</v>
      </c>
      <c r="D613" t="s">
        <v>10</v>
      </c>
      <c r="E613" s="2">
        <v>113680</v>
      </c>
      <c r="F613">
        <f>COUNTIF(deals_closed!D:D,base_salary!A613)</f>
        <v>19</v>
      </c>
      <c r="G613" s="2">
        <f>SUMIF(deals_closed!D:D,calcs!A613,deals_closed!C:C)</f>
        <v>648303</v>
      </c>
      <c r="H613" s="2">
        <f>VLOOKUP(D613,'2018_commission_structure-Start'!$A$21:$I$24,9,FALSE)</f>
        <v>750000</v>
      </c>
      <c r="I613" s="6">
        <f t="shared" si="66"/>
        <v>937500</v>
      </c>
      <c r="J613" s="9">
        <f t="shared" si="67"/>
        <v>1125000</v>
      </c>
      <c r="K613" s="9">
        <f t="shared" si="68"/>
        <v>1500000</v>
      </c>
      <c r="L613" s="8">
        <f t="shared" si="63"/>
        <v>0.86440399999999995</v>
      </c>
      <c r="M613" t="str">
        <f t="shared" si="64"/>
        <v>0-100%</v>
      </c>
      <c r="N613" s="6">
        <f>MIN(H613,G613)*INDEX('2018_commission_structure-Start'!$A$21:$I$24,MATCH(calcs!$D613,'2018_commission_structure-Start'!$A$21:$A$24,0),MATCH(calcs!N$1,'2018_commission_structure-Start'!$A$21:$I$21,0))</f>
        <v>97245.45</v>
      </c>
      <c r="O613" s="2">
        <f>IF($G613&gt;H613,MIN($G613-H613,I613-H613)*INDEX('2018_commission_structure-Start'!$A$21:$I$24,MATCH(calcs!$D613,'2018_commission_structure-Start'!$A$21:$A$24,0),MATCH(calcs!O$1,'2018_commission_structure-Start'!$A$21:$I$21,0)),0)</f>
        <v>0</v>
      </c>
      <c r="P613" s="2">
        <f>IF($G613&gt;I613,MIN($G613-I613,J613-I613)*INDEX('2018_commission_structure-Start'!$A$21:$I$24,MATCH(calcs!$D613,'2018_commission_structure-Start'!$A$21:$A$24,0),MATCH(calcs!P$1,'2018_commission_structure-Start'!$A$21:$I$21,0)),0)</f>
        <v>0</v>
      </c>
      <c r="Q613" s="2">
        <f>IF($G613&gt;J613,MIN($G613-J613,K613-J613)*INDEX('2018_commission_structure-Start'!$A$21:$I$24,MATCH(calcs!$D613,'2018_commission_structure-Start'!$A$21:$A$24,0),MATCH(calcs!Q$1,'2018_commission_structure-Start'!$A$21:$I$21,0)),0)</f>
        <v>0</v>
      </c>
      <c r="R613" s="6">
        <f>IF(G613&gt;K613,(G613-K613)*INDEX('2018_commission_structure-Start'!$A$21:$I$24,MATCH(calcs!$D613,'2018_commission_structure-Start'!$A$21:$A$24,0),MATCH(calcs!R$1,'2018_commission_structure-Start'!$A$21:$I$21,0)),0)</f>
        <v>0</v>
      </c>
      <c r="S613" s="6">
        <f t="shared" si="69"/>
        <v>97245.45</v>
      </c>
      <c r="T613" s="6">
        <f t="shared" si="65"/>
        <v>210925.45</v>
      </c>
    </row>
    <row r="614" spans="1:20" x14ac:dyDescent="0.3">
      <c r="A614">
        <v>5304381319</v>
      </c>
      <c r="B614" t="s">
        <v>1195</v>
      </c>
      <c r="C614" t="s">
        <v>1196</v>
      </c>
      <c r="D614" t="s">
        <v>29</v>
      </c>
      <c r="E614" s="2">
        <v>74438</v>
      </c>
      <c r="F614">
        <f>COUNTIF(deals_closed!D:D,base_salary!A614)</f>
        <v>16</v>
      </c>
      <c r="G614" s="2">
        <f>SUMIF(deals_closed!D:D,calcs!A614,deals_closed!C:C)</f>
        <v>605237</v>
      </c>
      <c r="H614" s="2">
        <f>VLOOKUP(D614,'2018_commission_structure-Start'!$A$21:$I$24,9,FALSE)</f>
        <v>600000</v>
      </c>
      <c r="I614" s="6">
        <f t="shared" si="66"/>
        <v>750000</v>
      </c>
      <c r="J614" s="9">
        <f t="shared" si="67"/>
        <v>900000</v>
      </c>
      <c r="K614" s="9">
        <f t="shared" si="68"/>
        <v>1200000</v>
      </c>
      <c r="L614" s="8">
        <f t="shared" si="63"/>
        <v>1.0087283333333332</v>
      </c>
      <c r="M614" t="str">
        <f t="shared" si="64"/>
        <v>100-125%</v>
      </c>
      <c r="N614" s="6">
        <f>MIN(H614,G614)*INDEX('2018_commission_structure-Start'!$A$21:$I$24,MATCH(calcs!$D614,'2018_commission_structure-Start'!$A$21:$A$24,0),MATCH(calcs!N$1,'2018_commission_structure-Start'!$A$21:$I$21,0))</f>
        <v>78000</v>
      </c>
      <c r="O614" s="2">
        <f>IF($G614&gt;H614,MIN($G614-H614,I614-H614)*INDEX('2018_commission_structure-Start'!$A$21:$I$24,MATCH(calcs!$D614,'2018_commission_structure-Start'!$A$21:$A$24,0),MATCH(calcs!O$1,'2018_commission_structure-Start'!$A$21:$I$21,0)),0)</f>
        <v>890.29000000000008</v>
      </c>
      <c r="P614" s="2">
        <f>IF($G614&gt;I614,MIN($G614-I614,J614-I614)*INDEX('2018_commission_structure-Start'!$A$21:$I$24,MATCH(calcs!$D614,'2018_commission_structure-Start'!$A$21:$A$24,0),MATCH(calcs!P$1,'2018_commission_structure-Start'!$A$21:$I$21,0)),0)</f>
        <v>0</v>
      </c>
      <c r="Q614" s="2">
        <f>IF($G614&gt;J614,MIN($G614-J614,K614-J614)*INDEX('2018_commission_structure-Start'!$A$21:$I$24,MATCH(calcs!$D614,'2018_commission_structure-Start'!$A$21:$A$24,0),MATCH(calcs!Q$1,'2018_commission_structure-Start'!$A$21:$I$21,0)),0)</f>
        <v>0</v>
      </c>
      <c r="R614" s="6">
        <f>IF(G614&gt;K614,(G614-K614)*INDEX('2018_commission_structure-Start'!$A$21:$I$24,MATCH(calcs!$D614,'2018_commission_structure-Start'!$A$21:$A$24,0),MATCH(calcs!R$1,'2018_commission_structure-Start'!$A$21:$I$21,0)),0)</f>
        <v>0</v>
      </c>
      <c r="S614" s="6">
        <f t="shared" si="69"/>
        <v>78890.289999999994</v>
      </c>
      <c r="T614" s="6">
        <f t="shared" si="65"/>
        <v>153328.28999999998</v>
      </c>
    </row>
    <row r="615" spans="1:20" x14ac:dyDescent="0.3">
      <c r="A615">
        <v>2792636599</v>
      </c>
      <c r="B615" t="s">
        <v>1197</v>
      </c>
      <c r="C615" t="s">
        <v>1198</v>
      </c>
      <c r="D615" t="s">
        <v>10</v>
      </c>
      <c r="E615" s="2">
        <v>120373</v>
      </c>
      <c r="F615">
        <f>COUNTIF(deals_closed!D:D,base_salary!A615)</f>
        <v>21</v>
      </c>
      <c r="G615" s="2">
        <f>SUMIF(deals_closed!D:D,calcs!A615,deals_closed!C:C)</f>
        <v>733491</v>
      </c>
      <c r="H615" s="2">
        <f>VLOOKUP(D615,'2018_commission_structure-Start'!$A$21:$I$24,9,FALSE)</f>
        <v>750000</v>
      </c>
      <c r="I615" s="6">
        <f t="shared" si="66"/>
        <v>937500</v>
      </c>
      <c r="J615" s="9">
        <f t="shared" si="67"/>
        <v>1125000</v>
      </c>
      <c r="K615" s="9">
        <f t="shared" si="68"/>
        <v>1500000</v>
      </c>
      <c r="L615" s="8">
        <f t="shared" si="63"/>
        <v>0.97798799999999997</v>
      </c>
      <c r="M615" t="str">
        <f t="shared" si="64"/>
        <v>0-100%</v>
      </c>
      <c r="N615" s="6">
        <f>MIN(H615,G615)*INDEX('2018_commission_structure-Start'!$A$21:$I$24,MATCH(calcs!$D615,'2018_commission_structure-Start'!$A$21:$A$24,0),MATCH(calcs!N$1,'2018_commission_structure-Start'!$A$21:$I$21,0))</f>
        <v>110023.65</v>
      </c>
      <c r="O615" s="2">
        <f>IF($G615&gt;H615,MIN($G615-H615,I615-H615)*INDEX('2018_commission_structure-Start'!$A$21:$I$24,MATCH(calcs!$D615,'2018_commission_structure-Start'!$A$21:$A$24,0),MATCH(calcs!O$1,'2018_commission_structure-Start'!$A$21:$I$21,0)),0)</f>
        <v>0</v>
      </c>
      <c r="P615" s="2">
        <f>IF($G615&gt;I615,MIN($G615-I615,J615-I615)*INDEX('2018_commission_structure-Start'!$A$21:$I$24,MATCH(calcs!$D615,'2018_commission_structure-Start'!$A$21:$A$24,0),MATCH(calcs!P$1,'2018_commission_structure-Start'!$A$21:$I$21,0)),0)</f>
        <v>0</v>
      </c>
      <c r="Q615" s="2">
        <f>IF($G615&gt;J615,MIN($G615-J615,K615-J615)*INDEX('2018_commission_structure-Start'!$A$21:$I$24,MATCH(calcs!$D615,'2018_commission_structure-Start'!$A$21:$A$24,0),MATCH(calcs!Q$1,'2018_commission_structure-Start'!$A$21:$I$21,0)),0)</f>
        <v>0</v>
      </c>
      <c r="R615" s="6">
        <f>IF(G615&gt;K615,(G615-K615)*INDEX('2018_commission_structure-Start'!$A$21:$I$24,MATCH(calcs!$D615,'2018_commission_structure-Start'!$A$21:$A$24,0),MATCH(calcs!R$1,'2018_commission_structure-Start'!$A$21:$I$21,0)),0)</f>
        <v>0</v>
      </c>
      <c r="S615" s="6">
        <f t="shared" si="69"/>
        <v>110023.65</v>
      </c>
      <c r="T615" s="6">
        <f t="shared" si="65"/>
        <v>230396.65</v>
      </c>
    </row>
    <row r="616" spans="1:20" x14ac:dyDescent="0.3">
      <c r="A616">
        <v>8911781207</v>
      </c>
      <c r="B616" t="s">
        <v>1199</v>
      </c>
      <c r="C616" t="s">
        <v>1200</v>
      </c>
      <c r="D616" t="s">
        <v>29</v>
      </c>
      <c r="E616" s="2">
        <v>54392</v>
      </c>
      <c r="F616">
        <f>COUNTIF(deals_closed!D:D,base_salary!A616)</f>
        <v>20</v>
      </c>
      <c r="G616" s="2">
        <f>SUMIF(deals_closed!D:D,calcs!A616,deals_closed!C:C)</f>
        <v>601807</v>
      </c>
      <c r="H616" s="2">
        <f>VLOOKUP(D616,'2018_commission_structure-Start'!$A$21:$I$24,9,FALSE)</f>
        <v>600000</v>
      </c>
      <c r="I616" s="6">
        <f t="shared" si="66"/>
        <v>750000</v>
      </c>
      <c r="J616" s="9">
        <f t="shared" si="67"/>
        <v>900000</v>
      </c>
      <c r="K616" s="9">
        <f t="shared" si="68"/>
        <v>1200000</v>
      </c>
      <c r="L616" s="8">
        <f t="shared" si="63"/>
        <v>1.0030116666666666</v>
      </c>
      <c r="M616" t="str">
        <f t="shared" si="64"/>
        <v>100-125%</v>
      </c>
      <c r="N616" s="6">
        <f>MIN(H616,G616)*INDEX('2018_commission_structure-Start'!$A$21:$I$24,MATCH(calcs!$D616,'2018_commission_structure-Start'!$A$21:$A$24,0),MATCH(calcs!N$1,'2018_commission_structure-Start'!$A$21:$I$21,0))</f>
        <v>78000</v>
      </c>
      <c r="O616" s="2">
        <f>IF($G616&gt;H616,MIN($G616-H616,I616-H616)*INDEX('2018_commission_structure-Start'!$A$21:$I$24,MATCH(calcs!$D616,'2018_commission_structure-Start'!$A$21:$A$24,0),MATCH(calcs!O$1,'2018_commission_structure-Start'!$A$21:$I$21,0)),0)</f>
        <v>307.19</v>
      </c>
      <c r="P616" s="2">
        <f>IF($G616&gt;I616,MIN($G616-I616,J616-I616)*INDEX('2018_commission_structure-Start'!$A$21:$I$24,MATCH(calcs!$D616,'2018_commission_structure-Start'!$A$21:$A$24,0),MATCH(calcs!P$1,'2018_commission_structure-Start'!$A$21:$I$21,0)),0)</f>
        <v>0</v>
      </c>
      <c r="Q616" s="2">
        <f>IF($G616&gt;J616,MIN($G616-J616,K616-J616)*INDEX('2018_commission_structure-Start'!$A$21:$I$24,MATCH(calcs!$D616,'2018_commission_structure-Start'!$A$21:$A$24,0),MATCH(calcs!Q$1,'2018_commission_structure-Start'!$A$21:$I$21,0)),0)</f>
        <v>0</v>
      </c>
      <c r="R616" s="6">
        <f>IF(G616&gt;K616,(G616-K616)*INDEX('2018_commission_structure-Start'!$A$21:$I$24,MATCH(calcs!$D616,'2018_commission_structure-Start'!$A$21:$A$24,0),MATCH(calcs!R$1,'2018_commission_structure-Start'!$A$21:$I$21,0)),0)</f>
        <v>0</v>
      </c>
      <c r="S616" s="6">
        <f t="shared" si="69"/>
        <v>78307.19</v>
      </c>
      <c r="T616" s="6">
        <f t="shared" si="65"/>
        <v>132699.19</v>
      </c>
    </row>
    <row r="617" spans="1:20" x14ac:dyDescent="0.3">
      <c r="A617">
        <v>5984294621</v>
      </c>
      <c r="B617" t="s">
        <v>1201</v>
      </c>
      <c r="C617" t="s">
        <v>1202</v>
      </c>
      <c r="D617" t="s">
        <v>10</v>
      </c>
      <c r="E617" s="2">
        <v>89873</v>
      </c>
      <c r="F617">
        <f>COUNTIF(deals_closed!D:D,base_salary!A617)</f>
        <v>28</v>
      </c>
      <c r="G617" s="2">
        <f>SUMIF(deals_closed!D:D,calcs!A617,deals_closed!C:C)</f>
        <v>982350</v>
      </c>
      <c r="H617" s="2">
        <f>VLOOKUP(D617,'2018_commission_structure-Start'!$A$21:$I$24,9,FALSE)</f>
        <v>750000</v>
      </c>
      <c r="I617" s="6">
        <f t="shared" si="66"/>
        <v>937500</v>
      </c>
      <c r="J617" s="9">
        <f t="shared" si="67"/>
        <v>1125000</v>
      </c>
      <c r="K617" s="9">
        <f t="shared" si="68"/>
        <v>1500000</v>
      </c>
      <c r="L617" s="8">
        <f t="shared" si="63"/>
        <v>1.3098000000000001</v>
      </c>
      <c r="M617" t="str">
        <f t="shared" si="64"/>
        <v>125-150%</v>
      </c>
      <c r="N617" s="6">
        <f>MIN(H617,G617)*INDEX('2018_commission_structure-Start'!$A$21:$I$24,MATCH(calcs!$D617,'2018_commission_structure-Start'!$A$21:$A$24,0),MATCH(calcs!N$1,'2018_commission_structure-Start'!$A$21:$I$21,0))</f>
        <v>112500</v>
      </c>
      <c r="O617" s="2">
        <f>IF($G617&gt;H617,MIN($G617-H617,I617-H617)*INDEX('2018_commission_structure-Start'!$A$21:$I$24,MATCH(calcs!$D617,'2018_commission_structure-Start'!$A$21:$A$24,0),MATCH(calcs!O$1,'2018_commission_structure-Start'!$A$21:$I$21,0)),0)</f>
        <v>35625</v>
      </c>
      <c r="P617" s="2">
        <f>IF($G617&gt;I617,MIN($G617-I617,J617-I617)*INDEX('2018_commission_structure-Start'!$A$21:$I$24,MATCH(calcs!$D617,'2018_commission_structure-Start'!$A$21:$A$24,0),MATCH(calcs!P$1,'2018_commission_structure-Start'!$A$21:$I$21,0)),0)</f>
        <v>10315.5</v>
      </c>
      <c r="Q617" s="2">
        <f>IF($G617&gt;J617,MIN($G617-J617,K617-J617)*INDEX('2018_commission_structure-Start'!$A$21:$I$24,MATCH(calcs!$D617,'2018_commission_structure-Start'!$A$21:$A$24,0),MATCH(calcs!Q$1,'2018_commission_structure-Start'!$A$21:$I$21,0)),0)</f>
        <v>0</v>
      </c>
      <c r="R617" s="6">
        <f>IF(G617&gt;K617,(G617-K617)*INDEX('2018_commission_structure-Start'!$A$21:$I$24,MATCH(calcs!$D617,'2018_commission_structure-Start'!$A$21:$A$24,0),MATCH(calcs!R$1,'2018_commission_structure-Start'!$A$21:$I$21,0)),0)</f>
        <v>0</v>
      </c>
      <c r="S617" s="6">
        <f t="shared" si="69"/>
        <v>158440.5</v>
      </c>
      <c r="T617" s="6">
        <f t="shared" si="65"/>
        <v>248313.5</v>
      </c>
    </row>
    <row r="618" spans="1:20" x14ac:dyDescent="0.3">
      <c r="A618">
        <v>544760832</v>
      </c>
      <c r="B618" t="s">
        <v>1203</v>
      </c>
      <c r="C618" t="s">
        <v>1204</v>
      </c>
      <c r="D618" t="s">
        <v>7</v>
      </c>
      <c r="E618" s="2">
        <v>48646</v>
      </c>
      <c r="F618">
        <f>COUNTIF(deals_closed!D:D,base_salary!A618)</f>
        <v>22</v>
      </c>
      <c r="G618" s="2">
        <f>SUMIF(deals_closed!D:D,calcs!A618,deals_closed!C:C)</f>
        <v>713140</v>
      </c>
      <c r="H618" s="2">
        <f>VLOOKUP(D618,'2018_commission_structure-Start'!$A$21:$I$24,9,FALSE)</f>
        <v>500000</v>
      </c>
      <c r="I618" s="6">
        <f t="shared" si="66"/>
        <v>625000</v>
      </c>
      <c r="J618" s="9">
        <f t="shared" si="67"/>
        <v>750000</v>
      </c>
      <c r="K618" s="9">
        <f t="shared" si="68"/>
        <v>1000000</v>
      </c>
      <c r="L618" s="8">
        <f t="shared" si="63"/>
        <v>1.42628</v>
      </c>
      <c r="M618" t="str">
        <f t="shared" si="64"/>
        <v>125-150%</v>
      </c>
      <c r="N618" s="6">
        <f>MIN(H618,G618)*INDEX('2018_commission_structure-Start'!$A$21:$I$24,MATCH(calcs!$D618,'2018_commission_structure-Start'!$A$21:$A$24,0),MATCH(calcs!N$1,'2018_commission_structure-Start'!$A$21:$I$21,0))</f>
        <v>50000</v>
      </c>
      <c r="O618" s="2">
        <f>IF($G618&gt;H618,MIN($G618-H618,I618-H618)*INDEX('2018_commission_structure-Start'!$A$21:$I$24,MATCH(calcs!$D618,'2018_commission_structure-Start'!$A$21:$A$24,0),MATCH(calcs!O$1,'2018_commission_structure-Start'!$A$21:$I$21,0)),0)</f>
        <v>18750</v>
      </c>
      <c r="P618" s="2">
        <f>IF($G618&gt;I618,MIN($G618-I618,J618-I618)*INDEX('2018_commission_structure-Start'!$A$21:$I$24,MATCH(calcs!$D618,'2018_commission_structure-Start'!$A$21:$A$24,0),MATCH(calcs!P$1,'2018_commission_structure-Start'!$A$21:$I$21,0)),0)</f>
        <v>15865.199999999999</v>
      </c>
      <c r="Q618" s="2">
        <f>IF($G618&gt;J618,MIN($G618-J618,K618-J618)*INDEX('2018_commission_structure-Start'!$A$21:$I$24,MATCH(calcs!$D618,'2018_commission_structure-Start'!$A$21:$A$24,0),MATCH(calcs!Q$1,'2018_commission_structure-Start'!$A$21:$I$21,0)),0)</f>
        <v>0</v>
      </c>
      <c r="R618" s="6">
        <f>IF(G618&gt;K618,(G618-K618)*INDEX('2018_commission_structure-Start'!$A$21:$I$24,MATCH(calcs!$D618,'2018_commission_structure-Start'!$A$21:$A$24,0),MATCH(calcs!R$1,'2018_commission_structure-Start'!$A$21:$I$21,0)),0)</f>
        <v>0</v>
      </c>
      <c r="S618" s="6">
        <f t="shared" si="69"/>
        <v>84615.2</v>
      </c>
      <c r="T618" s="6">
        <f t="shared" si="65"/>
        <v>133261.20000000001</v>
      </c>
    </row>
    <row r="619" spans="1:20" x14ac:dyDescent="0.3">
      <c r="A619">
        <v>3040116061</v>
      </c>
      <c r="B619" t="s">
        <v>1205</v>
      </c>
      <c r="C619" t="s">
        <v>1206</v>
      </c>
      <c r="D619" t="s">
        <v>29</v>
      </c>
      <c r="E619" s="2">
        <v>65836</v>
      </c>
      <c r="F619">
        <f>COUNTIF(deals_closed!D:D,base_salary!A619)</f>
        <v>21</v>
      </c>
      <c r="G619" s="2">
        <f>SUMIF(deals_closed!D:D,calcs!A619,deals_closed!C:C)</f>
        <v>762478</v>
      </c>
      <c r="H619" s="2">
        <f>VLOOKUP(D619,'2018_commission_structure-Start'!$A$21:$I$24,9,FALSE)</f>
        <v>600000</v>
      </c>
      <c r="I619" s="6">
        <f t="shared" si="66"/>
        <v>750000</v>
      </c>
      <c r="J619" s="9">
        <f t="shared" si="67"/>
        <v>900000</v>
      </c>
      <c r="K619" s="9">
        <f t="shared" si="68"/>
        <v>1200000</v>
      </c>
      <c r="L619" s="8">
        <f t="shared" si="63"/>
        <v>1.2707966666666666</v>
      </c>
      <c r="M619" t="str">
        <f t="shared" si="64"/>
        <v>125-150%</v>
      </c>
      <c r="N619" s="6">
        <f>MIN(H619,G619)*INDEX('2018_commission_structure-Start'!$A$21:$I$24,MATCH(calcs!$D619,'2018_commission_structure-Start'!$A$21:$A$24,0),MATCH(calcs!N$1,'2018_commission_structure-Start'!$A$21:$I$21,0))</f>
        <v>78000</v>
      </c>
      <c r="O619" s="2">
        <f>IF($G619&gt;H619,MIN($G619-H619,I619-H619)*INDEX('2018_commission_structure-Start'!$A$21:$I$24,MATCH(calcs!$D619,'2018_commission_structure-Start'!$A$21:$A$24,0),MATCH(calcs!O$1,'2018_commission_structure-Start'!$A$21:$I$21,0)),0)</f>
        <v>25500.000000000004</v>
      </c>
      <c r="P619" s="2">
        <f>IF($G619&gt;I619,MIN($G619-I619,J619-I619)*INDEX('2018_commission_structure-Start'!$A$21:$I$24,MATCH(calcs!$D619,'2018_commission_structure-Start'!$A$21:$A$24,0),MATCH(calcs!P$1,'2018_commission_structure-Start'!$A$21:$I$21,0)),0)</f>
        <v>2620.38</v>
      </c>
      <c r="Q619" s="2">
        <f>IF($G619&gt;J619,MIN($G619-J619,K619-J619)*INDEX('2018_commission_structure-Start'!$A$21:$I$24,MATCH(calcs!$D619,'2018_commission_structure-Start'!$A$21:$A$24,0),MATCH(calcs!Q$1,'2018_commission_structure-Start'!$A$21:$I$21,0)),0)</f>
        <v>0</v>
      </c>
      <c r="R619" s="6">
        <f>IF(G619&gt;K619,(G619-K619)*INDEX('2018_commission_structure-Start'!$A$21:$I$24,MATCH(calcs!$D619,'2018_commission_structure-Start'!$A$21:$A$24,0),MATCH(calcs!R$1,'2018_commission_structure-Start'!$A$21:$I$21,0)),0)</f>
        <v>0</v>
      </c>
      <c r="S619" s="6">
        <f t="shared" si="69"/>
        <v>106120.38</v>
      </c>
      <c r="T619" s="6">
        <f t="shared" si="65"/>
        <v>171956.38</v>
      </c>
    </row>
    <row r="620" spans="1:20" x14ac:dyDescent="0.3">
      <c r="A620">
        <v>2257563263</v>
      </c>
      <c r="B620" t="s">
        <v>1207</v>
      </c>
      <c r="C620" t="s">
        <v>1208</v>
      </c>
      <c r="D620" t="s">
        <v>29</v>
      </c>
      <c r="E620" s="2">
        <v>79120</v>
      </c>
      <c r="F620">
        <f>COUNTIF(deals_closed!D:D,base_salary!A620)</f>
        <v>17</v>
      </c>
      <c r="G620" s="2">
        <f>SUMIF(deals_closed!D:D,calcs!A620,deals_closed!C:C)</f>
        <v>680087</v>
      </c>
      <c r="H620" s="2">
        <f>VLOOKUP(D620,'2018_commission_structure-Start'!$A$21:$I$24,9,FALSE)</f>
        <v>600000</v>
      </c>
      <c r="I620" s="6">
        <f t="shared" si="66"/>
        <v>750000</v>
      </c>
      <c r="J620" s="9">
        <f t="shared" si="67"/>
        <v>900000</v>
      </c>
      <c r="K620" s="9">
        <f t="shared" si="68"/>
        <v>1200000</v>
      </c>
      <c r="L620" s="8">
        <f t="shared" si="63"/>
        <v>1.1334783333333334</v>
      </c>
      <c r="M620" t="str">
        <f t="shared" si="64"/>
        <v>100-125%</v>
      </c>
      <c r="N620" s="6">
        <f>MIN(H620,G620)*INDEX('2018_commission_structure-Start'!$A$21:$I$24,MATCH(calcs!$D620,'2018_commission_structure-Start'!$A$21:$A$24,0),MATCH(calcs!N$1,'2018_commission_structure-Start'!$A$21:$I$21,0))</f>
        <v>78000</v>
      </c>
      <c r="O620" s="2">
        <f>IF($G620&gt;H620,MIN($G620-H620,I620-H620)*INDEX('2018_commission_structure-Start'!$A$21:$I$24,MATCH(calcs!$D620,'2018_commission_structure-Start'!$A$21:$A$24,0),MATCH(calcs!O$1,'2018_commission_structure-Start'!$A$21:$I$21,0)),0)</f>
        <v>13614.79</v>
      </c>
      <c r="P620" s="2">
        <f>IF($G620&gt;I620,MIN($G620-I620,J620-I620)*INDEX('2018_commission_structure-Start'!$A$21:$I$24,MATCH(calcs!$D620,'2018_commission_structure-Start'!$A$21:$A$24,0),MATCH(calcs!P$1,'2018_commission_structure-Start'!$A$21:$I$21,0)),0)</f>
        <v>0</v>
      </c>
      <c r="Q620" s="2">
        <f>IF($G620&gt;J620,MIN($G620-J620,K620-J620)*INDEX('2018_commission_structure-Start'!$A$21:$I$24,MATCH(calcs!$D620,'2018_commission_structure-Start'!$A$21:$A$24,0),MATCH(calcs!Q$1,'2018_commission_structure-Start'!$A$21:$I$21,0)),0)</f>
        <v>0</v>
      </c>
      <c r="R620" s="6">
        <f>IF(G620&gt;K620,(G620-K620)*INDEX('2018_commission_structure-Start'!$A$21:$I$24,MATCH(calcs!$D620,'2018_commission_structure-Start'!$A$21:$A$24,0),MATCH(calcs!R$1,'2018_commission_structure-Start'!$A$21:$I$21,0)),0)</f>
        <v>0</v>
      </c>
      <c r="S620" s="6">
        <f t="shared" si="69"/>
        <v>91614.790000000008</v>
      </c>
      <c r="T620" s="6">
        <f t="shared" si="65"/>
        <v>170734.79</v>
      </c>
    </row>
    <row r="621" spans="1:20" x14ac:dyDescent="0.3">
      <c r="A621">
        <v>263573389</v>
      </c>
      <c r="B621" t="s">
        <v>1209</v>
      </c>
      <c r="C621" t="s">
        <v>1210</v>
      </c>
      <c r="D621" t="s">
        <v>29</v>
      </c>
      <c r="E621" s="2">
        <v>69051</v>
      </c>
      <c r="F621">
        <f>COUNTIF(deals_closed!D:D,base_salary!A621)</f>
        <v>19</v>
      </c>
      <c r="G621" s="2">
        <f>SUMIF(deals_closed!D:D,calcs!A621,deals_closed!C:C)</f>
        <v>749434</v>
      </c>
      <c r="H621" s="2">
        <f>VLOOKUP(D621,'2018_commission_structure-Start'!$A$21:$I$24,9,FALSE)</f>
        <v>600000</v>
      </c>
      <c r="I621" s="6">
        <f t="shared" si="66"/>
        <v>750000</v>
      </c>
      <c r="J621" s="9">
        <f t="shared" si="67"/>
        <v>900000</v>
      </c>
      <c r="K621" s="9">
        <f t="shared" si="68"/>
        <v>1200000</v>
      </c>
      <c r="L621" s="8">
        <f t="shared" si="63"/>
        <v>1.2490566666666667</v>
      </c>
      <c r="M621" t="str">
        <f t="shared" si="64"/>
        <v>100-125%</v>
      </c>
      <c r="N621" s="6">
        <f>MIN(H621,G621)*INDEX('2018_commission_structure-Start'!$A$21:$I$24,MATCH(calcs!$D621,'2018_commission_structure-Start'!$A$21:$A$24,0),MATCH(calcs!N$1,'2018_commission_structure-Start'!$A$21:$I$21,0))</f>
        <v>78000</v>
      </c>
      <c r="O621" s="2">
        <f>IF($G621&gt;H621,MIN($G621-H621,I621-H621)*INDEX('2018_commission_structure-Start'!$A$21:$I$24,MATCH(calcs!$D621,'2018_commission_structure-Start'!$A$21:$A$24,0),MATCH(calcs!O$1,'2018_commission_structure-Start'!$A$21:$I$21,0)),0)</f>
        <v>25403.780000000002</v>
      </c>
      <c r="P621" s="2">
        <f>IF($G621&gt;I621,MIN($G621-I621,J621-I621)*INDEX('2018_commission_structure-Start'!$A$21:$I$24,MATCH(calcs!$D621,'2018_commission_structure-Start'!$A$21:$A$24,0),MATCH(calcs!P$1,'2018_commission_structure-Start'!$A$21:$I$21,0)),0)</f>
        <v>0</v>
      </c>
      <c r="Q621" s="2">
        <f>IF($G621&gt;J621,MIN($G621-J621,K621-J621)*INDEX('2018_commission_structure-Start'!$A$21:$I$24,MATCH(calcs!$D621,'2018_commission_structure-Start'!$A$21:$A$24,0),MATCH(calcs!Q$1,'2018_commission_structure-Start'!$A$21:$I$21,0)),0)</f>
        <v>0</v>
      </c>
      <c r="R621" s="6">
        <f>IF(G621&gt;K621,(G621-K621)*INDEX('2018_commission_structure-Start'!$A$21:$I$24,MATCH(calcs!$D621,'2018_commission_structure-Start'!$A$21:$A$24,0),MATCH(calcs!R$1,'2018_commission_structure-Start'!$A$21:$I$21,0)),0)</f>
        <v>0</v>
      </c>
      <c r="S621" s="6">
        <f t="shared" si="69"/>
        <v>103403.78</v>
      </c>
      <c r="T621" s="6">
        <f t="shared" si="65"/>
        <v>172454.78</v>
      </c>
    </row>
    <row r="622" spans="1:20" x14ac:dyDescent="0.3">
      <c r="A622">
        <v>4578004252</v>
      </c>
      <c r="B622" t="s">
        <v>1211</v>
      </c>
      <c r="C622" t="s">
        <v>1212</v>
      </c>
      <c r="D622" t="s">
        <v>10</v>
      </c>
      <c r="E622" s="2">
        <v>114463</v>
      </c>
      <c r="F622">
        <f>COUNTIF(deals_closed!D:D,base_salary!A622)</f>
        <v>24</v>
      </c>
      <c r="G622" s="2">
        <f>SUMIF(deals_closed!D:D,calcs!A622,deals_closed!C:C)</f>
        <v>819368</v>
      </c>
      <c r="H622" s="2">
        <f>VLOOKUP(D622,'2018_commission_structure-Start'!$A$21:$I$24,9,FALSE)</f>
        <v>750000</v>
      </c>
      <c r="I622" s="6">
        <f t="shared" si="66"/>
        <v>937500</v>
      </c>
      <c r="J622" s="9">
        <f t="shared" si="67"/>
        <v>1125000</v>
      </c>
      <c r="K622" s="9">
        <f t="shared" si="68"/>
        <v>1500000</v>
      </c>
      <c r="L622" s="8">
        <f t="shared" si="63"/>
        <v>1.0924906666666667</v>
      </c>
      <c r="M622" t="str">
        <f t="shared" si="64"/>
        <v>100-125%</v>
      </c>
      <c r="N622" s="6">
        <f>MIN(H622,G622)*INDEX('2018_commission_structure-Start'!$A$21:$I$24,MATCH(calcs!$D622,'2018_commission_structure-Start'!$A$21:$A$24,0),MATCH(calcs!N$1,'2018_commission_structure-Start'!$A$21:$I$21,0))</f>
        <v>112500</v>
      </c>
      <c r="O622" s="2">
        <f>IF($G622&gt;H622,MIN($G622-H622,I622-H622)*INDEX('2018_commission_structure-Start'!$A$21:$I$24,MATCH(calcs!$D622,'2018_commission_structure-Start'!$A$21:$A$24,0),MATCH(calcs!O$1,'2018_commission_structure-Start'!$A$21:$I$21,0)),0)</f>
        <v>13179.92</v>
      </c>
      <c r="P622" s="2">
        <f>IF($G622&gt;I622,MIN($G622-I622,J622-I622)*INDEX('2018_commission_structure-Start'!$A$21:$I$24,MATCH(calcs!$D622,'2018_commission_structure-Start'!$A$21:$A$24,0),MATCH(calcs!P$1,'2018_commission_structure-Start'!$A$21:$I$21,0)),0)</f>
        <v>0</v>
      </c>
      <c r="Q622" s="2">
        <f>IF($G622&gt;J622,MIN($G622-J622,K622-J622)*INDEX('2018_commission_structure-Start'!$A$21:$I$24,MATCH(calcs!$D622,'2018_commission_structure-Start'!$A$21:$A$24,0),MATCH(calcs!Q$1,'2018_commission_structure-Start'!$A$21:$I$21,0)),0)</f>
        <v>0</v>
      </c>
      <c r="R622" s="6">
        <f>IF(G622&gt;K622,(G622-K622)*INDEX('2018_commission_structure-Start'!$A$21:$I$24,MATCH(calcs!$D622,'2018_commission_structure-Start'!$A$21:$A$24,0),MATCH(calcs!R$1,'2018_commission_structure-Start'!$A$21:$I$21,0)),0)</f>
        <v>0</v>
      </c>
      <c r="S622" s="6">
        <f t="shared" si="69"/>
        <v>125679.92</v>
      </c>
      <c r="T622" s="6">
        <f t="shared" si="65"/>
        <v>240142.91999999998</v>
      </c>
    </row>
    <row r="623" spans="1:20" x14ac:dyDescent="0.3">
      <c r="A623">
        <v>7473861379</v>
      </c>
      <c r="B623" t="s">
        <v>1213</v>
      </c>
      <c r="C623" t="s">
        <v>1214</v>
      </c>
      <c r="D623" t="s">
        <v>10</v>
      </c>
      <c r="E623" s="2">
        <v>89176</v>
      </c>
      <c r="F623">
        <f>COUNTIF(deals_closed!D:D,base_salary!A623)</f>
        <v>22</v>
      </c>
      <c r="G623" s="2">
        <f>SUMIF(deals_closed!D:D,calcs!A623,deals_closed!C:C)</f>
        <v>817155</v>
      </c>
      <c r="H623" s="2">
        <f>VLOOKUP(D623,'2018_commission_structure-Start'!$A$21:$I$24,9,FALSE)</f>
        <v>750000</v>
      </c>
      <c r="I623" s="6">
        <f t="shared" si="66"/>
        <v>937500</v>
      </c>
      <c r="J623" s="9">
        <f t="shared" si="67"/>
        <v>1125000</v>
      </c>
      <c r="K623" s="9">
        <f t="shared" si="68"/>
        <v>1500000</v>
      </c>
      <c r="L623" s="8">
        <f t="shared" si="63"/>
        <v>1.08954</v>
      </c>
      <c r="M623" t="str">
        <f t="shared" si="64"/>
        <v>100-125%</v>
      </c>
      <c r="N623" s="6">
        <f>MIN(H623,G623)*INDEX('2018_commission_structure-Start'!$A$21:$I$24,MATCH(calcs!$D623,'2018_commission_structure-Start'!$A$21:$A$24,0),MATCH(calcs!N$1,'2018_commission_structure-Start'!$A$21:$I$21,0))</f>
        <v>112500</v>
      </c>
      <c r="O623" s="2">
        <f>IF($G623&gt;H623,MIN($G623-H623,I623-H623)*INDEX('2018_commission_structure-Start'!$A$21:$I$24,MATCH(calcs!$D623,'2018_commission_structure-Start'!$A$21:$A$24,0),MATCH(calcs!O$1,'2018_commission_structure-Start'!$A$21:$I$21,0)),0)</f>
        <v>12759.45</v>
      </c>
      <c r="P623" s="2">
        <f>IF($G623&gt;I623,MIN($G623-I623,J623-I623)*INDEX('2018_commission_structure-Start'!$A$21:$I$24,MATCH(calcs!$D623,'2018_commission_structure-Start'!$A$21:$A$24,0),MATCH(calcs!P$1,'2018_commission_structure-Start'!$A$21:$I$21,0)),0)</f>
        <v>0</v>
      </c>
      <c r="Q623" s="2">
        <f>IF($G623&gt;J623,MIN($G623-J623,K623-J623)*INDEX('2018_commission_structure-Start'!$A$21:$I$24,MATCH(calcs!$D623,'2018_commission_structure-Start'!$A$21:$A$24,0),MATCH(calcs!Q$1,'2018_commission_structure-Start'!$A$21:$I$21,0)),0)</f>
        <v>0</v>
      </c>
      <c r="R623" s="6">
        <f>IF(G623&gt;K623,(G623-K623)*INDEX('2018_commission_structure-Start'!$A$21:$I$24,MATCH(calcs!$D623,'2018_commission_structure-Start'!$A$21:$A$24,0),MATCH(calcs!R$1,'2018_commission_structure-Start'!$A$21:$I$21,0)),0)</f>
        <v>0</v>
      </c>
      <c r="S623" s="6">
        <f t="shared" si="69"/>
        <v>125259.45</v>
      </c>
      <c r="T623" s="6">
        <f t="shared" si="65"/>
        <v>214435.45</v>
      </c>
    </row>
    <row r="624" spans="1:20" x14ac:dyDescent="0.3">
      <c r="A624">
        <v>2138131904</v>
      </c>
      <c r="B624" t="s">
        <v>1215</v>
      </c>
      <c r="C624" t="s">
        <v>1216</v>
      </c>
      <c r="D624" t="s">
        <v>29</v>
      </c>
      <c r="E624" s="2">
        <v>56095</v>
      </c>
      <c r="F624">
        <f>COUNTIF(deals_closed!D:D,base_salary!A624)</f>
        <v>25</v>
      </c>
      <c r="G624" s="2">
        <f>SUMIF(deals_closed!D:D,calcs!A624,deals_closed!C:C)</f>
        <v>739115</v>
      </c>
      <c r="H624" s="2">
        <f>VLOOKUP(D624,'2018_commission_structure-Start'!$A$21:$I$24,9,FALSE)</f>
        <v>600000</v>
      </c>
      <c r="I624" s="6">
        <f t="shared" si="66"/>
        <v>750000</v>
      </c>
      <c r="J624" s="9">
        <f t="shared" si="67"/>
        <v>900000</v>
      </c>
      <c r="K624" s="9">
        <f t="shared" si="68"/>
        <v>1200000</v>
      </c>
      <c r="L624" s="8">
        <f t="shared" si="63"/>
        <v>1.2318583333333333</v>
      </c>
      <c r="M624" t="str">
        <f t="shared" si="64"/>
        <v>100-125%</v>
      </c>
      <c r="N624" s="6">
        <f>MIN(H624,G624)*INDEX('2018_commission_structure-Start'!$A$21:$I$24,MATCH(calcs!$D624,'2018_commission_structure-Start'!$A$21:$A$24,0),MATCH(calcs!N$1,'2018_commission_structure-Start'!$A$21:$I$21,0))</f>
        <v>78000</v>
      </c>
      <c r="O624" s="2">
        <f>IF($G624&gt;H624,MIN($G624-H624,I624-H624)*INDEX('2018_commission_structure-Start'!$A$21:$I$24,MATCH(calcs!$D624,'2018_commission_structure-Start'!$A$21:$A$24,0),MATCH(calcs!O$1,'2018_commission_structure-Start'!$A$21:$I$21,0)),0)</f>
        <v>23649.550000000003</v>
      </c>
      <c r="P624" s="2">
        <f>IF($G624&gt;I624,MIN($G624-I624,J624-I624)*INDEX('2018_commission_structure-Start'!$A$21:$I$24,MATCH(calcs!$D624,'2018_commission_structure-Start'!$A$21:$A$24,0),MATCH(calcs!P$1,'2018_commission_structure-Start'!$A$21:$I$21,0)),0)</f>
        <v>0</v>
      </c>
      <c r="Q624" s="2">
        <f>IF($G624&gt;J624,MIN($G624-J624,K624-J624)*INDEX('2018_commission_structure-Start'!$A$21:$I$24,MATCH(calcs!$D624,'2018_commission_structure-Start'!$A$21:$A$24,0),MATCH(calcs!Q$1,'2018_commission_structure-Start'!$A$21:$I$21,0)),0)</f>
        <v>0</v>
      </c>
      <c r="R624" s="6">
        <f>IF(G624&gt;K624,(G624-K624)*INDEX('2018_commission_structure-Start'!$A$21:$I$24,MATCH(calcs!$D624,'2018_commission_structure-Start'!$A$21:$A$24,0),MATCH(calcs!R$1,'2018_commission_structure-Start'!$A$21:$I$21,0)),0)</f>
        <v>0</v>
      </c>
      <c r="S624" s="6">
        <f t="shared" si="69"/>
        <v>101649.55</v>
      </c>
      <c r="T624" s="6">
        <f t="shared" si="65"/>
        <v>157744.54999999999</v>
      </c>
    </row>
    <row r="625" spans="1:20" x14ac:dyDescent="0.3">
      <c r="A625">
        <v>6284045549</v>
      </c>
      <c r="B625" t="s">
        <v>1217</v>
      </c>
      <c r="C625" t="s">
        <v>1218</v>
      </c>
      <c r="D625" t="s">
        <v>7</v>
      </c>
      <c r="E625" s="2">
        <v>61708</v>
      </c>
      <c r="F625">
        <f>COUNTIF(deals_closed!D:D,base_salary!A625)</f>
        <v>18</v>
      </c>
      <c r="G625" s="2">
        <f>SUMIF(deals_closed!D:D,calcs!A625,deals_closed!C:C)</f>
        <v>585405</v>
      </c>
      <c r="H625" s="2">
        <f>VLOOKUP(D625,'2018_commission_structure-Start'!$A$21:$I$24,9,FALSE)</f>
        <v>500000</v>
      </c>
      <c r="I625" s="6">
        <f t="shared" si="66"/>
        <v>625000</v>
      </c>
      <c r="J625" s="9">
        <f t="shared" si="67"/>
        <v>750000</v>
      </c>
      <c r="K625" s="9">
        <f t="shared" si="68"/>
        <v>1000000</v>
      </c>
      <c r="L625" s="8">
        <f t="shared" si="63"/>
        <v>1.1708099999999999</v>
      </c>
      <c r="M625" t="str">
        <f t="shared" si="64"/>
        <v>100-125%</v>
      </c>
      <c r="N625" s="6">
        <f>MIN(H625,G625)*INDEX('2018_commission_structure-Start'!$A$21:$I$24,MATCH(calcs!$D625,'2018_commission_structure-Start'!$A$21:$A$24,0),MATCH(calcs!N$1,'2018_commission_structure-Start'!$A$21:$I$21,0))</f>
        <v>50000</v>
      </c>
      <c r="O625" s="2">
        <f>IF($G625&gt;H625,MIN($G625-H625,I625-H625)*INDEX('2018_commission_structure-Start'!$A$21:$I$24,MATCH(calcs!$D625,'2018_commission_structure-Start'!$A$21:$A$24,0),MATCH(calcs!O$1,'2018_commission_structure-Start'!$A$21:$I$21,0)),0)</f>
        <v>12810.75</v>
      </c>
      <c r="P625" s="2">
        <f>IF($G625&gt;I625,MIN($G625-I625,J625-I625)*INDEX('2018_commission_structure-Start'!$A$21:$I$24,MATCH(calcs!$D625,'2018_commission_structure-Start'!$A$21:$A$24,0),MATCH(calcs!P$1,'2018_commission_structure-Start'!$A$21:$I$21,0)),0)</f>
        <v>0</v>
      </c>
      <c r="Q625" s="2">
        <f>IF($G625&gt;J625,MIN($G625-J625,K625-J625)*INDEX('2018_commission_structure-Start'!$A$21:$I$24,MATCH(calcs!$D625,'2018_commission_structure-Start'!$A$21:$A$24,0),MATCH(calcs!Q$1,'2018_commission_structure-Start'!$A$21:$I$21,0)),0)</f>
        <v>0</v>
      </c>
      <c r="R625" s="6">
        <f>IF(G625&gt;K625,(G625-K625)*INDEX('2018_commission_structure-Start'!$A$21:$I$24,MATCH(calcs!$D625,'2018_commission_structure-Start'!$A$21:$A$24,0),MATCH(calcs!R$1,'2018_commission_structure-Start'!$A$21:$I$21,0)),0)</f>
        <v>0</v>
      </c>
      <c r="S625" s="6">
        <f t="shared" si="69"/>
        <v>62810.75</v>
      </c>
      <c r="T625" s="6">
        <f t="shared" si="65"/>
        <v>124518.75</v>
      </c>
    </row>
    <row r="626" spans="1:20" x14ac:dyDescent="0.3">
      <c r="A626">
        <v>132027631</v>
      </c>
      <c r="B626" t="s">
        <v>1219</v>
      </c>
      <c r="C626" t="s">
        <v>1220</v>
      </c>
      <c r="D626" t="s">
        <v>29</v>
      </c>
      <c r="E626" s="2">
        <v>62126</v>
      </c>
      <c r="F626">
        <f>COUNTIF(deals_closed!D:D,base_salary!A626)</f>
        <v>28</v>
      </c>
      <c r="G626" s="2">
        <f>SUMIF(deals_closed!D:D,calcs!A626,deals_closed!C:C)</f>
        <v>907833</v>
      </c>
      <c r="H626" s="2">
        <f>VLOOKUP(D626,'2018_commission_structure-Start'!$A$21:$I$24,9,FALSE)</f>
        <v>600000</v>
      </c>
      <c r="I626" s="6">
        <f t="shared" si="66"/>
        <v>750000</v>
      </c>
      <c r="J626" s="9">
        <f t="shared" si="67"/>
        <v>900000</v>
      </c>
      <c r="K626" s="9">
        <f t="shared" si="68"/>
        <v>1200000</v>
      </c>
      <c r="L626" s="8">
        <f t="shared" si="63"/>
        <v>1.513055</v>
      </c>
      <c r="M626" t="str">
        <f t="shared" si="64"/>
        <v>150-200%</v>
      </c>
      <c r="N626" s="6">
        <f>MIN(H626,G626)*INDEX('2018_commission_structure-Start'!$A$21:$I$24,MATCH(calcs!$D626,'2018_commission_structure-Start'!$A$21:$A$24,0),MATCH(calcs!N$1,'2018_commission_structure-Start'!$A$21:$I$21,0))</f>
        <v>78000</v>
      </c>
      <c r="O626" s="2">
        <f>IF($G626&gt;H626,MIN($G626-H626,I626-H626)*INDEX('2018_commission_structure-Start'!$A$21:$I$24,MATCH(calcs!$D626,'2018_commission_structure-Start'!$A$21:$A$24,0),MATCH(calcs!O$1,'2018_commission_structure-Start'!$A$21:$I$21,0)),0)</f>
        <v>25500.000000000004</v>
      </c>
      <c r="P626" s="2">
        <f>IF($G626&gt;I626,MIN($G626-I626,J626-I626)*INDEX('2018_commission_structure-Start'!$A$21:$I$24,MATCH(calcs!$D626,'2018_commission_structure-Start'!$A$21:$A$24,0),MATCH(calcs!P$1,'2018_commission_structure-Start'!$A$21:$I$21,0)),0)</f>
        <v>31500</v>
      </c>
      <c r="Q626" s="2">
        <f>IF($G626&gt;J626,MIN($G626-J626,K626-J626)*INDEX('2018_commission_structure-Start'!$A$21:$I$24,MATCH(calcs!$D626,'2018_commission_structure-Start'!$A$21:$A$24,0),MATCH(calcs!Q$1,'2018_commission_structure-Start'!$A$21:$I$21,0)),0)</f>
        <v>2036.5800000000002</v>
      </c>
      <c r="R626" s="6">
        <f>IF(G626&gt;K626,(G626-K626)*INDEX('2018_commission_structure-Start'!$A$21:$I$24,MATCH(calcs!$D626,'2018_commission_structure-Start'!$A$21:$A$24,0),MATCH(calcs!R$1,'2018_commission_structure-Start'!$A$21:$I$21,0)),0)</f>
        <v>0</v>
      </c>
      <c r="S626" s="6">
        <f t="shared" si="69"/>
        <v>137036.57999999999</v>
      </c>
      <c r="T626" s="6">
        <f t="shared" si="65"/>
        <v>199162.58</v>
      </c>
    </row>
    <row r="627" spans="1:20" x14ac:dyDescent="0.3">
      <c r="A627">
        <v>9965847037</v>
      </c>
      <c r="B627" t="s">
        <v>1221</v>
      </c>
      <c r="C627" t="s">
        <v>1222</v>
      </c>
      <c r="D627" t="s">
        <v>29</v>
      </c>
      <c r="E627" s="2">
        <v>76262</v>
      </c>
      <c r="F627">
        <f>COUNTIF(deals_closed!D:D,base_salary!A627)</f>
        <v>23</v>
      </c>
      <c r="G627" s="2">
        <f>SUMIF(deals_closed!D:D,calcs!A627,deals_closed!C:C)</f>
        <v>854317</v>
      </c>
      <c r="H627" s="2">
        <f>VLOOKUP(D627,'2018_commission_structure-Start'!$A$21:$I$24,9,FALSE)</f>
        <v>600000</v>
      </c>
      <c r="I627" s="6">
        <f t="shared" si="66"/>
        <v>750000</v>
      </c>
      <c r="J627" s="9">
        <f t="shared" si="67"/>
        <v>900000</v>
      </c>
      <c r="K627" s="9">
        <f t="shared" si="68"/>
        <v>1200000</v>
      </c>
      <c r="L627" s="8">
        <f t="shared" si="63"/>
        <v>1.4238616666666666</v>
      </c>
      <c r="M627" t="str">
        <f t="shared" si="64"/>
        <v>125-150%</v>
      </c>
      <c r="N627" s="6">
        <f>MIN(H627,G627)*INDEX('2018_commission_structure-Start'!$A$21:$I$24,MATCH(calcs!$D627,'2018_commission_structure-Start'!$A$21:$A$24,0),MATCH(calcs!N$1,'2018_commission_structure-Start'!$A$21:$I$21,0))</f>
        <v>78000</v>
      </c>
      <c r="O627" s="2">
        <f>IF($G627&gt;H627,MIN($G627-H627,I627-H627)*INDEX('2018_commission_structure-Start'!$A$21:$I$24,MATCH(calcs!$D627,'2018_commission_structure-Start'!$A$21:$A$24,0),MATCH(calcs!O$1,'2018_commission_structure-Start'!$A$21:$I$21,0)),0)</f>
        <v>25500.000000000004</v>
      </c>
      <c r="P627" s="2">
        <f>IF($G627&gt;I627,MIN($G627-I627,J627-I627)*INDEX('2018_commission_structure-Start'!$A$21:$I$24,MATCH(calcs!$D627,'2018_commission_structure-Start'!$A$21:$A$24,0),MATCH(calcs!P$1,'2018_commission_structure-Start'!$A$21:$I$21,0)),0)</f>
        <v>21906.57</v>
      </c>
      <c r="Q627" s="2">
        <f>IF($G627&gt;J627,MIN($G627-J627,K627-J627)*INDEX('2018_commission_structure-Start'!$A$21:$I$24,MATCH(calcs!$D627,'2018_commission_structure-Start'!$A$21:$A$24,0),MATCH(calcs!Q$1,'2018_commission_structure-Start'!$A$21:$I$21,0)),0)</f>
        <v>0</v>
      </c>
      <c r="R627" s="6">
        <f>IF(G627&gt;K627,(G627-K627)*INDEX('2018_commission_structure-Start'!$A$21:$I$24,MATCH(calcs!$D627,'2018_commission_structure-Start'!$A$21:$A$24,0),MATCH(calcs!R$1,'2018_commission_structure-Start'!$A$21:$I$21,0)),0)</f>
        <v>0</v>
      </c>
      <c r="S627" s="6">
        <f t="shared" si="69"/>
        <v>125406.57</v>
      </c>
      <c r="T627" s="6">
        <f t="shared" si="65"/>
        <v>201668.57</v>
      </c>
    </row>
    <row r="628" spans="1:20" x14ac:dyDescent="0.3">
      <c r="A628">
        <v>8267733809</v>
      </c>
      <c r="B628" t="s">
        <v>1223</v>
      </c>
      <c r="C628" t="s">
        <v>1224</v>
      </c>
      <c r="D628" t="s">
        <v>7</v>
      </c>
      <c r="E628" s="2">
        <v>41928</v>
      </c>
      <c r="F628">
        <f>COUNTIF(deals_closed!D:D,base_salary!A628)</f>
        <v>18</v>
      </c>
      <c r="G628" s="2">
        <f>SUMIF(deals_closed!D:D,calcs!A628,deals_closed!C:C)</f>
        <v>638085</v>
      </c>
      <c r="H628" s="2">
        <f>VLOOKUP(D628,'2018_commission_structure-Start'!$A$21:$I$24,9,FALSE)</f>
        <v>500000</v>
      </c>
      <c r="I628" s="6">
        <f t="shared" si="66"/>
        <v>625000</v>
      </c>
      <c r="J628" s="9">
        <f t="shared" si="67"/>
        <v>750000</v>
      </c>
      <c r="K628" s="9">
        <f t="shared" si="68"/>
        <v>1000000</v>
      </c>
      <c r="L628" s="8">
        <f t="shared" si="63"/>
        <v>1.27617</v>
      </c>
      <c r="M628" t="str">
        <f t="shared" si="64"/>
        <v>125-150%</v>
      </c>
      <c r="N628" s="6">
        <f>MIN(H628,G628)*INDEX('2018_commission_structure-Start'!$A$21:$I$24,MATCH(calcs!$D628,'2018_commission_structure-Start'!$A$21:$A$24,0),MATCH(calcs!N$1,'2018_commission_structure-Start'!$A$21:$I$21,0))</f>
        <v>50000</v>
      </c>
      <c r="O628" s="2">
        <f>IF($G628&gt;H628,MIN($G628-H628,I628-H628)*INDEX('2018_commission_structure-Start'!$A$21:$I$24,MATCH(calcs!$D628,'2018_commission_structure-Start'!$A$21:$A$24,0),MATCH(calcs!O$1,'2018_commission_structure-Start'!$A$21:$I$21,0)),0)</f>
        <v>18750</v>
      </c>
      <c r="P628" s="2">
        <f>IF($G628&gt;I628,MIN($G628-I628,J628-I628)*INDEX('2018_commission_structure-Start'!$A$21:$I$24,MATCH(calcs!$D628,'2018_commission_structure-Start'!$A$21:$A$24,0),MATCH(calcs!P$1,'2018_commission_structure-Start'!$A$21:$I$21,0)),0)</f>
        <v>2355.2999999999997</v>
      </c>
      <c r="Q628" s="2">
        <f>IF($G628&gt;J628,MIN($G628-J628,K628-J628)*INDEX('2018_commission_structure-Start'!$A$21:$I$24,MATCH(calcs!$D628,'2018_commission_structure-Start'!$A$21:$A$24,0),MATCH(calcs!Q$1,'2018_commission_structure-Start'!$A$21:$I$21,0)),0)</f>
        <v>0</v>
      </c>
      <c r="R628" s="6">
        <f>IF(G628&gt;K628,(G628-K628)*INDEX('2018_commission_structure-Start'!$A$21:$I$24,MATCH(calcs!$D628,'2018_commission_structure-Start'!$A$21:$A$24,0),MATCH(calcs!R$1,'2018_commission_structure-Start'!$A$21:$I$21,0)),0)</f>
        <v>0</v>
      </c>
      <c r="S628" s="6">
        <f t="shared" si="69"/>
        <v>71105.3</v>
      </c>
      <c r="T628" s="6">
        <f t="shared" si="65"/>
        <v>113033.3</v>
      </c>
    </row>
    <row r="629" spans="1:20" x14ac:dyDescent="0.3">
      <c r="A629">
        <v>8065075959</v>
      </c>
      <c r="B629" t="s">
        <v>1225</v>
      </c>
      <c r="C629" t="s">
        <v>1226</v>
      </c>
      <c r="D629" t="s">
        <v>29</v>
      </c>
      <c r="E629" s="2">
        <v>73150</v>
      </c>
      <c r="F629">
        <f>COUNTIF(deals_closed!D:D,base_salary!A629)</f>
        <v>21</v>
      </c>
      <c r="G629" s="2">
        <f>SUMIF(deals_closed!D:D,calcs!A629,deals_closed!C:C)</f>
        <v>772208</v>
      </c>
      <c r="H629" s="2">
        <f>VLOOKUP(D629,'2018_commission_structure-Start'!$A$21:$I$24,9,FALSE)</f>
        <v>600000</v>
      </c>
      <c r="I629" s="6">
        <f t="shared" si="66"/>
        <v>750000</v>
      </c>
      <c r="J629" s="9">
        <f t="shared" si="67"/>
        <v>900000</v>
      </c>
      <c r="K629" s="9">
        <f t="shared" si="68"/>
        <v>1200000</v>
      </c>
      <c r="L629" s="8">
        <f t="shared" si="63"/>
        <v>1.2870133333333333</v>
      </c>
      <c r="M629" t="str">
        <f t="shared" si="64"/>
        <v>125-150%</v>
      </c>
      <c r="N629" s="6">
        <f>MIN(H629,G629)*INDEX('2018_commission_structure-Start'!$A$21:$I$24,MATCH(calcs!$D629,'2018_commission_structure-Start'!$A$21:$A$24,0),MATCH(calcs!N$1,'2018_commission_structure-Start'!$A$21:$I$21,0))</f>
        <v>78000</v>
      </c>
      <c r="O629" s="2">
        <f>IF($G629&gt;H629,MIN($G629-H629,I629-H629)*INDEX('2018_commission_structure-Start'!$A$21:$I$24,MATCH(calcs!$D629,'2018_commission_structure-Start'!$A$21:$A$24,0),MATCH(calcs!O$1,'2018_commission_structure-Start'!$A$21:$I$21,0)),0)</f>
        <v>25500.000000000004</v>
      </c>
      <c r="P629" s="2">
        <f>IF($G629&gt;I629,MIN($G629-I629,J629-I629)*INDEX('2018_commission_structure-Start'!$A$21:$I$24,MATCH(calcs!$D629,'2018_commission_structure-Start'!$A$21:$A$24,0),MATCH(calcs!P$1,'2018_commission_structure-Start'!$A$21:$I$21,0)),0)</f>
        <v>4663.6799999999994</v>
      </c>
      <c r="Q629" s="2">
        <f>IF($G629&gt;J629,MIN($G629-J629,K629-J629)*INDEX('2018_commission_structure-Start'!$A$21:$I$24,MATCH(calcs!$D629,'2018_commission_structure-Start'!$A$21:$A$24,0),MATCH(calcs!Q$1,'2018_commission_structure-Start'!$A$21:$I$21,0)),0)</f>
        <v>0</v>
      </c>
      <c r="R629" s="6">
        <f>IF(G629&gt;K629,(G629-K629)*INDEX('2018_commission_structure-Start'!$A$21:$I$24,MATCH(calcs!$D629,'2018_commission_structure-Start'!$A$21:$A$24,0),MATCH(calcs!R$1,'2018_commission_structure-Start'!$A$21:$I$21,0)),0)</f>
        <v>0</v>
      </c>
      <c r="S629" s="6">
        <f t="shared" si="69"/>
        <v>108163.68</v>
      </c>
      <c r="T629" s="6">
        <f t="shared" si="65"/>
        <v>181313.68</v>
      </c>
    </row>
    <row r="630" spans="1:20" x14ac:dyDescent="0.3">
      <c r="A630">
        <v>9095573850</v>
      </c>
      <c r="B630" t="s">
        <v>1227</v>
      </c>
      <c r="C630" t="s">
        <v>1228</v>
      </c>
      <c r="D630" t="s">
        <v>7</v>
      </c>
      <c r="E630" s="2">
        <v>48251</v>
      </c>
      <c r="F630">
        <f>COUNTIF(deals_closed!D:D,base_salary!A630)</f>
        <v>13</v>
      </c>
      <c r="G630" s="2">
        <f>SUMIF(deals_closed!D:D,calcs!A630,deals_closed!C:C)</f>
        <v>436976</v>
      </c>
      <c r="H630" s="2">
        <f>VLOOKUP(D630,'2018_commission_structure-Start'!$A$21:$I$24,9,FALSE)</f>
        <v>500000</v>
      </c>
      <c r="I630" s="6">
        <f t="shared" si="66"/>
        <v>625000</v>
      </c>
      <c r="J630" s="9">
        <f t="shared" si="67"/>
        <v>750000</v>
      </c>
      <c r="K630" s="9">
        <f t="shared" si="68"/>
        <v>1000000</v>
      </c>
      <c r="L630" s="8">
        <f t="shared" si="63"/>
        <v>0.87395199999999995</v>
      </c>
      <c r="M630" t="str">
        <f t="shared" si="64"/>
        <v>0-100%</v>
      </c>
      <c r="N630" s="6">
        <f>MIN(H630,G630)*INDEX('2018_commission_structure-Start'!$A$21:$I$24,MATCH(calcs!$D630,'2018_commission_structure-Start'!$A$21:$A$24,0),MATCH(calcs!N$1,'2018_commission_structure-Start'!$A$21:$I$21,0))</f>
        <v>43697.600000000006</v>
      </c>
      <c r="O630" s="2">
        <f>IF($G630&gt;H630,MIN($G630-H630,I630-H630)*INDEX('2018_commission_structure-Start'!$A$21:$I$24,MATCH(calcs!$D630,'2018_commission_structure-Start'!$A$21:$A$24,0),MATCH(calcs!O$1,'2018_commission_structure-Start'!$A$21:$I$21,0)),0)</f>
        <v>0</v>
      </c>
      <c r="P630" s="2">
        <f>IF($G630&gt;I630,MIN($G630-I630,J630-I630)*INDEX('2018_commission_structure-Start'!$A$21:$I$24,MATCH(calcs!$D630,'2018_commission_structure-Start'!$A$21:$A$24,0),MATCH(calcs!P$1,'2018_commission_structure-Start'!$A$21:$I$21,0)),0)</f>
        <v>0</v>
      </c>
      <c r="Q630" s="2">
        <f>IF($G630&gt;J630,MIN($G630-J630,K630-J630)*INDEX('2018_commission_structure-Start'!$A$21:$I$24,MATCH(calcs!$D630,'2018_commission_structure-Start'!$A$21:$A$24,0),MATCH(calcs!Q$1,'2018_commission_structure-Start'!$A$21:$I$21,0)),0)</f>
        <v>0</v>
      </c>
      <c r="R630" s="6">
        <f>IF(G630&gt;K630,(G630-K630)*INDEX('2018_commission_structure-Start'!$A$21:$I$24,MATCH(calcs!$D630,'2018_commission_structure-Start'!$A$21:$A$24,0),MATCH(calcs!R$1,'2018_commission_structure-Start'!$A$21:$I$21,0)),0)</f>
        <v>0</v>
      </c>
      <c r="S630" s="6">
        <f t="shared" si="69"/>
        <v>43697.600000000006</v>
      </c>
      <c r="T630" s="6">
        <f t="shared" si="65"/>
        <v>91948.6</v>
      </c>
    </row>
    <row r="631" spans="1:20" x14ac:dyDescent="0.3">
      <c r="A631">
        <v>4323727860</v>
      </c>
      <c r="B631" t="s">
        <v>1229</v>
      </c>
      <c r="C631" t="s">
        <v>1230</v>
      </c>
      <c r="D631" t="s">
        <v>7</v>
      </c>
      <c r="E631" s="2">
        <v>62832</v>
      </c>
      <c r="F631">
        <f>COUNTIF(deals_closed!D:D,base_salary!A631)</f>
        <v>23</v>
      </c>
      <c r="G631" s="2">
        <f>SUMIF(deals_closed!D:D,calcs!A631,deals_closed!C:C)</f>
        <v>798230</v>
      </c>
      <c r="H631" s="2">
        <f>VLOOKUP(D631,'2018_commission_structure-Start'!$A$21:$I$24,9,FALSE)</f>
        <v>500000</v>
      </c>
      <c r="I631" s="6">
        <f t="shared" si="66"/>
        <v>625000</v>
      </c>
      <c r="J631" s="9">
        <f t="shared" si="67"/>
        <v>750000</v>
      </c>
      <c r="K631" s="9">
        <f t="shared" si="68"/>
        <v>1000000</v>
      </c>
      <c r="L631" s="8">
        <f t="shared" si="63"/>
        <v>1.59646</v>
      </c>
      <c r="M631" t="str">
        <f t="shared" si="64"/>
        <v>150-200%</v>
      </c>
      <c r="N631" s="6">
        <f>MIN(H631,G631)*INDEX('2018_commission_structure-Start'!$A$21:$I$24,MATCH(calcs!$D631,'2018_commission_structure-Start'!$A$21:$A$24,0),MATCH(calcs!N$1,'2018_commission_structure-Start'!$A$21:$I$21,0))</f>
        <v>50000</v>
      </c>
      <c r="O631" s="2">
        <f>IF($G631&gt;H631,MIN($G631-H631,I631-H631)*INDEX('2018_commission_structure-Start'!$A$21:$I$24,MATCH(calcs!$D631,'2018_commission_structure-Start'!$A$21:$A$24,0),MATCH(calcs!O$1,'2018_commission_structure-Start'!$A$21:$I$21,0)),0)</f>
        <v>18750</v>
      </c>
      <c r="P631" s="2">
        <f>IF($G631&gt;I631,MIN($G631-I631,J631-I631)*INDEX('2018_commission_structure-Start'!$A$21:$I$24,MATCH(calcs!$D631,'2018_commission_structure-Start'!$A$21:$A$24,0),MATCH(calcs!P$1,'2018_commission_structure-Start'!$A$21:$I$21,0)),0)</f>
        <v>22500</v>
      </c>
      <c r="Q631" s="2">
        <f>IF($G631&gt;J631,MIN($G631-J631,K631-J631)*INDEX('2018_commission_structure-Start'!$A$21:$I$24,MATCH(calcs!$D631,'2018_commission_structure-Start'!$A$21:$A$24,0),MATCH(calcs!Q$1,'2018_commission_structure-Start'!$A$21:$I$21,0)),0)</f>
        <v>10610.6</v>
      </c>
      <c r="R631" s="6">
        <f>IF(G631&gt;K631,(G631-K631)*INDEX('2018_commission_structure-Start'!$A$21:$I$24,MATCH(calcs!$D631,'2018_commission_structure-Start'!$A$21:$A$24,0),MATCH(calcs!R$1,'2018_commission_structure-Start'!$A$21:$I$21,0)),0)</f>
        <v>0</v>
      </c>
      <c r="S631" s="6">
        <f t="shared" si="69"/>
        <v>101860.6</v>
      </c>
      <c r="T631" s="6">
        <f t="shared" si="65"/>
        <v>164692.6</v>
      </c>
    </row>
    <row r="632" spans="1:20" x14ac:dyDescent="0.3">
      <c r="A632">
        <v>8024322455</v>
      </c>
      <c r="B632" t="s">
        <v>1231</v>
      </c>
      <c r="C632" t="s">
        <v>1232</v>
      </c>
      <c r="D632" t="s">
        <v>29</v>
      </c>
      <c r="E632" s="2">
        <v>57634</v>
      </c>
      <c r="F632">
        <f>COUNTIF(deals_closed!D:D,base_salary!A632)</f>
        <v>19</v>
      </c>
      <c r="G632" s="2">
        <f>SUMIF(deals_closed!D:D,calcs!A632,deals_closed!C:C)</f>
        <v>689635</v>
      </c>
      <c r="H632" s="2">
        <f>VLOOKUP(D632,'2018_commission_structure-Start'!$A$21:$I$24,9,FALSE)</f>
        <v>600000</v>
      </c>
      <c r="I632" s="6">
        <f t="shared" si="66"/>
        <v>750000</v>
      </c>
      <c r="J632" s="9">
        <f t="shared" si="67"/>
        <v>900000</v>
      </c>
      <c r="K632" s="9">
        <f t="shared" si="68"/>
        <v>1200000</v>
      </c>
      <c r="L632" s="8">
        <f t="shared" si="63"/>
        <v>1.1493916666666666</v>
      </c>
      <c r="M632" t="str">
        <f t="shared" si="64"/>
        <v>100-125%</v>
      </c>
      <c r="N632" s="6">
        <f>MIN(H632,G632)*INDEX('2018_commission_structure-Start'!$A$21:$I$24,MATCH(calcs!$D632,'2018_commission_structure-Start'!$A$21:$A$24,0),MATCH(calcs!N$1,'2018_commission_structure-Start'!$A$21:$I$21,0))</f>
        <v>78000</v>
      </c>
      <c r="O632" s="2">
        <f>IF($G632&gt;H632,MIN($G632-H632,I632-H632)*INDEX('2018_commission_structure-Start'!$A$21:$I$24,MATCH(calcs!$D632,'2018_commission_structure-Start'!$A$21:$A$24,0),MATCH(calcs!O$1,'2018_commission_structure-Start'!$A$21:$I$21,0)),0)</f>
        <v>15237.95</v>
      </c>
      <c r="P632" s="2">
        <f>IF($G632&gt;I632,MIN($G632-I632,J632-I632)*INDEX('2018_commission_structure-Start'!$A$21:$I$24,MATCH(calcs!$D632,'2018_commission_structure-Start'!$A$21:$A$24,0),MATCH(calcs!P$1,'2018_commission_structure-Start'!$A$21:$I$21,0)),0)</f>
        <v>0</v>
      </c>
      <c r="Q632" s="2">
        <f>IF($G632&gt;J632,MIN($G632-J632,K632-J632)*INDEX('2018_commission_structure-Start'!$A$21:$I$24,MATCH(calcs!$D632,'2018_commission_structure-Start'!$A$21:$A$24,0),MATCH(calcs!Q$1,'2018_commission_structure-Start'!$A$21:$I$21,0)),0)</f>
        <v>0</v>
      </c>
      <c r="R632" s="6">
        <f>IF(G632&gt;K632,(G632-K632)*INDEX('2018_commission_structure-Start'!$A$21:$I$24,MATCH(calcs!$D632,'2018_commission_structure-Start'!$A$21:$A$24,0),MATCH(calcs!R$1,'2018_commission_structure-Start'!$A$21:$I$21,0)),0)</f>
        <v>0</v>
      </c>
      <c r="S632" s="6">
        <f t="shared" si="69"/>
        <v>93237.95</v>
      </c>
      <c r="T632" s="6">
        <f t="shared" si="65"/>
        <v>150871.95000000001</v>
      </c>
    </row>
    <row r="633" spans="1:20" x14ac:dyDescent="0.3">
      <c r="A633">
        <v>4256220232</v>
      </c>
      <c r="B633" t="s">
        <v>1233</v>
      </c>
      <c r="C633" t="s">
        <v>1234</v>
      </c>
      <c r="D633" t="s">
        <v>29</v>
      </c>
      <c r="E633" s="2">
        <v>63611</v>
      </c>
      <c r="F633">
        <f>COUNTIF(deals_closed!D:D,base_salary!A633)</f>
        <v>22</v>
      </c>
      <c r="G633" s="2">
        <f>SUMIF(deals_closed!D:D,calcs!A633,deals_closed!C:C)</f>
        <v>780733</v>
      </c>
      <c r="H633" s="2">
        <f>VLOOKUP(D633,'2018_commission_structure-Start'!$A$21:$I$24,9,FALSE)</f>
        <v>600000</v>
      </c>
      <c r="I633" s="6">
        <f t="shared" si="66"/>
        <v>750000</v>
      </c>
      <c r="J633" s="9">
        <f t="shared" si="67"/>
        <v>900000</v>
      </c>
      <c r="K633" s="9">
        <f t="shared" si="68"/>
        <v>1200000</v>
      </c>
      <c r="L633" s="8">
        <f t="shared" si="63"/>
        <v>1.3012216666666667</v>
      </c>
      <c r="M633" t="str">
        <f t="shared" si="64"/>
        <v>125-150%</v>
      </c>
      <c r="N633" s="6">
        <f>MIN(H633,G633)*INDEX('2018_commission_structure-Start'!$A$21:$I$24,MATCH(calcs!$D633,'2018_commission_structure-Start'!$A$21:$A$24,0),MATCH(calcs!N$1,'2018_commission_structure-Start'!$A$21:$I$21,0))</f>
        <v>78000</v>
      </c>
      <c r="O633" s="2">
        <f>IF($G633&gt;H633,MIN($G633-H633,I633-H633)*INDEX('2018_commission_structure-Start'!$A$21:$I$24,MATCH(calcs!$D633,'2018_commission_structure-Start'!$A$21:$A$24,0),MATCH(calcs!O$1,'2018_commission_structure-Start'!$A$21:$I$21,0)),0)</f>
        <v>25500.000000000004</v>
      </c>
      <c r="P633" s="2">
        <f>IF($G633&gt;I633,MIN($G633-I633,J633-I633)*INDEX('2018_commission_structure-Start'!$A$21:$I$24,MATCH(calcs!$D633,'2018_commission_structure-Start'!$A$21:$A$24,0),MATCH(calcs!P$1,'2018_commission_structure-Start'!$A$21:$I$21,0)),0)</f>
        <v>6453.9299999999994</v>
      </c>
      <c r="Q633" s="2">
        <f>IF($G633&gt;J633,MIN($G633-J633,K633-J633)*INDEX('2018_commission_structure-Start'!$A$21:$I$24,MATCH(calcs!$D633,'2018_commission_structure-Start'!$A$21:$A$24,0),MATCH(calcs!Q$1,'2018_commission_structure-Start'!$A$21:$I$21,0)),0)</f>
        <v>0</v>
      </c>
      <c r="R633" s="6">
        <f>IF(G633&gt;K633,(G633-K633)*INDEX('2018_commission_structure-Start'!$A$21:$I$24,MATCH(calcs!$D633,'2018_commission_structure-Start'!$A$21:$A$24,0),MATCH(calcs!R$1,'2018_commission_structure-Start'!$A$21:$I$21,0)),0)</f>
        <v>0</v>
      </c>
      <c r="S633" s="6">
        <f t="shared" si="69"/>
        <v>109953.93</v>
      </c>
      <c r="T633" s="6">
        <f t="shared" si="65"/>
        <v>173564.93</v>
      </c>
    </row>
    <row r="634" spans="1:20" x14ac:dyDescent="0.3">
      <c r="A634">
        <v>650049144</v>
      </c>
      <c r="B634" t="s">
        <v>1235</v>
      </c>
      <c r="C634" t="s">
        <v>1236</v>
      </c>
      <c r="D634" t="s">
        <v>7</v>
      </c>
      <c r="E634" s="2">
        <v>42284</v>
      </c>
      <c r="F634">
        <f>COUNTIF(deals_closed!D:D,base_salary!A634)</f>
        <v>21</v>
      </c>
      <c r="G634" s="2">
        <f>SUMIF(deals_closed!D:D,calcs!A634,deals_closed!C:C)</f>
        <v>685708</v>
      </c>
      <c r="H634" s="2">
        <f>VLOOKUP(D634,'2018_commission_structure-Start'!$A$21:$I$24,9,FALSE)</f>
        <v>500000</v>
      </c>
      <c r="I634" s="6">
        <f t="shared" si="66"/>
        <v>625000</v>
      </c>
      <c r="J634" s="9">
        <f t="shared" si="67"/>
        <v>750000</v>
      </c>
      <c r="K634" s="9">
        <f t="shared" si="68"/>
        <v>1000000</v>
      </c>
      <c r="L634" s="8">
        <f t="shared" si="63"/>
        <v>1.371416</v>
      </c>
      <c r="M634" t="str">
        <f t="shared" si="64"/>
        <v>125-150%</v>
      </c>
      <c r="N634" s="6">
        <f>MIN(H634,G634)*INDEX('2018_commission_structure-Start'!$A$21:$I$24,MATCH(calcs!$D634,'2018_commission_structure-Start'!$A$21:$A$24,0),MATCH(calcs!N$1,'2018_commission_structure-Start'!$A$21:$I$21,0))</f>
        <v>50000</v>
      </c>
      <c r="O634" s="2">
        <f>IF($G634&gt;H634,MIN($G634-H634,I634-H634)*INDEX('2018_commission_structure-Start'!$A$21:$I$24,MATCH(calcs!$D634,'2018_commission_structure-Start'!$A$21:$A$24,0),MATCH(calcs!O$1,'2018_commission_structure-Start'!$A$21:$I$21,0)),0)</f>
        <v>18750</v>
      </c>
      <c r="P634" s="2">
        <f>IF($G634&gt;I634,MIN($G634-I634,J634-I634)*INDEX('2018_commission_structure-Start'!$A$21:$I$24,MATCH(calcs!$D634,'2018_commission_structure-Start'!$A$21:$A$24,0),MATCH(calcs!P$1,'2018_commission_structure-Start'!$A$21:$I$21,0)),0)</f>
        <v>10927.439999999999</v>
      </c>
      <c r="Q634" s="2">
        <f>IF($G634&gt;J634,MIN($G634-J634,K634-J634)*INDEX('2018_commission_structure-Start'!$A$21:$I$24,MATCH(calcs!$D634,'2018_commission_structure-Start'!$A$21:$A$24,0),MATCH(calcs!Q$1,'2018_commission_structure-Start'!$A$21:$I$21,0)),0)</f>
        <v>0</v>
      </c>
      <c r="R634" s="6">
        <f>IF(G634&gt;K634,(G634-K634)*INDEX('2018_commission_structure-Start'!$A$21:$I$24,MATCH(calcs!$D634,'2018_commission_structure-Start'!$A$21:$A$24,0),MATCH(calcs!R$1,'2018_commission_structure-Start'!$A$21:$I$21,0)),0)</f>
        <v>0</v>
      </c>
      <c r="S634" s="6">
        <f t="shared" si="69"/>
        <v>79677.440000000002</v>
      </c>
      <c r="T634" s="6">
        <f t="shared" si="65"/>
        <v>121961.44</v>
      </c>
    </row>
    <row r="635" spans="1:20" x14ac:dyDescent="0.3">
      <c r="A635">
        <v>8788824691</v>
      </c>
      <c r="B635" t="s">
        <v>1237</v>
      </c>
      <c r="C635" t="s">
        <v>1238</v>
      </c>
      <c r="D635" t="s">
        <v>7</v>
      </c>
      <c r="E635" s="2">
        <v>36801</v>
      </c>
      <c r="F635">
        <f>COUNTIF(deals_closed!D:D,base_salary!A635)</f>
        <v>15</v>
      </c>
      <c r="G635" s="2">
        <f>SUMIF(deals_closed!D:D,calcs!A635,deals_closed!C:C)</f>
        <v>555207</v>
      </c>
      <c r="H635" s="2">
        <f>VLOOKUP(D635,'2018_commission_structure-Start'!$A$21:$I$24,9,FALSE)</f>
        <v>500000</v>
      </c>
      <c r="I635" s="6">
        <f t="shared" si="66"/>
        <v>625000</v>
      </c>
      <c r="J635" s="9">
        <f t="shared" si="67"/>
        <v>750000</v>
      </c>
      <c r="K635" s="9">
        <f t="shared" si="68"/>
        <v>1000000</v>
      </c>
      <c r="L635" s="8">
        <f t="shared" si="63"/>
        <v>1.110414</v>
      </c>
      <c r="M635" t="str">
        <f t="shared" si="64"/>
        <v>100-125%</v>
      </c>
      <c r="N635" s="6">
        <f>MIN(H635,G635)*INDEX('2018_commission_structure-Start'!$A$21:$I$24,MATCH(calcs!$D635,'2018_commission_structure-Start'!$A$21:$A$24,0),MATCH(calcs!N$1,'2018_commission_structure-Start'!$A$21:$I$21,0))</f>
        <v>50000</v>
      </c>
      <c r="O635" s="2">
        <f>IF($G635&gt;H635,MIN($G635-H635,I635-H635)*INDEX('2018_commission_structure-Start'!$A$21:$I$24,MATCH(calcs!$D635,'2018_commission_structure-Start'!$A$21:$A$24,0),MATCH(calcs!O$1,'2018_commission_structure-Start'!$A$21:$I$21,0)),0)</f>
        <v>8281.0499999999993</v>
      </c>
      <c r="P635" s="2">
        <f>IF($G635&gt;I635,MIN($G635-I635,J635-I635)*INDEX('2018_commission_structure-Start'!$A$21:$I$24,MATCH(calcs!$D635,'2018_commission_structure-Start'!$A$21:$A$24,0),MATCH(calcs!P$1,'2018_commission_structure-Start'!$A$21:$I$21,0)),0)</f>
        <v>0</v>
      </c>
      <c r="Q635" s="2">
        <f>IF($G635&gt;J635,MIN($G635-J635,K635-J635)*INDEX('2018_commission_structure-Start'!$A$21:$I$24,MATCH(calcs!$D635,'2018_commission_structure-Start'!$A$21:$A$24,0),MATCH(calcs!Q$1,'2018_commission_structure-Start'!$A$21:$I$21,0)),0)</f>
        <v>0</v>
      </c>
      <c r="R635" s="6">
        <f>IF(G635&gt;K635,(G635-K635)*INDEX('2018_commission_structure-Start'!$A$21:$I$24,MATCH(calcs!$D635,'2018_commission_structure-Start'!$A$21:$A$24,0),MATCH(calcs!R$1,'2018_commission_structure-Start'!$A$21:$I$21,0)),0)</f>
        <v>0</v>
      </c>
      <c r="S635" s="6">
        <f t="shared" si="69"/>
        <v>58281.05</v>
      </c>
      <c r="T635" s="6">
        <f t="shared" si="65"/>
        <v>95082.05</v>
      </c>
    </row>
    <row r="636" spans="1:20" x14ac:dyDescent="0.3">
      <c r="A636">
        <v>6732216945</v>
      </c>
      <c r="B636" t="s">
        <v>1239</v>
      </c>
      <c r="C636" t="s">
        <v>1240</v>
      </c>
      <c r="D636" t="s">
        <v>7</v>
      </c>
      <c r="E636" s="2">
        <v>35593</v>
      </c>
      <c r="F636">
        <f>COUNTIF(deals_closed!D:D,base_salary!A636)</f>
        <v>24</v>
      </c>
      <c r="G636" s="2">
        <f>SUMIF(deals_closed!D:D,calcs!A636,deals_closed!C:C)</f>
        <v>818243</v>
      </c>
      <c r="H636" s="2">
        <f>VLOOKUP(D636,'2018_commission_structure-Start'!$A$21:$I$24,9,FALSE)</f>
        <v>500000</v>
      </c>
      <c r="I636" s="6">
        <f t="shared" si="66"/>
        <v>625000</v>
      </c>
      <c r="J636" s="9">
        <f t="shared" si="67"/>
        <v>750000</v>
      </c>
      <c r="K636" s="9">
        <f t="shared" si="68"/>
        <v>1000000</v>
      </c>
      <c r="L636" s="8">
        <f t="shared" si="63"/>
        <v>1.6364860000000001</v>
      </c>
      <c r="M636" t="str">
        <f t="shared" si="64"/>
        <v>150-200%</v>
      </c>
      <c r="N636" s="6">
        <f>MIN(H636,G636)*INDEX('2018_commission_structure-Start'!$A$21:$I$24,MATCH(calcs!$D636,'2018_commission_structure-Start'!$A$21:$A$24,0),MATCH(calcs!N$1,'2018_commission_structure-Start'!$A$21:$I$21,0))</f>
        <v>50000</v>
      </c>
      <c r="O636" s="2">
        <f>IF($G636&gt;H636,MIN($G636-H636,I636-H636)*INDEX('2018_commission_structure-Start'!$A$21:$I$24,MATCH(calcs!$D636,'2018_commission_structure-Start'!$A$21:$A$24,0),MATCH(calcs!O$1,'2018_commission_structure-Start'!$A$21:$I$21,0)),0)</f>
        <v>18750</v>
      </c>
      <c r="P636" s="2">
        <f>IF($G636&gt;I636,MIN($G636-I636,J636-I636)*INDEX('2018_commission_structure-Start'!$A$21:$I$24,MATCH(calcs!$D636,'2018_commission_structure-Start'!$A$21:$A$24,0),MATCH(calcs!P$1,'2018_commission_structure-Start'!$A$21:$I$21,0)),0)</f>
        <v>22500</v>
      </c>
      <c r="Q636" s="2">
        <f>IF($G636&gt;J636,MIN($G636-J636,K636-J636)*INDEX('2018_commission_structure-Start'!$A$21:$I$24,MATCH(calcs!$D636,'2018_commission_structure-Start'!$A$21:$A$24,0),MATCH(calcs!Q$1,'2018_commission_structure-Start'!$A$21:$I$21,0)),0)</f>
        <v>15013.460000000001</v>
      </c>
      <c r="R636" s="6">
        <f>IF(G636&gt;K636,(G636-K636)*INDEX('2018_commission_structure-Start'!$A$21:$I$24,MATCH(calcs!$D636,'2018_commission_structure-Start'!$A$21:$A$24,0),MATCH(calcs!R$1,'2018_commission_structure-Start'!$A$21:$I$21,0)),0)</f>
        <v>0</v>
      </c>
      <c r="S636" s="6">
        <f t="shared" si="69"/>
        <v>106263.46</v>
      </c>
      <c r="T636" s="6">
        <f t="shared" si="65"/>
        <v>141856.46000000002</v>
      </c>
    </row>
    <row r="637" spans="1:20" x14ac:dyDescent="0.3">
      <c r="A637">
        <v>6731572691</v>
      </c>
      <c r="B637" t="s">
        <v>1241</v>
      </c>
      <c r="C637" t="s">
        <v>1242</v>
      </c>
      <c r="D637" t="s">
        <v>7</v>
      </c>
      <c r="E637" s="2">
        <v>36362</v>
      </c>
      <c r="F637">
        <f>COUNTIF(deals_closed!D:D,base_salary!A637)</f>
        <v>22</v>
      </c>
      <c r="G637" s="2">
        <f>SUMIF(deals_closed!D:D,calcs!A637,deals_closed!C:C)</f>
        <v>789839</v>
      </c>
      <c r="H637" s="2">
        <f>VLOOKUP(D637,'2018_commission_structure-Start'!$A$21:$I$24,9,FALSE)</f>
        <v>500000</v>
      </c>
      <c r="I637" s="6">
        <f t="shared" si="66"/>
        <v>625000</v>
      </c>
      <c r="J637" s="9">
        <f t="shared" si="67"/>
        <v>750000</v>
      </c>
      <c r="K637" s="9">
        <f t="shared" si="68"/>
        <v>1000000</v>
      </c>
      <c r="L637" s="8">
        <f t="shared" si="63"/>
        <v>1.5796779999999999</v>
      </c>
      <c r="M637" t="str">
        <f t="shared" si="64"/>
        <v>150-200%</v>
      </c>
      <c r="N637" s="6">
        <f>MIN(H637,G637)*INDEX('2018_commission_structure-Start'!$A$21:$I$24,MATCH(calcs!$D637,'2018_commission_structure-Start'!$A$21:$A$24,0),MATCH(calcs!N$1,'2018_commission_structure-Start'!$A$21:$I$21,0))</f>
        <v>50000</v>
      </c>
      <c r="O637" s="2">
        <f>IF($G637&gt;H637,MIN($G637-H637,I637-H637)*INDEX('2018_commission_structure-Start'!$A$21:$I$24,MATCH(calcs!$D637,'2018_commission_structure-Start'!$A$21:$A$24,0),MATCH(calcs!O$1,'2018_commission_structure-Start'!$A$21:$I$21,0)),0)</f>
        <v>18750</v>
      </c>
      <c r="P637" s="2">
        <f>IF($G637&gt;I637,MIN($G637-I637,J637-I637)*INDEX('2018_commission_structure-Start'!$A$21:$I$24,MATCH(calcs!$D637,'2018_commission_structure-Start'!$A$21:$A$24,0),MATCH(calcs!P$1,'2018_commission_structure-Start'!$A$21:$I$21,0)),0)</f>
        <v>22500</v>
      </c>
      <c r="Q637" s="2">
        <f>IF($G637&gt;J637,MIN($G637-J637,K637-J637)*INDEX('2018_commission_structure-Start'!$A$21:$I$24,MATCH(calcs!$D637,'2018_commission_structure-Start'!$A$21:$A$24,0),MATCH(calcs!Q$1,'2018_commission_structure-Start'!$A$21:$I$21,0)),0)</f>
        <v>8764.58</v>
      </c>
      <c r="R637" s="6">
        <f>IF(G637&gt;K637,(G637-K637)*INDEX('2018_commission_structure-Start'!$A$21:$I$24,MATCH(calcs!$D637,'2018_commission_structure-Start'!$A$21:$A$24,0),MATCH(calcs!R$1,'2018_commission_structure-Start'!$A$21:$I$21,0)),0)</f>
        <v>0</v>
      </c>
      <c r="S637" s="6">
        <f t="shared" si="69"/>
        <v>100014.58</v>
      </c>
      <c r="T637" s="6">
        <f t="shared" si="65"/>
        <v>136376.58000000002</v>
      </c>
    </row>
    <row r="638" spans="1:20" x14ac:dyDescent="0.3">
      <c r="A638">
        <v>5684780105</v>
      </c>
      <c r="B638" t="s">
        <v>1243</v>
      </c>
      <c r="C638" t="s">
        <v>1244</v>
      </c>
      <c r="D638" t="s">
        <v>10</v>
      </c>
      <c r="E638" s="2">
        <v>99346</v>
      </c>
      <c r="F638">
        <f>COUNTIF(deals_closed!D:D,base_salary!A638)</f>
        <v>16</v>
      </c>
      <c r="G638" s="2">
        <f>SUMIF(deals_closed!D:D,calcs!A638,deals_closed!C:C)</f>
        <v>633853</v>
      </c>
      <c r="H638" s="2">
        <f>VLOOKUP(D638,'2018_commission_structure-Start'!$A$21:$I$24,9,FALSE)</f>
        <v>750000</v>
      </c>
      <c r="I638" s="6">
        <f t="shared" si="66"/>
        <v>937500</v>
      </c>
      <c r="J638" s="9">
        <f t="shared" si="67"/>
        <v>1125000</v>
      </c>
      <c r="K638" s="9">
        <f t="shared" si="68"/>
        <v>1500000</v>
      </c>
      <c r="L638" s="8">
        <f t="shared" si="63"/>
        <v>0.8451373333333333</v>
      </c>
      <c r="M638" t="str">
        <f t="shared" si="64"/>
        <v>0-100%</v>
      </c>
      <c r="N638" s="6">
        <f>MIN(H638,G638)*INDEX('2018_commission_structure-Start'!$A$21:$I$24,MATCH(calcs!$D638,'2018_commission_structure-Start'!$A$21:$A$24,0),MATCH(calcs!N$1,'2018_commission_structure-Start'!$A$21:$I$21,0))</f>
        <v>95077.95</v>
      </c>
      <c r="O638" s="2">
        <f>IF($G638&gt;H638,MIN($G638-H638,I638-H638)*INDEX('2018_commission_structure-Start'!$A$21:$I$24,MATCH(calcs!$D638,'2018_commission_structure-Start'!$A$21:$A$24,0),MATCH(calcs!O$1,'2018_commission_structure-Start'!$A$21:$I$21,0)),0)</f>
        <v>0</v>
      </c>
      <c r="P638" s="2">
        <f>IF($G638&gt;I638,MIN($G638-I638,J638-I638)*INDEX('2018_commission_structure-Start'!$A$21:$I$24,MATCH(calcs!$D638,'2018_commission_structure-Start'!$A$21:$A$24,0),MATCH(calcs!P$1,'2018_commission_structure-Start'!$A$21:$I$21,0)),0)</f>
        <v>0</v>
      </c>
      <c r="Q638" s="2">
        <f>IF($G638&gt;J638,MIN($G638-J638,K638-J638)*INDEX('2018_commission_structure-Start'!$A$21:$I$24,MATCH(calcs!$D638,'2018_commission_structure-Start'!$A$21:$A$24,0),MATCH(calcs!Q$1,'2018_commission_structure-Start'!$A$21:$I$21,0)),0)</f>
        <v>0</v>
      </c>
      <c r="R638" s="6">
        <f>IF(G638&gt;K638,(G638-K638)*INDEX('2018_commission_structure-Start'!$A$21:$I$24,MATCH(calcs!$D638,'2018_commission_structure-Start'!$A$21:$A$24,0),MATCH(calcs!R$1,'2018_commission_structure-Start'!$A$21:$I$21,0)),0)</f>
        <v>0</v>
      </c>
      <c r="S638" s="6">
        <f t="shared" si="69"/>
        <v>95077.95</v>
      </c>
      <c r="T638" s="6">
        <f t="shared" si="65"/>
        <v>194423.95</v>
      </c>
    </row>
    <row r="639" spans="1:20" x14ac:dyDescent="0.3">
      <c r="A639">
        <v>8277918739</v>
      </c>
      <c r="B639" t="s">
        <v>1131</v>
      </c>
      <c r="C639" t="s">
        <v>1245</v>
      </c>
      <c r="D639" t="s">
        <v>7</v>
      </c>
      <c r="E639" s="2">
        <v>42146</v>
      </c>
      <c r="F639">
        <f>COUNTIF(deals_closed!D:D,base_salary!A639)</f>
        <v>15</v>
      </c>
      <c r="G639" s="2">
        <f>SUMIF(deals_closed!D:D,calcs!A639,deals_closed!C:C)</f>
        <v>505122</v>
      </c>
      <c r="H639" s="2">
        <f>VLOOKUP(D639,'2018_commission_structure-Start'!$A$21:$I$24,9,FALSE)</f>
        <v>500000</v>
      </c>
      <c r="I639" s="6">
        <f t="shared" si="66"/>
        <v>625000</v>
      </c>
      <c r="J639" s="9">
        <f t="shared" si="67"/>
        <v>750000</v>
      </c>
      <c r="K639" s="9">
        <f t="shared" si="68"/>
        <v>1000000</v>
      </c>
      <c r="L639" s="8">
        <f t="shared" si="63"/>
        <v>1.0102439999999999</v>
      </c>
      <c r="M639" t="str">
        <f t="shared" si="64"/>
        <v>100-125%</v>
      </c>
      <c r="N639" s="6">
        <f>MIN(H639,G639)*INDEX('2018_commission_structure-Start'!$A$21:$I$24,MATCH(calcs!$D639,'2018_commission_structure-Start'!$A$21:$A$24,0),MATCH(calcs!N$1,'2018_commission_structure-Start'!$A$21:$I$21,0))</f>
        <v>50000</v>
      </c>
      <c r="O639" s="2">
        <f>IF($G639&gt;H639,MIN($G639-H639,I639-H639)*INDEX('2018_commission_structure-Start'!$A$21:$I$24,MATCH(calcs!$D639,'2018_commission_structure-Start'!$A$21:$A$24,0),MATCH(calcs!O$1,'2018_commission_structure-Start'!$A$21:$I$21,0)),0)</f>
        <v>768.3</v>
      </c>
      <c r="P639" s="2">
        <f>IF($G639&gt;I639,MIN($G639-I639,J639-I639)*INDEX('2018_commission_structure-Start'!$A$21:$I$24,MATCH(calcs!$D639,'2018_commission_structure-Start'!$A$21:$A$24,0),MATCH(calcs!P$1,'2018_commission_structure-Start'!$A$21:$I$21,0)),0)</f>
        <v>0</v>
      </c>
      <c r="Q639" s="2">
        <f>IF($G639&gt;J639,MIN($G639-J639,K639-J639)*INDEX('2018_commission_structure-Start'!$A$21:$I$24,MATCH(calcs!$D639,'2018_commission_structure-Start'!$A$21:$A$24,0),MATCH(calcs!Q$1,'2018_commission_structure-Start'!$A$21:$I$21,0)),0)</f>
        <v>0</v>
      </c>
      <c r="R639" s="6">
        <f>IF(G639&gt;K639,(G639-K639)*INDEX('2018_commission_structure-Start'!$A$21:$I$24,MATCH(calcs!$D639,'2018_commission_structure-Start'!$A$21:$A$24,0),MATCH(calcs!R$1,'2018_commission_structure-Start'!$A$21:$I$21,0)),0)</f>
        <v>0</v>
      </c>
      <c r="S639" s="6">
        <f t="shared" si="69"/>
        <v>50768.3</v>
      </c>
      <c r="T639" s="6">
        <f t="shared" si="65"/>
        <v>92914.3</v>
      </c>
    </row>
    <row r="640" spans="1:20" x14ac:dyDescent="0.3">
      <c r="A640">
        <v>4877108939</v>
      </c>
      <c r="B640" t="s">
        <v>1246</v>
      </c>
      <c r="C640" t="s">
        <v>1247</v>
      </c>
      <c r="D640" t="s">
        <v>10</v>
      </c>
      <c r="E640" s="2">
        <v>99554</v>
      </c>
      <c r="F640">
        <f>COUNTIF(deals_closed!D:D,base_salary!A640)</f>
        <v>27</v>
      </c>
      <c r="G640" s="2">
        <f>SUMIF(deals_closed!D:D,calcs!A640,deals_closed!C:C)</f>
        <v>899816</v>
      </c>
      <c r="H640" s="2">
        <f>VLOOKUP(D640,'2018_commission_structure-Start'!$A$21:$I$24,9,FALSE)</f>
        <v>750000</v>
      </c>
      <c r="I640" s="6">
        <f t="shared" si="66"/>
        <v>937500</v>
      </c>
      <c r="J640" s="9">
        <f t="shared" si="67"/>
        <v>1125000</v>
      </c>
      <c r="K640" s="9">
        <f t="shared" si="68"/>
        <v>1500000</v>
      </c>
      <c r="L640" s="8">
        <f t="shared" si="63"/>
        <v>1.1997546666666667</v>
      </c>
      <c r="M640" t="str">
        <f t="shared" si="64"/>
        <v>100-125%</v>
      </c>
      <c r="N640" s="6">
        <f>MIN(H640,G640)*INDEX('2018_commission_structure-Start'!$A$21:$I$24,MATCH(calcs!$D640,'2018_commission_structure-Start'!$A$21:$A$24,0),MATCH(calcs!N$1,'2018_commission_structure-Start'!$A$21:$I$21,0))</f>
        <v>112500</v>
      </c>
      <c r="O640" s="2">
        <f>IF($G640&gt;H640,MIN($G640-H640,I640-H640)*INDEX('2018_commission_structure-Start'!$A$21:$I$24,MATCH(calcs!$D640,'2018_commission_structure-Start'!$A$21:$A$24,0),MATCH(calcs!O$1,'2018_commission_structure-Start'!$A$21:$I$21,0)),0)</f>
        <v>28465.040000000001</v>
      </c>
      <c r="P640" s="2">
        <f>IF($G640&gt;I640,MIN($G640-I640,J640-I640)*INDEX('2018_commission_structure-Start'!$A$21:$I$24,MATCH(calcs!$D640,'2018_commission_structure-Start'!$A$21:$A$24,0),MATCH(calcs!P$1,'2018_commission_structure-Start'!$A$21:$I$21,0)),0)</f>
        <v>0</v>
      </c>
      <c r="Q640" s="2">
        <f>IF($G640&gt;J640,MIN($G640-J640,K640-J640)*INDEX('2018_commission_structure-Start'!$A$21:$I$24,MATCH(calcs!$D640,'2018_commission_structure-Start'!$A$21:$A$24,0),MATCH(calcs!Q$1,'2018_commission_structure-Start'!$A$21:$I$21,0)),0)</f>
        <v>0</v>
      </c>
      <c r="R640" s="6">
        <f>IF(G640&gt;K640,(G640-K640)*INDEX('2018_commission_structure-Start'!$A$21:$I$24,MATCH(calcs!$D640,'2018_commission_structure-Start'!$A$21:$A$24,0),MATCH(calcs!R$1,'2018_commission_structure-Start'!$A$21:$I$21,0)),0)</f>
        <v>0</v>
      </c>
      <c r="S640" s="6">
        <f t="shared" si="69"/>
        <v>140965.04</v>
      </c>
      <c r="T640" s="6">
        <f t="shared" si="65"/>
        <v>240519.04000000001</v>
      </c>
    </row>
    <row r="641" spans="1:20" x14ac:dyDescent="0.3">
      <c r="A641">
        <v>5574535556</v>
      </c>
      <c r="B641" t="s">
        <v>880</v>
      </c>
      <c r="C641" t="s">
        <v>1248</v>
      </c>
      <c r="D641" t="s">
        <v>10</v>
      </c>
      <c r="E641" s="2">
        <v>116388</v>
      </c>
      <c r="F641">
        <f>COUNTIF(deals_closed!D:D,base_salary!A641)</f>
        <v>28</v>
      </c>
      <c r="G641" s="2">
        <f>SUMIF(deals_closed!D:D,calcs!A641,deals_closed!C:C)</f>
        <v>869554</v>
      </c>
      <c r="H641" s="2">
        <f>VLOOKUP(D641,'2018_commission_structure-Start'!$A$21:$I$24,9,FALSE)</f>
        <v>750000</v>
      </c>
      <c r="I641" s="6">
        <f t="shared" si="66"/>
        <v>937500</v>
      </c>
      <c r="J641" s="9">
        <f t="shared" si="67"/>
        <v>1125000</v>
      </c>
      <c r="K641" s="9">
        <f t="shared" si="68"/>
        <v>1500000</v>
      </c>
      <c r="L641" s="8">
        <f t="shared" si="63"/>
        <v>1.1594053333333334</v>
      </c>
      <c r="M641" t="str">
        <f t="shared" si="64"/>
        <v>100-125%</v>
      </c>
      <c r="N641" s="6">
        <f>MIN(H641,G641)*INDEX('2018_commission_structure-Start'!$A$21:$I$24,MATCH(calcs!$D641,'2018_commission_structure-Start'!$A$21:$A$24,0),MATCH(calcs!N$1,'2018_commission_structure-Start'!$A$21:$I$21,0))</f>
        <v>112500</v>
      </c>
      <c r="O641" s="2">
        <f>IF($G641&gt;H641,MIN($G641-H641,I641-H641)*INDEX('2018_commission_structure-Start'!$A$21:$I$24,MATCH(calcs!$D641,'2018_commission_structure-Start'!$A$21:$A$24,0),MATCH(calcs!O$1,'2018_commission_structure-Start'!$A$21:$I$21,0)),0)</f>
        <v>22715.260000000002</v>
      </c>
      <c r="P641" s="2">
        <f>IF($G641&gt;I641,MIN($G641-I641,J641-I641)*INDEX('2018_commission_structure-Start'!$A$21:$I$24,MATCH(calcs!$D641,'2018_commission_structure-Start'!$A$21:$A$24,0),MATCH(calcs!P$1,'2018_commission_structure-Start'!$A$21:$I$21,0)),0)</f>
        <v>0</v>
      </c>
      <c r="Q641" s="2">
        <f>IF($G641&gt;J641,MIN($G641-J641,K641-J641)*INDEX('2018_commission_structure-Start'!$A$21:$I$24,MATCH(calcs!$D641,'2018_commission_structure-Start'!$A$21:$A$24,0),MATCH(calcs!Q$1,'2018_commission_structure-Start'!$A$21:$I$21,0)),0)</f>
        <v>0</v>
      </c>
      <c r="R641" s="6">
        <f>IF(G641&gt;K641,(G641-K641)*INDEX('2018_commission_structure-Start'!$A$21:$I$24,MATCH(calcs!$D641,'2018_commission_structure-Start'!$A$21:$A$24,0),MATCH(calcs!R$1,'2018_commission_structure-Start'!$A$21:$I$21,0)),0)</f>
        <v>0</v>
      </c>
      <c r="S641" s="6">
        <f t="shared" si="69"/>
        <v>135215.26</v>
      </c>
      <c r="T641" s="6">
        <f t="shared" si="65"/>
        <v>251603.26</v>
      </c>
    </row>
    <row r="642" spans="1:20" x14ac:dyDescent="0.3">
      <c r="A642">
        <v>5383734902</v>
      </c>
      <c r="B642" t="s">
        <v>1249</v>
      </c>
      <c r="C642" t="s">
        <v>1250</v>
      </c>
      <c r="D642" t="s">
        <v>10</v>
      </c>
      <c r="E642" s="2">
        <v>98117</v>
      </c>
      <c r="F642">
        <f>COUNTIF(deals_closed!D:D,base_salary!A642)</f>
        <v>18</v>
      </c>
      <c r="G642" s="2">
        <f>SUMIF(deals_closed!D:D,calcs!A642,deals_closed!C:C)</f>
        <v>699755</v>
      </c>
      <c r="H642" s="2">
        <f>VLOOKUP(D642,'2018_commission_structure-Start'!$A$21:$I$24,9,FALSE)</f>
        <v>750000</v>
      </c>
      <c r="I642" s="6">
        <f t="shared" si="66"/>
        <v>937500</v>
      </c>
      <c r="J642" s="9">
        <f t="shared" si="67"/>
        <v>1125000</v>
      </c>
      <c r="K642" s="9">
        <f t="shared" si="68"/>
        <v>1500000</v>
      </c>
      <c r="L642" s="8">
        <f t="shared" ref="L642:L705" si="70">G642/H642</f>
        <v>0.93300666666666665</v>
      </c>
      <c r="M642" t="str">
        <f t="shared" ref="M642:M705" si="71">IF(L642&lt;=1,"0-100%",IF(L642&lt;=1.25,"100-125%",IF(L642&lt;=1.5,"125-150%",IF(L642&lt;=2,"150-200%","&gt;200%"))))</f>
        <v>0-100%</v>
      </c>
      <c r="N642" s="6">
        <f>MIN(H642,G642)*INDEX('2018_commission_structure-Start'!$A$21:$I$24,MATCH(calcs!$D642,'2018_commission_structure-Start'!$A$21:$A$24,0),MATCH(calcs!N$1,'2018_commission_structure-Start'!$A$21:$I$21,0))</f>
        <v>104963.25</v>
      </c>
      <c r="O642" s="2">
        <f>IF($G642&gt;H642,MIN($G642-H642,I642-H642)*INDEX('2018_commission_structure-Start'!$A$21:$I$24,MATCH(calcs!$D642,'2018_commission_structure-Start'!$A$21:$A$24,0),MATCH(calcs!O$1,'2018_commission_structure-Start'!$A$21:$I$21,0)),0)</f>
        <v>0</v>
      </c>
      <c r="P642" s="2">
        <f>IF($G642&gt;I642,MIN($G642-I642,J642-I642)*INDEX('2018_commission_structure-Start'!$A$21:$I$24,MATCH(calcs!$D642,'2018_commission_structure-Start'!$A$21:$A$24,0),MATCH(calcs!P$1,'2018_commission_structure-Start'!$A$21:$I$21,0)),0)</f>
        <v>0</v>
      </c>
      <c r="Q642" s="2">
        <f>IF($G642&gt;J642,MIN($G642-J642,K642-J642)*INDEX('2018_commission_structure-Start'!$A$21:$I$24,MATCH(calcs!$D642,'2018_commission_structure-Start'!$A$21:$A$24,0),MATCH(calcs!Q$1,'2018_commission_structure-Start'!$A$21:$I$21,0)),0)</f>
        <v>0</v>
      </c>
      <c r="R642" s="6">
        <f>IF(G642&gt;K642,(G642-K642)*INDEX('2018_commission_structure-Start'!$A$21:$I$24,MATCH(calcs!$D642,'2018_commission_structure-Start'!$A$21:$A$24,0),MATCH(calcs!R$1,'2018_commission_structure-Start'!$A$21:$I$21,0)),0)</f>
        <v>0</v>
      </c>
      <c r="S642" s="6">
        <f t="shared" si="69"/>
        <v>104963.25</v>
      </c>
      <c r="T642" s="6">
        <f t="shared" ref="T642:T705" si="72">S642+E642</f>
        <v>203080.25</v>
      </c>
    </row>
    <row r="643" spans="1:20" x14ac:dyDescent="0.3">
      <c r="A643">
        <v>7659816853</v>
      </c>
      <c r="B643" t="s">
        <v>1251</v>
      </c>
      <c r="C643" t="s">
        <v>1252</v>
      </c>
      <c r="D643" t="s">
        <v>29</v>
      </c>
      <c r="E643" s="2">
        <v>75955</v>
      </c>
      <c r="F643">
        <f>COUNTIF(deals_closed!D:D,base_salary!A643)</f>
        <v>21</v>
      </c>
      <c r="G643" s="2">
        <f>SUMIF(deals_closed!D:D,calcs!A643,deals_closed!C:C)</f>
        <v>760093</v>
      </c>
      <c r="H643" s="2">
        <f>VLOOKUP(D643,'2018_commission_structure-Start'!$A$21:$I$24,9,FALSE)</f>
        <v>600000</v>
      </c>
      <c r="I643" s="6">
        <f t="shared" ref="I643:I706" si="73">H643*1.25</f>
        <v>750000</v>
      </c>
      <c r="J643" s="9">
        <f t="shared" ref="J643:J706" si="74">H643*1.5</f>
        <v>900000</v>
      </c>
      <c r="K643" s="9">
        <f t="shared" ref="K643:K706" si="75">H643*2</f>
        <v>1200000</v>
      </c>
      <c r="L643" s="8">
        <f t="shared" si="70"/>
        <v>1.2668216666666667</v>
      </c>
      <c r="M643" t="str">
        <f t="shared" si="71"/>
        <v>125-150%</v>
      </c>
      <c r="N643" s="6">
        <f>MIN(H643,G643)*INDEX('2018_commission_structure-Start'!$A$21:$I$24,MATCH(calcs!$D643,'2018_commission_structure-Start'!$A$21:$A$24,0),MATCH(calcs!N$1,'2018_commission_structure-Start'!$A$21:$I$21,0))</f>
        <v>78000</v>
      </c>
      <c r="O643" s="2">
        <f>IF($G643&gt;H643,MIN($G643-H643,I643-H643)*INDEX('2018_commission_structure-Start'!$A$21:$I$24,MATCH(calcs!$D643,'2018_commission_structure-Start'!$A$21:$A$24,0),MATCH(calcs!O$1,'2018_commission_structure-Start'!$A$21:$I$21,0)),0)</f>
        <v>25500.000000000004</v>
      </c>
      <c r="P643" s="2">
        <f>IF($G643&gt;I643,MIN($G643-I643,J643-I643)*INDEX('2018_commission_structure-Start'!$A$21:$I$24,MATCH(calcs!$D643,'2018_commission_structure-Start'!$A$21:$A$24,0),MATCH(calcs!P$1,'2018_commission_structure-Start'!$A$21:$I$21,0)),0)</f>
        <v>2119.5299999999997</v>
      </c>
      <c r="Q643" s="2">
        <f>IF($G643&gt;J643,MIN($G643-J643,K643-J643)*INDEX('2018_commission_structure-Start'!$A$21:$I$24,MATCH(calcs!$D643,'2018_commission_structure-Start'!$A$21:$A$24,0),MATCH(calcs!Q$1,'2018_commission_structure-Start'!$A$21:$I$21,0)),0)</f>
        <v>0</v>
      </c>
      <c r="R643" s="6">
        <f>IF(G643&gt;K643,(G643-K643)*INDEX('2018_commission_structure-Start'!$A$21:$I$24,MATCH(calcs!$D643,'2018_commission_structure-Start'!$A$21:$A$24,0),MATCH(calcs!R$1,'2018_commission_structure-Start'!$A$21:$I$21,0)),0)</f>
        <v>0</v>
      </c>
      <c r="S643" s="6">
        <f t="shared" ref="S643:S706" si="76">SUM(N643:R643)</f>
        <v>105619.53</v>
      </c>
      <c r="T643" s="6">
        <f t="shared" si="72"/>
        <v>181574.53</v>
      </c>
    </row>
    <row r="644" spans="1:20" x14ac:dyDescent="0.3">
      <c r="A644">
        <v>8673837456</v>
      </c>
      <c r="B644" t="s">
        <v>1253</v>
      </c>
      <c r="C644" t="s">
        <v>1254</v>
      </c>
      <c r="D644" t="s">
        <v>29</v>
      </c>
      <c r="E644" s="2">
        <v>72725</v>
      </c>
      <c r="F644">
        <f>COUNTIF(deals_closed!D:D,base_salary!A644)</f>
        <v>18</v>
      </c>
      <c r="G644" s="2">
        <f>SUMIF(deals_closed!D:D,calcs!A644,deals_closed!C:C)</f>
        <v>580079</v>
      </c>
      <c r="H644" s="2">
        <f>VLOOKUP(D644,'2018_commission_structure-Start'!$A$21:$I$24,9,FALSE)</f>
        <v>600000</v>
      </c>
      <c r="I644" s="6">
        <f t="shared" si="73"/>
        <v>750000</v>
      </c>
      <c r="J644" s="9">
        <f t="shared" si="74"/>
        <v>900000</v>
      </c>
      <c r="K644" s="9">
        <f t="shared" si="75"/>
        <v>1200000</v>
      </c>
      <c r="L644" s="8">
        <f t="shared" si="70"/>
        <v>0.96679833333333332</v>
      </c>
      <c r="M644" t="str">
        <f t="shared" si="71"/>
        <v>0-100%</v>
      </c>
      <c r="N644" s="6">
        <f>MIN(H644,G644)*INDEX('2018_commission_structure-Start'!$A$21:$I$24,MATCH(calcs!$D644,'2018_commission_structure-Start'!$A$21:$A$24,0),MATCH(calcs!N$1,'2018_commission_structure-Start'!$A$21:$I$21,0))</f>
        <v>75410.27</v>
      </c>
      <c r="O644" s="2">
        <f>IF($G644&gt;H644,MIN($G644-H644,I644-H644)*INDEX('2018_commission_structure-Start'!$A$21:$I$24,MATCH(calcs!$D644,'2018_commission_structure-Start'!$A$21:$A$24,0),MATCH(calcs!O$1,'2018_commission_structure-Start'!$A$21:$I$21,0)),0)</f>
        <v>0</v>
      </c>
      <c r="P644" s="2">
        <f>IF($G644&gt;I644,MIN($G644-I644,J644-I644)*INDEX('2018_commission_structure-Start'!$A$21:$I$24,MATCH(calcs!$D644,'2018_commission_structure-Start'!$A$21:$A$24,0),MATCH(calcs!P$1,'2018_commission_structure-Start'!$A$21:$I$21,0)),0)</f>
        <v>0</v>
      </c>
      <c r="Q644" s="2">
        <f>IF($G644&gt;J644,MIN($G644-J644,K644-J644)*INDEX('2018_commission_structure-Start'!$A$21:$I$24,MATCH(calcs!$D644,'2018_commission_structure-Start'!$A$21:$A$24,0),MATCH(calcs!Q$1,'2018_commission_structure-Start'!$A$21:$I$21,0)),0)</f>
        <v>0</v>
      </c>
      <c r="R644" s="6">
        <f>IF(G644&gt;K644,(G644-K644)*INDEX('2018_commission_structure-Start'!$A$21:$I$24,MATCH(calcs!$D644,'2018_commission_structure-Start'!$A$21:$A$24,0),MATCH(calcs!R$1,'2018_commission_structure-Start'!$A$21:$I$21,0)),0)</f>
        <v>0</v>
      </c>
      <c r="S644" s="6">
        <f t="shared" si="76"/>
        <v>75410.27</v>
      </c>
      <c r="T644" s="6">
        <f t="shared" si="72"/>
        <v>148135.27000000002</v>
      </c>
    </row>
    <row r="645" spans="1:20" x14ac:dyDescent="0.3">
      <c r="A645">
        <v>1887308636</v>
      </c>
      <c r="B645" t="s">
        <v>1255</v>
      </c>
      <c r="C645" t="s">
        <v>1256</v>
      </c>
      <c r="D645" t="s">
        <v>29</v>
      </c>
      <c r="E645" s="2">
        <v>67464</v>
      </c>
      <c r="F645">
        <f>COUNTIF(deals_closed!D:D,base_salary!A645)</f>
        <v>26</v>
      </c>
      <c r="G645" s="2">
        <f>SUMIF(deals_closed!D:D,calcs!A645,deals_closed!C:C)</f>
        <v>941410</v>
      </c>
      <c r="H645" s="2">
        <f>VLOOKUP(D645,'2018_commission_structure-Start'!$A$21:$I$24,9,FALSE)</f>
        <v>600000</v>
      </c>
      <c r="I645" s="6">
        <f t="shared" si="73"/>
        <v>750000</v>
      </c>
      <c r="J645" s="9">
        <f t="shared" si="74"/>
        <v>900000</v>
      </c>
      <c r="K645" s="9">
        <f t="shared" si="75"/>
        <v>1200000</v>
      </c>
      <c r="L645" s="8">
        <f t="shared" si="70"/>
        <v>1.5690166666666667</v>
      </c>
      <c r="M645" t="str">
        <f t="shared" si="71"/>
        <v>150-200%</v>
      </c>
      <c r="N645" s="6">
        <f>MIN(H645,G645)*INDEX('2018_commission_structure-Start'!$A$21:$I$24,MATCH(calcs!$D645,'2018_commission_structure-Start'!$A$21:$A$24,0),MATCH(calcs!N$1,'2018_commission_structure-Start'!$A$21:$I$21,0))</f>
        <v>78000</v>
      </c>
      <c r="O645" s="2">
        <f>IF($G645&gt;H645,MIN($G645-H645,I645-H645)*INDEX('2018_commission_structure-Start'!$A$21:$I$24,MATCH(calcs!$D645,'2018_commission_structure-Start'!$A$21:$A$24,0),MATCH(calcs!O$1,'2018_commission_structure-Start'!$A$21:$I$21,0)),0)</f>
        <v>25500.000000000004</v>
      </c>
      <c r="P645" s="2">
        <f>IF($G645&gt;I645,MIN($G645-I645,J645-I645)*INDEX('2018_commission_structure-Start'!$A$21:$I$24,MATCH(calcs!$D645,'2018_commission_structure-Start'!$A$21:$A$24,0),MATCH(calcs!P$1,'2018_commission_structure-Start'!$A$21:$I$21,0)),0)</f>
        <v>31500</v>
      </c>
      <c r="Q645" s="2">
        <f>IF($G645&gt;J645,MIN($G645-J645,K645-J645)*INDEX('2018_commission_structure-Start'!$A$21:$I$24,MATCH(calcs!$D645,'2018_commission_structure-Start'!$A$21:$A$24,0),MATCH(calcs!Q$1,'2018_commission_structure-Start'!$A$21:$I$21,0)),0)</f>
        <v>10766.6</v>
      </c>
      <c r="R645" s="6">
        <f>IF(G645&gt;K645,(G645-K645)*INDEX('2018_commission_structure-Start'!$A$21:$I$24,MATCH(calcs!$D645,'2018_commission_structure-Start'!$A$21:$A$24,0),MATCH(calcs!R$1,'2018_commission_structure-Start'!$A$21:$I$21,0)),0)</f>
        <v>0</v>
      </c>
      <c r="S645" s="6">
        <f t="shared" si="76"/>
        <v>145766.6</v>
      </c>
      <c r="T645" s="6">
        <f t="shared" si="72"/>
        <v>213230.6</v>
      </c>
    </row>
    <row r="646" spans="1:20" x14ac:dyDescent="0.3">
      <c r="A646">
        <v>9621571960</v>
      </c>
      <c r="B646" t="s">
        <v>1257</v>
      </c>
      <c r="C646" t="s">
        <v>1258</v>
      </c>
      <c r="D646" t="s">
        <v>29</v>
      </c>
      <c r="E646" s="2">
        <v>65646</v>
      </c>
      <c r="F646">
        <f>COUNTIF(deals_closed!D:D,base_salary!A646)</f>
        <v>22</v>
      </c>
      <c r="G646" s="2">
        <f>SUMIF(deals_closed!D:D,calcs!A646,deals_closed!C:C)</f>
        <v>687722</v>
      </c>
      <c r="H646" s="2">
        <f>VLOOKUP(D646,'2018_commission_structure-Start'!$A$21:$I$24,9,FALSE)</f>
        <v>600000</v>
      </c>
      <c r="I646" s="6">
        <f t="shared" si="73"/>
        <v>750000</v>
      </c>
      <c r="J646" s="9">
        <f t="shared" si="74"/>
        <v>900000</v>
      </c>
      <c r="K646" s="9">
        <f t="shared" si="75"/>
        <v>1200000</v>
      </c>
      <c r="L646" s="8">
        <f t="shared" si="70"/>
        <v>1.1462033333333332</v>
      </c>
      <c r="M646" t="str">
        <f t="shared" si="71"/>
        <v>100-125%</v>
      </c>
      <c r="N646" s="6">
        <f>MIN(H646,G646)*INDEX('2018_commission_structure-Start'!$A$21:$I$24,MATCH(calcs!$D646,'2018_commission_structure-Start'!$A$21:$A$24,0),MATCH(calcs!N$1,'2018_commission_structure-Start'!$A$21:$I$21,0))</f>
        <v>78000</v>
      </c>
      <c r="O646" s="2">
        <f>IF($G646&gt;H646,MIN($G646-H646,I646-H646)*INDEX('2018_commission_structure-Start'!$A$21:$I$24,MATCH(calcs!$D646,'2018_commission_structure-Start'!$A$21:$A$24,0),MATCH(calcs!O$1,'2018_commission_structure-Start'!$A$21:$I$21,0)),0)</f>
        <v>14912.740000000002</v>
      </c>
      <c r="P646" s="2">
        <f>IF($G646&gt;I646,MIN($G646-I646,J646-I646)*INDEX('2018_commission_structure-Start'!$A$21:$I$24,MATCH(calcs!$D646,'2018_commission_structure-Start'!$A$21:$A$24,0),MATCH(calcs!P$1,'2018_commission_structure-Start'!$A$21:$I$21,0)),0)</f>
        <v>0</v>
      </c>
      <c r="Q646" s="2">
        <f>IF($G646&gt;J646,MIN($G646-J646,K646-J646)*INDEX('2018_commission_structure-Start'!$A$21:$I$24,MATCH(calcs!$D646,'2018_commission_structure-Start'!$A$21:$A$24,0),MATCH(calcs!Q$1,'2018_commission_structure-Start'!$A$21:$I$21,0)),0)</f>
        <v>0</v>
      </c>
      <c r="R646" s="6">
        <f>IF(G646&gt;K646,(G646-K646)*INDEX('2018_commission_structure-Start'!$A$21:$I$24,MATCH(calcs!$D646,'2018_commission_structure-Start'!$A$21:$A$24,0),MATCH(calcs!R$1,'2018_commission_structure-Start'!$A$21:$I$21,0)),0)</f>
        <v>0</v>
      </c>
      <c r="S646" s="6">
        <f t="shared" si="76"/>
        <v>92912.74</v>
      </c>
      <c r="T646" s="6">
        <f t="shared" si="72"/>
        <v>158558.74</v>
      </c>
    </row>
    <row r="647" spans="1:20" x14ac:dyDescent="0.3">
      <c r="A647">
        <v>502909099</v>
      </c>
      <c r="B647" t="s">
        <v>1259</v>
      </c>
      <c r="C647" t="s">
        <v>1260</v>
      </c>
      <c r="D647" t="s">
        <v>7</v>
      </c>
      <c r="E647" s="2">
        <v>43527</v>
      </c>
      <c r="F647">
        <f>COUNTIF(deals_closed!D:D,base_salary!A647)</f>
        <v>18</v>
      </c>
      <c r="G647" s="2">
        <f>SUMIF(deals_closed!D:D,calcs!A647,deals_closed!C:C)</f>
        <v>635587</v>
      </c>
      <c r="H647" s="2">
        <f>VLOOKUP(D647,'2018_commission_structure-Start'!$A$21:$I$24,9,FALSE)</f>
        <v>500000</v>
      </c>
      <c r="I647" s="6">
        <f t="shared" si="73"/>
        <v>625000</v>
      </c>
      <c r="J647" s="9">
        <f t="shared" si="74"/>
        <v>750000</v>
      </c>
      <c r="K647" s="9">
        <f t="shared" si="75"/>
        <v>1000000</v>
      </c>
      <c r="L647" s="8">
        <f t="shared" si="70"/>
        <v>1.271174</v>
      </c>
      <c r="M647" t="str">
        <f t="shared" si="71"/>
        <v>125-150%</v>
      </c>
      <c r="N647" s="6">
        <f>MIN(H647,G647)*INDEX('2018_commission_structure-Start'!$A$21:$I$24,MATCH(calcs!$D647,'2018_commission_structure-Start'!$A$21:$A$24,0),MATCH(calcs!N$1,'2018_commission_structure-Start'!$A$21:$I$21,0))</f>
        <v>50000</v>
      </c>
      <c r="O647" s="2">
        <f>IF($G647&gt;H647,MIN($G647-H647,I647-H647)*INDEX('2018_commission_structure-Start'!$A$21:$I$24,MATCH(calcs!$D647,'2018_commission_structure-Start'!$A$21:$A$24,0),MATCH(calcs!O$1,'2018_commission_structure-Start'!$A$21:$I$21,0)),0)</f>
        <v>18750</v>
      </c>
      <c r="P647" s="2">
        <f>IF($G647&gt;I647,MIN($G647-I647,J647-I647)*INDEX('2018_commission_structure-Start'!$A$21:$I$24,MATCH(calcs!$D647,'2018_commission_structure-Start'!$A$21:$A$24,0),MATCH(calcs!P$1,'2018_commission_structure-Start'!$A$21:$I$21,0)),0)</f>
        <v>1905.6599999999999</v>
      </c>
      <c r="Q647" s="2">
        <f>IF($G647&gt;J647,MIN($G647-J647,K647-J647)*INDEX('2018_commission_structure-Start'!$A$21:$I$24,MATCH(calcs!$D647,'2018_commission_structure-Start'!$A$21:$A$24,0),MATCH(calcs!Q$1,'2018_commission_structure-Start'!$A$21:$I$21,0)),0)</f>
        <v>0</v>
      </c>
      <c r="R647" s="6">
        <f>IF(G647&gt;K647,(G647-K647)*INDEX('2018_commission_structure-Start'!$A$21:$I$24,MATCH(calcs!$D647,'2018_commission_structure-Start'!$A$21:$A$24,0),MATCH(calcs!R$1,'2018_commission_structure-Start'!$A$21:$I$21,0)),0)</f>
        <v>0</v>
      </c>
      <c r="S647" s="6">
        <f t="shared" si="76"/>
        <v>70655.66</v>
      </c>
      <c r="T647" s="6">
        <f t="shared" si="72"/>
        <v>114182.66</v>
      </c>
    </row>
    <row r="648" spans="1:20" x14ac:dyDescent="0.3">
      <c r="A648">
        <v>4937054791</v>
      </c>
      <c r="B648" t="s">
        <v>1261</v>
      </c>
      <c r="C648" t="s">
        <v>1262</v>
      </c>
      <c r="D648" t="s">
        <v>29</v>
      </c>
      <c r="E648" s="2">
        <v>58630</v>
      </c>
      <c r="F648">
        <f>COUNTIF(deals_closed!D:D,base_salary!A648)</f>
        <v>17</v>
      </c>
      <c r="G648" s="2">
        <f>SUMIF(deals_closed!D:D,calcs!A648,deals_closed!C:C)</f>
        <v>629139</v>
      </c>
      <c r="H648" s="2">
        <f>VLOOKUP(D648,'2018_commission_structure-Start'!$A$21:$I$24,9,FALSE)</f>
        <v>600000</v>
      </c>
      <c r="I648" s="6">
        <f t="shared" si="73"/>
        <v>750000</v>
      </c>
      <c r="J648" s="9">
        <f t="shared" si="74"/>
        <v>900000</v>
      </c>
      <c r="K648" s="9">
        <f t="shared" si="75"/>
        <v>1200000</v>
      </c>
      <c r="L648" s="8">
        <f t="shared" si="70"/>
        <v>1.048565</v>
      </c>
      <c r="M648" t="str">
        <f t="shared" si="71"/>
        <v>100-125%</v>
      </c>
      <c r="N648" s="6">
        <f>MIN(H648,G648)*INDEX('2018_commission_structure-Start'!$A$21:$I$24,MATCH(calcs!$D648,'2018_commission_structure-Start'!$A$21:$A$24,0),MATCH(calcs!N$1,'2018_commission_structure-Start'!$A$21:$I$21,0))</f>
        <v>78000</v>
      </c>
      <c r="O648" s="2">
        <f>IF($G648&gt;H648,MIN($G648-H648,I648-H648)*INDEX('2018_commission_structure-Start'!$A$21:$I$24,MATCH(calcs!$D648,'2018_commission_structure-Start'!$A$21:$A$24,0),MATCH(calcs!O$1,'2018_commission_structure-Start'!$A$21:$I$21,0)),0)</f>
        <v>4953.63</v>
      </c>
      <c r="P648" s="2">
        <f>IF($G648&gt;I648,MIN($G648-I648,J648-I648)*INDEX('2018_commission_structure-Start'!$A$21:$I$24,MATCH(calcs!$D648,'2018_commission_structure-Start'!$A$21:$A$24,0),MATCH(calcs!P$1,'2018_commission_structure-Start'!$A$21:$I$21,0)),0)</f>
        <v>0</v>
      </c>
      <c r="Q648" s="2">
        <f>IF($G648&gt;J648,MIN($G648-J648,K648-J648)*INDEX('2018_commission_structure-Start'!$A$21:$I$24,MATCH(calcs!$D648,'2018_commission_structure-Start'!$A$21:$A$24,0),MATCH(calcs!Q$1,'2018_commission_structure-Start'!$A$21:$I$21,0)),0)</f>
        <v>0</v>
      </c>
      <c r="R648" s="6">
        <f>IF(G648&gt;K648,(G648-K648)*INDEX('2018_commission_structure-Start'!$A$21:$I$24,MATCH(calcs!$D648,'2018_commission_structure-Start'!$A$21:$A$24,0),MATCH(calcs!R$1,'2018_commission_structure-Start'!$A$21:$I$21,0)),0)</f>
        <v>0</v>
      </c>
      <c r="S648" s="6">
        <f t="shared" si="76"/>
        <v>82953.63</v>
      </c>
      <c r="T648" s="6">
        <f t="shared" si="72"/>
        <v>141583.63</v>
      </c>
    </row>
    <row r="649" spans="1:20" x14ac:dyDescent="0.3">
      <c r="A649">
        <v>7436398989</v>
      </c>
      <c r="B649" t="s">
        <v>1263</v>
      </c>
      <c r="C649" t="s">
        <v>1264</v>
      </c>
      <c r="D649" t="s">
        <v>10</v>
      </c>
      <c r="E649" s="2">
        <v>117196</v>
      </c>
      <c r="F649">
        <f>COUNTIF(deals_closed!D:D,base_salary!A649)</f>
        <v>14</v>
      </c>
      <c r="G649" s="2">
        <f>SUMIF(deals_closed!D:D,calcs!A649,deals_closed!C:C)</f>
        <v>595107</v>
      </c>
      <c r="H649" s="2">
        <f>VLOOKUP(D649,'2018_commission_structure-Start'!$A$21:$I$24,9,FALSE)</f>
        <v>750000</v>
      </c>
      <c r="I649" s="6">
        <f t="shared" si="73"/>
        <v>937500</v>
      </c>
      <c r="J649" s="9">
        <f t="shared" si="74"/>
        <v>1125000</v>
      </c>
      <c r="K649" s="9">
        <f t="shared" si="75"/>
        <v>1500000</v>
      </c>
      <c r="L649" s="8">
        <f t="shared" si="70"/>
        <v>0.79347599999999996</v>
      </c>
      <c r="M649" t="str">
        <f t="shared" si="71"/>
        <v>0-100%</v>
      </c>
      <c r="N649" s="6">
        <f>MIN(H649,G649)*INDEX('2018_commission_structure-Start'!$A$21:$I$24,MATCH(calcs!$D649,'2018_commission_structure-Start'!$A$21:$A$24,0),MATCH(calcs!N$1,'2018_commission_structure-Start'!$A$21:$I$21,0))</f>
        <v>89266.05</v>
      </c>
      <c r="O649" s="2">
        <f>IF($G649&gt;H649,MIN($G649-H649,I649-H649)*INDEX('2018_commission_structure-Start'!$A$21:$I$24,MATCH(calcs!$D649,'2018_commission_structure-Start'!$A$21:$A$24,0),MATCH(calcs!O$1,'2018_commission_structure-Start'!$A$21:$I$21,0)),0)</f>
        <v>0</v>
      </c>
      <c r="P649" s="2">
        <f>IF($G649&gt;I649,MIN($G649-I649,J649-I649)*INDEX('2018_commission_structure-Start'!$A$21:$I$24,MATCH(calcs!$D649,'2018_commission_structure-Start'!$A$21:$A$24,0),MATCH(calcs!P$1,'2018_commission_structure-Start'!$A$21:$I$21,0)),0)</f>
        <v>0</v>
      </c>
      <c r="Q649" s="2">
        <f>IF($G649&gt;J649,MIN($G649-J649,K649-J649)*INDEX('2018_commission_structure-Start'!$A$21:$I$24,MATCH(calcs!$D649,'2018_commission_structure-Start'!$A$21:$A$24,0),MATCH(calcs!Q$1,'2018_commission_structure-Start'!$A$21:$I$21,0)),0)</f>
        <v>0</v>
      </c>
      <c r="R649" s="6">
        <f>IF(G649&gt;K649,(G649-K649)*INDEX('2018_commission_structure-Start'!$A$21:$I$24,MATCH(calcs!$D649,'2018_commission_structure-Start'!$A$21:$A$24,0),MATCH(calcs!R$1,'2018_commission_structure-Start'!$A$21:$I$21,0)),0)</f>
        <v>0</v>
      </c>
      <c r="S649" s="6">
        <f t="shared" si="76"/>
        <v>89266.05</v>
      </c>
      <c r="T649" s="6">
        <f t="shared" si="72"/>
        <v>206462.05</v>
      </c>
    </row>
    <row r="650" spans="1:20" x14ac:dyDescent="0.3">
      <c r="A650">
        <v>7914395587</v>
      </c>
      <c r="B650" t="s">
        <v>1265</v>
      </c>
      <c r="C650" t="s">
        <v>1266</v>
      </c>
      <c r="D650" t="s">
        <v>29</v>
      </c>
      <c r="E650" s="2">
        <v>69724</v>
      </c>
      <c r="F650">
        <f>COUNTIF(deals_closed!D:D,base_salary!A650)</f>
        <v>21</v>
      </c>
      <c r="G650" s="2">
        <f>SUMIF(deals_closed!D:D,calcs!A650,deals_closed!C:C)</f>
        <v>839903</v>
      </c>
      <c r="H650" s="2">
        <f>VLOOKUP(D650,'2018_commission_structure-Start'!$A$21:$I$24,9,FALSE)</f>
        <v>600000</v>
      </c>
      <c r="I650" s="6">
        <f t="shared" si="73"/>
        <v>750000</v>
      </c>
      <c r="J650" s="9">
        <f t="shared" si="74"/>
        <v>900000</v>
      </c>
      <c r="K650" s="9">
        <f t="shared" si="75"/>
        <v>1200000</v>
      </c>
      <c r="L650" s="8">
        <f t="shared" si="70"/>
        <v>1.3998383333333333</v>
      </c>
      <c r="M650" t="str">
        <f t="shared" si="71"/>
        <v>125-150%</v>
      </c>
      <c r="N650" s="6">
        <f>MIN(H650,G650)*INDEX('2018_commission_structure-Start'!$A$21:$I$24,MATCH(calcs!$D650,'2018_commission_structure-Start'!$A$21:$A$24,0),MATCH(calcs!N$1,'2018_commission_structure-Start'!$A$21:$I$21,0))</f>
        <v>78000</v>
      </c>
      <c r="O650" s="2">
        <f>IF($G650&gt;H650,MIN($G650-H650,I650-H650)*INDEX('2018_commission_structure-Start'!$A$21:$I$24,MATCH(calcs!$D650,'2018_commission_structure-Start'!$A$21:$A$24,0),MATCH(calcs!O$1,'2018_commission_structure-Start'!$A$21:$I$21,0)),0)</f>
        <v>25500.000000000004</v>
      </c>
      <c r="P650" s="2">
        <f>IF($G650&gt;I650,MIN($G650-I650,J650-I650)*INDEX('2018_commission_structure-Start'!$A$21:$I$24,MATCH(calcs!$D650,'2018_commission_structure-Start'!$A$21:$A$24,0),MATCH(calcs!P$1,'2018_commission_structure-Start'!$A$21:$I$21,0)),0)</f>
        <v>18879.63</v>
      </c>
      <c r="Q650" s="2">
        <f>IF($G650&gt;J650,MIN($G650-J650,K650-J650)*INDEX('2018_commission_structure-Start'!$A$21:$I$24,MATCH(calcs!$D650,'2018_commission_structure-Start'!$A$21:$A$24,0),MATCH(calcs!Q$1,'2018_commission_structure-Start'!$A$21:$I$21,0)),0)</f>
        <v>0</v>
      </c>
      <c r="R650" s="6">
        <f>IF(G650&gt;K650,(G650-K650)*INDEX('2018_commission_structure-Start'!$A$21:$I$24,MATCH(calcs!$D650,'2018_commission_structure-Start'!$A$21:$A$24,0),MATCH(calcs!R$1,'2018_commission_structure-Start'!$A$21:$I$21,0)),0)</f>
        <v>0</v>
      </c>
      <c r="S650" s="6">
        <f t="shared" si="76"/>
        <v>122379.63</v>
      </c>
      <c r="T650" s="6">
        <f t="shared" si="72"/>
        <v>192103.63</v>
      </c>
    </row>
    <row r="651" spans="1:20" x14ac:dyDescent="0.3">
      <c r="A651">
        <v>9854387496</v>
      </c>
      <c r="B651" t="s">
        <v>1267</v>
      </c>
      <c r="C651" t="s">
        <v>1268</v>
      </c>
      <c r="D651" t="s">
        <v>10</v>
      </c>
      <c r="E651" s="2">
        <v>120820</v>
      </c>
      <c r="F651">
        <f>COUNTIF(deals_closed!D:D,base_salary!A651)</f>
        <v>26</v>
      </c>
      <c r="G651" s="2">
        <f>SUMIF(deals_closed!D:D,calcs!A651,deals_closed!C:C)</f>
        <v>956782</v>
      </c>
      <c r="H651" s="2">
        <f>VLOOKUP(D651,'2018_commission_structure-Start'!$A$21:$I$24,9,FALSE)</f>
        <v>750000</v>
      </c>
      <c r="I651" s="6">
        <f t="shared" si="73"/>
        <v>937500</v>
      </c>
      <c r="J651" s="9">
        <f t="shared" si="74"/>
        <v>1125000</v>
      </c>
      <c r="K651" s="9">
        <f t="shared" si="75"/>
        <v>1500000</v>
      </c>
      <c r="L651" s="8">
        <f t="shared" si="70"/>
        <v>1.2757093333333334</v>
      </c>
      <c r="M651" t="str">
        <f t="shared" si="71"/>
        <v>125-150%</v>
      </c>
      <c r="N651" s="6">
        <f>MIN(H651,G651)*INDEX('2018_commission_structure-Start'!$A$21:$I$24,MATCH(calcs!$D651,'2018_commission_structure-Start'!$A$21:$A$24,0),MATCH(calcs!N$1,'2018_commission_structure-Start'!$A$21:$I$21,0))</f>
        <v>112500</v>
      </c>
      <c r="O651" s="2">
        <f>IF($G651&gt;H651,MIN($G651-H651,I651-H651)*INDEX('2018_commission_structure-Start'!$A$21:$I$24,MATCH(calcs!$D651,'2018_commission_structure-Start'!$A$21:$A$24,0),MATCH(calcs!O$1,'2018_commission_structure-Start'!$A$21:$I$21,0)),0)</f>
        <v>35625</v>
      </c>
      <c r="P651" s="2">
        <f>IF($G651&gt;I651,MIN($G651-I651,J651-I651)*INDEX('2018_commission_structure-Start'!$A$21:$I$24,MATCH(calcs!$D651,'2018_commission_structure-Start'!$A$21:$A$24,0),MATCH(calcs!P$1,'2018_commission_structure-Start'!$A$21:$I$21,0)),0)</f>
        <v>4434.8600000000006</v>
      </c>
      <c r="Q651" s="2">
        <f>IF($G651&gt;J651,MIN($G651-J651,K651-J651)*INDEX('2018_commission_structure-Start'!$A$21:$I$24,MATCH(calcs!$D651,'2018_commission_structure-Start'!$A$21:$A$24,0),MATCH(calcs!Q$1,'2018_commission_structure-Start'!$A$21:$I$21,0)),0)</f>
        <v>0</v>
      </c>
      <c r="R651" s="6">
        <f>IF(G651&gt;K651,(G651-K651)*INDEX('2018_commission_structure-Start'!$A$21:$I$24,MATCH(calcs!$D651,'2018_commission_structure-Start'!$A$21:$A$24,0),MATCH(calcs!R$1,'2018_commission_structure-Start'!$A$21:$I$21,0)),0)</f>
        <v>0</v>
      </c>
      <c r="S651" s="6">
        <f t="shared" si="76"/>
        <v>152559.85999999999</v>
      </c>
      <c r="T651" s="6">
        <f t="shared" si="72"/>
        <v>273379.86</v>
      </c>
    </row>
    <row r="652" spans="1:20" x14ac:dyDescent="0.3">
      <c r="A652">
        <v>6321654205</v>
      </c>
      <c r="B652" t="s">
        <v>691</v>
      </c>
      <c r="C652" t="s">
        <v>1269</v>
      </c>
      <c r="D652" t="s">
        <v>29</v>
      </c>
      <c r="E652" s="2">
        <v>78338</v>
      </c>
      <c r="F652">
        <f>COUNTIF(deals_closed!D:D,base_salary!A652)</f>
        <v>18</v>
      </c>
      <c r="G652" s="2">
        <f>SUMIF(deals_closed!D:D,calcs!A652,deals_closed!C:C)</f>
        <v>732828</v>
      </c>
      <c r="H652" s="2">
        <f>VLOOKUP(D652,'2018_commission_structure-Start'!$A$21:$I$24,9,FALSE)</f>
        <v>600000</v>
      </c>
      <c r="I652" s="6">
        <f t="shared" si="73"/>
        <v>750000</v>
      </c>
      <c r="J652" s="9">
        <f t="shared" si="74"/>
        <v>900000</v>
      </c>
      <c r="K652" s="9">
        <f t="shared" si="75"/>
        <v>1200000</v>
      </c>
      <c r="L652" s="8">
        <f t="shared" si="70"/>
        <v>1.2213799999999999</v>
      </c>
      <c r="M652" t="str">
        <f t="shared" si="71"/>
        <v>100-125%</v>
      </c>
      <c r="N652" s="6">
        <f>MIN(H652,G652)*INDEX('2018_commission_structure-Start'!$A$21:$I$24,MATCH(calcs!$D652,'2018_commission_structure-Start'!$A$21:$A$24,0),MATCH(calcs!N$1,'2018_commission_structure-Start'!$A$21:$I$21,0))</f>
        <v>78000</v>
      </c>
      <c r="O652" s="2">
        <f>IF($G652&gt;H652,MIN($G652-H652,I652-H652)*INDEX('2018_commission_structure-Start'!$A$21:$I$24,MATCH(calcs!$D652,'2018_commission_structure-Start'!$A$21:$A$24,0),MATCH(calcs!O$1,'2018_commission_structure-Start'!$A$21:$I$21,0)),0)</f>
        <v>22580.760000000002</v>
      </c>
      <c r="P652" s="2">
        <f>IF($G652&gt;I652,MIN($G652-I652,J652-I652)*INDEX('2018_commission_structure-Start'!$A$21:$I$24,MATCH(calcs!$D652,'2018_commission_structure-Start'!$A$21:$A$24,0),MATCH(calcs!P$1,'2018_commission_structure-Start'!$A$21:$I$21,0)),0)</f>
        <v>0</v>
      </c>
      <c r="Q652" s="2">
        <f>IF($G652&gt;J652,MIN($G652-J652,K652-J652)*INDEX('2018_commission_structure-Start'!$A$21:$I$24,MATCH(calcs!$D652,'2018_commission_structure-Start'!$A$21:$A$24,0),MATCH(calcs!Q$1,'2018_commission_structure-Start'!$A$21:$I$21,0)),0)</f>
        <v>0</v>
      </c>
      <c r="R652" s="6">
        <f>IF(G652&gt;K652,(G652-K652)*INDEX('2018_commission_structure-Start'!$A$21:$I$24,MATCH(calcs!$D652,'2018_commission_structure-Start'!$A$21:$A$24,0),MATCH(calcs!R$1,'2018_commission_structure-Start'!$A$21:$I$21,0)),0)</f>
        <v>0</v>
      </c>
      <c r="S652" s="6">
        <f t="shared" si="76"/>
        <v>100580.76000000001</v>
      </c>
      <c r="T652" s="6">
        <f t="shared" si="72"/>
        <v>178918.76</v>
      </c>
    </row>
    <row r="653" spans="1:20" x14ac:dyDescent="0.3">
      <c r="A653">
        <v>3016741628</v>
      </c>
      <c r="B653" t="s">
        <v>1270</v>
      </c>
      <c r="C653" t="s">
        <v>1271</v>
      </c>
      <c r="D653" t="s">
        <v>10</v>
      </c>
      <c r="E653" s="2">
        <v>122851</v>
      </c>
      <c r="F653">
        <f>COUNTIF(deals_closed!D:D,base_salary!A653)</f>
        <v>22</v>
      </c>
      <c r="G653" s="2">
        <f>SUMIF(deals_closed!D:D,calcs!A653,deals_closed!C:C)</f>
        <v>854591</v>
      </c>
      <c r="H653" s="2">
        <f>VLOOKUP(D653,'2018_commission_structure-Start'!$A$21:$I$24,9,FALSE)</f>
        <v>750000</v>
      </c>
      <c r="I653" s="6">
        <f t="shared" si="73"/>
        <v>937500</v>
      </c>
      <c r="J653" s="9">
        <f t="shared" si="74"/>
        <v>1125000</v>
      </c>
      <c r="K653" s="9">
        <f t="shared" si="75"/>
        <v>1500000</v>
      </c>
      <c r="L653" s="8">
        <f t="shared" si="70"/>
        <v>1.1394546666666667</v>
      </c>
      <c r="M653" t="str">
        <f t="shared" si="71"/>
        <v>100-125%</v>
      </c>
      <c r="N653" s="6">
        <f>MIN(H653,G653)*INDEX('2018_commission_structure-Start'!$A$21:$I$24,MATCH(calcs!$D653,'2018_commission_structure-Start'!$A$21:$A$24,0),MATCH(calcs!N$1,'2018_commission_structure-Start'!$A$21:$I$21,0))</f>
        <v>112500</v>
      </c>
      <c r="O653" s="2">
        <f>IF($G653&gt;H653,MIN($G653-H653,I653-H653)*INDEX('2018_commission_structure-Start'!$A$21:$I$24,MATCH(calcs!$D653,'2018_commission_structure-Start'!$A$21:$A$24,0),MATCH(calcs!O$1,'2018_commission_structure-Start'!$A$21:$I$21,0)),0)</f>
        <v>19872.29</v>
      </c>
      <c r="P653" s="2">
        <f>IF($G653&gt;I653,MIN($G653-I653,J653-I653)*INDEX('2018_commission_structure-Start'!$A$21:$I$24,MATCH(calcs!$D653,'2018_commission_structure-Start'!$A$21:$A$24,0),MATCH(calcs!P$1,'2018_commission_structure-Start'!$A$21:$I$21,0)),0)</f>
        <v>0</v>
      </c>
      <c r="Q653" s="2">
        <f>IF($G653&gt;J653,MIN($G653-J653,K653-J653)*INDEX('2018_commission_structure-Start'!$A$21:$I$24,MATCH(calcs!$D653,'2018_commission_structure-Start'!$A$21:$A$24,0),MATCH(calcs!Q$1,'2018_commission_structure-Start'!$A$21:$I$21,0)),0)</f>
        <v>0</v>
      </c>
      <c r="R653" s="6">
        <f>IF(G653&gt;K653,(G653-K653)*INDEX('2018_commission_structure-Start'!$A$21:$I$24,MATCH(calcs!$D653,'2018_commission_structure-Start'!$A$21:$A$24,0),MATCH(calcs!R$1,'2018_commission_structure-Start'!$A$21:$I$21,0)),0)</f>
        <v>0</v>
      </c>
      <c r="S653" s="6">
        <f t="shared" si="76"/>
        <v>132372.29</v>
      </c>
      <c r="T653" s="6">
        <f t="shared" si="72"/>
        <v>255223.29</v>
      </c>
    </row>
    <row r="654" spans="1:20" x14ac:dyDescent="0.3">
      <c r="A654">
        <v>7938954179</v>
      </c>
      <c r="B654" t="s">
        <v>1272</v>
      </c>
      <c r="C654" t="s">
        <v>1273</v>
      </c>
      <c r="D654" t="s">
        <v>7</v>
      </c>
      <c r="E654" s="2">
        <v>44924</v>
      </c>
      <c r="F654">
        <f>COUNTIF(deals_closed!D:D,base_salary!A654)</f>
        <v>15</v>
      </c>
      <c r="G654" s="2">
        <f>SUMIF(deals_closed!D:D,calcs!A654,deals_closed!C:C)</f>
        <v>588871</v>
      </c>
      <c r="H654" s="2">
        <f>VLOOKUP(D654,'2018_commission_structure-Start'!$A$21:$I$24,9,FALSE)</f>
        <v>500000</v>
      </c>
      <c r="I654" s="6">
        <f t="shared" si="73"/>
        <v>625000</v>
      </c>
      <c r="J654" s="9">
        <f t="shared" si="74"/>
        <v>750000</v>
      </c>
      <c r="K654" s="9">
        <f t="shared" si="75"/>
        <v>1000000</v>
      </c>
      <c r="L654" s="8">
        <f t="shared" si="70"/>
        <v>1.1777420000000001</v>
      </c>
      <c r="M654" t="str">
        <f t="shared" si="71"/>
        <v>100-125%</v>
      </c>
      <c r="N654" s="6">
        <f>MIN(H654,G654)*INDEX('2018_commission_structure-Start'!$A$21:$I$24,MATCH(calcs!$D654,'2018_commission_structure-Start'!$A$21:$A$24,0),MATCH(calcs!N$1,'2018_commission_structure-Start'!$A$21:$I$21,0))</f>
        <v>50000</v>
      </c>
      <c r="O654" s="2">
        <f>IF($G654&gt;H654,MIN($G654-H654,I654-H654)*INDEX('2018_commission_structure-Start'!$A$21:$I$24,MATCH(calcs!$D654,'2018_commission_structure-Start'!$A$21:$A$24,0),MATCH(calcs!O$1,'2018_commission_structure-Start'!$A$21:$I$21,0)),0)</f>
        <v>13330.65</v>
      </c>
      <c r="P654" s="2">
        <f>IF($G654&gt;I654,MIN($G654-I654,J654-I654)*INDEX('2018_commission_structure-Start'!$A$21:$I$24,MATCH(calcs!$D654,'2018_commission_structure-Start'!$A$21:$A$24,0),MATCH(calcs!P$1,'2018_commission_structure-Start'!$A$21:$I$21,0)),0)</f>
        <v>0</v>
      </c>
      <c r="Q654" s="2">
        <f>IF($G654&gt;J654,MIN($G654-J654,K654-J654)*INDEX('2018_commission_structure-Start'!$A$21:$I$24,MATCH(calcs!$D654,'2018_commission_structure-Start'!$A$21:$A$24,0),MATCH(calcs!Q$1,'2018_commission_structure-Start'!$A$21:$I$21,0)),0)</f>
        <v>0</v>
      </c>
      <c r="R654" s="6">
        <f>IF(G654&gt;K654,(G654-K654)*INDEX('2018_commission_structure-Start'!$A$21:$I$24,MATCH(calcs!$D654,'2018_commission_structure-Start'!$A$21:$A$24,0),MATCH(calcs!R$1,'2018_commission_structure-Start'!$A$21:$I$21,0)),0)</f>
        <v>0</v>
      </c>
      <c r="S654" s="6">
        <f t="shared" si="76"/>
        <v>63330.65</v>
      </c>
      <c r="T654" s="6">
        <f t="shared" si="72"/>
        <v>108254.65</v>
      </c>
    </row>
    <row r="655" spans="1:20" x14ac:dyDescent="0.3">
      <c r="A655">
        <v>7866715386</v>
      </c>
      <c r="B655" t="s">
        <v>1274</v>
      </c>
      <c r="C655" t="s">
        <v>1275</v>
      </c>
      <c r="D655" t="s">
        <v>29</v>
      </c>
      <c r="E655" s="2">
        <v>62143</v>
      </c>
      <c r="F655">
        <f>COUNTIF(deals_closed!D:D,base_salary!A655)</f>
        <v>27</v>
      </c>
      <c r="G655" s="2">
        <f>SUMIF(deals_closed!D:D,calcs!A655,deals_closed!C:C)</f>
        <v>981577</v>
      </c>
      <c r="H655" s="2">
        <f>VLOOKUP(D655,'2018_commission_structure-Start'!$A$21:$I$24,9,FALSE)</f>
        <v>600000</v>
      </c>
      <c r="I655" s="6">
        <f t="shared" si="73"/>
        <v>750000</v>
      </c>
      <c r="J655" s="9">
        <f t="shared" si="74"/>
        <v>900000</v>
      </c>
      <c r="K655" s="9">
        <f t="shared" si="75"/>
        <v>1200000</v>
      </c>
      <c r="L655" s="8">
        <f t="shared" si="70"/>
        <v>1.6359616666666668</v>
      </c>
      <c r="M655" t="str">
        <f t="shared" si="71"/>
        <v>150-200%</v>
      </c>
      <c r="N655" s="6">
        <f>MIN(H655,G655)*INDEX('2018_commission_structure-Start'!$A$21:$I$24,MATCH(calcs!$D655,'2018_commission_structure-Start'!$A$21:$A$24,0),MATCH(calcs!N$1,'2018_commission_structure-Start'!$A$21:$I$21,0))</f>
        <v>78000</v>
      </c>
      <c r="O655" s="2">
        <f>IF($G655&gt;H655,MIN($G655-H655,I655-H655)*INDEX('2018_commission_structure-Start'!$A$21:$I$24,MATCH(calcs!$D655,'2018_commission_structure-Start'!$A$21:$A$24,0),MATCH(calcs!O$1,'2018_commission_structure-Start'!$A$21:$I$21,0)),0)</f>
        <v>25500.000000000004</v>
      </c>
      <c r="P655" s="2">
        <f>IF($G655&gt;I655,MIN($G655-I655,J655-I655)*INDEX('2018_commission_structure-Start'!$A$21:$I$24,MATCH(calcs!$D655,'2018_commission_structure-Start'!$A$21:$A$24,0),MATCH(calcs!P$1,'2018_commission_structure-Start'!$A$21:$I$21,0)),0)</f>
        <v>31500</v>
      </c>
      <c r="Q655" s="2">
        <f>IF($G655&gt;J655,MIN($G655-J655,K655-J655)*INDEX('2018_commission_structure-Start'!$A$21:$I$24,MATCH(calcs!$D655,'2018_commission_structure-Start'!$A$21:$A$24,0),MATCH(calcs!Q$1,'2018_commission_structure-Start'!$A$21:$I$21,0)),0)</f>
        <v>21210.02</v>
      </c>
      <c r="R655" s="6">
        <f>IF(G655&gt;K655,(G655-K655)*INDEX('2018_commission_structure-Start'!$A$21:$I$24,MATCH(calcs!$D655,'2018_commission_structure-Start'!$A$21:$A$24,0),MATCH(calcs!R$1,'2018_commission_structure-Start'!$A$21:$I$21,0)),0)</f>
        <v>0</v>
      </c>
      <c r="S655" s="6">
        <f t="shared" si="76"/>
        <v>156210.01999999999</v>
      </c>
      <c r="T655" s="6">
        <f t="shared" si="72"/>
        <v>218353.02</v>
      </c>
    </row>
    <row r="656" spans="1:20" x14ac:dyDescent="0.3">
      <c r="A656">
        <v>7286297414</v>
      </c>
      <c r="B656" t="s">
        <v>1060</v>
      </c>
      <c r="C656" t="s">
        <v>1276</v>
      </c>
      <c r="D656" t="s">
        <v>7</v>
      </c>
      <c r="E656" s="2">
        <v>47678</v>
      </c>
      <c r="F656">
        <f>COUNTIF(deals_closed!D:D,base_salary!A656)</f>
        <v>23</v>
      </c>
      <c r="G656" s="2">
        <f>SUMIF(deals_closed!D:D,calcs!A656,deals_closed!C:C)</f>
        <v>835659</v>
      </c>
      <c r="H656" s="2">
        <f>VLOOKUP(D656,'2018_commission_structure-Start'!$A$21:$I$24,9,FALSE)</f>
        <v>500000</v>
      </c>
      <c r="I656" s="6">
        <f t="shared" si="73"/>
        <v>625000</v>
      </c>
      <c r="J656" s="9">
        <f t="shared" si="74"/>
        <v>750000</v>
      </c>
      <c r="K656" s="9">
        <f t="shared" si="75"/>
        <v>1000000</v>
      </c>
      <c r="L656" s="8">
        <f t="shared" si="70"/>
        <v>1.6713180000000001</v>
      </c>
      <c r="M656" t="str">
        <f t="shared" si="71"/>
        <v>150-200%</v>
      </c>
      <c r="N656" s="6">
        <f>MIN(H656,G656)*INDEX('2018_commission_structure-Start'!$A$21:$I$24,MATCH(calcs!$D656,'2018_commission_structure-Start'!$A$21:$A$24,0),MATCH(calcs!N$1,'2018_commission_structure-Start'!$A$21:$I$21,0))</f>
        <v>50000</v>
      </c>
      <c r="O656" s="2">
        <f>IF($G656&gt;H656,MIN($G656-H656,I656-H656)*INDEX('2018_commission_structure-Start'!$A$21:$I$24,MATCH(calcs!$D656,'2018_commission_structure-Start'!$A$21:$A$24,0),MATCH(calcs!O$1,'2018_commission_structure-Start'!$A$21:$I$21,0)),0)</f>
        <v>18750</v>
      </c>
      <c r="P656" s="2">
        <f>IF($G656&gt;I656,MIN($G656-I656,J656-I656)*INDEX('2018_commission_structure-Start'!$A$21:$I$24,MATCH(calcs!$D656,'2018_commission_structure-Start'!$A$21:$A$24,0),MATCH(calcs!P$1,'2018_commission_structure-Start'!$A$21:$I$21,0)),0)</f>
        <v>22500</v>
      </c>
      <c r="Q656" s="2">
        <f>IF($G656&gt;J656,MIN($G656-J656,K656-J656)*INDEX('2018_commission_structure-Start'!$A$21:$I$24,MATCH(calcs!$D656,'2018_commission_structure-Start'!$A$21:$A$24,0),MATCH(calcs!Q$1,'2018_commission_structure-Start'!$A$21:$I$21,0)),0)</f>
        <v>18844.98</v>
      </c>
      <c r="R656" s="6">
        <f>IF(G656&gt;K656,(G656-K656)*INDEX('2018_commission_structure-Start'!$A$21:$I$24,MATCH(calcs!$D656,'2018_commission_structure-Start'!$A$21:$A$24,0),MATCH(calcs!R$1,'2018_commission_structure-Start'!$A$21:$I$21,0)),0)</f>
        <v>0</v>
      </c>
      <c r="S656" s="6">
        <f t="shared" si="76"/>
        <v>110094.98</v>
      </c>
      <c r="T656" s="6">
        <f t="shared" si="72"/>
        <v>157772.97999999998</v>
      </c>
    </row>
    <row r="657" spans="1:20" x14ac:dyDescent="0.3">
      <c r="A657">
        <v>3867281491</v>
      </c>
      <c r="B657" t="s">
        <v>691</v>
      </c>
      <c r="C657" t="s">
        <v>1277</v>
      </c>
      <c r="D657" t="s">
        <v>7</v>
      </c>
      <c r="E657" s="2">
        <v>44350</v>
      </c>
      <c r="F657">
        <f>COUNTIF(deals_closed!D:D,base_salary!A657)</f>
        <v>19</v>
      </c>
      <c r="G657" s="2">
        <f>SUMIF(deals_closed!D:D,calcs!A657,deals_closed!C:C)</f>
        <v>722389</v>
      </c>
      <c r="H657" s="2">
        <f>VLOOKUP(D657,'2018_commission_structure-Start'!$A$21:$I$24,9,FALSE)</f>
        <v>500000</v>
      </c>
      <c r="I657" s="6">
        <f t="shared" si="73"/>
        <v>625000</v>
      </c>
      <c r="J657" s="9">
        <f t="shared" si="74"/>
        <v>750000</v>
      </c>
      <c r="K657" s="9">
        <f t="shared" si="75"/>
        <v>1000000</v>
      </c>
      <c r="L657" s="8">
        <f t="shared" si="70"/>
        <v>1.4447779999999999</v>
      </c>
      <c r="M657" t="str">
        <f t="shared" si="71"/>
        <v>125-150%</v>
      </c>
      <c r="N657" s="6">
        <f>MIN(H657,G657)*INDEX('2018_commission_structure-Start'!$A$21:$I$24,MATCH(calcs!$D657,'2018_commission_structure-Start'!$A$21:$A$24,0),MATCH(calcs!N$1,'2018_commission_structure-Start'!$A$21:$I$21,0))</f>
        <v>50000</v>
      </c>
      <c r="O657" s="2">
        <f>IF($G657&gt;H657,MIN($G657-H657,I657-H657)*INDEX('2018_commission_structure-Start'!$A$21:$I$24,MATCH(calcs!$D657,'2018_commission_structure-Start'!$A$21:$A$24,0),MATCH(calcs!O$1,'2018_commission_structure-Start'!$A$21:$I$21,0)),0)</f>
        <v>18750</v>
      </c>
      <c r="P657" s="2">
        <f>IF($G657&gt;I657,MIN($G657-I657,J657-I657)*INDEX('2018_commission_structure-Start'!$A$21:$I$24,MATCH(calcs!$D657,'2018_commission_structure-Start'!$A$21:$A$24,0),MATCH(calcs!P$1,'2018_commission_structure-Start'!$A$21:$I$21,0)),0)</f>
        <v>17530.02</v>
      </c>
      <c r="Q657" s="2">
        <f>IF($G657&gt;J657,MIN($G657-J657,K657-J657)*INDEX('2018_commission_structure-Start'!$A$21:$I$24,MATCH(calcs!$D657,'2018_commission_structure-Start'!$A$21:$A$24,0),MATCH(calcs!Q$1,'2018_commission_structure-Start'!$A$21:$I$21,0)),0)</f>
        <v>0</v>
      </c>
      <c r="R657" s="6">
        <f>IF(G657&gt;K657,(G657-K657)*INDEX('2018_commission_structure-Start'!$A$21:$I$24,MATCH(calcs!$D657,'2018_commission_structure-Start'!$A$21:$A$24,0),MATCH(calcs!R$1,'2018_commission_structure-Start'!$A$21:$I$21,0)),0)</f>
        <v>0</v>
      </c>
      <c r="S657" s="6">
        <f t="shared" si="76"/>
        <v>86280.02</v>
      </c>
      <c r="T657" s="6">
        <f t="shared" si="72"/>
        <v>130630.02</v>
      </c>
    </row>
    <row r="658" spans="1:20" x14ac:dyDescent="0.3">
      <c r="A658">
        <v>9726268931</v>
      </c>
      <c r="B658" t="s">
        <v>1278</v>
      </c>
      <c r="C658" t="s">
        <v>1279</v>
      </c>
      <c r="D658" t="s">
        <v>29</v>
      </c>
      <c r="E658" s="2">
        <v>66956</v>
      </c>
      <c r="F658">
        <f>COUNTIF(deals_closed!D:D,base_salary!A658)</f>
        <v>19</v>
      </c>
      <c r="G658" s="2">
        <f>SUMIF(deals_closed!D:D,calcs!A658,deals_closed!C:C)</f>
        <v>676097</v>
      </c>
      <c r="H658" s="2">
        <f>VLOOKUP(D658,'2018_commission_structure-Start'!$A$21:$I$24,9,FALSE)</f>
        <v>600000</v>
      </c>
      <c r="I658" s="6">
        <f t="shared" si="73"/>
        <v>750000</v>
      </c>
      <c r="J658" s="9">
        <f t="shared" si="74"/>
        <v>900000</v>
      </c>
      <c r="K658" s="9">
        <f t="shared" si="75"/>
        <v>1200000</v>
      </c>
      <c r="L658" s="8">
        <f t="shared" si="70"/>
        <v>1.1268283333333333</v>
      </c>
      <c r="M658" t="str">
        <f t="shared" si="71"/>
        <v>100-125%</v>
      </c>
      <c r="N658" s="6">
        <f>MIN(H658,G658)*INDEX('2018_commission_structure-Start'!$A$21:$I$24,MATCH(calcs!$D658,'2018_commission_structure-Start'!$A$21:$A$24,0),MATCH(calcs!N$1,'2018_commission_structure-Start'!$A$21:$I$21,0))</f>
        <v>78000</v>
      </c>
      <c r="O658" s="2">
        <f>IF($G658&gt;H658,MIN($G658-H658,I658-H658)*INDEX('2018_commission_structure-Start'!$A$21:$I$24,MATCH(calcs!$D658,'2018_commission_structure-Start'!$A$21:$A$24,0),MATCH(calcs!O$1,'2018_commission_structure-Start'!$A$21:$I$21,0)),0)</f>
        <v>12936.490000000002</v>
      </c>
      <c r="P658" s="2">
        <f>IF($G658&gt;I658,MIN($G658-I658,J658-I658)*INDEX('2018_commission_structure-Start'!$A$21:$I$24,MATCH(calcs!$D658,'2018_commission_structure-Start'!$A$21:$A$24,0),MATCH(calcs!P$1,'2018_commission_structure-Start'!$A$21:$I$21,0)),0)</f>
        <v>0</v>
      </c>
      <c r="Q658" s="2">
        <f>IF($G658&gt;J658,MIN($G658-J658,K658-J658)*INDEX('2018_commission_structure-Start'!$A$21:$I$24,MATCH(calcs!$D658,'2018_commission_structure-Start'!$A$21:$A$24,0),MATCH(calcs!Q$1,'2018_commission_structure-Start'!$A$21:$I$21,0)),0)</f>
        <v>0</v>
      </c>
      <c r="R658" s="6">
        <f>IF(G658&gt;K658,(G658-K658)*INDEX('2018_commission_structure-Start'!$A$21:$I$24,MATCH(calcs!$D658,'2018_commission_structure-Start'!$A$21:$A$24,0),MATCH(calcs!R$1,'2018_commission_structure-Start'!$A$21:$I$21,0)),0)</f>
        <v>0</v>
      </c>
      <c r="S658" s="6">
        <f t="shared" si="76"/>
        <v>90936.49</v>
      </c>
      <c r="T658" s="6">
        <f t="shared" si="72"/>
        <v>157892.49</v>
      </c>
    </row>
    <row r="659" spans="1:20" x14ac:dyDescent="0.3">
      <c r="A659">
        <v>4235594176</v>
      </c>
      <c r="B659" t="s">
        <v>1280</v>
      </c>
      <c r="C659" t="s">
        <v>1281</v>
      </c>
      <c r="D659" t="s">
        <v>7</v>
      </c>
      <c r="E659" s="2">
        <v>56533</v>
      </c>
      <c r="F659">
        <f>COUNTIF(deals_closed!D:D,base_salary!A659)</f>
        <v>20</v>
      </c>
      <c r="G659" s="2">
        <f>SUMIF(deals_closed!D:D,calcs!A659,deals_closed!C:C)</f>
        <v>751419</v>
      </c>
      <c r="H659" s="2">
        <f>VLOOKUP(D659,'2018_commission_structure-Start'!$A$21:$I$24,9,FALSE)</f>
        <v>500000</v>
      </c>
      <c r="I659" s="6">
        <f t="shared" si="73"/>
        <v>625000</v>
      </c>
      <c r="J659" s="9">
        <f t="shared" si="74"/>
        <v>750000</v>
      </c>
      <c r="K659" s="9">
        <f t="shared" si="75"/>
        <v>1000000</v>
      </c>
      <c r="L659" s="8">
        <f t="shared" si="70"/>
        <v>1.5028379999999999</v>
      </c>
      <c r="M659" t="str">
        <f t="shared" si="71"/>
        <v>150-200%</v>
      </c>
      <c r="N659" s="6">
        <f>MIN(H659,G659)*INDEX('2018_commission_structure-Start'!$A$21:$I$24,MATCH(calcs!$D659,'2018_commission_structure-Start'!$A$21:$A$24,0),MATCH(calcs!N$1,'2018_commission_structure-Start'!$A$21:$I$21,0))</f>
        <v>50000</v>
      </c>
      <c r="O659" s="2">
        <f>IF($G659&gt;H659,MIN($G659-H659,I659-H659)*INDEX('2018_commission_structure-Start'!$A$21:$I$24,MATCH(calcs!$D659,'2018_commission_structure-Start'!$A$21:$A$24,0),MATCH(calcs!O$1,'2018_commission_structure-Start'!$A$21:$I$21,0)),0)</f>
        <v>18750</v>
      </c>
      <c r="P659" s="2">
        <f>IF($G659&gt;I659,MIN($G659-I659,J659-I659)*INDEX('2018_commission_structure-Start'!$A$21:$I$24,MATCH(calcs!$D659,'2018_commission_structure-Start'!$A$21:$A$24,0),MATCH(calcs!P$1,'2018_commission_structure-Start'!$A$21:$I$21,0)),0)</f>
        <v>22500</v>
      </c>
      <c r="Q659" s="2">
        <f>IF($G659&gt;J659,MIN($G659-J659,K659-J659)*INDEX('2018_commission_structure-Start'!$A$21:$I$24,MATCH(calcs!$D659,'2018_commission_structure-Start'!$A$21:$A$24,0),MATCH(calcs!Q$1,'2018_commission_structure-Start'!$A$21:$I$21,0)),0)</f>
        <v>312.18</v>
      </c>
      <c r="R659" s="6">
        <f>IF(G659&gt;K659,(G659-K659)*INDEX('2018_commission_structure-Start'!$A$21:$I$24,MATCH(calcs!$D659,'2018_commission_structure-Start'!$A$21:$A$24,0),MATCH(calcs!R$1,'2018_commission_structure-Start'!$A$21:$I$21,0)),0)</f>
        <v>0</v>
      </c>
      <c r="S659" s="6">
        <f t="shared" si="76"/>
        <v>91562.18</v>
      </c>
      <c r="T659" s="6">
        <f t="shared" si="72"/>
        <v>148095.18</v>
      </c>
    </row>
    <row r="660" spans="1:20" x14ac:dyDescent="0.3">
      <c r="A660">
        <v>5405945366</v>
      </c>
      <c r="B660" t="s">
        <v>1282</v>
      </c>
      <c r="C660" t="s">
        <v>1283</v>
      </c>
      <c r="D660" t="s">
        <v>29</v>
      </c>
      <c r="E660" s="2">
        <v>68841</v>
      </c>
      <c r="F660">
        <f>COUNTIF(deals_closed!D:D,base_salary!A660)</f>
        <v>16</v>
      </c>
      <c r="G660" s="2">
        <f>SUMIF(deals_closed!D:D,calcs!A660,deals_closed!C:C)</f>
        <v>585898</v>
      </c>
      <c r="H660" s="2">
        <f>VLOOKUP(D660,'2018_commission_structure-Start'!$A$21:$I$24,9,FALSE)</f>
        <v>600000</v>
      </c>
      <c r="I660" s="6">
        <f t="shared" si="73"/>
        <v>750000</v>
      </c>
      <c r="J660" s="9">
        <f t="shared" si="74"/>
        <v>900000</v>
      </c>
      <c r="K660" s="9">
        <f t="shared" si="75"/>
        <v>1200000</v>
      </c>
      <c r="L660" s="8">
        <f t="shared" si="70"/>
        <v>0.97649666666666668</v>
      </c>
      <c r="M660" t="str">
        <f t="shared" si="71"/>
        <v>0-100%</v>
      </c>
      <c r="N660" s="6">
        <f>MIN(H660,G660)*INDEX('2018_commission_structure-Start'!$A$21:$I$24,MATCH(calcs!$D660,'2018_commission_structure-Start'!$A$21:$A$24,0),MATCH(calcs!N$1,'2018_commission_structure-Start'!$A$21:$I$21,0))</f>
        <v>76166.740000000005</v>
      </c>
      <c r="O660" s="2">
        <f>IF($G660&gt;H660,MIN($G660-H660,I660-H660)*INDEX('2018_commission_structure-Start'!$A$21:$I$24,MATCH(calcs!$D660,'2018_commission_structure-Start'!$A$21:$A$24,0),MATCH(calcs!O$1,'2018_commission_structure-Start'!$A$21:$I$21,0)),0)</f>
        <v>0</v>
      </c>
      <c r="P660" s="2">
        <f>IF($G660&gt;I660,MIN($G660-I660,J660-I660)*INDEX('2018_commission_structure-Start'!$A$21:$I$24,MATCH(calcs!$D660,'2018_commission_structure-Start'!$A$21:$A$24,0),MATCH(calcs!P$1,'2018_commission_structure-Start'!$A$21:$I$21,0)),0)</f>
        <v>0</v>
      </c>
      <c r="Q660" s="2">
        <f>IF($G660&gt;J660,MIN($G660-J660,K660-J660)*INDEX('2018_commission_structure-Start'!$A$21:$I$24,MATCH(calcs!$D660,'2018_commission_structure-Start'!$A$21:$A$24,0),MATCH(calcs!Q$1,'2018_commission_structure-Start'!$A$21:$I$21,0)),0)</f>
        <v>0</v>
      </c>
      <c r="R660" s="6">
        <f>IF(G660&gt;K660,(G660-K660)*INDEX('2018_commission_structure-Start'!$A$21:$I$24,MATCH(calcs!$D660,'2018_commission_structure-Start'!$A$21:$A$24,0),MATCH(calcs!R$1,'2018_commission_structure-Start'!$A$21:$I$21,0)),0)</f>
        <v>0</v>
      </c>
      <c r="S660" s="6">
        <f t="shared" si="76"/>
        <v>76166.740000000005</v>
      </c>
      <c r="T660" s="6">
        <f t="shared" si="72"/>
        <v>145007.74</v>
      </c>
    </row>
    <row r="661" spans="1:20" x14ac:dyDescent="0.3">
      <c r="A661">
        <v>7453397081</v>
      </c>
      <c r="B661" t="s">
        <v>1284</v>
      </c>
      <c r="C661" t="s">
        <v>1285</v>
      </c>
      <c r="D661" t="s">
        <v>10</v>
      </c>
      <c r="E661" s="2">
        <v>88012</v>
      </c>
      <c r="F661">
        <f>COUNTIF(deals_closed!D:D,base_salary!A661)</f>
        <v>13</v>
      </c>
      <c r="G661" s="2">
        <f>SUMIF(deals_closed!D:D,calcs!A661,deals_closed!C:C)</f>
        <v>432502</v>
      </c>
      <c r="H661" s="2">
        <f>VLOOKUP(D661,'2018_commission_structure-Start'!$A$21:$I$24,9,FALSE)</f>
        <v>750000</v>
      </c>
      <c r="I661" s="6">
        <f t="shared" si="73"/>
        <v>937500</v>
      </c>
      <c r="J661" s="9">
        <f t="shared" si="74"/>
        <v>1125000</v>
      </c>
      <c r="K661" s="9">
        <f t="shared" si="75"/>
        <v>1500000</v>
      </c>
      <c r="L661" s="8">
        <f t="shared" si="70"/>
        <v>0.57666933333333337</v>
      </c>
      <c r="M661" t="str">
        <f t="shared" si="71"/>
        <v>0-100%</v>
      </c>
      <c r="N661" s="6">
        <f>MIN(H661,G661)*INDEX('2018_commission_structure-Start'!$A$21:$I$24,MATCH(calcs!$D661,'2018_commission_structure-Start'!$A$21:$A$24,0),MATCH(calcs!N$1,'2018_commission_structure-Start'!$A$21:$I$21,0))</f>
        <v>64875.299999999996</v>
      </c>
      <c r="O661" s="2">
        <f>IF($G661&gt;H661,MIN($G661-H661,I661-H661)*INDEX('2018_commission_structure-Start'!$A$21:$I$24,MATCH(calcs!$D661,'2018_commission_structure-Start'!$A$21:$A$24,0),MATCH(calcs!O$1,'2018_commission_structure-Start'!$A$21:$I$21,0)),0)</f>
        <v>0</v>
      </c>
      <c r="P661" s="2">
        <f>IF($G661&gt;I661,MIN($G661-I661,J661-I661)*INDEX('2018_commission_structure-Start'!$A$21:$I$24,MATCH(calcs!$D661,'2018_commission_structure-Start'!$A$21:$A$24,0),MATCH(calcs!P$1,'2018_commission_structure-Start'!$A$21:$I$21,0)),0)</f>
        <v>0</v>
      </c>
      <c r="Q661" s="2">
        <f>IF($G661&gt;J661,MIN($G661-J661,K661-J661)*INDEX('2018_commission_structure-Start'!$A$21:$I$24,MATCH(calcs!$D661,'2018_commission_structure-Start'!$A$21:$A$24,0),MATCH(calcs!Q$1,'2018_commission_structure-Start'!$A$21:$I$21,0)),0)</f>
        <v>0</v>
      </c>
      <c r="R661" s="6">
        <f>IF(G661&gt;K661,(G661-K661)*INDEX('2018_commission_structure-Start'!$A$21:$I$24,MATCH(calcs!$D661,'2018_commission_structure-Start'!$A$21:$A$24,0),MATCH(calcs!R$1,'2018_commission_structure-Start'!$A$21:$I$21,0)),0)</f>
        <v>0</v>
      </c>
      <c r="S661" s="6">
        <f t="shared" si="76"/>
        <v>64875.299999999996</v>
      </c>
      <c r="T661" s="6">
        <f t="shared" si="72"/>
        <v>152887.29999999999</v>
      </c>
    </row>
    <row r="662" spans="1:20" x14ac:dyDescent="0.3">
      <c r="A662">
        <v>7268478941</v>
      </c>
      <c r="B662" t="s">
        <v>1286</v>
      </c>
      <c r="C662" t="s">
        <v>1287</v>
      </c>
      <c r="D662" t="s">
        <v>29</v>
      </c>
      <c r="E662" s="2">
        <v>62721</v>
      </c>
      <c r="F662">
        <f>COUNTIF(deals_closed!D:D,base_salary!A662)</f>
        <v>18</v>
      </c>
      <c r="G662" s="2">
        <f>SUMIF(deals_closed!D:D,calcs!A662,deals_closed!C:C)</f>
        <v>695864</v>
      </c>
      <c r="H662" s="2">
        <f>VLOOKUP(D662,'2018_commission_structure-Start'!$A$21:$I$24,9,FALSE)</f>
        <v>600000</v>
      </c>
      <c r="I662" s="6">
        <f t="shared" si="73"/>
        <v>750000</v>
      </c>
      <c r="J662" s="9">
        <f t="shared" si="74"/>
        <v>900000</v>
      </c>
      <c r="K662" s="9">
        <f t="shared" si="75"/>
        <v>1200000</v>
      </c>
      <c r="L662" s="8">
        <f t="shared" si="70"/>
        <v>1.1597733333333333</v>
      </c>
      <c r="M662" t="str">
        <f t="shared" si="71"/>
        <v>100-125%</v>
      </c>
      <c r="N662" s="6">
        <f>MIN(H662,G662)*INDEX('2018_commission_structure-Start'!$A$21:$I$24,MATCH(calcs!$D662,'2018_commission_structure-Start'!$A$21:$A$24,0),MATCH(calcs!N$1,'2018_commission_structure-Start'!$A$21:$I$21,0))</f>
        <v>78000</v>
      </c>
      <c r="O662" s="2">
        <f>IF($G662&gt;H662,MIN($G662-H662,I662-H662)*INDEX('2018_commission_structure-Start'!$A$21:$I$24,MATCH(calcs!$D662,'2018_commission_structure-Start'!$A$21:$A$24,0),MATCH(calcs!O$1,'2018_commission_structure-Start'!$A$21:$I$21,0)),0)</f>
        <v>16296.880000000001</v>
      </c>
      <c r="P662" s="2">
        <f>IF($G662&gt;I662,MIN($G662-I662,J662-I662)*INDEX('2018_commission_structure-Start'!$A$21:$I$24,MATCH(calcs!$D662,'2018_commission_structure-Start'!$A$21:$A$24,0),MATCH(calcs!P$1,'2018_commission_structure-Start'!$A$21:$I$21,0)),0)</f>
        <v>0</v>
      </c>
      <c r="Q662" s="2">
        <f>IF($G662&gt;J662,MIN($G662-J662,K662-J662)*INDEX('2018_commission_structure-Start'!$A$21:$I$24,MATCH(calcs!$D662,'2018_commission_structure-Start'!$A$21:$A$24,0),MATCH(calcs!Q$1,'2018_commission_structure-Start'!$A$21:$I$21,0)),0)</f>
        <v>0</v>
      </c>
      <c r="R662" s="6">
        <f>IF(G662&gt;K662,(G662-K662)*INDEX('2018_commission_structure-Start'!$A$21:$I$24,MATCH(calcs!$D662,'2018_commission_structure-Start'!$A$21:$A$24,0),MATCH(calcs!R$1,'2018_commission_structure-Start'!$A$21:$I$21,0)),0)</f>
        <v>0</v>
      </c>
      <c r="S662" s="6">
        <f t="shared" si="76"/>
        <v>94296.88</v>
      </c>
      <c r="T662" s="6">
        <f t="shared" si="72"/>
        <v>157017.88</v>
      </c>
    </row>
    <row r="663" spans="1:20" x14ac:dyDescent="0.3">
      <c r="A663">
        <v>1231429186</v>
      </c>
      <c r="B663" t="s">
        <v>1246</v>
      </c>
      <c r="C663" t="s">
        <v>1288</v>
      </c>
      <c r="D663" t="s">
        <v>7</v>
      </c>
      <c r="E663" s="2">
        <v>38588</v>
      </c>
      <c r="F663">
        <f>COUNTIF(deals_closed!D:D,base_salary!A663)</f>
        <v>25</v>
      </c>
      <c r="G663" s="2">
        <f>SUMIF(deals_closed!D:D,calcs!A663,deals_closed!C:C)</f>
        <v>805047</v>
      </c>
      <c r="H663" s="2">
        <f>VLOOKUP(D663,'2018_commission_structure-Start'!$A$21:$I$24,9,FALSE)</f>
        <v>500000</v>
      </c>
      <c r="I663" s="6">
        <f t="shared" si="73"/>
        <v>625000</v>
      </c>
      <c r="J663" s="9">
        <f t="shared" si="74"/>
        <v>750000</v>
      </c>
      <c r="K663" s="9">
        <f t="shared" si="75"/>
        <v>1000000</v>
      </c>
      <c r="L663" s="8">
        <f t="shared" si="70"/>
        <v>1.6100939999999999</v>
      </c>
      <c r="M663" t="str">
        <f t="shared" si="71"/>
        <v>150-200%</v>
      </c>
      <c r="N663" s="6">
        <f>MIN(H663,G663)*INDEX('2018_commission_structure-Start'!$A$21:$I$24,MATCH(calcs!$D663,'2018_commission_structure-Start'!$A$21:$A$24,0),MATCH(calcs!N$1,'2018_commission_structure-Start'!$A$21:$I$21,0))</f>
        <v>50000</v>
      </c>
      <c r="O663" s="2">
        <f>IF($G663&gt;H663,MIN($G663-H663,I663-H663)*INDEX('2018_commission_structure-Start'!$A$21:$I$24,MATCH(calcs!$D663,'2018_commission_structure-Start'!$A$21:$A$24,0),MATCH(calcs!O$1,'2018_commission_structure-Start'!$A$21:$I$21,0)),0)</f>
        <v>18750</v>
      </c>
      <c r="P663" s="2">
        <f>IF($G663&gt;I663,MIN($G663-I663,J663-I663)*INDEX('2018_commission_structure-Start'!$A$21:$I$24,MATCH(calcs!$D663,'2018_commission_structure-Start'!$A$21:$A$24,0),MATCH(calcs!P$1,'2018_commission_structure-Start'!$A$21:$I$21,0)),0)</f>
        <v>22500</v>
      </c>
      <c r="Q663" s="2">
        <f>IF($G663&gt;J663,MIN($G663-J663,K663-J663)*INDEX('2018_commission_structure-Start'!$A$21:$I$24,MATCH(calcs!$D663,'2018_commission_structure-Start'!$A$21:$A$24,0),MATCH(calcs!Q$1,'2018_commission_structure-Start'!$A$21:$I$21,0)),0)</f>
        <v>12110.34</v>
      </c>
      <c r="R663" s="6">
        <f>IF(G663&gt;K663,(G663-K663)*INDEX('2018_commission_structure-Start'!$A$21:$I$24,MATCH(calcs!$D663,'2018_commission_structure-Start'!$A$21:$A$24,0),MATCH(calcs!R$1,'2018_commission_structure-Start'!$A$21:$I$21,0)),0)</f>
        <v>0</v>
      </c>
      <c r="S663" s="6">
        <f t="shared" si="76"/>
        <v>103360.34</v>
      </c>
      <c r="T663" s="6">
        <f t="shared" si="72"/>
        <v>141948.34</v>
      </c>
    </row>
    <row r="664" spans="1:20" x14ac:dyDescent="0.3">
      <c r="A664">
        <v>4638232353</v>
      </c>
      <c r="B664" t="s">
        <v>1289</v>
      </c>
      <c r="C664" t="s">
        <v>1290</v>
      </c>
      <c r="D664" t="s">
        <v>29</v>
      </c>
      <c r="E664" s="2">
        <v>66990</v>
      </c>
      <c r="F664">
        <f>COUNTIF(deals_closed!D:D,base_salary!A664)</f>
        <v>24</v>
      </c>
      <c r="G664" s="2">
        <f>SUMIF(deals_closed!D:D,calcs!A664,deals_closed!C:C)</f>
        <v>800249</v>
      </c>
      <c r="H664" s="2">
        <f>VLOOKUP(D664,'2018_commission_structure-Start'!$A$21:$I$24,9,FALSE)</f>
        <v>600000</v>
      </c>
      <c r="I664" s="6">
        <f t="shared" si="73"/>
        <v>750000</v>
      </c>
      <c r="J664" s="9">
        <f t="shared" si="74"/>
        <v>900000</v>
      </c>
      <c r="K664" s="9">
        <f t="shared" si="75"/>
        <v>1200000</v>
      </c>
      <c r="L664" s="8">
        <f t="shared" si="70"/>
        <v>1.3337483333333333</v>
      </c>
      <c r="M664" t="str">
        <f t="shared" si="71"/>
        <v>125-150%</v>
      </c>
      <c r="N664" s="6">
        <f>MIN(H664,G664)*INDEX('2018_commission_structure-Start'!$A$21:$I$24,MATCH(calcs!$D664,'2018_commission_structure-Start'!$A$21:$A$24,0),MATCH(calcs!N$1,'2018_commission_structure-Start'!$A$21:$I$21,0))</f>
        <v>78000</v>
      </c>
      <c r="O664" s="2">
        <f>IF($G664&gt;H664,MIN($G664-H664,I664-H664)*INDEX('2018_commission_structure-Start'!$A$21:$I$24,MATCH(calcs!$D664,'2018_commission_structure-Start'!$A$21:$A$24,0),MATCH(calcs!O$1,'2018_commission_structure-Start'!$A$21:$I$21,0)),0)</f>
        <v>25500.000000000004</v>
      </c>
      <c r="P664" s="2">
        <f>IF($G664&gt;I664,MIN($G664-I664,J664-I664)*INDEX('2018_commission_structure-Start'!$A$21:$I$24,MATCH(calcs!$D664,'2018_commission_structure-Start'!$A$21:$A$24,0),MATCH(calcs!P$1,'2018_commission_structure-Start'!$A$21:$I$21,0)),0)</f>
        <v>10552.289999999999</v>
      </c>
      <c r="Q664" s="2">
        <f>IF($G664&gt;J664,MIN($G664-J664,K664-J664)*INDEX('2018_commission_structure-Start'!$A$21:$I$24,MATCH(calcs!$D664,'2018_commission_structure-Start'!$A$21:$A$24,0),MATCH(calcs!Q$1,'2018_commission_structure-Start'!$A$21:$I$21,0)),0)</f>
        <v>0</v>
      </c>
      <c r="R664" s="6">
        <f>IF(G664&gt;K664,(G664-K664)*INDEX('2018_commission_structure-Start'!$A$21:$I$24,MATCH(calcs!$D664,'2018_commission_structure-Start'!$A$21:$A$24,0),MATCH(calcs!R$1,'2018_commission_structure-Start'!$A$21:$I$21,0)),0)</f>
        <v>0</v>
      </c>
      <c r="S664" s="6">
        <f t="shared" si="76"/>
        <v>114052.29</v>
      </c>
      <c r="T664" s="6">
        <f t="shared" si="72"/>
        <v>181042.28999999998</v>
      </c>
    </row>
    <row r="665" spans="1:20" x14ac:dyDescent="0.3">
      <c r="A665">
        <v>1743464649</v>
      </c>
      <c r="B665" t="s">
        <v>1291</v>
      </c>
      <c r="C665" t="s">
        <v>1292</v>
      </c>
      <c r="D665" t="s">
        <v>29</v>
      </c>
      <c r="E665" s="2">
        <v>62983</v>
      </c>
      <c r="F665">
        <f>COUNTIF(deals_closed!D:D,base_salary!A665)</f>
        <v>21</v>
      </c>
      <c r="G665" s="2">
        <f>SUMIF(deals_closed!D:D,calcs!A665,deals_closed!C:C)</f>
        <v>689066</v>
      </c>
      <c r="H665" s="2">
        <f>VLOOKUP(D665,'2018_commission_structure-Start'!$A$21:$I$24,9,FALSE)</f>
        <v>600000</v>
      </c>
      <c r="I665" s="6">
        <f t="shared" si="73"/>
        <v>750000</v>
      </c>
      <c r="J665" s="9">
        <f t="shared" si="74"/>
        <v>900000</v>
      </c>
      <c r="K665" s="9">
        <f t="shared" si="75"/>
        <v>1200000</v>
      </c>
      <c r="L665" s="8">
        <f t="shared" si="70"/>
        <v>1.1484433333333333</v>
      </c>
      <c r="M665" t="str">
        <f t="shared" si="71"/>
        <v>100-125%</v>
      </c>
      <c r="N665" s="6">
        <f>MIN(H665,G665)*INDEX('2018_commission_structure-Start'!$A$21:$I$24,MATCH(calcs!$D665,'2018_commission_structure-Start'!$A$21:$A$24,0),MATCH(calcs!N$1,'2018_commission_structure-Start'!$A$21:$I$21,0))</f>
        <v>78000</v>
      </c>
      <c r="O665" s="2">
        <f>IF($G665&gt;H665,MIN($G665-H665,I665-H665)*INDEX('2018_commission_structure-Start'!$A$21:$I$24,MATCH(calcs!$D665,'2018_commission_structure-Start'!$A$21:$A$24,0),MATCH(calcs!O$1,'2018_commission_structure-Start'!$A$21:$I$21,0)),0)</f>
        <v>15141.220000000001</v>
      </c>
      <c r="P665" s="2">
        <f>IF($G665&gt;I665,MIN($G665-I665,J665-I665)*INDEX('2018_commission_structure-Start'!$A$21:$I$24,MATCH(calcs!$D665,'2018_commission_structure-Start'!$A$21:$A$24,0),MATCH(calcs!P$1,'2018_commission_structure-Start'!$A$21:$I$21,0)),0)</f>
        <v>0</v>
      </c>
      <c r="Q665" s="2">
        <f>IF($G665&gt;J665,MIN($G665-J665,K665-J665)*INDEX('2018_commission_structure-Start'!$A$21:$I$24,MATCH(calcs!$D665,'2018_commission_structure-Start'!$A$21:$A$24,0),MATCH(calcs!Q$1,'2018_commission_structure-Start'!$A$21:$I$21,0)),0)</f>
        <v>0</v>
      </c>
      <c r="R665" s="6">
        <f>IF(G665&gt;K665,(G665-K665)*INDEX('2018_commission_structure-Start'!$A$21:$I$24,MATCH(calcs!$D665,'2018_commission_structure-Start'!$A$21:$A$24,0),MATCH(calcs!R$1,'2018_commission_structure-Start'!$A$21:$I$21,0)),0)</f>
        <v>0</v>
      </c>
      <c r="S665" s="6">
        <f t="shared" si="76"/>
        <v>93141.22</v>
      </c>
      <c r="T665" s="6">
        <f t="shared" si="72"/>
        <v>156124.22</v>
      </c>
    </row>
    <row r="666" spans="1:20" x14ac:dyDescent="0.3">
      <c r="A666">
        <v>5439294325</v>
      </c>
      <c r="B666" t="s">
        <v>1293</v>
      </c>
      <c r="C666" t="s">
        <v>132</v>
      </c>
      <c r="D666" t="s">
        <v>10</v>
      </c>
      <c r="E666" s="2">
        <v>94605</v>
      </c>
      <c r="F666">
        <f>COUNTIF(deals_closed!D:D,base_salary!A666)</f>
        <v>23</v>
      </c>
      <c r="G666" s="2">
        <f>SUMIF(deals_closed!D:D,calcs!A666,deals_closed!C:C)</f>
        <v>732680</v>
      </c>
      <c r="H666" s="2">
        <f>VLOOKUP(D666,'2018_commission_structure-Start'!$A$21:$I$24,9,FALSE)</f>
        <v>750000</v>
      </c>
      <c r="I666" s="6">
        <f t="shared" si="73"/>
        <v>937500</v>
      </c>
      <c r="J666" s="9">
        <f t="shared" si="74"/>
        <v>1125000</v>
      </c>
      <c r="K666" s="9">
        <f t="shared" si="75"/>
        <v>1500000</v>
      </c>
      <c r="L666" s="8">
        <f t="shared" si="70"/>
        <v>0.9769066666666667</v>
      </c>
      <c r="M666" t="str">
        <f t="shared" si="71"/>
        <v>0-100%</v>
      </c>
      <c r="N666" s="6">
        <f>MIN(H666,G666)*INDEX('2018_commission_structure-Start'!$A$21:$I$24,MATCH(calcs!$D666,'2018_commission_structure-Start'!$A$21:$A$24,0),MATCH(calcs!N$1,'2018_commission_structure-Start'!$A$21:$I$21,0))</f>
        <v>109902</v>
      </c>
      <c r="O666" s="2">
        <f>IF($G666&gt;H666,MIN($G666-H666,I666-H666)*INDEX('2018_commission_structure-Start'!$A$21:$I$24,MATCH(calcs!$D666,'2018_commission_structure-Start'!$A$21:$A$24,0),MATCH(calcs!O$1,'2018_commission_structure-Start'!$A$21:$I$21,0)),0)</f>
        <v>0</v>
      </c>
      <c r="P666" s="2">
        <f>IF($G666&gt;I666,MIN($G666-I666,J666-I666)*INDEX('2018_commission_structure-Start'!$A$21:$I$24,MATCH(calcs!$D666,'2018_commission_structure-Start'!$A$21:$A$24,0),MATCH(calcs!P$1,'2018_commission_structure-Start'!$A$21:$I$21,0)),0)</f>
        <v>0</v>
      </c>
      <c r="Q666" s="2">
        <f>IF($G666&gt;J666,MIN($G666-J666,K666-J666)*INDEX('2018_commission_structure-Start'!$A$21:$I$24,MATCH(calcs!$D666,'2018_commission_structure-Start'!$A$21:$A$24,0),MATCH(calcs!Q$1,'2018_commission_structure-Start'!$A$21:$I$21,0)),0)</f>
        <v>0</v>
      </c>
      <c r="R666" s="6">
        <f>IF(G666&gt;K666,(G666-K666)*INDEX('2018_commission_structure-Start'!$A$21:$I$24,MATCH(calcs!$D666,'2018_commission_structure-Start'!$A$21:$A$24,0),MATCH(calcs!R$1,'2018_commission_structure-Start'!$A$21:$I$21,0)),0)</f>
        <v>0</v>
      </c>
      <c r="S666" s="6">
        <f t="shared" si="76"/>
        <v>109902</v>
      </c>
      <c r="T666" s="6">
        <f t="shared" si="72"/>
        <v>204507</v>
      </c>
    </row>
    <row r="667" spans="1:20" x14ac:dyDescent="0.3">
      <c r="A667">
        <v>9305168396</v>
      </c>
      <c r="B667" t="s">
        <v>1294</v>
      </c>
      <c r="C667" t="s">
        <v>1295</v>
      </c>
      <c r="D667" t="s">
        <v>7</v>
      </c>
      <c r="E667" s="2">
        <v>56397</v>
      </c>
      <c r="F667">
        <f>COUNTIF(deals_closed!D:D,base_salary!A667)</f>
        <v>19</v>
      </c>
      <c r="G667" s="2">
        <f>SUMIF(deals_closed!D:D,calcs!A667,deals_closed!C:C)</f>
        <v>749195</v>
      </c>
      <c r="H667" s="2">
        <f>VLOOKUP(D667,'2018_commission_structure-Start'!$A$21:$I$24,9,FALSE)</f>
        <v>500000</v>
      </c>
      <c r="I667" s="6">
        <f t="shared" si="73"/>
        <v>625000</v>
      </c>
      <c r="J667" s="9">
        <f t="shared" si="74"/>
        <v>750000</v>
      </c>
      <c r="K667" s="9">
        <f t="shared" si="75"/>
        <v>1000000</v>
      </c>
      <c r="L667" s="8">
        <f t="shared" si="70"/>
        <v>1.4983900000000001</v>
      </c>
      <c r="M667" t="str">
        <f t="shared" si="71"/>
        <v>125-150%</v>
      </c>
      <c r="N667" s="6">
        <f>MIN(H667,G667)*INDEX('2018_commission_structure-Start'!$A$21:$I$24,MATCH(calcs!$D667,'2018_commission_structure-Start'!$A$21:$A$24,0),MATCH(calcs!N$1,'2018_commission_structure-Start'!$A$21:$I$21,0))</f>
        <v>50000</v>
      </c>
      <c r="O667" s="2">
        <f>IF($G667&gt;H667,MIN($G667-H667,I667-H667)*INDEX('2018_commission_structure-Start'!$A$21:$I$24,MATCH(calcs!$D667,'2018_commission_structure-Start'!$A$21:$A$24,0),MATCH(calcs!O$1,'2018_commission_structure-Start'!$A$21:$I$21,0)),0)</f>
        <v>18750</v>
      </c>
      <c r="P667" s="2">
        <f>IF($G667&gt;I667,MIN($G667-I667,J667-I667)*INDEX('2018_commission_structure-Start'!$A$21:$I$24,MATCH(calcs!$D667,'2018_commission_structure-Start'!$A$21:$A$24,0),MATCH(calcs!P$1,'2018_commission_structure-Start'!$A$21:$I$21,0)),0)</f>
        <v>22355.1</v>
      </c>
      <c r="Q667" s="2">
        <f>IF($G667&gt;J667,MIN($G667-J667,K667-J667)*INDEX('2018_commission_structure-Start'!$A$21:$I$24,MATCH(calcs!$D667,'2018_commission_structure-Start'!$A$21:$A$24,0),MATCH(calcs!Q$1,'2018_commission_structure-Start'!$A$21:$I$21,0)),0)</f>
        <v>0</v>
      </c>
      <c r="R667" s="6">
        <f>IF(G667&gt;K667,(G667-K667)*INDEX('2018_commission_structure-Start'!$A$21:$I$24,MATCH(calcs!$D667,'2018_commission_structure-Start'!$A$21:$A$24,0),MATCH(calcs!R$1,'2018_commission_structure-Start'!$A$21:$I$21,0)),0)</f>
        <v>0</v>
      </c>
      <c r="S667" s="6">
        <f t="shared" si="76"/>
        <v>91105.1</v>
      </c>
      <c r="T667" s="6">
        <f t="shared" si="72"/>
        <v>147502.1</v>
      </c>
    </row>
    <row r="668" spans="1:20" x14ac:dyDescent="0.3">
      <c r="A668">
        <v>6009848660</v>
      </c>
      <c r="B668" t="s">
        <v>1296</v>
      </c>
      <c r="C668" t="s">
        <v>1297</v>
      </c>
      <c r="D668" t="s">
        <v>10</v>
      </c>
      <c r="E668" s="2">
        <v>97912</v>
      </c>
      <c r="F668">
        <f>COUNTIF(deals_closed!D:D,base_salary!A668)</f>
        <v>25</v>
      </c>
      <c r="G668" s="2">
        <f>SUMIF(deals_closed!D:D,calcs!A668,deals_closed!C:C)</f>
        <v>961796</v>
      </c>
      <c r="H668" s="2">
        <f>VLOOKUP(D668,'2018_commission_structure-Start'!$A$21:$I$24,9,FALSE)</f>
        <v>750000</v>
      </c>
      <c r="I668" s="6">
        <f t="shared" si="73"/>
        <v>937500</v>
      </c>
      <c r="J668" s="9">
        <f t="shared" si="74"/>
        <v>1125000</v>
      </c>
      <c r="K668" s="9">
        <f t="shared" si="75"/>
        <v>1500000</v>
      </c>
      <c r="L668" s="8">
        <f t="shared" si="70"/>
        <v>1.2823946666666666</v>
      </c>
      <c r="M668" t="str">
        <f t="shared" si="71"/>
        <v>125-150%</v>
      </c>
      <c r="N668" s="6">
        <f>MIN(H668,G668)*INDEX('2018_commission_structure-Start'!$A$21:$I$24,MATCH(calcs!$D668,'2018_commission_structure-Start'!$A$21:$A$24,0),MATCH(calcs!N$1,'2018_commission_structure-Start'!$A$21:$I$21,0))</f>
        <v>112500</v>
      </c>
      <c r="O668" s="2">
        <f>IF($G668&gt;H668,MIN($G668-H668,I668-H668)*INDEX('2018_commission_structure-Start'!$A$21:$I$24,MATCH(calcs!$D668,'2018_commission_structure-Start'!$A$21:$A$24,0),MATCH(calcs!O$1,'2018_commission_structure-Start'!$A$21:$I$21,0)),0)</f>
        <v>35625</v>
      </c>
      <c r="P668" s="2">
        <f>IF($G668&gt;I668,MIN($G668-I668,J668-I668)*INDEX('2018_commission_structure-Start'!$A$21:$I$24,MATCH(calcs!$D668,'2018_commission_structure-Start'!$A$21:$A$24,0),MATCH(calcs!P$1,'2018_commission_structure-Start'!$A$21:$I$21,0)),0)</f>
        <v>5588.08</v>
      </c>
      <c r="Q668" s="2">
        <f>IF($G668&gt;J668,MIN($G668-J668,K668-J668)*INDEX('2018_commission_structure-Start'!$A$21:$I$24,MATCH(calcs!$D668,'2018_commission_structure-Start'!$A$21:$A$24,0),MATCH(calcs!Q$1,'2018_commission_structure-Start'!$A$21:$I$21,0)),0)</f>
        <v>0</v>
      </c>
      <c r="R668" s="6">
        <f>IF(G668&gt;K668,(G668-K668)*INDEX('2018_commission_structure-Start'!$A$21:$I$24,MATCH(calcs!$D668,'2018_commission_structure-Start'!$A$21:$A$24,0),MATCH(calcs!R$1,'2018_commission_structure-Start'!$A$21:$I$21,0)),0)</f>
        <v>0</v>
      </c>
      <c r="S668" s="6">
        <f t="shared" si="76"/>
        <v>153713.07999999999</v>
      </c>
      <c r="T668" s="6">
        <f t="shared" si="72"/>
        <v>251625.08</v>
      </c>
    </row>
    <row r="669" spans="1:20" x14ac:dyDescent="0.3">
      <c r="A669">
        <v>8552526727</v>
      </c>
      <c r="B669" t="s">
        <v>1298</v>
      </c>
      <c r="C669" t="s">
        <v>1299</v>
      </c>
      <c r="D669" t="s">
        <v>29</v>
      </c>
      <c r="E669" s="2">
        <v>57147</v>
      </c>
      <c r="F669">
        <f>COUNTIF(deals_closed!D:D,base_salary!A669)</f>
        <v>27</v>
      </c>
      <c r="G669" s="2">
        <f>SUMIF(deals_closed!D:D,calcs!A669,deals_closed!C:C)</f>
        <v>1005142</v>
      </c>
      <c r="H669" s="2">
        <f>VLOOKUP(D669,'2018_commission_structure-Start'!$A$21:$I$24,9,FALSE)</f>
        <v>600000</v>
      </c>
      <c r="I669" s="6">
        <f t="shared" si="73"/>
        <v>750000</v>
      </c>
      <c r="J669" s="9">
        <f t="shared" si="74"/>
        <v>900000</v>
      </c>
      <c r="K669" s="9">
        <f t="shared" si="75"/>
        <v>1200000</v>
      </c>
      <c r="L669" s="8">
        <f t="shared" si="70"/>
        <v>1.6752366666666667</v>
      </c>
      <c r="M669" t="str">
        <f t="shared" si="71"/>
        <v>150-200%</v>
      </c>
      <c r="N669" s="6">
        <f>MIN(H669,G669)*INDEX('2018_commission_structure-Start'!$A$21:$I$24,MATCH(calcs!$D669,'2018_commission_structure-Start'!$A$21:$A$24,0),MATCH(calcs!N$1,'2018_commission_structure-Start'!$A$21:$I$21,0))</f>
        <v>78000</v>
      </c>
      <c r="O669" s="2">
        <f>IF($G669&gt;H669,MIN($G669-H669,I669-H669)*INDEX('2018_commission_structure-Start'!$A$21:$I$24,MATCH(calcs!$D669,'2018_commission_structure-Start'!$A$21:$A$24,0),MATCH(calcs!O$1,'2018_commission_structure-Start'!$A$21:$I$21,0)),0)</f>
        <v>25500.000000000004</v>
      </c>
      <c r="P669" s="2">
        <f>IF($G669&gt;I669,MIN($G669-I669,J669-I669)*INDEX('2018_commission_structure-Start'!$A$21:$I$24,MATCH(calcs!$D669,'2018_commission_structure-Start'!$A$21:$A$24,0),MATCH(calcs!P$1,'2018_commission_structure-Start'!$A$21:$I$21,0)),0)</f>
        <v>31500</v>
      </c>
      <c r="Q669" s="2">
        <f>IF($G669&gt;J669,MIN($G669-J669,K669-J669)*INDEX('2018_commission_structure-Start'!$A$21:$I$24,MATCH(calcs!$D669,'2018_commission_structure-Start'!$A$21:$A$24,0),MATCH(calcs!Q$1,'2018_commission_structure-Start'!$A$21:$I$21,0)),0)</f>
        <v>27336.920000000002</v>
      </c>
      <c r="R669" s="6">
        <f>IF(G669&gt;K669,(G669-K669)*INDEX('2018_commission_structure-Start'!$A$21:$I$24,MATCH(calcs!$D669,'2018_commission_structure-Start'!$A$21:$A$24,0),MATCH(calcs!R$1,'2018_commission_structure-Start'!$A$21:$I$21,0)),0)</f>
        <v>0</v>
      </c>
      <c r="S669" s="6">
        <f t="shared" si="76"/>
        <v>162336.92000000001</v>
      </c>
      <c r="T669" s="6">
        <f t="shared" si="72"/>
        <v>219483.92</v>
      </c>
    </row>
    <row r="670" spans="1:20" x14ac:dyDescent="0.3">
      <c r="A670">
        <v>3580617389</v>
      </c>
      <c r="B670" t="s">
        <v>1300</v>
      </c>
      <c r="C670" t="s">
        <v>1301</v>
      </c>
      <c r="D670" t="s">
        <v>7</v>
      </c>
      <c r="E670" s="2">
        <v>30231</v>
      </c>
      <c r="F670">
        <f>COUNTIF(deals_closed!D:D,base_salary!A670)</f>
        <v>18</v>
      </c>
      <c r="G670" s="2">
        <f>SUMIF(deals_closed!D:D,calcs!A670,deals_closed!C:C)</f>
        <v>577677</v>
      </c>
      <c r="H670" s="2">
        <f>VLOOKUP(D670,'2018_commission_structure-Start'!$A$21:$I$24,9,FALSE)</f>
        <v>500000</v>
      </c>
      <c r="I670" s="6">
        <f t="shared" si="73"/>
        <v>625000</v>
      </c>
      <c r="J670" s="9">
        <f t="shared" si="74"/>
        <v>750000</v>
      </c>
      <c r="K670" s="9">
        <f t="shared" si="75"/>
        <v>1000000</v>
      </c>
      <c r="L670" s="8">
        <f t="shared" si="70"/>
        <v>1.155354</v>
      </c>
      <c r="M670" t="str">
        <f t="shared" si="71"/>
        <v>100-125%</v>
      </c>
      <c r="N670" s="6">
        <f>MIN(H670,G670)*INDEX('2018_commission_structure-Start'!$A$21:$I$24,MATCH(calcs!$D670,'2018_commission_structure-Start'!$A$21:$A$24,0),MATCH(calcs!N$1,'2018_commission_structure-Start'!$A$21:$I$21,0))</f>
        <v>50000</v>
      </c>
      <c r="O670" s="2">
        <f>IF($G670&gt;H670,MIN($G670-H670,I670-H670)*INDEX('2018_commission_structure-Start'!$A$21:$I$24,MATCH(calcs!$D670,'2018_commission_structure-Start'!$A$21:$A$24,0),MATCH(calcs!O$1,'2018_commission_structure-Start'!$A$21:$I$21,0)),0)</f>
        <v>11651.55</v>
      </c>
      <c r="P670" s="2">
        <f>IF($G670&gt;I670,MIN($G670-I670,J670-I670)*INDEX('2018_commission_structure-Start'!$A$21:$I$24,MATCH(calcs!$D670,'2018_commission_structure-Start'!$A$21:$A$24,0),MATCH(calcs!P$1,'2018_commission_structure-Start'!$A$21:$I$21,0)),0)</f>
        <v>0</v>
      </c>
      <c r="Q670" s="2">
        <f>IF($G670&gt;J670,MIN($G670-J670,K670-J670)*INDEX('2018_commission_structure-Start'!$A$21:$I$24,MATCH(calcs!$D670,'2018_commission_structure-Start'!$A$21:$A$24,0),MATCH(calcs!Q$1,'2018_commission_structure-Start'!$A$21:$I$21,0)),0)</f>
        <v>0</v>
      </c>
      <c r="R670" s="6">
        <f>IF(G670&gt;K670,(G670-K670)*INDEX('2018_commission_structure-Start'!$A$21:$I$24,MATCH(calcs!$D670,'2018_commission_structure-Start'!$A$21:$A$24,0),MATCH(calcs!R$1,'2018_commission_structure-Start'!$A$21:$I$21,0)),0)</f>
        <v>0</v>
      </c>
      <c r="S670" s="6">
        <f t="shared" si="76"/>
        <v>61651.55</v>
      </c>
      <c r="T670" s="6">
        <f t="shared" si="72"/>
        <v>91882.55</v>
      </c>
    </row>
    <row r="671" spans="1:20" x14ac:dyDescent="0.3">
      <c r="A671">
        <v>6520635286</v>
      </c>
      <c r="B671" t="s">
        <v>1302</v>
      </c>
      <c r="C671" t="s">
        <v>1303</v>
      </c>
      <c r="D671" t="s">
        <v>10</v>
      </c>
      <c r="E671" s="2">
        <v>113407</v>
      </c>
      <c r="F671">
        <f>COUNTIF(deals_closed!D:D,base_salary!A671)</f>
        <v>14</v>
      </c>
      <c r="G671" s="2">
        <f>SUMIF(deals_closed!D:D,calcs!A671,deals_closed!C:C)</f>
        <v>471697</v>
      </c>
      <c r="H671" s="2">
        <f>VLOOKUP(D671,'2018_commission_structure-Start'!$A$21:$I$24,9,FALSE)</f>
        <v>750000</v>
      </c>
      <c r="I671" s="6">
        <f t="shared" si="73"/>
        <v>937500</v>
      </c>
      <c r="J671" s="9">
        <f t="shared" si="74"/>
        <v>1125000</v>
      </c>
      <c r="K671" s="9">
        <f t="shared" si="75"/>
        <v>1500000</v>
      </c>
      <c r="L671" s="8">
        <f t="shared" si="70"/>
        <v>0.62892933333333334</v>
      </c>
      <c r="M671" t="str">
        <f t="shared" si="71"/>
        <v>0-100%</v>
      </c>
      <c r="N671" s="6">
        <f>MIN(H671,G671)*INDEX('2018_commission_structure-Start'!$A$21:$I$24,MATCH(calcs!$D671,'2018_commission_structure-Start'!$A$21:$A$24,0),MATCH(calcs!N$1,'2018_commission_structure-Start'!$A$21:$I$21,0))</f>
        <v>70754.55</v>
      </c>
      <c r="O671" s="2">
        <f>IF($G671&gt;H671,MIN($G671-H671,I671-H671)*INDEX('2018_commission_structure-Start'!$A$21:$I$24,MATCH(calcs!$D671,'2018_commission_structure-Start'!$A$21:$A$24,0),MATCH(calcs!O$1,'2018_commission_structure-Start'!$A$21:$I$21,0)),0)</f>
        <v>0</v>
      </c>
      <c r="P671" s="2">
        <f>IF($G671&gt;I671,MIN($G671-I671,J671-I671)*INDEX('2018_commission_structure-Start'!$A$21:$I$24,MATCH(calcs!$D671,'2018_commission_structure-Start'!$A$21:$A$24,0),MATCH(calcs!P$1,'2018_commission_structure-Start'!$A$21:$I$21,0)),0)</f>
        <v>0</v>
      </c>
      <c r="Q671" s="2">
        <f>IF($G671&gt;J671,MIN($G671-J671,K671-J671)*INDEX('2018_commission_structure-Start'!$A$21:$I$24,MATCH(calcs!$D671,'2018_commission_structure-Start'!$A$21:$A$24,0),MATCH(calcs!Q$1,'2018_commission_structure-Start'!$A$21:$I$21,0)),0)</f>
        <v>0</v>
      </c>
      <c r="R671" s="6">
        <f>IF(G671&gt;K671,(G671-K671)*INDEX('2018_commission_structure-Start'!$A$21:$I$24,MATCH(calcs!$D671,'2018_commission_structure-Start'!$A$21:$A$24,0),MATCH(calcs!R$1,'2018_commission_structure-Start'!$A$21:$I$21,0)),0)</f>
        <v>0</v>
      </c>
      <c r="S671" s="6">
        <f t="shared" si="76"/>
        <v>70754.55</v>
      </c>
      <c r="T671" s="6">
        <f t="shared" si="72"/>
        <v>184161.55</v>
      </c>
    </row>
    <row r="672" spans="1:20" x14ac:dyDescent="0.3">
      <c r="A672">
        <v>7070564503</v>
      </c>
      <c r="B672" t="s">
        <v>1304</v>
      </c>
      <c r="C672" t="s">
        <v>1305</v>
      </c>
      <c r="D672" t="s">
        <v>10</v>
      </c>
      <c r="E672" s="2">
        <v>107049</v>
      </c>
      <c r="F672">
        <f>COUNTIF(deals_closed!D:D,base_salary!A672)</f>
        <v>22</v>
      </c>
      <c r="G672" s="2">
        <f>SUMIF(deals_closed!D:D,calcs!A672,deals_closed!C:C)</f>
        <v>711984</v>
      </c>
      <c r="H672" s="2">
        <f>VLOOKUP(D672,'2018_commission_structure-Start'!$A$21:$I$24,9,FALSE)</f>
        <v>750000</v>
      </c>
      <c r="I672" s="6">
        <f t="shared" si="73"/>
        <v>937500</v>
      </c>
      <c r="J672" s="9">
        <f t="shared" si="74"/>
        <v>1125000</v>
      </c>
      <c r="K672" s="9">
        <f t="shared" si="75"/>
        <v>1500000</v>
      </c>
      <c r="L672" s="8">
        <f t="shared" si="70"/>
        <v>0.94931200000000004</v>
      </c>
      <c r="M672" t="str">
        <f t="shared" si="71"/>
        <v>0-100%</v>
      </c>
      <c r="N672" s="6">
        <f>MIN(H672,G672)*INDEX('2018_commission_structure-Start'!$A$21:$I$24,MATCH(calcs!$D672,'2018_commission_structure-Start'!$A$21:$A$24,0),MATCH(calcs!N$1,'2018_commission_structure-Start'!$A$21:$I$21,0))</f>
        <v>106797.59999999999</v>
      </c>
      <c r="O672" s="2">
        <f>IF($G672&gt;H672,MIN($G672-H672,I672-H672)*INDEX('2018_commission_structure-Start'!$A$21:$I$24,MATCH(calcs!$D672,'2018_commission_structure-Start'!$A$21:$A$24,0),MATCH(calcs!O$1,'2018_commission_structure-Start'!$A$21:$I$21,0)),0)</f>
        <v>0</v>
      </c>
      <c r="P672" s="2">
        <f>IF($G672&gt;I672,MIN($G672-I672,J672-I672)*INDEX('2018_commission_structure-Start'!$A$21:$I$24,MATCH(calcs!$D672,'2018_commission_structure-Start'!$A$21:$A$24,0),MATCH(calcs!P$1,'2018_commission_structure-Start'!$A$21:$I$21,0)),0)</f>
        <v>0</v>
      </c>
      <c r="Q672" s="2">
        <f>IF($G672&gt;J672,MIN($G672-J672,K672-J672)*INDEX('2018_commission_structure-Start'!$A$21:$I$24,MATCH(calcs!$D672,'2018_commission_structure-Start'!$A$21:$A$24,0),MATCH(calcs!Q$1,'2018_commission_structure-Start'!$A$21:$I$21,0)),0)</f>
        <v>0</v>
      </c>
      <c r="R672" s="6">
        <f>IF(G672&gt;K672,(G672-K672)*INDEX('2018_commission_structure-Start'!$A$21:$I$24,MATCH(calcs!$D672,'2018_commission_structure-Start'!$A$21:$A$24,0),MATCH(calcs!R$1,'2018_commission_structure-Start'!$A$21:$I$21,0)),0)</f>
        <v>0</v>
      </c>
      <c r="S672" s="6">
        <f t="shared" si="76"/>
        <v>106797.59999999999</v>
      </c>
      <c r="T672" s="6">
        <f t="shared" si="72"/>
        <v>213846.59999999998</v>
      </c>
    </row>
    <row r="673" spans="1:20" x14ac:dyDescent="0.3">
      <c r="A673">
        <v>4862005330</v>
      </c>
      <c r="B673" t="s">
        <v>1306</v>
      </c>
      <c r="C673" t="s">
        <v>1307</v>
      </c>
      <c r="D673" t="s">
        <v>10</v>
      </c>
      <c r="E673" s="2">
        <v>85270</v>
      </c>
      <c r="F673">
        <f>COUNTIF(deals_closed!D:D,base_salary!A673)</f>
        <v>27</v>
      </c>
      <c r="G673" s="2">
        <f>SUMIF(deals_closed!D:D,calcs!A673,deals_closed!C:C)</f>
        <v>909707</v>
      </c>
      <c r="H673" s="2">
        <f>VLOOKUP(D673,'2018_commission_structure-Start'!$A$21:$I$24,9,FALSE)</f>
        <v>750000</v>
      </c>
      <c r="I673" s="6">
        <f t="shared" si="73"/>
        <v>937500</v>
      </c>
      <c r="J673" s="9">
        <f t="shared" si="74"/>
        <v>1125000</v>
      </c>
      <c r="K673" s="9">
        <f t="shared" si="75"/>
        <v>1500000</v>
      </c>
      <c r="L673" s="8">
        <f t="shared" si="70"/>
        <v>1.2129426666666667</v>
      </c>
      <c r="M673" t="str">
        <f t="shared" si="71"/>
        <v>100-125%</v>
      </c>
      <c r="N673" s="6">
        <f>MIN(H673,G673)*INDEX('2018_commission_structure-Start'!$A$21:$I$24,MATCH(calcs!$D673,'2018_commission_structure-Start'!$A$21:$A$24,0),MATCH(calcs!N$1,'2018_commission_structure-Start'!$A$21:$I$21,0))</f>
        <v>112500</v>
      </c>
      <c r="O673" s="2">
        <f>IF($G673&gt;H673,MIN($G673-H673,I673-H673)*INDEX('2018_commission_structure-Start'!$A$21:$I$24,MATCH(calcs!$D673,'2018_commission_structure-Start'!$A$21:$A$24,0),MATCH(calcs!O$1,'2018_commission_structure-Start'!$A$21:$I$21,0)),0)</f>
        <v>30344.33</v>
      </c>
      <c r="P673" s="2">
        <f>IF($G673&gt;I673,MIN($G673-I673,J673-I673)*INDEX('2018_commission_structure-Start'!$A$21:$I$24,MATCH(calcs!$D673,'2018_commission_structure-Start'!$A$21:$A$24,0),MATCH(calcs!P$1,'2018_commission_structure-Start'!$A$21:$I$21,0)),0)</f>
        <v>0</v>
      </c>
      <c r="Q673" s="2">
        <f>IF($G673&gt;J673,MIN($G673-J673,K673-J673)*INDEX('2018_commission_structure-Start'!$A$21:$I$24,MATCH(calcs!$D673,'2018_commission_structure-Start'!$A$21:$A$24,0),MATCH(calcs!Q$1,'2018_commission_structure-Start'!$A$21:$I$21,0)),0)</f>
        <v>0</v>
      </c>
      <c r="R673" s="6">
        <f>IF(G673&gt;K673,(G673-K673)*INDEX('2018_commission_structure-Start'!$A$21:$I$24,MATCH(calcs!$D673,'2018_commission_structure-Start'!$A$21:$A$24,0),MATCH(calcs!R$1,'2018_commission_structure-Start'!$A$21:$I$21,0)),0)</f>
        <v>0</v>
      </c>
      <c r="S673" s="6">
        <f t="shared" si="76"/>
        <v>142844.33000000002</v>
      </c>
      <c r="T673" s="6">
        <f t="shared" si="72"/>
        <v>228114.33000000002</v>
      </c>
    </row>
    <row r="674" spans="1:20" x14ac:dyDescent="0.3">
      <c r="A674">
        <v>7966879720</v>
      </c>
      <c r="B674" t="s">
        <v>1308</v>
      </c>
      <c r="C674" t="s">
        <v>1309</v>
      </c>
      <c r="D674" t="s">
        <v>7</v>
      </c>
      <c r="E674" s="2">
        <v>42251</v>
      </c>
      <c r="F674">
        <f>COUNTIF(deals_closed!D:D,base_salary!A674)</f>
        <v>18</v>
      </c>
      <c r="G674" s="2">
        <f>SUMIF(deals_closed!D:D,calcs!A674,deals_closed!C:C)</f>
        <v>579015</v>
      </c>
      <c r="H674" s="2">
        <f>VLOOKUP(D674,'2018_commission_structure-Start'!$A$21:$I$24,9,FALSE)</f>
        <v>500000</v>
      </c>
      <c r="I674" s="6">
        <f t="shared" si="73"/>
        <v>625000</v>
      </c>
      <c r="J674" s="9">
        <f t="shared" si="74"/>
        <v>750000</v>
      </c>
      <c r="K674" s="9">
        <f t="shared" si="75"/>
        <v>1000000</v>
      </c>
      <c r="L674" s="8">
        <f t="shared" si="70"/>
        <v>1.1580299999999999</v>
      </c>
      <c r="M674" t="str">
        <f t="shared" si="71"/>
        <v>100-125%</v>
      </c>
      <c r="N674" s="6">
        <f>MIN(H674,G674)*INDEX('2018_commission_structure-Start'!$A$21:$I$24,MATCH(calcs!$D674,'2018_commission_structure-Start'!$A$21:$A$24,0),MATCH(calcs!N$1,'2018_commission_structure-Start'!$A$21:$I$21,0))</f>
        <v>50000</v>
      </c>
      <c r="O674" s="2">
        <f>IF($G674&gt;H674,MIN($G674-H674,I674-H674)*INDEX('2018_commission_structure-Start'!$A$21:$I$24,MATCH(calcs!$D674,'2018_commission_structure-Start'!$A$21:$A$24,0),MATCH(calcs!O$1,'2018_commission_structure-Start'!$A$21:$I$21,0)),0)</f>
        <v>11852.25</v>
      </c>
      <c r="P674" s="2">
        <f>IF($G674&gt;I674,MIN($G674-I674,J674-I674)*INDEX('2018_commission_structure-Start'!$A$21:$I$24,MATCH(calcs!$D674,'2018_commission_structure-Start'!$A$21:$A$24,0),MATCH(calcs!P$1,'2018_commission_structure-Start'!$A$21:$I$21,0)),0)</f>
        <v>0</v>
      </c>
      <c r="Q674" s="2">
        <f>IF($G674&gt;J674,MIN($G674-J674,K674-J674)*INDEX('2018_commission_structure-Start'!$A$21:$I$24,MATCH(calcs!$D674,'2018_commission_structure-Start'!$A$21:$A$24,0),MATCH(calcs!Q$1,'2018_commission_structure-Start'!$A$21:$I$21,0)),0)</f>
        <v>0</v>
      </c>
      <c r="R674" s="6">
        <f>IF(G674&gt;K674,(G674-K674)*INDEX('2018_commission_structure-Start'!$A$21:$I$24,MATCH(calcs!$D674,'2018_commission_structure-Start'!$A$21:$A$24,0),MATCH(calcs!R$1,'2018_commission_structure-Start'!$A$21:$I$21,0)),0)</f>
        <v>0</v>
      </c>
      <c r="S674" s="6">
        <f t="shared" si="76"/>
        <v>61852.25</v>
      </c>
      <c r="T674" s="6">
        <f t="shared" si="72"/>
        <v>104103.25</v>
      </c>
    </row>
    <row r="675" spans="1:20" x14ac:dyDescent="0.3">
      <c r="A675">
        <v>992720575</v>
      </c>
      <c r="B675" t="s">
        <v>1310</v>
      </c>
      <c r="C675" t="s">
        <v>1311</v>
      </c>
      <c r="D675" t="s">
        <v>7</v>
      </c>
      <c r="E675" s="2">
        <v>49548</v>
      </c>
      <c r="F675">
        <f>COUNTIF(deals_closed!D:D,base_salary!A675)</f>
        <v>25</v>
      </c>
      <c r="G675" s="2">
        <f>SUMIF(deals_closed!D:D,calcs!A675,deals_closed!C:C)</f>
        <v>778272</v>
      </c>
      <c r="H675" s="2">
        <f>VLOOKUP(D675,'2018_commission_structure-Start'!$A$21:$I$24,9,FALSE)</f>
        <v>500000</v>
      </c>
      <c r="I675" s="6">
        <f t="shared" si="73"/>
        <v>625000</v>
      </c>
      <c r="J675" s="9">
        <f t="shared" si="74"/>
        <v>750000</v>
      </c>
      <c r="K675" s="9">
        <f t="shared" si="75"/>
        <v>1000000</v>
      </c>
      <c r="L675" s="8">
        <f t="shared" si="70"/>
        <v>1.5565439999999999</v>
      </c>
      <c r="M675" t="str">
        <f t="shared" si="71"/>
        <v>150-200%</v>
      </c>
      <c r="N675" s="6">
        <f>MIN(H675,G675)*INDEX('2018_commission_structure-Start'!$A$21:$I$24,MATCH(calcs!$D675,'2018_commission_structure-Start'!$A$21:$A$24,0),MATCH(calcs!N$1,'2018_commission_structure-Start'!$A$21:$I$21,0))</f>
        <v>50000</v>
      </c>
      <c r="O675" s="2">
        <f>IF($G675&gt;H675,MIN($G675-H675,I675-H675)*INDEX('2018_commission_structure-Start'!$A$21:$I$24,MATCH(calcs!$D675,'2018_commission_structure-Start'!$A$21:$A$24,0),MATCH(calcs!O$1,'2018_commission_structure-Start'!$A$21:$I$21,0)),0)</f>
        <v>18750</v>
      </c>
      <c r="P675" s="2">
        <f>IF($G675&gt;I675,MIN($G675-I675,J675-I675)*INDEX('2018_commission_structure-Start'!$A$21:$I$24,MATCH(calcs!$D675,'2018_commission_structure-Start'!$A$21:$A$24,0),MATCH(calcs!P$1,'2018_commission_structure-Start'!$A$21:$I$21,0)),0)</f>
        <v>22500</v>
      </c>
      <c r="Q675" s="2">
        <f>IF($G675&gt;J675,MIN($G675-J675,K675-J675)*INDEX('2018_commission_structure-Start'!$A$21:$I$24,MATCH(calcs!$D675,'2018_commission_structure-Start'!$A$21:$A$24,0),MATCH(calcs!Q$1,'2018_commission_structure-Start'!$A$21:$I$21,0)),0)</f>
        <v>6219.84</v>
      </c>
      <c r="R675" s="6">
        <f>IF(G675&gt;K675,(G675-K675)*INDEX('2018_commission_structure-Start'!$A$21:$I$24,MATCH(calcs!$D675,'2018_commission_structure-Start'!$A$21:$A$24,0),MATCH(calcs!R$1,'2018_commission_structure-Start'!$A$21:$I$21,0)),0)</f>
        <v>0</v>
      </c>
      <c r="S675" s="6">
        <f t="shared" si="76"/>
        <v>97469.84</v>
      </c>
      <c r="T675" s="6">
        <f t="shared" si="72"/>
        <v>147017.84</v>
      </c>
    </row>
    <row r="676" spans="1:20" x14ac:dyDescent="0.3">
      <c r="A676">
        <v>7188904251</v>
      </c>
      <c r="B676" t="s">
        <v>1312</v>
      </c>
      <c r="C676" t="s">
        <v>1313</v>
      </c>
      <c r="D676" t="s">
        <v>10</v>
      </c>
      <c r="E676" s="2">
        <v>123195</v>
      </c>
      <c r="F676">
        <f>COUNTIF(deals_closed!D:D,base_salary!A676)</f>
        <v>21</v>
      </c>
      <c r="G676" s="2">
        <f>SUMIF(deals_closed!D:D,calcs!A676,deals_closed!C:C)</f>
        <v>808246</v>
      </c>
      <c r="H676" s="2">
        <f>VLOOKUP(D676,'2018_commission_structure-Start'!$A$21:$I$24,9,FALSE)</f>
        <v>750000</v>
      </c>
      <c r="I676" s="6">
        <f t="shared" si="73"/>
        <v>937500</v>
      </c>
      <c r="J676" s="9">
        <f t="shared" si="74"/>
        <v>1125000</v>
      </c>
      <c r="K676" s="9">
        <f t="shared" si="75"/>
        <v>1500000</v>
      </c>
      <c r="L676" s="8">
        <f t="shared" si="70"/>
        <v>1.0776613333333334</v>
      </c>
      <c r="M676" t="str">
        <f t="shared" si="71"/>
        <v>100-125%</v>
      </c>
      <c r="N676" s="6">
        <f>MIN(H676,G676)*INDEX('2018_commission_structure-Start'!$A$21:$I$24,MATCH(calcs!$D676,'2018_commission_structure-Start'!$A$21:$A$24,0),MATCH(calcs!N$1,'2018_commission_structure-Start'!$A$21:$I$21,0))</f>
        <v>112500</v>
      </c>
      <c r="O676" s="2">
        <f>IF($G676&gt;H676,MIN($G676-H676,I676-H676)*INDEX('2018_commission_structure-Start'!$A$21:$I$24,MATCH(calcs!$D676,'2018_commission_structure-Start'!$A$21:$A$24,0),MATCH(calcs!O$1,'2018_commission_structure-Start'!$A$21:$I$21,0)),0)</f>
        <v>11066.74</v>
      </c>
      <c r="P676" s="2">
        <f>IF($G676&gt;I676,MIN($G676-I676,J676-I676)*INDEX('2018_commission_structure-Start'!$A$21:$I$24,MATCH(calcs!$D676,'2018_commission_structure-Start'!$A$21:$A$24,0),MATCH(calcs!P$1,'2018_commission_structure-Start'!$A$21:$I$21,0)),0)</f>
        <v>0</v>
      </c>
      <c r="Q676" s="2">
        <f>IF($G676&gt;J676,MIN($G676-J676,K676-J676)*INDEX('2018_commission_structure-Start'!$A$21:$I$24,MATCH(calcs!$D676,'2018_commission_structure-Start'!$A$21:$A$24,0),MATCH(calcs!Q$1,'2018_commission_structure-Start'!$A$21:$I$21,0)),0)</f>
        <v>0</v>
      </c>
      <c r="R676" s="6">
        <f>IF(G676&gt;K676,(G676-K676)*INDEX('2018_commission_structure-Start'!$A$21:$I$24,MATCH(calcs!$D676,'2018_commission_structure-Start'!$A$21:$A$24,0),MATCH(calcs!R$1,'2018_commission_structure-Start'!$A$21:$I$21,0)),0)</f>
        <v>0</v>
      </c>
      <c r="S676" s="6">
        <f t="shared" si="76"/>
        <v>123566.74</v>
      </c>
      <c r="T676" s="6">
        <f t="shared" si="72"/>
        <v>246761.74</v>
      </c>
    </row>
    <row r="677" spans="1:20" x14ac:dyDescent="0.3">
      <c r="A677">
        <v>2353272215</v>
      </c>
      <c r="B677" t="s">
        <v>1314</v>
      </c>
      <c r="C677" t="s">
        <v>1315</v>
      </c>
      <c r="D677" t="s">
        <v>29</v>
      </c>
      <c r="E677" s="2">
        <v>70609</v>
      </c>
      <c r="F677">
        <f>COUNTIF(deals_closed!D:D,base_salary!A677)</f>
        <v>26</v>
      </c>
      <c r="G677" s="2">
        <f>SUMIF(deals_closed!D:D,calcs!A677,deals_closed!C:C)</f>
        <v>1023789</v>
      </c>
      <c r="H677" s="2">
        <f>VLOOKUP(D677,'2018_commission_structure-Start'!$A$21:$I$24,9,FALSE)</f>
        <v>600000</v>
      </c>
      <c r="I677" s="6">
        <f t="shared" si="73"/>
        <v>750000</v>
      </c>
      <c r="J677" s="9">
        <f t="shared" si="74"/>
        <v>900000</v>
      </c>
      <c r="K677" s="9">
        <f t="shared" si="75"/>
        <v>1200000</v>
      </c>
      <c r="L677" s="8">
        <f t="shared" si="70"/>
        <v>1.706315</v>
      </c>
      <c r="M677" t="str">
        <f t="shared" si="71"/>
        <v>150-200%</v>
      </c>
      <c r="N677" s="6">
        <f>MIN(H677,G677)*INDEX('2018_commission_structure-Start'!$A$21:$I$24,MATCH(calcs!$D677,'2018_commission_structure-Start'!$A$21:$A$24,0),MATCH(calcs!N$1,'2018_commission_structure-Start'!$A$21:$I$21,0))</f>
        <v>78000</v>
      </c>
      <c r="O677" s="2">
        <f>IF($G677&gt;H677,MIN($G677-H677,I677-H677)*INDEX('2018_commission_structure-Start'!$A$21:$I$24,MATCH(calcs!$D677,'2018_commission_structure-Start'!$A$21:$A$24,0),MATCH(calcs!O$1,'2018_commission_structure-Start'!$A$21:$I$21,0)),0)</f>
        <v>25500.000000000004</v>
      </c>
      <c r="P677" s="2">
        <f>IF($G677&gt;I677,MIN($G677-I677,J677-I677)*INDEX('2018_commission_structure-Start'!$A$21:$I$24,MATCH(calcs!$D677,'2018_commission_structure-Start'!$A$21:$A$24,0),MATCH(calcs!P$1,'2018_commission_structure-Start'!$A$21:$I$21,0)),0)</f>
        <v>31500</v>
      </c>
      <c r="Q677" s="2">
        <f>IF($G677&gt;J677,MIN($G677-J677,K677-J677)*INDEX('2018_commission_structure-Start'!$A$21:$I$24,MATCH(calcs!$D677,'2018_commission_structure-Start'!$A$21:$A$24,0),MATCH(calcs!Q$1,'2018_commission_structure-Start'!$A$21:$I$21,0)),0)</f>
        <v>32185.14</v>
      </c>
      <c r="R677" s="6">
        <f>IF(G677&gt;K677,(G677-K677)*INDEX('2018_commission_structure-Start'!$A$21:$I$24,MATCH(calcs!$D677,'2018_commission_structure-Start'!$A$21:$A$24,0),MATCH(calcs!R$1,'2018_commission_structure-Start'!$A$21:$I$21,0)),0)</f>
        <v>0</v>
      </c>
      <c r="S677" s="6">
        <f t="shared" si="76"/>
        <v>167185.14000000001</v>
      </c>
      <c r="T677" s="6">
        <f t="shared" si="72"/>
        <v>237794.14</v>
      </c>
    </row>
    <row r="678" spans="1:20" x14ac:dyDescent="0.3">
      <c r="A678">
        <v>3259018638</v>
      </c>
      <c r="B678" t="s">
        <v>1316</v>
      </c>
      <c r="C678" t="s">
        <v>1317</v>
      </c>
      <c r="D678" t="s">
        <v>7</v>
      </c>
      <c r="E678" s="2">
        <v>60364</v>
      </c>
      <c r="F678">
        <f>COUNTIF(deals_closed!D:D,base_salary!A678)</f>
        <v>11</v>
      </c>
      <c r="G678" s="2">
        <f>SUMIF(deals_closed!D:D,calcs!A678,deals_closed!C:C)</f>
        <v>313642</v>
      </c>
      <c r="H678" s="2">
        <f>VLOOKUP(D678,'2018_commission_structure-Start'!$A$21:$I$24,9,FALSE)</f>
        <v>500000</v>
      </c>
      <c r="I678" s="6">
        <f t="shared" si="73"/>
        <v>625000</v>
      </c>
      <c r="J678" s="9">
        <f t="shared" si="74"/>
        <v>750000</v>
      </c>
      <c r="K678" s="9">
        <f t="shared" si="75"/>
        <v>1000000</v>
      </c>
      <c r="L678" s="8">
        <f t="shared" si="70"/>
        <v>0.62728399999999995</v>
      </c>
      <c r="M678" t="str">
        <f t="shared" si="71"/>
        <v>0-100%</v>
      </c>
      <c r="N678" s="6">
        <f>MIN(H678,G678)*INDEX('2018_commission_structure-Start'!$A$21:$I$24,MATCH(calcs!$D678,'2018_commission_structure-Start'!$A$21:$A$24,0),MATCH(calcs!N$1,'2018_commission_structure-Start'!$A$21:$I$21,0))</f>
        <v>31364.2</v>
      </c>
      <c r="O678" s="2">
        <f>IF($G678&gt;H678,MIN($G678-H678,I678-H678)*INDEX('2018_commission_structure-Start'!$A$21:$I$24,MATCH(calcs!$D678,'2018_commission_structure-Start'!$A$21:$A$24,0),MATCH(calcs!O$1,'2018_commission_structure-Start'!$A$21:$I$21,0)),0)</f>
        <v>0</v>
      </c>
      <c r="P678" s="2">
        <f>IF($G678&gt;I678,MIN($G678-I678,J678-I678)*INDEX('2018_commission_structure-Start'!$A$21:$I$24,MATCH(calcs!$D678,'2018_commission_structure-Start'!$A$21:$A$24,0),MATCH(calcs!P$1,'2018_commission_structure-Start'!$A$21:$I$21,0)),0)</f>
        <v>0</v>
      </c>
      <c r="Q678" s="2">
        <f>IF($G678&gt;J678,MIN($G678-J678,K678-J678)*INDEX('2018_commission_structure-Start'!$A$21:$I$24,MATCH(calcs!$D678,'2018_commission_structure-Start'!$A$21:$A$24,0),MATCH(calcs!Q$1,'2018_commission_structure-Start'!$A$21:$I$21,0)),0)</f>
        <v>0</v>
      </c>
      <c r="R678" s="6">
        <f>IF(G678&gt;K678,(G678-K678)*INDEX('2018_commission_structure-Start'!$A$21:$I$24,MATCH(calcs!$D678,'2018_commission_structure-Start'!$A$21:$A$24,0),MATCH(calcs!R$1,'2018_commission_structure-Start'!$A$21:$I$21,0)),0)</f>
        <v>0</v>
      </c>
      <c r="S678" s="6">
        <f t="shared" si="76"/>
        <v>31364.2</v>
      </c>
      <c r="T678" s="6">
        <f t="shared" si="72"/>
        <v>91728.2</v>
      </c>
    </row>
    <row r="679" spans="1:20" x14ac:dyDescent="0.3">
      <c r="A679">
        <v>1419116835</v>
      </c>
      <c r="B679" t="s">
        <v>878</v>
      </c>
      <c r="C679" t="s">
        <v>1318</v>
      </c>
      <c r="D679" t="s">
        <v>10</v>
      </c>
      <c r="E679" s="2">
        <v>117781</v>
      </c>
      <c r="F679">
        <f>COUNTIF(deals_closed!D:D,base_salary!A679)</f>
        <v>18</v>
      </c>
      <c r="G679" s="2">
        <f>SUMIF(deals_closed!D:D,calcs!A679,deals_closed!C:C)</f>
        <v>544027</v>
      </c>
      <c r="H679" s="2">
        <f>VLOOKUP(D679,'2018_commission_structure-Start'!$A$21:$I$24,9,FALSE)</f>
        <v>750000</v>
      </c>
      <c r="I679" s="6">
        <f t="shared" si="73"/>
        <v>937500</v>
      </c>
      <c r="J679" s="9">
        <f t="shared" si="74"/>
        <v>1125000</v>
      </c>
      <c r="K679" s="9">
        <f t="shared" si="75"/>
        <v>1500000</v>
      </c>
      <c r="L679" s="8">
        <f t="shared" si="70"/>
        <v>0.72536933333333331</v>
      </c>
      <c r="M679" t="str">
        <f t="shared" si="71"/>
        <v>0-100%</v>
      </c>
      <c r="N679" s="6">
        <f>MIN(H679,G679)*INDEX('2018_commission_structure-Start'!$A$21:$I$24,MATCH(calcs!$D679,'2018_commission_structure-Start'!$A$21:$A$24,0),MATCH(calcs!N$1,'2018_commission_structure-Start'!$A$21:$I$21,0))</f>
        <v>81604.05</v>
      </c>
      <c r="O679" s="2">
        <f>IF($G679&gt;H679,MIN($G679-H679,I679-H679)*INDEX('2018_commission_structure-Start'!$A$21:$I$24,MATCH(calcs!$D679,'2018_commission_structure-Start'!$A$21:$A$24,0),MATCH(calcs!O$1,'2018_commission_structure-Start'!$A$21:$I$21,0)),0)</f>
        <v>0</v>
      </c>
      <c r="P679" s="2">
        <f>IF($G679&gt;I679,MIN($G679-I679,J679-I679)*INDEX('2018_commission_structure-Start'!$A$21:$I$24,MATCH(calcs!$D679,'2018_commission_structure-Start'!$A$21:$A$24,0),MATCH(calcs!P$1,'2018_commission_structure-Start'!$A$21:$I$21,0)),0)</f>
        <v>0</v>
      </c>
      <c r="Q679" s="2">
        <f>IF($G679&gt;J679,MIN($G679-J679,K679-J679)*INDEX('2018_commission_structure-Start'!$A$21:$I$24,MATCH(calcs!$D679,'2018_commission_structure-Start'!$A$21:$A$24,0),MATCH(calcs!Q$1,'2018_commission_structure-Start'!$A$21:$I$21,0)),0)</f>
        <v>0</v>
      </c>
      <c r="R679" s="6">
        <f>IF(G679&gt;K679,(G679-K679)*INDEX('2018_commission_structure-Start'!$A$21:$I$24,MATCH(calcs!$D679,'2018_commission_structure-Start'!$A$21:$A$24,0),MATCH(calcs!R$1,'2018_commission_structure-Start'!$A$21:$I$21,0)),0)</f>
        <v>0</v>
      </c>
      <c r="S679" s="6">
        <f t="shared" si="76"/>
        <v>81604.05</v>
      </c>
      <c r="T679" s="6">
        <f t="shared" si="72"/>
        <v>199385.05</v>
      </c>
    </row>
    <row r="680" spans="1:20" x14ac:dyDescent="0.3">
      <c r="A680">
        <v>4920920075</v>
      </c>
      <c r="B680" t="s">
        <v>1319</v>
      </c>
      <c r="C680" t="s">
        <v>1320</v>
      </c>
      <c r="D680" t="s">
        <v>7</v>
      </c>
      <c r="E680" s="2">
        <v>54277</v>
      </c>
      <c r="F680">
        <f>COUNTIF(deals_closed!D:D,base_salary!A680)</f>
        <v>21</v>
      </c>
      <c r="G680" s="2">
        <f>SUMIF(deals_closed!D:D,calcs!A680,deals_closed!C:C)</f>
        <v>732653</v>
      </c>
      <c r="H680" s="2">
        <f>VLOOKUP(D680,'2018_commission_structure-Start'!$A$21:$I$24,9,FALSE)</f>
        <v>500000</v>
      </c>
      <c r="I680" s="6">
        <f t="shared" si="73"/>
        <v>625000</v>
      </c>
      <c r="J680" s="9">
        <f t="shared" si="74"/>
        <v>750000</v>
      </c>
      <c r="K680" s="9">
        <f t="shared" si="75"/>
        <v>1000000</v>
      </c>
      <c r="L680" s="8">
        <f t="shared" si="70"/>
        <v>1.465306</v>
      </c>
      <c r="M680" t="str">
        <f t="shared" si="71"/>
        <v>125-150%</v>
      </c>
      <c r="N680" s="6">
        <f>MIN(H680,G680)*INDEX('2018_commission_structure-Start'!$A$21:$I$24,MATCH(calcs!$D680,'2018_commission_structure-Start'!$A$21:$A$24,0),MATCH(calcs!N$1,'2018_commission_structure-Start'!$A$21:$I$21,0))</f>
        <v>50000</v>
      </c>
      <c r="O680" s="2">
        <f>IF($G680&gt;H680,MIN($G680-H680,I680-H680)*INDEX('2018_commission_structure-Start'!$A$21:$I$24,MATCH(calcs!$D680,'2018_commission_structure-Start'!$A$21:$A$24,0),MATCH(calcs!O$1,'2018_commission_structure-Start'!$A$21:$I$21,0)),0)</f>
        <v>18750</v>
      </c>
      <c r="P680" s="2">
        <f>IF($G680&gt;I680,MIN($G680-I680,J680-I680)*INDEX('2018_commission_structure-Start'!$A$21:$I$24,MATCH(calcs!$D680,'2018_commission_structure-Start'!$A$21:$A$24,0),MATCH(calcs!P$1,'2018_commission_structure-Start'!$A$21:$I$21,0)),0)</f>
        <v>19377.54</v>
      </c>
      <c r="Q680" s="2">
        <f>IF($G680&gt;J680,MIN($G680-J680,K680-J680)*INDEX('2018_commission_structure-Start'!$A$21:$I$24,MATCH(calcs!$D680,'2018_commission_structure-Start'!$A$21:$A$24,0),MATCH(calcs!Q$1,'2018_commission_structure-Start'!$A$21:$I$21,0)),0)</f>
        <v>0</v>
      </c>
      <c r="R680" s="6">
        <f>IF(G680&gt;K680,(G680-K680)*INDEX('2018_commission_structure-Start'!$A$21:$I$24,MATCH(calcs!$D680,'2018_commission_structure-Start'!$A$21:$A$24,0),MATCH(calcs!R$1,'2018_commission_structure-Start'!$A$21:$I$21,0)),0)</f>
        <v>0</v>
      </c>
      <c r="S680" s="6">
        <f t="shared" si="76"/>
        <v>88127.540000000008</v>
      </c>
      <c r="T680" s="6">
        <f t="shared" si="72"/>
        <v>142404.54</v>
      </c>
    </row>
    <row r="681" spans="1:20" x14ac:dyDescent="0.3">
      <c r="A681">
        <v>3991175401</v>
      </c>
      <c r="B681" t="s">
        <v>1321</v>
      </c>
      <c r="C681" t="s">
        <v>1322</v>
      </c>
      <c r="D681" t="s">
        <v>10</v>
      </c>
      <c r="E681" s="2">
        <v>85616</v>
      </c>
      <c r="F681">
        <f>COUNTIF(deals_closed!D:D,base_salary!A681)</f>
        <v>14</v>
      </c>
      <c r="G681" s="2">
        <f>SUMIF(deals_closed!D:D,calcs!A681,deals_closed!C:C)</f>
        <v>503861</v>
      </c>
      <c r="H681" s="2">
        <f>VLOOKUP(D681,'2018_commission_structure-Start'!$A$21:$I$24,9,FALSE)</f>
        <v>750000</v>
      </c>
      <c r="I681" s="6">
        <f t="shared" si="73"/>
        <v>937500</v>
      </c>
      <c r="J681" s="9">
        <f t="shared" si="74"/>
        <v>1125000</v>
      </c>
      <c r="K681" s="9">
        <f t="shared" si="75"/>
        <v>1500000</v>
      </c>
      <c r="L681" s="8">
        <f t="shared" si="70"/>
        <v>0.67181466666666667</v>
      </c>
      <c r="M681" t="str">
        <f t="shared" si="71"/>
        <v>0-100%</v>
      </c>
      <c r="N681" s="6">
        <f>MIN(H681,G681)*INDEX('2018_commission_structure-Start'!$A$21:$I$24,MATCH(calcs!$D681,'2018_commission_structure-Start'!$A$21:$A$24,0),MATCH(calcs!N$1,'2018_commission_structure-Start'!$A$21:$I$21,0))</f>
        <v>75579.149999999994</v>
      </c>
      <c r="O681" s="2">
        <f>IF($G681&gt;H681,MIN($G681-H681,I681-H681)*INDEX('2018_commission_structure-Start'!$A$21:$I$24,MATCH(calcs!$D681,'2018_commission_structure-Start'!$A$21:$A$24,0),MATCH(calcs!O$1,'2018_commission_structure-Start'!$A$21:$I$21,0)),0)</f>
        <v>0</v>
      </c>
      <c r="P681" s="2">
        <f>IF($G681&gt;I681,MIN($G681-I681,J681-I681)*INDEX('2018_commission_structure-Start'!$A$21:$I$24,MATCH(calcs!$D681,'2018_commission_structure-Start'!$A$21:$A$24,0),MATCH(calcs!P$1,'2018_commission_structure-Start'!$A$21:$I$21,0)),0)</f>
        <v>0</v>
      </c>
      <c r="Q681" s="2">
        <f>IF($G681&gt;J681,MIN($G681-J681,K681-J681)*INDEX('2018_commission_structure-Start'!$A$21:$I$24,MATCH(calcs!$D681,'2018_commission_structure-Start'!$A$21:$A$24,0),MATCH(calcs!Q$1,'2018_commission_structure-Start'!$A$21:$I$21,0)),0)</f>
        <v>0</v>
      </c>
      <c r="R681" s="6">
        <f>IF(G681&gt;K681,(G681-K681)*INDEX('2018_commission_structure-Start'!$A$21:$I$24,MATCH(calcs!$D681,'2018_commission_structure-Start'!$A$21:$A$24,0),MATCH(calcs!R$1,'2018_commission_structure-Start'!$A$21:$I$21,0)),0)</f>
        <v>0</v>
      </c>
      <c r="S681" s="6">
        <f t="shared" si="76"/>
        <v>75579.149999999994</v>
      </c>
      <c r="T681" s="6">
        <f t="shared" si="72"/>
        <v>161195.15</v>
      </c>
    </row>
    <row r="682" spans="1:20" x14ac:dyDescent="0.3">
      <c r="A682">
        <v>7243767311</v>
      </c>
      <c r="B682" t="s">
        <v>1323</v>
      </c>
      <c r="C682" t="s">
        <v>1324</v>
      </c>
      <c r="D682" t="s">
        <v>7</v>
      </c>
      <c r="E682" s="2">
        <v>30256</v>
      </c>
      <c r="F682">
        <f>COUNTIF(deals_closed!D:D,base_salary!A682)</f>
        <v>22</v>
      </c>
      <c r="G682" s="2">
        <f>SUMIF(deals_closed!D:D,calcs!A682,deals_closed!C:C)</f>
        <v>742123</v>
      </c>
      <c r="H682" s="2">
        <f>VLOOKUP(D682,'2018_commission_structure-Start'!$A$21:$I$24,9,FALSE)</f>
        <v>500000</v>
      </c>
      <c r="I682" s="6">
        <f t="shared" si="73"/>
        <v>625000</v>
      </c>
      <c r="J682" s="9">
        <f t="shared" si="74"/>
        <v>750000</v>
      </c>
      <c r="K682" s="9">
        <f t="shared" si="75"/>
        <v>1000000</v>
      </c>
      <c r="L682" s="8">
        <f t="shared" si="70"/>
        <v>1.484246</v>
      </c>
      <c r="M682" t="str">
        <f t="shared" si="71"/>
        <v>125-150%</v>
      </c>
      <c r="N682" s="6">
        <f>MIN(H682,G682)*INDEX('2018_commission_structure-Start'!$A$21:$I$24,MATCH(calcs!$D682,'2018_commission_structure-Start'!$A$21:$A$24,0),MATCH(calcs!N$1,'2018_commission_structure-Start'!$A$21:$I$21,0))</f>
        <v>50000</v>
      </c>
      <c r="O682" s="2">
        <f>IF($G682&gt;H682,MIN($G682-H682,I682-H682)*INDEX('2018_commission_structure-Start'!$A$21:$I$24,MATCH(calcs!$D682,'2018_commission_structure-Start'!$A$21:$A$24,0),MATCH(calcs!O$1,'2018_commission_structure-Start'!$A$21:$I$21,0)),0)</f>
        <v>18750</v>
      </c>
      <c r="P682" s="2">
        <f>IF($G682&gt;I682,MIN($G682-I682,J682-I682)*INDEX('2018_commission_structure-Start'!$A$21:$I$24,MATCH(calcs!$D682,'2018_commission_structure-Start'!$A$21:$A$24,0),MATCH(calcs!P$1,'2018_commission_structure-Start'!$A$21:$I$21,0)),0)</f>
        <v>21082.14</v>
      </c>
      <c r="Q682" s="2">
        <f>IF($G682&gt;J682,MIN($G682-J682,K682-J682)*INDEX('2018_commission_structure-Start'!$A$21:$I$24,MATCH(calcs!$D682,'2018_commission_structure-Start'!$A$21:$A$24,0),MATCH(calcs!Q$1,'2018_commission_structure-Start'!$A$21:$I$21,0)),0)</f>
        <v>0</v>
      </c>
      <c r="R682" s="6">
        <f>IF(G682&gt;K682,(G682-K682)*INDEX('2018_commission_structure-Start'!$A$21:$I$24,MATCH(calcs!$D682,'2018_commission_structure-Start'!$A$21:$A$24,0),MATCH(calcs!R$1,'2018_commission_structure-Start'!$A$21:$I$21,0)),0)</f>
        <v>0</v>
      </c>
      <c r="S682" s="6">
        <f t="shared" si="76"/>
        <v>89832.14</v>
      </c>
      <c r="T682" s="6">
        <f t="shared" si="72"/>
        <v>120088.14</v>
      </c>
    </row>
    <row r="683" spans="1:20" x14ac:dyDescent="0.3">
      <c r="A683">
        <v>9820632102</v>
      </c>
      <c r="B683" t="s">
        <v>1325</v>
      </c>
      <c r="C683" t="s">
        <v>1326</v>
      </c>
      <c r="D683" t="s">
        <v>29</v>
      </c>
      <c r="E683" s="2">
        <v>52637</v>
      </c>
      <c r="F683">
        <f>COUNTIF(deals_closed!D:D,base_salary!A683)</f>
        <v>9</v>
      </c>
      <c r="G683" s="2">
        <f>SUMIF(deals_closed!D:D,calcs!A683,deals_closed!C:C)</f>
        <v>229221</v>
      </c>
      <c r="H683" s="2">
        <f>VLOOKUP(D683,'2018_commission_structure-Start'!$A$21:$I$24,9,FALSE)</f>
        <v>600000</v>
      </c>
      <c r="I683" s="6">
        <f t="shared" si="73"/>
        <v>750000</v>
      </c>
      <c r="J683" s="9">
        <f t="shared" si="74"/>
        <v>900000</v>
      </c>
      <c r="K683" s="9">
        <f t="shared" si="75"/>
        <v>1200000</v>
      </c>
      <c r="L683" s="8">
        <f t="shared" si="70"/>
        <v>0.38203500000000001</v>
      </c>
      <c r="M683" t="str">
        <f t="shared" si="71"/>
        <v>0-100%</v>
      </c>
      <c r="N683" s="6">
        <f>MIN(H683,G683)*INDEX('2018_commission_structure-Start'!$A$21:$I$24,MATCH(calcs!$D683,'2018_commission_structure-Start'!$A$21:$A$24,0),MATCH(calcs!N$1,'2018_commission_structure-Start'!$A$21:$I$21,0))</f>
        <v>29798.73</v>
      </c>
      <c r="O683" s="2">
        <f>IF($G683&gt;H683,MIN($G683-H683,I683-H683)*INDEX('2018_commission_structure-Start'!$A$21:$I$24,MATCH(calcs!$D683,'2018_commission_structure-Start'!$A$21:$A$24,0),MATCH(calcs!O$1,'2018_commission_structure-Start'!$A$21:$I$21,0)),0)</f>
        <v>0</v>
      </c>
      <c r="P683" s="2">
        <f>IF($G683&gt;I683,MIN($G683-I683,J683-I683)*INDEX('2018_commission_structure-Start'!$A$21:$I$24,MATCH(calcs!$D683,'2018_commission_structure-Start'!$A$21:$A$24,0),MATCH(calcs!P$1,'2018_commission_structure-Start'!$A$21:$I$21,0)),0)</f>
        <v>0</v>
      </c>
      <c r="Q683" s="2">
        <f>IF($G683&gt;J683,MIN($G683-J683,K683-J683)*INDEX('2018_commission_structure-Start'!$A$21:$I$24,MATCH(calcs!$D683,'2018_commission_structure-Start'!$A$21:$A$24,0),MATCH(calcs!Q$1,'2018_commission_structure-Start'!$A$21:$I$21,0)),0)</f>
        <v>0</v>
      </c>
      <c r="R683" s="6">
        <f>IF(G683&gt;K683,(G683-K683)*INDEX('2018_commission_structure-Start'!$A$21:$I$24,MATCH(calcs!$D683,'2018_commission_structure-Start'!$A$21:$A$24,0),MATCH(calcs!R$1,'2018_commission_structure-Start'!$A$21:$I$21,0)),0)</f>
        <v>0</v>
      </c>
      <c r="S683" s="6">
        <f t="shared" si="76"/>
        <v>29798.73</v>
      </c>
      <c r="T683" s="6">
        <f t="shared" si="72"/>
        <v>82435.73</v>
      </c>
    </row>
    <row r="684" spans="1:20" x14ac:dyDescent="0.3">
      <c r="A684">
        <v>6007705854</v>
      </c>
      <c r="B684" t="s">
        <v>1327</v>
      </c>
      <c r="C684" t="s">
        <v>1328</v>
      </c>
      <c r="D684" t="s">
        <v>10</v>
      </c>
      <c r="E684" s="2">
        <v>107921</v>
      </c>
      <c r="F684">
        <f>COUNTIF(deals_closed!D:D,base_salary!A684)</f>
        <v>23</v>
      </c>
      <c r="G684" s="2">
        <f>SUMIF(deals_closed!D:D,calcs!A684,deals_closed!C:C)</f>
        <v>825058</v>
      </c>
      <c r="H684" s="2">
        <f>VLOOKUP(D684,'2018_commission_structure-Start'!$A$21:$I$24,9,FALSE)</f>
        <v>750000</v>
      </c>
      <c r="I684" s="6">
        <f t="shared" si="73"/>
        <v>937500</v>
      </c>
      <c r="J684" s="9">
        <f t="shared" si="74"/>
        <v>1125000</v>
      </c>
      <c r="K684" s="9">
        <f t="shared" si="75"/>
        <v>1500000</v>
      </c>
      <c r="L684" s="8">
        <f t="shared" si="70"/>
        <v>1.1000773333333334</v>
      </c>
      <c r="M684" t="str">
        <f t="shared" si="71"/>
        <v>100-125%</v>
      </c>
      <c r="N684" s="6">
        <f>MIN(H684,G684)*INDEX('2018_commission_structure-Start'!$A$21:$I$24,MATCH(calcs!$D684,'2018_commission_structure-Start'!$A$21:$A$24,0),MATCH(calcs!N$1,'2018_commission_structure-Start'!$A$21:$I$21,0))</f>
        <v>112500</v>
      </c>
      <c r="O684" s="2">
        <f>IF($G684&gt;H684,MIN($G684-H684,I684-H684)*INDEX('2018_commission_structure-Start'!$A$21:$I$24,MATCH(calcs!$D684,'2018_commission_structure-Start'!$A$21:$A$24,0),MATCH(calcs!O$1,'2018_commission_structure-Start'!$A$21:$I$21,0)),0)</f>
        <v>14261.02</v>
      </c>
      <c r="P684" s="2">
        <f>IF($G684&gt;I684,MIN($G684-I684,J684-I684)*INDEX('2018_commission_structure-Start'!$A$21:$I$24,MATCH(calcs!$D684,'2018_commission_structure-Start'!$A$21:$A$24,0),MATCH(calcs!P$1,'2018_commission_structure-Start'!$A$21:$I$21,0)),0)</f>
        <v>0</v>
      </c>
      <c r="Q684" s="2">
        <f>IF($G684&gt;J684,MIN($G684-J684,K684-J684)*INDEX('2018_commission_structure-Start'!$A$21:$I$24,MATCH(calcs!$D684,'2018_commission_structure-Start'!$A$21:$A$24,0),MATCH(calcs!Q$1,'2018_commission_structure-Start'!$A$21:$I$21,0)),0)</f>
        <v>0</v>
      </c>
      <c r="R684" s="6">
        <f>IF(G684&gt;K684,(G684-K684)*INDEX('2018_commission_structure-Start'!$A$21:$I$24,MATCH(calcs!$D684,'2018_commission_structure-Start'!$A$21:$A$24,0),MATCH(calcs!R$1,'2018_commission_structure-Start'!$A$21:$I$21,0)),0)</f>
        <v>0</v>
      </c>
      <c r="S684" s="6">
        <f t="shared" si="76"/>
        <v>126761.02</v>
      </c>
      <c r="T684" s="6">
        <f t="shared" si="72"/>
        <v>234682.02000000002</v>
      </c>
    </row>
    <row r="685" spans="1:20" x14ac:dyDescent="0.3">
      <c r="A685">
        <v>4223282808</v>
      </c>
      <c r="B685" t="s">
        <v>1329</v>
      </c>
      <c r="C685" t="s">
        <v>1330</v>
      </c>
      <c r="D685" t="s">
        <v>7</v>
      </c>
      <c r="E685" s="2">
        <v>52880</v>
      </c>
      <c r="F685">
        <f>COUNTIF(deals_closed!D:D,base_salary!A685)</f>
        <v>20</v>
      </c>
      <c r="G685" s="2">
        <f>SUMIF(deals_closed!D:D,calcs!A685,deals_closed!C:C)</f>
        <v>716416</v>
      </c>
      <c r="H685" s="2">
        <f>VLOOKUP(D685,'2018_commission_structure-Start'!$A$21:$I$24,9,FALSE)</f>
        <v>500000</v>
      </c>
      <c r="I685" s="6">
        <f t="shared" si="73"/>
        <v>625000</v>
      </c>
      <c r="J685" s="9">
        <f t="shared" si="74"/>
        <v>750000</v>
      </c>
      <c r="K685" s="9">
        <f t="shared" si="75"/>
        <v>1000000</v>
      </c>
      <c r="L685" s="8">
        <f t="shared" si="70"/>
        <v>1.4328320000000001</v>
      </c>
      <c r="M685" t="str">
        <f t="shared" si="71"/>
        <v>125-150%</v>
      </c>
      <c r="N685" s="6">
        <f>MIN(H685,G685)*INDEX('2018_commission_structure-Start'!$A$21:$I$24,MATCH(calcs!$D685,'2018_commission_structure-Start'!$A$21:$A$24,0),MATCH(calcs!N$1,'2018_commission_structure-Start'!$A$21:$I$21,0))</f>
        <v>50000</v>
      </c>
      <c r="O685" s="2">
        <f>IF($G685&gt;H685,MIN($G685-H685,I685-H685)*INDEX('2018_commission_structure-Start'!$A$21:$I$24,MATCH(calcs!$D685,'2018_commission_structure-Start'!$A$21:$A$24,0),MATCH(calcs!O$1,'2018_commission_structure-Start'!$A$21:$I$21,0)),0)</f>
        <v>18750</v>
      </c>
      <c r="P685" s="2">
        <f>IF($G685&gt;I685,MIN($G685-I685,J685-I685)*INDEX('2018_commission_structure-Start'!$A$21:$I$24,MATCH(calcs!$D685,'2018_commission_structure-Start'!$A$21:$A$24,0),MATCH(calcs!P$1,'2018_commission_structure-Start'!$A$21:$I$21,0)),0)</f>
        <v>16454.88</v>
      </c>
      <c r="Q685" s="2">
        <f>IF($G685&gt;J685,MIN($G685-J685,K685-J685)*INDEX('2018_commission_structure-Start'!$A$21:$I$24,MATCH(calcs!$D685,'2018_commission_structure-Start'!$A$21:$A$24,0),MATCH(calcs!Q$1,'2018_commission_structure-Start'!$A$21:$I$21,0)),0)</f>
        <v>0</v>
      </c>
      <c r="R685" s="6">
        <f>IF(G685&gt;K685,(G685-K685)*INDEX('2018_commission_structure-Start'!$A$21:$I$24,MATCH(calcs!$D685,'2018_commission_structure-Start'!$A$21:$A$24,0),MATCH(calcs!R$1,'2018_commission_structure-Start'!$A$21:$I$21,0)),0)</f>
        <v>0</v>
      </c>
      <c r="S685" s="6">
        <f t="shared" si="76"/>
        <v>85204.88</v>
      </c>
      <c r="T685" s="6">
        <f t="shared" si="72"/>
        <v>138084.88</v>
      </c>
    </row>
    <row r="686" spans="1:20" x14ac:dyDescent="0.3">
      <c r="A686">
        <v>1462166245</v>
      </c>
      <c r="B686" t="s">
        <v>1331</v>
      </c>
      <c r="C686" t="s">
        <v>1332</v>
      </c>
      <c r="D686" t="s">
        <v>7</v>
      </c>
      <c r="E686" s="2">
        <v>57979</v>
      </c>
      <c r="F686">
        <f>COUNTIF(deals_closed!D:D,base_salary!A686)</f>
        <v>20</v>
      </c>
      <c r="G686" s="2">
        <f>SUMIF(deals_closed!D:D,calcs!A686,deals_closed!C:C)</f>
        <v>730353</v>
      </c>
      <c r="H686" s="2">
        <f>VLOOKUP(D686,'2018_commission_structure-Start'!$A$21:$I$24,9,FALSE)</f>
        <v>500000</v>
      </c>
      <c r="I686" s="6">
        <f t="shared" si="73"/>
        <v>625000</v>
      </c>
      <c r="J686" s="9">
        <f t="shared" si="74"/>
        <v>750000</v>
      </c>
      <c r="K686" s="9">
        <f t="shared" si="75"/>
        <v>1000000</v>
      </c>
      <c r="L686" s="8">
        <f t="shared" si="70"/>
        <v>1.4607060000000001</v>
      </c>
      <c r="M686" t="str">
        <f t="shared" si="71"/>
        <v>125-150%</v>
      </c>
      <c r="N686" s="6">
        <f>MIN(H686,G686)*INDEX('2018_commission_structure-Start'!$A$21:$I$24,MATCH(calcs!$D686,'2018_commission_structure-Start'!$A$21:$A$24,0),MATCH(calcs!N$1,'2018_commission_structure-Start'!$A$21:$I$21,0))</f>
        <v>50000</v>
      </c>
      <c r="O686" s="2">
        <f>IF($G686&gt;H686,MIN($G686-H686,I686-H686)*INDEX('2018_commission_structure-Start'!$A$21:$I$24,MATCH(calcs!$D686,'2018_commission_structure-Start'!$A$21:$A$24,0),MATCH(calcs!O$1,'2018_commission_structure-Start'!$A$21:$I$21,0)),0)</f>
        <v>18750</v>
      </c>
      <c r="P686" s="2">
        <f>IF($G686&gt;I686,MIN($G686-I686,J686-I686)*INDEX('2018_commission_structure-Start'!$A$21:$I$24,MATCH(calcs!$D686,'2018_commission_structure-Start'!$A$21:$A$24,0),MATCH(calcs!P$1,'2018_commission_structure-Start'!$A$21:$I$21,0)),0)</f>
        <v>18963.54</v>
      </c>
      <c r="Q686" s="2">
        <f>IF($G686&gt;J686,MIN($G686-J686,K686-J686)*INDEX('2018_commission_structure-Start'!$A$21:$I$24,MATCH(calcs!$D686,'2018_commission_structure-Start'!$A$21:$A$24,0),MATCH(calcs!Q$1,'2018_commission_structure-Start'!$A$21:$I$21,0)),0)</f>
        <v>0</v>
      </c>
      <c r="R686" s="6">
        <f>IF(G686&gt;K686,(G686-K686)*INDEX('2018_commission_structure-Start'!$A$21:$I$24,MATCH(calcs!$D686,'2018_commission_structure-Start'!$A$21:$A$24,0),MATCH(calcs!R$1,'2018_commission_structure-Start'!$A$21:$I$21,0)),0)</f>
        <v>0</v>
      </c>
      <c r="S686" s="6">
        <f t="shared" si="76"/>
        <v>87713.540000000008</v>
      </c>
      <c r="T686" s="6">
        <f t="shared" si="72"/>
        <v>145692.54</v>
      </c>
    </row>
    <row r="687" spans="1:20" x14ac:dyDescent="0.3">
      <c r="A687">
        <v>1565607864</v>
      </c>
      <c r="B687" t="s">
        <v>1333</v>
      </c>
      <c r="C687" t="s">
        <v>1334</v>
      </c>
      <c r="D687" t="s">
        <v>10</v>
      </c>
      <c r="E687" s="2">
        <v>75155</v>
      </c>
      <c r="F687">
        <f>COUNTIF(deals_closed!D:D,base_salary!A687)</f>
        <v>13</v>
      </c>
      <c r="G687" s="2">
        <f>SUMIF(deals_closed!D:D,calcs!A687,deals_closed!C:C)</f>
        <v>474301</v>
      </c>
      <c r="H687" s="2">
        <f>VLOOKUP(D687,'2018_commission_structure-Start'!$A$21:$I$24,9,FALSE)</f>
        <v>750000</v>
      </c>
      <c r="I687" s="6">
        <f t="shared" si="73"/>
        <v>937500</v>
      </c>
      <c r="J687" s="9">
        <f t="shared" si="74"/>
        <v>1125000</v>
      </c>
      <c r="K687" s="9">
        <f t="shared" si="75"/>
        <v>1500000</v>
      </c>
      <c r="L687" s="8">
        <f t="shared" si="70"/>
        <v>0.63240133333333337</v>
      </c>
      <c r="M687" t="str">
        <f t="shared" si="71"/>
        <v>0-100%</v>
      </c>
      <c r="N687" s="6">
        <f>MIN(H687,G687)*INDEX('2018_commission_structure-Start'!$A$21:$I$24,MATCH(calcs!$D687,'2018_commission_structure-Start'!$A$21:$A$24,0),MATCH(calcs!N$1,'2018_commission_structure-Start'!$A$21:$I$21,0))</f>
        <v>71145.149999999994</v>
      </c>
      <c r="O687" s="2">
        <f>IF($G687&gt;H687,MIN($G687-H687,I687-H687)*INDEX('2018_commission_structure-Start'!$A$21:$I$24,MATCH(calcs!$D687,'2018_commission_structure-Start'!$A$21:$A$24,0),MATCH(calcs!O$1,'2018_commission_structure-Start'!$A$21:$I$21,0)),0)</f>
        <v>0</v>
      </c>
      <c r="P687" s="2">
        <f>IF($G687&gt;I687,MIN($G687-I687,J687-I687)*INDEX('2018_commission_structure-Start'!$A$21:$I$24,MATCH(calcs!$D687,'2018_commission_structure-Start'!$A$21:$A$24,0),MATCH(calcs!P$1,'2018_commission_structure-Start'!$A$21:$I$21,0)),0)</f>
        <v>0</v>
      </c>
      <c r="Q687" s="2">
        <f>IF($G687&gt;J687,MIN($G687-J687,K687-J687)*INDEX('2018_commission_structure-Start'!$A$21:$I$24,MATCH(calcs!$D687,'2018_commission_structure-Start'!$A$21:$A$24,0),MATCH(calcs!Q$1,'2018_commission_structure-Start'!$A$21:$I$21,0)),0)</f>
        <v>0</v>
      </c>
      <c r="R687" s="6">
        <f>IF(G687&gt;K687,(G687-K687)*INDEX('2018_commission_structure-Start'!$A$21:$I$24,MATCH(calcs!$D687,'2018_commission_structure-Start'!$A$21:$A$24,0),MATCH(calcs!R$1,'2018_commission_structure-Start'!$A$21:$I$21,0)),0)</f>
        <v>0</v>
      </c>
      <c r="S687" s="6">
        <f t="shared" si="76"/>
        <v>71145.149999999994</v>
      </c>
      <c r="T687" s="6">
        <f t="shared" si="72"/>
        <v>146300.15</v>
      </c>
    </row>
    <row r="688" spans="1:20" x14ac:dyDescent="0.3">
      <c r="A688">
        <v>2524849899</v>
      </c>
      <c r="B688" t="s">
        <v>1335</v>
      </c>
      <c r="C688" t="s">
        <v>1336</v>
      </c>
      <c r="D688" t="s">
        <v>10</v>
      </c>
      <c r="E688" s="2">
        <v>121772</v>
      </c>
      <c r="F688">
        <f>COUNTIF(deals_closed!D:D,base_salary!A688)</f>
        <v>21</v>
      </c>
      <c r="G688" s="2">
        <f>SUMIF(deals_closed!D:D,calcs!A688,deals_closed!C:C)</f>
        <v>747655</v>
      </c>
      <c r="H688" s="2">
        <f>VLOOKUP(D688,'2018_commission_structure-Start'!$A$21:$I$24,9,FALSE)</f>
        <v>750000</v>
      </c>
      <c r="I688" s="6">
        <f t="shared" si="73"/>
        <v>937500</v>
      </c>
      <c r="J688" s="9">
        <f t="shared" si="74"/>
        <v>1125000</v>
      </c>
      <c r="K688" s="9">
        <f t="shared" si="75"/>
        <v>1500000</v>
      </c>
      <c r="L688" s="8">
        <f t="shared" si="70"/>
        <v>0.99687333333333328</v>
      </c>
      <c r="M688" t="str">
        <f t="shared" si="71"/>
        <v>0-100%</v>
      </c>
      <c r="N688" s="6">
        <f>MIN(H688,G688)*INDEX('2018_commission_structure-Start'!$A$21:$I$24,MATCH(calcs!$D688,'2018_commission_structure-Start'!$A$21:$A$24,0),MATCH(calcs!N$1,'2018_commission_structure-Start'!$A$21:$I$21,0))</f>
        <v>112148.25</v>
      </c>
      <c r="O688" s="2">
        <f>IF($G688&gt;H688,MIN($G688-H688,I688-H688)*INDEX('2018_commission_structure-Start'!$A$21:$I$24,MATCH(calcs!$D688,'2018_commission_structure-Start'!$A$21:$A$24,0),MATCH(calcs!O$1,'2018_commission_structure-Start'!$A$21:$I$21,0)),0)</f>
        <v>0</v>
      </c>
      <c r="P688" s="2">
        <f>IF($G688&gt;I688,MIN($G688-I688,J688-I688)*INDEX('2018_commission_structure-Start'!$A$21:$I$24,MATCH(calcs!$D688,'2018_commission_structure-Start'!$A$21:$A$24,0),MATCH(calcs!P$1,'2018_commission_structure-Start'!$A$21:$I$21,0)),0)</f>
        <v>0</v>
      </c>
      <c r="Q688" s="2">
        <f>IF($G688&gt;J688,MIN($G688-J688,K688-J688)*INDEX('2018_commission_structure-Start'!$A$21:$I$24,MATCH(calcs!$D688,'2018_commission_structure-Start'!$A$21:$A$24,0),MATCH(calcs!Q$1,'2018_commission_structure-Start'!$A$21:$I$21,0)),0)</f>
        <v>0</v>
      </c>
      <c r="R688" s="6">
        <f>IF(G688&gt;K688,(G688-K688)*INDEX('2018_commission_structure-Start'!$A$21:$I$24,MATCH(calcs!$D688,'2018_commission_structure-Start'!$A$21:$A$24,0),MATCH(calcs!R$1,'2018_commission_structure-Start'!$A$21:$I$21,0)),0)</f>
        <v>0</v>
      </c>
      <c r="S688" s="6">
        <f t="shared" si="76"/>
        <v>112148.25</v>
      </c>
      <c r="T688" s="6">
        <f t="shared" si="72"/>
        <v>233920.25</v>
      </c>
    </row>
    <row r="689" spans="1:20" x14ac:dyDescent="0.3">
      <c r="A689">
        <v>8349606134</v>
      </c>
      <c r="B689" t="s">
        <v>1337</v>
      </c>
      <c r="C689" t="s">
        <v>1338</v>
      </c>
      <c r="D689" t="s">
        <v>7</v>
      </c>
      <c r="E689" s="2">
        <v>36618</v>
      </c>
      <c r="F689">
        <f>COUNTIF(deals_closed!D:D,base_salary!A689)</f>
        <v>21</v>
      </c>
      <c r="G689" s="2">
        <f>SUMIF(deals_closed!D:D,calcs!A689,deals_closed!C:C)</f>
        <v>733725</v>
      </c>
      <c r="H689" s="2">
        <f>VLOOKUP(D689,'2018_commission_structure-Start'!$A$21:$I$24,9,FALSE)</f>
        <v>500000</v>
      </c>
      <c r="I689" s="6">
        <f t="shared" si="73"/>
        <v>625000</v>
      </c>
      <c r="J689" s="9">
        <f t="shared" si="74"/>
        <v>750000</v>
      </c>
      <c r="K689" s="9">
        <f t="shared" si="75"/>
        <v>1000000</v>
      </c>
      <c r="L689" s="8">
        <f t="shared" si="70"/>
        <v>1.4674499999999999</v>
      </c>
      <c r="M689" t="str">
        <f t="shared" si="71"/>
        <v>125-150%</v>
      </c>
      <c r="N689" s="6">
        <f>MIN(H689,G689)*INDEX('2018_commission_structure-Start'!$A$21:$I$24,MATCH(calcs!$D689,'2018_commission_structure-Start'!$A$21:$A$24,0),MATCH(calcs!N$1,'2018_commission_structure-Start'!$A$21:$I$21,0))</f>
        <v>50000</v>
      </c>
      <c r="O689" s="2">
        <f>IF($G689&gt;H689,MIN($G689-H689,I689-H689)*INDEX('2018_commission_structure-Start'!$A$21:$I$24,MATCH(calcs!$D689,'2018_commission_structure-Start'!$A$21:$A$24,0),MATCH(calcs!O$1,'2018_commission_structure-Start'!$A$21:$I$21,0)),0)</f>
        <v>18750</v>
      </c>
      <c r="P689" s="2">
        <f>IF($G689&gt;I689,MIN($G689-I689,J689-I689)*INDEX('2018_commission_structure-Start'!$A$21:$I$24,MATCH(calcs!$D689,'2018_commission_structure-Start'!$A$21:$A$24,0),MATCH(calcs!P$1,'2018_commission_structure-Start'!$A$21:$I$21,0)),0)</f>
        <v>19570.5</v>
      </c>
      <c r="Q689" s="2">
        <f>IF($G689&gt;J689,MIN($G689-J689,K689-J689)*INDEX('2018_commission_structure-Start'!$A$21:$I$24,MATCH(calcs!$D689,'2018_commission_structure-Start'!$A$21:$A$24,0),MATCH(calcs!Q$1,'2018_commission_structure-Start'!$A$21:$I$21,0)),0)</f>
        <v>0</v>
      </c>
      <c r="R689" s="6">
        <f>IF(G689&gt;K689,(G689-K689)*INDEX('2018_commission_structure-Start'!$A$21:$I$24,MATCH(calcs!$D689,'2018_commission_structure-Start'!$A$21:$A$24,0),MATCH(calcs!R$1,'2018_commission_structure-Start'!$A$21:$I$21,0)),0)</f>
        <v>0</v>
      </c>
      <c r="S689" s="6">
        <f t="shared" si="76"/>
        <v>88320.5</v>
      </c>
      <c r="T689" s="6">
        <f t="shared" si="72"/>
        <v>124938.5</v>
      </c>
    </row>
    <row r="690" spans="1:20" x14ac:dyDescent="0.3">
      <c r="A690">
        <v>2060025532</v>
      </c>
      <c r="B690" t="s">
        <v>1339</v>
      </c>
      <c r="C690" t="s">
        <v>1340</v>
      </c>
      <c r="D690" t="s">
        <v>29</v>
      </c>
      <c r="E690" s="2">
        <v>53096</v>
      </c>
      <c r="F690">
        <f>COUNTIF(deals_closed!D:D,base_salary!A690)</f>
        <v>19</v>
      </c>
      <c r="G690" s="2">
        <f>SUMIF(deals_closed!D:D,calcs!A690,deals_closed!C:C)</f>
        <v>588834</v>
      </c>
      <c r="H690" s="2">
        <f>VLOOKUP(D690,'2018_commission_structure-Start'!$A$21:$I$24,9,FALSE)</f>
        <v>600000</v>
      </c>
      <c r="I690" s="6">
        <f t="shared" si="73"/>
        <v>750000</v>
      </c>
      <c r="J690" s="9">
        <f t="shared" si="74"/>
        <v>900000</v>
      </c>
      <c r="K690" s="9">
        <f t="shared" si="75"/>
        <v>1200000</v>
      </c>
      <c r="L690" s="8">
        <f t="shared" si="70"/>
        <v>0.98138999999999998</v>
      </c>
      <c r="M690" t="str">
        <f t="shared" si="71"/>
        <v>0-100%</v>
      </c>
      <c r="N690" s="6">
        <f>MIN(H690,G690)*INDEX('2018_commission_structure-Start'!$A$21:$I$24,MATCH(calcs!$D690,'2018_commission_structure-Start'!$A$21:$A$24,0),MATCH(calcs!N$1,'2018_commission_structure-Start'!$A$21:$I$21,0))</f>
        <v>76548.42</v>
      </c>
      <c r="O690" s="2">
        <f>IF($G690&gt;H690,MIN($G690-H690,I690-H690)*INDEX('2018_commission_structure-Start'!$A$21:$I$24,MATCH(calcs!$D690,'2018_commission_structure-Start'!$A$21:$A$24,0),MATCH(calcs!O$1,'2018_commission_structure-Start'!$A$21:$I$21,0)),0)</f>
        <v>0</v>
      </c>
      <c r="P690" s="2">
        <f>IF($G690&gt;I690,MIN($G690-I690,J690-I690)*INDEX('2018_commission_structure-Start'!$A$21:$I$24,MATCH(calcs!$D690,'2018_commission_structure-Start'!$A$21:$A$24,0),MATCH(calcs!P$1,'2018_commission_structure-Start'!$A$21:$I$21,0)),0)</f>
        <v>0</v>
      </c>
      <c r="Q690" s="2">
        <f>IF($G690&gt;J690,MIN($G690-J690,K690-J690)*INDEX('2018_commission_structure-Start'!$A$21:$I$24,MATCH(calcs!$D690,'2018_commission_structure-Start'!$A$21:$A$24,0),MATCH(calcs!Q$1,'2018_commission_structure-Start'!$A$21:$I$21,0)),0)</f>
        <v>0</v>
      </c>
      <c r="R690" s="6">
        <f>IF(G690&gt;K690,(G690-K690)*INDEX('2018_commission_structure-Start'!$A$21:$I$24,MATCH(calcs!$D690,'2018_commission_structure-Start'!$A$21:$A$24,0),MATCH(calcs!R$1,'2018_commission_structure-Start'!$A$21:$I$21,0)),0)</f>
        <v>0</v>
      </c>
      <c r="S690" s="6">
        <f t="shared" si="76"/>
        <v>76548.42</v>
      </c>
      <c r="T690" s="6">
        <f t="shared" si="72"/>
        <v>129644.42</v>
      </c>
    </row>
    <row r="691" spans="1:20" x14ac:dyDescent="0.3">
      <c r="A691">
        <v>2859566597</v>
      </c>
      <c r="B691" t="s">
        <v>453</v>
      </c>
      <c r="C691" t="s">
        <v>1341</v>
      </c>
      <c r="D691" t="s">
        <v>29</v>
      </c>
      <c r="E691" s="2">
        <v>76647</v>
      </c>
      <c r="F691">
        <f>COUNTIF(deals_closed!D:D,base_salary!A691)</f>
        <v>7</v>
      </c>
      <c r="G691" s="2">
        <f>SUMIF(deals_closed!D:D,calcs!A691,deals_closed!C:C)</f>
        <v>334109</v>
      </c>
      <c r="H691" s="2">
        <f>VLOOKUP(D691,'2018_commission_structure-Start'!$A$21:$I$24,9,FALSE)</f>
        <v>600000</v>
      </c>
      <c r="I691" s="6">
        <f t="shared" si="73"/>
        <v>750000</v>
      </c>
      <c r="J691" s="9">
        <f t="shared" si="74"/>
        <v>900000</v>
      </c>
      <c r="K691" s="9">
        <f t="shared" si="75"/>
        <v>1200000</v>
      </c>
      <c r="L691" s="8">
        <f t="shared" si="70"/>
        <v>0.55684833333333328</v>
      </c>
      <c r="M691" t="str">
        <f t="shared" si="71"/>
        <v>0-100%</v>
      </c>
      <c r="N691" s="6">
        <f>MIN(H691,G691)*INDEX('2018_commission_structure-Start'!$A$21:$I$24,MATCH(calcs!$D691,'2018_commission_structure-Start'!$A$21:$A$24,0),MATCH(calcs!N$1,'2018_commission_structure-Start'!$A$21:$I$21,0))</f>
        <v>43434.17</v>
      </c>
      <c r="O691" s="2">
        <f>IF($G691&gt;H691,MIN($G691-H691,I691-H691)*INDEX('2018_commission_structure-Start'!$A$21:$I$24,MATCH(calcs!$D691,'2018_commission_structure-Start'!$A$21:$A$24,0),MATCH(calcs!O$1,'2018_commission_structure-Start'!$A$21:$I$21,0)),0)</f>
        <v>0</v>
      </c>
      <c r="P691" s="2">
        <f>IF($G691&gt;I691,MIN($G691-I691,J691-I691)*INDEX('2018_commission_structure-Start'!$A$21:$I$24,MATCH(calcs!$D691,'2018_commission_structure-Start'!$A$21:$A$24,0),MATCH(calcs!P$1,'2018_commission_structure-Start'!$A$21:$I$21,0)),0)</f>
        <v>0</v>
      </c>
      <c r="Q691" s="2">
        <f>IF($G691&gt;J691,MIN($G691-J691,K691-J691)*INDEX('2018_commission_structure-Start'!$A$21:$I$24,MATCH(calcs!$D691,'2018_commission_structure-Start'!$A$21:$A$24,0),MATCH(calcs!Q$1,'2018_commission_structure-Start'!$A$21:$I$21,0)),0)</f>
        <v>0</v>
      </c>
      <c r="R691" s="6">
        <f>IF(G691&gt;K691,(G691-K691)*INDEX('2018_commission_structure-Start'!$A$21:$I$24,MATCH(calcs!$D691,'2018_commission_structure-Start'!$A$21:$A$24,0),MATCH(calcs!R$1,'2018_commission_structure-Start'!$A$21:$I$21,0)),0)</f>
        <v>0</v>
      </c>
      <c r="S691" s="6">
        <f t="shared" si="76"/>
        <v>43434.17</v>
      </c>
      <c r="T691" s="6">
        <f t="shared" si="72"/>
        <v>120081.17</v>
      </c>
    </row>
    <row r="692" spans="1:20" x14ac:dyDescent="0.3">
      <c r="A692">
        <v>2079803735</v>
      </c>
      <c r="B692" t="s">
        <v>1342</v>
      </c>
      <c r="C692" t="s">
        <v>1343</v>
      </c>
      <c r="D692" t="s">
        <v>7</v>
      </c>
      <c r="E692" s="2">
        <v>54843</v>
      </c>
      <c r="F692">
        <f>COUNTIF(deals_closed!D:D,base_salary!A692)</f>
        <v>20</v>
      </c>
      <c r="G692" s="2">
        <f>SUMIF(deals_closed!D:D,calcs!A692,deals_closed!C:C)</f>
        <v>676256</v>
      </c>
      <c r="H692" s="2">
        <f>VLOOKUP(D692,'2018_commission_structure-Start'!$A$21:$I$24,9,FALSE)</f>
        <v>500000</v>
      </c>
      <c r="I692" s="6">
        <f t="shared" si="73"/>
        <v>625000</v>
      </c>
      <c r="J692" s="9">
        <f t="shared" si="74"/>
        <v>750000</v>
      </c>
      <c r="K692" s="9">
        <f t="shared" si="75"/>
        <v>1000000</v>
      </c>
      <c r="L692" s="8">
        <f t="shared" si="70"/>
        <v>1.3525119999999999</v>
      </c>
      <c r="M692" t="str">
        <f t="shared" si="71"/>
        <v>125-150%</v>
      </c>
      <c r="N692" s="6">
        <f>MIN(H692,G692)*INDEX('2018_commission_structure-Start'!$A$21:$I$24,MATCH(calcs!$D692,'2018_commission_structure-Start'!$A$21:$A$24,0),MATCH(calcs!N$1,'2018_commission_structure-Start'!$A$21:$I$21,0))</f>
        <v>50000</v>
      </c>
      <c r="O692" s="2">
        <f>IF($G692&gt;H692,MIN($G692-H692,I692-H692)*INDEX('2018_commission_structure-Start'!$A$21:$I$24,MATCH(calcs!$D692,'2018_commission_structure-Start'!$A$21:$A$24,0),MATCH(calcs!O$1,'2018_commission_structure-Start'!$A$21:$I$21,0)),0)</f>
        <v>18750</v>
      </c>
      <c r="P692" s="2">
        <f>IF($G692&gt;I692,MIN($G692-I692,J692-I692)*INDEX('2018_commission_structure-Start'!$A$21:$I$24,MATCH(calcs!$D692,'2018_commission_structure-Start'!$A$21:$A$24,0),MATCH(calcs!P$1,'2018_commission_structure-Start'!$A$21:$I$21,0)),0)</f>
        <v>9226.08</v>
      </c>
      <c r="Q692" s="2">
        <f>IF($G692&gt;J692,MIN($G692-J692,K692-J692)*INDEX('2018_commission_structure-Start'!$A$21:$I$24,MATCH(calcs!$D692,'2018_commission_structure-Start'!$A$21:$A$24,0),MATCH(calcs!Q$1,'2018_commission_structure-Start'!$A$21:$I$21,0)),0)</f>
        <v>0</v>
      </c>
      <c r="R692" s="6">
        <f>IF(G692&gt;K692,(G692-K692)*INDEX('2018_commission_structure-Start'!$A$21:$I$24,MATCH(calcs!$D692,'2018_commission_structure-Start'!$A$21:$A$24,0),MATCH(calcs!R$1,'2018_commission_structure-Start'!$A$21:$I$21,0)),0)</f>
        <v>0</v>
      </c>
      <c r="S692" s="6">
        <f t="shared" si="76"/>
        <v>77976.08</v>
      </c>
      <c r="T692" s="6">
        <f t="shared" si="72"/>
        <v>132819.08000000002</v>
      </c>
    </row>
    <row r="693" spans="1:20" x14ac:dyDescent="0.3">
      <c r="A693">
        <v>7205256240</v>
      </c>
      <c r="B693" t="s">
        <v>1344</v>
      </c>
      <c r="C693" t="s">
        <v>1345</v>
      </c>
      <c r="D693" t="s">
        <v>29</v>
      </c>
      <c r="E693" s="2">
        <v>78106</v>
      </c>
      <c r="F693">
        <f>COUNTIF(deals_closed!D:D,base_salary!A693)</f>
        <v>17</v>
      </c>
      <c r="G693" s="2">
        <f>SUMIF(deals_closed!D:D,calcs!A693,deals_closed!C:C)</f>
        <v>638311</v>
      </c>
      <c r="H693" s="2">
        <f>VLOOKUP(D693,'2018_commission_structure-Start'!$A$21:$I$24,9,FALSE)</f>
        <v>600000</v>
      </c>
      <c r="I693" s="6">
        <f t="shared" si="73"/>
        <v>750000</v>
      </c>
      <c r="J693" s="9">
        <f t="shared" si="74"/>
        <v>900000</v>
      </c>
      <c r="K693" s="9">
        <f t="shared" si="75"/>
        <v>1200000</v>
      </c>
      <c r="L693" s="8">
        <f t="shared" si="70"/>
        <v>1.0638516666666666</v>
      </c>
      <c r="M693" t="str">
        <f t="shared" si="71"/>
        <v>100-125%</v>
      </c>
      <c r="N693" s="6">
        <f>MIN(H693,G693)*INDEX('2018_commission_structure-Start'!$A$21:$I$24,MATCH(calcs!$D693,'2018_commission_structure-Start'!$A$21:$A$24,0),MATCH(calcs!N$1,'2018_commission_structure-Start'!$A$21:$I$21,0))</f>
        <v>78000</v>
      </c>
      <c r="O693" s="2">
        <f>IF($G693&gt;H693,MIN($G693-H693,I693-H693)*INDEX('2018_commission_structure-Start'!$A$21:$I$24,MATCH(calcs!$D693,'2018_commission_structure-Start'!$A$21:$A$24,0),MATCH(calcs!O$1,'2018_commission_structure-Start'!$A$21:$I$21,0)),0)</f>
        <v>6512.8700000000008</v>
      </c>
      <c r="P693" s="2">
        <f>IF($G693&gt;I693,MIN($G693-I693,J693-I693)*INDEX('2018_commission_structure-Start'!$A$21:$I$24,MATCH(calcs!$D693,'2018_commission_structure-Start'!$A$21:$A$24,0),MATCH(calcs!P$1,'2018_commission_structure-Start'!$A$21:$I$21,0)),0)</f>
        <v>0</v>
      </c>
      <c r="Q693" s="2">
        <f>IF($G693&gt;J693,MIN($G693-J693,K693-J693)*INDEX('2018_commission_structure-Start'!$A$21:$I$24,MATCH(calcs!$D693,'2018_commission_structure-Start'!$A$21:$A$24,0),MATCH(calcs!Q$1,'2018_commission_structure-Start'!$A$21:$I$21,0)),0)</f>
        <v>0</v>
      </c>
      <c r="R693" s="6">
        <f>IF(G693&gt;K693,(G693-K693)*INDEX('2018_commission_structure-Start'!$A$21:$I$24,MATCH(calcs!$D693,'2018_commission_structure-Start'!$A$21:$A$24,0),MATCH(calcs!R$1,'2018_commission_structure-Start'!$A$21:$I$21,0)),0)</f>
        <v>0</v>
      </c>
      <c r="S693" s="6">
        <f t="shared" si="76"/>
        <v>84512.87</v>
      </c>
      <c r="T693" s="6">
        <f t="shared" si="72"/>
        <v>162618.87</v>
      </c>
    </row>
    <row r="694" spans="1:20" x14ac:dyDescent="0.3">
      <c r="A694">
        <v>4639895275</v>
      </c>
      <c r="B694" t="s">
        <v>1346</v>
      </c>
      <c r="C694" t="s">
        <v>1347</v>
      </c>
      <c r="D694" t="s">
        <v>10</v>
      </c>
      <c r="E694" s="2">
        <v>80883</v>
      </c>
      <c r="F694">
        <f>COUNTIF(deals_closed!D:D,base_salary!A694)</f>
        <v>18</v>
      </c>
      <c r="G694" s="2">
        <f>SUMIF(deals_closed!D:D,calcs!A694,deals_closed!C:C)</f>
        <v>622265</v>
      </c>
      <c r="H694" s="2">
        <f>VLOOKUP(D694,'2018_commission_structure-Start'!$A$21:$I$24,9,FALSE)</f>
        <v>750000</v>
      </c>
      <c r="I694" s="6">
        <f t="shared" si="73"/>
        <v>937500</v>
      </c>
      <c r="J694" s="9">
        <f t="shared" si="74"/>
        <v>1125000</v>
      </c>
      <c r="K694" s="9">
        <f t="shared" si="75"/>
        <v>1500000</v>
      </c>
      <c r="L694" s="8">
        <f t="shared" si="70"/>
        <v>0.82968666666666668</v>
      </c>
      <c r="M694" t="str">
        <f t="shared" si="71"/>
        <v>0-100%</v>
      </c>
      <c r="N694" s="6">
        <f>MIN(H694,G694)*INDEX('2018_commission_structure-Start'!$A$21:$I$24,MATCH(calcs!$D694,'2018_commission_structure-Start'!$A$21:$A$24,0),MATCH(calcs!N$1,'2018_commission_structure-Start'!$A$21:$I$21,0))</f>
        <v>93339.75</v>
      </c>
      <c r="O694" s="2">
        <f>IF($G694&gt;H694,MIN($G694-H694,I694-H694)*INDEX('2018_commission_structure-Start'!$A$21:$I$24,MATCH(calcs!$D694,'2018_commission_structure-Start'!$A$21:$A$24,0),MATCH(calcs!O$1,'2018_commission_structure-Start'!$A$21:$I$21,0)),0)</f>
        <v>0</v>
      </c>
      <c r="P694" s="2">
        <f>IF($G694&gt;I694,MIN($G694-I694,J694-I694)*INDEX('2018_commission_structure-Start'!$A$21:$I$24,MATCH(calcs!$D694,'2018_commission_structure-Start'!$A$21:$A$24,0),MATCH(calcs!P$1,'2018_commission_structure-Start'!$A$21:$I$21,0)),0)</f>
        <v>0</v>
      </c>
      <c r="Q694" s="2">
        <f>IF($G694&gt;J694,MIN($G694-J694,K694-J694)*INDEX('2018_commission_structure-Start'!$A$21:$I$24,MATCH(calcs!$D694,'2018_commission_structure-Start'!$A$21:$A$24,0),MATCH(calcs!Q$1,'2018_commission_structure-Start'!$A$21:$I$21,0)),0)</f>
        <v>0</v>
      </c>
      <c r="R694" s="6">
        <f>IF(G694&gt;K694,(G694-K694)*INDEX('2018_commission_structure-Start'!$A$21:$I$24,MATCH(calcs!$D694,'2018_commission_structure-Start'!$A$21:$A$24,0),MATCH(calcs!R$1,'2018_commission_structure-Start'!$A$21:$I$21,0)),0)</f>
        <v>0</v>
      </c>
      <c r="S694" s="6">
        <f t="shared" si="76"/>
        <v>93339.75</v>
      </c>
      <c r="T694" s="6">
        <f t="shared" si="72"/>
        <v>174222.75</v>
      </c>
    </row>
    <row r="695" spans="1:20" x14ac:dyDescent="0.3">
      <c r="A695">
        <v>7039995972</v>
      </c>
      <c r="B695" t="s">
        <v>1348</v>
      </c>
      <c r="C695" t="s">
        <v>1349</v>
      </c>
      <c r="D695" t="s">
        <v>29</v>
      </c>
      <c r="E695" s="2">
        <v>56729</v>
      </c>
      <c r="F695">
        <f>COUNTIF(deals_closed!D:D,base_salary!A695)</f>
        <v>24</v>
      </c>
      <c r="G695" s="2">
        <f>SUMIF(deals_closed!D:D,calcs!A695,deals_closed!C:C)</f>
        <v>862767</v>
      </c>
      <c r="H695" s="2">
        <f>VLOOKUP(D695,'2018_commission_structure-Start'!$A$21:$I$24,9,FALSE)</f>
        <v>600000</v>
      </c>
      <c r="I695" s="6">
        <f t="shared" si="73"/>
        <v>750000</v>
      </c>
      <c r="J695" s="9">
        <f t="shared" si="74"/>
        <v>900000</v>
      </c>
      <c r="K695" s="9">
        <f t="shared" si="75"/>
        <v>1200000</v>
      </c>
      <c r="L695" s="8">
        <f t="shared" si="70"/>
        <v>1.437945</v>
      </c>
      <c r="M695" t="str">
        <f t="shared" si="71"/>
        <v>125-150%</v>
      </c>
      <c r="N695" s="6">
        <f>MIN(H695,G695)*INDEX('2018_commission_structure-Start'!$A$21:$I$24,MATCH(calcs!$D695,'2018_commission_structure-Start'!$A$21:$A$24,0),MATCH(calcs!N$1,'2018_commission_structure-Start'!$A$21:$I$21,0))</f>
        <v>78000</v>
      </c>
      <c r="O695" s="2">
        <f>IF($G695&gt;H695,MIN($G695-H695,I695-H695)*INDEX('2018_commission_structure-Start'!$A$21:$I$24,MATCH(calcs!$D695,'2018_commission_structure-Start'!$A$21:$A$24,0),MATCH(calcs!O$1,'2018_commission_structure-Start'!$A$21:$I$21,0)),0)</f>
        <v>25500.000000000004</v>
      </c>
      <c r="P695" s="2">
        <f>IF($G695&gt;I695,MIN($G695-I695,J695-I695)*INDEX('2018_commission_structure-Start'!$A$21:$I$24,MATCH(calcs!$D695,'2018_commission_structure-Start'!$A$21:$A$24,0),MATCH(calcs!P$1,'2018_commission_structure-Start'!$A$21:$I$21,0)),0)</f>
        <v>23681.07</v>
      </c>
      <c r="Q695" s="2">
        <f>IF($G695&gt;J695,MIN($G695-J695,K695-J695)*INDEX('2018_commission_structure-Start'!$A$21:$I$24,MATCH(calcs!$D695,'2018_commission_structure-Start'!$A$21:$A$24,0),MATCH(calcs!Q$1,'2018_commission_structure-Start'!$A$21:$I$21,0)),0)</f>
        <v>0</v>
      </c>
      <c r="R695" s="6">
        <f>IF(G695&gt;K695,(G695-K695)*INDEX('2018_commission_structure-Start'!$A$21:$I$24,MATCH(calcs!$D695,'2018_commission_structure-Start'!$A$21:$A$24,0),MATCH(calcs!R$1,'2018_commission_structure-Start'!$A$21:$I$21,0)),0)</f>
        <v>0</v>
      </c>
      <c r="S695" s="6">
        <f t="shared" si="76"/>
        <v>127181.07</v>
      </c>
      <c r="T695" s="6">
        <f t="shared" si="72"/>
        <v>183910.07</v>
      </c>
    </row>
    <row r="696" spans="1:20" x14ac:dyDescent="0.3">
      <c r="A696">
        <v>4396213212</v>
      </c>
      <c r="B696" t="s">
        <v>1350</v>
      </c>
      <c r="C696" t="s">
        <v>1351</v>
      </c>
      <c r="D696" t="s">
        <v>29</v>
      </c>
      <c r="E696" s="2">
        <v>60884</v>
      </c>
      <c r="F696">
        <f>COUNTIF(deals_closed!D:D,base_salary!A696)</f>
        <v>20</v>
      </c>
      <c r="G696" s="2">
        <f>SUMIF(deals_closed!D:D,calcs!A696,deals_closed!C:C)</f>
        <v>634931</v>
      </c>
      <c r="H696" s="2">
        <f>VLOOKUP(D696,'2018_commission_structure-Start'!$A$21:$I$24,9,FALSE)</f>
        <v>600000</v>
      </c>
      <c r="I696" s="6">
        <f t="shared" si="73"/>
        <v>750000</v>
      </c>
      <c r="J696" s="9">
        <f t="shared" si="74"/>
        <v>900000</v>
      </c>
      <c r="K696" s="9">
        <f t="shared" si="75"/>
        <v>1200000</v>
      </c>
      <c r="L696" s="8">
        <f t="shared" si="70"/>
        <v>1.0582183333333333</v>
      </c>
      <c r="M696" t="str">
        <f t="shared" si="71"/>
        <v>100-125%</v>
      </c>
      <c r="N696" s="6">
        <f>MIN(H696,G696)*INDEX('2018_commission_structure-Start'!$A$21:$I$24,MATCH(calcs!$D696,'2018_commission_structure-Start'!$A$21:$A$24,0),MATCH(calcs!N$1,'2018_commission_structure-Start'!$A$21:$I$21,0))</f>
        <v>78000</v>
      </c>
      <c r="O696" s="2">
        <f>IF($G696&gt;H696,MIN($G696-H696,I696-H696)*INDEX('2018_commission_structure-Start'!$A$21:$I$24,MATCH(calcs!$D696,'2018_commission_structure-Start'!$A$21:$A$24,0),MATCH(calcs!O$1,'2018_commission_structure-Start'!$A$21:$I$21,0)),0)</f>
        <v>5938.27</v>
      </c>
      <c r="P696" s="2">
        <f>IF($G696&gt;I696,MIN($G696-I696,J696-I696)*INDEX('2018_commission_structure-Start'!$A$21:$I$24,MATCH(calcs!$D696,'2018_commission_structure-Start'!$A$21:$A$24,0),MATCH(calcs!P$1,'2018_commission_structure-Start'!$A$21:$I$21,0)),0)</f>
        <v>0</v>
      </c>
      <c r="Q696" s="2">
        <f>IF($G696&gt;J696,MIN($G696-J696,K696-J696)*INDEX('2018_commission_structure-Start'!$A$21:$I$24,MATCH(calcs!$D696,'2018_commission_structure-Start'!$A$21:$A$24,0),MATCH(calcs!Q$1,'2018_commission_structure-Start'!$A$21:$I$21,0)),0)</f>
        <v>0</v>
      </c>
      <c r="R696" s="6">
        <f>IF(G696&gt;K696,(G696-K696)*INDEX('2018_commission_structure-Start'!$A$21:$I$24,MATCH(calcs!$D696,'2018_commission_structure-Start'!$A$21:$A$24,0),MATCH(calcs!R$1,'2018_commission_structure-Start'!$A$21:$I$21,0)),0)</f>
        <v>0</v>
      </c>
      <c r="S696" s="6">
        <f t="shared" si="76"/>
        <v>83938.27</v>
      </c>
      <c r="T696" s="6">
        <f t="shared" si="72"/>
        <v>144822.27000000002</v>
      </c>
    </row>
    <row r="697" spans="1:20" x14ac:dyDescent="0.3">
      <c r="A697">
        <v>7533163729</v>
      </c>
      <c r="B697" t="s">
        <v>1352</v>
      </c>
      <c r="C697" t="s">
        <v>1353</v>
      </c>
      <c r="D697" t="s">
        <v>10</v>
      </c>
      <c r="E697" s="2">
        <v>94545</v>
      </c>
      <c r="F697">
        <f>COUNTIF(deals_closed!D:D,base_salary!A697)</f>
        <v>23</v>
      </c>
      <c r="G697" s="2">
        <f>SUMIF(deals_closed!D:D,calcs!A697,deals_closed!C:C)</f>
        <v>769342</v>
      </c>
      <c r="H697" s="2">
        <f>VLOOKUP(D697,'2018_commission_structure-Start'!$A$21:$I$24,9,FALSE)</f>
        <v>750000</v>
      </c>
      <c r="I697" s="6">
        <f t="shared" si="73"/>
        <v>937500</v>
      </c>
      <c r="J697" s="9">
        <f t="shared" si="74"/>
        <v>1125000</v>
      </c>
      <c r="K697" s="9">
        <f t="shared" si="75"/>
        <v>1500000</v>
      </c>
      <c r="L697" s="8">
        <f t="shared" si="70"/>
        <v>1.0257893333333334</v>
      </c>
      <c r="M697" t="str">
        <f t="shared" si="71"/>
        <v>100-125%</v>
      </c>
      <c r="N697" s="6">
        <f>MIN(H697,G697)*INDEX('2018_commission_structure-Start'!$A$21:$I$24,MATCH(calcs!$D697,'2018_commission_structure-Start'!$A$21:$A$24,0),MATCH(calcs!N$1,'2018_commission_structure-Start'!$A$21:$I$21,0))</f>
        <v>112500</v>
      </c>
      <c r="O697" s="2">
        <f>IF($G697&gt;H697,MIN($G697-H697,I697-H697)*INDEX('2018_commission_structure-Start'!$A$21:$I$24,MATCH(calcs!$D697,'2018_commission_structure-Start'!$A$21:$A$24,0),MATCH(calcs!O$1,'2018_commission_structure-Start'!$A$21:$I$21,0)),0)</f>
        <v>3674.98</v>
      </c>
      <c r="P697" s="2">
        <f>IF($G697&gt;I697,MIN($G697-I697,J697-I697)*INDEX('2018_commission_structure-Start'!$A$21:$I$24,MATCH(calcs!$D697,'2018_commission_structure-Start'!$A$21:$A$24,0),MATCH(calcs!P$1,'2018_commission_structure-Start'!$A$21:$I$21,0)),0)</f>
        <v>0</v>
      </c>
      <c r="Q697" s="2">
        <f>IF($G697&gt;J697,MIN($G697-J697,K697-J697)*INDEX('2018_commission_structure-Start'!$A$21:$I$24,MATCH(calcs!$D697,'2018_commission_structure-Start'!$A$21:$A$24,0),MATCH(calcs!Q$1,'2018_commission_structure-Start'!$A$21:$I$21,0)),0)</f>
        <v>0</v>
      </c>
      <c r="R697" s="6">
        <f>IF(G697&gt;K697,(G697-K697)*INDEX('2018_commission_structure-Start'!$A$21:$I$24,MATCH(calcs!$D697,'2018_commission_structure-Start'!$A$21:$A$24,0),MATCH(calcs!R$1,'2018_commission_structure-Start'!$A$21:$I$21,0)),0)</f>
        <v>0</v>
      </c>
      <c r="S697" s="6">
        <f t="shared" si="76"/>
        <v>116174.98</v>
      </c>
      <c r="T697" s="6">
        <f t="shared" si="72"/>
        <v>210719.97999999998</v>
      </c>
    </row>
    <row r="698" spans="1:20" x14ac:dyDescent="0.3">
      <c r="A698">
        <v>9705650896</v>
      </c>
      <c r="B698" t="s">
        <v>1354</v>
      </c>
      <c r="C698" t="s">
        <v>1355</v>
      </c>
      <c r="D698" t="s">
        <v>29</v>
      </c>
      <c r="E698" s="2">
        <v>54482</v>
      </c>
      <c r="F698">
        <f>COUNTIF(deals_closed!D:D,base_salary!A698)</f>
        <v>17</v>
      </c>
      <c r="G698" s="2">
        <f>SUMIF(deals_closed!D:D,calcs!A698,deals_closed!C:C)</f>
        <v>623150</v>
      </c>
      <c r="H698" s="2">
        <f>VLOOKUP(D698,'2018_commission_structure-Start'!$A$21:$I$24,9,FALSE)</f>
        <v>600000</v>
      </c>
      <c r="I698" s="6">
        <f t="shared" si="73"/>
        <v>750000</v>
      </c>
      <c r="J698" s="9">
        <f t="shared" si="74"/>
        <v>900000</v>
      </c>
      <c r="K698" s="9">
        <f t="shared" si="75"/>
        <v>1200000</v>
      </c>
      <c r="L698" s="8">
        <f t="shared" si="70"/>
        <v>1.0385833333333334</v>
      </c>
      <c r="M698" t="str">
        <f t="shared" si="71"/>
        <v>100-125%</v>
      </c>
      <c r="N698" s="6">
        <f>MIN(H698,G698)*INDEX('2018_commission_structure-Start'!$A$21:$I$24,MATCH(calcs!$D698,'2018_commission_structure-Start'!$A$21:$A$24,0),MATCH(calcs!N$1,'2018_commission_structure-Start'!$A$21:$I$21,0))</f>
        <v>78000</v>
      </c>
      <c r="O698" s="2">
        <f>IF($G698&gt;H698,MIN($G698-H698,I698-H698)*INDEX('2018_commission_structure-Start'!$A$21:$I$24,MATCH(calcs!$D698,'2018_commission_structure-Start'!$A$21:$A$24,0),MATCH(calcs!O$1,'2018_commission_structure-Start'!$A$21:$I$21,0)),0)</f>
        <v>3935.5000000000005</v>
      </c>
      <c r="P698" s="2">
        <f>IF($G698&gt;I698,MIN($G698-I698,J698-I698)*INDEX('2018_commission_structure-Start'!$A$21:$I$24,MATCH(calcs!$D698,'2018_commission_structure-Start'!$A$21:$A$24,0),MATCH(calcs!P$1,'2018_commission_structure-Start'!$A$21:$I$21,0)),0)</f>
        <v>0</v>
      </c>
      <c r="Q698" s="2">
        <f>IF($G698&gt;J698,MIN($G698-J698,K698-J698)*INDEX('2018_commission_structure-Start'!$A$21:$I$24,MATCH(calcs!$D698,'2018_commission_structure-Start'!$A$21:$A$24,0),MATCH(calcs!Q$1,'2018_commission_structure-Start'!$A$21:$I$21,0)),0)</f>
        <v>0</v>
      </c>
      <c r="R698" s="6">
        <f>IF(G698&gt;K698,(G698-K698)*INDEX('2018_commission_structure-Start'!$A$21:$I$24,MATCH(calcs!$D698,'2018_commission_structure-Start'!$A$21:$A$24,0),MATCH(calcs!R$1,'2018_commission_structure-Start'!$A$21:$I$21,0)),0)</f>
        <v>0</v>
      </c>
      <c r="S698" s="6">
        <f t="shared" si="76"/>
        <v>81935.5</v>
      </c>
      <c r="T698" s="6">
        <f t="shared" si="72"/>
        <v>136417.5</v>
      </c>
    </row>
    <row r="699" spans="1:20" x14ac:dyDescent="0.3">
      <c r="A699">
        <v>1009146149</v>
      </c>
      <c r="B699" t="s">
        <v>1356</v>
      </c>
      <c r="C699" t="s">
        <v>1357</v>
      </c>
      <c r="D699" t="s">
        <v>29</v>
      </c>
      <c r="E699" s="2">
        <v>78802</v>
      </c>
      <c r="F699">
        <f>COUNTIF(deals_closed!D:D,base_salary!A699)</f>
        <v>27</v>
      </c>
      <c r="G699" s="2">
        <f>SUMIF(deals_closed!D:D,calcs!A699,deals_closed!C:C)</f>
        <v>885458</v>
      </c>
      <c r="H699" s="2">
        <f>VLOOKUP(D699,'2018_commission_structure-Start'!$A$21:$I$24,9,FALSE)</f>
        <v>600000</v>
      </c>
      <c r="I699" s="6">
        <f t="shared" si="73"/>
        <v>750000</v>
      </c>
      <c r="J699" s="9">
        <f t="shared" si="74"/>
        <v>900000</v>
      </c>
      <c r="K699" s="9">
        <f t="shared" si="75"/>
        <v>1200000</v>
      </c>
      <c r="L699" s="8">
        <f t="shared" si="70"/>
        <v>1.4757633333333333</v>
      </c>
      <c r="M699" t="str">
        <f t="shared" si="71"/>
        <v>125-150%</v>
      </c>
      <c r="N699" s="6">
        <f>MIN(H699,G699)*INDEX('2018_commission_structure-Start'!$A$21:$I$24,MATCH(calcs!$D699,'2018_commission_structure-Start'!$A$21:$A$24,0),MATCH(calcs!N$1,'2018_commission_structure-Start'!$A$21:$I$21,0))</f>
        <v>78000</v>
      </c>
      <c r="O699" s="2">
        <f>IF($G699&gt;H699,MIN($G699-H699,I699-H699)*INDEX('2018_commission_structure-Start'!$A$21:$I$24,MATCH(calcs!$D699,'2018_commission_structure-Start'!$A$21:$A$24,0),MATCH(calcs!O$1,'2018_commission_structure-Start'!$A$21:$I$21,0)),0)</f>
        <v>25500.000000000004</v>
      </c>
      <c r="P699" s="2">
        <f>IF($G699&gt;I699,MIN($G699-I699,J699-I699)*INDEX('2018_commission_structure-Start'!$A$21:$I$24,MATCH(calcs!$D699,'2018_commission_structure-Start'!$A$21:$A$24,0),MATCH(calcs!P$1,'2018_commission_structure-Start'!$A$21:$I$21,0)),0)</f>
        <v>28446.18</v>
      </c>
      <c r="Q699" s="2">
        <f>IF($G699&gt;J699,MIN($G699-J699,K699-J699)*INDEX('2018_commission_structure-Start'!$A$21:$I$24,MATCH(calcs!$D699,'2018_commission_structure-Start'!$A$21:$A$24,0),MATCH(calcs!Q$1,'2018_commission_structure-Start'!$A$21:$I$21,0)),0)</f>
        <v>0</v>
      </c>
      <c r="R699" s="6">
        <f>IF(G699&gt;K699,(G699-K699)*INDEX('2018_commission_structure-Start'!$A$21:$I$24,MATCH(calcs!$D699,'2018_commission_structure-Start'!$A$21:$A$24,0),MATCH(calcs!R$1,'2018_commission_structure-Start'!$A$21:$I$21,0)),0)</f>
        <v>0</v>
      </c>
      <c r="S699" s="6">
        <f t="shared" si="76"/>
        <v>131946.18</v>
      </c>
      <c r="T699" s="6">
        <f t="shared" si="72"/>
        <v>210748.18</v>
      </c>
    </row>
    <row r="700" spans="1:20" x14ac:dyDescent="0.3">
      <c r="A700">
        <v>3303111790</v>
      </c>
      <c r="B700" t="s">
        <v>1203</v>
      </c>
      <c r="C700" t="s">
        <v>1358</v>
      </c>
      <c r="D700" t="s">
        <v>7</v>
      </c>
      <c r="E700" s="2">
        <v>63069</v>
      </c>
      <c r="F700">
        <f>COUNTIF(deals_closed!D:D,base_salary!A700)</f>
        <v>20</v>
      </c>
      <c r="G700" s="2">
        <f>SUMIF(deals_closed!D:D,calcs!A700,deals_closed!C:C)</f>
        <v>742207</v>
      </c>
      <c r="H700" s="2">
        <f>VLOOKUP(D700,'2018_commission_structure-Start'!$A$21:$I$24,9,FALSE)</f>
        <v>500000</v>
      </c>
      <c r="I700" s="6">
        <f t="shared" si="73"/>
        <v>625000</v>
      </c>
      <c r="J700" s="9">
        <f t="shared" si="74"/>
        <v>750000</v>
      </c>
      <c r="K700" s="9">
        <f t="shared" si="75"/>
        <v>1000000</v>
      </c>
      <c r="L700" s="8">
        <f t="shared" si="70"/>
        <v>1.4844139999999999</v>
      </c>
      <c r="M700" t="str">
        <f t="shared" si="71"/>
        <v>125-150%</v>
      </c>
      <c r="N700" s="6">
        <f>MIN(H700,G700)*INDEX('2018_commission_structure-Start'!$A$21:$I$24,MATCH(calcs!$D700,'2018_commission_structure-Start'!$A$21:$A$24,0),MATCH(calcs!N$1,'2018_commission_structure-Start'!$A$21:$I$21,0))</f>
        <v>50000</v>
      </c>
      <c r="O700" s="2">
        <f>IF($G700&gt;H700,MIN($G700-H700,I700-H700)*INDEX('2018_commission_structure-Start'!$A$21:$I$24,MATCH(calcs!$D700,'2018_commission_structure-Start'!$A$21:$A$24,0),MATCH(calcs!O$1,'2018_commission_structure-Start'!$A$21:$I$21,0)),0)</f>
        <v>18750</v>
      </c>
      <c r="P700" s="2">
        <f>IF($G700&gt;I700,MIN($G700-I700,J700-I700)*INDEX('2018_commission_structure-Start'!$A$21:$I$24,MATCH(calcs!$D700,'2018_commission_structure-Start'!$A$21:$A$24,0),MATCH(calcs!P$1,'2018_commission_structure-Start'!$A$21:$I$21,0)),0)</f>
        <v>21097.26</v>
      </c>
      <c r="Q700" s="2">
        <f>IF($G700&gt;J700,MIN($G700-J700,K700-J700)*INDEX('2018_commission_structure-Start'!$A$21:$I$24,MATCH(calcs!$D700,'2018_commission_structure-Start'!$A$21:$A$24,0),MATCH(calcs!Q$1,'2018_commission_structure-Start'!$A$21:$I$21,0)),0)</f>
        <v>0</v>
      </c>
      <c r="R700" s="6">
        <f>IF(G700&gt;K700,(G700-K700)*INDEX('2018_commission_structure-Start'!$A$21:$I$24,MATCH(calcs!$D700,'2018_commission_structure-Start'!$A$21:$A$24,0),MATCH(calcs!R$1,'2018_commission_structure-Start'!$A$21:$I$21,0)),0)</f>
        <v>0</v>
      </c>
      <c r="S700" s="6">
        <f t="shared" si="76"/>
        <v>89847.26</v>
      </c>
      <c r="T700" s="6">
        <f t="shared" si="72"/>
        <v>152916.26</v>
      </c>
    </row>
    <row r="701" spans="1:20" x14ac:dyDescent="0.3">
      <c r="A701">
        <v>1456229036</v>
      </c>
      <c r="B701" t="s">
        <v>1359</v>
      </c>
      <c r="C701" t="s">
        <v>1360</v>
      </c>
      <c r="D701" t="s">
        <v>29</v>
      </c>
      <c r="E701" s="2">
        <v>73519</v>
      </c>
      <c r="F701">
        <f>COUNTIF(deals_closed!D:D,base_salary!A701)</f>
        <v>21</v>
      </c>
      <c r="G701" s="2">
        <f>SUMIF(deals_closed!D:D,calcs!A701,deals_closed!C:C)</f>
        <v>830970</v>
      </c>
      <c r="H701" s="2">
        <f>VLOOKUP(D701,'2018_commission_structure-Start'!$A$21:$I$24,9,FALSE)</f>
        <v>600000</v>
      </c>
      <c r="I701" s="6">
        <f t="shared" si="73"/>
        <v>750000</v>
      </c>
      <c r="J701" s="9">
        <f t="shared" si="74"/>
        <v>900000</v>
      </c>
      <c r="K701" s="9">
        <f t="shared" si="75"/>
        <v>1200000</v>
      </c>
      <c r="L701" s="8">
        <f t="shared" si="70"/>
        <v>1.3849499999999999</v>
      </c>
      <c r="M701" t="str">
        <f t="shared" si="71"/>
        <v>125-150%</v>
      </c>
      <c r="N701" s="6">
        <f>MIN(H701,G701)*INDEX('2018_commission_structure-Start'!$A$21:$I$24,MATCH(calcs!$D701,'2018_commission_structure-Start'!$A$21:$A$24,0),MATCH(calcs!N$1,'2018_commission_structure-Start'!$A$21:$I$21,0))</f>
        <v>78000</v>
      </c>
      <c r="O701" s="2">
        <f>IF($G701&gt;H701,MIN($G701-H701,I701-H701)*INDEX('2018_commission_structure-Start'!$A$21:$I$24,MATCH(calcs!$D701,'2018_commission_structure-Start'!$A$21:$A$24,0),MATCH(calcs!O$1,'2018_commission_structure-Start'!$A$21:$I$21,0)),0)</f>
        <v>25500.000000000004</v>
      </c>
      <c r="P701" s="2">
        <f>IF($G701&gt;I701,MIN($G701-I701,J701-I701)*INDEX('2018_commission_structure-Start'!$A$21:$I$24,MATCH(calcs!$D701,'2018_commission_structure-Start'!$A$21:$A$24,0),MATCH(calcs!P$1,'2018_commission_structure-Start'!$A$21:$I$21,0)),0)</f>
        <v>17003.7</v>
      </c>
      <c r="Q701" s="2">
        <f>IF($G701&gt;J701,MIN($G701-J701,K701-J701)*INDEX('2018_commission_structure-Start'!$A$21:$I$24,MATCH(calcs!$D701,'2018_commission_structure-Start'!$A$21:$A$24,0),MATCH(calcs!Q$1,'2018_commission_structure-Start'!$A$21:$I$21,0)),0)</f>
        <v>0</v>
      </c>
      <c r="R701" s="6">
        <f>IF(G701&gt;K701,(G701-K701)*INDEX('2018_commission_structure-Start'!$A$21:$I$24,MATCH(calcs!$D701,'2018_commission_structure-Start'!$A$21:$A$24,0),MATCH(calcs!R$1,'2018_commission_structure-Start'!$A$21:$I$21,0)),0)</f>
        <v>0</v>
      </c>
      <c r="S701" s="6">
        <f t="shared" si="76"/>
        <v>120503.7</v>
      </c>
      <c r="T701" s="6">
        <f t="shared" si="72"/>
        <v>194022.7</v>
      </c>
    </row>
    <row r="702" spans="1:20" x14ac:dyDescent="0.3">
      <c r="A702">
        <v>4969679754</v>
      </c>
      <c r="B702" t="s">
        <v>1361</v>
      </c>
      <c r="C702" t="s">
        <v>1362</v>
      </c>
      <c r="D702" t="s">
        <v>29</v>
      </c>
      <c r="E702" s="2">
        <v>54602</v>
      </c>
      <c r="F702">
        <f>COUNTIF(deals_closed!D:D,base_salary!A702)</f>
        <v>28</v>
      </c>
      <c r="G702" s="2">
        <f>SUMIF(deals_closed!D:D,calcs!A702,deals_closed!C:C)</f>
        <v>1057474</v>
      </c>
      <c r="H702" s="2">
        <f>VLOOKUP(D702,'2018_commission_structure-Start'!$A$21:$I$24,9,FALSE)</f>
        <v>600000</v>
      </c>
      <c r="I702" s="6">
        <f t="shared" si="73"/>
        <v>750000</v>
      </c>
      <c r="J702" s="9">
        <f t="shared" si="74"/>
        <v>900000</v>
      </c>
      <c r="K702" s="9">
        <f t="shared" si="75"/>
        <v>1200000</v>
      </c>
      <c r="L702" s="8">
        <f t="shared" si="70"/>
        <v>1.7624566666666666</v>
      </c>
      <c r="M702" t="str">
        <f t="shared" si="71"/>
        <v>150-200%</v>
      </c>
      <c r="N702" s="6">
        <f>MIN(H702,G702)*INDEX('2018_commission_structure-Start'!$A$21:$I$24,MATCH(calcs!$D702,'2018_commission_structure-Start'!$A$21:$A$24,0),MATCH(calcs!N$1,'2018_commission_structure-Start'!$A$21:$I$21,0))</f>
        <v>78000</v>
      </c>
      <c r="O702" s="2">
        <f>IF($G702&gt;H702,MIN($G702-H702,I702-H702)*INDEX('2018_commission_structure-Start'!$A$21:$I$24,MATCH(calcs!$D702,'2018_commission_structure-Start'!$A$21:$A$24,0),MATCH(calcs!O$1,'2018_commission_structure-Start'!$A$21:$I$21,0)),0)</f>
        <v>25500.000000000004</v>
      </c>
      <c r="P702" s="2">
        <f>IF($G702&gt;I702,MIN($G702-I702,J702-I702)*INDEX('2018_commission_structure-Start'!$A$21:$I$24,MATCH(calcs!$D702,'2018_commission_structure-Start'!$A$21:$A$24,0),MATCH(calcs!P$1,'2018_commission_structure-Start'!$A$21:$I$21,0)),0)</f>
        <v>31500</v>
      </c>
      <c r="Q702" s="2">
        <f>IF($G702&gt;J702,MIN($G702-J702,K702-J702)*INDEX('2018_commission_structure-Start'!$A$21:$I$24,MATCH(calcs!$D702,'2018_commission_structure-Start'!$A$21:$A$24,0),MATCH(calcs!Q$1,'2018_commission_structure-Start'!$A$21:$I$21,0)),0)</f>
        <v>40943.24</v>
      </c>
      <c r="R702" s="6">
        <f>IF(G702&gt;K702,(G702-K702)*INDEX('2018_commission_structure-Start'!$A$21:$I$24,MATCH(calcs!$D702,'2018_commission_structure-Start'!$A$21:$A$24,0),MATCH(calcs!R$1,'2018_commission_structure-Start'!$A$21:$I$21,0)),0)</f>
        <v>0</v>
      </c>
      <c r="S702" s="6">
        <f t="shared" si="76"/>
        <v>175943.24</v>
      </c>
      <c r="T702" s="6">
        <f t="shared" si="72"/>
        <v>230545.24</v>
      </c>
    </row>
    <row r="703" spans="1:20" x14ac:dyDescent="0.3">
      <c r="A703">
        <v>1898839557</v>
      </c>
      <c r="B703" t="s">
        <v>1363</v>
      </c>
      <c r="C703" t="s">
        <v>1364</v>
      </c>
      <c r="D703" t="s">
        <v>29</v>
      </c>
      <c r="E703" s="2">
        <v>70011</v>
      </c>
      <c r="F703">
        <f>COUNTIF(deals_closed!D:D,base_salary!A703)</f>
        <v>32</v>
      </c>
      <c r="G703" s="2">
        <f>SUMIF(deals_closed!D:D,calcs!A703,deals_closed!C:C)</f>
        <v>1010499</v>
      </c>
      <c r="H703" s="2">
        <f>VLOOKUP(D703,'2018_commission_structure-Start'!$A$21:$I$24,9,FALSE)</f>
        <v>600000</v>
      </c>
      <c r="I703" s="6">
        <f t="shared" si="73"/>
        <v>750000</v>
      </c>
      <c r="J703" s="9">
        <f t="shared" si="74"/>
        <v>900000</v>
      </c>
      <c r="K703" s="9">
        <f t="shared" si="75"/>
        <v>1200000</v>
      </c>
      <c r="L703" s="8">
        <f t="shared" si="70"/>
        <v>1.6841649999999999</v>
      </c>
      <c r="M703" t="str">
        <f t="shared" si="71"/>
        <v>150-200%</v>
      </c>
      <c r="N703" s="6">
        <f>MIN(H703,G703)*INDEX('2018_commission_structure-Start'!$A$21:$I$24,MATCH(calcs!$D703,'2018_commission_structure-Start'!$A$21:$A$24,0),MATCH(calcs!N$1,'2018_commission_structure-Start'!$A$21:$I$21,0))</f>
        <v>78000</v>
      </c>
      <c r="O703" s="2">
        <f>IF($G703&gt;H703,MIN($G703-H703,I703-H703)*INDEX('2018_commission_structure-Start'!$A$21:$I$24,MATCH(calcs!$D703,'2018_commission_structure-Start'!$A$21:$A$24,0),MATCH(calcs!O$1,'2018_commission_structure-Start'!$A$21:$I$21,0)),0)</f>
        <v>25500.000000000004</v>
      </c>
      <c r="P703" s="2">
        <f>IF($G703&gt;I703,MIN($G703-I703,J703-I703)*INDEX('2018_commission_structure-Start'!$A$21:$I$24,MATCH(calcs!$D703,'2018_commission_structure-Start'!$A$21:$A$24,0),MATCH(calcs!P$1,'2018_commission_structure-Start'!$A$21:$I$21,0)),0)</f>
        <v>31500</v>
      </c>
      <c r="Q703" s="2">
        <f>IF($G703&gt;J703,MIN($G703-J703,K703-J703)*INDEX('2018_commission_structure-Start'!$A$21:$I$24,MATCH(calcs!$D703,'2018_commission_structure-Start'!$A$21:$A$24,0),MATCH(calcs!Q$1,'2018_commission_structure-Start'!$A$21:$I$21,0)),0)</f>
        <v>28729.74</v>
      </c>
      <c r="R703" s="6">
        <f>IF(G703&gt;K703,(G703-K703)*INDEX('2018_commission_structure-Start'!$A$21:$I$24,MATCH(calcs!$D703,'2018_commission_structure-Start'!$A$21:$A$24,0),MATCH(calcs!R$1,'2018_commission_structure-Start'!$A$21:$I$21,0)),0)</f>
        <v>0</v>
      </c>
      <c r="S703" s="6">
        <f t="shared" si="76"/>
        <v>163729.74</v>
      </c>
      <c r="T703" s="6">
        <f t="shared" si="72"/>
        <v>233740.74</v>
      </c>
    </row>
    <row r="704" spans="1:20" x14ac:dyDescent="0.3">
      <c r="A704">
        <v>7001733199</v>
      </c>
      <c r="B704" t="s">
        <v>1365</v>
      </c>
      <c r="C704" t="s">
        <v>1366</v>
      </c>
      <c r="D704" t="s">
        <v>7</v>
      </c>
      <c r="E704" s="2">
        <v>41890</v>
      </c>
      <c r="F704">
        <f>COUNTIF(deals_closed!D:D,base_salary!A704)</f>
        <v>21</v>
      </c>
      <c r="G704" s="2">
        <f>SUMIF(deals_closed!D:D,calcs!A704,deals_closed!C:C)</f>
        <v>645183</v>
      </c>
      <c r="H704" s="2">
        <f>VLOOKUP(D704,'2018_commission_structure-Start'!$A$21:$I$24,9,FALSE)</f>
        <v>500000</v>
      </c>
      <c r="I704" s="6">
        <f t="shared" si="73"/>
        <v>625000</v>
      </c>
      <c r="J704" s="9">
        <f t="shared" si="74"/>
        <v>750000</v>
      </c>
      <c r="K704" s="9">
        <f t="shared" si="75"/>
        <v>1000000</v>
      </c>
      <c r="L704" s="8">
        <f t="shared" si="70"/>
        <v>1.2903659999999999</v>
      </c>
      <c r="M704" t="str">
        <f t="shared" si="71"/>
        <v>125-150%</v>
      </c>
      <c r="N704" s="6">
        <f>MIN(H704,G704)*INDEX('2018_commission_structure-Start'!$A$21:$I$24,MATCH(calcs!$D704,'2018_commission_structure-Start'!$A$21:$A$24,0),MATCH(calcs!N$1,'2018_commission_structure-Start'!$A$21:$I$21,0))</f>
        <v>50000</v>
      </c>
      <c r="O704" s="2">
        <f>IF($G704&gt;H704,MIN($G704-H704,I704-H704)*INDEX('2018_commission_structure-Start'!$A$21:$I$24,MATCH(calcs!$D704,'2018_commission_structure-Start'!$A$21:$A$24,0),MATCH(calcs!O$1,'2018_commission_structure-Start'!$A$21:$I$21,0)),0)</f>
        <v>18750</v>
      </c>
      <c r="P704" s="2">
        <f>IF($G704&gt;I704,MIN($G704-I704,J704-I704)*INDEX('2018_commission_structure-Start'!$A$21:$I$24,MATCH(calcs!$D704,'2018_commission_structure-Start'!$A$21:$A$24,0),MATCH(calcs!P$1,'2018_commission_structure-Start'!$A$21:$I$21,0)),0)</f>
        <v>3632.94</v>
      </c>
      <c r="Q704" s="2">
        <f>IF($G704&gt;J704,MIN($G704-J704,K704-J704)*INDEX('2018_commission_structure-Start'!$A$21:$I$24,MATCH(calcs!$D704,'2018_commission_structure-Start'!$A$21:$A$24,0),MATCH(calcs!Q$1,'2018_commission_structure-Start'!$A$21:$I$21,0)),0)</f>
        <v>0</v>
      </c>
      <c r="R704" s="6">
        <f>IF(G704&gt;K704,(G704-K704)*INDEX('2018_commission_structure-Start'!$A$21:$I$24,MATCH(calcs!$D704,'2018_commission_structure-Start'!$A$21:$A$24,0),MATCH(calcs!R$1,'2018_commission_structure-Start'!$A$21:$I$21,0)),0)</f>
        <v>0</v>
      </c>
      <c r="S704" s="6">
        <f t="shared" si="76"/>
        <v>72382.94</v>
      </c>
      <c r="T704" s="6">
        <f t="shared" si="72"/>
        <v>114272.94</v>
      </c>
    </row>
    <row r="705" spans="1:20" x14ac:dyDescent="0.3">
      <c r="A705">
        <v>6259267215</v>
      </c>
      <c r="B705" t="s">
        <v>1367</v>
      </c>
      <c r="C705" t="s">
        <v>1368</v>
      </c>
      <c r="D705" t="s">
        <v>7</v>
      </c>
      <c r="E705" s="2">
        <v>46915</v>
      </c>
      <c r="F705">
        <f>COUNTIF(deals_closed!D:D,base_salary!A705)</f>
        <v>15</v>
      </c>
      <c r="G705" s="2">
        <f>SUMIF(deals_closed!D:D,calcs!A705,deals_closed!C:C)</f>
        <v>482137</v>
      </c>
      <c r="H705" s="2">
        <f>VLOOKUP(D705,'2018_commission_structure-Start'!$A$21:$I$24,9,FALSE)</f>
        <v>500000</v>
      </c>
      <c r="I705" s="6">
        <f t="shared" si="73"/>
        <v>625000</v>
      </c>
      <c r="J705" s="9">
        <f t="shared" si="74"/>
        <v>750000</v>
      </c>
      <c r="K705" s="9">
        <f t="shared" si="75"/>
        <v>1000000</v>
      </c>
      <c r="L705" s="8">
        <f t="shared" si="70"/>
        <v>0.96427399999999996</v>
      </c>
      <c r="M705" t="str">
        <f t="shared" si="71"/>
        <v>0-100%</v>
      </c>
      <c r="N705" s="6">
        <f>MIN(H705,G705)*INDEX('2018_commission_structure-Start'!$A$21:$I$24,MATCH(calcs!$D705,'2018_commission_structure-Start'!$A$21:$A$24,0),MATCH(calcs!N$1,'2018_commission_structure-Start'!$A$21:$I$21,0))</f>
        <v>48213.700000000004</v>
      </c>
      <c r="O705" s="2">
        <f>IF($G705&gt;H705,MIN($G705-H705,I705-H705)*INDEX('2018_commission_structure-Start'!$A$21:$I$24,MATCH(calcs!$D705,'2018_commission_structure-Start'!$A$21:$A$24,0),MATCH(calcs!O$1,'2018_commission_structure-Start'!$A$21:$I$21,0)),0)</f>
        <v>0</v>
      </c>
      <c r="P705" s="2">
        <f>IF($G705&gt;I705,MIN($G705-I705,J705-I705)*INDEX('2018_commission_structure-Start'!$A$21:$I$24,MATCH(calcs!$D705,'2018_commission_structure-Start'!$A$21:$A$24,0),MATCH(calcs!P$1,'2018_commission_structure-Start'!$A$21:$I$21,0)),0)</f>
        <v>0</v>
      </c>
      <c r="Q705" s="2">
        <f>IF($G705&gt;J705,MIN($G705-J705,K705-J705)*INDEX('2018_commission_structure-Start'!$A$21:$I$24,MATCH(calcs!$D705,'2018_commission_structure-Start'!$A$21:$A$24,0),MATCH(calcs!Q$1,'2018_commission_structure-Start'!$A$21:$I$21,0)),0)</f>
        <v>0</v>
      </c>
      <c r="R705" s="6">
        <f>IF(G705&gt;K705,(G705-K705)*INDEX('2018_commission_structure-Start'!$A$21:$I$24,MATCH(calcs!$D705,'2018_commission_structure-Start'!$A$21:$A$24,0),MATCH(calcs!R$1,'2018_commission_structure-Start'!$A$21:$I$21,0)),0)</f>
        <v>0</v>
      </c>
      <c r="S705" s="6">
        <f t="shared" si="76"/>
        <v>48213.700000000004</v>
      </c>
      <c r="T705" s="6">
        <f t="shared" si="72"/>
        <v>95128.700000000012</v>
      </c>
    </row>
    <row r="706" spans="1:20" x14ac:dyDescent="0.3">
      <c r="A706">
        <v>7088886472</v>
      </c>
      <c r="B706" t="s">
        <v>1369</v>
      </c>
      <c r="C706" t="s">
        <v>1370</v>
      </c>
      <c r="D706" t="s">
        <v>7</v>
      </c>
      <c r="E706" s="2">
        <v>37423</v>
      </c>
      <c r="F706">
        <f>COUNTIF(deals_closed!D:D,base_salary!A706)</f>
        <v>20</v>
      </c>
      <c r="G706" s="2">
        <f>SUMIF(deals_closed!D:D,calcs!A706,deals_closed!C:C)</f>
        <v>668595</v>
      </c>
      <c r="H706" s="2">
        <f>VLOOKUP(D706,'2018_commission_structure-Start'!$A$21:$I$24,9,FALSE)</f>
        <v>500000</v>
      </c>
      <c r="I706" s="6">
        <f t="shared" si="73"/>
        <v>625000</v>
      </c>
      <c r="J706" s="9">
        <f t="shared" si="74"/>
        <v>750000</v>
      </c>
      <c r="K706" s="9">
        <f t="shared" si="75"/>
        <v>1000000</v>
      </c>
      <c r="L706" s="8">
        <f t="shared" ref="L706:L769" si="77">G706/H706</f>
        <v>1.3371900000000001</v>
      </c>
      <c r="M706" t="str">
        <f t="shared" ref="M706:M769" si="78">IF(L706&lt;=1,"0-100%",IF(L706&lt;=1.25,"100-125%",IF(L706&lt;=1.5,"125-150%",IF(L706&lt;=2,"150-200%","&gt;200%"))))</f>
        <v>125-150%</v>
      </c>
      <c r="N706" s="6">
        <f>MIN(H706,G706)*INDEX('2018_commission_structure-Start'!$A$21:$I$24,MATCH(calcs!$D706,'2018_commission_structure-Start'!$A$21:$A$24,0),MATCH(calcs!N$1,'2018_commission_structure-Start'!$A$21:$I$21,0))</f>
        <v>50000</v>
      </c>
      <c r="O706" s="2">
        <f>IF($G706&gt;H706,MIN($G706-H706,I706-H706)*INDEX('2018_commission_structure-Start'!$A$21:$I$24,MATCH(calcs!$D706,'2018_commission_structure-Start'!$A$21:$A$24,0),MATCH(calcs!O$1,'2018_commission_structure-Start'!$A$21:$I$21,0)),0)</f>
        <v>18750</v>
      </c>
      <c r="P706" s="2">
        <f>IF($G706&gt;I706,MIN($G706-I706,J706-I706)*INDEX('2018_commission_structure-Start'!$A$21:$I$24,MATCH(calcs!$D706,'2018_commission_structure-Start'!$A$21:$A$24,0),MATCH(calcs!P$1,'2018_commission_structure-Start'!$A$21:$I$21,0)),0)</f>
        <v>7847.0999999999995</v>
      </c>
      <c r="Q706" s="2">
        <f>IF($G706&gt;J706,MIN($G706-J706,K706-J706)*INDEX('2018_commission_structure-Start'!$A$21:$I$24,MATCH(calcs!$D706,'2018_commission_structure-Start'!$A$21:$A$24,0),MATCH(calcs!Q$1,'2018_commission_structure-Start'!$A$21:$I$21,0)),0)</f>
        <v>0</v>
      </c>
      <c r="R706" s="6">
        <f>IF(G706&gt;K706,(G706-K706)*INDEX('2018_commission_structure-Start'!$A$21:$I$24,MATCH(calcs!$D706,'2018_commission_structure-Start'!$A$21:$A$24,0),MATCH(calcs!R$1,'2018_commission_structure-Start'!$A$21:$I$21,0)),0)</f>
        <v>0</v>
      </c>
      <c r="S706" s="6">
        <f t="shared" si="76"/>
        <v>76597.100000000006</v>
      </c>
      <c r="T706" s="6">
        <f t="shared" ref="T706:T769" si="79">S706+E706</f>
        <v>114020.1</v>
      </c>
    </row>
    <row r="707" spans="1:20" x14ac:dyDescent="0.3">
      <c r="A707">
        <v>9651729414</v>
      </c>
      <c r="B707" t="s">
        <v>1371</v>
      </c>
      <c r="C707" t="s">
        <v>1372</v>
      </c>
      <c r="D707" t="s">
        <v>7</v>
      </c>
      <c r="E707" s="2">
        <v>35803</v>
      </c>
      <c r="F707">
        <f>COUNTIF(deals_closed!D:D,base_salary!A707)</f>
        <v>18</v>
      </c>
      <c r="G707" s="2">
        <f>SUMIF(deals_closed!D:D,calcs!A707,deals_closed!C:C)</f>
        <v>741656</v>
      </c>
      <c r="H707" s="2">
        <f>VLOOKUP(D707,'2018_commission_structure-Start'!$A$21:$I$24,9,FALSE)</f>
        <v>500000</v>
      </c>
      <c r="I707" s="6">
        <f t="shared" ref="I707:I770" si="80">H707*1.25</f>
        <v>625000</v>
      </c>
      <c r="J707" s="9">
        <f t="shared" ref="J707:J770" si="81">H707*1.5</f>
        <v>750000</v>
      </c>
      <c r="K707" s="9">
        <f t="shared" ref="K707:K770" si="82">H707*2</f>
        <v>1000000</v>
      </c>
      <c r="L707" s="8">
        <f t="shared" si="77"/>
        <v>1.483312</v>
      </c>
      <c r="M707" t="str">
        <f t="shared" si="78"/>
        <v>125-150%</v>
      </c>
      <c r="N707" s="6">
        <f>MIN(H707,G707)*INDEX('2018_commission_structure-Start'!$A$21:$I$24,MATCH(calcs!$D707,'2018_commission_structure-Start'!$A$21:$A$24,0),MATCH(calcs!N$1,'2018_commission_structure-Start'!$A$21:$I$21,0))</f>
        <v>50000</v>
      </c>
      <c r="O707" s="2">
        <f>IF($G707&gt;H707,MIN($G707-H707,I707-H707)*INDEX('2018_commission_structure-Start'!$A$21:$I$24,MATCH(calcs!$D707,'2018_commission_structure-Start'!$A$21:$A$24,0),MATCH(calcs!O$1,'2018_commission_structure-Start'!$A$21:$I$21,0)),0)</f>
        <v>18750</v>
      </c>
      <c r="P707" s="2">
        <f>IF($G707&gt;I707,MIN($G707-I707,J707-I707)*INDEX('2018_commission_structure-Start'!$A$21:$I$24,MATCH(calcs!$D707,'2018_commission_structure-Start'!$A$21:$A$24,0),MATCH(calcs!P$1,'2018_commission_structure-Start'!$A$21:$I$21,0)),0)</f>
        <v>20998.079999999998</v>
      </c>
      <c r="Q707" s="2">
        <f>IF($G707&gt;J707,MIN($G707-J707,K707-J707)*INDEX('2018_commission_structure-Start'!$A$21:$I$24,MATCH(calcs!$D707,'2018_commission_structure-Start'!$A$21:$A$24,0),MATCH(calcs!Q$1,'2018_commission_structure-Start'!$A$21:$I$21,0)),0)</f>
        <v>0</v>
      </c>
      <c r="R707" s="6">
        <f>IF(G707&gt;K707,(G707-K707)*INDEX('2018_commission_structure-Start'!$A$21:$I$24,MATCH(calcs!$D707,'2018_commission_structure-Start'!$A$21:$A$24,0),MATCH(calcs!R$1,'2018_commission_structure-Start'!$A$21:$I$21,0)),0)</f>
        <v>0</v>
      </c>
      <c r="S707" s="6">
        <f t="shared" ref="S707:S770" si="83">SUM(N707:R707)</f>
        <v>89748.08</v>
      </c>
      <c r="T707" s="6">
        <f t="shared" si="79"/>
        <v>125551.08</v>
      </c>
    </row>
    <row r="708" spans="1:20" x14ac:dyDescent="0.3">
      <c r="A708">
        <v>1522190236</v>
      </c>
      <c r="B708" t="s">
        <v>1373</v>
      </c>
      <c r="C708" t="s">
        <v>1374</v>
      </c>
      <c r="D708" t="s">
        <v>7</v>
      </c>
      <c r="E708" s="2">
        <v>58957</v>
      </c>
      <c r="F708">
        <f>COUNTIF(deals_closed!D:D,base_salary!A708)</f>
        <v>16</v>
      </c>
      <c r="G708" s="2">
        <f>SUMIF(deals_closed!D:D,calcs!A708,deals_closed!C:C)</f>
        <v>627760</v>
      </c>
      <c r="H708" s="2">
        <f>VLOOKUP(D708,'2018_commission_structure-Start'!$A$21:$I$24,9,FALSE)</f>
        <v>500000</v>
      </c>
      <c r="I708" s="6">
        <f t="shared" si="80"/>
        <v>625000</v>
      </c>
      <c r="J708" s="9">
        <f t="shared" si="81"/>
        <v>750000</v>
      </c>
      <c r="K708" s="9">
        <f t="shared" si="82"/>
        <v>1000000</v>
      </c>
      <c r="L708" s="8">
        <f t="shared" si="77"/>
        <v>1.25552</v>
      </c>
      <c r="M708" t="str">
        <f t="shared" si="78"/>
        <v>125-150%</v>
      </c>
      <c r="N708" s="6">
        <f>MIN(H708,G708)*INDEX('2018_commission_structure-Start'!$A$21:$I$24,MATCH(calcs!$D708,'2018_commission_structure-Start'!$A$21:$A$24,0),MATCH(calcs!N$1,'2018_commission_structure-Start'!$A$21:$I$21,0))</f>
        <v>50000</v>
      </c>
      <c r="O708" s="2">
        <f>IF($G708&gt;H708,MIN($G708-H708,I708-H708)*INDEX('2018_commission_structure-Start'!$A$21:$I$24,MATCH(calcs!$D708,'2018_commission_structure-Start'!$A$21:$A$24,0),MATCH(calcs!O$1,'2018_commission_structure-Start'!$A$21:$I$21,0)),0)</f>
        <v>18750</v>
      </c>
      <c r="P708" s="2">
        <f>IF($G708&gt;I708,MIN($G708-I708,J708-I708)*INDEX('2018_commission_structure-Start'!$A$21:$I$24,MATCH(calcs!$D708,'2018_commission_structure-Start'!$A$21:$A$24,0),MATCH(calcs!P$1,'2018_commission_structure-Start'!$A$21:$I$21,0)),0)</f>
        <v>496.79999999999995</v>
      </c>
      <c r="Q708" s="2">
        <f>IF($G708&gt;J708,MIN($G708-J708,K708-J708)*INDEX('2018_commission_structure-Start'!$A$21:$I$24,MATCH(calcs!$D708,'2018_commission_structure-Start'!$A$21:$A$24,0),MATCH(calcs!Q$1,'2018_commission_structure-Start'!$A$21:$I$21,0)),0)</f>
        <v>0</v>
      </c>
      <c r="R708" s="6">
        <f>IF(G708&gt;K708,(G708-K708)*INDEX('2018_commission_structure-Start'!$A$21:$I$24,MATCH(calcs!$D708,'2018_commission_structure-Start'!$A$21:$A$24,0),MATCH(calcs!R$1,'2018_commission_structure-Start'!$A$21:$I$21,0)),0)</f>
        <v>0</v>
      </c>
      <c r="S708" s="6">
        <f t="shared" si="83"/>
        <v>69246.8</v>
      </c>
      <c r="T708" s="6">
        <f t="shared" si="79"/>
        <v>128203.8</v>
      </c>
    </row>
    <row r="709" spans="1:20" x14ac:dyDescent="0.3">
      <c r="A709">
        <v>8145387981</v>
      </c>
      <c r="B709" t="s">
        <v>1375</v>
      </c>
      <c r="C709" t="s">
        <v>1376</v>
      </c>
      <c r="D709" t="s">
        <v>29</v>
      </c>
      <c r="E709" s="2">
        <v>55330</v>
      </c>
      <c r="F709">
        <f>COUNTIF(deals_closed!D:D,base_salary!A709)</f>
        <v>15</v>
      </c>
      <c r="G709" s="2">
        <f>SUMIF(deals_closed!D:D,calcs!A709,deals_closed!C:C)</f>
        <v>458353</v>
      </c>
      <c r="H709" s="2">
        <f>VLOOKUP(D709,'2018_commission_structure-Start'!$A$21:$I$24,9,FALSE)</f>
        <v>600000</v>
      </c>
      <c r="I709" s="6">
        <f t="shared" si="80"/>
        <v>750000</v>
      </c>
      <c r="J709" s="9">
        <f t="shared" si="81"/>
        <v>900000</v>
      </c>
      <c r="K709" s="9">
        <f t="shared" si="82"/>
        <v>1200000</v>
      </c>
      <c r="L709" s="8">
        <f t="shared" si="77"/>
        <v>0.76392166666666672</v>
      </c>
      <c r="M709" t="str">
        <f t="shared" si="78"/>
        <v>0-100%</v>
      </c>
      <c r="N709" s="6">
        <f>MIN(H709,G709)*INDEX('2018_commission_structure-Start'!$A$21:$I$24,MATCH(calcs!$D709,'2018_commission_structure-Start'!$A$21:$A$24,0),MATCH(calcs!N$1,'2018_commission_structure-Start'!$A$21:$I$21,0))</f>
        <v>59585.89</v>
      </c>
      <c r="O709" s="2">
        <f>IF($G709&gt;H709,MIN($G709-H709,I709-H709)*INDEX('2018_commission_structure-Start'!$A$21:$I$24,MATCH(calcs!$D709,'2018_commission_structure-Start'!$A$21:$A$24,0),MATCH(calcs!O$1,'2018_commission_structure-Start'!$A$21:$I$21,0)),0)</f>
        <v>0</v>
      </c>
      <c r="P709" s="2">
        <f>IF($G709&gt;I709,MIN($G709-I709,J709-I709)*INDEX('2018_commission_structure-Start'!$A$21:$I$24,MATCH(calcs!$D709,'2018_commission_structure-Start'!$A$21:$A$24,0),MATCH(calcs!P$1,'2018_commission_structure-Start'!$A$21:$I$21,0)),0)</f>
        <v>0</v>
      </c>
      <c r="Q709" s="2">
        <f>IF($G709&gt;J709,MIN($G709-J709,K709-J709)*INDEX('2018_commission_structure-Start'!$A$21:$I$24,MATCH(calcs!$D709,'2018_commission_structure-Start'!$A$21:$A$24,0),MATCH(calcs!Q$1,'2018_commission_structure-Start'!$A$21:$I$21,0)),0)</f>
        <v>0</v>
      </c>
      <c r="R709" s="6">
        <f>IF(G709&gt;K709,(G709-K709)*INDEX('2018_commission_structure-Start'!$A$21:$I$24,MATCH(calcs!$D709,'2018_commission_structure-Start'!$A$21:$A$24,0),MATCH(calcs!R$1,'2018_commission_structure-Start'!$A$21:$I$21,0)),0)</f>
        <v>0</v>
      </c>
      <c r="S709" s="6">
        <f t="shared" si="83"/>
        <v>59585.89</v>
      </c>
      <c r="T709" s="6">
        <f t="shared" si="79"/>
        <v>114915.89</v>
      </c>
    </row>
    <row r="710" spans="1:20" x14ac:dyDescent="0.3">
      <c r="A710">
        <v>3488994694</v>
      </c>
      <c r="B710" t="s">
        <v>1377</v>
      </c>
      <c r="C710" t="s">
        <v>1378</v>
      </c>
      <c r="D710" t="s">
        <v>10</v>
      </c>
      <c r="E710" s="2">
        <v>120422</v>
      </c>
      <c r="F710">
        <f>COUNTIF(deals_closed!D:D,base_salary!A710)</f>
        <v>22</v>
      </c>
      <c r="G710" s="2">
        <f>SUMIF(deals_closed!D:D,calcs!A710,deals_closed!C:C)</f>
        <v>819130</v>
      </c>
      <c r="H710" s="2">
        <f>VLOOKUP(D710,'2018_commission_structure-Start'!$A$21:$I$24,9,FALSE)</f>
        <v>750000</v>
      </c>
      <c r="I710" s="6">
        <f t="shared" si="80"/>
        <v>937500</v>
      </c>
      <c r="J710" s="9">
        <f t="shared" si="81"/>
        <v>1125000</v>
      </c>
      <c r="K710" s="9">
        <f t="shared" si="82"/>
        <v>1500000</v>
      </c>
      <c r="L710" s="8">
        <f t="shared" si="77"/>
        <v>1.0921733333333334</v>
      </c>
      <c r="M710" t="str">
        <f t="shared" si="78"/>
        <v>100-125%</v>
      </c>
      <c r="N710" s="6">
        <f>MIN(H710,G710)*INDEX('2018_commission_structure-Start'!$A$21:$I$24,MATCH(calcs!$D710,'2018_commission_structure-Start'!$A$21:$A$24,0),MATCH(calcs!N$1,'2018_commission_structure-Start'!$A$21:$I$21,0))</f>
        <v>112500</v>
      </c>
      <c r="O710" s="2">
        <f>IF($G710&gt;H710,MIN($G710-H710,I710-H710)*INDEX('2018_commission_structure-Start'!$A$21:$I$24,MATCH(calcs!$D710,'2018_commission_structure-Start'!$A$21:$A$24,0),MATCH(calcs!O$1,'2018_commission_structure-Start'!$A$21:$I$21,0)),0)</f>
        <v>13134.7</v>
      </c>
      <c r="P710" s="2">
        <f>IF($G710&gt;I710,MIN($G710-I710,J710-I710)*INDEX('2018_commission_structure-Start'!$A$21:$I$24,MATCH(calcs!$D710,'2018_commission_structure-Start'!$A$21:$A$24,0),MATCH(calcs!P$1,'2018_commission_structure-Start'!$A$21:$I$21,0)),0)</f>
        <v>0</v>
      </c>
      <c r="Q710" s="2">
        <f>IF($G710&gt;J710,MIN($G710-J710,K710-J710)*INDEX('2018_commission_structure-Start'!$A$21:$I$24,MATCH(calcs!$D710,'2018_commission_structure-Start'!$A$21:$A$24,0),MATCH(calcs!Q$1,'2018_commission_structure-Start'!$A$21:$I$21,0)),0)</f>
        <v>0</v>
      </c>
      <c r="R710" s="6">
        <f>IF(G710&gt;K710,(G710-K710)*INDEX('2018_commission_structure-Start'!$A$21:$I$24,MATCH(calcs!$D710,'2018_commission_structure-Start'!$A$21:$A$24,0),MATCH(calcs!R$1,'2018_commission_structure-Start'!$A$21:$I$21,0)),0)</f>
        <v>0</v>
      </c>
      <c r="S710" s="6">
        <f t="shared" si="83"/>
        <v>125634.7</v>
      </c>
      <c r="T710" s="6">
        <f t="shared" si="79"/>
        <v>246056.7</v>
      </c>
    </row>
    <row r="711" spans="1:20" x14ac:dyDescent="0.3">
      <c r="A711">
        <v>8945564357</v>
      </c>
      <c r="B711" t="s">
        <v>1379</v>
      </c>
      <c r="C711" t="s">
        <v>1380</v>
      </c>
      <c r="D711" t="s">
        <v>10</v>
      </c>
      <c r="E711" s="2">
        <v>123875</v>
      </c>
      <c r="F711">
        <f>COUNTIF(deals_closed!D:D,base_salary!A711)</f>
        <v>20</v>
      </c>
      <c r="G711" s="2">
        <f>SUMIF(deals_closed!D:D,calcs!A711,deals_closed!C:C)</f>
        <v>858970</v>
      </c>
      <c r="H711" s="2">
        <f>VLOOKUP(D711,'2018_commission_structure-Start'!$A$21:$I$24,9,FALSE)</f>
        <v>750000</v>
      </c>
      <c r="I711" s="6">
        <f t="shared" si="80"/>
        <v>937500</v>
      </c>
      <c r="J711" s="9">
        <f t="shared" si="81"/>
        <v>1125000</v>
      </c>
      <c r="K711" s="9">
        <f t="shared" si="82"/>
        <v>1500000</v>
      </c>
      <c r="L711" s="8">
        <f t="shared" si="77"/>
        <v>1.1452933333333333</v>
      </c>
      <c r="M711" t="str">
        <f t="shared" si="78"/>
        <v>100-125%</v>
      </c>
      <c r="N711" s="6">
        <f>MIN(H711,G711)*INDEX('2018_commission_structure-Start'!$A$21:$I$24,MATCH(calcs!$D711,'2018_commission_structure-Start'!$A$21:$A$24,0),MATCH(calcs!N$1,'2018_commission_structure-Start'!$A$21:$I$21,0))</f>
        <v>112500</v>
      </c>
      <c r="O711" s="2">
        <f>IF($G711&gt;H711,MIN($G711-H711,I711-H711)*INDEX('2018_commission_structure-Start'!$A$21:$I$24,MATCH(calcs!$D711,'2018_commission_structure-Start'!$A$21:$A$24,0),MATCH(calcs!O$1,'2018_commission_structure-Start'!$A$21:$I$21,0)),0)</f>
        <v>20704.3</v>
      </c>
      <c r="P711" s="2">
        <f>IF($G711&gt;I711,MIN($G711-I711,J711-I711)*INDEX('2018_commission_structure-Start'!$A$21:$I$24,MATCH(calcs!$D711,'2018_commission_structure-Start'!$A$21:$A$24,0),MATCH(calcs!P$1,'2018_commission_structure-Start'!$A$21:$I$21,0)),0)</f>
        <v>0</v>
      </c>
      <c r="Q711" s="2">
        <f>IF($G711&gt;J711,MIN($G711-J711,K711-J711)*INDEX('2018_commission_structure-Start'!$A$21:$I$24,MATCH(calcs!$D711,'2018_commission_structure-Start'!$A$21:$A$24,0),MATCH(calcs!Q$1,'2018_commission_structure-Start'!$A$21:$I$21,0)),0)</f>
        <v>0</v>
      </c>
      <c r="R711" s="6">
        <f>IF(G711&gt;K711,(G711-K711)*INDEX('2018_commission_structure-Start'!$A$21:$I$24,MATCH(calcs!$D711,'2018_commission_structure-Start'!$A$21:$A$24,0),MATCH(calcs!R$1,'2018_commission_structure-Start'!$A$21:$I$21,0)),0)</f>
        <v>0</v>
      </c>
      <c r="S711" s="6">
        <f t="shared" si="83"/>
        <v>133204.29999999999</v>
      </c>
      <c r="T711" s="6">
        <f t="shared" si="79"/>
        <v>257079.3</v>
      </c>
    </row>
    <row r="712" spans="1:20" x14ac:dyDescent="0.3">
      <c r="A712">
        <v>8908432159</v>
      </c>
      <c r="B712" t="s">
        <v>1381</v>
      </c>
      <c r="C712" t="s">
        <v>1382</v>
      </c>
      <c r="D712" t="s">
        <v>7</v>
      </c>
      <c r="E712" s="2">
        <v>57930</v>
      </c>
      <c r="F712">
        <f>COUNTIF(deals_closed!D:D,base_salary!A712)</f>
        <v>17</v>
      </c>
      <c r="G712" s="2">
        <f>SUMIF(deals_closed!D:D,calcs!A712,deals_closed!C:C)</f>
        <v>721837</v>
      </c>
      <c r="H712" s="2">
        <f>VLOOKUP(D712,'2018_commission_structure-Start'!$A$21:$I$24,9,FALSE)</f>
        <v>500000</v>
      </c>
      <c r="I712" s="6">
        <f t="shared" si="80"/>
        <v>625000</v>
      </c>
      <c r="J712" s="9">
        <f t="shared" si="81"/>
        <v>750000</v>
      </c>
      <c r="K712" s="9">
        <f t="shared" si="82"/>
        <v>1000000</v>
      </c>
      <c r="L712" s="8">
        <f t="shared" si="77"/>
        <v>1.4436739999999999</v>
      </c>
      <c r="M712" t="str">
        <f t="shared" si="78"/>
        <v>125-150%</v>
      </c>
      <c r="N712" s="6">
        <f>MIN(H712,G712)*INDEX('2018_commission_structure-Start'!$A$21:$I$24,MATCH(calcs!$D712,'2018_commission_structure-Start'!$A$21:$A$24,0),MATCH(calcs!N$1,'2018_commission_structure-Start'!$A$21:$I$21,0))</f>
        <v>50000</v>
      </c>
      <c r="O712" s="2">
        <f>IF($G712&gt;H712,MIN($G712-H712,I712-H712)*INDEX('2018_commission_structure-Start'!$A$21:$I$24,MATCH(calcs!$D712,'2018_commission_structure-Start'!$A$21:$A$24,0),MATCH(calcs!O$1,'2018_commission_structure-Start'!$A$21:$I$21,0)),0)</f>
        <v>18750</v>
      </c>
      <c r="P712" s="2">
        <f>IF($G712&gt;I712,MIN($G712-I712,J712-I712)*INDEX('2018_commission_structure-Start'!$A$21:$I$24,MATCH(calcs!$D712,'2018_commission_structure-Start'!$A$21:$A$24,0),MATCH(calcs!P$1,'2018_commission_structure-Start'!$A$21:$I$21,0)),0)</f>
        <v>17430.66</v>
      </c>
      <c r="Q712" s="2">
        <f>IF($G712&gt;J712,MIN($G712-J712,K712-J712)*INDEX('2018_commission_structure-Start'!$A$21:$I$24,MATCH(calcs!$D712,'2018_commission_structure-Start'!$A$21:$A$24,0),MATCH(calcs!Q$1,'2018_commission_structure-Start'!$A$21:$I$21,0)),0)</f>
        <v>0</v>
      </c>
      <c r="R712" s="6">
        <f>IF(G712&gt;K712,(G712-K712)*INDEX('2018_commission_structure-Start'!$A$21:$I$24,MATCH(calcs!$D712,'2018_commission_structure-Start'!$A$21:$A$24,0),MATCH(calcs!R$1,'2018_commission_structure-Start'!$A$21:$I$21,0)),0)</f>
        <v>0</v>
      </c>
      <c r="S712" s="6">
        <f t="shared" si="83"/>
        <v>86180.66</v>
      </c>
      <c r="T712" s="6">
        <f t="shared" si="79"/>
        <v>144110.66</v>
      </c>
    </row>
    <row r="713" spans="1:20" x14ac:dyDescent="0.3">
      <c r="A713">
        <v>3858163570</v>
      </c>
      <c r="B713" t="s">
        <v>1383</v>
      </c>
      <c r="C713" t="s">
        <v>1384</v>
      </c>
      <c r="D713" t="s">
        <v>29</v>
      </c>
      <c r="E713" s="2">
        <v>75333</v>
      </c>
      <c r="F713">
        <f>COUNTIF(deals_closed!D:D,base_salary!A713)</f>
        <v>28</v>
      </c>
      <c r="G713" s="2">
        <f>SUMIF(deals_closed!D:D,calcs!A713,deals_closed!C:C)</f>
        <v>914088</v>
      </c>
      <c r="H713" s="2">
        <f>VLOOKUP(D713,'2018_commission_structure-Start'!$A$21:$I$24,9,FALSE)</f>
        <v>600000</v>
      </c>
      <c r="I713" s="6">
        <f t="shared" si="80"/>
        <v>750000</v>
      </c>
      <c r="J713" s="9">
        <f t="shared" si="81"/>
        <v>900000</v>
      </c>
      <c r="K713" s="9">
        <f t="shared" si="82"/>
        <v>1200000</v>
      </c>
      <c r="L713" s="8">
        <f t="shared" si="77"/>
        <v>1.5234799999999999</v>
      </c>
      <c r="M713" t="str">
        <f t="shared" si="78"/>
        <v>150-200%</v>
      </c>
      <c r="N713" s="6">
        <f>MIN(H713,G713)*INDEX('2018_commission_structure-Start'!$A$21:$I$24,MATCH(calcs!$D713,'2018_commission_structure-Start'!$A$21:$A$24,0),MATCH(calcs!N$1,'2018_commission_structure-Start'!$A$21:$I$21,0))</f>
        <v>78000</v>
      </c>
      <c r="O713" s="2">
        <f>IF($G713&gt;H713,MIN($G713-H713,I713-H713)*INDEX('2018_commission_structure-Start'!$A$21:$I$24,MATCH(calcs!$D713,'2018_commission_structure-Start'!$A$21:$A$24,0),MATCH(calcs!O$1,'2018_commission_structure-Start'!$A$21:$I$21,0)),0)</f>
        <v>25500.000000000004</v>
      </c>
      <c r="P713" s="2">
        <f>IF($G713&gt;I713,MIN($G713-I713,J713-I713)*INDEX('2018_commission_structure-Start'!$A$21:$I$24,MATCH(calcs!$D713,'2018_commission_structure-Start'!$A$21:$A$24,0),MATCH(calcs!P$1,'2018_commission_structure-Start'!$A$21:$I$21,0)),0)</f>
        <v>31500</v>
      </c>
      <c r="Q713" s="2">
        <f>IF($G713&gt;J713,MIN($G713-J713,K713-J713)*INDEX('2018_commission_structure-Start'!$A$21:$I$24,MATCH(calcs!$D713,'2018_commission_structure-Start'!$A$21:$A$24,0),MATCH(calcs!Q$1,'2018_commission_structure-Start'!$A$21:$I$21,0)),0)</f>
        <v>3662.88</v>
      </c>
      <c r="R713" s="6">
        <f>IF(G713&gt;K713,(G713-K713)*INDEX('2018_commission_structure-Start'!$A$21:$I$24,MATCH(calcs!$D713,'2018_commission_structure-Start'!$A$21:$A$24,0),MATCH(calcs!R$1,'2018_commission_structure-Start'!$A$21:$I$21,0)),0)</f>
        <v>0</v>
      </c>
      <c r="S713" s="6">
        <f t="shared" si="83"/>
        <v>138662.88</v>
      </c>
      <c r="T713" s="6">
        <f t="shared" si="79"/>
        <v>213995.88</v>
      </c>
    </row>
    <row r="714" spans="1:20" x14ac:dyDescent="0.3">
      <c r="A714">
        <v>7479962290</v>
      </c>
      <c r="B714" t="s">
        <v>1385</v>
      </c>
      <c r="C714" t="s">
        <v>1386</v>
      </c>
      <c r="D714" t="s">
        <v>7</v>
      </c>
      <c r="E714" s="2">
        <v>44582</v>
      </c>
      <c r="F714">
        <f>COUNTIF(deals_closed!D:D,base_salary!A714)</f>
        <v>18</v>
      </c>
      <c r="G714" s="2">
        <f>SUMIF(deals_closed!D:D,calcs!A714,deals_closed!C:C)</f>
        <v>605849</v>
      </c>
      <c r="H714" s="2">
        <f>VLOOKUP(D714,'2018_commission_structure-Start'!$A$21:$I$24,9,FALSE)</f>
        <v>500000</v>
      </c>
      <c r="I714" s="6">
        <f t="shared" si="80"/>
        <v>625000</v>
      </c>
      <c r="J714" s="9">
        <f t="shared" si="81"/>
        <v>750000</v>
      </c>
      <c r="K714" s="9">
        <f t="shared" si="82"/>
        <v>1000000</v>
      </c>
      <c r="L714" s="8">
        <f t="shared" si="77"/>
        <v>1.2116979999999999</v>
      </c>
      <c r="M714" t="str">
        <f t="shared" si="78"/>
        <v>100-125%</v>
      </c>
      <c r="N714" s="6">
        <f>MIN(H714,G714)*INDEX('2018_commission_structure-Start'!$A$21:$I$24,MATCH(calcs!$D714,'2018_commission_structure-Start'!$A$21:$A$24,0),MATCH(calcs!N$1,'2018_commission_structure-Start'!$A$21:$I$21,0))</f>
        <v>50000</v>
      </c>
      <c r="O714" s="2">
        <f>IF($G714&gt;H714,MIN($G714-H714,I714-H714)*INDEX('2018_commission_structure-Start'!$A$21:$I$24,MATCH(calcs!$D714,'2018_commission_structure-Start'!$A$21:$A$24,0),MATCH(calcs!O$1,'2018_commission_structure-Start'!$A$21:$I$21,0)),0)</f>
        <v>15877.349999999999</v>
      </c>
      <c r="P714" s="2">
        <f>IF($G714&gt;I714,MIN($G714-I714,J714-I714)*INDEX('2018_commission_structure-Start'!$A$21:$I$24,MATCH(calcs!$D714,'2018_commission_structure-Start'!$A$21:$A$24,0),MATCH(calcs!P$1,'2018_commission_structure-Start'!$A$21:$I$21,0)),0)</f>
        <v>0</v>
      </c>
      <c r="Q714" s="2">
        <f>IF($G714&gt;J714,MIN($G714-J714,K714-J714)*INDEX('2018_commission_structure-Start'!$A$21:$I$24,MATCH(calcs!$D714,'2018_commission_structure-Start'!$A$21:$A$24,0),MATCH(calcs!Q$1,'2018_commission_structure-Start'!$A$21:$I$21,0)),0)</f>
        <v>0</v>
      </c>
      <c r="R714" s="6">
        <f>IF(G714&gt;K714,(G714-K714)*INDEX('2018_commission_structure-Start'!$A$21:$I$24,MATCH(calcs!$D714,'2018_commission_structure-Start'!$A$21:$A$24,0),MATCH(calcs!R$1,'2018_commission_structure-Start'!$A$21:$I$21,0)),0)</f>
        <v>0</v>
      </c>
      <c r="S714" s="6">
        <f t="shared" si="83"/>
        <v>65877.350000000006</v>
      </c>
      <c r="T714" s="6">
        <f t="shared" si="79"/>
        <v>110459.35</v>
      </c>
    </row>
    <row r="715" spans="1:20" x14ac:dyDescent="0.3">
      <c r="A715">
        <v>7304628987</v>
      </c>
      <c r="B715" t="s">
        <v>1387</v>
      </c>
      <c r="C715" t="s">
        <v>1388</v>
      </c>
      <c r="D715" t="s">
        <v>10</v>
      </c>
      <c r="E715" s="2">
        <v>98920</v>
      </c>
      <c r="F715">
        <f>COUNTIF(deals_closed!D:D,base_salary!A715)</f>
        <v>28</v>
      </c>
      <c r="G715" s="2">
        <f>SUMIF(deals_closed!D:D,calcs!A715,deals_closed!C:C)</f>
        <v>1078035</v>
      </c>
      <c r="H715" s="2">
        <f>VLOOKUP(D715,'2018_commission_structure-Start'!$A$21:$I$24,9,FALSE)</f>
        <v>750000</v>
      </c>
      <c r="I715" s="6">
        <f t="shared" si="80"/>
        <v>937500</v>
      </c>
      <c r="J715" s="9">
        <f t="shared" si="81"/>
        <v>1125000</v>
      </c>
      <c r="K715" s="9">
        <f t="shared" si="82"/>
        <v>1500000</v>
      </c>
      <c r="L715" s="8">
        <f t="shared" si="77"/>
        <v>1.4373800000000001</v>
      </c>
      <c r="M715" t="str">
        <f t="shared" si="78"/>
        <v>125-150%</v>
      </c>
      <c r="N715" s="6">
        <f>MIN(H715,G715)*INDEX('2018_commission_structure-Start'!$A$21:$I$24,MATCH(calcs!$D715,'2018_commission_structure-Start'!$A$21:$A$24,0),MATCH(calcs!N$1,'2018_commission_structure-Start'!$A$21:$I$21,0))</f>
        <v>112500</v>
      </c>
      <c r="O715" s="2">
        <f>IF($G715&gt;H715,MIN($G715-H715,I715-H715)*INDEX('2018_commission_structure-Start'!$A$21:$I$24,MATCH(calcs!$D715,'2018_commission_structure-Start'!$A$21:$A$24,0),MATCH(calcs!O$1,'2018_commission_structure-Start'!$A$21:$I$21,0)),0)</f>
        <v>35625</v>
      </c>
      <c r="P715" s="2">
        <f>IF($G715&gt;I715,MIN($G715-I715,J715-I715)*INDEX('2018_commission_structure-Start'!$A$21:$I$24,MATCH(calcs!$D715,'2018_commission_structure-Start'!$A$21:$A$24,0),MATCH(calcs!P$1,'2018_commission_structure-Start'!$A$21:$I$21,0)),0)</f>
        <v>32323.050000000003</v>
      </c>
      <c r="Q715" s="2">
        <f>IF($G715&gt;J715,MIN($G715-J715,K715-J715)*INDEX('2018_commission_structure-Start'!$A$21:$I$24,MATCH(calcs!$D715,'2018_commission_structure-Start'!$A$21:$A$24,0),MATCH(calcs!Q$1,'2018_commission_structure-Start'!$A$21:$I$21,0)),0)</f>
        <v>0</v>
      </c>
      <c r="R715" s="6">
        <f>IF(G715&gt;K715,(G715-K715)*INDEX('2018_commission_structure-Start'!$A$21:$I$24,MATCH(calcs!$D715,'2018_commission_structure-Start'!$A$21:$A$24,0),MATCH(calcs!R$1,'2018_commission_structure-Start'!$A$21:$I$21,0)),0)</f>
        <v>0</v>
      </c>
      <c r="S715" s="6">
        <f t="shared" si="83"/>
        <v>180448.05</v>
      </c>
      <c r="T715" s="6">
        <f t="shared" si="79"/>
        <v>279368.05</v>
      </c>
    </row>
    <row r="716" spans="1:20" x14ac:dyDescent="0.3">
      <c r="A716">
        <v>9457151267</v>
      </c>
      <c r="B716" t="s">
        <v>1389</v>
      </c>
      <c r="C716" t="s">
        <v>1390</v>
      </c>
      <c r="D716" t="s">
        <v>7</v>
      </c>
      <c r="E716" s="2">
        <v>59083</v>
      </c>
      <c r="F716">
        <f>COUNTIF(deals_closed!D:D,base_salary!A716)</f>
        <v>18</v>
      </c>
      <c r="G716" s="2">
        <f>SUMIF(deals_closed!D:D,calcs!A716,deals_closed!C:C)</f>
        <v>696346</v>
      </c>
      <c r="H716" s="2">
        <f>VLOOKUP(D716,'2018_commission_structure-Start'!$A$21:$I$24,9,FALSE)</f>
        <v>500000</v>
      </c>
      <c r="I716" s="6">
        <f t="shared" si="80"/>
        <v>625000</v>
      </c>
      <c r="J716" s="9">
        <f t="shared" si="81"/>
        <v>750000</v>
      </c>
      <c r="K716" s="9">
        <f t="shared" si="82"/>
        <v>1000000</v>
      </c>
      <c r="L716" s="8">
        <f t="shared" si="77"/>
        <v>1.392692</v>
      </c>
      <c r="M716" t="str">
        <f t="shared" si="78"/>
        <v>125-150%</v>
      </c>
      <c r="N716" s="6">
        <f>MIN(H716,G716)*INDEX('2018_commission_structure-Start'!$A$21:$I$24,MATCH(calcs!$D716,'2018_commission_structure-Start'!$A$21:$A$24,0),MATCH(calcs!N$1,'2018_commission_structure-Start'!$A$21:$I$21,0))</f>
        <v>50000</v>
      </c>
      <c r="O716" s="2">
        <f>IF($G716&gt;H716,MIN($G716-H716,I716-H716)*INDEX('2018_commission_structure-Start'!$A$21:$I$24,MATCH(calcs!$D716,'2018_commission_structure-Start'!$A$21:$A$24,0),MATCH(calcs!O$1,'2018_commission_structure-Start'!$A$21:$I$21,0)),0)</f>
        <v>18750</v>
      </c>
      <c r="P716" s="2">
        <f>IF($G716&gt;I716,MIN($G716-I716,J716-I716)*INDEX('2018_commission_structure-Start'!$A$21:$I$24,MATCH(calcs!$D716,'2018_commission_structure-Start'!$A$21:$A$24,0),MATCH(calcs!P$1,'2018_commission_structure-Start'!$A$21:$I$21,0)),0)</f>
        <v>12842.279999999999</v>
      </c>
      <c r="Q716" s="2">
        <f>IF($G716&gt;J716,MIN($G716-J716,K716-J716)*INDEX('2018_commission_structure-Start'!$A$21:$I$24,MATCH(calcs!$D716,'2018_commission_structure-Start'!$A$21:$A$24,0),MATCH(calcs!Q$1,'2018_commission_structure-Start'!$A$21:$I$21,0)),0)</f>
        <v>0</v>
      </c>
      <c r="R716" s="6">
        <f>IF(G716&gt;K716,(G716-K716)*INDEX('2018_commission_structure-Start'!$A$21:$I$24,MATCH(calcs!$D716,'2018_commission_structure-Start'!$A$21:$A$24,0),MATCH(calcs!R$1,'2018_commission_structure-Start'!$A$21:$I$21,0)),0)</f>
        <v>0</v>
      </c>
      <c r="S716" s="6">
        <f t="shared" si="83"/>
        <v>81592.28</v>
      </c>
      <c r="T716" s="6">
        <f t="shared" si="79"/>
        <v>140675.28</v>
      </c>
    </row>
    <row r="717" spans="1:20" x14ac:dyDescent="0.3">
      <c r="A717">
        <v>8905919081</v>
      </c>
      <c r="B717" t="s">
        <v>1391</v>
      </c>
      <c r="C717" t="s">
        <v>1392</v>
      </c>
      <c r="D717" t="s">
        <v>29</v>
      </c>
      <c r="E717" s="2">
        <v>63201</v>
      </c>
      <c r="F717">
        <f>COUNTIF(deals_closed!D:D,base_salary!A717)</f>
        <v>16</v>
      </c>
      <c r="G717" s="2">
        <f>SUMIF(deals_closed!D:D,calcs!A717,deals_closed!C:C)</f>
        <v>521382</v>
      </c>
      <c r="H717" s="2">
        <f>VLOOKUP(D717,'2018_commission_structure-Start'!$A$21:$I$24,9,FALSE)</f>
        <v>600000</v>
      </c>
      <c r="I717" s="6">
        <f t="shared" si="80"/>
        <v>750000</v>
      </c>
      <c r="J717" s="9">
        <f t="shared" si="81"/>
        <v>900000</v>
      </c>
      <c r="K717" s="9">
        <f t="shared" si="82"/>
        <v>1200000</v>
      </c>
      <c r="L717" s="8">
        <f t="shared" si="77"/>
        <v>0.86897000000000002</v>
      </c>
      <c r="M717" t="str">
        <f t="shared" si="78"/>
        <v>0-100%</v>
      </c>
      <c r="N717" s="6">
        <f>MIN(H717,G717)*INDEX('2018_commission_structure-Start'!$A$21:$I$24,MATCH(calcs!$D717,'2018_commission_structure-Start'!$A$21:$A$24,0),MATCH(calcs!N$1,'2018_commission_structure-Start'!$A$21:$I$21,0))</f>
        <v>67779.66</v>
      </c>
      <c r="O717" s="2">
        <f>IF($G717&gt;H717,MIN($G717-H717,I717-H717)*INDEX('2018_commission_structure-Start'!$A$21:$I$24,MATCH(calcs!$D717,'2018_commission_structure-Start'!$A$21:$A$24,0),MATCH(calcs!O$1,'2018_commission_structure-Start'!$A$21:$I$21,0)),0)</f>
        <v>0</v>
      </c>
      <c r="P717" s="2">
        <f>IF($G717&gt;I717,MIN($G717-I717,J717-I717)*INDEX('2018_commission_structure-Start'!$A$21:$I$24,MATCH(calcs!$D717,'2018_commission_structure-Start'!$A$21:$A$24,0),MATCH(calcs!P$1,'2018_commission_structure-Start'!$A$21:$I$21,0)),0)</f>
        <v>0</v>
      </c>
      <c r="Q717" s="2">
        <f>IF($G717&gt;J717,MIN($G717-J717,K717-J717)*INDEX('2018_commission_structure-Start'!$A$21:$I$24,MATCH(calcs!$D717,'2018_commission_structure-Start'!$A$21:$A$24,0),MATCH(calcs!Q$1,'2018_commission_structure-Start'!$A$21:$I$21,0)),0)</f>
        <v>0</v>
      </c>
      <c r="R717" s="6">
        <f>IF(G717&gt;K717,(G717-K717)*INDEX('2018_commission_structure-Start'!$A$21:$I$24,MATCH(calcs!$D717,'2018_commission_structure-Start'!$A$21:$A$24,0),MATCH(calcs!R$1,'2018_commission_structure-Start'!$A$21:$I$21,0)),0)</f>
        <v>0</v>
      </c>
      <c r="S717" s="6">
        <f t="shared" si="83"/>
        <v>67779.66</v>
      </c>
      <c r="T717" s="6">
        <f t="shared" si="79"/>
        <v>130980.66</v>
      </c>
    </row>
    <row r="718" spans="1:20" x14ac:dyDescent="0.3">
      <c r="A718">
        <v>6854809452</v>
      </c>
      <c r="B718" t="s">
        <v>1393</v>
      </c>
      <c r="C718" t="s">
        <v>1394</v>
      </c>
      <c r="D718" t="s">
        <v>10</v>
      </c>
      <c r="E718" s="2">
        <v>88836</v>
      </c>
      <c r="F718">
        <f>COUNTIF(deals_closed!D:D,base_salary!A718)</f>
        <v>24</v>
      </c>
      <c r="G718" s="2">
        <f>SUMIF(deals_closed!D:D,calcs!A718,deals_closed!C:C)</f>
        <v>843239</v>
      </c>
      <c r="H718" s="2">
        <f>VLOOKUP(D718,'2018_commission_structure-Start'!$A$21:$I$24,9,FALSE)</f>
        <v>750000</v>
      </c>
      <c r="I718" s="6">
        <f t="shared" si="80"/>
        <v>937500</v>
      </c>
      <c r="J718" s="9">
        <f t="shared" si="81"/>
        <v>1125000</v>
      </c>
      <c r="K718" s="9">
        <f t="shared" si="82"/>
        <v>1500000</v>
      </c>
      <c r="L718" s="8">
        <f t="shared" si="77"/>
        <v>1.1243186666666667</v>
      </c>
      <c r="M718" t="str">
        <f t="shared" si="78"/>
        <v>100-125%</v>
      </c>
      <c r="N718" s="6">
        <f>MIN(H718,G718)*INDEX('2018_commission_structure-Start'!$A$21:$I$24,MATCH(calcs!$D718,'2018_commission_structure-Start'!$A$21:$A$24,0),MATCH(calcs!N$1,'2018_commission_structure-Start'!$A$21:$I$21,0))</f>
        <v>112500</v>
      </c>
      <c r="O718" s="2">
        <f>IF($G718&gt;H718,MIN($G718-H718,I718-H718)*INDEX('2018_commission_structure-Start'!$A$21:$I$24,MATCH(calcs!$D718,'2018_commission_structure-Start'!$A$21:$A$24,0),MATCH(calcs!O$1,'2018_commission_structure-Start'!$A$21:$I$21,0)),0)</f>
        <v>17715.41</v>
      </c>
      <c r="P718" s="2">
        <f>IF($G718&gt;I718,MIN($G718-I718,J718-I718)*INDEX('2018_commission_structure-Start'!$A$21:$I$24,MATCH(calcs!$D718,'2018_commission_structure-Start'!$A$21:$A$24,0),MATCH(calcs!P$1,'2018_commission_structure-Start'!$A$21:$I$21,0)),0)</f>
        <v>0</v>
      </c>
      <c r="Q718" s="2">
        <f>IF($G718&gt;J718,MIN($G718-J718,K718-J718)*INDEX('2018_commission_structure-Start'!$A$21:$I$24,MATCH(calcs!$D718,'2018_commission_structure-Start'!$A$21:$A$24,0),MATCH(calcs!Q$1,'2018_commission_structure-Start'!$A$21:$I$21,0)),0)</f>
        <v>0</v>
      </c>
      <c r="R718" s="6">
        <f>IF(G718&gt;K718,(G718-K718)*INDEX('2018_commission_structure-Start'!$A$21:$I$24,MATCH(calcs!$D718,'2018_commission_structure-Start'!$A$21:$A$24,0),MATCH(calcs!R$1,'2018_commission_structure-Start'!$A$21:$I$21,0)),0)</f>
        <v>0</v>
      </c>
      <c r="S718" s="6">
        <f t="shared" si="83"/>
        <v>130215.41</v>
      </c>
      <c r="T718" s="6">
        <f t="shared" si="79"/>
        <v>219051.41</v>
      </c>
    </row>
    <row r="719" spans="1:20" x14ac:dyDescent="0.3">
      <c r="A719">
        <v>9545462825</v>
      </c>
      <c r="B719" t="s">
        <v>1395</v>
      </c>
      <c r="C719" t="s">
        <v>1396</v>
      </c>
      <c r="D719" t="s">
        <v>29</v>
      </c>
      <c r="E719" s="2">
        <v>66318</v>
      </c>
      <c r="F719">
        <f>COUNTIF(deals_closed!D:D,base_salary!A719)</f>
        <v>16</v>
      </c>
      <c r="G719" s="2">
        <f>SUMIF(deals_closed!D:D,calcs!A719,deals_closed!C:C)</f>
        <v>600509</v>
      </c>
      <c r="H719" s="2">
        <f>VLOOKUP(D719,'2018_commission_structure-Start'!$A$21:$I$24,9,FALSE)</f>
        <v>600000</v>
      </c>
      <c r="I719" s="6">
        <f t="shared" si="80"/>
        <v>750000</v>
      </c>
      <c r="J719" s="9">
        <f t="shared" si="81"/>
        <v>900000</v>
      </c>
      <c r="K719" s="9">
        <f t="shared" si="82"/>
        <v>1200000</v>
      </c>
      <c r="L719" s="8">
        <f t="shared" si="77"/>
        <v>1.0008483333333333</v>
      </c>
      <c r="M719" t="str">
        <f t="shared" si="78"/>
        <v>100-125%</v>
      </c>
      <c r="N719" s="6">
        <f>MIN(H719,G719)*INDEX('2018_commission_structure-Start'!$A$21:$I$24,MATCH(calcs!$D719,'2018_commission_structure-Start'!$A$21:$A$24,0),MATCH(calcs!N$1,'2018_commission_structure-Start'!$A$21:$I$21,0))</f>
        <v>78000</v>
      </c>
      <c r="O719" s="2">
        <f>IF($G719&gt;H719,MIN($G719-H719,I719-H719)*INDEX('2018_commission_structure-Start'!$A$21:$I$24,MATCH(calcs!$D719,'2018_commission_structure-Start'!$A$21:$A$24,0),MATCH(calcs!O$1,'2018_commission_structure-Start'!$A$21:$I$21,0)),0)</f>
        <v>86.53</v>
      </c>
      <c r="P719" s="2">
        <f>IF($G719&gt;I719,MIN($G719-I719,J719-I719)*INDEX('2018_commission_structure-Start'!$A$21:$I$24,MATCH(calcs!$D719,'2018_commission_structure-Start'!$A$21:$A$24,0),MATCH(calcs!P$1,'2018_commission_structure-Start'!$A$21:$I$21,0)),0)</f>
        <v>0</v>
      </c>
      <c r="Q719" s="2">
        <f>IF($G719&gt;J719,MIN($G719-J719,K719-J719)*INDEX('2018_commission_structure-Start'!$A$21:$I$24,MATCH(calcs!$D719,'2018_commission_structure-Start'!$A$21:$A$24,0),MATCH(calcs!Q$1,'2018_commission_structure-Start'!$A$21:$I$21,0)),0)</f>
        <v>0</v>
      </c>
      <c r="R719" s="6">
        <f>IF(G719&gt;K719,(G719-K719)*INDEX('2018_commission_structure-Start'!$A$21:$I$24,MATCH(calcs!$D719,'2018_commission_structure-Start'!$A$21:$A$24,0),MATCH(calcs!R$1,'2018_commission_structure-Start'!$A$21:$I$21,0)),0)</f>
        <v>0</v>
      </c>
      <c r="S719" s="6">
        <f t="shared" si="83"/>
        <v>78086.53</v>
      </c>
      <c r="T719" s="6">
        <f t="shared" si="79"/>
        <v>144404.53</v>
      </c>
    </row>
    <row r="720" spans="1:20" x14ac:dyDescent="0.3">
      <c r="A720">
        <v>9258570278</v>
      </c>
      <c r="B720" t="s">
        <v>1397</v>
      </c>
      <c r="C720" t="s">
        <v>971</v>
      </c>
      <c r="D720" t="s">
        <v>10</v>
      </c>
      <c r="E720" s="2">
        <v>114845</v>
      </c>
      <c r="F720">
        <f>COUNTIF(deals_closed!D:D,base_salary!A720)</f>
        <v>26</v>
      </c>
      <c r="G720" s="2">
        <f>SUMIF(deals_closed!D:D,calcs!A720,deals_closed!C:C)</f>
        <v>947743</v>
      </c>
      <c r="H720" s="2">
        <f>VLOOKUP(D720,'2018_commission_structure-Start'!$A$21:$I$24,9,FALSE)</f>
        <v>750000</v>
      </c>
      <c r="I720" s="6">
        <f t="shared" si="80"/>
        <v>937500</v>
      </c>
      <c r="J720" s="9">
        <f t="shared" si="81"/>
        <v>1125000</v>
      </c>
      <c r="K720" s="9">
        <f t="shared" si="82"/>
        <v>1500000</v>
      </c>
      <c r="L720" s="8">
        <f t="shared" si="77"/>
        <v>1.2636573333333334</v>
      </c>
      <c r="M720" t="str">
        <f t="shared" si="78"/>
        <v>125-150%</v>
      </c>
      <c r="N720" s="6">
        <f>MIN(H720,G720)*INDEX('2018_commission_structure-Start'!$A$21:$I$24,MATCH(calcs!$D720,'2018_commission_structure-Start'!$A$21:$A$24,0),MATCH(calcs!N$1,'2018_commission_structure-Start'!$A$21:$I$21,0))</f>
        <v>112500</v>
      </c>
      <c r="O720" s="2">
        <f>IF($G720&gt;H720,MIN($G720-H720,I720-H720)*INDEX('2018_commission_structure-Start'!$A$21:$I$24,MATCH(calcs!$D720,'2018_commission_structure-Start'!$A$21:$A$24,0),MATCH(calcs!O$1,'2018_commission_structure-Start'!$A$21:$I$21,0)),0)</f>
        <v>35625</v>
      </c>
      <c r="P720" s="2">
        <f>IF($G720&gt;I720,MIN($G720-I720,J720-I720)*INDEX('2018_commission_structure-Start'!$A$21:$I$24,MATCH(calcs!$D720,'2018_commission_structure-Start'!$A$21:$A$24,0),MATCH(calcs!P$1,'2018_commission_structure-Start'!$A$21:$I$21,0)),0)</f>
        <v>2355.8900000000003</v>
      </c>
      <c r="Q720" s="2">
        <f>IF($G720&gt;J720,MIN($G720-J720,K720-J720)*INDEX('2018_commission_structure-Start'!$A$21:$I$24,MATCH(calcs!$D720,'2018_commission_structure-Start'!$A$21:$A$24,0),MATCH(calcs!Q$1,'2018_commission_structure-Start'!$A$21:$I$21,0)),0)</f>
        <v>0</v>
      </c>
      <c r="R720" s="6">
        <f>IF(G720&gt;K720,(G720-K720)*INDEX('2018_commission_structure-Start'!$A$21:$I$24,MATCH(calcs!$D720,'2018_commission_structure-Start'!$A$21:$A$24,0),MATCH(calcs!R$1,'2018_commission_structure-Start'!$A$21:$I$21,0)),0)</f>
        <v>0</v>
      </c>
      <c r="S720" s="6">
        <f t="shared" si="83"/>
        <v>150480.89000000001</v>
      </c>
      <c r="T720" s="6">
        <f t="shared" si="79"/>
        <v>265325.89</v>
      </c>
    </row>
    <row r="721" spans="1:20" x14ac:dyDescent="0.3">
      <c r="A721">
        <v>6378969205</v>
      </c>
      <c r="B721" t="s">
        <v>1398</v>
      </c>
      <c r="C721" t="s">
        <v>1399</v>
      </c>
      <c r="D721" t="s">
        <v>10</v>
      </c>
      <c r="E721" s="2">
        <v>101118</v>
      </c>
      <c r="F721">
        <f>COUNTIF(deals_closed!D:D,base_salary!A721)</f>
        <v>22</v>
      </c>
      <c r="G721" s="2">
        <f>SUMIF(deals_closed!D:D,calcs!A721,deals_closed!C:C)</f>
        <v>721672</v>
      </c>
      <c r="H721" s="2">
        <f>VLOOKUP(D721,'2018_commission_structure-Start'!$A$21:$I$24,9,FALSE)</f>
        <v>750000</v>
      </c>
      <c r="I721" s="6">
        <f t="shared" si="80"/>
        <v>937500</v>
      </c>
      <c r="J721" s="9">
        <f t="shared" si="81"/>
        <v>1125000</v>
      </c>
      <c r="K721" s="9">
        <f t="shared" si="82"/>
        <v>1500000</v>
      </c>
      <c r="L721" s="8">
        <f t="shared" si="77"/>
        <v>0.96222933333333338</v>
      </c>
      <c r="M721" t="str">
        <f t="shared" si="78"/>
        <v>0-100%</v>
      </c>
      <c r="N721" s="6">
        <f>MIN(H721,G721)*INDEX('2018_commission_structure-Start'!$A$21:$I$24,MATCH(calcs!$D721,'2018_commission_structure-Start'!$A$21:$A$24,0),MATCH(calcs!N$1,'2018_commission_structure-Start'!$A$21:$I$21,0))</f>
        <v>108250.8</v>
      </c>
      <c r="O721" s="2">
        <f>IF($G721&gt;H721,MIN($G721-H721,I721-H721)*INDEX('2018_commission_structure-Start'!$A$21:$I$24,MATCH(calcs!$D721,'2018_commission_structure-Start'!$A$21:$A$24,0),MATCH(calcs!O$1,'2018_commission_structure-Start'!$A$21:$I$21,0)),0)</f>
        <v>0</v>
      </c>
      <c r="P721" s="2">
        <f>IF($G721&gt;I721,MIN($G721-I721,J721-I721)*INDEX('2018_commission_structure-Start'!$A$21:$I$24,MATCH(calcs!$D721,'2018_commission_structure-Start'!$A$21:$A$24,0),MATCH(calcs!P$1,'2018_commission_structure-Start'!$A$21:$I$21,0)),0)</f>
        <v>0</v>
      </c>
      <c r="Q721" s="2">
        <f>IF($G721&gt;J721,MIN($G721-J721,K721-J721)*INDEX('2018_commission_structure-Start'!$A$21:$I$24,MATCH(calcs!$D721,'2018_commission_structure-Start'!$A$21:$A$24,0),MATCH(calcs!Q$1,'2018_commission_structure-Start'!$A$21:$I$21,0)),0)</f>
        <v>0</v>
      </c>
      <c r="R721" s="6">
        <f>IF(G721&gt;K721,(G721-K721)*INDEX('2018_commission_structure-Start'!$A$21:$I$24,MATCH(calcs!$D721,'2018_commission_structure-Start'!$A$21:$A$24,0),MATCH(calcs!R$1,'2018_commission_structure-Start'!$A$21:$I$21,0)),0)</f>
        <v>0</v>
      </c>
      <c r="S721" s="6">
        <f t="shared" si="83"/>
        <v>108250.8</v>
      </c>
      <c r="T721" s="6">
        <f t="shared" si="79"/>
        <v>209368.8</v>
      </c>
    </row>
    <row r="722" spans="1:20" x14ac:dyDescent="0.3">
      <c r="A722">
        <v>5005774041</v>
      </c>
      <c r="B722" t="s">
        <v>1400</v>
      </c>
      <c r="C722" t="s">
        <v>1401</v>
      </c>
      <c r="D722" t="s">
        <v>7</v>
      </c>
      <c r="E722" s="2">
        <v>47985</v>
      </c>
      <c r="F722">
        <f>COUNTIF(deals_closed!D:D,base_salary!A722)</f>
        <v>21</v>
      </c>
      <c r="G722" s="2">
        <f>SUMIF(deals_closed!D:D,calcs!A722,deals_closed!C:C)</f>
        <v>631287</v>
      </c>
      <c r="H722" s="2">
        <f>VLOOKUP(D722,'2018_commission_structure-Start'!$A$21:$I$24,9,FALSE)</f>
        <v>500000</v>
      </c>
      <c r="I722" s="6">
        <f t="shared" si="80"/>
        <v>625000</v>
      </c>
      <c r="J722" s="9">
        <f t="shared" si="81"/>
        <v>750000</v>
      </c>
      <c r="K722" s="9">
        <f t="shared" si="82"/>
        <v>1000000</v>
      </c>
      <c r="L722" s="8">
        <f t="shared" si="77"/>
        <v>1.2625740000000001</v>
      </c>
      <c r="M722" t="str">
        <f t="shared" si="78"/>
        <v>125-150%</v>
      </c>
      <c r="N722" s="6">
        <f>MIN(H722,G722)*INDEX('2018_commission_structure-Start'!$A$21:$I$24,MATCH(calcs!$D722,'2018_commission_structure-Start'!$A$21:$A$24,0),MATCH(calcs!N$1,'2018_commission_structure-Start'!$A$21:$I$21,0))</f>
        <v>50000</v>
      </c>
      <c r="O722" s="2">
        <f>IF($G722&gt;H722,MIN($G722-H722,I722-H722)*INDEX('2018_commission_structure-Start'!$A$21:$I$24,MATCH(calcs!$D722,'2018_commission_structure-Start'!$A$21:$A$24,0),MATCH(calcs!O$1,'2018_commission_structure-Start'!$A$21:$I$21,0)),0)</f>
        <v>18750</v>
      </c>
      <c r="P722" s="2">
        <f>IF($G722&gt;I722,MIN($G722-I722,J722-I722)*INDEX('2018_commission_structure-Start'!$A$21:$I$24,MATCH(calcs!$D722,'2018_commission_structure-Start'!$A$21:$A$24,0),MATCH(calcs!P$1,'2018_commission_structure-Start'!$A$21:$I$21,0)),0)</f>
        <v>1131.6599999999999</v>
      </c>
      <c r="Q722" s="2">
        <f>IF($G722&gt;J722,MIN($G722-J722,K722-J722)*INDEX('2018_commission_structure-Start'!$A$21:$I$24,MATCH(calcs!$D722,'2018_commission_structure-Start'!$A$21:$A$24,0),MATCH(calcs!Q$1,'2018_commission_structure-Start'!$A$21:$I$21,0)),0)</f>
        <v>0</v>
      </c>
      <c r="R722" s="6">
        <f>IF(G722&gt;K722,(G722-K722)*INDEX('2018_commission_structure-Start'!$A$21:$I$24,MATCH(calcs!$D722,'2018_commission_structure-Start'!$A$21:$A$24,0),MATCH(calcs!R$1,'2018_commission_structure-Start'!$A$21:$I$21,0)),0)</f>
        <v>0</v>
      </c>
      <c r="S722" s="6">
        <f t="shared" si="83"/>
        <v>69881.66</v>
      </c>
      <c r="T722" s="6">
        <f t="shared" si="79"/>
        <v>117866.66</v>
      </c>
    </row>
    <row r="723" spans="1:20" x14ac:dyDescent="0.3">
      <c r="A723">
        <v>3933561566</v>
      </c>
      <c r="B723" t="s">
        <v>1402</v>
      </c>
      <c r="C723" t="s">
        <v>1403</v>
      </c>
      <c r="D723" t="s">
        <v>7</v>
      </c>
      <c r="E723" s="2">
        <v>39956</v>
      </c>
      <c r="F723">
        <f>COUNTIF(deals_closed!D:D,base_salary!A723)</f>
        <v>20</v>
      </c>
      <c r="G723" s="2">
        <f>SUMIF(deals_closed!D:D,calcs!A723,deals_closed!C:C)</f>
        <v>630390</v>
      </c>
      <c r="H723" s="2">
        <f>VLOOKUP(D723,'2018_commission_structure-Start'!$A$21:$I$24,9,FALSE)</f>
        <v>500000</v>
      </c>
      <c r="I723" s="6">
        <f t="shared" si="80"/>
        <v>625000</v>
      </c>
      <c r="J723" s="9">
        <f t="shared" si="81"/>
        <v>750000</v>
      </c>
      <c r="K723" s="9">
        <f t="shared" si="82"/>
        <v>1000000</v>
      </c>
      <c r="L723" s="8">
        <f t="shared" si="77"/>
        <v>1.26078</v>
      </c>
      <c r="M723" t="str">
        <f t="shared" si="78"/>
        <v>125-150%</v>
      </c>
      <c r="N723" s="6">
        <f>MIN(H723,G723)*INDEX('2018_commission_structure-Start'!$A$21:$I$24,MATCH(calcs!$D723,'2018_commission_structure-Start'!$A$21:$A$24,0),MATCH(calcs!N$1,'2018_commission_structure-Start'!$A$21:$I$21,0))</f>
        <v>50000</v>
      </c>
      <c r="O723" s="2">
        <f>IF($G723&gt;H723,MIN($G723-H723,I723-H723)*INDEX('2018_commission_structure-Start'!$A$21:$I$24,MATCH(calcs!$D723,'2018_commission_structure-Start'!$A$21:$A$24,0),MATCH(calcs!O$1,'2018_commission_structure-Start'!$A$21:$I$21,0)),0)</f>
        <v>18750</v>
      </c>
      <c r="P723" s="2">
        <f>IF($G723&gt;I723,MIN($G723-I723,J723-I723)*INDEX('2018_commission_structure-Start'!$A$21:$I$24,MATCH(calcs!$D723,'2018_commission_structure-Start'!$A$21:$A$24,0),MATCH(calcs!P$1,'2018_commission_structure-Start'!$A$21:$I$21,0)),0)</f>
        <v>970.19999999999993</v>
      </c>
      <c r="Q723" s="2">
        <f>IF($G723&gt;J723,MIN($G723-J723,K723-J723)*INDEX('2018_commission_structure-Start'!$A$21:$I$24,MATCH(calcs!$D723,'2018_commission_structure-Start'!$A$21:$A$24,0),MATCH(calcs!Q$1,'2018_commission_structure-Start'!$A$21:$I$21,0)),0)</f>
        <v>0</v>
      </c>
      <c r="R723" s="6">
        <f>IF(G723&gt;K723,(G723-K723)*INDEX('2018_commission_structure-Start'!$A$21:$I$24,MATCH(calcs!$D723,'2018_commission_structure-Start'!$A$21:$A$24,0),MATCH(calcs!R$1,'2018_commission_structure-Start'!$A$21:$I$21,0)),0)</f>
        <v>0</v>
      </c>
      <c r="S723" s="6">
        <f t="shared" si="83"/>
        <v>69720.2</v>
      </c>
      <c r="T723" s="6">
        <f t="shared" si="79"/>
        <v>109676.2</v>
      </c>
    </row>
    <row r="724" spans="1:20" x14ac:dyDescent="0.3">
      <c r="A724">
        <v>7912639675</v>
      </c>
      <c r="B724" t="s">
        <v>1404</v>
      </c>
      <c r="C724" t="s">
        <v>1405</v>
      </c>
      <c r="D724" t="s">
        <v>7</v>
      </c>
      <c r="E724" s="2">
        <v>35505</v>
      </c>
      <c r="F724">
        <f>COUNTIF(deals_closed!D:D,base_salary!A724)</f>
        <v>21</v>
      </c>
      <c r="G724" s="2">
        <f>SUMIF(deals_closed!D:D,calcs!A724,deals_closed!C:C)</f>
        <v>792341</v>
      </c>
      <c r="H724" s="2">
        <f>VLOOKUP(D724,'2018_commission_structure-Start'!$A$21:$I$24,9,FALSE)</f>
        <v>500000</v>
      </c>
      <c r="I724" s="6">
        <f t="shared" si="80"/>
        <v>625000</v>
      </c>
      <c r="J724" s="9">
        <f t="shared" si="81"/>
        <v>750000</v>
      </c>
      <c r="K724" s="9">
        <f t="shared" si="82"/>
        <v>1000000</v>
      </c>
      <c r="L724" s="8">
        <f t="shared" si="77"/>
        <v>1.5846819999999999</v>
      </c>
      <c r="M724" t="str">
        <f t="shared" si="78"/>
        <v>150-200%</v>
      </c>
      <c r="N724" s="6">
        <f>MIN(H724,G724)*INDEX('2018_commission_structure-Start'!$A$21:$I$24,MATCH(calcs!$D724,'2018_commission_structure-Start'!$A$21:$A$24,0),MATCH(calcs!N$1,'2018_commission_structure-Start'!$A$21:$I$21,0))</f>
        <v>50000</v>
      </c>
      <c r="O724" s="2">
        <f>IF($G724&gt;H724,MIN($G724-H724,I724-H724)*INDEX('2018_commission_structure-Start'!$A$21:$I$24,MATCH(calcs!$D724,'2018_commission_structure-Start'!$A$21:$A$24,0),MATCH(calcs!O$1,'2018_commission_structure-Start'!$A$21:$I$21,0)),0)</f>
        <v>18750</v>
      </c>
      <c r="P724" s="2">
        <f>IF($G724&gt;I724,MIN($G724-I724,J724-I724)*INDEX('2018_commission_structure-Start'!$A$21:$I$24,MATCH(calcs!$D724,'2018_commission_structure-Start'!$A$21:$A$24,0),MATCH(calcs!P$1,'2018_commission_structure-Start'!$A$21:$I$21,0)),0)</f>
        <v>22500</v>
      </c>
      <c r="Q724" s="2">
        <f>IF($G724&gt;J724,MIN($G724-J724,K724-J724)*INDEX('2018_commission_structure-Start'!$A$21:$I$24,MATCH(calcs!$D724,'2018_commission_structure-Start'!$A$21:$A$24,0),MATCH(calcs!Q$1,'2018_commission_structure-Start'!$A$21:$I$21,0)),0)</f>
        <v>9315.02</v>
      </c>
      <c r="R724" s="6">
        <f>IF(G724&gt;K724,(G724-K724)*INDEX('2018_commission_structure-Start'!$A$21:$I$24,MATCH(calcs!$D724,'2018_commission_structure-Start'!$A$21:$A$24,0),MATCH(calcs!R$1,'2018_commission_structure-Start'!$A$21:$I$21,0)),0)</f>
        <v>0</v>
      </c>
      <c r="S724" s="6">
        <f t="shared" si="83"/>
        <v>100565.02</v>
      </c>
      <c r="T724" s="6">
        <f t="shared" si="79"/>
        <v>136070.02000000002</v>
      </c>
    </row>
    <row r="725" spans="1:20" x14ac:dyDescent="0.3">
      <c r="A725">
        <v>8350412399</v>
      </c>
      <c r="B725" t="s">
        <v>1406</v>
      </c>
      <c r="C725" t="s">
        <v>1407</v>
      </c>
      <c r="D725" t="s">
        <v>10</v>
      </c>
      <c r="E725" s="2">
        <v>85407</v>
      </c>
      <c r="F725">
        <f>COUNTIF(deals_closed!D:D,base_salary!A725)</f>
        <v>11</v>
      </c>
      <c r="G725" s="2">
        <f>SUMIF(deals_closed!D:D,calcs!A725,deals_closed!C:C)</f>
        <v>290823</v>
      </c>
      <c r="H725" s="2">
        <f>VLOOKUP(D725,'2018_commission_structure-Start'!$A$21:$I$24,9,FALSE)</f>
        <v>750000</v>
      </c>
      <c r="I725" s="6">
        <f t="shared" si="80"/>
        <v>937500</v>
      </c>
      <c r="J725" s="9">
        <f t="shared" si="81"/>
        <v>1125000</v>
      </c>
      <c r="K725" s="9">
        <f t="shared" si="82"/>
        <v>1500000</v>
      </c>
      <c r="L725" s="8">
        <f t="shared" si="77"/>
        <v>0.387764</v>
      </c>
      <c r="M725" t="str">
        <f t="shared" si="78"/>
        <v>0-100%</v>
      </c>
      <c r="N725" s="6">
        <f>MIN(H725,G725)*INDEX('2018_commission_structure-Start'!$A$21:$I$24,MATCH(calcs!$D725,'2018_commission_structure-Start'!$A$21:$A$24,0),MATCH(calcs!N$1,'2018_commission_structure-Start'!$A$21:$I$21,0))</f>
        <v>43623.45</v>
      </c>
      <c r="O725" s="2">
        <f>IF($G725&gt;H725,MIN($G725-H725,I725-H725)*INDEX('2018_commission_structure-Start'!$A$21:$I$24,MATCH(calcs!$D725,'2018_commission_structure-Start'!$A$21:$A$24,0),MATCH(calcs!O$1,'2018_commission_structure-Start'!$A$21:$I$21,0)),0)</f>
        <v>0</v>
      </c>
      <c r="P725" s="2">
        <f>IF($G725&gt;I725,MIN($G725-I725,J725-I725)*INDEX('2018_commission_structure-Start'!$A$21:$I$24,MATCH(calcs!$D725,'2018_commission_structure-Start'!$A$21:$A$24,0),MATCH(calcs!P$1,'2018_commission_structure-Start'!$A$21:$I$21,0)),0)</f>
        <v>0</v>
      </c>
      <c r="Q725" s="2">
        <f>IF($G725&gt;J725,MIN($G725-J725,K725-J725)*INDEX('2018_commission_structure-Start'!$A$21:$I$24,MATCH(calcs!$D725,'2018_commission_structure-Start'!$A$21:$A$24,0),MATCH(calcs!Q$1,'2018_commission_structure-Start'!$A$21:$I$21,0)),0)</f>
        <v>0</v>
      </c>
      <c r="R725" s="6">
        <f>IF(G725&gt;K725,(G725-K725)*INDEX('2018_commission_structure-Start'!$A$21:$I$24,MATCH(calcs!$D725,'2018_commission_structure-Start'!$A$21:$A$24,0),MATCH(calcs!R$1,'2018_commission_structure-Start'!$A$21:$I$21,0)),0)</f>
        <v>0</v>
      </c>
      <c r="S725" s="6">
        <f t="shared" si="83"/>
        <v>43623.45</v>
      </c>
      <c r="T725" s="6">
        <f t="shared" si="79"/>
        <v>129030.45</v>
      </c>
    </row>
    <row r="726" spans="1:20" x14ac:dyDescent="0.3">
      <c r="A726">
        <v>513904581</v>
      </c>
      <c r="B726" t="s">
        <v>1223</v>
      </c>
      <c r="C726" t="s">
        <v>1408</v>
      </c>
      <c r="D726" t="s">
        <v>10</v>
      </c>
      <c r="E726" s="2">
        <v>98894</v>
      </c>
      <c r="F726">
        <f>COUNTIF(deals_closed!D:D,base_salary!A726)</f>
        <v>17</v>
      </c>
      <c r="G726" s="2">
        <f>SUMIF(deals_closed!D:D,calcs!A726,deals_closed!C:C)</f>
        <v>691255</v>
      </c>
      <c r="H726" s="2">
        <f>VLOOKUP(D726,'2018_commission_structure-Start'!$A$21:$I$24,9,FALSE)</f>
        <v>750000</v>
      </c>
      <c r="I726" s="6">
        <f t="shared" si="80"/>
        <v>937500</v>
      </c>
      <c r="J726" s="9">
        <f t="shared" si="81"/>
        <v>1125000</v>
      </c>
      <c r="K726" s="9">
        <f t="shared" si="82"/>
        <v>1500000</v>
      </c>
      <c r="L726" s="8">
        <f t="shared" si="77"/>
        <v>0.92167333333333334</v>
      </c>
      <c r="M726" t="str">
        <f t="shared" si="78"/>
        <v>0-100%</v>
      </c>
      <c r="N726" s="6">
        <f>MIN(H726,G726)*INDEX('2018_commission_structure-Start'!$A$21:$I$24,MATCH(calcs!$D726,'2018_commission_structure-Start'!$A$21:$A$24,0),MATCH(calcs!N$1,'2018_commission_structure-Start'!$A$21:$I$21,0))</f>
        <v>103688.25</v>
      </c>
      <c r="O726" s="2">
        <f>IF($G726&gt;H726,MIN($G726-H726,I726-H726)*INDEX('2018_commission_structure-Start'!$A$21:$I$24,MATCH(calcs!$D726,'2018_commission_structure-Start'!$A$21:$A$24,0),MATCH(calcs!O$1,'2018_commission_structure-Start'!$A$21:$I$21,0)),0)</f>
        <v>0</v>
      </c>
      <c r="P726" s="2">
        <f>IF($G726&gt;I726,MIN($G726-I726,J726-I726)*INDEX('2018_commission_structure-Start'!$A$21:$I$24,MATCH(calcs!$D726,'2018_commission_structure-Start'!$A$21:$A$24,0),MATCH(calcs!P$1,'2018_commission_structure-Start'!$A$21:$I$21,0)),0)</f>
        <v>0</v>
      </c>
      <c r="Q726" s="2">
        <f>IF($G726&gt;J726,MIN($G726-J726,K726-J726)*INDEX('2018_commission_structure-Start'!$A$21:$I$24,MATCH(calcs!$D726,'2018_commission_structure-Start'!$A$21:$A$24,0),MATCH(calcs!Q$1,'2018_commission_structure-Start'!$A$21:$I$21,0)),0)</f>
        <v>0</v>
      </c>
      <c r="R726" s="6">
        <f>IF(G726&gt;K726,(G726-K726)*INDEX('2018_commission_structure-Start'!$A$21:$I$24,MATCH(calcs!$D726,'2018_commission_structure-Start'!$A$21:$A$24,0),MATCH(calcs!R$1,'2018_commission_structure-Start'!$A$21:$I$21,0)),0)</f>
        <v>0</v>
      </c>
      <c r="S726" s="6">
        <f t="shared" si="83"/>
        <v>103688.25</v>
      </c>
      <c r="T726" s="6">
        <f t="shared" si="79"/>
        <v>202582.25</v>
      </c>
    </row>
    <row r="727" spans="1:20" x14ac:dyDescent="0.3">
      <c r="A727">
        <v>3227873028</v>
      </c>
      <c r="B727" t="s">
        <v>1409</v>
      </c>
      <c r="C727" t="s">
        <v>1410</v>
      </c>
      <c r="D727" t="s">
        <v>29</v>
      </c>
      <c r="E727" s="2">
        <v>66623</v>
      </c>
      <c r="F727">
        <f>COUNTIF(deals_closed!D:D,base_salary!A727)</f>
        <v>24</v>
      </c>
      <c r="G727" s="2">
        <f>SUMIF(deals_closed!D:D,calcs!A727,deals_closed!C:C)</f>
        <v>833601</v>
      </c>
      <c r="H727" s="2">
        <f>VLOOKUP(D727,'2018_commission_structure-Start'!$A$21:$I$24,9,FALSE)</f>
        <v>600000</v>
      </c>
      <c r="I727" s="6">
        <f t="shared" si="80"/>
        <v>750000</v>
      </c>
      <c r="J727" s="9">
        <f t="shared" si="81"/>
        <v>900000</v>
      </c>
      <c r="K727" s="9">
        <f t="shared" si="82"/>
        <v>1200000</v>
      </c>
      <c r="L727" s="8">
        <f t="shared" si="77"/>
        <v>1.389335</v>
      </c>
      <c r="M727" t="str">
        <f t="shared" si="78"/>
        <v>125-150%</v>
      </c>
      <c r="N727" s="6">
        <f>MIN(H727,G727)*INDEX('2018_commission_structure-Start'!$A$21:$I$24,MATCH(calcs!$D727,'2018_commission_structure-Start'!$A$21:$A$24,0),MATCH(calcs!N$1,'2018_commission_structure-Start'!$A$21:$I$21,0))</f>
        <v>78000</v>
      </c>
      <c r="O727" s="2">
        <f>IF($G727&gt;H727,MIN($G727-H727,I727-H727)*INDEX('2018_commission_structure-Start'!$A$21:$I$24,MATCH(calcs!$D727,'2018_commission_structure-Start'!$A$21:$A$24,0),MATCH(calcs!O$1,'2018_commission_structure-Start'!$A$21:$I$21,0)),0)</f>
        <v>25500.000000000004</v>
      </c>
      <c r="P727" s="2">
        <f>IF($G727&gt;I727,MIN($G727-I727,J727-I727)*INDEX('2018_commission_structure-Start'!$A$21:$I$24,MATCH(calcs!$D727,'2018_commission_structure-Start'!$A$21:$A$24,0),MATCH(calcs!P$1,'2018_commission_structure-Start'!$A$21:$I$21,0)),0)</f>
        <v>17556.21</v>
      </c>
      <c r="Q727" s="2">
        <f>IF($G727&gt;J727,MIN($G727-J727,K727-J727)*INDEX('2018_commission_structure-Start'!$A$21:$I$24,MATCH(calcs!$D727,'2018_commission_structure-Start'!$A$21:$A$24,0),MATCH(calcs!Q$1,'2018_commission_structure-Start'!$A$21:$I$21,0)),0)</f>
        <v>0</v>
      </c>
      <c r="R727" s="6">
        <f>IF(G727&gt;K727,(G727-K727)*INDEX('2018_commission_structure-Start'!$A$21:$I$24,MATCH(calcs!$D727,'2018_commission_structure-Start'!$A$21:$A$24,0),MATCH(calcs!R$1,'2018_commission_structure-Start'!$A$21:$I$21,0)),0)</f>
        <v>0</v>
      </c>
      <c r="S727" s="6">
        <f t="shared" si="83"/>
        <v>121056.20999999999</v>
      </c>
      <c r="T727" s="6">
        <f t="shared" si="79"/>
        <v>187679.21</v>
      </c>
    </row>
    <row r="728" spans="1:20" x14ac:dyDescent="0.3">
      <c r="A728">
        <v>4808886316</v>
      </c>
      <c r="B728" t="s">
        <v>1411</v>
      </c>
      <c r="C728" t="s">
        <v>1412</v>
      </c>
      <c r="D728" t="s">
        <v>10</v>
      </c>
      <c r="E728" s="2">
        <v>89443</v>
      </c>
      <c r="F728">
        <f>COUNTIF(deals_closed!D:D,base_salary!A728)</f>
        <v>23</v>
      </c>
      <c r="G728" s="2">
        <f>SUMIF(deals_closed!D:D,calcs!A728,deals_closed!C:C)</f>
        <v>857724</v>
      </c>
      <c r="H728" s="2">
        <f>VLOOKUP(D728,'2018_commission_structure-Start'!$A$21:$I$24,9,FALSE)</f>
        <v>750000</v>
      </c>
      <c r="I728" s="6">
        <f t="shared" si="80"/>
        <v>937500</v>
      </c>
      <c r="J728" s="9">
        <f t="shared" si="81"/>
        <v>1125000</v>
      </c>
      <c r="K728" s="9">
        <f t="shared" si="82"/>
        <v>1500000</v>
      </c>
      <c r="L728" s="8">
        <f t="shared" si="77"/>
        <v>1.143632</v>
      </c>
      <c r="M728" t="str">
        <f t="shared" si="78"/>
        <v>100-125%</v>
      </c>
      <c r="N728" s="6">
        <f>MIN(H728,G728)*INDEX('2018_commission_structure-Start'!$A$21:$I$24,MATCH(calcs!$D728,'2018_commission_structure-Start'!$A$21:$A$24,0),MATCH(calcs!N$1,'2018_commission_structure-Start'!$A$21:$I$21,0))</f>
        <v>112500</v>
      </c>
      <c r="O728" s="2">
        <f>IF($G728&gt;H728,MIN($G728-H728,I728-H728)*INDEX('2018_commission_structure-Start'!$A$21:$I$24,MATCH(calcs!$D728,'2018_commission_structure-Start'!$A$21:$A$24,0),MATCH(calcs!O$1,'2018_commission_structure-Start'!$A$21:$I$21,0)),0)</f>
        <v>20467.560000000001</v>
      </c>
      <c r="P728" s="2">
        <f>IF($G728&gt;I728,MIN($G728-I728,J728-I728)*INDEX('2018_commission_structure-Start'!$A$21:$I$24,MATCH(calcs!$D728,'2018_commission_structure-Start'!$A$21:$A$24,0),MATCH(calcs!P$1,'2018_commission_structure-Start'!$A$21:$I$21,0)),0)</f>
        <v>0</v>
      </c>
      <c r="Q728" s="2">
        <f>IF($G728&gt;J728,MIN($G728-J728,K728-J728)*INDEX('2018_commission_structure-Start'!$A$21:$I$24,MATCH(calcs!$D728,'2018_commission_structure-Start'!$A$21:$A$24,0),MATCH(calcs!Q$1,'2018_commission_structure-Start'!$A$21:$I$21,0)),0)</f>
        <v>0</v>
      </c>
      <c r="R728" s="6">
        <f>IF(G728&gt;K728,(G728-K728)*INDEX('2018_commission_structure-Start'!$A$21:$I$24,MATCH(calcs!$D728,'2018_commission_structure-Start'!$A$21:$A$24,0),MATCH(calcs!R$1,'2018_commission_structure-Start'!$A$21:$I$21,0)),0)</f>
        <v>0</v>
      </c>
      <c r="S728" s="6">
        <f t="shared" si="83"/>
        <v>132967.56</v>
      </c>
      <c r="T728" s="6">
        <f t="shared" si="79"/>
        <v>222410.56</v>
      </c>
    </row>
    <row r="729" spans="1:20" x14ac:dyDescent="0.3">
      <c r="A729">
        <v>3097425365</v>
      </c>
      <c r="B729" t="s">
        <v>1413</v>
      </c>
      <c r="C729" t="s">
        <v>1414</v>
      </c>
      <c r="D729" t="s">
        <v>7</v>
      </c>
      <c r="E729" s="2">
        <v>48216</v>
      </c>
      <c r="F729">
        <f>COUNTIF(deals_closed!D:D,base_salary!A729)</f>
        <v>22</v>
      </c>
      <c r="G729" s="2">
        <f>SUMIF(deals_closed!D:D,calcs!A729,deals_closed!C:C)</f>
        <v>606785</v>
      </c>
      <c r="H729" s="2">
        <f>VLOOKUP(D729,'2018_commission_structure-Start'!$A$21:$I$24,9,FALSE)</f>
        <v>500000</v>
      </c>
      <c r="I729" s="6">
        <f t="shared" si="80"/>
        <v>625000</v>
      </c>
      <c r="J729" s="9">
        <f t="shared" si="81"/>
        <v>750000</v>
      </c>
      <c r="K729" s="9">
        <f t="shared" si="82"/>
        <v>1000000</v>
      </c>
      <c r="L729" s="8">
        <f t="shared" si="77"/>
        <v>1.21357</v>
      </c>
      <c r="M729" t="str">
        <f t="shared" si="78"/>
        <v>100-125%</v>
      </c>
      <c r="N729" s="6">
        <f>MIN(H729,G729)*INDEX('2018_commission_structure-Start'!$A$21:$I$24,MATCH(calcs!$D729,'2018_commission_structure-Start'!$A$21:$A$24,0),MATCH(calcs!N$1,'2018_commission_structure-Start'!$A$21:$I$21,0))</f>
        <v>50000</v>
      </c>
      <c r="O729" s="2">
        <f>IF($G729&gt;H729,MIN($G729-H729,I729-H729)*INDEX('2018_commission_structure-Start'!$A$21:$I$24,MATCH(calcs!$D729,'2018_commission_structure-Start'!$A$21:$A$24,0),MATCH(calcs!O$1,'2018_commission_structure-Start'!$A$21:$I$21,0)),0)</f>
        <v>16017.75</v>
      </c>
      <c r="P729" s="2">
        <f>IF($G729&gt;I729,MIN($G729-I729,J729-I729)*INDEX('2018_commission_structure-Start'!$A$21:$I$24,MATCH(calcs!$D729,'2018_commission_structure-Start'!$A$21:$A$24,0),MATCH(calcs!P$1,'2018_commission_structure-Start'!$A$21:$I$21,0)),0)</f>
        <v>0</v>
      </c>
      <c r="Q729" s="2">
        <f>IF($G729&gt;J729,MIN($G729-J729,K729-J729)*INDEX('2018_commission_structure-Start'!$A$21:$I$24,MATCH(calcs!$D729,'2018_commission_structure-Start'!$A$21:$A$24,0),MATCH(calcs!Q$1,'2018_commission_structure-Start'!$A$21:$I$21,0)),0)</f>
        <v>0</v>
      </c>
      <c r="R729" s="6">
        <f>IF(G729&gt;K729,(G729-K729)*INDEX('2018_commission_structure-Start'!$A$21:$I$24,MATCH(calcs!$D729,'2018_commission_structure-Start'!$A$21:$A$24,0),MATCH(calcs!R$1,'2018_commission_structure-Start'!$A$21:$I$21,0)),0)</f>
        <v>0</v>
      </c>
      <c r="S729" s="6">
        <f t="shared" si="83"/>
        <v>66017.75</v>
      </c>
      <c r="T729" s="6">
        <f t="shared" si="79"/>
        <v>114233.75</v>
      </c>
    </row>
    <row r="730" spans="1:20" x14ac:dyDescent="0.3">
      <c r="A730">
        <v>9916787441</v>
      </c>
      <c r="B730" t="s">
        <v>1415</v>
      </c>
      <c r="C730" t="s">
        <v>1416</v>
      </c>
      <c r="D730" t="s">
        <v>10</v>
      </c>
      <c r="E730" s="2">
        <v>77795</v>
      </c>
      <c r="F730">
        <f>COUNTIF(deals_closed!D:D,base_salary!A730)</f>
        <v>15</v>
      </c>
      <c r="G730" s="2">
        <f>SUMIF(deals_closed!D:D,calcs!A730,deals_closed!C:C)</f>
        <v>450041</v>
      </c>
      <c r="H730" s="2">
        <f>VLOOKUP(D730,'2018_commission_structure-Start'!$A$21:$I$24,9,FALSE)</f>
        <v>750000</v>
      </c>
      <c r="I730" s="6">
        <f t="shared" si="80"/>
        <v>937500</v>
      </c>
      <c r="J730" s="9">
        <f t="shared" si="81"/>
        <v>1125000</v>
      </c>
      <c r="K730" s="9">
        <f t="shared" si="82"/>
        <v>1500000</v>
      </c>
      <c r="L730" s="8">
        <f t="shared" si="77"/>
        <v>0.60005466666666663</v>
      </c>
      <c r="M730" t="str">
        <f t="shared" si="78"/>
        <v>0-100%</v>
      </c>
      <c r="N730" s="6">
        <f>MIN(H730,G730)*INDEX('2018_commission_structure-Start'!$A$21:$I$24,MATCH(calcs!$D730,'2018_commission_structure-Start'!$A$21:$A$24,0),MATCH(calcs!N$1,'2018_commission_structure-Start'!$A$21:$I$21,0))</f>
        <v>67506.149999999994</v>
      </c>
      <c r="O730" s="2">
        <f>IF($G730&gt;H730,MIN($G730-H730,I730-H730)*INDEX('2018_commission_structure-Start'!$A$21:$I$24,MATCH(calcs!$D730,'2018_commission_structure-Start'!$A$21:$A$24,0),MATCH(calcs!O$1,'2018_commission_structure-Start'!$A$21:$I$21,0)),0)</f>
        <v>0</v>
      </c>
      <c r="P730" s="2">
        <f>IF($G730&gt;I730,MIN($G730-I730,J730-I730)*INDEX('2018_commission_structure-Start'!$A$21:$I$24,MATCH(calcs!$D730,'2018_commission_structure-Start'!$A$21:$A$24,0),MATCH(calcs!P$1,'2018_commission_structure-Start'!$A$21:$I$21,0)),0)</f>
        <v>0</v>
      </c>
      <c r="Q730" s="2">
        <f>IF($G730&gt;J730,MIN($G730-J730,K730-J730)*INDEX('2018_commission_structure-Start'!$A$21:$I$24,MATCH(calcs!$D730,'2018_commission_structure-Start'!$A$21:$A$24,0),MATCH(calcs!Q$1,'2018_commission_structure-Start'!$A$21:$I$21,0)),0)</f>
        <v>0</v>
      </c>
      <c r="R730" s="6">
        <f>IF(G730&gt;K730,(G730-K730)*INDEX('2018_commission_structure-Start'!$A$21:$I$24,MATCH(calcs!$D730,'2018_commission_structure-Start'!$A$21:$A$24,0),MATCH(calcs!R$1,'2018_commission_structure-Start'!$A$21:$I$21,0)),0)</f>
        <v>0</v>
      </c>
      <c r="S730" s="6">
        <f t="shared" si="83"/>
        <v>67506.149999999994</v>
      </c>
      <c r="T730" s="6">
        <f t="shared" si="79"/>
        <v>145301.15</v>
      </c>
    </row>
    <row r="731" spans="1:20" x14ac:dyDescent="0.3">
      <c r="A731">
        <v>4428088442</v>
      </c>
      <c r="B731" t="s">
        <v>1417</v>
      </c>
      <c r="C731" t="s">
        <v>1418</v>
      </c>
      <c r="D731" t="s">
        <v>29</v>
      </c>
      <c r="E731" s="2">
        <v>65570</v>
      </c>
      <c r="F731">
        <f>COUNTIF(deals_closed!D:D,base_salary!A731)</f>
        <v>22</v>
      </c>
      <c r="G731" s="2">
        <f>SUMIF(deals_closed!D:D,calcs!A731,deals_closed!C:C)</f>
        <v>690813</v>
      </c>
      <c r="H731" s="2">
        <f>VLOOKUP(D731,'2018_commission_structure-Start'!$A$21:$I$24,9,FALSE)</f>
        <v>600000</v>
      </c>
      <c r="I731" s="6">
        <f t="shared" si="80"/>
        <v>750000</v>
      </c>
      <c r="J731" s="9">
        <f t="shared" si="81"/>
        <v>900000</v>
      </c>
      <c r="K731" s="9">
        <f t="shared" si="82"/>
        <v>1200000</v>
      </c>
      <c r="L731" s="8">
        <f t="shared" si="77"/>
        <v>1.1513549999999999</v>
      </c>
      <c r="M731" t="str">
        <f t="shared" si="78"/>
        <v>100-125%</v>
      </c>
      <c r="N731" s="6">
        <f>MIN(H731,G731)*INDEX('2018_commission_structure-Start'!$A$21:$I$24,MATCH(calcs!$D731,'2018_commission_structure-Start'!$A$21:$A$24,0),MATCH(calcs!N$1,'2018_commission_structure-Start'!$A$21:$I$21,0))</f>
        <v>78000</v>
      </c>
      <c r="O731" s="2">
        <f>IF($G731&gt;H731,MIN($G731-H731,I731-H731)*INDEX('2018_commission_structure-Start'!$A$21:$I$24,MATCH(calcs!$D731,'2018_commission_structure-Start'!$A$21:$A$24,0),MATCH(calcs!O$1,'2018_commission_structure-Start'!$A$21:$I$21,0)),0)</f>
        <v>15438.210000000001</v>
      </c>
      <c r="P731" s="2">
        <f>IF($G731&gt;I731,MIN($G731-I731,J731-I731)*INDEX('2018_commission_structure-Start'!$A$21:$I$24,MATCH(calcs!$D731,'2018_commission_structure-Start'!$A$21:$A$24,0),MATCH(calcs!P$1,'2018_commission_structure-Start'!$A$21:$I$21,0)),0)</f>
        <v>0</v>
      </c>
      <c r="Q731" s="2">
        <f>IF($G731&gt;J731,MIN($G731-J731,K731-J731)*INDEX('2018_commission_structure-Start'!$A$21:$I$24,MATCH(calcs!$D731,'2018_commission_structure-Start'!$A$21:$A$24,0),MATCH(calcs!Q$1,'2018_commission_structure-Start'!$A$21:$I$21,0)),0)</f>
        <v>0</v>
      </c>
      <c r="R731" s="6">
        <f>IF(G731&gt;K731,(G731-K731)*INDEX('2018_commission_structure-Start'!$A$21:$I$24,MATCH(calcs!$D731,'2018_commission_structure-Start'!$A$21:$A$24,0),MATCH(calcs!R$1,'2018_commission_structure-Start'!$A$21:$I$21,0)),0)</f>
        <v>0</v>
      </c>
      <c r="S731" s="6">
        <f t="shared" si="83"/>
        <v>93438.21</v>
      </c>
      <c r="T731" s="6">
        <f t="shared" si="79"/>
        <v>159008.21000000002</v>
      </c>
    </row>
    <row r="732" spans="1:20" x14ac:dyDescent="0.3">
      <c r="A732">
        <v>3217797337</v>
      </c>
      <c r="B732" t="s">
        <v>1419</v>
      </c>
      <c r="C732" t="s">
        <v>1420</v>
      </c>
      <c r="D732" t="s">
        <v>7</v>
      </c>
      <c r="E732" s="2">
        <v>57960</v>
      </c>
      <c r="F732">
        <f>COUNTIF(deals_closed!D:D,base_salary!A732)</f>
        <v>23</v>
      </c>
      <c r="G732" s="2">
        <f>SUMIF(deals_closed!D:D,calcs!A732,deals_closed!C:C)</f>
        <v>826017</v>
      </c>
      <c r="H732" s="2">
        <f>VLOOKUP(D732,'2018_commission_structure-Start'!$A$21:$I$24,9,FALSE)</f>
        <v>500000</v>
      </c>
      <c r="I732" s="6">
        <f t="shared" si="80"/>
        <v>625000</v>
      </c>
      <c r="J732" s="9">
        <f t="shared" si="81"/>
        <v>750000</v>
      </c>
      <c r="K732" s="9">
        <f t="shared" si="82"/>
        <v>1000000</v>
      </c>
      <c r="L732" s="8">
        <f t="shared" si="77"/>
        <v>1.652034</v>
      </c>
      <c r="M732" t="str">
        <f t="shared" si="78"/>
        <v>150-200%</v>
      </c>
      <c r="N732" s="6">
        <f>MIN(H732,G732)*INDEX('2018_commission_structure-Start'!$A$21:$I$24,MATCH(calcs!$D732,'2018_commission_structure-Start'!$A$21:$A$24,0),MATCH(calcs!N$1,'2018_commission_structure-Start'!$A$21:$I$21,0))</f>
        <v>50000</v>
      </c>
      <c r="O732" s="2">
        <f>IF($G732&gt;H732,MIN($G732-H732,I732-H732)*INDEX('2018_commission_structure-Start'!$A$21:$I$24,MATCH(calcs!$D732,'2018_commission_structure-Start'!$A$21:$A$24,0),MATCH(calcs!O$1,'2018_commission_structure-Start'!$A$21:$I$21,0)),0)</f>
        <v>18750</v>
      </c>
      <c r="P732" s="2">
        <f>IF($G732&gt;I732,MIN($G732-I732,J732-I732)*INDEX('2018_commission_structure-Start'!$A$21:$I$24,MATCH(calcs!$D732,'2018_commission_structure-Start'!$A$21:$A$24,0),MATCH(calcs!P$1,'2018_commission_structure-Start'!$A$21:$I$21,0)),0)</f>
        <v>22500</v>
      </c>
      <c r="Q732" s="2">
        <f>IF($G732&gt;J732,MIN($G732-J732,K732-J732)*INDEX('2018_commission_structure-Start'!$A$21:$I$24,MATCH(calcs!$D732,'2018_commission_structure-Start'!$A$21:$A$24,0),MATCH(calcs!Q$1,'2018_commission_structure-Start'!$A$21:$I$21,0)),0)</f>
        <v>16723.740000000002</v>
      </c>
      <c r="R732" s="6">
        <f>IF(G732&gt;K732,(G732-K732)*INDEX('2018_commission_structure-Start'!$A$21:$I$24,MATCH(calcs!$D732,'2018_commission_structure-Start'!$A$21:$A$24,0),MATCH(calcs!R$1,'2018_commission_structure-Start'!$A$21:$I$21,0)),0)</f>
        <v>0</v>
      </c>
      <c r="S732" s="6">
        <f t="shared" si="83"/>
        <v>107973.74</v>
      </c>
      <c r="T732" s="6">
        <f t="shared" si="79"/>
        <v>165933.74</v>
      </c>
    </row>
    <row r="733" spans="1:20" x14ac:dyDescent="0.3">
      <c r="A733">
        <v>250257920</v>
      </c>
      <c r="B733" t="s">
        <v>1421</v>
      </c>
      <c r="C733" t="s">
        <v>1422</v>
      </c>
      <c r="D733" t="s">
        <v>29</v>
      </c>
      <c r="E733" s="2">
        <v>68286</v>
      </c>
      <c r="F733">
        <f>COUNTIF(deals_closed!D:D,base_salary!A733)</f>
        <v>17</v>
      </c>
      <c r="G733" s="2">
        <f>SUMIF(deals_closed!D:D,calcs!A733,deals_closed!C:C)</f>
        <v>594518</v>
      </c>
      <c r="H733" s="2">
        <f>VLOOKUP(D733,'2018_commission_structure-Start'!$A$21:$I$24,9,FALSE)</f>
        <v>600000</v>
      </c>
      <c r="I733" s="6">
        <f t="shared" si="80"/>
        <v>750000</v>
      </c>
      <c r="J733" s="9">
        <f t="shared" si="81"/>
        <v>900000</v>
      </c>
      <c r="K733" s="9">
        <f t="shared" si="82"/>
        <v>1200000</v>
      </c>
      <c r="L733" s="8">
        <f t="shared" si="77"/>
        <v>0.99086333333333332</v>
      </c>
      <c r="M733" t="str">
        <f t="shared" si="78"/>
        <v>0-100%</v>
      </c>
      <c r="N733" s="6">
        <f>MIN(H733,G733)*INDEX('2018_commission_structure-Start'!$A$21:$I$24,MATCH(calcs!$D733,'2018_commission_structure-Start'!$A$21:$A$24,0),MATCH(calcs!N$1,'2018_commission_structure-Start'!$A$21:$I$21,0))</f>
        <v>77287.34</v>
      </c>
      <c r="O733" s="2">
        <f>IF($G733&gt;H733,MIN($G733-H733,I733-H733)*INDEX('2018_commission_structure-Start'!$A$21:$I$24,MATCH(calcs!$D733,'2018_commission_structure-Start'!$A$21:$A$24,0),MATCH(calcs!O$1,'2018_commission_structure-Start'!$A$21:$I$21,0)),0)</f>
        <v>0</v>
      </c>
      <c r="P733" s="2">
        <f>IF($G733&gt;I733,MIN($G733-I733,J733-I733)*INDEX('2018_commission_structure-Start'!$A$21:$I$24,MATCH(calcs!$D733,'2018_commission_structure-Start'!$A$21:$A$24,0),MATCH(calcs!P$1,'2018_commission_structure-Start'!$A$21:$I$21,0)),0)</f>
        <v>0</v>
      </c>
      <c r="Q733" s="2">
        <f>IF($G733&gt;J733,MIN($G733-J733,K733-J733)*INDEX('2018_commission_structure-Start'!$A$21:$I$24,MATCH(calcs!$D733,'2018_commission_structure-Start'!$A$21:$A$24,0),MATCH(calcs!Q$1,'2018_commission_structure-Start'!$A$21:$I$21,0)),0)</f>
        <v>0</v>
      </c>
      <c r="R733" s="6">
        <f>IF(G733&gt;K733,(G733-K733)*INDEX('2018_commission_structure-Start'!$A$21:$I$24,MATCH(calcs!$D733,'2018_commission_structure-Start'!$A$21:$A$24,0),MATCH(calcs!R$1,'2018_commission_structure-Start'!$A$21:$I$21,0)),0)</f>
        <v>0</v>
      </c>
      <c r="S733" s="6">
        <f t="shared" si="83"/>
        <v>77287.34</v>
      </c>
      <c r="T733" s="6">
        <f t="shared" si="79"/>
        <v>145573.34</v>
      </c>
    </row>
    <row r="734" spans="1:20" x14ac:dyDescent="0.3">
      <c r="A734">
        <v>1391414047</v>
      </c>
      <c r="B734" t="s">
        <v>1423</v>
      </c>
      <c r="C734" t="s">
        <v>1424</v>
      </c>
      <c r="D734" t="s">
        <v>7</v>
      </c>
      <c r="E734" s="2">
        <v>36170</v>
      </c>
      <c r="F734">
        <f>COUNTIF(deals_closed!D:D,base_salary!A734)</f>
        <v>18</v>
      </c>
      <c r="G734" s="2">
        <f>SUMIF(deals_closed!D:D,calcs!A734,deals_closed!C:C)</f>
        <v>567584</v>
      </c>
      <c r="H734" s="2">
        <f>VLOOKUP(D734,'2018_commission_structure-Start'!$A$21:$I$24,9,FALSE)</f>
        <v>500000</v>
      </c>
      <c r="I734" s="6">
        <f t="shared" si="80"/>
        <v>625000</v>
      </c>
      <c r="J734" s="9">
        <f t="shared" si="81"/>
        <v>750000</v>
      </c>
      <c r="K734" s="9">
        <f t="shared" si="82"/>
        <v>1000000</v>
      </c>
      <c r="L734" s="8">
        <f t="shared" si="77"/>
        <v>1.135168</v>
      </c>
      <c r="M734" t="str">
        <f t="shared" si="78"/>
        <v>100-125%</v>
      </c>
      <c r="N734" s="6">
        <f>MIN(H734,G734)*INDEX('2018_commission_structure-Start'!$A$21:$I$24,MATCH(calcs!$D734,'2018_commission_structure-Start'!$A$21:$A$24,0),MATCH(calcs!N$1,'2018_commission_structure-Start'!$A$21:$I$21,0))</f>
        <v>50000</v>
      </c>
      <c r="O734" s="2">
        <f>IF($G734&gt;H734,MIN($G734-H734,I734-H734)*INDEX('2018_commission_structure-Start'!$A$21:$I$24,MATCH(calcs!$D734,'2018_commission_structure-Start'!$A$21:$A$24,0),MATCH(calcs!O$1,'2018_commission_structure-Start'!$A$21:$I$21,0)),0)</f>
        <v>10137.6</v>
      </c>
      <c r="P734" s="2">
        <f>IF($G734&gt;I734,MIN($G734-I734,J734-I734)*INDEX('2018_commission_structure-Start'!$A$21:$I$24,MATCH(calcs!$D734,'2018_commission_structure-Start'!$A$21:$A$24,0),MATCH(calcs!P$1,'2018_commission_structure-Start'!$A$21:$I$21,0)),0)</f>
        <v>0</v>
      </c>
      <c r="Q734" s="2">
        <f>IF($G734&gt;J734,MIN($G734-J734,K734-J734)*INDEX('2018_commission_structure-Start'!$A$21:$I$24,MATCH(calcs!$D734,'2018_commission_structure-Start'!$A$21:$A$24,0),MATCH(calcs!Q$1,'2018_commission_structure-Start'!$A$21:$I$21,0)),0)</f>
        <v>0</v>
      </c>
      <c r="R734" s="6">
        <f>IF(G734&gt;K734,(G734-K734)*INDEX('2018_commission_structure-Start'!$A$21:$I$24,MATCH(calcs!$D734,'2018_commission_structure-Start'!$A$21:$A$24,0),MATCH(calcs!R$1,'2018_commission_structure-Start'!$A$21:$I$21,0)),0)</f>
        <v>0</v>
      </c>
      <c r="S734" s="6">
        <f t="shared" si="83"/>
        <v>60137.599999999999</v>
      </c>
      <c r="T734" s="6">
        <f t="shared" si="79"/>
        <v>96307.6</v>
      </c>
    </row>
    <row r="735" spans="1:20" x14ac:dyDescent="0.3">
      <c r="A735">
        <v>5552170407</v>
      </c>
      <c r="B735" t="s">
        <v>1425</v>
      </c>
      <c r="C735" t="s">
        <v>1426</v>
      </c>
      <c r="D735" t="s">
        <v>29</v>
      </c>
      <c r="E735" s="2">
        <v>77030</v>
      </c>
      <c r="F735">
        <f>COUNTIF(deals_closed!D:D,base_salary!A735)</f>
        <v>16</v>
      </c>
      <c r="G735" s="2">
        <f>SUMIF(deals_closed!D:D,calcs!A735,deals_closed!C:C)</f>
        <v>612398</v>
      </c>
      <c r="H735" s="2">
        <f>VLOOKUP(D735,'2018_commission_structure-Start'!$A$21:$I$24,9,FALSE)</f>
        <v>600000</v>
      </c>
      <c r="I735" s="6">
        <f t="shared" si="80"/>
        <v>750000</v>
      </c>
      <c r="J735" s="9">
        <f t="shared" si="81"/>
        <v>900000</v>
      </c>
      <c r="K735" s="9">
        <f t="shared" si="82"/>
        <v>1200000</v>
      </c>
      <c r="L735" s="8">
        <f t="shared" si="77"/>
        <v>1.0206633333333333</v>
      </c>
      <c r="M735" t="str">
        <f t="shared" si="78"/>
        <v>100-125%</v>
      </c>
      <c r="N735" s="6">
        <f>MIN(H735,G735)*INDEX('2018_commission_structure-Start'!$A$21:$I$24,MATCH(calcs!$D735,'2018_commission_structure-Start'!$A$21:$A$24,0),MATCH(calcs!N$1,'2018_commission_structure-Start'!$A$21:$I$21,0))</f>
        <v>78000</v>
      </c>
      <c r="O735" s="2">
        <f>IF($G735&gt;H735,MIN($G735-H735,I735-H735)*INDEX('2018_commission_structure-Start'!$A$21:$I$24,MATCH(calcs!$D735,'2018_commission_structure-Start'!$A$21:$A$24,0),MATCH(calcs!O$1,'2018_commission_structure-Start'!$A$21:$I$21,0)),0)</f>
        <v>2107.6600000000003</v>
      </c>
      <c r="P735" s="2">
        <f>IF($G735&gt;I735,MIN($G735-I735,J735-I735)*INDEX('2018_commission_structure-Start'!$A$21:$I$24,MATCH(calcs!$D735,'2018_commission_structure-Start'!$A$21:$A$24,0),MATCH(calcs!P$1,'2018_commission_structure-Start'!$A$21:$I$21,0)),0)</f>
        <v>0</v>
      </c>
      <c r="Q735" s="2">
        <f>IF($G735&gt;J735,MIN($G735-J735,K735-J735)*INDEX('2018_commission_structure-Start'!$A$21:$I$24,MATCH(calcs!$D735,'2018_commission_structure-Start'!$A$21:$A$24,0),MATCH(calcs!Q$1,'2018_commission_structure-Start'!$A$21:$I$21,0)),0)</f>
        <v>0</v>
      </c>
      <c r="R735" s="6">
        <f>IF(G735&gt;K735,(G735-K735)*INDEX('2018_commission_structure-Start'!$A$21:$I$24,MATCH(calcs!$D735,'2018_commission_structure-Start'!$A$21:$A$24,0),MATCH(calcs!R$1,'2018_commission_structure-Start'!$A$21:$I$21,0)),0)</f>
        <v>0</v>
      </c>
      <c r="S735" s="6">
        <f t="shared" si="83"/>
        <v>80107.66</v>
      </c>
      <c r="T735" s="6">
        <f t="shared" si="79"/>
        <v>157137.66</v>
      </c>
    </row>
    <row r="736" spans="1:20" x14ac:dyDescent="0.3">
      <c r="A736">
        <v>6286877770</v>
      </c>
      <c r="B736" t="s">
        <v>1427</v>
      </c>
      <c r="C736" t="s">
        <v>1428</v>
      </c>
      <c r="D736" t="s">
        <v>10</v>
      </c>
      <c r="E736" s="2">
        <v>103201</v>
      </c>
      <c r="F736">
        <f>COUNTIF(deals_closed!D:D,base_salary!A736)</f>
        <v>25</v>
      </c>
      <c r="G736" s="2">
        <f>SUMIF(deals_closed!D:D,calcs!A736,deals_closed!C:C)</f>
        <v>795363</v>
      </c>
      <c r="H736" s="2">
        <f>VLOOKUP(D736,'2018_commission_structure-Start'!$A$21:$I$24,9,FALSE)</f>
        <v>750000</v>
      </c>
      <c r="I736" s="6">
        <f t="shared" si="80"/>
        <v>937500</v>
      </c>
      <c r="J736" s="9">
        <f t="shared" si="81"/>
        <v>1125000</v>
      </c>
      <c r="K736" s="9">
        <f t="shared" si="82"/>
        <v>1500000</v>
      </c>
      <c r="L736" s="8">
        <f t="shared" si="77"/>
        <v>1.060484</v>
      </c>
      <c r="M736" t="str">
        <f t="shared" si="78"/>
        <v>100-125%</v>
      </c>
      <c r="N736" s="6">
        <f>MIN(H736,G736)*INDEX('2018_commission_structure-Start'!$A$21:$I$24,MATCH(calcs!$D736,'2018_commission_structure-Start'!$A$21:$A$24,0),MATCH(calcs!N$1,'2018_commission_structure-Start'!$A$21:$I$21,0))</f>
        <v>112500</v>
      </c>
      <c r="O736" s="2">
        <f>IF($G736&gt;H736,MIN($G736-H736,I736-H736)*INDEX('2018_commission_structure-Start'!$A$21:$I$24,MATCH(calcs!$D736,'2018_commission_structure-Start'!$A$21:$A$24,0),MATCH(calcs!O$1,'2018_commission_structure-Start'!$A$21:$I$21,0)),0)</f>
        <v>8618.9699999999993</v>
      </c>
      <c r="P736" s="2">
        <f>IF($G736&gt;I736,MIN($G736-I736,J736-I736)*INDEX('2018_commission_structure-Start'!$A$21:$I$24,MATCH(calcs!$D736,'2018_commission_structure-Start'!$A$21:$A$24,0),MATCH(calcs!P$1,'2018_commission_structure-Start'!$A$21:$I$21,0)),0)</f>
        <v>0</v>
      </c>
      <c r="Q736" s="2">
        <f>IF($G736&gt;J736,MIN($G736-J736,K736-J736)*INDEX('2018_commission_structure-Start'!$A$21:$I$24,MATCH(calcs!$D736,'2018_commission_structure-Start'!$A$21:$A$24,0),MATCH(calcs!Q$1,'2018_commission_structure-Start'!$A$21:$I$21,0)),0)</f>
        <v>0</v>
      </c>
      <c r="R736" s="6">
        <f>IF(G736&gt;K736,(G736-K736)*INDEX('2018_commission_structure-Start'!$A$21:$I$24,MATCH(calcs!$D736,'2018_commission_structure-Start'!$A$21:$A$24,0),MATCH(calcs!R$1,'2018_commission_structure-Start'!$A$21:$I$21,0)),0)</f>
        <v>0</v>
      </c>
      <c r="S736" s="6">
        <f t="shared" si="83"/>
        <v>121118.97</v>
      </c>
      <c r="T736" s="6">
        <f t="shared" si="79"/>
        <v>224319.97</v>
      </c>
    </row>
    <row r="737" spans="1:20" x14ac:dyDescent="0.3">
      <c r="A737">
        <v>6961242316</v>
      </c>
      <c r="B737" t="s">
        <v>1429</v>
      </c>
      <c r="C737" t="s">
        <v>1430</v>
      </c>
      <c r="D737" t="s">
        <v>7</v>
      </c>
      <c r="E737" s="2">
        <v>49504</v>
      </c>
      <c r="F737">
        <f>COUNTIF(deals_closed!D:D,base_salary!A737)</f>
        <v>17</v>
      </c>
      <c r="G737" s="2">
        <f>SUMIF(deals_closed!D:D,calcs!A737,deals_closed!C:C)</f>
        <v>543073</v>
      </c>
      <c r="H737" s="2">
        <f>VLOOKUP(D737,'2018_commission_structure-Start'!$A$21:$I$24,9,FALSE)</f>
        <v>500000</v>
      </c>
      <c r="I737" s="6">
        <f t="shared" si="80"/>
        <v>625000</v>
      </c>
      <c r="J737" s="9">
        <f t="shared" si="81"/>
        <v>750000</v>
      </c>
      <c r="K737" s="9">
        <f t="shared" si="82"/>
        <v>1000000</v>
      </c>
      <c r="L737" s="8">
        <f t="shared" si="77"/>
        <v>1.0861460000000001</v>
      </c>
      <c r="M737" t="str">
        <f t="shared" si="78"/>
        <v>100-125%</v>
      </c>
      <c r="N737" s="6">
        <f>MIN(H737,G737)*INDEX('2018_commission_structure-Start'!$A$21:$I$24,MATCH(calcs!$D737,'2018_commission_structure-Start'!$A$21:$A$24,0),MATCH(calcs!N$1,'2018_commission_structure-Start'!$A$21:$I$21,0))</f>
        <v>50000</v>
      </c>
      <c r="O737" s="2">
        <f>IF($G737&gt;H737,MIN($G737-H737,I737-H737)*INDEX('2018_commission_structure-Start'!$A$21:$I$24,MATCH(calcs!$D737,'2018_commission_structure-Start'!$A$21:$A$24,0),MATCH(calcs!O$1,'2018_commission_structure-Start'!$A$21:$I$21,0)),0)</f>
        <v>6460.95</v>
      </c>
      <c r="P737" s="2">
        <f>IF($G737&gt;I737,MIN($G737-I737,J737-I737)*INDEX('2018_commission_structure-Start'!$A$21:$I$24,MATCH(calcs!$D737,'2018_commission_structure-Start'!$A$21:$A$24,0),MATCH(calcs!P$1,'2018_commission_structure-Start'!$A$21:$I$21,0)),0)</f>
        <v>0</v>
      </c>
      <c r="Q737" s="2">
        <f>IF($G737&gt;J737,MIN($G737-J737,K737-J737)*INDEX('2018_commission_structure-Start'!$A$21:$I$24,MATCH(calcs!$D737,'2018_commission_structure-Start'!$A$21:$A$24,0),MATCH(calcs!Q$1,'2018_commission_structure-Start'!$A$21:$I$21,0)),0)</f>
        <v>0</v>
      </c>
      <c r="R737" s="6">
        <f>IF(G737&gt;K737,(G737-K737)*INDEX('2018_commission_structure-Start'!$A$21:$I$24,MATCH(calcs!$D737,'2018_commission_structure-Start'!$A$21:$A$24,0),MATCH(calcs!R$1,'2018_commission_structure-Start'!$A$21:$I$21,0)),0)</f>
        <v>0</v>
      </c>
      <c r="S737" s="6">
        <f t="shared" si="83"/>
        <v>56460.95</v>
      </c>
      <c r="T737" s="6">
        <f t="shared" si="79"/>
        <v>105964.95</v>
      </c>
    </row>
    <row r="738" spans="1:20" x14ac:dyDescent="0.3">
      <c r="A738">
        <v>4876404933</v>
      </c>
      <c r="B738" t="s">
        <v>1431</v>
      </c>
      <c r="C738" t="s">
        <v>1432</v>
      </c>
      <c r="D738" t="s">
        <v>29</v>
      </c>
      <c r="E738" s="2">
        <v>79018</v>
      </c>
      <c r="F738">
        <f>COUNTIF(deals_closed!D:D,base_salary!A738)</f>
        <v>22</v>
      </c>
      <c r="G738" s="2">
        <f>SUMIF(deals_closed!D:D,calcs!A738,deals_closed!C:C)</f>
        <v>737282</v>
      </c>
      <c r="H738" s="2">
        <f>VLOOKUP(D738,'2018_commission_structure-Start'!$A$21:$I$24,9,FALSE)</f>
        <v>600000</v>
      </c>
      <c r="I738" s="6">
        <f t="shared" si="80"/>
        <v>750000</v>
      </c>
      <c r="J738" s="9">
        <f t="shared" si="81"/>
        <v>900000</v>
      </c>
      <c r="K738" s="9">
        <f t="shared" si="82"/>
        <v>1200000</v>
      </c>
      <c r="L738" s="8">
        <f t="shared" si="77"/>
        <v>1.2288033333333332</v>
      </c>
      <c r="M738" t="str">
        <f t="shared" si="78"/>
        <v>100-125%</v>
      </c>
      <c r="N738" s="6">
        <f>MIN(H738,G738)*INDEX('2018_commission_structure-Start'!$A$21:$I$24,MATCH(calcs!$D738,'2018_commission_structure-Start'!$A$21:$A$24,0),MATCH(calcs!N$1,'2018_commission_structure-Start'!$A$21:$I$21,0))</f>
        <v>78000</v>
      </c>
      <c r="O738" s="2">
        <f>IF($G738&gt;H738,MIN($G738-H738,I738-H738)*INDEX('2018_commission_structure-Start'!$A$21:$I$24,MATCH(calcs!$D738,'2018_commission_structure-Start'!$A$21:$A$24,0),MATCH(calcs!O$1,'2018_commission_structure-Start'!$A$21:$I$21,0)),0)</f>
        <v>23337.940000000002</v>
      </c>
      <c r="P738" s="2">
        <f>IF($G738&gt;I738,MIN($G738-I738,J738-I738)*INDEX('2018_commission_structure-Start'!$A$21:$I$24,MATCH(calcs!$D738,'2018_commission_structure-Start'!$A$21:$A$24,0),MATCH(calcs!P$1,'2018_commission_structure-Start'!$A$21:$I$21,0)),0)</f>
        <v>0</v>
      </c>
      <c r="Q738" s="2">
        <f>IF($G738&gt;J738,MIN($G738-J738,K738-J738)*INDEX('2018_commission_structure-Start'!$A$21:$I$24,MATCH(calcs!$D738,'2018_commission_structure-Start'!$A$21:$A$24,0),MATCH(calcs!Q$1,'2018_commission_structure-Start'!$A$21:$I$21,0)),0)</f>
        <v>0</v>
      </c>
      <c r="R738" s="6">
        <f>IF(G738&gt;K738,(G738-K738)*INDEX('2018_commission_structure-Start'!$A$21:$I$24,MATCH(calcs!$D738,'2018_commission_structure-Start'!$A$21:$A$24,0),MATCH(calcs!R$1,'2018_commission_structure-Start'!$A$21:$I$21,0)),0)</f>
        <v>0</v>
      </c>
      <c r="S738" s="6">
        <f t="shared" si="83"/>
        <v>101337.94</v>
      </c>
      <c r="T738" s="6">
        <f t="shared" si="79"/>
        <v>180355.94</v>
      </c>
    </row>
    <row r="739" spans="1:20" x14ac:dyDescent="0.3">
      <c r="A739">
        <v>3819859829</v>
      </c>
      <c r="B739" t="s">
        <v>1433</v>
      </c>
      <c r="C739" t="s">
        <v>1434</v>
      </c>
      <c r="D739" t="s">
        <v>29</v>
      </c>
      <c r="E739" s="2">
        <v>59349</v>
      </c>
      <c r="F739">
        <f>COUNTIF(deals_closed!D:D,base_salary!A739)</f>
        <v>20</v>
      </c>
      <c r="G739" s="2">
        <f>SUMIF(deals_closed!D:D,calcs!A739,deals_closed!C:C)</f>
        <v>599501</v>
      </c>
      <c r="H739" s="2">
        <f>VLOOKUP(D739,'2018_commission_structure-Start'!$A$21:$I$24,9,FALSE)</f>
        <v>600000</v>
      </c>
      <c r="I739" s="6">
        <f t="shared" si="80"/>
        <v>750000</v>
      </c>
      <c r="J739" s="9">
        <f t="shared" si="81"/>
        <v>900000</v>
      </c>
      <c r="K739" s="9">
        <f t="shared" si="82"/>
        <v>1200000</v>
      </c>
      <c r="L739" s="8">
        <f t="shared" si="77"/>
        <v>0.99916833333333333</v>
      </c>
      <c r="M739" t="str">
        <f t="shared" si="78"/>
        <v>0-100%</v>
      </c>
      <c r="N739" s="6">
        <f>MIN(H739,G739)*INDEX('2018_commission_structure-Start'!$A$21:$I$24,MATCH(calcs!$D739,'2018_commission_structure-Start'!$A$21:$A$24,0),MATCH(calcs!N$1,'2018_commission_structure-Start'!$A$21:$I$21,0))</f>
        <v>77935.13</v>
      </c>
      <c r="O739" s="2">
        <f>IF($G739&gt;H739,MIN($G739-H739,I739-H739)*INDEX('2018_commission_structure-Start'!$A$21:$I$24,MATCH(calcs!$D739,'2018_commission_structure-Start'!$A$21:$A$24,0),MATCH(calcs!O$1,'2018_commission_structure-Start'!$A$21:$I$21,0)),0)</f>
        <v>0</v>
      </c>
      <c r="P739" s="2">
        <f>IF($G739&gt;I739,MIN($G739-I739,J739-I739)*INDEX('2018_commission_structure-Start'!$A$21:$I$24,MATCH(calcs!$D739,'2018_commission_structure-Start'!$A$21:$A$24,0),MATCH(calcs!P$1,'2018_commission_structure-Start'!$A$21:$I$21,0)),0)</f>
        <v>0</v>
      </c>
      <c r="Q739" s="2">
        <f>IF($G739&gt;J739,MIN($G739-J739,K739-J739)*INDEX('2018_commission_structure-Start'!$A$21:$I$24,MATCH(calcs!$D739,'2018_commission_structure-Start'!$A$21:$A$24,0),MATCH(calcs!Q$1,'2018_commission_structure-Start'!$A$21:$I$21,0)),0)</f>
        <v>0</v>
      </c>
      <c r="R739" s="6">
        <f>IF(G739&gt;K739,(G739-K739)*INDEX('2018_commission_structure-Start'!$A$21:$I$24,MATCH(calcs!$D739,'2018_commission_structure-Start'!$A$21:$A$24,0),MATCH(calcs!R$1,'2018_commission_structure-Start'!$A$21:$I$21,0)),0)</f>
        <v>0</v>
      </c>
      <c r="S739" s="6">
        <f t="shared" si="83"/>
        <v>77935.13</v>
      </c>
      <c r="T739" s="6">
        <f t="shared" si="79"/>
        <v>137284.13</v>
      </c>
    </row>
    <row r="740" spans="1:20" x14ac:dyDescent="0.3">
      <c r="A740">
        <v>7824503232</v>
      </c>
      <c r="B740" t="s">
        <v>1435</v>
      </c>
      <c r="C740" t="s">
        <v>1436</v>
      </c>
      <c r="D740" t="s">
        <v>29</v>
      </c>
      <c r="E740" s="2">
        <v>79043</v>
      </c>
      <c r="F740">
        <f>COUNTIF(deals_closed!D:D,base_salary!A740)</f>
        <v>16</v>
      </c>
      <c r="G740" s="2">
        <f>SUMIF(deals_closed!D:D,calcs!A740,deals_closed!C:C)</f>
        <v>601796</v>
      </c>
      <c r="H740" s="2">
        <f>VLOOKUP(D740,'2018_commission_structure-Start'!$A$21:$I$24,9,FALSE)</f>
        <v>600000</v>
      </c>
      <c r="I740" s="6">
        <f t="shared" si="80"/>
        <v>750000</v>
      </c>
      <c r="J740" s="9">
        <f t="shared" si="81"/>
        <v>900000</v>
      </c>
      <c r="K740" s="9">
        <f t="shared" si="82"/>
        <v>1200000</v>
      </c>
      <c r="L740" s="8">
        <f t="shared" si="77"/>
        <v>1.0029933333333334</v>
      </c>
      <c r="M740" t="str">
        <f t="shared" si="78"/>
        <v>100-125%</v>
      </c>
      <c r="N740" s="6">
        <f>MIN(H740,G740)*INDEX('2018_commission_structure-Start'!$A$21:$I$24,MATCH(calcs!$D740,'2018_commission_structure-Start'!$A$21:$A$24,0),MATCH(calcs!N$1,'2018_commission_structure-Start'!$A$21:$I$21,0))</f>
        <v>78000</v>
      </c>
      <c r="O740" s="2">
        <f>IF($G740&gt;H740,MIN($G740-H740,I740-H740)*INDEX('2018_commission_structure-Start'!$A$21:$I$24,MATCH(calcs!$D740,'2018_commission_structure-Start'!$A$21:$A$24,0),MATCH(calcs!O$1,'2018_commission_structure-Start'!$A$21:$I$21,0)),0)</f>
        <v>305.32000000000005</v>
      </c>
      <c r="P740" s="2">
        <f>IF($G740&gt;I740,MIN($G740-I740,J740-I740)*INDEX('2018_commission_structure-Start'!$A$21:$I$24,MATCH(calcs!$D740,'2018_commission_structure-Start'!$A$21:$A$24,0),MATCH(calcs!P$1,'2018_commission_structure-Start'!$A$21:$I$21,0)),0)</f>
        <v>0</v>
      </c>
      <c r="Q740" s="2">
        <f>IF($G740&gt;J740,MIN($G740-J740,K740-J740)*INDEX('2018_commission_structure-Start'!$A$21:$I$24,MATCH(calcs!$D740,'2018_commission_structure-Start'!$A$21:$A$24,0),MATCH(calcs!Q$1,'2018_commission_structure-Start'!$A$21:$I$21,0)),0)</f>
        <v>0</v>
      </c>
      <c r="R740" s="6">
        <f>IF(G740&gt;K740,(G740-K740)*INDEX('2018_commission_structure-Start'!$A$21:$I$24,MATCH(calcs!$D740,'2018_commission_structure-Start'!$A$21:$A$24,0),MATCH(calcs!R$1,'2018_commission_structure-Start'!$A$21:$I$21,0)),0)</f>
        <v>0</v>
      </c>
      <c r="S740" s="6">
        <f t="shared" si="83"/>
        <v>78305.320000000007</v>
      </c>
      <c r="T740" s="6">
        <f t="shared" si="79"/>
        <v>157348.32</v>
      </c>
    </row>
    <row r="741" spans="1:20" x14ac:dyDescent="0.3">
      <c r="A741">
        <v>449160092</v>
      </c>
      <c r="B741" t="s">
        <v>1437</v>
      </c>
      <c r="C741" t="s">
        <v>1438</v>
      </c>
      <c r="D741" t="s">
        <v>7</v>
      </c>
      <c r="E741" s="2">
        <v>35607</v>
      </c>
      <c r="F741">
        <f>COUNTIF(deals_closed!D:D,base_salary!A741)</f>
        <v>17</v>
      </c>
      <c r="G741" s="2">
        <f>SUMIF(deals_closed!D:D,calcs!A741,deals_closed!C:C)</f>
        <v>516004</v>
      </c>
      <c r="H741" s="2">
        <f>VLOOKUP(D741,'2018_commission_structure-Start'!$A$21:$I$24,9,FALSE)</f>
        <v>500000</v>
      </c>
      <c r="I741" s="6">
        <f t="shared" si="80"/>
        <v>625000</v>
      </c>
      <c r="J741" s="9">
        <f t="shared" si="81"/>
        <v>750000</v>
      </c>
      <c r="K741" s="9">
        <f t="shared" si="82"/>
        <v>1000000</v>
      </c>
      <c r="L741" s="8">
        <f t="shared" si="77"/>
        <v>1.032008</v>
      </c>
      <c r="M741" t="str">
        <f t="shared" si="78"/>
        <v>100-125%</v>
      </c>
      <c r="N741" s="6">
        <f>MIN(H741,G741)*INDEX('2018_commission_structure-Start'!$A$21:$I$24,MATCH(calcs!$D741,'2018_commission_structure-Start'!$A$21:$A$24,0),MATCH(calcs!N$1,'2018_commission_structure-Start'!$A$21:$I$21,0))</f>
        <v>50000</v>
      </c>
      <c r="O741" s="2">
        <f>IF($G741&gt;H741,MIN($G741-H741,I741-H741)*INDEX('2018_commission_structure-Start'!$A$21:$I$24,MATCH(calcs!$D741,'2018_commission_structure-Start'!$A$21:$A$24,0),MATCH(calcs!O$1,'2018_commission_structure-Start'!$A$21:$I$21,0)),0)</f>
        <v>2400.6</v>
      </c>
      <c r="P741" s="2">
        <f>IF($G741&gt;I741,MIN($G741-I741,J741-I741)*INDEX('2018_commission_structure-Start'!$A$21:$I$24,MATCH(calcs!$D741,'2018_commission_structure-Start'!$A$21:$A$24,0),MATCH(calcs!P$1,'2018_commission_structure-Start'!$A$21:$I$21,0)),0)</f>
        <v>0</v>
      </c>
      <c r="Q741" s="2">
        <f>IF($G741&gt;J741,MIN($G741-J741,K741-J741)*INDEX('2018_commission_structure-Start'!$A$21:$I$24,MATCH(calcs!$D741,'2018_commission_structure-Start'!$A$21:$A$24,0),MATCH(calcs!Q$1,'2018_commission_structure-Start'!$A$21:$I$21,0)),0)</f>
        <v>0</v>
      </c>
      <c r="R741" s="6">
        <f>IF(G741&gt;K741,(G741-K741)*INDEX('2018_commission_structure-Start'!$A$21:$I$24,MATCH(calcs!$D741,'2018_commission_structure-Start'!$A$21:$A$24,0),MATCH(calcs!R$1,'2018_commission_structure-Start'!$A$21:$I$21,0)),0)</f>
        <v>0</v>
      </c>
      <c r="S741" s="6">
        <f t="shared" si="83"/>
        <v>52400.6</v>
      </c>
      <c r="T741" s="6">
        <f t="shared" si="79"/>
        <v>88007.6</v>
      </c>
    </row>
    <row r="742" spans="1:20" x14ac:dyDescent="0.3">
      <c r="A742">
        <v>2944219065</v>
      </c>
      <c r="B742" t="s">
        <v>1439</v>
      </c>
      <c r="C742" t="s">
        <v>1440</v>
      </c>
      <c r="D742" t="s">
        <v>7</v>
      </c>
      <c r="E742" s="2">
        <v>47688</v>
      </c>
      <c r="F742">
        <f>COUNTIF(deals_closed!D:D,base_salary!A742)</f>
        <v>19</v>
      </c>
      <c r="G742" s="2">
        <f>SUMIF(deals_closed!D:D,calcs!A742,deals_closed!C:C)</f>
        <v>649888</v>
      </c>
      <c r="H742" s="2">
        <f>VLOOKUP(D742,'2018_commission_structure-Start'!$A$21:$I$24,9,FALSE)</f>
        <v>500000</v>
      </c>
      <c r="I742" s="6">
        <f t="shared" si="80"/>
        <v>625000</v>
      </c>
      <c r="J742" s="9">
        <f t="shared" si="81"/>
        <v>750000</v>
      </c>
      <c r="K742" s="9">
        <f t="shared" si="82"/>
        <v>1000000</v>
      </c>
      <c r="L742" s="8">
        <f t="shared" si="77"/>
        <v>1.299776</v>
      </c>
      <c r="M742" t="str">
        <f t="shared" si="78"/>
        <v>125-150%</v>
      </c>
      <c r="N742" s="6">
        <f>MIN(H742,G742)*INDEX('2018_commission_structure-Start'!$A$21:$I$24,MATCH(calcs!$D742,'2018_commission_structure-Start'!$A$21:$A$24,0),MATCH(calcs!N$1,'2018_commission_structure-Start'!$A$21:$I$21,0))</f>
        <v>50000</v>
      </c>
      <c r="O742" s="2">
        <f>IF($G742&gt;H742,MIN($G742-H742,I742-H742)*INDEX('2018_commission_structure-Start'!$A$21:$I$24,MATCH(calcs!$D742,'2018_commission_structure-Start'!$A$21:$A$24,0),MATCH(calcs!O$1,'2018_commission_structure-Start'!$A$21:$I$21,0)),0)</f>
        <v>18750</v>
      </c>
      <c r="P742" s="2">
        <f>IF($G742&gt;I742,MIN($G742-I742,J742-I742)*INDEX('2018_commission_structure-Start'!$A$21:$I$24,MATCH(calcs!$D742,'2018_commission_structure-Start'!$A$21:$A$24,0),MATCH(calcs!P$1,'2018_commission_structure-Start'!$A$21:$I$21,0)),0)</f>
        <v>4479.84</v>
      </c>
      <c r="Q742" s="2">
        <f>IF($G742&gt;J742,MIN($G742-J742,K742-J742)*INDEX('2018_commission_structure-Start'!$A$21:$I$24,MATCH(calcs!$D742,'2018_commission_structure-Start'!$A$21:$A$24,0),MATCH(calcs!Q$1,'2018_commission_structure-Start'!$A$21:$I$21,0)),0)</f>
        <v>0</v>
      </c>
      <c r="R742" s="6">
        <f>IF(G742&gt;K742,(G742-K742)*INDEX('2018_commission_structure-Start'!$A$21:$I$24,MATCH(calcs!$D742,'2018_commission_structure-Start'!$A$21:$A$24,0),MATCH(calcs!R$1,'2018_commission_structure-Start'!$A$21:$I$21,0)),0)</f>
        <v>0</v>
      </c>
      <c r="S742" s="6">
        <f t="shared" si="83"/>
        <v>73229.84</v>
      </c>
      <c r="T742" s="6">
        <f t="shared" si="79"/>
        <v>120917.84</v>
      </c>
    </row>
    <row r="743" spans="1:20" x14ac:dyDescent="0.3">
      <c r="A743">
        <v>6260817967</v>
      </c>
      <c r="B743" t="s">
        <v>1441</v>
      </c>
      <c r="C743" t="s">
        <v>1442</v>
      </c>
      <c r="D743" t="s">
        <v>7</v>
      </c>
      <c r="E743" s="2">
        <v>37016</v>
      </c>
      <c r="F743">
        <f>COUNTIF(deals_closed!D:D,base_salary!A743)</f>
        <v>22</v>
      </c>
      <c r="G743" s="2">
        <f>SUMIF(deals_closed!D:D,calcs!A743,deals_closed!C:C)</f>
        <v>860163</v>
      </c>
      <c r="H743" s="2">
        <f>VLOOKUP(D743,'2018_commission_structure-Start'!$A$21:$I$24,9,FALSE)</f>
        <v>500000</v>
      </c>
      <c r="I743" s="6">
        <f t="shared" si="80"/>
        <v>625000</v>
      </c>
      <c r="J743" s="9">
        <f t="shared" si="81"/>
        <v>750000</v>
      </c>
      <c r="K743" s="9">
        <f t="shared" si="82"/>
        <v>1000000</v>
      </c>
      <c r="L743" s="8">
        <f t="shared" si="77"/>
        <v>1.720326</v>
      </c>
      <c r="M743" t="str">
        <f t="shared" si="78"/>
        <v>150-200%</v>
      </c>
      <c r="N743" s="6">
        <f>MIN(H743,G743)*INDEX('2018_commission_structure-Start'!$A$21:$I$24,MATCH(calcs!$D743,'2018_commission_structure-Start'!$A$21:$A$24,0),MATCH(calcs!N$1,'2018_commission_structure-Start'!$A$21:$I$21,0))</f>
        <v>50000</v>
      </c>
      <c r="O743" s="2">
        <f>IF($G743&gt;H743,MIN($G743-H743,I743-H743)*INDEX('2018_commission_structure-Start'!$A$21:$I$24,MATCH(calcs!$D743,'2018_commission_structure-Start'!$A$21:$A$24,0),MATCH(calcs!O$1,'2018_commission_structure-Start'!$A$21:$I$21,0)),0)</f>
        <v>18750</v>
      </c>
      <c r="P743" s="2">
        <f>IF($G743&gt;I743,MIN($G743-I743,J743-I743)*INDEX('2018_commission_structure-Start'!$A$21:$I$24,MATCH(calcs!$D743,'2018_commission_structure-Start'!$A$21:$A$24,0),MATCH(calcs!P$1,'2018_commission_structure-Start'!$A$21:$I$21,0)),0)</f>
        <v>22500</v>
      </c>
      <c r="Q743" s="2">
        <f>IF($G743&gt;J743,MIN($G743-J743,K743-J743)*INDEX('2018_commission_structure-Start'!$A$21:$I$24,MATCH(calcs!$D743,'2018_commission_structure-Start'!$A$21:$A$24,0),MATCH(calcs!Q$1,'2018_commission_structure-Start'!$A$21:$I$21,0)),0)</f>
        <v>24235.86</v>
      </c>
      <c r="R743" s="6">
        <f>IF(G743&gt;K743,(G743-K743)*INDEX('2018_commission_structure-Start'!$A$21:$I$24,MATCH(calcs!$D743,'2018_commission_structure-Start'!$A$21:$A$24,0),MATCH(calcs!R$1,'2018_commission_structure-Start'!$A$21:$I$21,0)),0)</f>
        <v>0</v>
      </c>
      <c r="S743" s="6">
        <f t="shared" si="83"/>
        <v>115485.86</v>
      </c>
      <c r="T743" s="6">
        <f t="shared" si="79"/>
        <v>152501.85999999999</v>
      </c>
    </row>
    <row r="744" spans="1:20" x14ac:dyDescent="0.3">
      <c r="A744">
        <v>9597202352</v>
      </c>
      <c r="B744" t="s">
        <v>1443</v>
      </c>
      <c r="C744" t="s">
        <v>1444</v>
      </c>
      <c r="D744" t="s">
        <v>29</v>
      </c>
      <c r="E744" s="2">
        <v>65032</v>
      </c>
      <c r="F744">
        <f>COUNTIF(deals_closed!D:D,base_salary!A744)</f>
        <v>23</v>
      </c>
      <c r="G744" s="2">
        <f>SUMIF(deals_closed!D:D,calcs!A744,deals_closed!C:C)</f>
        <v>841032</v>
      </c>
      <c r="H744" s="2">
        <f>VLOOKUP(D744,'2018_commission_structure-Start'!$A$21:$I$24,9,FALSE)</f>
        <v>600000</v>
      </c>
      <c r="I744" s="6">
        <f t="shared" si="80"/>
        <v>750000</v>
      </c>
      <c r="J744" s="9">
        <f t="shared" si="81"/>
        <v>900000</v>
      </c>
      <c r="K744" s="9">
        <f t="shared" si="82"/>
        <v>1200000</v>
      </c>
      <c r="L744" s="8">
        <f t="shared" si="77"/>
        <v>1.4017200000000001</v>
      </c>
      <c r="M744" t="str">
        <f t="shared" si="78"/>
        <v>125-150%</v>
      </c>
      <c r="N744" s="6">
        <f>MIN(H744,G744)*INDEX('2018_commission_structure-Start'!$A$21:$I$24,MATCH(calcs!$D744,'2018_commission_structure-Start'!$A$21:$A$24,0),MATCH(calcs!N$1,'2018_commission_structure-Start'!$A$21:$I$21,0))</f>
        <v>78000</v>
      </c>
      <c r="O744" s="2">
        <f>IF($G744&gt;H744,MIN($G744-H744,I744-H744)*INDEX('2018_commission_structure-Start'!$A$21:$I$24,MATCH(calcs!$D744,'2018_commission_structure-Start'!$A$21:$A$24,0),MATCH(calcs!O$1,'2018_commission_structure-Start'!$A$21:$I$21,0)),0)</f>
        <v>25500.000000000004</v>
      </c>
      <c r="P744" s="2">
        <f>IF($G744&gt;I744,MIN($G744-I744,J744-I744)*INDEX('2018_commission_structure-Start'!$A$21:$I$24,MATCH(calcs!$D744,'2018_commission_structure-Start'!$A$21:$A$24,0),MATCH(calcs!P$1,'2018_commission_structure-Start'!$A$21:$I$21,0)),0)</f>
        <v>19116.719999999998</v>
      </c>
      <c r="Q744" s="2">
        <f>IF($G744&gt;J744,MIN($G744-J744,K744-J744)*INDEX('2018_commission_structure-Start'!$A$21:$I$24,MATCH(calcs!$D744,'2018_commission_structure-Start'!$A$21:$A$24,0),MATCH(calcs!Q$1,'2018_commission_structure-Start'!$A$21:$I$21,0)),0)</f>
        <v>0</v>
      </c>
      <c r="R744" s="6">
        <f>IF(G744&gt;K744,(G744-K744)*INDEX('2018_commission_structure-Start'!$A$21:$I$24,MATCH(calcs!$D744,'2018_commission_structure-Start'!$A$21:$A$24,0),MATCH(calcs!R$1,'2018_commission_structure-Start'!$A$21:$I$21,0)),0)</f>
        <v>0</v>
      </c>
      <c r="S744" s="6">
        <f t="shared" si="83"/>
        <v>122616.72</v>
      </c>
      <c r="T744" s="6">
        <f t="shared" si="79"/>
        <v>187648.72</v>
      </c>
    </row>
    <row r="745" spans="1:20" x14ac:dyDescent="0.3">
      <c r="A745">
        <v>3509620267</v>
      </c>
      <c r="B745" t="s">
        <v>1445</v>
      </c>
      <c r="C745" t="s">
        <v>1446</v>
      </c>
      <c r="D745" t="s">
        <v>10</v>
      </c>
      <c r="E745" s="2">
        <v>87823</v>
      </c>
      <c r="F745">
        <f>COUNTIF(deals_closed!D:D,base_salary!A745)</f>
        <v>17</v>
      </c>
      <c r="G745" s="2">
        <f>SUMIF(deals_closed!D:D,calcs!A745,deals_closed!C:C)</f>
        <v>791364</v>
      </c>
      <c r="H745" s="2">
        <f>VLOOKUP(D745,'2018_commission_structure-Start'!$A$21:$I$24,9,FALSE)</f>
        <v>750000</v>
      </c>
      <c r="I745" s="6">
        <f t="shared" si="80"/>
        <v>937500</v>
      </c>
      <c r="J745" s="9">
        <f t="shared" si="81"/>
        <v>1125000</v>
      </c>
      <c r="K745" s="9">
        <f t="shared" si="82"/>
        <v>1500000</v>
      </c>
      <c r="L745" s="8">
        <f t="shared" si="77"/>
        <v>1.0551520000000001</v>
      </c>
      <c r="M745" t="str">
        <f t="shared" si="78"/>
        <v>100-125%</v>
      </c>
      <c r="N745" s="6">
        <f>MIN(H745,G745)*INDEX('2018_commission_structure-Start'!$A$21:$I$24,MATCH(calcs!$D745,'2018_commission_structure-Start'!$A$21:$A$24,0),MATCH(calcs!N$1,'2018_commission_structure-Start'!$A$21:$I$21,0))</f>
        <v>112500</v>
      </c>
      <c r="O745" s="2">
        <f>IF($G745&gt;H745,MIN($G745-H745,I745-H745)*INDEX('2018_commission_structure-Start'!$A$21:$I$24,MATCH(calcs!$D745,'2018_commission_structure-Start'!$A$21:$A$24,0),MATCH(calcs!O$1,'2018_commission_structure-Start'!$A$21:$I$21,0)),0)</f>
        <v>7859.16</v>
      </c>
      <c r="P745" s="2">
        <f>IF($G745&gt;I745,MIN($G745-I745,J745-I745)*INDEX('2018_commission_structure-Start'!$A$21:$I$24,MATCH(calcs!$D745,'2018_commission_structure-Start'!$A$21:$A$24,0),MATCH(calcs!P$1,'2018_commission_structure-Start'!$A$21:$I$21,0)),0)</f>
        <v>0</v>
      </c>
      <c r="Q745" s="2">
        <f>IF($G745&gt;J745,MIN($G745-J745,K745-J745)*INDEX('2018_commission_structure-Start'!$A$21:$I$24,MATCH(calcs!$D745,'2018_commission_structure-Start'!$A$21:$A$24,0),MATCH(calcs!Q$1,'2018_commission_structure-Start'!$A$21:$I$21,0)),0)</f>
        <v>0</v>
      </c>
      <c r="R745" s="6">
        <f>IF(G745&gt;K745,(G745-K745)*INDEX('2018_commission_structure-Start'!$A$21:$I$24,MATCH(calcs!$D745,'2018_commission_structure-Start'!$A$21:$A$24,0),MATCH(calcs!R$1,'2018_commission_structure-Start'!$A$21:$I$21,0)),0)</f>
        <v>0</v>
      </c>
      <c r="S745" s="6">
        <f t="shared" si="83"/>
        <v>120359.16</v>
      </c>
      <c r="T745" s="6">
        <f t="shared" si="79"/>
        <v>208182.16</v>
      </c>
    </row>
    <row r="746" spans="1:20" x14ac:dyDescent="0.3">
      <c r="A746">
        <v>797655034</v>
      </c>
      <c r="B746" t="s">
        <v>1447</v>
      </c>
      <c r="C746" t="s">
        <v>1448</v>
      </c>
      <c r="D746" t="s">
        <v>29</v>
      </c>
      <c r="E746" s="2">
        <v>65275</v>
      </c>
      <c r="F746">
        <f>COUNTIF(deals_closed!D:D,base_salary!A746)</f>
        <v>22</v>
      </c>
      <c r="G746" s="2">
        <f>SUMIF(deals_closed!D:D,calcs!A746,deals_closed!C:C)</f>
        <v>787252</v>
      </c>
      <c r="H746" s="2">
        <f>VLOOKUP(D746,'2018_commission_structure-Start'!$A$21:$I$24,9,FALSE)</f>
        <v>600000</v>
      </c>
      <c r="I746" s="6">
        <f t="shared" si="80"/>
        <v>750000</v>
      </c>
      <c r="J746" s="9">
        <f t="shared" si="81"/>
        <v>900000</v>
      </c>
      <c r="K746" s="9">
        <f t="shared" si="82"/>
        <v>1200000</v>
      </c>
      <c r="L746" s="8">
        <f t="shared" si="77"/>
        <v>1.3120866666666666</v>
      </c>
      <c r="M746" t="str">
        <f t="shared" si="78"/>
        <v>125-150%</v>
      </c>
      <c r="N746" s="6">
        <f>MIN(H746,G746)*INDEX('2018_commission_structure-Start'!$A$21:$I$24,MATCH(calcs!$D746,'2018_commission_structure-Start'!$A$21:$A$24,0),MATCH(calcs!N$1,'2018_commission_structure-Start'!$A$21:$I$21,0))</f>
        <v>78000</v>
      </c>
      <c r="O746" s="2">
        <f>IF($G746&gt;H746,MIN($G746-H746,I746-H746)*INDEX('2018_commission_structure-Start'!$A$21:$I$24,MATCH(calcs!$D746,'2018_commission_structure-Start'!$A$21:$A$24,0),MATCH(calcs!O$1,'2018_commission_structure-Start'!$A$21:$I$21,0)),0)</f>
        <v>25500.000000000004</v>
      </c>
      <c r="P746" s="2">
        <f>IF($G746&gt;I746,MIN($G746-I746,J746-I746)*INDEX('2018_commission_structure-Start'!$A$21:$I$24,MATCH(calcs!$D746,'2018_commission_structure-Start'!$A$21:$A$24,0),MATCH(calcs!P$1,'2018_commission_structure-Start'!$A$21:$I$21,0)),0)</f>
        <v>7822.92</v>
      </c>
      <c r="Q746" s="2">
        <f>IF($G746&gt;J746,MIN($G746-J746,K746-J746)*INDEX('2018_commission_structure-Start'!$A$21:$I$24,MATCH(calcs!$D746,'2018_commission_structure-Start'!$A$21:$A$24,0),MATCH(calcs!Q$1,'2018_commission_structure-Start'!$A$21:$I$21,0)),0)</f>
        <v>0</v>
      </c>
      <c r="R746" s="6">
        <f>IF(G746&gt;K746,(G746-K746)*INDEX('2018_commission_structure-Start'!$A$21:$I$24,MATCH(calcs!$D746,'2018_commission_structure-Start'!$A$21:$A$24,0),MATCH(calcs!R$1,'2018_commission_structure-Start'!$A$21:$I$21,0)),0)</f>
        <v>0</v>
      </c>
      <c r="S746" s="6">
        <f t="shared" si="83"/>
        <v>111322.92</v>
      </c>
      <c r="T746" s="6">
        <f t="shared" si="79"/>
        <v>176597.91999999998</v>
      </c>
    </row>
    <row r="747" spans="1:20" x14ac:dyDescent="0.3">
      <c r="A747">
        <v>9228842121</v>
      </c>
      <c r="B747" t="s">
        <v>1449</v>
      </c>
      <c r="C747" t="s">
        <v>1450</v>
      </c>
      <c r="D747" t="s">
        <v>29</v>
      </c>
      <c r="E747" s="2">
        <v>74925</v>
      </c>
      <c r="F747">
        <f>COUNTIF(deals_closed!D:D,base_salary!A747)</f>
        <v>25</v>
      </c>
      <c r="G747" s="2">
        <f>SUMIF(deals_closed!D:D,calcs!A747,deals_closed!C:C)</f>
        <v>921203</v>
      </c>
      <c r="H747" s="2">
        <f>VLOOKUP(D747,'2018_commission_structure-Start'!$A$21:$I$24,9,FALSE)</f>
        <v>600000</v>
      </c>
      <c r="I747" s="6">
        <f t="shared" si="80"/>
        <v>750000</v>
      </c>
      <c r="J747" s="9">
        <f t="shared" si="81"/>
        <v>900000</v>
      </c>
      <c r="K747" s="9">
        <f t="shared" si="82"/>
        <v>1200000</v>
      </c>
      <c r="L747" s="8">
        <f t="shared" si="77"/>
        <v>1.5353383333333332</v>
      </c>
      <c r="M747" t="str">
        <f t="shared" si="78"/>
        <v>150-200%</v>
      </c>
      <c r="N747" s="6">
        <f>MIN(H747,G747)*INDEX('2018_commission_structure-Start'!$A$21:$I$24,MATCH(calcs!$D747,'2018_commission_structure-Start'!$A$21:$A$24,0),MATCH(calcs!N$1,'2018_commission_structure-Start'!$A$21:$I$21,0))</f>
        <v>78000</v>
      </c>
      <c r="O747" s="2">
        <f>IF($G747&gt;H747,MIN($G747-H747,I747-H747)*INDEX('2018_commission_structure-Start'!$A$21:$I$24,MATCH(calcs!$D747,'2018_commission_structure-Start'!$A$21:$A$24,0),MATCH(calcs!O$1,'2018_commission_structure-Start'!$A$21:$I$21,0)),0)</f>
        <v>25500.000000000004</v>
      </c>
      <c r="P747" s="2">
        <f>IF($G747&gt;I747,MIN($G747-I747,J747-I747)*INDEX('2018_commission_structure-Start'!$A$21:$I$24,MATCH(calcs!$D747,'2018_commission_structure-Start'!$A$21:$A$24,0),MATCH(calcs!P$1,'2018_commission_structure-Start'!$A$21:$I$21,0)),0)</f>
        <v>31500</v>
      </c>
      <c r="Q747" s="2">
        <f>IF($G747&gt;J747,MIN($G747-J747,K747-J747)*INDEX('2018_commission_structure-Start'!$A$21:$I$24,MATCH(calcs!$D747,'2018_commission_structure-Start'!$A$21:$A$24,0),MATCH(calcs!Q$1,'2018_commission_structure-Start'!$A$21:$I$21,0)),0)</f>
        <v>5512.78</v>
      </c>
      <c r="R747" s="6">
        <f>IF(G747&gt;K747,(G747-K747)*INDEX('2018_commission_structure-Start'!$A$21:$I$24,MATCH(calcs!$D747,'2018_commission_structure-Start'!$A$21:$A$24,0),MATCH(calcs!R$1,'2018_commission_structure-Start'!$A$21:$I$21,0)),0)</f>
        <v>0</v>
      </c>
      <c r="S747" s="6">
        <f t="shared" si="83"/>
        <v>140512.78</v>
      </c>
      <c r="T747" s="6">
        <f t="shared" si="79"/>
        <v>215437.78</v>
      </c>
    </row>
    <row r="748" spans="1:20" x14ac:dyDescent="0.3">
      <c r="A748">
        <v>29906814</v>
      </c>
      <c r="B748" t="s">
        <v>1451</v>
      </c>
      <c r="C748" t="s">
        <v>1452</v>
      </c>
      <c r="D748" t="s">
        <v>29</v>
      </c>
      <c r="E748" s="2">
        <v>73967</v>
      </c>
      <c r="F748">
        <f>COUNTIF(deals_closed!D:D,base_salary!A748)</f>
        <v>20</v>
      </c>
      <c r="G748" s="2">
        <f>SUMIF(deals_closed!D:D,calcs!A748,deals_closed!C:C)</f>
        <v>694093</v>
      </c>
      <c r="H748" s="2">
        <f>VLOOKUP(D748,'2018_commission_structure-Start'!$A$21:$I$24,9,FALSE)</f>
        <v>600000</v>
      </c>
      <c r="I748" s="6">
        <f t="shared" si="80"/>
        <v>750000</v>
      </c>
      <c r="J748" s="9">
        <f t="shared" si="81"/>
        <v>900000</v>
      </c>
      <c r="K748" s="9">
        <f t="shared" si="82"/>
        <v>1200000</v>
      </c>
      <c r="L748" s="8">
        <f t="shared" si="77"/>
        <v>1.1568216666666666</v>
      </c>
      <c r="M748" t="str">
        <f t="shared" si="78"/>
        <v>100-125%</v>
      </c>
      <c r="N748" s="6">
        <f>MIN(H748,G748)*INDEX('2018_commission_structure-Start'!$A$21:$I$24,MATCH(calcs!$D748,'2018_commission_structure-Start'!$A$21:$A$24,0),MATCH(calcs!N$1,'2018_commission_structure-Start'!$A$21:$I$21,0))</f>
        <v>78000</v>
      </c>
      <c r="O748" s="2">
        <f>IF($G748&gt;H748,MIN($G748-H748,I748-H748)*INDEX('2018_commission_structure-Start'!$A$21:$I$24,MATCH(calcs!$D748,'2018_commission_structure-Start'!$A$21:$A$24,0),MATCH(calcs!O$1,'2018_commission_structure-Start'!$A$21:$I$21,0)),0)</f>
        <v>15995.810000000001</v>
      </c>
      <c r="P748" s="2">
        <f>IF($G748&gt;I748,MIN($G748-I748,J748-I748)*INDEX('2018_commission_structure-Start'!$A$21:$I$24,MATCH(calcs!$D748,'2018_commission_structure-Start'!$A$21:$A$24,0),MATCH(calcs!P$1,'2018_commission_structure-Start'!$A$21:$I$21,0)),0)</f>
        <v>0</v>
      </c>
      <c r="Q748" s="2">
        <f>IF($G748&gt;J748,MIN($G748-J748,K748-J748)*INDEX('2018_commission_structure-Start'!$A$21:$I$24,MATCH(calcs!$D748,'2018_commission_structure-Start'!$A$21:$A$24,0),MATCH(calcs!Q$1,'2018_commission_structure-Start'!$A$21:$I$21,0)),0)</f>
        <v>0</v>
      </c>
      <c r="R748" s="6">
        <f>IF(G748&gt;K748,(G748-K748)*INDEX('2018_commission_structure-Start'!$A$21:$I$24,MATCH(calcs!$D748,'2018_commission_structure-Start'!$A$21:$A$24,0),MATCH(calcs!R$1,'2018_commission_structure-Start'!$A$21:$I$21,0)),0)</f>
        <v>0</v>
      </c>
      <c r="S748" s="6">
        <f t="shared" si="83"/>
        <v>93995.81</v>
      </c>
      <c r="T748" s="6">
        <f t="shared" si="79"/>
        <v>167962.81</v>
      </c>
    </row>
    <row r="749" spans="1:20" x14ac:dyDescent="0.3">
      <c r="A749">
        <v>3554301841</v>
      </c>
      <c r="B749" t="s">
        <v>1453</v>
      </c>
      <c r="C749" t="s">
        <v>1454</v>
      </c>
      <c r="D749" t="s">
        <v>10</v>
      </c>
      <c r="E749" s="2">
        <v>94163</v>
      </c>
      <c r="F749">
        <f>COUNTIF(deals_closed!D:D,base_salary!A749)</f>
        <v>19</v>
      </c>
      <c r="G749" s="2">
        <f>SUMIF(deals_closed!D:D,calcs!A749,deals_closed!C:C)</f>
        <v>664872</v>
      </c>
      <c r="H749" s="2">
        <f>VLOOKUP(D749,'2018_commission_structure-Start'!$A$21:$I$24,9,FALSE)</f>
        <v>750000</v>
      </c>
      <c r="I749" s="6">
        <f t="shared" si="80"/>
        <v>937500</v>
      </c>
      <c r="J749" s="9">
        <f t="shared" si="81"/>
        <v>1125000</v>
      </c>
      <c r="K749" s="9">
        <f t="shared" si="82"/>
        <v>1500000</v>
      </c>
      <c r="L749" s="8">
        <f t="shared" si="77"/>
        <v>0.88649599999999995</v>
      </c>
      <c r="M749" t="str">
        <f t="shared" si="78"/>
        <v>0-100%</v>
      </c>
      <c r="N749" s="6">
        <f>MIN(H749,G749)*INDEX('2018_commission_structure-Start'!$A$21:$I$24,MATCH(calcs!$D749,'2018_commission_structure-Start'!$A$21:$A$24,0),MATCH(calcs!N$1,'2018_commission_structure-Start'!$A$21:$I$21,0))</f>
        <v>99730.8</v>
      </c>
      <c r="O749" s="2">
        <f>IF($G749&gt;H749,MIN($G749-H749,I749-H749)*INDEX('2018_commission_structure-Start'!$A$21:$I$24,MATCH(calcs!$D749,'2018_commission_structure-Start'!$A$21:$A$24,0),MATCH(calcs!O$1,'2018_commission_structure-Start'!$A$21:$I$21,0)),0)</f>
        <v>0</v>
      </c>
      <c r="P749" s="2">
        <f>IF($G749&gt;I749,MIN($G749-I749,J749-I749)*INDEX('2018_commission_structure-Start'!$A$21:$I$24,MATCH(calcs!$D749,'2018_commission_structure-Start'!$A$21:$A$24,0),MATCH(calcs!P$1,'2018_commission_structure-Start'!$A$21:$I$21,0)),0)</f>
        <v>0</v>
      </c>
      <c r="Q749" s="2">
        <f>IF($G749&gt;J749,MIN($G749-J749,K749-J749)*INDEX('2018_commission_structure-Start'!$A$21:$I$24,MATCH(calcs!$D749,'2018_commission_structure-Start'!$A$21:$A$24,0),MATCH(calcs!Q$1,'2018_commission_structure-Start'!$A$21:$I$21,0)),0)</f>
        <v>0</v>
      </c>
      <c r="R749" s="6">
        <f>IF(G749&gt;K749,(G749-K749)*INDEX('2018_commission_structure-Start'!$A$21:$I$24,MATCH(calcs!$D749,'2018_commission_structure-Start'!$A$21:$A$24,0),MATCH(calcs!R$1,'2018_commission_structure-Start'!$A$21:$I$21,0)),0)</f>
        <v>0</v>
      </c>
      <c r="S749" s="6">
        <f t="shared" si="83"/>
        <v>99730.8</v>
      </c>
      <c r="T749" s="6">
        <f t="shared" si="79"/>
        <v>193893.8</v>
      </c>
    </row>
    <row r="750" spans="1:20" x14ac:dyDescent="0.3">
      <c r="A750">
        <v>7837437543</v>
      </c>
      <c r="B750" t="s">
        <v>1455</v>
      </c>
      <c r="C750" t="s">
        <v>1456</v>
      </c>
      <c r="D750" t="s">
        <v>7</v>
      </c>
      <c r="E750" s="2">
        <v>60633</v>
      </c>
      <c r="F750">
        <f>COUNTIF(deals_closed!D:D,base_salary!A750)</f>
        <v>17</v>
      </c>
      <c r="G750" s="2">
        <f>SUMIF(deals_closed!D:D,calcs!A750,deals_closed!C:C)</f>
        <v>496536</v>
      </c>
      <c r="H750" s="2">
        <f>VLOOKUP(D750,'2018_commission_structure-Start'!$A$21:$I$24,9,FALSE)</f>
        <v>500000</v>
      </c>
      <c r="I750" s="6">
        <f t="shared" si="80"/>
        <v>625000</v>
      </c>
      <c r="J750" s="9">
        <f t="shared" si="81"/>
        <v>750000</v>
      </c>
      <c r="K750" s="9">
        <f t="shared" si="82"/>
        <v>1000000</v>
      </c>
      <c r="L750" s="8">
        <f t="shared" si="77"/>
        <v>0.99307199999999995</v>
      </c>
      <c r="M750" t="str">
        <f t="shared" si="78"/>
        <v>0-100%</v>
      </c>
      <c r="N750" s="6">
        <f>MIN(H750,G750)*INDEX('2018_commission_structure-Start'!$A$21:$I$24,MATCH(calcs!$D750,'2018_commission_structure-Start'!$A$21:$A$24,0),MATCH(calcs!N$1,'2018_commission_structure-Start'!$A$21:$I$21,0))</f>
        <v>49653.600000000006</v>
      </c>
      <c r="O750" s="2">
        <f>IF($G750&gt;H750,MIN($G750-H750,I750-H750)*INDEX('2018_commission_structure-Start'!$A$21:$I$24,MATCH(calcs!$D750,'2018_commission_structure-Start'!$A$21:$A$24,0),MATCH(calcs!O$1,'2018_commission_structure-Start'!$A$21:$I$21,0)),0)</f>
        <v>0</v>
      </c>
      <c r="P750" s="2">
        <f>IF($G750&gt;I750,MIN($G750-I750,J750-I750)*INDEX('2018_commission_structure-Start'!$A$21:$I$24,MATCH(calcs!$D750,'2018_commission_structure-Start'!$A$21:$A$24,0),MATCH(calcs!P$1,'2018_commission_structure-Start'!$A$21:$I$21,0)),0)</f>
        <v>0</v>
      </c>
      <c r="Q750" s="2">
        <f>IF($G750&gt;J750,MIN($G750-J750,K750-J750)*INDEX('2018_commission_structure-Start'!$A$21:$I$24,MATCH(calcs!$D750,'2018_commission_structure-Start'!$A$21:$A$24,0),MATCH(calcs!Q$1,'2018_commission_structure-Start'!$A$21:$I$21,0)),0)</f>
        <v>0</v>
      </c>
      <c r="R750" s="6">
        <f>IF(G750&gt;K750,(G750-K750)*INDEX('2018_commission_structure-Start'!$A$21:$I$24,MATCH(calcs!$D750,'2018_commission_structure-Start'!$A$21:$A$24,0),MATCH(calcs!R$1,'2018_commission_structure-Start'!$A$21:$I$21,0)),0)</f>
        <v>0</v>
      </c>
      <c r="S750" s="6">
        <f t="shared" si="83"/>
        <v>49653.600000000006</v>
      </c>
      <c r="T750" s="6">
        <f t="shared" si="79"/>
        <v>110286.6</v>
      </c>
    </row>
    <row r="751" spans="1:20" x14ac:dyDescent="0.3">
      <c r="A751">
        <v>9458901820</v>
      </c>
      <c r="B751" t="s">
        <v>1457</v>
      </c>
      <c r="C751" t="s">
        <v>1458</v>
      </c>
      <c r="D751" t="s">
        <v>7</v>
      </c>
      <c r="E751" s="2">
        <v>64311</v>
      </c>
      <c r="F751">
        <f>COUNTIF(deals_closed!D:D,base_salary!A751)</f>
        <v>18</v>
      </c>
      <c r="G751" s="2">
        <f>SUMIF(deals_closed!D:D,calcs!A751,deals_closed!C:C)</f>
        <v>570118</v>
      </c>
      <c r="H751" s="2">
        <f>VLOOKUP(D751,'2018_commission_structure-Start'!$A$21:$I$24,9,FALSE)</f>
        <v>500000</v>
      </c>
      <c r="I751" s="6">
        <f t="shared" si="80"/>
        <v>625000</v>
      </c>
      <c r="J751" s="9">
        <f t="shared" si="81"/>
        <v>750000</v>
      </c>
      <c r="K751" s="9">
        <f t="shared" si="82"/>
        <v>1000000</v>
      </c>
      <c r="L751" s="8">
        <f t="shared" si="77"/>
        <v>1.140236</v>
      </c>
      <c r="M751" t="str">
        <f t="shared" si="78"/>
        <v>100-125%</v>
      </c>
      <c r="N751" s="6">
        <f>MIN(H751,G751)*INDEX('2018_commission_structure-Start'!$A$21:$I$24,MATCH(calcs!$D751,'2018_commission_structure-Start'!$A$21:$A$24,0),MATCH(calcs!N$1,'2018_commission_structure-Start'!$A$21:$I$21,0))</f>
        <v>50000</v>
      </c>
      <c r="O751" s="2">
        <f>IF($G751&gt;H751,MIN($G751-H751,I751-H751)*INDEX('2018_commission_structure-Start'!$A$21:$I$24,MATCH(calcs!$D751,'2018_commission_structure-Start'!$A$21:$A$24,0),MATCH(calcs!O$1,'2018_commission_structure-Start'!$A$21:$I$21,0)),0)</f>
        <v>10517.699999999999</v>
      </c>
      <c r="P751" s="2">
        <f>IF($G751&gt;I751,MIN($G751-I751,J751-I751)*INDEX('2018_commission_structure-Start'!$A$21:$I$24,MATCH(calcs!$D751,'2018_commission_structure-Start'!$A$21:$A$24,0),MATCH(calcs!P$1,'2018_commission_structure-Start'!$A$21:$I$21,0)),0)</f>
        <v>0</v>
      </c>
      <c r="Q751" s="2">
        <f>IF($G751&gt;J751,MIN($G751-J751,K751-J751)*INDEX('2018_commission_structure-Start'!$A$21:$I$24,MATCH(calcs!$D751,'2018_commission_structure-Start'!$A$21:$A$24,0),MATCH(calcs!Q$1,'2018_commission_structure-Start'!$A$21:$I$21,0)),0)</f>
        <v>0</v>
      </c>
      <c r="R751" s="6">
        <f>IF(G751&gt;K751,(G751-K751)*INDEX('2018_commission_structure-Start'!$A$21:$I$24,MATCH(calcs!$D751,'2018_commission_structure-Start'!$A$21:$A$24,0),MATCH(calcs!R$1,'2018_commission_structure-Start'!$A$21:$I$21,0)),0)</f>
        <v>0</v>
      </c>
      <c r="S751" s="6">
        <f t="shared" si="83"/>
        <v>60517.7</v>
      </c>
      <c r="T751" s="6">
        <f t="shared" si="79"/>
        <v>124828.7</v>
      </c>
    </row>
    <row r="752" spans="1:20" x14ac:dyDescent="0.3">
      <c r="A752">
        <v>8748349712</v>
      </c>
      <c r="B752" t="s">
        <v>1459</v>
      </c>
      <c r="C752" t="s">
        <v>1460</v>
      </c>
      <c r="D752" t="s">
        <v>10</v>
      </c>
      <c r="E752" s="2">
        <v>105532</v>
      </c>
      <c r="F752">
        <f>COUNTIF(deals_closed!D:D,base_salary!A752)</f>
        <v>24</v>
      </c>
      <c r="G752" s="2">
        <f>SUMIF(deals_closed!D:D,calcs!A752,deals_closed!C:C)</f>
        <v>864121</v>
      </c>
      <c r="H752" s="2">
        <f>VLOOKUP(D752,'2018_commission_structure-Start'!$A$21:$I$24,9,FALSE)</f>
        <v>750000</v>
      </c>
      <c r="I752" s="6">
        <f t="shared" si="80"/>
        <v>937500</v>
      </c>
      <c r="J752" s="9">
        <f t="shared" si="81"/>
        <v>1125000</v>
      </c>
      <c r="K752" s="9">
        <f t="shared" si="82"/>
        <v>1500000</v>
      </c>
      <c r="L752" s="8">
        <f t="shared" si="77"/>
        <v>1.1521613333333334</v>
      </c>
      <c r="M752" t="str">
        <f t="shared" si="78"/>
        <v>100-125%</v>
      </c>
      <c r="N752" s="6">
        <f>MIN(H752,G752)*INDEX('2018_commission_structure-Start'!$A$21:$I$24,MATCH(calcs!$D752,'2018_commission_structure-Start'!$A$21:$A$24,0),MATCH(calcs!N$1,'2018_commission_structure-Start'!$A$21:$I$21,0))</f>
        <v>112500</v>
      </c>
      <c r="O752" s="2">
        <f>IF($G752&gt;H752,MIN($G752-H752,I752-H752)*INDEX('2018_commission_structure-Start'!$A$21:$I$24,MATCH(calcs!$D752,'2018_commission_structure-Start'!$A$21:$A$24,0),MATCH(calcs!O$1,'2018_commission_structure-Start'!$A$21:$I$21,0)),0)</f>
        <v>21682.99</v>
      </c>
      <c r="P752" s="2">
        <f>IF($G752&gt;I752,MIN($G752-I752,J752-I752)*INDEX('2018_commission_structure-Start'!$A$21:$I$24,MATCH(calcs!$D752,'2018_commission_structure-Start'!$A$21:$A$24,0),MATCH(calcs!P$1,'2018_commission_structure-Start'!$A$21:$I$21,0)),0)</f>
        <v>0</v>
      </c>
      <c r="Q752" s="2">
        <f>IF($G752&gt;J752,MIN($G752-J752,K752-J752)*INDEX('2018_commission_structure-Start'!$A$21:$I$24,MATCH(calcs!$D752,'2018_commission_structure-Start'!$A$21:$A$24,0),MATCH(calcs!Q$1,'2018_commission_structure-Start'!$A$21:$I$21,0)),0)</f>
        <v>0</v>
      </c>
      <c r="R752" s="6">
        <f>IF(G752&gt;K752,(G752-K752)*INDEX('2018_commission_structure-Start'!$A$21:$I$24,MATCH(calcs!$D752,'2018_commission_structure-Start'!$A$21:$A$24,0),MATCH(calcs!R$1,'2018_commission_structure-Start'!$A$21:$I$21,0)),0)</f>
        <v>0</v>
      </c>
      <c r="S752" s="6">
        <f t="shared" si="83"/>
        <v>134182.99</v>
      </c>
      <c r="T752" s="6">
        <f t="shared" si="79"/>
        <v>239714.99</v>
      </c>
    </row>
    <row r="753" spans="1:20" x14ac:dyDescent="0.3">
      <c r="A753">
        <v>5403399259</v>
      </c>
      <c r="B753" t="s">
        <v>1461</v>
      </c>
      <c r="C753" t="s">
        <v>1462</v>
      </c>
      <c r="D753" t="s">
        <v>29</v>
      </c>
      <c r="E753" s="2">
        <v>55461</v>
      </c>
      <c r="F753">
        <f>COUNTIF(deals_closed!D:D,base_salary!A753)</f>
        <v>14</v>
      </c>
      <c r="G753" s="2">
        <f>SUMIF(deals_closed!D:D,calcs!A753,deals_closed!C:C)</f>
        <v>374529</v>
      </c>
      <c r="H753" s="2">
        <f>VLOOKUP(D753,'2018_commission_structure-Start'!$A$21:$I$24,9,FALSE)</f>
        <v>600000</v>
      </c>
      <c r="I753" s="6">
        <f t="shared" si="80"/>
        <v>750000</v>
      </c>
      <c r="J753" s="9">
        <f t="shared" si="81"/>
        <v>900000</v>
      </c>
      <c r="K753" s="9">
        <f t="shared" si="82"/>
        <v>1200000</v>
      </c>
      <c r="L753" s="8">
        <f t="shared" si="77"/>
        <v>0.62421499999999996</v>
      </c>
      <c r="M753" t="str">
        <f t="shared" si="78"/>
        <v>0-100%</v>
      </c>
      <c r="N753" s="6">
        <f>MIN(H753,G753)*INDEX('2018_commission_structure-Start'!$A$21:$I$24,MATCH(calcs!$D753,'2018_commission_structure-Start'!$A$21:$A$24,0),MATCH(calcs!N$1,'2018_commission_structure-Start'!$A$21:$I$21,0))</f>
        <v>48688.770000000004</v>
      </c>
      <c r="O753" s="2">
        <f>IF($G753&gt;H753,MIN($G753-H753,I753-H753)*INDEX('2018_commission_structure-Start'!$A$21:$I$24,MATCH(calcs!$D753,'2018_commission_structure-Start'!$A$21:$A$24,0),MATCH(calcs!O$1,'2018_commission_structure-Start'!$A$21:$I$21,0)),0)</f>
        <v>0</v>
      </c>
      <c r="P753" s="2">
        <f>IF($G753&gt;I753,MIN($G753-I753,J753-I753)*INDEX('2018_commission_structure-Start'!$A$21:$I$24,MATCH(calcs!$D753,'2018_commission_structure-Start'!$A$21:$A$24,0),MATCH(calcs!P$1,'2018_commission_structure-Start'!$A$21:$I$21,0)),0)</f>
        <v>0</v>
      </c>
      <c r="Q753" s="2">
        <f>IF($G753&gt;J753,MIN($G753-J753,K753-J753)*INDEX('2018_commission_structure-Start'!$A$21:$I$24,MATCH(calcs!$D753,'2018_commission_structure-Start'!$A$21:$A$24,0),MATCH(calcs!Q$1,'2018_commission_structure-Start'!$A$21:$I$21,0)),0)</f>
        <v>0</v>
      </c>
      <c r="R753" s="6">
        <f>IF(G753&gt;K753,(G753-K753)*INDEX('2018_commission_structure-Start'!$A$21:$I$24,MATCH(calcs!$D753,'2018_commission_structure-Start'!$A$21:$A$24,0),MATCH(calcs!R$1,'2018_commission_structure-Start'!$A$21:$I$21,0)),0)</f>
        <v>0</v>
      </c>
      <c r="S753" s="6">
        <f t="shared" si="83"/>
        <v>48688.770000000004</v>
      </c>
      <c r="T753" s="6">
        <f t="shared" si="79"/>
        <v>104149.77</v>
      </c>
    </row>
    <row r="754" spans="1:20" x14ac:dyDescent="0.3">
      <c r="A754">
        <v>2792499575</v>
      </c>
      <c r="B754" t="s">
        <v>1463</v>
      </c>
      <c r="C754" t="s">
        <v>1352</v>
      </c>
      <c r="D754" t="s">
        <v>10</v>
      </c>
      <c r="E754" s="2">
        <v>103988</v>
      </c>
      <c r="F754">
        <f>COUNTIF(deals_closed!D:D,base_salary!A754)</f>
        <v>10</v>
      </c>
      <c r="G754" s="2">
        <f>SUMIF(deals_closed!D:D,calcs!A754,deals_closed!C:C)</f>
        <v>372686</v>
      </c>
      <c r="H754" s="2">
        <f>VLOOKUP(D754,'2018_commission_structure-Start'!$A$21:$I$24,9,FALSE)</f>
        <v>750000</v>
      </c>
      <c r="I754" s="6">
        <f t="shared" si="80"/>
        <v>937500</v>
      </c>
      <c r="J754" s="9">
        <f t="shared" si="81"/>
        <v>1125000</v>
      </c>
      <c r="K754" s="9">
        <f t="shared" si="82"/>
        <v>1500000</v>
      </c>
      <c r="L754" s="8">
        <f t="shared" si="77"/>
        <v>0.49691466666666667</v>
      </c>
      <c r="M754" t="str">
        <f t="shared" si="78"/>
        <v>0-100%</v>
      </c>
      <c r="N754" s="6">
        <f>MIN(H754,G754)*INDEX('2018_commission_structure-Start'!$A$21:$I$24,MATCH(calcs!$D754,'2018_commission_structure-Start'!$A$21:$A$24,0),MATCH(calcs!N$1,'2018_commission_structure-Start'!$A$21:$I$21,0))</f>
        <v>55902.9</v>
      </c>
      <c r="O754" s="2">
        <f>IF($G754&gt;H754,MIN($G754-H754,I754-H754)*INDEX('2018_commission_structure-Start'!$A$21:$I$24,MATCH(calcs!$D754,'2018_commission_structure-Start'!$A$21:$A$24,0),MATCH(calcs!O$1,'2018_commission_structure-Start'!$A$21:$I$21,0)),0)</f>
        <v>0</v>
      </c>
      <c r="P754" s="2">
        <f>IF($G754&gt;I754,MIN($G754-I754,J754-I754)*INDEX('2018_commission_structure-Start'!$A$21:$I$24,MATCH(calcs!$D754,'2018_commission_structure-Start'!$A$21:$A$24,0),MATCH(calcs!P$1,'2018_commission_structure-Start'!$A$21:$I$21,0)),0)</f>
        <v>0</v>
      </c>
      <c r="Q754" s="2">
        <f>IF($G754&gt;J754,MIN($G754-J754,K754-J754)*INDEX('2018_commission_structure-Start'!$A$21:$I$24,MATCH(calcs!$D754,'2018_commission_structure-Start'!$A$21:$A$24,0),MATCH(calcs!Q$1,'2018_commission_structure-Start'!$A$21:$I$21,0)),0)</f>
        <v>0</v>
      </c>
      <c r="R754" s="6">
        <f>IF(G754&gt;K754,(G754-K754)*INDEX('2018_commission_structure-Start'!$A$21:$I$24,MATCH(calcs!$D754,'2018_commission_structure-Start'!$A$21:$A$24,0),MATCH(calcs!R$1,'2018_commission_structure-Start'!$A$21:$I$21,0)),0)</f>
        <v>0</v>
      </c>
      <c r="S754" s="6">
        <f t="shared" si="83"/>
        <v>55902.9</v>
      </c>
      <c r="T754" s="6">
        <f t="shared" si="79"/>
        <v>159890.9</v>
      </c>
    </row>
    <row r="755" spans="1:20" x14ac:dyDescent="0.3">
      <c r="A755">
        <v>3164004753</v>
      </c>
      <c r="B755" t="s">
        <v>1464</v>
      </c>
      <c r="C755" t="s">
        <v>1465</v>
      </c>
      <c r="D755" t="s">
        <v>7</v>
      </c>
      <c r="E755" s="2">
        <v>30622</v>
      </c>
      <c r="F755">
        <f>COUNTIF(deals_closed!D:D,base_salary!A755)</f>
        <v>28</v>
      </c>
      <c r="G755" s="2">
        <f>SUMIF(deals_closed!D:D,calcs!A755,deals_closed!C:C)</f>
        <v>893148</v>
      </c>
      <c r="H755" s="2">
        <f>VLOOKUP(D755,'2018_commission_structure-Start'!$A$21:$I$24,9,FALSE)</f>
        <v>500000</v>
      </c>
      <c r="I755" s="6">
        <f t="shared" si="80"/>
        <v>625000</v>
      </c>
      <c r="J755" s="9">
        <f t="shared" si="81"/>
        <v>750000</v>
      </c>
      <c r="K755" s="9">
        <f t="shared" si="82"/>
        <v>1000000</v>
      </c>
      <c r="L755" s="8">
        <f t="shared" si="77"/>
        <v>1.7862960000000001</v>
      </c>
      <c r="M755" t="str">
        <f t="shared" si="78"/>
        <v>150-200%</v>
      </c>
      <c r="N755" s="6">
        <f>MIN(H755,G755)*INDEX('2018_commission_structure-Start'!$A$21:$I$24,MATCH(calcs!$D755,'2018_commission_structure-Start'!$A$21:$A$24,0),MATCH(calcs!N$1,'2018_commission_structure-Start'!$A$21:$I$21,0))</f>
        <v>50000</v>
      </c>
      <c r="O755" s="2">
        <f>IF($G755&gt;H755,MIN($G755-H755,I755-H755)*INDEX('2018_commission_structure-Start'!$A$21:$I$24,MATCH(calcs!$D755,'2018_commission_structure-Start'!$A$21:$A$24,0),MATCH(calcs!O$1,'2018_commission_structure-Start'!$A$21:$I$21,0)),0)</f>
        <v>18750</v>
      </c>
      <c r="P755" s="2">
        <f>IF($G755&gt;I755,MIN($G755-I755,J755-I755)*INDEX('2018_commission_structure-Start'!$A$21:$I$24,MATCH(calcs!$D755,'2018_commission_structure-Start'!$A$21:$A$24,0),MATCH(calcs!P$1,'2018_commission_structure-Start'!$A$21:$I$21,0)),0)</f>
        <v>22500</v>
      </c>
      <c r="Q755" s="2">
        <f>IF($G755&gt;J755,MIN($G755-J755,K755-J755)*INDEX('2018_commission_structure-Start'!$A$21:$I$24,MATCH(calcs!$D755,'2018_commission_structure-Start'!$A$21:$A$24,0),MATCH(calcs!Q$1,'2018_commission_structure-Start'!$A$21:$I$21,0)),0)</f>
        <v>31492.560000000001</v>
      </c>
      <c r="R755" s="6">
        <f>IF(G755&gt;K755,(G755-K755)*INDEX('2018_commission_structure-Start'!$A$21:$I$24,MATCH(calcs!$D755,'2018_commission_structure-Start'!$A$21:$A$24,0),MATCH(calcs!R$1,'2018_commission_structure-Start'!$A$21:$I$21,0)),0)</f>
        <v>0</v>
      </c>
      <c r="S755" s="6">
        <f t="shared" si="83"/>
        <v>122742.56</v>
      </c>
      <c r="T755" s="6">
        <f t="shared" si="79"/>
        <v>153364.56</v>
      </c>
    </row>
    <row r="756" spans="1:20" x14ac:dyDescent="0.3">
      <c r="A756">
        <v>933051662</v>
      </c>
      <c r="B756" t="s">
        <v>1466</v>
      </c>
      <c r="C756" t="s">
        <v>1467</v>
      </c>
      <c r="D756" t="s">
        <v>10</v>
      </c>
      <c r="E756" s="2">
        <v>116350</v>
      </c>
      <c r="F756">
        <f>COUNTIF(deals_closed!D:D,base_salary!A756)</f>
        <v>15</v>
      </c>
      <c r="G756" s="2">
        <f>SUMIF(deals_closed!D:D,calcs!A756,deals_closed!C:C)</f>
        <v>573420</v>
      </c>
      <c r="H756" s="2">
        <f>VLOOKUP(D756,'2018_commission_structure-Start'!$A$21:$I$24,9,FALSE)</f>
        <v>750000</v>
      </c>
      <c r="I756" s="6">
        <f t="shared" si="80"/>
        <v>937500</v>
      </c>
      <c r="J756" s="9">
        <f t="shared" si="81"/>
        <v>1125000</v>
      </c>
      <c r="K756" s="9">
        <f t="shared" si="82"/>
        <v>1500000</v>
      </c>
      <c r="L756" s="8">
        <f t="shared" si="77"/>
        <v>0.76456000000000002</v>
      </c>
      <c r="M756" t="str">
        <f t="shared" si="78"/>
        <v>0-100%</v>
      </c>
      <c r="N756" s="6">
        <f>MIN(H756,G756)*INDEX('2018_commission_structure-Start'!$A$21:$I$24,MATCH(calcs!$D756,'2018_commission_structure-Start'!$A$21:$A$24,0),MATCH(calcs!N$1,'2018_commission_structure-Start'!$A$21:$I$21,0))</f>
        <v>86013</v>
      </c>
      <c r="O756" s="2">
        <f>IF($G756&gt;H756,MIN($G756-H756,I756-H756)*INDEX('2018_commission_structure-Start'!$A$21:$I$24,MATCH(calcs!$D756,'2018_commission_structure-Start'!$A$21:$A$24,0),MATCH(calcs!O$1,'2018_commission_structure-Start'!$A$21:$I$21,0)),0)</f>
        <v>0</v>
      </c>
      <c r="P756" s="2">
        <f>IF($G756&gt;I756,MIN($G756-I756,J756-I756)*INDEX('2018_commission_structure-Start'!$A$21:$I$24,MATCH(calcs!$D756,'2018_commission_structure-Start'!$A$21:$A$24,0),MATCH(calcs!P$1,'2018_commission_structure-Start'!$A$21:$I$21,0)),0)</f>
        <v>0</v>
      </c>
      <c r="Q756" s="2">
        <f>IF($G756&gt;J756,MIN($G756-J756,K756-J756)*INDEX('2018_commission_structure-Start'!$A$21:$I$24,MATCH(calcs!$D756,'2018_commission_structure-Start'!$A$21:$A$24,0),MATCH(calcs!Q$1,'2018_commission_structure-Start'!$A$21:$I$21,0)),0)</f>
        <v>0</v>
      </c>
      <c r="R756" s="6">
        <f>IF(G756&gt;K756,(G756-K756)*INDEX('2018_commission_structure-Start'!$A$21:$I$24,MATCH(calcs!$D756,'2018_commission_structure-Start'!$A$21:$A$24,0),MATCH(calcs!R$1,'2018_commission_structure-Start'!$A$21:$I$21,0)),0)</f>
        <v>0</v>
      </c>
      <c r="S756" s="6">
        <f t="shared" si="83"/>
        <v>86013</v>
      </c>
      <c r="T756" s="6">
        <f t="shared" si="79"/>
        <v>202363</v>
      </c>
    </row>
    <row r="757" spans="1:20" x14ac:dyDescent="0.3">
      <c r="A757">
        <v>1382734301</v>
      </c>
      <c r="B757" t="s">
        <v>1468</v>
      </c>
      <c r="C757" t="s">
        <v>1469</v>
      </c>
      <c r="D757" t="s">
        <v>10</v>
      </c>
      <c r="E757" s="2">
        <v>108483</v>
      </c>
      <c r="F757">
        <f>COUNTIF(deals_closed!D:D,base_salary!A757)</f>
        <v>19</v>
      </c>
      <c r="G757" s="2">
        <f>SUMIF(deals_closed!D:D,calcs!A757,deals_closed!C:C)</f>
        <v>619204</v>
      </c>
      <c r="H757" s="2">
        <f>VLOOKUP(D757,'2018_commission_structure-Start'!$A$21:$I$24,9,FALSE)</f>
        <v>750000</v>
      </c>
      <c r="I757" s="6">
        <f t="shared" si="80"/>
        <v>937500</v>
      </c>
      <c r="J757" s="9">
        <f t="shared" si="81"/>
        <v>1125000</v>
      </c>
      <c r="K757" s="9">
        <f t="shared" si="82"/>
        <v>1500000</v>
      </c>
      <c r="L757" s="8">
        <f t="shared" si="77"/>
        <v>0.8256053333333333</v>
      </c>
      <c r="M757" t="str">
        <f t="shared" si="78"/>
        <v>0-100%</v>
      </c>
      <c r="N757" s="6">
        <f>MIN(H757,G757)*INDEX('2018_commission_structure-Start'!$A$21:$I$24,MATCH(calcs!$D757,'2018_commission_structure-Start'!$A$21:$A$24,0),MATCH(calcs!N$1,'2018_commission_structure-Start'!$A$21:$I$21,0))</f>
        <v>92880.599999999991</v>
      </c>
      <c r="O757" s="2">
        <f>IF($G757&gt;H757,MIN($G757-H757,I757-H757)*INDEX('2018_commission_structure-Start'!$A$21:$I$24,MATCH(calcs!$D757,'2018_commission_structure-Start'!$A$21:$A$24,0),MATCH(calcs!O$1,'2018_commission_structure-Start'!$A$21:$I$21,0)),0)</f>
        <v>0</v>
      </c>
      <c r="P757" s="2">
        <f>IF($G757&gt;I757,MIN($G757-I757,J757-I757)*INDEX('2018_commission_structure-Start'!$A$21:$I$24,MATCH(calcs!$D757,'2018_commission_structure-Start'!$A$21:$A$24,0),MATCH(calcs!P$1,'2018_commission_structure-Start'!$A$21:$I$21,0)),0)</f>
        <v>0</v>
      </c>
      <c r="Q757" s="2">
        <f>IF($G757&gt;J757,MIN($G757-J757,K757-J757)*INDEX('2018_commission_structure-Start'!$A$21:$I$24,MATCH(calcs!$D757,'2018_commission_structure-Start'!$A$21:$A$24,0),MATCH(calcs!Q$1,'2018_commission_structure-Start'!$A$21:$I$21,0)),0)</f>
        <v>0</v>
      </c>
      <c r="R757" s="6">
        <f>IF(G757&gt;K757,(G757-K757)*INDEX('2018_commission_structure-Start'!$A$21:$I$24,MATCH(calcs!$D757,'2018_commission_structure-Start'!$A$21:$A$24,0),MATCH(calcs!R$1,'2018_commission_structure-Start'!$A$21:$I$21,0)),0)</f>
        <v>0</v>
      </c>
      <c r="S757" s="6">
        <f t="shared" si="83"/>
        <v>92880.599999999991</v>
      </c>
      <c r="T757" s="6">
        <f t="shared" si="79"/>
        <v>201363.59999999998</v>
      </c>
    </row>
    <row r="758" spans="1:20" x14ac:dyDescent="0.3">
      <c r="A758">
        <v>4773306254</v>
      </c>
      <c r="B758" t="s">
        <v>1470</v>
      </c>
      <c r="C758" t="s">
        <v>1471</v>
      </c>
      <c r="D758" t="s">
        <v>29</v>
      </c>
      <c r="E758" s="2">
        <v>58452</v>
      </c>
      <c r="F758">
        <f>COUNTIF(deals_closed!D:D,base_salary!A758)</f>
        <v>20</v>
      </c>
      <c r="G758" s="2">
        <f>SUMIF(deals_closed!D:D,calcs!A758,deals_closed!C:C)</f>
        <v>598593</v>
      </c>
      <c r="H758" s="2">
        <f>VLOOKUP(D758,'2018_commission_structure-Start'!$A$21:$I$24,9,FALSE)</f>
        <v>600000</v>
      </c>
      <c r="I758" s="6">
        <f t="shared" si="80"/>
        <v>750000</v>
      </c>
      <c r="J758" s="9">
        <f t="shared" si="81"/>
        <v>900000</v>
      </c>
      <c r="K758" s="9">
        <f t="shared" si="82"/>
        <v>1200000</v>
      </c>
      <c r="L758" s="8">
        <f t="shared" si="77"/>
        <v>0.99765499999999996</v>
      </c>
      <c r="M758" t="str">
        <f t="shared" si="78"/>
        <v>0-100%</v>
      </c>
      <c r="N758" s="6">
        <f>MIN(H758,G758)*INDEX('2018_commission_structure-Start'!$A$21:$I$24,MATCH(calcs!$D758,'2018_commission_structure-Start'!$A$21:$A$24,0),MATCH(calcs!N$1,'2018_commission_structure-Start'!$A$21:$I$21,0))</f>
        <v>77817.09</v>
      </c>
      <c r="O758" s="2">
        <f>IF($G758&gt;H758,MIN($G758-H758,I758-H758)*INDEX('2018_commission_structure-Start'!$A$21:$I$24,MATCH(calcs!$D758,'2018_commission_structure-Start'!$A$21:$A$24,0),MATCH(calcs!O$1,'2018_commission_structure-Start'!$A$21:$I$21,0)),0)</f>
        <v>0</v>
      </c>
      <c r="P758" s="2">
        <f>IF($G758&gt;I758,MIN($G758-I758,J758-I758)*INDEX('2018_commission_structure-Start'!$A$21:$I$24,MATCH(calcs!$D758,'2018_commission_structure-Start'!$A$21:$A$24,0),MATCH(calcs!P$1,'2018_commission_structure-Start'!$A$21:$I$21,0)),0)</f>
        <v>0</v>
      </c>
      <c r="Q758" s="2">
        <f>IF($G758&gt;J758,MIN($G758-J758,K758-J758)*INDEX('2018_commission_structure-Start'!$A$21:$I$24,MATCH(calcs!$D758,'2018_commission_structure-Start'!$A$21:$A$24,0),MATCH(calcs!Q$1,'2018_commission_structure-Start'!$A$21:$I$21,0)),0)</f>
        <v>0</v>
      </c>
      <c r="R758" s="6">
        <f>IF(G758&gt;K758,(G758-K758)*INDEX('2018_commission_structure-Start'!$A$21:$I$24,MATCH(calcs!$D758,'2018_commission_structure-Start'!$A$21:$A$24,0),MATCH(calcs!R$1,'2018_commission_structure-Start'!$A$21:$I$21,0)),0)</f>
        <v>0</v>
      </c>
      <c r="S758" s="6">
        <f t="shared" si="83"/>
        <v>77817.09</v>
      </c>
      <c r="T758" s="6">
        <f t="shared" si="79"/>
        <v>136269.09</v>
      </c>
    </row>
    <row r="759" spans="1:20" x14ac:dyDescent="0.3">
      <c r="A759">
        <v>76572129</v>
      </c>
      <c r="B759" t="s">
        <v>1472</v>
      </c>
      <c r="C759" t="s">
        <v>1473</v>
      </c>
      <c r="D759" t="s">
        <v>10</v>
      </c>
      <c r="E759" s="2">
        <v>85993</v>
      </c>
      <c r="F759">
        <f>COUNTIF(deals_closed!D:D,base_salary!A759)</f>
        <v>25</v>
      </c>
      <c r="G759" s="2">
        <f>SUMIF(deals_closed!D:D,calcs!A759,deals_closed!C:C)</f>
        <v>848660</v>
      </c>
      <c r="H759" s="2">
        <f>VLOOKUP(D759,'2018_commission_structure-Start'!$A$21:$I$24,9,FALSE)</f>
        <v>750000</v>
      </c>
      <c r="I759" s="6">
        <f t="shared" si="80"/>
        <v>937500</v>
      </c>
      <c r="J759" s="9">
        <f t="shared" si="81"/>
        <v>1125000</v>
      </c>
      <c r="K759" s="9">
        <f t="shared" si="82"/>
        <v>1500000</v>
      </c>
      <c r="L759" s="8">
        <f t="shared" si="77"/>
        <v>1.1315466666666667</v>
      </c>
      <c r="M759" t="str">
        <f t="shared" si="78"/>
        <v>100-125%</v>
      </c>
      <c r="N759" s="6">
        <f>MIN(H759,G759)*INDEX('2018_commission_structure-Start'!$A$21:$I$24,MATCH(calcs!$D759,'2018_commission_structure-Start'!$A$21:$A$24,0),MATCH(calcs!N$1,'2018_commission_structure-Start'!$A$21:$I$21,0))</f>
        <v>112500</v>
      </c>
      <c r="O759" s="2">
        <f>IF($G759&gt;H759,MIN($G759-H759,I759-H759)*INDEX('2018_commission_structure-Start'!$A$21:$I$24,MATCH(calcs!$D759,'2018_commission_structure-Start'!$A$21:$A$24,0),MATCH(calcs!O$1,'2018_commission_structure-Start'!$A$21:$I$21,0)),0)</f>
        <v>18745.400000000001</v>
      </c>
      <c r="P759" s="2">
        <f>IF($G759&gt;I759,MIN($G759-I759,J759-I759)*INDEX('2018_commission_structure-Start'!$A$21:$I$24,MATCH(calcs!$D759,'2018_commission_structure-Start'!$A$21:$A$24,0),MATCH(calcs!P$1,'2018_commission_structure-Start'!$A$21:$I$21,0)),0)</f>
        <v>0</v>
      </c>
      <c r="Q759" s="2">
        <f>IF($G759&gt;J759,MIN($G759-J759,K759-J759)*INDEX('2018_commission_structure-Start'!$A$21:$I$24,MATCH(calcs!$D759,'2018_commission_structure-Start'!$A$21:$A$24,0),MATCH(calcs!Q$1,'2018_commission_structure-Start'!$A$21:$I$21,0)),0)</f>
        <v>0</v>
      </c>
      <c r="R759" s="6">
        <f>IF(G759&gt;K759,(G759-K759)*INDEX('2018_commission_structure-Start'!$A$21:$I$24,MATCH(calcs!$D759,'2018_commission_structure-Start'!$A$21:$A$24,0),MATCH(calcs!R$1,'2018_commission_structure-Start'!$A$21:$I$21,0)),0)</f>
        <v>0</v>
      </c>
      <c r="S759" s="6">
        <f t="shared" si="83"/>
        <v>131245.4</v>
      </c>
      <c r="T759" s="6">
        <f t="shared" si="79"/>
        <v>217238.39999999999</v>
      </c>
    </row>
    <row r="760" spans="1:20" x14ac:dyDescent="0.3">
      <c r="A760">
        <v>6300411419</v>
      </c>
      <c r="B760" t="s">
        <v>1474</v>
      </c>
      <c r="C760" t="s">
        <v>1475</v>
      </c>
      <c r="D760" t="s">
        <v>7</v>
      </c>
      <c r="E760" s="2">
        <v>43293</v>
      </c>
      <c r="F760">
        <f>COUNTIF(deals_closed!D:D,base_salary!A760)</f>
        <v>18</v>
      </c>
      <c r="G760" s="2">
        <f>SUMIF(deals_closed!D:D,calcs!A760,deals_closed!C:C)</f>
        <v>687708</v>
      </c>
      <c r="H760" s="2">
        <f>VLOOKUP(D760,'2018_commission_structure-Start'!$A$21:$I$24,9,FALSE)</f>
        <v>500000</v>
      </c>
      <c r="I760" s="6">
        <f t="shared" si="80"/>
        <v>625000</v>
      </c>
      <c r="J760" s="9">
        <f t="shared" si="81"/>
        <v>750000</v>
      </c>
      <c r="K760" s="9">
        <f t="shared" si="82"/>
        <v>1000000</v>
      </c>
      <c r="L760" s="8">
        <f t="shared" si="77"/>
        <v>1.375416</v>
      </c>
      <c r="M760" t="str">
        <f t="shared" si="78"/>
        <v>125-150%</v>
      </c>
      <c r="N760" s="6">
        <f>MIN(H760,G760)*INDEX('2018_commission_structure-Start'!$A$21:$I$24,MATCH(calcs!$D760,'2018_commission_structure-Start'!$A$21:$A$24,0),MATCH(calcs!N$1,'2018_commission_structure-Start'!$A$21:$I$21,0))</f>
        <v>50000</v>
      </c>
      <c r="O760" s="2">
        <f>IF($G760&gt;H760,MIN($G760-H760,I760-H760)*INDEX('2018_commission_structure-Start'!$A$21:$I$24,MATCH(calcs!$D760,'2018_commission_structure-Start'!$A$21:$A$24,0),MATCH(calcs!O$1,'2018_commission_structure-Start'!$A$21:$I$21,0)),0)</f>
        <v>18750</v>
      </c>
      <c r="P760" s="2">
        <f>IF($G760&gt;I760,MIN($G760-I760,J760-I760)*INDEX('2018_commission_structure-Start'!$A$21:$I$24,MATCH(calcs!$D760,'2018_commission_structure-Start'!$A$21:$A$24,0),MATCH(calcs!P$1,'2018_commission_structure-Start'!$A$21:$I$21,0)),0)</f>
        <v>11287.439999999999</v>
      </c>
      <c r="Q760" s="2">
        <f>IF($G760&gt;J760,MIN($G760-J760,K760-J760)*INDEX('2018_commission_structure-Start'!$A$21:$I$24,MATCH(calcs!$D760,'2018_commission_structure-Start'!$A$21:$A$24,0),MATCH(calcs!Q$1,'2018_commission_structure-Start'!$A$21:$I$21,0)),0)</f>
        <v>0</v>
      </c>
      <c r="R760" s="6">
        <f>IF(G760&gt;K760,(G760-K760)*INDEX('2018_commission_structure-Start'!$A$21:$I$24,MATCH(calcs!$D760,'2018_commission_structure-Start'!$A$21:$A$24,0),MATCH(calcs!R$1,'2018_commission_structure-Start'!$A$21:$I$21,0)),0)</f>
        <v>0</v>
      </c>
      <c r="S760" s="6">
        <f t="shared" si="83"/>
        <v>80037.440000000002</v>
      </c>
      <c r="T760" s="6">
        <f t="shared" si="79"/>
        <v>123330.44</v>
      </c>
    </row>
    <row r="761" spans="1:20" x14ac:dyDescent="0.3">
      <c r="A761">
        <v>5687748091</v>
      </c>
      <c r="B761" t="s">
        <v>1476</v>
      </c>
      <c r="C761" t="s">
        <v>1477</v>
      </c>
      <c r="D761" t="s">
        <v>29</v>
      </c>
      <c r="E761" s="2">
        <v>53594</v>
      </c>
      <c r="F761">
        <f>COUNTIF(deals_closed!D:D,base_salary!A761)</f>
        <v>24</v>
      </c>
      <c r="G761" s="2">
        <f>SUMIF(deals_closed!D:D,calcs!A761,deals_closed!C:C)</f>
        <v>848914</v>
      </c>
      <c r="H761" s="2">
        <f>VLOOKUP(D761,'2018_commission_structure-Start'!$A$21:$I$24,9,FALSE)</f>
        <v>600000</v>
      </c>
      <c r="I761" s="6">
        <f t="shared" si="80"/>
        <v>750000</v>
      </c>
      <c r="J761" s="9">
        <f t="shared" si="81"/>
        <v>900000</v>
      </c>
      <c r="K761" s="9">
        <f t="shared" si="82"/>
        <v>1200000</v>
      </c>
      <c r="L761" s="8">
        <f t="shared" si="77"/>
        <v>1.4148566666666667</v>
      </c>
      <c r="M761" t="str">
        <f t="shared" si="78"/>
        <v>125-150%</v>
      </c>
      <c r="N761" s="6">
        <f>MIN(H761,G761)*INDEX('2018_commission_structure-Start'!$A$21:$I$24,MATCH(calcs!$D761,'2018_commission_structure-Start'!$A$21:$A$24,0),MATCH(calcs!N$1,'2018_commission_structure-Start'!$A$21:$I$21,0))</f>
        <v>78000</v>
      </c>
      <c r="O761" s="2">
        <f>IF($G761&gt;H761,MIN($G761-H761,I761-H761)*INDEX('2018_commission_structure-Start'!$A$21:$I$24,MATCH(calcs!$D761,'2018_commission_structure-Start'!$A$21:$A$24,0),MATCH(calcs!O$1,'2018_commission_structure-Start'!$A$21:$I$21,0)),0)</f>
        <v>25500.000000000004</v>
      </c>
      <c r="P761" s="2">
        <f>IF($G761&gt;I761,MIN($G761-I761,J761-I761)*INDEX('2018_commission_structure-Start'!$A$21:$I$24,MATCH(calcs!$D761,'2018_commission_structure-Start'!$A$21:$A$24,0),MATCH(calcs!P$1,'2018_commission_structure-Start'!$A$21:$I$21,0)),0)</f>
        <v>20771.939999999999</v>
      </c>
      <c r="Q761" s="2">
        <f>IF($G761&gt;J761,MIN($G761-J761,K761-J761)*INDEX('2018_commission_structure-Start'!$A$21:$I$24,MATCH(calcs!$D761,'2018_commission_structure-Start'!$A$21:$A$24,0),MATCH(calcs!Q$1,'2018_commission_structure-Start'!$A$21:$I$21,0)),0)</f>
        <v>0</v>
      </c>
      <c r="R761" s="6">
        <f>IF(G761&gt;K761,(G761-K761)*INDEX('2018_commission_structure-Start'!$A$21:$I$24,MATCH(calcs!$D761,'2018_commission_structure-Start'!$A$21:$A$24,0),MATCH(calcs!R$1,'2018_commission_structure-Start'!$A$21:$I$21,0)),0)</f>
        <v>0</v>
      </c>
      <c r="S761" s="6">
        <f t="shared" si="83"/>
        <v>124271.94</v>
      </c>
      <c r="T761" s="6">
        <f t="shared" si="79"/>
        <v>177865.94</v>
      </c>
    </row>
    <row r="762" spans="1:20" x14ac:dyDescent="0.3">
      <c r="A762">
        <v>5988565948</v>
      </c>
      <c r="B762" t="s">
        <v>1478</v>
      </c>
      <c r="C762" t="s">
        <v>1479</v>
      </c>
      <c r="D762" t="s">
        <v>7</v>
      </c>
      <c r="E762" s="2">
        <v>33660</v>
      </c>
      <c r="F762">
        <f>COUNTIF(deals_closed!D:D,base_salary!A762)</f>
        <v>20</v>
      </c>
      <c r="G762" s="2">
        <f>SUMIF(deals_closed!D:D,calcs!A762,deals_closed!C:C)</f>
        <v>683641</v>
      </c>
      <c r="H762" s="2">
        <f>VLOOKUP(D762,'2018_commission_structure-Start'!$A$21:$I$24,9,FALSE)</f>
        <v>500000</v>
      </c>
      <c r="I762" s="6">
        <f t="shared" si="80"/>
        <v>625000</v>
      </c>
      <c r="J762" s="9">
        <f t="shared" si="81"/>
        <v>750000</v>
      </c>
      <c r="K762" s="9">
        <f t="shared" si="82"/>
        <v>1000000</v>
      </c>
      <c r="L762" s="8">
        <f t="shared" si="77"/>
        <v>1.3672820000000001</v>
      </c>
      <c r="M762" t="str">
        <f t="shared" si="78"/>
        <v>125-150%</v>
      </c>
      <c r="N762" s="6">
        <f>MIN(H762,G762)*INDEX('2018_commission_structure-Start'!$A$21:$I$24,MATCH(calcs!$D762,'2018_commission_structure-Start'!$A$21:$A$24,0),MATCH(calcs!N$1,'2018_commission_structure-Start'!$A$21:$I$21,0))</f>
        <v>50000</v>
      </c>
      <c r="O762" s="2">
        <f>IF($G762&gt;H762,MIN($G762-H762,I762-H762)*INDEX('2018_commission_structure-Start'!$A$21:$I$24,MATCH(calcs!$D762,'2018_commission_structure-Start'!$A$21:$A$24,0),MATCH(calcs!O$1,'2018_commission_structure-Start'!$A$21:$I$21,0)),0)</f>
        <v>18750</v>
      </c>
      <c r="P762" s="2">
        <f>IF($G762&gt;I762,MIN($G762-I762,J762-I762)*INDEX('2018_commission_structure-Start'!$A$21:$I$24,MATCH(calcs!$D762,'2018_commission_structure-Start'!$A$21:$A$24,0),MATCH(calcs!P$1,'2018_commission_structure-Start'!$A$21:$I$21,0)),0)</f>
        <v>10555.38</v>
      </c>
      <c r="Q762" s="2">
        <f>IF($G762&gt;J762,MIN($G762-J762,K762-J762)*INDEX('2018_commission_structure-Start'!$A$21:$I$24,MATCH(calcs!$D762,'2018_commission_structure-Start'!$A$21:$A$24,0),MATCH(calcs!Q$1,'2018_commission_structure-Start'!$A$21:$I$21,0)),0)</f>
        <v>0</v>
      </c>
      <c r="R762" s="6">
        <f>IF(G762&gt;K762,(G762-K762)*INDEX('2018_commission_structure-Start'!$A$21:$I$24,MATCH(calcs!$D762,'2018_commission_structure-Start'!$A$21:$A$24,0),MATCH(calcs!R$1,'2018_commission_structure-Start'!$A$21:$I$21,0)),0)</f>
        <v>0</v>
      </c>
      <c r="S762" s="6">
        <f t="shared" si="83"/>
        <v>79305.38</v>
      </c>
      <c r="T762" s="6">
        <f t="shared" si="79"/>
        <v>112965.38</v>
      </c>
    </row>
    <row r="763" spans="1:20" x14ac:dyDescent="0.3">
      <c r="A763">
        <v>8526090127</v>
      </c>
      <c r="B763" t="s">
        <v>1480</v>
      </c>
      <c r="C763" t="s">
        <v>1481</v>
      </c>
      <c r="D763" t="s">
        <v>7</v>
      </c>
      <c r="E763" s="2">
        <v>32505</v>
      </c>
      <c r="F763">
        <f>COUNTIF(deals_closed!D:D,base_salary!A763)</f>
        <v>19</v>
      </c>
      <c r="G763" s="2">
        <f>SUMIF(deals_closed!D:D,calcs!A763,deals_closed!C:C)</f>
        <v>683280</v>
      </c>
      <c r="H763" s="2">
        <f>VLOOKUP(D763,'2018_commission_structure-Start'!$A$21:$I$24,9,FALSE)</f>
        <v>500000</v>
      </c>
      <c r="I763" s="6">
        <f t="shared" si="80"/>
        <v>625000</v>
      </c>
      <c r="J763" s="9">
        <f t="shared" si="81"/>
        <v>750000</v>
      </c>
      <c r="K763" s="9">
        <f t="shared" si="82"/>
        <v>1000000</v>
      </c>
      <c r="L763" s="8">
        <f t="shared" si="77"/>
        <v>1.36656</v>
      </c>
      <c r="M763" t="str">
        <f t="shared" si="78"/>
        <v>125-150%</v>
      </c>
      <c r="N763" s="6">
        <f>MIN(H763,G763)*INDEX('2018_commission_structure-Start'!$A$21:$I$24,MATCH(calcs!$D763,'2018_commission_structure-Start'!$A$21:$A$24,0),MATCH(calcs!N$1,'2018_commission_structure-Start'!$A$21:$I$21,0))</f>
        <v>50000</v>
      </c>
      <c r="O763" s="2">
        <f>IF($G763&gt;H763,MIN($G763-H763,I763-H763)*INDEX('2018_commission_structure-Start'!$A$21:$I$24,MATCH(calcs!$D763,'2018_commission_structure-Start'!$A$21:$A$24,0),MATCH(calcs!O$1,'2018_commission_structure-Start'!$A$21:$I$21,0)),0)</f>
        <v>18750</v>
      </c>
      <c r="P763" s="2">
        <f>IF($G763&gt;I763,MIN($G763-I763,J763-I763)*INDEX('2018_commission_structure-Start'!$A$21:$I$24,MATCH(calcs!$D763,'2018_commission_structure-Start'!$A$21:$A$24,0),MATCH(calcs!P$1,'2018_commission_structure-Start'!$A$21:$I$21,0)),0)</f>
        <v>10490.4</v>
      </c>
      <c r="Q763" s="2">
        <f>IF($G763&gt;J763,MIN($G763-J763,K763-J763)*INDEX('2018_commission_structure-Start'!$A$21:$I$24,MATCH(calcs!$D763,'2018_commission_structure-Start'!$A$21:$A$24,0),MATCH(calcs!Q$1,'2018_commission_structure-Start'!$A$21:$I$21,0)),0)</f>
        <v>0</v>
      </c>
      <c r="R763" s="6">
        <f>IF(G763&gt;K763,(G763-K763)*INDEX('2018_commission_structure-Start'!$A$21:$I$24,MATCH(calcs!$D763,'2018_commission_structure-Start'!$A$21:$A$24,0),MATCH(calcs!R$1,'2018_commission_structure-Start'!$A$21:$I$21,0)),0)</f>
        <v>0</v>
      </c>
      <c r="S763" s="6">
        <f t="shared" si="83"/>
        <v>79240.399999999994</v>
      </c>
      <c r="T763" s="6">
        <f t="shared" si="79"/>
        <v>111745.4</v>
      </c>
    </row>
    <row r="764" spans="1:20" x14ac:dyDescent="0.3">
      <c r="A764">
        <v>8162941088</v>
      </c>
      <c r="B764" t="s">
        <v>1482</v>
      </c>
      <c r="C764" t="s">
        <v>1483</v>
      </c>
      <c r="D764" t="s">
        <v>7</v>
      </c>
      <c r="E764" s="2">
        <v>30769</v>
      </c>
      <c r="F764">
        <f>COUNTIF(deals_closed!D:D,base_salary!A764)</f>
        <v>29</v>
      </c>
      <c r="G764" s="2">
        <f>SUMIF(deals_closed!D:D,calcs!A764,deals_closed!C:C)</f>
        <v>869443</v>
      </c>
      <c r="H764" s="2">
        <f>VLOOKUP(D764,'2018_commission_structure-Start'!$A$21:$I$24,9,FALSE)</f>
        <v>500000</v>
      </c>
      <c r="I764" s="6">
        <f t="shared" si="80"/>
        <v>625000</v>
      </c>
      <c r="J764" s="9">
        <f t="shared" si="81"/>
        <v>750000</v>
      </c>
      <c r="K764" s="9">
        <f t="shared" si="82"/>
        <v>1000000</v>
      </c>
      <c r="L764" s="8">
        <f t="shared" si="77"/>
        <v>1.7388859999999999</v>
      </c>
      <c r="M764" t="str">
        <f t="shared" si="78"/>
        <v>150-200%</v>
      </c>
      <c r="N764" s="6">
        <f>MIN(H764,G764)*INDEX('2018_commission_structure-Start'!$A$21:$I$24,MATCH(calcs!$D764,'2018_commission_structure-Start'!$A$21:$A$24,0),MATCH(calcs!N$1,'2018_commission_structure-Start'!$A$21:$I$21,0))</f>
        <v>50000</v>
      </c>
      <c r="O764" s="2">
        <f>IF($G764&gt;H764,MIN($G764-H764,I764-H764)*INDEX('2018_commission_structure-Start'!$A$21:$I$24,MATCH(calcs!$D764,'2018_commission_structure-Start'!$A$21:$A$24,0),MATCH(calcs!O$1,'2018_commission_structure-Start'!$A$21:$I$21,0)),0)</f>
        <v>18750</v>
      </c>
      <c r="P764" s="2">
        <f>IF($G764&gt;I764,MIN($G764-I764,J764-I764)*INDEX('2018_commission_structure-Start'!$A$21:$I$24,MATCH(calcs!$D764,'2018_commission_structure-Start'!$A$21:$A$24,0),MATCH(calcs!P$1,'2018_commission_structure-Start'!$A$21:$I$21,0)),0)</f>
        <v>22500</v>
      </c>
      <c r="Q764" s="2">
        <f>IF($G764&gt;J764,MIN($G764-J764,K764-J764)*INDEX('2018_commission_structure-Start'!$A$21:$I$24,MATCH(calcs!$D764,'2018_commission_structure-Start'!$A$21:$A$24,0),MATCH(calcs!Q$1,'2018_commission_structure-Start'!$A$21:$I$21,0)),0)</f>
        <v>26277.46</v>
      </c>
      <c r="R764" s="6">
        <f>IF(G764&gt;K764,(G764-K764)*INDEX('2018_commission_structure-Start'!$A$21:$I$24,MATCH(calcs!$D764,'2018_commission_structure-Start'!$A$21:$A$24,0),MATCH(calcs!R$1,'2018_commission_structure-Start'!$A$21:$I$21,0)),0)</f>
        <v>0</v>
      </c>
      <c r="S764" s="6">
        <f t="shared" si="83"/>
        <v>117527.45999999999</v>
      </c>
      <c r="T764" s="6">
        <f t="shared" si="79"/>
        <v>148296.46</v>
      </c>
    </row>
    <row r="765" spans="1:20" x14ac:dyDescent="0.3">
      <c r="A765">
        <v>6019132307</v>
      </c>
      <c r="B765" t="s">
        <v>1484</v>
      </c>
      <c r="C765" t="s">
        <v>1485</v>
      </c>
      <c r="D765" t="s">
        <v>29</v>
      </c>
      <c r="E765" s="2">
        <v>72064</v>
      </c>
      <c r="F765">
        <f>COUNTIF(deals_closed!D:D,base_salary!A765)</f>
        <v>19</v>
      </c>
      <c r="G765" s="2">
        <f>SUMIF(deals_closed!D:D,calcs!A765,deals_closed!C:C)</f>
        <v>677458</v>
      </c>
      <c r="H765" s="2">
        <f>VLOOKUP(D765,'2018_commission_structure-Start'!$A$21:$I$24,9,FALSE)</f>
        <v>600000</v>
      </c>
      <c r="I765" s="6">
        <f t="shared" si="80"/>
        <v>750000</v>
      </c>
      <c r="J765" s="9">
        <f t="shared" si="81"/>
        <v>900000</v>
      </c>
      <c r="K765" s="9">
        <f t="shared" si="82"/>
        <v>1200000</v>
      </c>
      <c r="L765" s="8">
        <f t="shared" si="77"/>
        <v>1.1290966666666666</v>
      </c>
      <c r="M765" t="str">
        <f t="shared" si="78"/>
        <v>100-125%</v>
      </c>
      <c r="N765" s="6">
        <f>MIN(H765,G765)*INDEX('2018_commission_structure-Start'!$A$21:$I$24,MATCH(calcs!$D765,'2018_commission_structure-Start'!$A$21:$A$24,0),MATCH(calcs!N$1,'2018_commission_structure-Start'!$A$21:$I$21,0))</f>
        <v>78000</v>
      </c>
      <c r="O765" s="2">
        <f>IF($G765&gt;H765,MIN($G765-H765,I765-H765)*INDEX('2018_commission_structure-Start'!$A$21:$I$24,MATCH(calcs!$D765,'2018_commission_structure-Start'!$A$21:$A$24,0),MATCH(calcs!O$1,'2018_commission_structure-Start'!$A$21:$I$21,0)),0)</f>
        <v>13167.86</v>
      </c>
      <c r="P765" s="2">
        <f>IF($G765&gt;I765,MIN($G765-I765,J765-I765)*INDEX('2018_commission_structure-Start'!$A$21:$I$24,MATCH(calcs!$D765,'2018_commission_structure-Start'!$A$21:$A$24,0),MATCH(calcs!P$1,'2018_commission_structure-Start'!$A$21:$I$21,0)),0)</f>
        <v>0</v>
      </c>
      <c r="Q765" s="2">
        <f>IF($G765&gt;J765,MIN($G765-J765,K765-J765)*INDEX('2018_commission_structure-Start'!$A$21:$I$24,MATCH(calcs!$D765,'2018_commission_structure-Start'!$A$21:$A$24,0),MATCH(calcs!Q$1,'2018_commission_structure-Start'!$A$21:$I$21,0)),0)</f>
        <v>0</v>
      </c>
      <c r="R765" s="6">
        <f>IF(G765&gt;K765,(G765-K765)*INDEX('2018_commission_structure-Start'!$A$21:$I$24,MATCH(calcs!$D765,'2018_commission_structure-Start'!$A$21:$A$24,0),MATCH(calcs!R$1,'2018_commission_structure-Start'!$A$21:$I$21,0)),0)</f>
        <v>0</v>
      </c>
      <c r="S765" s="6">
        <f t="shared" si="83"/>
        <v>91167.86</v>
      </c>
      <c r="T765" s="6">
        <f t="shared" si="79"/>
        <v>163231.85999999999</v>
      </c>
    </row>
    <row r="766" spans="1:20" x14ac:dyDescent="0.3">
      <c r="A766">
        <v>7625163059</v>
      </c>
      <c r="B766" t="s">
        <v>1486</v>
      </c>
      <c r="C766" t="s">
        <v>1487</v>
      </c>
      <c r="D766" t="s">
        <v>29</v>
      </c>
      <c r="E766" s="2">
        <v>59321</v>
      </c>
      <c r="F766">
        <f>COUNTIF(deals_closed!D:D,base_salary!A766)</f>
        <v>22</v>
      </c>
      <c r="G766" s="2">
        <f>SUMIF(deals_closed!D:D,calcs!A766,deals_closed!C:C)</f>
        <v>781150</v>
      </c>
      <c r="H766" s="2">
        <f>VLOOKUP(D766,'2018_commission_structure-Start'!$A$21:$I$24,9,FALSE)</f>
        <v>600000</v>
      </c>
      <c r="I766" s="6">
        <f t="shared" si="80"/>
        <v>750000</v>
      </c>
      <c r="J766" s="9">
        <f t="shared" si="81"/>
        <v>900000</v>
      </c>
      <c r="K766" s="9">
        <f t="shared" si="82"/>
        <v>1200000</v>
      </c>
      <c r="L766" s="8">
        <f t="shared" si="77"/>
        <v>1.3019166666666666</v>
      </c>
      <c r="M766" t="str">
        <f t="shared" si="78"/>
        <v>125-150%</v>
      </c>
      <c r="N766" s="6">
        <f>MIN(H766,G766)*INDEX('2018_commission_structure-Start'!$A$21:$I$24,MATCH(calcs!$D766,'2018_commission_structure-Start'!$A$21:$A$24,0),MATCH(calcs!N$1,'2018_commission_structure-Start'!$A$21:$I$21,0))</f>
        <v>78000</v>
      </c>
      <c r="O766" s="2">
        <f>IF($G766&gt;H766,MIN($G766-H766,I766-H766)*INDEX('2018_commission_structure-Start'!$A$21:$I$24,MATCH(calcs!$D766,'2018_commission_structure-Start'!$A$21:$A$24,0),MATCH(calcs!O$1,'2018_commission_structure-Start'!$A$21:$I$21,0)),0)</f>
        <v>25500.000000000004</v>
      </c>
      <c r="P766" s="2">
        <f>IF($G766&gt;I766,MIN($G766-I766,J766-I766)*INDEX('2018_commission_structure-Start'!$A$21:$I$24,MATCH(calcs!$D766,'2018_commission_structure-Start'!$A$21:$A$24,0),MATCH(calcs!P$1,'2018_commission_structure-Start'!$A$21:$I$21,0)),0)</f>
        <v>6541.5</v>
      </c>
      <c r="Q766" s="2">
        <f>IF($G766&gt;J766,MIN($G766-J766,K766-J766)*INDEX('2018_commission_structure-Start'!$A$21:$I$24,MATCH(calcs!$D766,'2018_commission_structure-Start'!$A$21:$A$24,0),MATCH(calcs!Q$1,'2018_commission_structure-Start'!$A$21:$I$21,0)),0)</f>
        <v>0</v>
      </c>
      <c r="R766" s="6">
        <f>IF(G766&gt;K766,(G766-K766)*INDEX('2018_commission_structure-Start'!$A$21:$I$24,MATCH(calcs!$D766,'2018_commission_structure-Start'!$A$21:$A$24,0),MATCH(calcs!R$1,'2018_commission_structure-Start'!$A$21:$I$21,0)),0)</f>
        <v>0</v>
      </c>
      <c r="S766" s="6">
        <f t="shared" si="83"/>
        <v>110041.5</v>
      </c>
      <c r="T766" s="6">
        <f t="shared" si="79"/>
        <v>169362.5</v>
      </c>
    </row>
    <row r="767" spans="1:20" x14ac:dyDescent="0.3">
      <c r="A767">
        <v>8445779583</v>
      </c>
      <c r="B767" t="s">
        <v>1488</v>
      </c>
      <c r="C767" t="s">
        <v>1489</v>
      </c>
      <c r="D767" t="s">
        <v>29</v>
      </c>
      <c r="E767" s="2">
        <v>61293</v>
      </c>
      <c r="F767">
        <f>COUNTIF(deals_closed!D:D,base_salary!A767)</f>
        <v>16</v>
      </c>
      <c r="G767" s="2">
        <f>SUMIF(deals_closed!D:D,calcs!A767,deals_closed!C:C)</f>
        <v>569297</v>
      </c>
      <c r="H767" s="2">
        <f>VLOOKUP(D767,'2018_commission_structure-Start'!$A$21:$I$24,9,FALSE)</f>
        <v>600000</v>
      </c>
      <c r="I767" s="6">
        <f t="shared" si="80"/>
        <v>750000</v>
      </c>
      <c r="J767" s="9">
        <f t="shared" si="81"/>
        <v>900000</v>
      </c>
      <c r="K767" s="9">
        <f t="shared" si="82"/>
        <v>1200000</v>
      </c>
      <c r="L767" s="8">
        <f t="shared" si="77"/>
        <v>0.94882833333333338</v>
      </c>
      <c r="M767" t="str">
        <f t="shared" si="78"/>
        <v>0-100%</v>
      </c>
      <c r="N767" s="6">
        <f>MIN(H767,G767)*INDEX('2018_commission_structure-Start'!$A$21:$I$24,MATCH(calcs!$D767,'2018_commission_structure-Start'!$A$21:$A$24,0),MATCH(calcs!N$1,'2018_commission_structure-Start'!$A$21:$I$21,0))</f>
        <v>74008.61</v>
      </c>
      <c r="O767" s="2">
        <f>IF($G767&gt;H767,MIN($G767-H767,I767-H767)*INDEX('2018_commission_structure-Start'!$A$21:$I$24,MATCH(calcs!$D767,'2018_commission_structure-Start'!$A$21:$A$24,0),MATCH(calcs!O$1,'2018_commission_structure-Start'!$A$21:$I$21,0)),0)</f>
        <v>0</v>
      </c>
      <c r="P767" s="2">
        <f>IF($G767&gt;I767,MIN($G767-I767,J767-I767)*INDEX('2018_commission_structure-Start'!$A$21:$I$24,MATCH(calcs!$D767,'2018_commission_structure-Start'!$A$21:$A$24,0),MATCH(calcs!P$1,'2018_commission_structure-Start'!$A$21:$I$21,0)),0)</f>
        <v>0</v>
      </c>
      <c r="Q767" s="2">
        <f>IF($G767&gt;J767,MIN($G767-J767,K767-J767)*INDEX('2018_commission_structure-Start'!$A$21:$I$24,MATCH(calcs!$D767,'2018_commission_structure-Start'!$A$21:$A$24,0),MATCH(calcs!Q$1,'2018_commission_structure-Start'!$A$21:$I$21,0)),0)</f>
        <v>0</v>
      </c>
      <c r="R767" s="6">
        <f>IF(G767&gt;K767,(G767-K767)*INDEX('2018_commission_structure-Start'!$A$21:$I$24,MATCH(calcs!$D767,'2018_commission_structure-Start'!$A$21:$A$24,0),MATCH(calcs!R$1,'2018_commission_structure-Start'!$A$21:$I$21,0)),0)</f>
        <v>0</v>
      </c>
      <c r="S767" s="6">
        <f t="shared" si="83"/>
        <v>74008.61</v>
      </c>
      <c r="T767" s="6">
        <f t="shared" si="79"/>
        <v>135301.60999999999</v>
      </c>
    </row>
    <row r="768" spans="1:20" x14ac:dyDescent="0.3">
      <c r="A768">
        <v>4972162740</v>
      </c>
      <c r="B768" t="s">
        <v>1490</v>
      </c>
      <c r="C768" t="s">
        <v>1491</v>
      </c>
      <c r="D768" t="s">
        <v>29</v>
      </c>
      <c r="E768" s="2">
        <v>64683</v>
      </c>
      <c r="F768">
        <f>COUNTIF(deals_closed!D:D,base_salary!A768)</f>
        <v>23</v>
      </c>
      <c r="G768" s="2">
        <f>SUMIF(deals_closed!D:D,calcs!A768,deals_closed!C:C)</f>
        <v>822894</v>
      </c>
      <c r="H768" s="2">
        <f>VLOOKUP(D768,'2018_commission_structure-Start'!$A$21:$I$24,9,FALSE)</f>
        <v>600000</v>
      </c>
      <c r="I768" s="6">
        <f t="shared" si="80"/>
        <v>750000</v>
      </c>
      <c r="J768" s="9">
        <f t="shared" si="81"/>
        <v>900000</v>
      </c>
      <c r="K768" s="9">
        <f t="shared" si="82"/>
        <v>1200000</v>
      </c>
      <c r="L768" s="8">
        <f t="shared" si="77"/>
        <v>1.3714900000000001</v>
      </c>
      <c r="M768" t="str">
        <f t="shared" si="78"/>
        <v>125-150%</v>
      </c>
      <c r="N768" s="6">
        <f>MIN(H768,G768)*INDEX('2018_commission_structure-Start'!$A$21:$I$24,MATCH(calcs!$D768,'2018_commission_structure-Start'!$A$21:$A$24,0),MATCH(calcs!N$1,'2018_commission_structure-Start'!$A$21:$I$21,0))</f>
        <v>78000</v>
      </c>
      <c r="O768" s="2">
        <f>IF($G768&gt;H768,MIN($G768-H768,I768-H768)*INDEX('2018_commission_structure-Start'!$A$21:$I$24,MATCH(calcs!$D768,'2018_commission_structure-Start'!$A$21:$A$24,0),MATCH(calcs!O$1,'2018_commission_structure-Start'!$A$21:$I$21,0)),0)</f>
        <v>25500.000000000004</v>
      </c>
      <c r="P768" s="2">
        <f>IF($G768&gt;I768,MIN($G768-I768,J768-I768)*INDEX('2018_commission_structure-Start'!$A$21:$I$24,MATCH(calcs!$D768,'2018_commission_structure-Start'!$A$21:$A$24,0),MATCH(calcs!P$1,'2018_commission_structure-Start'!$A$21:$I$21,0)),0)</f>
        <v>15307.74</v>
      </c>
      <c r="Q768" s="2">
        <f>IF($G768&gt;J768,MIN($G768-J768,K768-J768)*INDEX('2018_commission_structure-Start'!$A$21:$I$24,MATCH(calcs!$D768,'2018_commission_structure-Start'!$A$21:$A$24,0),MATCH(calcs!Q$1,'2018_commission_structure-Start'!$A$21:$I$21,0)),0)</f>
        <v>0</v>
      </c>
      <c r="R768" s="6">
        <f>IF(G768&gt;K768,(G768-K768)*INDEX('2018_commission_structure-Start'!$A$21:$I$24,MATCH(calcs!$D768,'2018_commission_structure-Start'!$A$21:$A$24,0),MATCH(calcs!R$1,'2018_commission_structure-Start'!$A$21:$I$21,0)),0)</f>
        <v>0</v>
      </c>
      <c r="S768" s="6">
        <f t="shared" si="83"/>
        <v>118807.74</v>
      </c>
      <c r="T768" s="6">
        <f t="shared" si="79"/>
        <v>183490.74</v>
      </c>
    </row>
    <row r="769" spans="1:20" x14ac:dyDescent="0.3">
      <c r="A769">
        <v>2456061896</v>
      </c>
      <c r="B769" t="s">
        <v>1492</v>
      </c>
      <c r="C769" t="s">
        <v>1493</v>
      </c>
      <c r="D769" t="s">
        <v>7</v>
      </c>
      <c r="E769" s="2">
        <v>32384</v>
      </c>
      <c r="F769">
        <f>COUNTIF(deals_closed!D:D,base_salary!A769)</f>
        <v>15</v>
      </c>
      <c r="G769" s="2">
        <f>SUMIF(deals_closed!D:D,calcs!A769,deals_closed!C:C)</f>
        <v>458838</v>
      </c>
      <c r="H769" s="2">
        <f>VLOOKUP(D769,'2018_commission_structure-Start'!$A$21:$I$24,9,FALSE)</f>
        <v>500000</v>
      </c>
      <c r="I769" s="6">
        <f t="shared" si="80"/>
        <v>625000</v>
      </c>
      <c r="J769" s="9">
        <f t="shared" si="81"/>
        <v>750000</v>
      </c>
      <c r="K769" s="9">
        <f t="shared" si="82"/>
        <v>1000000</v>
      </c>
      <c r="L769" s="8">
        <f t="shared" si="77"/>
        <v>0.91767600000000005</v>
      </c>
      <c r="M769" t="str">
        <f t="shared" si="78"/>
        <v>0-100%</v>
      </c>
      <c r="N769" s="6">
        <f>MIN(H769,G769)*INDEX('2018_commission_structure-Start'!$A$21:$I$24,MATCH(calcs!$D769,'2018_commission_structure-Start'!$A$21:$A$24,0),MATCH(calcs!N$1,'2018_commission_structure-Start'!$A$21:$I$21,0))</f>
        <v>45883.8</v>
      </c>
      <c r="O769" s="2">
        <f>IF($G769&gt;H769,MIN($G769-H769,I769-H769)*INDEX('2018_commission_structure-Start'!$A$21:$I$24,MATCH(calcs!$D769,'2018_commission_structure-Start'!$A$21:$A$24,0),MATCH(calcs!O$1,'2018_commission_structure-Start'!$A$21:$I$21,0)),0)</f>
        <v>0</v>
      </c>
      <c r="P769" s="2">
        <f>IF($G769&gt;I769,MIN($G769-I769,J769-I769)*INDEX('2018_commission_structure-Start'!$A$21:$I$24,MATCH(calcs!$D769,'2018_commission_structure-Start'!$A$21:$A$24,0),MATCH(calcs!P$1,'2018_commission_structure-Start'!$A$21:$I$21,0)),0)</f>
        <v>0</v>
      </c>
      <c r="Q769" s="2">
        <f>IF($G769&gt;J769,MIN($G769-J769,K769-J769)*INDEX('2018_commission_structure-Start'!$A$21:$I$24,MATCH(calcs!$D769,'2018_commission_structure-Start'!$A$21:$A$24,0),MATCH(calcs!Q$1,'2018_commission_structure-Start'!$A$21:$I$21,0)),0)</f>
        <v>0</v>
      </c>
      <c r="R769" s="6">
        <f>IF(G769&gt;K769,(G769-K769)*INDEX('2018_commission_structure-Start'!$A$21:$I$24,MATCH(calcs!$D769,'2018_commission_structure-Start'!$A$21:$A$24,0),MATCH(calcs!R$1,'2018_commission_structure-Start'!$A$21:$I$21,0)),0)</f>
        <v>0</v>
      </c>
      <c r="S769" s="6">
        <f t="shared" si="83"/>
        <v>45883.8</v>
      </c>
      <c r="T769" s="6">
        <f t="shared" si="79"/>
        <v>78267.8</v>
      </c>
    </row>
    <row r="770" spans="1:20" x14ac:dyDescent="0.3">
      <c r="A770">
        <v>8175279842</v>
      </c>
      <c r="B770" t="s">
        <v>1494</v>
      </c>
      <c r="C770" t="s">
        <v>1495</v>
      </c>
      <c r="D770" t="s">
        <v>29</v>
      </c>
      <c r="E770" s="2">
        <v>50337</v>
      </c>
      <c r="F770">
        <f>COUNTIF(deals_closed!D:D,base_salary!A770)</f>
        <v>16</v>
      </c>
      <c r="G770" s="2">
        <f>SUMIF(deals_closed!D:D,calcs!A770,deals_closed!C:C)</f>
        <v>535986</v>
      </c>
      <c r="H770" s="2">
        <f>VLOOKUP(D770,'2018_commission_structure-Start'!$A$21:$I$24,9,FALSE)</f>
        <v>600000</v>
      </c>
      <c r="I770" s="6">
        <f t="shared" si="80"/>
        <v>750000</v>
      </c>
      <c r="J770" s="9">
        <f t="shared" si="81"/>
        <v>900000</v>
      </c>
      <c r="K770" s="9">
        <f t="shared" si="82"/>
        <v>1200000</v>
      </c>
      <c r="L770" s="8">
        <f t="shared" ref="L770:L833" si="84">G770/H770</f>
        <v>0.89331000000000005</v>
      </c>
      <c r="M770" t="str">
        <f t="shared" ref="M770:M833" si="85">IF(L770&lt;=1,"0-100%",IF(L770&lt;=1.25,"100-125%",IF(L770&lt;=1.5,"125-150%",IF(L770&lt;=2,"150-200%","&gt;200%"))))</f>
        <v>0-100%</v>
      </c>
      <c r="N770" s="6">
        <f>MIN(H770,G770)*INDEX('2018_commission_structure-Start'!$A$21:$I$24,MATCH(calcs!$D770,'2018_commission_structure-Start'!$A$21:$A$24,0),MATCH(calcs!N$1,'2018_commission_structure-Start'!$A$21:$I$21,0))</f>
        <v>69678.180000000008</v>
      </c>
      <c r="O770" s="2">
        <f>IF($G770&gt;H770,MIN($G770-H770,I770-H770)*INDEX('2018_commission_structure-Start'!$A$21:$I$24,MATCH(calcs!$D770,'2018_commission_structure-Start'!$A$21:$A$24,0),MATCH(calcs!O$1,'2018_commission_structure-Start'!$A$21:$I$21,0)),0)</f>
        <v>0</v>
      </c>
      <c r="P770" s="2">
        <f>IF($G770&gt;I770,MIN($G770-I770,J770-I770)*INDEX('2018_commission_structure-Start'!$A$21:$I$24,MATCH(calcs!$D770,'2018_commission_structure-Start'!$A$21:$A$24,0),MATCH(calcs!P$1,'2018_commission_structure-Start'!$A$21:$I$21,0)),0)</f>
        <v>0</v>
      </c>
      <c r="Q770" s="2">
        <f>IF($G770&gt;J770,MIN($G770-J770,K770-J770)*INDEX('2018_commission_structure-Start'!$A$21:$I$24,MATCH(calcs!$D770,'2018_commission_structure-Start'!$A$21:$A$24,0),MATCH(calcs!Q$1,'2018_commission_structure-Start'!$A$21:$I$21,0)),0)</f>
        <v>0</v>
      </c>
      <c r="R770" s="6">
        <f>IF(G770&gt;K770,(G770-K770)*INDEX('2018_commission_structure-Start'!$A$21:$I$24,MATCH(calcs!$D770,'2018_commission_structure-Start'!$A$21:$A$24,0),MATCH(calcs!R$1,'2018_commission_structure-Start'!$A$21:$I$21,0)),0)</f>
        <v>0</v>
      </c>
      <c r="S770" s="6">
        <f t="shared" si="83"/>
        <v>69678.180000000008</v>
      </c>
      <c r="T770" s="6">
        <f t="shared" ref="T770:T833" si="86">S770+E770</f>
        <v>120015.18000000001</v>
      </c>
    </row>
    <row r="771" spans="1:20" x14ac:dyDescent="0.3">
      <c r="A771">
        <v>8728207157</v>
      </c>
      <c r="B771" t="s">
        <v>1496</v>
      </c>
      <c r="C771" t="s">
        <v>1497</v>
      </c>
      <c r="D771" t="s">
        <v>10</v>
      </c>
      <c r="E771" s="2">
        <v>100924</v>
      </c>
      <c r="F771">
        <f>COUNTIF(deals_closed!D:D,base_salary!A771)</f>
        <v>23</v>
      </c>
      <c r="G771" s="2">
        <f>SUMIF(deals_closed!D:D,calcs!A771,deals_closed!C:C)</f>
        <v>728077</v>
      </c>
      <c r="H771" s="2">
        <f>VLOOKUP(D771,'2018_commission_structure-Start'!$A$21:$I$24,9,FALSE)</f>
        <v>750000</v>
      </c>
      <c r="I771" s="6">
        <f t="shared" ref="I771:I834" si="87">H771*1.25</f>
        <v>937500</v>
      </c>
      <c r="J771" s="9">
        <f t="shared" ref="J771:J834" si="88">H771*1.5</f>
        <v>1125000</v>
      </c>
      <c r="K771" s="9">
        <f t="shared" ref="K771:K834" si="89">H771*2</f>
        <v>1500000</v>
      </c>
      <c r="L771" s="8">
        <f t="shared" si="84"/>
        <v>0.97076933333333337</v>
      </c>
      <c r="M771" t="str">
        <f t="shared" si="85"/>
        <v>0-100%</v>
      </c>
      <c r="N771" s="6">
        <f>MIN(H771,G771)*INDEX('2018_commission_structure-Start'!$A$21:$I$24,MATCH(calcs!$D771,'2018_commission_structure-Start'!$A$21:$A$24,0),MATCH(calcs!N$1,'2018_commission_structure-Start'!$A$21:$I$21,0))</f>
        <v>109211.55</v>
      </c>
      <c r="O771" s="2">
        <f>IF($G771&gt;H771,MIN($G771-H771,I771-H771)*INDEX('2018_commission_structure-Start'!$A$21:$I$24,MATCH(calcs!$D771,'2018_commission_structure-Start'!$A$21:$A$24,0),MATCH(calcs!O$1,'2018_commission_structure-Start'!$A$21:$I$21,0)),0)</f>
        <v>0</v>
      </c>
      <c r="P771" s="2">
        <f>IF($G771&gt;I771,MIN($G771-I771,J771-I771)*INDEX('2018_commission_structure-Start'!$A$21:$I$24,MATCH(calcs!$D771,'2018_commission_structure-Start'!$A$21:$A$24,0),MATCH(calcs!P$1,'2018_commission_structure-Start'!$A$21:$I$21,0)),0)</f>
        <v>0</v>
      </c>
      <c r="Q771" s="2">
        <f>IF($G771&gt;J771,MIN($G771-J771,K771-J771)*INDEX('2018_commission_structure-Start'!$A$21:$I$24,MATCH(calcs!$D771,'2018_commission_structure-Start'!$A$21:$A$24,0),MATCH(calcs!Q$1,'2018_commission_structure-Start'!$A$21:$I$21,0)),0)</f>
        <v>0</v>
      </c>
      <c r="R771" s="6">
        <f>IF(G771&gt;K771,(G771-K771)*INDEX('2018_commission_structure-Start'!$A$21:$I$24,MATCH(calcs!$D771,'2018_commission_structure-Start'!$A$21:$A$24,0),MATCH(calcs!R$1,'2018_commission_structure-Start'!$A$21:$I$21,0)),0)</f>
        <v>0</v>
      </c>
      <c r="S771" s="6">
        <f t="shared" ref="S771:S834" si="90">SUM(N771:R771)</f>
        <v>109211.55</v>
      </c>
      <c r="T771" s="6">
        <f t="shared" si="86"/>
        <v>210135.55</v>
      </c>
    </row>
    <row r="772" spans="1:20" x14ac:dyDescent="0.3">
      <c r="A772">
        <v>3764546336</v>
      </c>
      <c r="B772" t="s">
        <v>1498</v>
      </c>
      <c r="C772" t="s">
        <v>1499</v>
      </c>
      <c r="D772" t="s">
        <v>10</v>
      </c>
      <c r="E772" s="2">
        <v>116738</v>
      </c>
      <c r="F772">
        <f>COUNTIF(deals_closed!D:D,base_salary!A772)</f>
        <v>22</v>
      </c>
      <c r="G772" s="2">
        <f>SUMIF(deals_closed!D:D,calcs!A772,deals_closed!C:C)</f>
        <v>826741</v>
      </c>
      <c r="H772" s="2">
        <f>VLOOKUP(D772,'2018_commission_structure-Start'!$A$21:$I$24,9,FALSE)</f>
        <v>750000</v>
      </c>
      <c r="I772" s="6">
        <f t="shared" si="87"/>
        <v>937500</v>
      </c>
      <c r="J772" s="9">
        <f t="shared" si="88"/>
        <v>1125000</v>
      </c>
      <c r="K772" s="9">
        <f t="shared" si="89"/>
        <v>1500000</v>
      </c>
      <c r="L772" s="8">
        <f t="shared" si="84"/>
        <v>1.1023213333333333</v>
      </c>
      <c r="M772" t="str">
        <f t="shared" si="85"/>
        <v>100-125%</v>
      </c>
      <c r="N772" s="6">
        <f>MIN(H772,G772)*INDEX('2018_commission_structure-Start'!$A$21:$I$24,MATCH(calcs!$D772,'2018_commission_structure-Start'!$A$21:$A$24,0),MATCH(calcs!N$1,'2018_commission_structure-Start'!$A$21:$I$21,0))</f>
        <v>112500</v>
      </c>
      <c r="O772" s="2">
        <f>IF($G772&gt;H772,MIN($G772-H772,I772-H772)*INDEX('2018_commission_structure-Start'!$A$21:$I$24,MATCH(calcs!$D772,'2018_commission_structure-Start'!$A$21:$A$24,0),MATCH(calcs!O$1,'2018_commission_structure-Start'!$A$21:$I$21,0)),0)</f>
        <v>14580.79</v>
      </c>
      <c r="P772" s="2">
        <f>IF($G772&gt;I772,MIN($G772-I772,J772-I772)*INDEX('2018_commission_structure-Start'!$A$21:$I$24,MATCH(calcs!$D772,'2018_commission_structure-Start'!$A$21:$A$24,0),MATCH(calcs!P$1,'2018_commission_structure-Start'!$A$21:$I$21,0)),0)</f>
        <v>0</v>
      </c>
      <c r="Q772" s="2">
        <f>IF($G772&gt;J772,MIN($G772-J772,K772-J772)*INDEX('2018_commission_structure-Start'!$A$21:$I$24,MATCH(calcs!$D772,'2018_commission_structure-Start'!$A$21:$A$24,0),MATCH(calcs!Q$1,'2018_commission_structure-Start'!$A$21:$I$21,0)),0)</f>
        <v>0</v>
      </c>
      <c r="R772" s="6">
        <f>IF(G772&gt;K772,(G772-K772)*INDEX('2018_commission_structure-Start'!$A$21:$I$24,MATCH(calcs!$D772,'2018_commission_structure-Start'!$A$21:$A$24,0),MATCH(calcs!R$1,'2018_commission_structure-Start'!$A$21:$I$21,0)),0)</f>
        <v>0</v>
      </c>
      <c r="S772" s="6">
        <f t="shared" si="90"/>
        <v>127080.79000000001</v>
      </c>
      <c r="T772" s="6">
        <f t="shared" si="86"/>
        <v>243818.79</v>
      </c>
    </row>
    <row r="773" spans="1:20" x14ac:dyDescent="0.3">
      <c r="A773">
        <v>6478891895</v>
      </c>
      <c r="B773" t="s">
        <v>1500</v>
      </c>
      <c r="C773" t="s">
        <v>1501</v>
      </c>
      <c r="D773" t="s">
        <v>10</v>
      </c>
      <c r="E773" s="2">
        <v>90997</v>
      </c>
      <c r="F773">
        <f>COUNTIF(deals_closed!D:D,base_salary!A773)</f>
        <v>18</v>
      </c>
      <c r="G773" s="2">
        <f>SUMIF(deals_closed!D:D,calcs!A773,deals_closed!C:C)</f>
        <v>585356</v>
      </c>
      <c r="H773" s="2">
        <f>VLOOKUP(D773,'2018_commission_structure-Start'!$A$21:$I$24,9,FALSE)</f>
        <v>750000</v>
      </c>
      <c r="I773" s="6">
        <f t="shared" si="87"/>
        <v>937500</v>
      </c>
      <c r="J773" s="9">
        <f t="shared" si="88"/>
        <v>1125000</v>
      </c>
      <c r="K773" s="9">
        <f t="shared" si="89"/>
        <v>1500000</v>
      </c>
      <c r="L773" s="8">
        <f t="shared" si="84"/>
        <v>0.78047466666666665</v>
      </c>
      <c r="M773" t="str">
        <f t="shared" si="85"/>
        <v>0-100%</v>
      </c>
      <c r="N773" s="6">
        <f>MIN(H773,G773)*INDEX('2018_commission_structure-Start'!$A$21:$I$24,MATCH(calcs!$D773,'2018_commission_structure-Start'!$A$21:$A$24,0),MATCH(calcs!N$1,'2018_commission_structure-Start'!$A$21:$I$21,0))</f>
        <v>87803.4</v>
      </c>
      <c r="O773" s="2">
        <f>IF($G773&gt;H773,MIN($G773-H773,I773-H773)*INDEX('2018_commission_structure-Start'!$A$21:$I$24,MATCH(calcs!$D773,'2018_commission_structure-Start'!$A$21:$A$24,0),MATCH(calcs!O$1,'2018_commission_structure-Start'!$A$21:$I$21,0)),0)</f>
        <v>0</v>
      </c>
      <c r="P773" s="2">
        <f>IF($G773&gt;I773,MIN($G773-I773,J773-I773)*INDEX('2018_commission_structure-Start'!$A$21:$I$24,MATCH(calcs!$D773,'2018_commission_structure-Start'!$A$21:$A$24,0),MATCH(calcs!P$1,'2018_commission_structure-Start'!$A$21:$I$21,0)),0)</f>
        <v>0</v>
      </c>
      <c r="Q773" s="2">
        <f>IF($G773&gt;J773,MIN($G773-J773,K773-J773)*INDEX('2018_commission_structure-Start'!$A$21:$I$24,MATCH(calcs!$D773,'2018_commission_structure-Start'!$A$21:$A$24,0),MATCH(calcs!Q$1,'2018_commission_structure-Start'!$A$21:$I$21,0)),0)</f>
        <v>0</v>
      </c>
      <c r="R773" s="6">
        <f>IF(G773&gt;K773,(G773-K773)*INDEX('2018_commission_structure-Start'!$A$21:$I$24,MATCH(calcs!$D773,'2018_commission_structure-Start'!$A$21:$A$24,0),MATCH(calcs!R$1,'2018_commission_structure-Start'!$A$21:$I$21,0)),0)</f>
        <v>0</v>
      </c>
      <c r="S773" s="6">
        <f t="shared" si="90"/>
        <v>87803.4</v>
      </c>
      <c r="T773" s="6">
        <f t="shared" si="86"/>
        <v>178800.4</v>
      </c>
    </row>
    <row r="774" spans="1:20" x14ac:dyDescent="0.3">
      <c r="A774">
        <v>116428384</v>
      </c>
      <c r="B774" t="s">
        <v>1502</v>
      </c>
      <c r="C774" t="s">
        <v>1503</v>
      </c>
      <c r="D774" t="s">
        <v>7</v>
      </c>
      <c r="E774" s="2">
        <v>49600</v>
      </c>
      <c r="F774">
        <f>COUNTIF(deals_closed!D:D,base_salary!A774)</f>
        <v>15</v>
      </c>
      <c r="G774" s="2">
        <f>SUMIF(deals_closed!D:D,calcs!A774,deals_closed!C:C)</f>
        <v>552282</v>
      </c>
      <c r="H774" s="2">
        <f>VLOOKUP(D774,'2018_commission_structure-Start'!$A$21:$I$24,9,FALSE)</f>
        <v>500000</v>
      </c>
      <c r="I774" s="6">
        <f t="shared" si="87"/>
        <v>625000</v>
      </c>
      <c r="J774" s="9">
        <f t="shared" si="88"/>
        <v>750000</v>
      </c>
      <c r="K774" s="9">
        <f t="shared" si="89"/>
        <v>1000000</v>
      </c>
      <c r="L774" s="8">
        <f t="shared" si="84"/>
        <v>1.1045640000000001</v>
      </c>
      <c r="M774" t="str">
        <f t="shared" si="85"/>
        <v>100-125%</v>
      </c>
      <c r="N774" s="6">
        <f>MIN(H774,G774)*INDEX('2018_commission_structure-Start'!$A$21:$I$24,MATCH(calcs!$D774,'2018_commission_structure-Start'!$A$21:$A$24,0),MATCH(calcs!N$1,'2018_commission_structure-Start'!$A$21:$I$21,0))</f>
        <v>50000</v>
      </c>
      <c r="O774" s="2">
        <f>IF($G774&gt;H774,MIN($G774-H774,I774-H774)*INDEX('2018_commission_structure-Start'!$A$21:$I$24,MATCH(calcs!$D774,'2018_commission_structure-Start'!$A$21:$A$24,0),MATCH(calcs!O$1,'2018_commission_structure-Start'!$A$21:$I$21,0)),0)</f>
        <v>7842.2999999999993</v>
      </c>
      <c r="P774" s="2">
        <f>IF($G774&gt;I774,MIN($G774-I774,J774-I774)*INDEX('2018_commission_structure-Start'!$A$21:$I$24,MATCH(calcs!$D774,'2018_commission_structure-Start'!$A$21:$A$24,0),MATCH(calcs!P$1,'2018_commission_structure-Start'!$A$21:$I$21,0)),0)</f>
        <v>0</v>
      </c>
      <c r="Q774" s="2">
        <f>IF($G774&gt;J774,MIN($G774-J774,K774-J774)*INDEX('2018_commission_structure-Start'!$A$21:$I$24,MATCH(calcs!$D774,'2018_commission_structure-Start'!$A$21:$A$24,0),MATCH(calcs!Q$1,'2018_commission_structure-Start'!$A$21:$I$21,0)),0)</f>
        <v>0</v>
      </c>
      <c r="R774" s="6">
        <f>IF(G774&gt;K774,(G774-K774)*INDEX('2018_commission_structure-Start'!$A$21:$I$24,MATCH(calcs!$D774,'2018_commission_structure-Start'!$A$21:$A$24,0),MATCH(calcs!R$1,'2018_commission_structure-Start'!$A$21:$I$21,0)),0)</f>
        <v>0</v>
      </c>
      <c r="S774" s="6">
        <f t="shared" si="90"/>
        <v>57842.3</v>
      </c>
      <c r="T774" s="6">
        <f t="shared" si="86"/>
        <v>107442.3</v>
      </c>
    </row>
    <row r="775" spans="1:20" x14ac:dyDescent="0.3">
      <c r="A775">
        <v>3507341514</v>
      </c>
      <c r="B775" t="s">
        <v>1504</v>
      </c>
      <c r="C775" t="s">
        <v>1505</v>
      </c>
      <c r="D775" t="s">
        <v>10</v>
      </c>
      <c r="E775" s="2">
        <v>89245</v>
      </c>
      <c r="F775">
        <f>COUNTIF(deals_closed!D:D,base_salary!A775)</f>
        <v>17</v>
      </c>
      <c r="G775" s="2">
        <f>SUMIF(deals_closed!D:D,calcs!A775,deals_closed!C:C)</f>
        <v>596808</v>
      </c>
      <c r="H775" s="2">
        <f>VLOOKUP(D775,'2018_commission_structure-Start'!$A$21:$I$24,9,FALSE)</f>
        <v>750000</v>
      </c>
      <c r="I775" s="6">
        <f t="shared" si="87"/>
        <v>937500</v>
      </c>
      <c r="J775" s="9">
        <f t="shared" si="88"/>
        <v>1125000</v>
      </c>
      <c r="K775" s="9">
        <f t="shared" si="89"/>
        <v>1500000</v>
      </c>
      <c r="L775" s="8">
        <f t="shared" si="84"/>
        <v>0.79574400000000001</v>
      </c>
      <c r="M775" t="str">
        <f t="shared" si="85"/>
        <v>0-100%</v>
      </c>
      <c r="N775" s="6">
        <f>MIN(H775,G775)*INDEX('2018_commission_structure-Start'!$A$21:$I$24,MATCH(calcs!$D775,'2018_commission_structure-Start'!$A$21:$A$24,0),MATCH(calcs!N$1,'2018_commission_structure-Start'!$A$21:$I$21,0))</f>
        <v>89521.2</v>
      </c>
      <c r="O775" s="2">
        <f>IF($G775&gt;H775,MIN($G775-H775,I775-H775)*INDEX('2018_commission_structure-Start'!$A$21:$I$24,MATCH(calcs!$D775,'2018_commission_structure-Start'!$A$21:$A$24,0),MATCH(calcs!O$1,'2018_commission_structure-Start'!$A$21:$I$21,0)),0)</f>
        <v>0</v>
      </c>
      <c r="P775" s="2">
        <f>IF($G775&gt;I775,MIN($G775-I775,J775-I775)*INDEX('2018_commission_structure-Start'!$A$21:$I$24,MATCH(calcs!$D775,'2018_commission_structure-Start'!$A$21:$A$24,0),MATCH(calcs!P$1,'2018_commission_structure-Start'!$A$21:$I$21,0)),0)</f>
        <v>0</v>
      </c>
      <c r="Q775" s="2">
        <f>IF($G775&gt;J775,MIN($G775-J775,K775-J775)*INDEX('2018_commission_structure-Start'!$A$21:$I$24,MATCH(calcs!$D775,'2018_commission_structure-Start'!$A$21:$A$24,0),MATCH(calcs!Q$1,'2018_commission_structure-Start'!$A$21:$I$21,0)),0)</f>
        <v>0</v>
      </c>
      <c r="R775" s="6">
        <f>IF(G775&gt;K775,(G775-K775)*INDEX('2018_commission_structure-Start'!$A$21:$I$24,MATCH(calcs!$D775,'2018_commission_structure-Start'!$A$21:$A$24,0),MATCH(calcs!R$1,'2018_commission_structure-Start'!$A$21:$I$21,0)),0)</f>
        <v>0</v>
      </c>
      <c r="S775" s="6">
        <f t="shared" si="90"/>
        <v>89521.2</v>
      </c>
      <c r="T775" s="6">
        <f t="shared" si="86"/>
        <v>178766.2</v>
      </c>
    </row>
    <row r="776" spans="1:20" x14ac:dyDescent="0.3">
      <c r="A776">
        <v>4094820760</v>
      </c>
      <c r="B776" t="s">
        <v>1506</v>
      </c>
      <c r="C776" t="s">
        <v>1507</v>
      </c>
      <c r="D776" t="s">
        <v>29</v>
      </c>
      <c r="E776" s="2">
        <v>74967</v>
      </c>
      <c r="F776">
        <f>COUNTIF(deals_closed!D:D,base_salary!A776)</f>
        <v>17</v>
      </c>
      <c r="G776" s="2">
        <f>SUMIF(deals_closed!D:D,calcs!A776,deals_closed!C:C)</f>
        <v>523072</v>
      </c>
      <c r="H776" s="2">
        <f>VLOOKUP(D776,'2018_commission_structure-Start'!$A$21:$I$24,9,FALSE)</f>
        <v>600000</v>
      </c>
      <c r="I776" s="6">
        <f t="shared" si="87"/>
        <v>750000</v>
      </c>
      <c r="J776" s="9">
        <f t="shared" si="88"/>
        <v>900000</v>
      </c>
      <c r="K776" s="9">
        <f t="shared" si="89"/>
        <v>1200000</v>
      </c>
      <c r="L776" s="8">
        <f t="shared" si="84"/>
        <v>0.87178666666666671</v>
      </c>
      <c r="M776" t="str">
        <f t="shared" si="85"/>
        <v>0-100%</v>
      </c>
      <c r="N776" s="6">
        <f>MIN(H776,G776)*INDEX('2018_commission_structure-Start'!$A$21:$I$24,MATCH(calcs!$D776,'2018_commission_structure-Start'!$A$21:$A$24,0),MATCH(calcs!N$1,'2018_commission_structure-Start'!$A$21:$I$21,0))</f>
        <v>67999.360000000001</v>
      </c>
      <c r="O776" s="2">
        <f>IF($G776&gt;H776,MIN($G776-H776,I776-H776)*INDEX('2018_commission_structure-Start'!$A$21:$I$24,MATCH(calcs!$D776,'2018_commission_structure-Start'!$A$21:$A$24,0),MATCH(calcs!O$1,'2018_commission_structure-Start'!$A$21:$I$21,0)),0)</f>
        <v>0</v>
      </c>
      <c r="P776" s="2">
        <f>IF($G776&gt;I776,MIN($G776-I776,J776-I776)*INDEX('2018_commission_structure-Start'!$A$21:$I$24,MATCH(calcs!$D776,'2018_commission_structure-Start'!$A$21:$A$24,0),MATCH(calcs!P$1,'2018_commission_structure-Start'!$A$21:$I$21,0)),0)</f>
        <v>0</v>
      </c>
      <c r="Q776" s="2">
        <f>IF($G776&gt;J776,MIN($G776-J776,K776-J776)*INDEX('2018_commission_structure-Start'!$A$21:$I$24,MATCH(calcs!$D776,'2018_commission_structure-Start'!$A$21:$A$24,0),MATCH(calcs!Q$1,'2018_commission_structure-Start'!$A$21:$I$21,0)),0)</f>
        <v>0</v>
      </c>
      <c r="R776" s="6">
        <f>IF(G776&gt;K776,(G776-K776)*INDEX('2018_commission_structure-Start'!$A$21:$I$24,MATCH(calcs!$D776,'2018_commission_structure-Start'!$A$21:$A$24,0),MATCH(calcs!R$1,'2018_commission_structure-Start'!$A$21:$I$21,0)),0)</f>
        <v>0</v>
      </c>
      <c r="S776" s="6">
        <f t="shared" si="90"/>
        <v>67999.360000000001</v>
      </c>
      <c r="T776" s="6">
        <f t="shared" si="86"/>
        <v>142966.35999999999</v>
      </c>
    </row>
    <row r="777" spans="1:20" x14ac:dyDescent="0.3">
      <c r="A777">
        <v>8718856853</v>
      </c>
      <c r="B777" t="s">
        <v>1508</v>
      </c>
      <c r="C777" t="s">
        <v>1509</v>
      </c>
      <c r="D777" t="s">
        <v>29</v>
      </c>
      <c r="E777" s="2">
        <v>71243</v>
      </c>
      <c r="F777">
        <f>COUNTIF(deals_closed!D:D,base_salary!A777)</f>
        <v>19</v>
      </c>
      <c r="G777" s="2">
        <f>SUMIF(deals_closed!D:D,calcs!A777,deals_closed!C:C)</f>
        <v>681071</v>
      </c>
      <c r="H777" s="2">
        <f>VLOOKUP(D777,'2018_commission_structure-Start'!$A$21:$I$24,9,FALSE)</f>
        <v>600000</v>
      </c>
      <c r="I777" s="6">
        <f t="shared" si="87"/>
        <v>750000</v>
      </c>
      <c r="J777" s="9">
        <f t="shared" si="88"/>
        <v>900000</v>
      </c>
      <c r="K777" s="9">
        <f t="shared" si="89"/>
        <v>1200000</v>
      </c>
      <c r="L777" s="8">
        <f t="shared" si="84"/>
        <v>1.1351183333333332</v>
      </c>
      <c r="M777" t="str">
        <f t="shared" si="85"/>
        <v>100-125%</v>
      </c>
      <c r="N777" s="6">
        <f>MIN(H777,G777)*INDEX('2018_commission_structure-Start'!$A$21:$I$24,MATCH(calcs!$D777,'2018_commission_structure-Start'!$A$21:$A$24,0),MATCH(calcs!N$1,'2018_commission_structure-Start'!$A$21:$I$21,0))</f>
        <v>78000</v>
      </c>
      <c r="O777" s="2">
        <f>IF($G777&gt;H777,MIN($G777-H777,I777-H777)*INDEX('2018_commission_structure-Start'!$A$21:$I$24,MATCH(calcs!$D777,'2018_commission_structure-Start'!$A$21:$A$24,0),MATCH(calcs!O$1,'2018_commission_structure-Start'!$A$21:$I$21,0)),0)</f>
        <v>13782.070000000002</v>
      </c>
      <c r="P777" s="2">
        <f>IF($G777&gt;I777,MIN($G777-I777,J777-I777)*INDEX('2018_commission_structure-Start'!$A$21:$I$24,MATCH(calcs!$D777,'2018_commission_structure-Start'!$A$21:$A$24,0),MATCH(calcs!P$1,'2018_commission_structure-Start'!$A$21:$I$21,0)),0)</f>
        <v>0</v>
      </c>
      <c r="Q777" s="2">
        <f>IF($G777&gt;J777,MIN($G777-J777,K777-J777)*INDEX('2018_commission_structure-Start'!$A$21:$I$24,MATCH(calcs!$D777,'2018_commission_structure-Start'!$A$21:$A$24,0),MATCH(calcs!Q$1,'2018_commission_structure-Start'!$A$21:$I$21,0)),0)</f>
        <v>0</v>
      </c>
      <c r="R777" s="6">
        <f>IF(G777&gt;K777,(G777-K777)*INDEX('2018_commission_structure-Start'!$A$21:$I$24,MATCH(calcs!$D777,'2018_commission_structure-Start'!$A$21:$A$24,0),MATCH(calcs!R$1,'2018_commission_structure-Start'!$A$21:$I$21,0)),0)</f>
        <v>0</v>
      </c>
      <c r="S777" s="6">
        <f t="shared" si="90"/>
        <v>91782.07</v>
      </c>
      <c r="T777" s="6">
        <f t="shared" si="86"/>
        <v>163025.07</v>
      </c>
    </row>
    <row r="778" spans="1:20" x14ac:dyDescent="0.3">
      <c r="A778">
        <v>4691333258</v>
      </c>
      <c r="B778" t="s">
        <v>1510</v>
      </c>
      <c r="C778" t="s">
        <v>1511</v>
      </c>
      <c r="D778" t="s">
        <v>7</v>
      </c>
      <c r="E778" s="2">
        <v>39926</v>
      </c>
      <c r="F778">
        <f>COUNTIF(deals_closed!D:D,base_salary!A778)</f>
        <v>24</v>
      </c>
      <c r="G778" s="2">
        <f>SUMIF(deals_closed!D:D,calcs!A778,deals_closed!C:C)</f>
        <v>745980</v>
      </c>
      <c r="H778" s="2">
        <f>VLOOKUP(D778,'2018_commission_structure-Start'!$A$21:$I$24,9,FALSE)</f>
        <v>500000</v>
      </c>
      <c r="I778" s="6">
        <f t="shared" si="87"/>
        <v>625000</v>
      </c>
      <c r="J778" s="9">
        <f t="shared" si="88"/>
        <v>750000</v>
      </c>
      <c r="K778" s="9">
        <f t="shared" si="89"/>
        <v>1000000</v>
      </c>
      <c r="L778" s="8">
        <f t="shared" si="84"/>
        <v>1.49196</v>
      </c>
      <c r="M778" t="str">
        <f t="shared" si="85"/>
        <v>125-150%</v>
      </c>
      <c r="N778" s="6">
        <f>MIN(H778,G778)*INDEX('2018_commission_structure-Start'!$A$21:$I$24,MATCH(calcs!$D778,'2018_commission_structure-Start'!$A$21:$A$24,0),MATCH(calcs!N$1,'2018_commission_structure-Start'!$A$21:$I$21,0))</f>
        <v>50000</v>
      </c>
      <c r="O778" s="2">
        <f>IF($G778&gt;H778,MIN($G778-H778,I778-H778)*INDEX('2018_commission_structure-Start'!$A$21:$I$24,MATCH(calcs!$D778,'2018_commission_structure-Start'!$A$21:$A$24,0),MATCH(calcs!O$1,'2018_commission_structure-Start'!$A$21:$I$21,0)),0)</f>
        <v>18750</v>
      </c>
      <c r="P778" s="2">
        <f>IF($G778&gt;I778,MIN($G778-I778,J778-I778)*INDEX('2018_commission_structure-Start'!$A$21:$I$24,MATCH(calcs!$D778,'2018_commission_structure-Start'!$A$21:$A$24,0),MATCH(calcs!P$1,'2018_commission_structure-Start'!$A$21:$I$21,0)),0)</f>
        <v>21776.399999999998</v>
      </c>
      <c r="Q778" s="2">
        <f>IF($G778&gt;J778,MIN($G778-J778,K778-J778)*INDEX('2018_commission_structure-Start'!$A$21:$I$24,MATCH(calcs!$D778,'2018_commission_structure-Start'!$A$21:$A$24,0),MATCH(calcs!Q$1,'2018_commission_structure-Start'!$A$21:$I$21,0)),0)</f>
        <v>0</v>
      </c>
      <c r="R778" s="6">
        <f>IF(G778&gt;K778,(G778-K778)*INDEX('2018_commission_structure-Start'!$A$21:$I$24,MATCH(calcs!$D778,'2018_commission_structure-Start'!$A$21:$A$24,0),MATCH(calcs!R$1,'2018_commission_structure-Start'!$A$21:$I$21,0)),0)</f>
        <v>0</v>
      </c>
      <c r="S778" s="6">
        <f t="shared" si="90"/>
        <v>90526.399999999994</v>
      </c>
      <c r="T778" s="6">
        <f t="shared" si="86"/>
        <v>130452.4</v>
      </c>
    </row>
    <row r="779" spans="1:20" x14ac:dyDescent="0.3">
      <c r="A779">
        <v>4878156686</v>
      </c>
      <c r="B779" t="s">
        <v>1512</v>
      </c>
      <c r="C779" t="s">
        <v>1513</v>
      </c>
      <c r="D779" t="s">
        <v>7</v>
      </c>
      <c r="E779" s="2">
        <v>38736</v>
      </c>
      <c r="F779">
        <f>COUNTIF(deals_closed!D:D,base_salary!A779)</f>
        <v>20</v>
      </c>
      <c r="G779" s="2">
        <f>SUMIF(deals_closed!D:D,calcs!A779,deals_closed!C:C)</f>
        <v>650341</v>
      </c>
      <c r="H779" s="2">
        <f>VLOOKUP(D779,'2018_commission_structure-Start'!$A$21:$I$24,9,FALSE)</f>
        <v>500000</v>
      </c>
      <c r="I779" s="6">
        <f t="shared" si="87"/>
        <v>625000</v>
      </c>
      <c r="J779" s="9">
        <f t="shared" si="88"/>
        <v>750000</v>
      </c>
      <c r="K779" s="9">
        <f t="shared" si="89"/>
        <v>1000000</v>
      </c>
      <c r="L779" s="8">
        <f t="shared" si="84"/>
        <v>1.3006819999999999</v>
      </c>
      <c r="M779" t="str">
        <f t="shared" si="85"/>
        <v>125-150%</v>
      </c>
      <c r="N779" s="6">
        <f>MIN(H779,G779)*INDEX('2018_commission_structure-Start'!$A$21:$I$24,MATCH(calcs!$D779,'2018_commission_structure-Start'!$A$21:$A$24,0),MATCH(calcs!N$1,'2018_commission_structure-Start'!$A$21:$I$21,0))</f>
        <v>50000</v>
      </c>
      <c r="O779" s="2">
        <f>IF($G779&gt;H779,MIN($G779-H779,I779-H779)*INDEX('2018_commission_structure-Start'!$A$21:$I$24,MATCH(calcs!$D779,'2018_commission_structure-Start'!$A$21:$A$24,0),MATCH(calcs!O$1,'2018_commission_structure-Start'!$A$21:$I$21,0)),0)</f>
        <v>18750</v>
      </c>
      <c r="P779" s="2">
        <f>IF($G779&gt;I779,MIN($G779-I779,J779-I779)*INDEX('2018_commission_structure-Start'!$A$21:$I$24,MATCH(calcs!$D779,'2018_commission_structure-Start'!$A$21:$A$24,0),MATCH(calcs!P$1,'2018_commission_structure-Start'!$A$21:$I$21,0)),0)</f>
        <v>4561.38</v>
      </c>
      <c r="Q779" s="2">
        <f>IF($G779&gt;J779,MIN($G779-J779,K779-J779)*INDEX('2018_commission_structure-Start'!$A$21:$I$24,MATCH(calcs!$D779,'2018_commission_structure-Start'!$A$21:$A$24,0),MATCH(calcs!Q$1,'2018_commission_structure-Start'!$A$21:$I$21,0)),0)</f>
        <v>0</v>
      </c>
      <c r="R779" s="6">
        <f>IF(G779&gt;K779,(G779-K779)*INDEX('2018_commission_structure-Start'!$A$21:$I$24,MATCH(calcs!$D779,'2018_commission_structure-Start'!$A$21:$A$24,0),MATCH(calcs!R$1,'2018_commission_structure-Start'!$A$21:$I$21,0)),0)</f>
        <v>0</v>
      </c>
      <c r="S779" s="6">
        <f t="shared" si="90"/>
        <v>73311.38</v>
      </c>
      <c r="T779" s="6">
        <f t="shared" si="86"/>
        <v>112047.38</v>
      </c>
    </row>
    <row r="780" spans="1:20" x14ac:dyDescent="0.3">
      <c r="A780">
        <v>8832488175</v>
      </c>
      <c r="B780" t="s">
        <v>81</v>
      </c>
      <c r="C780" t="s">
        <v>1497</v>
      </c>
      <c r="D780" t="s">
        <v>29</v>
      </c>
      <c r="E780" s="2">
        <v>50688</v>
      </c>
      <c r="F780">
        <f>COUNTIF(deals_closed!D:D,base_salary!A780)</f>
        <v>25</v>
      </c>
      <c r="G780" s="2">
        <f>SUMIF(deals_closed!D:D,calcs!A780,deals_closed!C:C)</f>
        <v>855507</v>
      </c>
      <c r="H780" s="2">
        <f>VLOOKUP(D780,'2018_commission_structure-Start'!$A$21:$I$24,9,FALSE)</f>
        <v>600000</v>
      </c>
      <c r="I780" s="6">
        <f t="shared" si="87"/>
        <v>750000</v>
      </c>
      <c r="J780" s="9">
        <f t="shared" si="88"/>
        <v>900000</v>
      </c>
      <c r="K780" s="9">
        <f t="shared" si="89"/>
        <v>1200000</v>
      </c>
      <c r="L780" s="8">
        <f t="shared" si="84"/>
        <v>1.425845</v>
      </c>
      <c r="M780" t="str">
        <f t="shared" si="85"/>
        <v>125-150%</v>
      </c>
      <c r="N780" s="6">
        <f>MIN(H780,G780)*INDEX('2018_commission_structure-Start'!$A$21:$I$24,MATCH(calcs!$D780,'2018_commission_structure-Start'!$A$21:$A$24,0),MATCH(calcs!N$1,'2018_commission_structure-Start'!$A$21:$I$21,0))</f>
        <v>78000</v>
      </c>
      <c r="O780" s="2">
        <f>IF($G780&gt;H780,MIN($G780-H780,I780-H780)*INDEX('2018_commission_structure-Start'!$A$21:$I$24,MATCH(calcs!$D780,'2018_commission_structure-Start'!$A$21:$A$24,0),MATCH(calcs!O$1,'2018_commission_structure-Start'!$A$21:$I$21,0)),0)</f>
        <v>25500.000000000004</v>
      </c>
      <c r="P780" s="2">
        <f>IF($G780&gt;I780,MIN($G780-I780,J780-I780)*INDEX('2018_commission_structure-Start'!$A$21:$I$24,MATCH(calcs!$D780,'2018_commission_structure-Start'!$A$21:$A$24,0),MATCH(calcs!P$1,'2018_commission_structure-Start'!$A$21:$I$21,0)),0)</f>
        <v>22156.469999999998</v>
      </c>
      <c r="Q780" s="2">
        <f>IF($G780&gt;J780,MIN($G780-J780,K780-J780)*INDEX('2018_commission_structure-Start'!$A$21:$I$24,MATCH(calcs!$D780,'2018_commission_structure-Start'!$A$21:$A$24,0),MATCH(calcs!Q$1,'2018_commission_structure-Start'!$A$21:$I$21,0)),0)</f>
        <v>0</v>
      </c>
      <c r="R780" s="6">
        <f>IF(G780&gt;K780,(G780-K780)*INDEX('2018_commission_structure-Start'!$A$21:$I$24,MATCH(calcs!$D780,'2018_commission_structure-Start'!$A$21:$A$24,0),MATCH(calcs!R$1,'2018_commission_structure-Start'!$A$21:$I$21,0)),0)</f>
        <v>0</v>
      </c>
      <c r="S780" s="6">
        <f t="shared" si="90"/>
        <v>125656.47</v>
      </c>
      <c r="T780" s="6">
        <f t="shared" si="86"/>
        <v>176344.47</v>
      </c>
    </row>
    <row r="781" spans="1:20" x14ac:dyDescent="0.3">
      <c r="A781">
        <v>483886254</v>
      </c>
      <c r="B781" t="s">
        <v>1514</v>
      </c>
      <c r="C781" t="s">
        <v>1515</v>
      </c>
      <c r="D781" t="s">
        <v>7</v>
      </c>
      <c r="E781" s="2">
        <v>58261</v>
      </c>
      <c r="F781">
        <f>COUNTIF(deals_closed!D:D,base_salary!A781)</f>
        <v>26</v>
      </c>
      <c r="G781" s="2">
        <f>SUMIF(deals_closed!D:D,calcs!A781,deals_closed!C:C)</f>
        <v>921445</v>
      </c>
      <c r="H781" s="2">
        <f>VLOOKUP(D781,'2018_commission_structure-Start'!$A$21:$I$24,9,FALSE)</f>
        <v>500000</v>
      </c>
      <c r="I781" s="6">
        <f t="shared" si="87"/>
        <v>625000</v>
      </c>
      <c r="J781" s="9">
        <f t="shared" si="88"/>
        <v>750000</v>
      </c>
      <c r="K781" s="9">
        <f t="shared" si="89"/>
        <v>1000000</v>
      </c>
      <c r="L781" s="8">
        <f t="shared" si="84"/>
        <v>1.8428899999999999</v>
      </c>
      <c r="M781" t="str">
        <f t="shared" si="85"/>
        <v>150-200%</v>
      </c>
      <c r="N781" s="6">
        <f>MIN(H781,G781)*INDEX('2018_commission_structure-Start'!$A$21:$I$24,MATCH(calcs!$D781,'2018_commission_structure-Start'!$A$21:$A$24,0),MATCH(calcs!N$1,'2018_commission_structure-Start'!$A$21:$I$21,0))</f>
        <v>50000</v>
      </c>
      <c r="O781" s="2">
        <f>IF($G781&gt;H781,MIN($G781-H781,I781-H781)*INDEX('2018_commission_structure-Start'!$A$21:$I$24,MATCH(calcs!$D781,'2018_commission_structure-Start'!$A$21:$A$24,0),MATCH(calcs!O$1,'2018_commission_structure-Start'!$A$21:$I$21,0)),0)</f>
        <v>18750</v>
      </c>
      <c r="P781" s="2">
        <f>IF($G781&gt;I781,MIN($G781-I781,J781-I781)*INDEX('2018_commission_structure-Start'!$A$21:$I$24,MATCH(calcs!$D781,'2018_commission_structure-Start'!$A$21:$A$24,0),MATCH(calcs!P$1,'2018_commission_structure-Start'!$A$21:$I$21,0)),0)</f>
        <v>22500</v>
      </c>
      <c r="Q781" s="2">
        <f>IF($G781&gt;J781,MIN($G781-J781,K781-J781)*INDEX('2018_commission_structure-Start'!$A$21:$I$24,MATCH(calcs!$D781,'2018_commission_structure-Start'!$A$21:$A$24,0),MATCH(calcs!Q$1,'2018_commission_structure-Start'!$A$21:$I$21,0)),0)</f>
        <v>37717.9</v>
      </c>
      <c r="R781" s="6">
        <f>IF(G781&gt;K781,(G781-K781)*INDEX('2018_commission_structure-Start'!$A$21:$I$24,MATCH(calcs!$D781,'2018_commission_structure-Start'!$A$21:$A$24,0),MATCH(calcs!R$1,'2018_commission_structure-Start'!$A$21:$I$21,0)),0)</f>
        <v>0</v>
      </c>
      <c r="S781" s="6">
        <f t="shared" si="90"/>
        <v>128967.9</v>
      </c>
      <c r="T781" s="6">
        <f t="shared" si="86"/>
        <v>187228.9</v>
      </c>
    </row>
    <row r="782" spans="1:20" x14ac:dyDescent="0.3">
      <c r="A782">
        <v>8109358470</v>
      </c>
      <c r="B782" t="s">
        <v>1516</v>
      </c>
      <c r="C782" t="s">
        <v>1517</v>
      </c>
      <c r="D782" t="s">
        <v>29</v>
      </c>
      <c r="E782" s="2">
        <v>74649</v>
      </c>
      <c r="F782">
        <f>COUNTIF(deals_closed!D:D,base_salary!A782)</f>
        <v>18</v>
      </c>
      <c r="G782" s="2">
        <f>SUMIF(deals_closed!D:D,calcs!A782,deals_closed!C:C)</f>
        <v>646149</v>
      </c>
      <c r="H782" s="2">
        <f>VLOOKUP(D782,'2018_commission_structure-Start'!$A$21:$I$24,9,FALSE)</f>
        <v>600000</v>
      </c>
      <c r="I782" s="6">
        <f t="shared" si="87"/>
        <v>750000</v>
      </c>
      <c r="J782" s="9">
        <f t="shared" si="88"/>
        <v>900000</v>
      </c>
      <c r="K782" s="9">
        <f t="shared" si="89"/>
        <v>1200000</v>
      </c>
      <c r="L782" s="8">
        <f t="shared" si="84"/>
        <v>1.0769150000000001</v>
      </c>
      <c r="M782" t="str">
        <f t="shared" si="85"/>
        <v>100-125%</v>
      </c>
      <c r="N782" s="6">
        <f>MIN(H782,G782)*INDEX('2018_commission_structure-Start'!$A$21:$I$24,MATCH(calcs!$D782,'2018_commission_structure-Start'!$A$21:$A$24,0),MATCH(calcs!N$1,'2018_commission_structure-Start'!$A$21:$I$21,0))</f>
        <v>78000</v>
      </c>
      <c r="O782" s="2">
        <f>IF($G782&gt;H782,MIN($G782-H782,I782-H782)*INDEX('2018_commission_structure-Start'!$A$21:$I$24,MATCH(calcs!$D782,'2018_commission_structure-Start'!$A$21:$A$24,0),MATCH(calcs!O$1,'2018_commission_structure-Start'!$A$21:$I$21,0)),0)</f>
        <v>7845.3300000000008</v>
      </c>
      <c r="P782" s="2">
        <f>IF($G782&gt;I782,MIN($G782-I782,J782-I782)*INDEX('2018_commission_structure-Start'!$A$21:$I$24,MATCH(calcs!$D782,'2018_commission_structure-Start'!$A$21:$A$24,0),MATCH(calcs!P$1,'2018_commission_structure-Start'!$A$21:$I$21,0)),0)</f>
        <v>0</v>
      </c>
      <c r="Q782" s="2">
        <f>IF($G782&gt;J782,MIN($G782-J782,K782-J782)*INDEX('2018_commission_structure-Start'!$A$21:$I$24,MATCH(calcs!$D782,'2018_commission_structure-Start'!$A$21:$A$24,0),MATCH(calcs!Q$1,'2018_commission_structure-Start'!$A$21:$I$21,0)),0)</f>
        <v>0</v>
      </c>
      <c r="R782" s="6">
        <f>IF(G782&gt;K782,(G782-K782)*INDEX('2018_commission_structure-Start'!$A$21:$I$24,MATCH(calcs!$D782,'2018_commission_structure-Start'!$A$21:$A$24,0),MATCH(calcs!R$1,'2018_commission_structure-Start'!$A$21:$I$21,0)),0)</f>
        <v>0</v>
      </c>
      <c r="S782" s="6">
        <f t="shared" si="90"/>
        <v>85845.33</v>
      </c>
      <c r="T782" s="6">
        <f t="shared" si="86"/>
        <v>160494.33000000002</v>
      </c>
    </row>
    <row r="783" spans="1:20" x14ac:dyDescent="0.3">
      <c r="A783">
        <v>2426144645</v>
      </c>
      <c r="B783" t="s">
        <v>1518</v>
      </c>
      <c r="C783" t="s">
        <v>1519</v>
      </c>
      <c r="D783" t="s">
        <v>7</v>
      </c>
      <c r="E783" s="2">
        <v>32787</v>
      </c>
      <c r="F783">
        <f>COUNTIF(deals_closed!D:D,base_salary!A783)</f>
        <v>18</v>
      </c>
      <c r="G783" s="2">
        <f>SUMIF(deals_closed!D:D,calcs!A783,deals_closed!C:C)</f>
        <v>700912</v>
      </c>
      <c r="H783" s="2">
        <f>VLOOKUP(D783,'2018_commission_structure-Start'!$A$21:$I$24,9,FALSE)</f>
        <v>500000</v>
      </c>
      <c r="I783" s="6">
        <f t="shared" si="87"/>
        <v>625000</v>
      </c>
      <c r="J783" s="9">
        <f t="shared" si="88"/>
        <v>750000</v>
      </c>
      <c r="K783" s="9">
        <f t="shared" si="89"/>
        <v>1000000</v>
      </c>
      <c r="L783" s="8">
        <f t="shared" si="84"/>
        <v>1.401824</v>
      </c>
      <c r="M783" t="str">
        <f t="shared" si="85"/>
        <v>125-150%</v>
      </c>
      <c r="N783" s="6">
        <f>MIN(H783,G783)*INDEX('2018_commission_structure-Start'!$A$21:$I$24,MATCH(calcs!$D783,'2018_commission_structure-Start'!$A$21:$A$24,0),MATCH(calcs!N$1,'2018_commission_structure-Start'!$A$21:$I$21,0))</f>
        <v>50000</v>
      </c>
      <c r="O783" s="2">
        <f>IF($G783&gt;H783,MIN($G783-H783,I783-H783)*INDEX('2018_commission_structure-Start'!$A$21:$I$24,MATCH(calcs!$D783,'2018_commission_structure-Start'!$A$21:$A$24,0),MATCH(calcs!O$1,'2018_commission_structure-Start'!$A$21:$I$21,0)),0)</f>
        <v>18750</v>
      </c>
      <c r="P783" s="2">
        <f>IF($G783&gt;I783,MIN($G783-I783,J783-I783)*INDEX('2018_commission_structure-Start'!$A$21:$I$24,MATCH(calcs!$D783,'2018_commission_structure-Start'!$A$21:$A$24,0),MATCH(calcs!P$1,'2018_commission_structure-Start'!$A$21:$I$21,0)),0)</f>
        <v>13664.16</v>
      </c>
      <c r="Q783" s="2">
        <f>IF($G783&gt;J783,MIN($G783-J783,K783-J783)*INDEX('2018_commission_structure-Start'!$A$21:$I$24,MATCH(calcs!$D783,'2018_commission_structure-Start'!$A$21:$A$24,0),MATCH(calcs!Q$1,'2018_commission_structure-Start'!$A$21:$I$21,0)),0)</f>
        <v>0</v>
      </c>
      <c r="R783" s="6">
        <f>IF(G783&gt;K783,(G783-K783)*INDEX('2018_commission_structure-Start'!$A$21:$I$24,MATCH(calcs!$D783,'2018_commission_structure-Start'!$A$21:$A$24,0),MATCH(calcs!R$1,'2018_commission_structure-Start'!$A$21:$I$21,0)),0)</f>
        <v>0</v>
      </c>
      <c r="S783" s="6">
        <f t="shared" si="90"/>
        <v>82414.16</v>
      </c>
      <c r="T783" s="6">
        <f t="shared" si="86"/>
        <v>115201.16</v>
      </c>
    </row>
    <row r="784" spans="1:20" x14ac:dyDescent="0.3">
      <c r="A784">
        <v>8467388188</v>
      </c>
      <c r="B784" t="s">
        <v>1520</v>
      </c>
      <c r="C784" t="s">
        <v>1521</v>
      </c>
      <c r="D784" t="s">
        <v>29</v>
      </c>
      <c r="E784" s="2">
        <v>60837</v>
      </c>
      <c r="F784">
        <f>COUNTIF(deals_closed!D:D,base_salary!A784)</f>
        <v>14</v>
      </c>
      <c r="G784" s="2">
        <f>SUMIF(deals_closed!D:D,calcs!A784,deals_closed!C:C)</f>
        <v>564088</v>
      </c>
      <c r="H784" s="2">
        <f>VLOOKUP(D784,'2018_commission_structure-Start'!$A$21:$I$24,9,FALSE)</f>
        <v>600000</v>
      </c>
      <c r="I784" s="6">
        <f t="shared" si="87"/>
        <v>750000</v>
      </c>
      <c r="J784" s="9">
        <f t="shared" si="88"/>
        <v>900000</v>
      </c>
      <c r="K784" s="9">
        <f t="shared" si="89"/>
        <v>1200000</v>
      </c>
      <c r="L784" s="8">
        <f t="shared" si="84"/>
        <v>0.94014666666666669</v>
      </c>
      <c r="M784" t="str">
        <f t="shared" si="85"/>
        <v>0-100%</v>
      </c>
      <c r="N784" s="6">
        <f>MIN(H784,G784)*INDEX('2018_commission_structure-Start'!$A$21:$I$24,MATCH(calcs!$D784,'2018_commission_structure-Start'!$A$21:$A$24,0),MATCH(calcs!N$1,'2018_commission_structure-Start'!$A$21:$I$21,0))</f>
        <v>73331.44</v>
      </c>
      <c r="O784" s="2">
        <f>IF($G784&gt;H784,MIN($G784-H784,I784-H784)*INDEX('2018_commission_structure-Start'!$A$21:$I$24,MATCH(calcs!$D784,'2018_commission_structure-Start'!$A$21:$A$24,0),MATCH(calcs!O$1,'2018_commission_structure-Start'!$A$21:$I$21,0)),0)</f>
        <v>0</v>
      </c>
      <c r="P784" s="2">
        <f>IF($G784&gt;I784,MIN($G784-I784,J784-I784)*INDEX('2018_commission_structure-Start'!$A$21:$I$24,MATCH(calcs!$D784,'2018_commission_structure-Start'!$A$21:$A$24,0),MATCH(calcs!P$1,'2018_commission_structure-Start'!$A$21:$I$21,0)),0)</f>
        <v>0</v>
      </c>
      <c r="Q784" s="2">
        <f>IF($G784&gt;J784,MIN($G784-J784,K784-J784)*INDEX('2018_commission_structure-Start'!$A$21:$I$24,MATCH(calcs!$D784,'2018_commission_structure-Start'!$A$21:$A$24,0),MATCH(calcs!Q$1,'2018_commission_structure-Start'!$A$21:$I$21,0)),0)</f>
        <v>0</v>
      </c>
      <c r="R784" s="6">
        <f>IF(G784&gt;K784,(G784-K784)*INDEX('2018_commission_structure-Start'!$A$21:$I$24,MATCH(calcs!$D784,'2018_commission_structure-Start'!$A$21:$A$24,0),MATCH(calcs!R$1,'2018_commission_structure-Start'!$A$21:$I$21,0)),0)</f>
        <v>0</v>
      </c>
      <c r="S784" s="6">
        <f t="shared" si="90"/>
        <v>73331.44</v>
      </c>
      <c r="T784" s="6">
        <f t="shared" si="86"/>
        <v>134168.44</v>
      </c>
    </row>
    <row r="785" spans="1:20" x14ac:dyDescent="0.3">
      <c r="A785">
        <v>3524504531</v>
      </c>
      <c r="B785" t="s">
        <v>1522</v>
      </c>
      <c r="C785" t="s">
        <v>1523</v>
      </c>
      <c r="D785" t="s">
        <v>10</v>
      </c>
      <c r="E785" s="2">
        <v>106058</v>
      </c>
      <c r="F785">
        <f>COUNTIF(deals_closed!D:D,base_salary!A785)</f>
        <v>21</v>
      </c>
      <c r="G785" s="2">
        <f>SUMIF(deals_closed!D:D,calcs!A785,deals_closed!C:C)</f>
        <v>716444</v>
      </c>
      <c r="H785" s="2">
        <f>VLOOKUP(D785,'2018_commission_structure-Start'!$A$21:$I$24,9,FALSE)</f>
        <v>750000</v>
      </c>
      <c r="I785" s="6">
        <f t="shared" si="87"/>
        <v>937500</v>
      </c>
      <c r="J785" s="9">
        <f t="shared" si="88"/>
        <v>1125000</v>
      </c>
      <c r="K785" s="9">
        <f t="shared" si="89"/>
        <v>1500000</v>
      </c>
      <c r="L785" s="8">
        <f t="shared" si="84"/>
        <v>0.9552586666666667</v>
      </c>
      <c r="M785" t="str">
        <f t="shared" si="85"/>
        <v>0-100%</v>
      </c>
      <c r="N785" s="6">
        <f>MIN(H785,G785)*INDEX('2018_commission_structure-Start'!$A$21:$I$24,MATCH(calcs!$D785,'2018_commission_structure-Start'!$A$21:$A$24,0),MATCH(calcs!N$1,'2018_commission_structure-Start'!$A$21:$I$21,0))</f>
        <v>107466.59999999999</v>
      </c>
      <c r="O785" s="2">
        <f>IF($G785&gt;H785,MIN($G785-H785,I785-H785)*INDEX('2018_commission_structure-Start'!$A$21:$I$24,MATCH(calcs!$D785,'2018_commission_structure-Start'!$A$21:$A$24,0),MATCH(calcs!O$1,'2018_commission_structure-Start'!$A$21:$I$21,0)),0)</f>
        <v>0</v>
      </c>
      <c r="P785" s="2">
        <f>IF($G785&gt;I785,MIN($G785-I785,J785-I785)*INDEX('2018_commission_structure-Start'!$A$21:$I$24,MATCH(calcs!$D785,'2018_commission_structure-Start'!$A$21:$A$24,0),MATCH(calcs!P$1,'2018_commission_structure-Start'!$A$21:$I$21,0)),0)</f>
        <v>0</v>
      </c>
      <c r="Q785" s="2">
        <f>IF($G785&gt;J785,MIN($G785-J785,K785-J785)*INDEX('2018_commission_structure-Start'!$A$21:$I$24,MATCH(calcs!$D785,'2018_commission_structure-Start'!$A$21:$A$24,0),MATCH(calcs!Q$1,'2018_commission_structure-Start'!$A$21:$I$21,0)),0)</f>
        <v>0</v>
      </c>
      <c r="R785" s="6">
        <f>IF(G785&gt;K785,(G785-K785)*INDEX('2018_commission_structure-Start'!$A$21:$I$24,MATCH(calcs!$D785,'2018_commission_structure-Start'!$A$21:$A$24,0),MATCH(calcs!R$1,'2018_commission_structure-Start'!$A$21:$I$21,0)),0)</f>
        <v>0</v>
      </c>
      <c r="S785" s="6">
        <f t="shared" si="90"/>
        <v>107466.59999999999</v>
      </c>
      <c r="T785" s="6">
        <f t="shared" si="86"/>
        <v>213524.59999999998</v>
      </c>
    </row>
    <row r="786" spans="1:20" x14ac:dyDescent="0.3">
      <c r="A786">
        <v>6148235056</v>
      </c>
      <c r="B786" t="s">
        <v>1524</v>
      </c>
      <c r="C786" t="s">
        <v>1525</v>
      </c>
      <c r="D786" t="s">
        <v>10</v>
      </c>
      <c r="E786" s="2">
        <v>117912</v>
      </c>
      <c r="F786">
        <f>COUNTIF(deals_closed!D:D,base_salary!A786)</f>
        <v>21</v>
      </c>
      <c r="G786" s="2">
        <f>SUMIF(deals_closed!D:D,calcs!A786,deals_closed!C:C)</f>
        <v>724454</v>
      </c>
      <c r="H786" s="2">
        <f>VLOOKUP(D786,'2018_commission_structure-Start'!$A$21:$I$24,9,FALSE)</f>
        <v>750000</v>
      </c>
      <c r="I786" s="6">
        <f t="shared" si="87"/>
        <v>937500</v>
      </c>
      <c r="J786" s="9">
        <f t="shared" si="88"/>
        <v>1125000</v>
      </c>
      <c r="K786" s="9">
        <f t="shared" si="89"/>
        <v>1500000</v>
      </c>
      <c r="L786" s="8">
        <f t="shared" si="84"/>
        <v>0.96593866666666661</v>
      </c>
      <c r="M786" t="str">
        <f t="shared" si="85"/>
        <v>0-100%</v>
      </c>
      <c r="N786" s="6">
        <f>MIN(H786,G786)*INDEX('2018_commission_structure-Start'!$A$21:$I$24,MATCH(calcs!$D786,'2018_commission_structure-Start'!$A$21:$A$24,0),MATCH(calcs!N$1,'2018_commission_structure-Start'!$A$21:$I$21,0))</f>
        <v>108668.09999999999</v>
      </c>
      <c r="O786" s="2">
        <f>IF($G786&gt;H786,MIN($G786-H786,I786-H786)*INDEX('2018_commission_structure-Start'!$A$21:$I$24,MATCH(calcs!$D786,'2018_commission_structure-Start'!$A$21:$A$24,0),MATCH(calcs!O$1,'2018_commission_structure-Start'!$A$21:$I$21,0)),0)</f>
        <v>0</v>
      </c>
      <c r="P786" s="2">
        <f>IF($G786&gt;I786,MIN($G786-I786,J786-I786)*INDEX('2018_commission_structure-Start'!$A$21:$I$24,MATCH(calcs!$D786,'2018_commission_structure-Start'!$A$21:$A$24,0),MATCH(calcs!P$1,'2018_commission_structure-Start'!$A$21:$I$21,0)),0)</f>
        <v>0</v>
      </c>
      <c r="Q786" s="2">
        <f>IF($G786&gt;J786,MIN($G786-J786,K786-J786)*INDEX('2018_commission_structure-Start'!$A$21:$I$24,MATCH(calcs!$D786,'2018_commission_structure-Start'!$A$21:$A$24,0),MATCH(calcs!Q$1,'2018_commission_structure-Start'!$A$21:$I$21,0)),0)</f>
        <v>0</v>
      </c>
      <c r="R786" s="6">
        <f>IF(G786&gt;K786,(G786-K786)*INDEX('2018_commission_structure-Start'!$A$21:$I$24,MATCH(calcs!$D786,'2018_commission_structure-Start'!$A$21:$A$24,0),MATCH(calcs!R$1,'2018_commission_structure-Start'!$A$21:$I$21,0)),0)</f>
        <v>0</v>
      </c>
      <c r="S786" s="6">
        <f t="shared" si="90"/>
        <v>108668.09999999999</v>
      </c>
      <c r="T786" s="6">
        <f t="shared" si="86"/>
        <v>226580.09999999998</v>
      </c>
    </row>
    <row r="787" spans="1:20" x14ac:dyDescent="0.3">
      <c r="A787">
        <v>1351073265</v>
      </c>
      <c r="B787" t="s">
        <v>1526</v>
      </c>
      <c r="C787" t="s">
        <v>1527</v>
      </c>
      <c r="D787" t="s">
        <v>10</v>
      </c>
      <c r="E787" s="2">
        <v>80670</v>
      </c>
      <c r="F787">
        <f>COUNTIF(deals_closed!D:D,base_salary!A787)</f>
        <v>22</v>
      </c>
      <c r="G787" s="2">
        <f>SUMIF(deals_closed!D:D,calcs!A787,deals_closed!C:C)</f>
        <v>744781</v>
      </c>
      <c r="H787" s="2">
        <f>VLOOKUP(D787,'2018_commission_structure-Start'!$A$21:$I$24,9,FALSE)</f>
        <v>750000</v>
      </c>
      <c r="I787" s="6">
        <f t="shared" si="87"/>
        <v>937500</v>
      </c>
      <c r="J787" s="9">
        <f t="shared" si="88"/>
        <v>1125000</v>
      </c>
      <c r="K787" s="9">
        <f t="shared" si="89"/>
        <v>1500000</v>
      </c>
      <c r="L787" s="8">
        <f t="shared" si="84"/>
        <v>0.99304133333333333</v>
      </c>
      <c r="M787" t="str">
        <f t="shared" si="85"/>
        <v>0-100%</v>
      </c>
      <c r="N787" s="6">
        <f>MIN(H787,G787)*INDEX('2018_commission_structure-Start'!$A$21:$I$24,MATCH(calcs!$D787,'2018_commission_structure-Start'!$A$21:$A$24,0),MATCH(calcs!N$1,'2018_commission_structure-Start'!$A$21:$I$21,0))</f>
        <v>111717.15</v>
      </c>
      <c r="O787" s="2">
        <f>IF($G787&gt;H787,MIN($G787-H787,I787-H787)*INDEX('2018_commission_structure-Start'!$A$21:$I$24,MATCH(calcs!$D787,'2018_commission_structure-Start'!$A$21:$A$24,0),MATCH(calcs!O$1,'2018_commission_structure-Start'!$A$21:$I$21,0)),0)</f>
        <v>0</v>
      </c>
      <c r="P787" s="2">
        <f>IF($G787&gt;I787,MIN($G787-I787,J787-I787)*INDEX('2018_commission_structure-Start'!$A$21:$I$24,MATCH(calcs!$D787,'2018_commission_structure-Start'!$A$21:$A$24,0),MATCH(calcs!P$1,'2018_commission_structure-Start'!$A$21:$I$21,0)),0)</f>
        <v>0</v>
      </c>
      <c r="Q787" s="2">
        <f>IF($G787&gt;J787,MIN($G787-J787,K787-J787)*INDEX('2018_commission_structure-Start'!$A$21:$I$24,MATCH(calcs!$D787,'2018_commission_structure-Start'!$A$21:$A$24,0),MATCH(calcs!Q$1,'2018_commission_structure-Start'!$A$21:$I$21,0)),0)</f>
        <v>0</v>
      </c>
      <c r="R787" s="6">
        <f>IF(G787&gt;K787,(G787-K787)*INDEX('2018_commission_structure-Start'!$A$21:$I$24,MATCH(calcs!$D787,'2018_commission_structure-Start'!$A$21:$A$24,0),MATCH(calcs!R$1,'2018_commission_structure-Start'!$A$21:$I$21,0)),0)</f>
        <v>0</v>
      </c>
      <c r="S787" s="6">
        <f t="shared" si="90"/>
        <v>111717.15</v>
      </c>
      <c r="T787" s="6">
        <f t="shared" si="86"/>
        <v>192387.15</v>
      </c>
    </row>
    <row r="788" spans="1:20" x14ac:dyDescent="0.3">
      <c r="A788">
        <v>1892125439</v>
      </c>
      <c r="B788" t="s">
        <v>600</v>
      </c>
      <c r="C788" t="s">
        <v>1528</v>
      </c>
      <c r="D788" t="s">
        <v>10</v>
      </c>
      <c r="E788" s="2">
        <v>95373</v>
      </c>
      <c r="F788">
        <f>COUNTIF(deals_closed!D:D,base_salary!A788)</f>
        <v>31</v>
      </c>
      <c r="G788" s="2">
        <f>SUMIF(deals_closed!D:D,calcs!A788,deals_closed!C:C)</f>
        <v>1143315</v>
      </c>
      <c r="H788" s="2">
        <f>VLOOKUP(D788,'2018_commission_structure-Start'!$A$21:$I$24,9,FALSE)</f>
        <v>750000</v>
      </c>
      <c r="I788" s="6">
        <f t="shared" si="87"/>
        <v>937500</v>
      </c>
      <c r="J788" s="9">
        <f t="shared" si="88"/>
        <v>1125000</v>
      </c>
      <c r="K788" s="9">
        <f t="shared" si="89"/>
        <v>1500000</v>
      </c>
      <c r="L788" s="8">
        <f t="shared" si="84"/>
        <v>1.5244200000000001</v>
      </c>
      <c r="M788" t="str">
        <f t="shared" si="85"/>
        <v>150-200%</v>
      </c>
      <c r="N788" s="6">
        <f>MIN(H788,G788)*INDEX('2018_commission_structure-Start'!$A$21:$I$24,MATCH(calcs!$D788,'2018_commission_structure-Start'!$A$21:$A$24,0),MATCH(calcs!N$1,'2018_commission_structure-Start'!$A$21:$I$21,0))</f>
        <v>112500</v>
      </c>
      <c r="O788" s="2">
        <f>IF($G788&gt;H788,MIN($G788-H788,I788-H788)*INDEX('2018_commission_structure-Start'!$A$21:$I$24,MATCH(calcs!$D788,'2018_commission_structure-Start'!$A$21:$A$24,0),MATCH(calcs!O$1,'2018_commission_structure-Start'!$A$21:$I$21,0)),0)</f>
        <v>35625</v>
      </c>
      <c r="P788" s="2">
        <f>IF($G788&gt;I788,MIN($G788-I788,J788-I788)*INDEX('2018_commission_structure-Start'!$A$21:$I$24,MATCH(calcs!$D788,'2018_commission_structure-Start'!$A$21:$A$24,0),MATCH(calcs!P$1,'2018_commission_structure-Start'!$A$21:$I$21,0)),0)</f>
        <v>43125</v>
      </c>
      <c r="Q788" s="2">
        <f>IF($G788&gt;J788,MIN($G788-J788,K788-J788)*INDEX('2018_commission_structure-Start'!$A$21:$I$24,MATCH(calcs!$D788,'2018_commission_structure-Start'!$A$21:$A$24,0),MATCH(calcs!Q$1,'2018_commission_structure-Start'!$A$21:$I$21,0)),0)</f>
        <v>5494.5</v>
      </c>
      <c r="R788" s="6">
        <f>IF(G788&gt;K788,(G788-K788)*INDEX('2018_commission_structure-Start'!$A$21:$I$24,MATCH(calcs!$D788,'2018_commission_structure-Start'!$A$21:$A$24,0),MATCH(calcs!R$1,'2018_commission_structure-Start'!$A$21:$I$21,0)),0)</f>
        <v>0</v>
      </c>
      <c r="S788" s="6">
        <f t="shared" si="90"/>
        <v>196744.5</v>
      </c>
      <c r="T788" s="6">
        <f t="shared" si="86"/>
        <v>292117.5</v>
      </c>
    </row>
    <row r="789" spans="1:20" x14ac:dyDescent="0.3">
      <c r="A789">
        <v>37593587</v>
      </c>
      <c r="B789" t="s">
        <v>1529</v>
      </c>
      <c r="C789" t="s">
        <v>1530</v>
      </c>
      <c r="D789" t="s">
        <v>10</v>
      </c>
      <c r="E789" s="2">
        <v>112138</v>
      </c>
      <c r="F789">
        <f>COUNTIF(deals_closed!D:D,base_salary!A789)</f>
        <v>21</v>
      </c>
      <c r="G789" s="2">
        <f>SUMIF(deals_closed!D:D,calcs!A789,deals_closed!C:C)</f>
        <v>697983</v>
      </c>
      <c r="H789" s="2">
        <f>VLOOKUP(D789,'2018_commission_structure-Start'!$A$21:$I$24,9,FALSE)</f>
        <v>750000</v>
      </c>
      <c r="I789" s="6">
        <f t="shared" si="87"/>
        <v>937500</v>
      </c>
      <c r="J789" s="9">
        <f t="shared" si="88"/>
        <v>1125000</v>
      </c>
      <c r="K789" s="9">
        <f t="shared" si="89"/>
        <v>1500000</v>
      </c>
      <c r="L789" s="8">
        <f t="shared" si="84"/>
        <v>0.93064400000000003</v>
      </c>
      <c r="M789" t="str">
        <f t="shared" si="85"/>
        <v>0-100%</v>
      </c>
      <c r="N789" s="6">
        <f>MIN(H789,G789)*INDEX('2018_commission_structure-Start'!$A$21:$I$24,MATCH(calcs!$D789,'2018_commission_structure-Start'!$A$21:$A$24,0),MATCH(calcs!N$1,'2018_commission_structure-Start'!$A$21:$I$21,0))</f>
        <v>104697.45</v>
      </c>
      <c r="O789" s="2">
        <f>IF($G789&gt;H789,MIN($G789-H789,I789-H789)*INDEX('2018_commission_structure-Start'!$A$21:$I$24,MATCH(calcs!$D789,'2018_commission_structure-Start'!$A$21:$A$24,0),MATCH(calcs!O$1,'2018_commission_structure-Start'!$A$21:$I$21,0)),0)</f>
        <v>0</v>
      </c>
      <c r="P789" s="2">
        <f>IF($G789&gt;I789,MIN($G789-I789,J789-I789)*INDEX('2018_commission_structure-Start'!$A$21:$I$24,MATCH(calcs!$D789,'2018_commission_structure-Start'!$A$21:$A$24,0),MATCH(calcs!P$1,'2018_commission_structure-Start'!$A$21:$I$21,0)),0)</f>
        <v>0</v>
      </c>
      <c r="Q789" s="2">
        <f>IF($G789&gt;J789,MIN($G789-J789,K789-J789)*INDEX('2018_commission_structure-Start'!$A$21:$I$24,MATCH(calcs!$D789,'2018_commission_structure-Start'!$A$21:$A$24,0),MATCH(calcs!Q$1,'2018_commission_structure-Start'!$A$21:$I$21,0)),0)</f>
        <v>0</v>
      </c>
      <c r="R789" s="6">
        <f>IF(G789&gt;K789,(G789-K789)*INDEX('2018_commission_structure-Start'!$A$21:$I$24,MATCH(calcs!$D789,'2018_commission_structure-Start'!$A$21:$A$24,0),MATCH(calcs!R$1,'2018_commission_structure-Start'!$A$21:$I$21,0)),0)</f>
        <v>0</v>
      </c>
      <c r="S789" s="6">
        <f t="shared" si="90"/>
        <v>104697.45</v>
      </c>
      <c r="T789" s="6">
        <f t="shared" si="86"/>
        <v>216835.45</v>
      </c>
    </row>
    <row r="790" spans="1:20" x14ac:dyDescent="0.3">
      <c r="A790">
        <v>5675852751</v>
      </c>
      <c r="B790" t="s">
        <v>1531</v>
      </c>
      <c r="C790" t="s">
        <v>130</v>
      </c>
      <c r="D790" t="s">
        <v>7</v>
      </c>
      <c r="E790" s="2">
        <v>62435</v>
      </c>
      <c r="F790">
        <f>COUNTIF(deals_closed!D:D,base_salary!A790)</f>
        <v>16</v>
      </c>
      <c r="G790" s="2">
        <f>SUMIF(deals_closed!D:D,calcs!A790,deals_closed!C:C)</f>
        <v>637937</v>
      </c>
      <c r="H790" s="2">
        <f>VLOOKUP(D790,'2018_commission_structure-Start'!$A$21:$I$24,9,FALSE)</f>
        <v>500000</v>
      </c>
      <c r="I790" s="6">
        <f t="shared" si="87"/>
        <v>625000</v>
      </c>
      <c r="J790" s="9">
        <f t="shared" si="88"/>
        <v>750000</v>
      </c>
      <c r="K790" s="9">
        <f t="shared" si="89"/>
        <v>1000000</v>
      </c>
      <c r="L790" s="8">
        <f t="shared" si="84"/>
        <v>1.275874</v>
      </c>
      <c r="M790" t="str">
        <f t="shared" si="85"/>
        <v>125-150%</v>
      </c>
      <c r="N790" s="6">
        <f>MIN(H790,G790)*INDEX('2018_commission_structure-Start'!$A$21:$I$24,MATCH(calcs!$D790,'2018_commission_structure-Start'!$A$21:$A$24,0),MATCH(calcs!N$1,'2018_commission_structure-Start'!$A$21:$I$21,0))</f>
        <v>50000</v>
      </c>
      <c r="O790" s="2">
        <f>IF($G790&gt;H790,MIN($G790-H790,I790-H790)*INDEX('2018_commission_structure-Start'!$A$21:$I$24,MATCH(calcs!$D790,'2018_commission_structure-Start'!$A$21:$A$24,0),MATCH(calcs!O$1,'2018_commission_structure-Start'!$A$21:$I$21,0)),0)</f>
        <v>18750</v>
      </c>
      <c r="P790" s="2">
        <f>IF($G790&gt;I790,MIN($G790-I790,J790-I790)*INDEX('2018_commission_structure-Start'!$A$21:$I$24,MATCH(calcs!$D790,'2018_commission_structure-Start'!$A$21:$A$24,0),MATCH(calcs!P$1,'2018_commission_structure-Start'!$A$21:$I$21,0)),0)</f>
        <v>2328.66</v>
      </c>
      <c r="Q790" s="2">
        <f>IF($G790&gt;J790,MIN($G790-J790,K790-J790)*INDEX('2018_commission_structure-Start'!$A$21:$I$24,MATCH(calcs!$D790,'2018_commission_structure-Start'!$A$21:$A$24,0),MATCH(calcs!Q$1,'2018_commission_structure-Start'!$A$21:$I$21,0)),0)</f>
        <v>0</v>
      </c>
      <c r="R790" s="6">
        <f>IF(G790&gt;K790,(G790-K790)*INDEX('2018_commission_structure-Start'!$A$21:$I$24,MATCH(calcs!$D790,'2018_commission_structure-Start'!$A$21:$A$24,0),MATCH(calcs!R$1,'2018_commission_structure-Start'!$A$21:$I$21,0)),0)</f>
        <v>0</v>
      </c>
      <c r="S790" s="6">
        <f t="shared" si="90"/>
        <v>71078.66</v>
      </c>
      <c r="T790" s="6">
        <f t="shared" si="86"/>
        <v>133513.66</v>
      </c>
    </row>
    <row r="791" spans="1:20" x14ac:dyDescent="0.3">
      <c r="A791">
        <v>8370379001</v>
      </c>
      <c r="B791" t="s">
        <v>1532</v>
      </c>
      <c r="C791" t="s">
        <v>1533</v>
      </c>
      <c r="D791" t="s">
        <v>7</v>
      </c>
      <c r="E791" s="2">
        <v>57499</v>
      </c>
      <c r="F791">
        <f>COUNTIF(deals_closed!D:D,base_salary!A791)</f>
        <v>27</v>
      </c>
      <c r="G791" s="2">
        <f>SUMIF(deals_closed!D:D,calcs!A791,deals_closed!C:C)</f>
        <v>942255</v>
      </c>
      <c r="H791" s="2">
        <f>VLOOKUP(D791,'2018_commission_structure-Start'!$A$21:$I$24,9,FALSE)</f>
        <v>500000</v>
      </c>
      <c r="I791" s="6">
        <f t="shared" si="87"/>
        <v>625000</v>
      </c>
      <c r="J791" s="9">
        <f t="shared" si="88"/>
        <v>750000</v>
      </c>
      <c r="K791" s="9">
        <f t="shared" si="89"/>
        <v>1000000</v>
      </c>
      <c r="L791" s="8">
        <f t="shared" si="84"/>
        <v>1.8845099999999999</v>
      </c>
      <c r="M791" t="str">
        <f t="shared" si="85"/>
        <v>150-200%</v>
      </c>
      <c r="N791" s="6">
        <f>MIN(H791,G791)*INDEX('2018_commission_structure-Start'!$A$21:$I$24,MATCH(calcs!$D791,'2018_commission_structure-Start'!$A$21:$A$24,0),MATCH(calcs!N$1,'2018_commission_structure-Start'!$A$21:$I$21,0))</f>
        <v>50000</v>
      </c>
      <c r="O791" s="2">
        <f>IF($G791&gt;H791,MIN($G791-H791,I791-H791)*INDEX('2018_commission_structure-Start'!$A$21:$I$24,MATCH(calcs!$D791,'2018_commission_structure-Start'!$A$21:$A$24,0),MATCH(calcs!O$1,'2018_commission_structure-Start'!$A$21:$I$21,0)),0)</f>
        <v>18750</v>
      </c>
      <c r="P791" s="2">
        <f>IF($G791&gt;I791,MIN($G791-I791,J791-I791)*INDEX('2018_commission_structure-Start'!$A$21:$I$24,MATCH(calcs!$D791,'2018_commission_structure-Start'!$A$21:$A$24,0),MATCH(calcs!P$1,'2018_commission_structure-Start'!$A$21:$I$21,0)),0)</f>
        <v>22500</v>
      </c>
      <c r="Q791" s="2">
        <f>IF($G791&gt;J791,MIN($G791-J791,K791-J791)*INDEX('2018_commission_structure-Start'!$A$21:$I$24,MATCH(calcs!$D791,'2018_commission_structure-Start'!$A$21:$A$24,0),MATCH(calcs!Q$1,'2018_commission_structure-Start'!$A$21:$I$21,0)),0)</f>
        <v>42296.1</v>
      </c>
      <c r="R791" s="6">
        <f>IF(G791&gt;K791,(G791-K791)*INDEX('2018_commission_structure-Start'!$A$21:$I$24,MATCH(calcs!$D791,'2018_commission_structure-Start'!$A$21:$A$24,0),MATCH(calcs!R$1,'2018_commission_structure-Start'!$A$21:$I$21,0)),0)</f>
        <v>0</v>
      </c>
      <c r="S791" s="6">
        <f t="shared" si="90"/>
        <v>133546.1</v>
      </c>
      <c r="T791" s="6">
        <f t="shared" si="86"/>
        <v>191045.1</v>
      </c>
    </row>
    <row r="792" spans="1:20" x14ac:dyDescent="0.3">
      <c r="A792">
        <v>1888252693</v>
      </c>
      <c r="B792" t="s">
        <v>1534</v>
      </c>
      <c r="C792" t="s">
        <v>1535</v>
      </c>
      <c r="D792" t="s">
        <v>29</v>
      </c>
      <c r="E792" s="2">
        <v>65975</v>
      </c>
      <c r="F792">
        <f>COUNTIF(deals_closed!D:D,base_salary!A792)</f>
        <v>24</v>
      </c>
      <c r="G792" s="2">
        <f>SUMIF(deals_closed!D:D,calcs!A792,deals_closed!C:C)</f>
        <v>920165</v>
      </c>
      <c r="H792" s="2">
        <f>VLOOKUP(D792,'2018_commission_structure-Start'!$A$21:$I$24,9,FALSE)</f>
        <v>600000</v>
      </c>
      <c r="I792" s="6">
        <f t="shared" si="87"/>
        <v>750000</v>
      </c>
      <c r="J792" s="9">
        <f t="shared" si="88"/>
        <v>900000</v>
      </c>
      <c r="K792" s="9">
        <f t="shared" si="89"/>
        <v>1200000</v>
      </c>
      <c r="L792" s="8">
        <f t="shared" si="84"/>
        <v>1.5336083333333332</v>
      </c>
      <c r="M792" t="str">
        <f t="shared" si="85"/>
        <v>150-200%</v>
      </c>
      <c r="N792" s="6">
        <f>MIN(H792,G792)*INDEX('2018_commission_structure-Start'!$A$21:$I$24,MATCH(calcs!$D792,'2018_commission_structure-Start'!$A$21:$A$24,0),MATCH(calcs!N$1,'2018_commission_structure-Start'!$A$21:$I$21,0))</f>
        <v>78000</v>
      </c>
      <c r="O792" s="2">
        <f>IF($G792&gt;H792,MIN($G792-H792,I792-H792)*INDEX('2018_commission_structure-Start'!$A$21:$I$24,MATCH(calcs!$D792,'2018_commission_structure-Start'!$A$21:$A$24,0),MATCH(calcs!O$1,'2018_commission_structure-Start'!$A$21:$I$21,0)),0)</f>
        <v>25500.000000000004</v>
      </c>
      <c r="P792" s="2">
        <f>IF($G792&gt;I792,MIN($G792-I792,J792-I792)*INDEX('2018_commission_structure-Start'!$A$21:$I$24,MATCH(calcs!$D792,'2018_commission_structure-Start'!$A$21:$A$24,0),MATCH(calcs!P$1,'2018_commission_structure-Start'!$A$21:$I$21,0)),0)</f>
        <v>31500</v>
      </c>
      <c r="Q792" s="2">
        <f>IF($G792&gt;J792,MIN($G792-J792,K792-J792)*INDEX('2018_commission_structure-Start'!$A$21:$I$24,MATCH(calcs!$D792,'2018_commission_structure-Start'!$A$21:$A$24,0),MATCH(calcs!Q$1,'2018_commission_structure-Start'!$A$21:$I$21,0)),0)</f>
        <v>5242.9000000000005</v>
      </c>
      <c r="R792" s="6">
        <f>IF(G792&gt;K792,(G792-K792)*INDEX('2018_commission_structure-Start'!$A$21:$I$24,MATCH(calcs!$D792,'2018_commission_structure-Start'!$A$21:$A$24,0),MATCH(calcs!R$1,'2018_commission_structure-Start'!$A$21:$I$21,0)),0)</f>
        <v>0</v>
      </c>
      <c r="S792" s="6">
        <f t="shared" si="90"/>
        <v>140242.9</v>
      </c>
      <c r="T792" s="6">
        <f t="shared" si="86"/>
        <v>206217.9</v>
      </c>
    </row>
    <row r="793" spans="1:20" x14ac:dyDescent="0.3">
      <c r="A793">
        <v>6894004730</v>
      </c>
      <c r="B793" t="s">
        <v>1536</v>
      </c>
      <c r="C793" t="s">
        <v>1537</v>
      </c>
      <c r="D793" t="s">
        <v>7</v>
      </c>
      <c r="E793" s="2">
        <v>41307</v>
      </c>
      <c r="F793">
        <f>COUNTIF(deals_closed!D:D,base_salary!A793)</f>
        <v>20</v>
      </c>
      <c r="G793" s="2">
        <f>SUMIF(deals_closed!D:D,calcs!A793,deals_closed!C:C)</f>
        <v>822111</v>
      </c>
      <c r="H793" s="2">
        <f>VLOOKUP(D793,'2018_commission_structure-Start'!$A$21:$I$24,9,FALSE)</f>
        <v>500000</v>
      </c>
      <c r="I793" s="6">
        <f t="shared" si="87"/>
        <v>625000</v>
      </c>
      <c r="J793" s="9">
        <f t="shared" si="88"/>
        <v>750000</v>
      </c>
      <c r="K793" s="9">
        <f t="shared" si="89"/>
        <v>1000000</v>
      </c>
      <c r="L793" s="8">
        <f t="shared" si="84"/>
        <v>1.6442220000000001</v>
      </c>
      <c r="M793" t="str">
        <f t="shared" si="85"/>
        <v>150-200%</v>
      </c>
      <c r="N793" s="6">
        <f>MIN(H793,G793)*INDEX('2018_commission_structure-Start'!$A$21:$I$24,MATCH(calcs!$D793,'2018_commission_structure-Start'!$A$21:$A$24,0),MATCH(calcs!N$1,'2018_commission_structure-Start'!$A$21:$I$21,0))</f>
        <v>50000</v>
      </c>
      <c r="O793" s="2">
        <f>IF($G793&gt;H793,MIN($G793-H793,I793-H793)*INDEX('2018_commission_structure-Start'!$A$21:$I$24,MATCH(calcs!$D793,'2018_commission_structure-Start'!$A$21:$A$24,0),MATCH(calcs!O$1,'2018_commission_structure-Start'!$A$21:$I$21,0)),0)</f>
        <v>18750</v>
      </c>
      <c r="P793" s="2">
        <f>IF($G793&gt;I793,MIN($G793-I793,J793-I793)*INDEX('2018_commission_structure-Start'!$A$21:$I$24,MATCH(calcs!$D793,'2018_commission_structure-Start'!$A$21:$A$24,0),MATCH(calcs!P$1,'2018_commission_structure-Start'!$A$21:$I$21,0)),0)</f>
        <v>22500</v>
      </c>
      <c r="Q793" s="2">
        <f>IF($G793&gt;J793,MIN($G793-J793,K793-J793)*INDEX('2018_commission_structure-Start'!$A$21:$I$24,MATCH(calcs!$D793,'2018_commission_structure-Start'!$A$21:$A$24,0),MATCH(calcs!Q$1,'2018_commission_structure-Start'!$A$21:$I$21,0)),0)</f>
        <v>15864.42</v>
      </c>
      <c r="R793" s="6">
        <f>IF(G793&gt;K793,(G793-K793)*INDEX('2018_commission_structure-Start'!$A$21:$I$24,MATCH(calcs!$D793,'2018_commission_structure-Start'!$A$21:$A$24,0),MATCH(calcs!R$1,'2018_commission_structure-Start'!$A$21:$I$21,0)),0)</f>
        <v>0</v>
      </c>
      <c r="S793" s="6">
        <f t="shared" si="90"/>
        <v>107114.42</v>
      </c>
      <c r="T793" s="6">
        <f t="shared" si="86"/>
        <v>148421.41999999998</v>
      </c>
    </row>
    <row r="794" spans="1:20" x14ac:dyDescent="0.3">
      <c r="A794">
        <v>5293354957</v>
      </c>
      <c r="B794" t="s">
        <v>1538</v>
      </c>
      <c r="C794" t="s">
        <v>1539</v>
      </c>
      <c r="D794" t="s">
        <v>10</v>
      </c>
      <c r="E794" s="2">
        <v>122090</v>
      </c>
      <c r="F794">
        <f>COUNTIF(deals_closed!D:D,base_salary!A794)</f>
        <v>25</v>
      </c>
      <c r="G794" s="2">
        <f>SUMIF(deals_closed!D:D,calcs!A794,deals_closed!C:C)</f>
        <v>1063967</v>
      </c>
      <c r="H794" s="2">
        <f>VLOOKUP(D794,'2018_commission_structure-Start'!$A$21:$I$24,9,FALSE)</f>
        <v>750000</v>
      </c>
      <c r="I794" s="6">
        <f t="shared" si="87"/>
        <v>937500</v>
      </c>
      <c r="J794" s="9">
        <f t="shared" si="88"/>
        <v>1125000</v>
      </c>
      <c r="K794" s="9">
        <f t="shared" si="89"/>
        <v>1500000</v>
      </c>
      <c r="L794" s="8">
        <f t="shared" si="84"/>
        <v>1.4186226666666666</v>
      </c>
      <c r="M794" t="str">
        <f t="shared" si="85"/>
        <v>125-150%</v>
      </c>
      <c r="N794" s="6">
        <f>MIN(H794,G794)*INDEX('2018_commission_structure-Start'!$A$21:$I$24,MATCH(calcs!$D794,'2018_commission_structure-Start'!$A$21:$A$24,0),MATCH(calcs!N$1,'2018_commission_structure-Start'!$A$21:$I$21,0))</f>
        <v>112500</v>
      </c>
      <c r="O794" s="2">
        <f>IF($G794&gt;H794,MIN($G794-H794,I794-H794)*INDEX('2018_commission_structure-Start'!$A$21:$I$24,MATCH(calcs!$D794,'2018_commission_structure-Start'!$A$21:$A$24,0),MATCH(calcs!O$1,'2018_commission_structure-Start'!$A$21:$I$21,0)),0)</f>
        <v>35625</v>
      </c>
      <c r="P794" s="2">
        <f>IF($G794&gt;I794,MIN($G794-I794,J794-I794)*INDEX('2018_commission_structure-Start'!$A$21:$I$24,MATCH(calcs!$D794,'2018_commission_structure-Start'!$A$21:$A$24,0),MATCH(calcs!P$1,'2018_commission_structure-Start'!$A$21:$I$21,0)),0)</f>
        <v>29087.41</v>
      </c>
      <c r="Q794" s="2">
        <f>IF($G794&gt;J794,MIN($G794-J794,K794-J794)*INDEX('2018_commission_structure-Start'!$A$21:$I$24,MATCH(calcs!$D794,'2018_commission_structure-Start'!$A$21:$A$24,0),MATCH(calcs!Q$1,'2018_commission_structure-Start'!$A$21:$I$21,0)),0)</f>
        <v>0</v>
      </c>
      <c r="R794" s="6">
        <f>IF(G794&gt;K794,(G794-K794)*INDEX('2018_commission_structure-Start'!$A$21:$I$24,MATCH(calcs!$D794,'2018_commission_structure-Start'!$A$21:$A$24,0),MATCH(calcs!R$1,'2018_commission_structure-Start'!$A$21:$I$21,0)),0)</f>
        <v>0</v>
      </c>
      <c r="S794" s="6">
        <f t="shared" si="90"/>
        <v>177212.41</v>
      </c>
      <c r="T794" s="6">
        <f t="shared" si="86"/>
        <v>299302.41000000003</v>
      </c>
    </row>
    <row r="795" spans="1:20" x14ac:dyDescent="0.3">
      <c r="A795">
        <v>3129526900</v>
      </c>
      <c r="B795" t="s">
        <v>1540</v>
      </c>
      <c r="C795" t="s">
        <v>1541</v>
      </c>
      <c r="D795" t="s">
        <v>29</v>
      </c>
      <c r="E795" s="2">
        <v>57123</v>
      </c>
      <c r="F795">
        <f>COUNTIF(deals_closed!D:D,base_salary!A795)</f>
        <v>23</v>
      </c>
      <c r="G795" s="2">
        <f>SUMIF(deals_closed!D:D,calcs!A795,deals_closed!C:C)</f>
        <v>662269</v>
      </c>
      <c r="H795" s="2">
        <f>VLOOKUP(D795,'2018_commission_structure-Start'!$A$21:$I$24,9,FALSE)</f>
        <v>600000</v>
      </c>
      <c r="I795" s="6">
        <f t="shared" si="87"/>
        <v>750000</v>
      </c>
      <c r="J795" s="9">
        <f t="shared" si="88"/>
        <v>900000</v>
      </c>
      <c r="K795" s="9">
        <f t="shared" si="89"/>
        <v>1200000</v>
      </c>
      <c r="L795" s="8">
        <f t="shared" si="84"/>
        <v>1.1037816666666667</v>
      </c>
      <c r="M795" t="str">
        <f t="shared" si="85"/>
        <v>100-125%</v>
      </c>
      <c r="N795" s="6">
        <f>MIN(H795,G795)*INDEX('2018_commission_structure-Start'!$A$21:$I$24,MATCH(calcs!$D795,'2018_commission_structure-Start'!$A$21:$A$24,0),MATCH(calcs!N$1,'2018_commission_structure-Start'!$A$21:$I$21,0))</f>
        <v>78000</v>
      </c>
      <c r="O795" s="2">
        <f>IF($G795&gt;H795,MIN($G795-H795,I795-H795)*INDEX('2018_commission_structure-Start'!$A$21:$I$24,MATCH(calcs!$D795,'2018_commission_structure-Start'!$A$21:$A$24,0),MATCH(calcs!O$1,'2018_commission_structure-Start'!$A$21:$I$21,0)),0)</f>
        <v>10585.730000000001</v>
      </c>
      <c r="P795" s="2">
        <f>IF($G795&gt;I795,MIN($G795-I795,J795-I795)*INDEX('2018_commission_structure-Start'!$A$21:$I$24,MATCH(calcs!$D795,'2018_commission_structure-Start'!$A$21:$A$24,0),MATCH(calcs!P$1,'2018_commission_structure-Start'!$A$21:$I$21,0)),0)</f>
        <v>0</v>
      </c>
      <c r="Q795" s="2">
        <f>IF($G795&gt;J795,MIN($G795-J795,K795-J795)*INDEX('2018_commission_structure-Start'!$A$21:$I$24,MATCH(calcs!$D795,'2018_commission_structure-Start'!$A$21:$A$24,0),MATCH(calcs!Q$1,'2018_commission_structure-Start'!$A$21:$I$21,0)),0)</f>
        <v>0</v>
      </c>
      <c r="R795" s="6">
        <f>IF(G795&gt;K795,(G795-K795)*INDEX('2018_commission_structure-Start'!$A$21:$I$24,MATCH(calcs!$D795,'2018_commission_structure-Start'!$A$21:$A$24,0),MATCH(calcs!R$1,'2018_commission_structure-Start'!$A$21:$I$21,0)),0)</f>
        <v>0</v>
      </c>
      <c r="S795" s="6">
        <f t="shared" si="90"/>
        <v>88585.73</v>
      </c>
      <c r="T795" s="6">
        <f t="shared" si="86"/>
        <v>145708.72999999998</v>
      </c>
    </row>
    <row r="796" spans="1:20" x14ac:dyDescent="0.3">
      <c r="A796">
        <v>278558984</v>
      </c>
      <c r="B796" t="s">
        <v>1542</v>
      </c>
      <c r="C796" t="s">
        <v>1543</v>
      </c>
      <c r="D796" t="s">
        <v>29</v>
      </c>
      <c r="E796" s="2">
        <v>62792</v>
      </c>
      <c r="F796">
        <f>COUNTIF(deals_closed!D:D,base_salary!A796)</f>
        <v>12</v>
      </c>
      <c r="G796" s="2">
        <f>SUMIF(deals_closed!D:D,calcs!A796,deals_closed!C:C)</f>
        <v>435921</v>
      </c>
      <c r="H796" s="2">
        <f>VLOOKUP(D796,'2018_commission_structure-Start'!$A$21:$I$24,9,FALSE)</f>
        <v>600000</v>
      </c>
      <c r="I796" s="6">
        <f t="shared" si="87"/>
        <v>750000</v>
      </c>
      <c r="J796" s="9">
        <f t="shared" si="88"/>
        <v>900000</v>
      </c>
      <c r="K796" s="9">
        <f t="shared" si="89"/>
        <v>1200000</v>
      </c>
      <c r="L796" s="8">
        <f t="shared" si="84"/>
        <v>0.72653500000000004</v>
      </c>
      <c r="M796" t="str">
        <f t="shared" si="85"/>
        <v>0-100%</v>
      </c>
      <c r="N796" s="6">
        <f>MIN(H796,G796)*INDEX('2018_commission_structure-Start'!$A$21:$I$24,MATCH(calcs!$D796,'2018_commission_structure-Start'!$A$21:$A$24,0),MATCH(calcs!N$1,'2018_commission_structure-Start'!$A$21:$I$21,0))</f>
        <v>56669.73</v>
      </c>
      <c r="O796" s="2">
        <f>IF($G796&gt;H796,MIN($G796-H796,I796-H796)*INDEX('2018_commission_structure-Start'!$A$21:$I$24,MATCH(calcs!$D796,'2018_commission_structure-Start'!$A$21:$A$24,0),MATCH(calcs!O$1,'2018_commission_structure-Start'!$A$21:$I$21,0)),0)</f>
        <v>0</v>
      </c>
      <c r="P796" s="2">
        <f>IF($G796&gt;I796,MIN($G796-I796,J796-I796)*INDEX('2018_commission_structure-Start'!$A$21:$I$24,MATCH(calcs!$D796,'2018_commission_structure-Start'!$A$21:$A$24,0),MATCH(calcs!P$1,'2018_commission_structure-Start'!$A$21:$I$21,0)),0)</f>
        <v>0</v>
      </c>
      <c r="Q796" s="2">
        <f>IF($G796&gt;J796,MIN($G796-J796,K796-J796)*INDEX('2018_commission_structure-Start'!$A$21:$I$24,MATCH(calcs!$D796,'2018_commission_structure-Start'!$A$21:$A$24,0),MATCH(calcs!Q$1,'2018_commission_structure-Start'!$A$21:$I$21,0)),0)</f>
        <v>0</v>
      </c>
      <c r="R796" s="6">
        <f>IF(G796&gt;K796,(G796-K796)*INDEX('2018_commission_structure-Start'!$A$21:$I$24,MATCH(calcs!$D796,'2018_commission_structure-Start'!$A$21:$A$24,0),MATCH(calcs!R$1,'2018_commission_structure-Start'!$A$21:$I$21,0)),0)</f>
        <v>0</v>
      </c>
      <c r="S796" s="6">
        <f t="shared" si="90"/>
        <v>56669.73</v>
      </c>
      <c r="T796" s="6">
        <f t="shared" si="86"/>
        <v>119461.73000000001</v>
      </c>
    </row>
    <row r="797" spans="1:20" x14ac:dyDescent="0.3">
      <c r="A797">
        <v>2066028762</v>
      </c>
      <c r="B797" t="s">
        <v>1544</v>
      </c>
      <c r="C797" t="s">
        <v>1545</v>
      </c>
      <c r="D797" t="s">
        <v>10</v>
      </c>
      <c r="E797" s="2">
        <v>99848</v>
      </c>
      <c r="F797">
        <f>COUNTIF(deals_closed!D:D,base_salary!A797)</f>
        <v>20</v>
      </c>
      <c r="G797" s="2">
        <f>SUMIF(deals_closed!D:D,calcs!A797,deals_closed!C:C)</f>
        <v>722703</v>
      </c>
      <c r="H797" s="2">
        <f>VLOOKUP(D797,'2018_commission_structure-Start'!$A$21:$I$24,9,FALSE)</f>
        <v>750000</v>
      </c>
      <c r="I797" s="6">
        <f t="shared" si="87"/>
        <v>937500</v>
      </c>
      <c r="J797" s="9">
        <f t="shared" si="88"/>
        <v>1125000</v>
      </c>
      <c r="K797" s="9">
        <f t="shared" si="89"/>
        <v>1500000</v>
      </c>
      <c r="L797" s="8">
        <f t="shared" si="84"/>
        <v>0.96360400000000002</v>
      </c>
      <c r="M797" t="str">
        <f t="shared" si="85"/>
        <v>0-100%</v>
      </c>
      <c r="N797" s="6">
        <f>MIN(H797,G797)*INDEX('2018_commission_structure-Start'!$A$21:$I$24,MATCH(calcs!$D797,'2018_commission_structure-Start'!$A$21:$A$24,0),MATCH(calcs!N$1,'2018_commission_structure-Start'!$A$21:$I$21,0))</f>
        <v>108405.45</v>
      </c>
      <c r="O797" s="2">
        <f>IF($G797&gt;H797,MIN($G797-H797,I797-H797)*INDEX('2018_commission_structure-Start'!$A$21:$I$24,MATCH(calcs!$D797,'2018_commission_structure-Start'!$A$21:$A$24,0),MATCH(calcs!O$1,'2018_commission_structure-Start'!$A$21:$I$21,0)),0)</f>
        <v>0</v>
      </c>
      <c r="P797" s="2">
        <f>IF($G797&gt;I797,MIN($G797-I797,J797-I797)*INDEX('2018_commission_structure-Start'!$A$21:$I$24,MATCH(calcs!$D797,'2018_commission_structure-Start'!$A$21:$A$24,0),MATCH(calcs!P$1,'2018_commission_structure-Start'!$A$21:$I$21,0)),0)</f>
        <v>0</v>
      </c>
      <c r="Q797" s="2">
        <f>IF($G797&gt;J797,MIN($G797-J797,K797-J797)*INDEX('2018_commission_structure-Start'!$A$21:$I$24,MATCH(calcs!$D797,'2018_commission_structure-Start'!$A$21:$A$24,0),MATCH(calcs!Q$1,'2018_commission_structure-Start'!$A$21:$I$21,0)),0)</f>
        <v>0</v>
      </c>
      <c r="R797" s="6">
        <f>IF(G797&gt;K797,(G797-K797)*INDEX('2018_commission_structure-Start'!$A$21:$I$24,MATCH(calcs!$D797,'2018_commission_structure-Start'!$A$21:$A$24,0),MATCH(calcs!R$1,'2018_commission_structure-Start'!$A$21:$I$21,0)),0)</f>
        <v>0</v>
      </c>
      <c r="S797" s="6">
        <f t="shared" si="90"/>
        <v>108405.45</v>
      </c>
      <c r="T797" s="6">
        <f t="shared" si="86"/>
        <v>208253.45</v>
      </c>
    </row>
    <row r="798" spans="1:20" x14ac:dyDescent="0.3">
      <c r="A798">
        <v>6515844751</v>
      </c>
      <c r="B798" t="s">
        <v>1546</v>
      </c>
      <c r="C798" t="s">
        <v>1547</v>
      </c>
      <c r="D798" t="s">
        <v>10</v>
      </c>
      <c r="E798" s="2">
        <v>99622</v>
      </c>
      <c r="F798">
        <f>COUNTIF(deals_closed!D:D,base_salary!A798)</f>
        <v>17</v>
      </c>
      <c r="G798" s="2">
        <f>SUMIF(deals_closed!D:D,calcs!A798,deals_closed!C:C)</f>
        <v>550672</v>
      </c>
      <c r="H798" s="2">
        <f>VLOOKUP(D798,'2018_commission_structure-Start'!$A$21:$I$24,9,FALSE)</f>
        <v>750000</v>
      </c>
      <c r="I798" s="6">
        <f t="shared" si="87"/>
        <v>937500</v>
      </c>
      <c r="J798" s="9">
        <f t="shared" si="88"/>
        <v>1125000</v>
      </c>
      <c r="K798" s="9">
        <f t="shared" si="89"/>
        <v>1500000</v>
      </c>
      <c r="L798" s="8">
        <f t="shared" si="84"/>
        <v>0.73422933333333329</v>
      </c>
      <c r="M798" t="str">
        <f t="shared" si="85"/>
        <v>0-100%</v>
      </c>
      <c r="N798" s="6">
        <f>MIN(H798,G798)*INDEX('2018_commission_structure-Start'!$A$21:$I$24,MATCH(calcs!$D798,'2018_commission_structure-Start'!$A$21:$A$24,0),MATCH(calcs!N$1,'2018_commission_structure-Start'!$A$21:$I$21,0))</f>
        <v>82600.800000000003</v>
      </c>
      <c r="O798" s="2">
        <f>IF($G798&gt;H798,MIN($G798-H798,I798-H798)*INDEX('2018_commission_structure-Start'!$A$21:$I$24,MATCH(calcs!$D798,'2018_commission_structure-Start'!$A$21:$A$24,0),MATCH(calcs!O$1,'2018_commission_structure-Start'!$A$21:$I$21,0)),0)</f>
        <v>0</v>
      </c>
      <c r="P798" s="2">
        <f>IF($G798&gt;I798,MIN($G798-I798,J798-I798)*INDEX('2018_commission_structure-Start'!$A$21:$I$24,MATCH(calcs!$D798,'2018_commission_structure-Start'!$A$21:$A$24,0),MATCH(calcs!P$1,'2018_commission_structure-Start'!$A$21:$I$21,0)),0)</f>
        <v>0</v>
      </c>
      <c r="Q798" s="2">
        <f>IF($G798&gt;J798,MIN($G798-J798,K798-J798)*INDEX('2018_commission_structure-Start'!$A$21:$I$24,MATCH(calcs!$D798,'2018_commission_structure-Start'!$A$21:$A$24,0),MATCH(calcs!Q$1,'2018_commission_structure-Start'!$A$21:$I$21,0)),0)</f>
        <v>0</v>
      </c>
      <c r="R798" s="6">
        <f>IF(G798&gt;K798,(G798-K798)*INDEX('2018_commission_structure-Start'!$A$21:$I$24,MATCH(calcs!$D798,'2018_commission_structure-Start'!$A$21:$A$24,0),MATCH(calcs!R$1,'2018_commission_structure-Start'!$A$21:$I$21,0)),0)</f>
        <v>0</v>
      </c>
      <c r="S798" s="6">
        <f t="shared" si="90"/>
        <v>82600.800000000003</v>
      </c>
      <c r="T798" s="6">
        <f t="shared" si="86"/>
        <v>182222.8</v>
      </c>
    </row>
    <row r="799" spans="1:20" x14ac:dyDescent="0.3">
      <c r="A799">
        <v>6471464479</v>
      </c>
      <c r="B799" t="s">
        <v>1548</v>
      </c>
      <c r="C799" t="s">
        <v>1549</v>
      </c>
      <c r="D799" t="s">
        <v>29</v>
      </c>
      <c r="E799" s="2">
        <v>77224</v>
      </c>
      <c r="F799">
        <f>COUNTIF(deals_closed!D:D,base_salary!A799)</f>
        <v>26</v>
      </c>
      <c r="G799" s="2">
        <f>SUMIF(deals_closed!D:D,calcs!A799,deals_closed!C:C)</f>
        <v>936364</v>
      </c>
      <c r="H799" s="2">
        <f>VLOOKUP(D799,'2018_commission_structure-Start'!$A$21:$I$24,9,FALSE)</f>
        <v>600000</v>
      </c>
      <c r="I799" s="6">
        <f t="shared" si="87"/>
        <v>750000</v>
      </c>
      <c r="J799" s="9">
        <f t="shared" si="88"/>
        <v>900000</v>
      </c>
      <c r="K799" s="9">
        <f t="shared" si="89"/>
        <v>1200000</v>
      </c>
      <c r="L799" s="8">
        <f t="shared" si="84"/>
        <v>1.5606066666666667</v>
      </c>
      <c r="M799" t="str">
        <f t="shared" si="85"/>
        <v>150-200%</v>
      </c>
      <c r="N799" s="6">
        <f>MIN(H799,G799)*INDEX('2018_commission_structure-Start'!$A$21:$I$24,MATCH(calcs!$D799,'2018_commission_structure-Start'!$A$21:$A$24,0),MATCH(calcs!N$1,'2018_commission_structure-Start'!$A$21:$I$21,0))</f>
        <v>78000</v>
      </c>
      <c r="O799" s="2">
        <f>IF($G799&gt;H799,MIN($G799-H799,I799-H799)*INDEX('2018_commission_structure-Start'!$A$21:$I$24,MATCH(calcs!$D799,'2018_commission_structure-Start'!$A$21:$A$24,0),MATCH(calcs!O$1,'2018_commission_structure-Start'!$A$21:$I$21,0)),0)</f>
        <v>25500.000000000004</v>
      </c>
      <c r="P799" s="2">
        <f>IF($G799&gt;I799,MIN($G799-I799,J799-I799)*INDEX('2018_commission_structure-Start'!$A$21:$I$24,MATCH(calcs!$D799,'2018_commission_structure-Start'!$A$21:$A$24,0),MATCH(calcs!P$1,'2018_commission_structure-Start'!$A$21:$I$21,0)),0)</f>
        <v>31500</v>
      </c>
      <c r="Q799" s="2">
        <f>IF($G799&gt;J799,MIN($G799-J799,K799-J799)*INDEX('2018_commission_structure-Start'!$A$21:$I$24,MATCH(calcs!$D799,'2018_commission_structure-Start'!$A$21:$A$24,0),MATCH(calcs!Q$1,'2018_commission_structure-Start'!$A$21:$I$21,0)),0)</f>
        <v>9454.64</v>
      </c>
      <c r="R799" s="6">
        <f>IF(G799&gt;K799,(G799-K799)*INDEX('2018_commission_structure-Start'!$A$21:$I$24,MATCH(calcs!$D799,'2018_commission_structure-Start'!$A$21:$A$24,0),MATCH(calcs!R$1,'2018_commission_structure-Start'!$A$21:$I$21,0)),0)</f>
        <v>0</v>
      </c>
      <c r="S799" s="6">
        <f t="shared" si="90"/>
        <v>144454.64000000001</v>
      </c>
      <c r="T799" s="6">
        <f t="shared" si="86"/>
        <v>221678.64</v>
      </c>
    </row>
    <row r="800" spans="1:20" x14ac:dyDescent="0.3">
      <c r="A800">
        <v>4698538416</v>
      </c>
      <c r="B800" t="s">
        <v>1550</v>
      </c>
      <c r="C800" t="s">
        <v>1551</v>
      </c>
      <c r="D800" t="s">
        <v>29</v>
      </c>
      <c r="E800" s="2">
        <v>53655</v>
      </c>
      <c r="F800">
        <f>COUNTIF(deals_closed!D:D,base_salary!A800)</f>
        <v>23</v>
      </c>
      <c r="G800" s="2">
        <f>SUMIF(deals_closed!D:D,calcs!A800,deals_closed!C:C)</f>
        <v>788197</v>
      </c>
      <c r="H800" s="2">
        <f>VLOOKUP(D800,'2018_commission_structure-Start'!$A$21:$I$24,9,FALSE)</f>
        <v>600000</v>
      </c>
      <c r="I800" s="6">
        <f t="shared" si="87"/>
        <v>750000</v>
      </c>
      <c r="J800" s="9">
        <f t="shared" si="88"/>
        <v>900000</v>
      </c>
      <c r="K800" s="9">
        <f t="shared" si="89"/>
        <v>1200000</v>
      </c>
      <c r="L800" s="8">
        <f t="shared" si="84"/>
        <v>1.3136616666666667</v>
      </c>
      <c r="M800" t="str">
        <f t="shared" si="85"/>
        <v>125-150%</v>
      </c>
      <c r="N800" s="6">
        <f>MIN(H800,G800)*INDEX('2018_commission_structure-Start'!$A$21:$I$24,MATCH(calcs!$D800,'2018_commission_structure-Start'!$A$21:$A$24,0),MATCH(calcs!N$1,'2018_commission_structure-Start'!$A$21:$I$21,0))</f>
        <v>78000</v>
      </c>
      <c r="O800" s="2">
        <f>IF($G800&gt;H800,MIN($G800-H800,I800-H800)*INDEX('2018_commission_structure-Start'!$A$21:$I$24,MATCH(calcs!$D800,'2018_commission_structure-Start'!$A$21:$A$24,0),MATCH(calcs!O$1,'2018_commission_structure-Start'!$A$21:$I$21,0)),0)</f>
        <v>25500.000000000004</v>
      </c>
      <c r="P800" s="2">
        <f>IF($G800&gt;I800,MIN($G800-I800,J800-I800)*INDEX('2018_commission_structure-Start'!$A$21:$I$24,MATCH(calcs!$D800,'2018_commission_structure-Start'!$A$21:$A$24,0),MATCH(calcs!P$1,'2018_commission_structure-Start'!$A$21:$I$21,0)),0)</f>
        <v>8021.37</v>
      </c>
      <c r="Q800" s="2">
        <f>IF($G800&gt;J800,MIN($G800-J800,K800-J800)*INDEX('2018_commission_structure-Start'!$A$21:$I$24,MATCH(calcs!$D800,'2018_commission_structure-Start'!$A$21:$A$24,0),MATCH(calcs!Q$1,'2018_commission_structure-Start'!$A$21:$I$21,0)),0)</f>
        <v>0</v>
      </c>
      <c r="R800" s="6">
        <f>IF(G800&gt;K800,(G800-K800)*INDEX('2018_commission_structure-Start'!$A$21:$I$24,MATCH(calcs!$D800,'2018_commission_structure-Start'!$A$21:$A$24,0),MATCH(calcs!R$1,'2018_commission_structure-Start'!$A$21:$I$21,0)),0)</f>
        <v>0</v>
      </c>
      <c r="S800" s="6">
        <f t="shared" si="90"/>
        <v>111521.37</v>
      </c>
      <c r="T800" s="6">
        <f t="shared" si="86"/>
        <v>165176.37</v>
      </c>
    </row>
    <row r="801" spans="1:20" x14ac:dyDescent="0.3">
      <c r="A801">
        <v>324399618</v>
      </c>
      <c r="B801" t="s">
        <v>1552</v>
      </c>
      <c r="C801" t="s">
        <v>205</v>
      </c>
      <c r="D801" t="s">
        <v>7</v>
      </c>
      <c r="E801" s="2">
        <v>32171</v>
      </c>
      <c r="F801">
        <f>COUNTIF(deals_closed!D:D,base_salary!A801)</f>
        <v>21</v>
      </c>
      <c r="G801" s="2">
        <f>SUMIF(deals_closed!D:D,calcs!A801,deals_closed!C:C)</f>
        <v>682856</v>
      </c>
      <c r="H801" s="2">
        <f>VLOOKUP(D801,'2018_commission_structure-Start'!$A$21:$I$24,9,FALSE)</f>
        <v>500000</v>
      </c>
      <c r="I801" s="6">
        <f t="shared" si="87"/>
        <v>625000</v>
      </c>
      <c r="J801" s="9">
        <f t="shared" si="88"/>
        <v>750000</v>
      </c>
      <c r="K801" s="9">
        <f t="shared" si="89"/>
        <v>1000000</v>
      </c>
      <c r="L801" s="8">
        <f t="shared" si="84"/>
        <v>1.365712</v>
      </c>
      <c r="M801" t="str">
        <f t="shared" si="85"/>
        <v>125-150%</v>
      </c>
      <c r="N801" s="6">
        <f>MIN(H801,G801)*INDEX('2018_commission_structure-Start'!$A$21:$I$24,MATCH(calcs!$D801,'2018_commission_structure-Start'!$A$21:$A$24,0),MATCH(calcs!N$1,'2018_commission_structure-Start'!$A$21:$I$21,0))</f>
        <v>50000</v>
      </c>
      <c r="O801" s="2">
        <f>IF($G801&gt;H801,MIN($G801-H801,I801-H801)*INDEX('2018_commission_structure-Start'!$A$21:$I$24,MATCH(calcs!$D801,'2018_commission_structure-Start'!$A$21:$A$24,0),MATCH(calcs!O$1,'2018_commission_structure-Start'!$A$21:$I$21,0)),0)</f>
        <v>18750</v>
      </c>
      <c r="P801" s="2">
        <f>IF($G801&gt;I801,MIN($G801-I801,J801-I801)*INDEX('2018_commission_structure-Start'!$A$21:$I$24,MATCH(calcs!$D801,'2018_commission_structure-Start'!$A$21:$A$24,0),MATCH(calcs!P$1,'2018_commission_structure-Start'!$A$21:$I$21,0)),0)</f>
        <v>10414.08</v>
      </c>
      <c r="Q801" s="2">
        <f>IF($G801&gt;J801,MIN($G801-J801,K801-J801)*INDEX('2018_commission_structure-Start'!$A$21:$I$24,MATCH(calcs!$D801,'2018_commission_structure-Start'!$A$21:$A$24,0),MATCH(calcs!Q$1,'2018_commission_structure-Start'!$A$21:$I$21,0)),0)</f>
        <v>0</v>
      </c>
      <c r="R801" s="6">
        <f>IF(G801&gt;K801,(G801-K801)*INDEX('2018_commission_structure-Start'!$A$21:$I$24,MATCH(calcs!$D801,'2018_commission_structure-Start'!$A$21:$A$24,0),MATCH(calcs!R$1,'2018_commission_structure-Start'!$A$21:$I$21,0)),0)</f>
        <v>0</v>
      </c>
      <c r="S801" s="6">
        <f t="shared" si="90"/>
        <v>79164.08</v>
      </c>
      <c r="T801" s="6">
        <f t="shared" si="86"/>
        <v>111335.08</v>
      </c>
    </row>
    <row r="802" spans="1:20" x14ac:dyDescent="0.3">
      <c r="A802">
        <v>1532722974</v>
      </c>
      <c r="B802" t="s">
        <v>1553</v>
      </c>
      <c r="C802" t="s">
        <v>1554</v>
      </c>
      <c r="D802" t="s">
        <v>29</v>
      </c>
      <c r="E802" s="2">
        <v>56016</v>
      </c>
      <c r="F802">
        <f>COUNTIF(deals_closed!D:D,base_salary!A802)</f>
        <v>20</v>
      </c>
      <c r="G802" s="2">
        <f>SUMIF(deals_closed!D:D,calcs!A802,deals_closed!C:C)</f>
        <v>724529</v>
      </c>
      <c r="H802" s="2">
        <f>VLOOKUP(D802,'2018_commission_structure-Start'!$A$21:$I$24,9,FALSE)</f>
        <v>600000</v>
      </c>
      <c r="I802" s="6">
        <f t="shared" si="87"/>
        <v>750000</v>
      </c>
      <c r="J802" s="9">
        <f t="shared" si="88"/>
        <v>900000</v>
      </c>
      <c r="K802" s="9">
        <f t="shared" si="89"/>
        <v>1200000</v>
      </c>
      <c r="L802" s="8">
        <f t="shared" si="84"/>
        <v>1.2075483333333332</v>
      </c>
      <c r="M802" t="str">
        <f t="shared" si="85"/>
        <v>100-125%</v>
      </c>
      <c r="N802" s="6">
        <f>MIN(H802,G802)*INDEX('2018_commission_structure-Start'!$A$21:$I$24,MATCH(calcs!$D802,'2018_commission_structure-Start'!$A$21:$A$24,0),MATCH(calcs!N$1,'2018_commission_structure-Start'!$A$21:$I$21,0))</f>
        <v>78000</v>
      </c>
      <c r="O802" s="2">
        <f>IF($G802&gt;H802,MIN($G802-H802,I802-H802)*INDEX('2018_commission_structure-Start'!$A$21:$I$24,MATCH(calcs!$D802,'2018_commission_structure-Start'!$A$21:$A$24,0),MATCH(calcs!O$1,'2018_commission_structure-Start'!$A$21:$I$21,0)),0)</f>
        <v>21169.93</v>
      </c>
      <c r="P802" s="2">
        <f>IF($G802&gt;I802,MIN($G802-I802,J802-I802)*INDEX('2018_commission_structure-Start'!$A$21:$I$24,MATCH(calcs!$D802,'2018_commission_structure-Start'!$A$21:$A$24,0),MATCH(calcs!P$1,'2018_commission_structure-Start'!$A$21:$I$21,0)),0)</f>
        <v>0</v>
      </c>
      <c r="Q802" s="2">
        <f>IF($G802&gt;J802,MIN($G802-J802,K802-J802)*INDEX('2018_commission_structure-Start'!$A$21:$I$24,MATCH(calcs!$D802,'2018_commission_structure-Start'!$A$21:$A$24,0),MATCH(calcs!Q$1,'2018_commission_structure-Start'!$A$21:$I$21,0)),0)</f>
        <v>0</v>
      </c>
      <c r="R802" s="6">
        <f>IF(G802&gt;K802,(G802-K802)*INDEX('2018_commission_structure-Start'!$A$21:$I$24,MATCH(calcs!$D802,'2018_commission_structure-Start'!$A$21:$A$24,0),MATCH(calcs!R$1,'2018_commission_structure-Start'!$A$21:$I$21,0)),0)</f>
        <v>0</v>
      </c>
      <c r="S802" s="6">
        <f t="shared" si="90"/>
        <v>99169.93</v>
      </c>
      <c r="T802" s="6">
        <f t="shared" si="86"/>
        <v>155185.93</v>
      </c>
    </row>
    <row r="803" spans="1:20" x14ac:dyDescent="0.3">
      <c r="A803">
        <v>8516539148</v>
      </c>
      <c r="B803" t="s">
        <v>1555</v>
      </c>
      <c r="C803" t="s">
        <v>1556</v>
      </c>
      <c r="D803" t="s">
        <v>10</v>
      </c>
      <c r="E803" s="2">
        <v>90234</v>
      </c>
      <c r="F803">
        <f>COUNTIF(deals_closed!D:D,base_salary!A803)</f>
        <v>19</v>
      </c>
      <c r="G803" s="2">
        <f>SUMIF(deals_closed!D:D,calcs!A803,deals_closed!C:C)</f>
        <v>664840</v>
      </c>
      <c r="H803" s="2">
        <f>VLOOKUP(D803,'2018_commission_structure-Start'!$A$21:$I$24,9,FALSE)</f>
        <v>750000</v>
      </c>
      <c r="I803" s="6">
        <f t="shared" si="87"/>
        <v>937500</v>
      </c>
      <c r="J803" s="9">
        <f t="shared" si="88"/>
        <v>1125000</v>
      </c>
      <c r="K803" s="9">
        <f t="shared" si="89"/>
        <v>1500000</v>
      </c>
      <c r="L803" s="8">
        <f t="shared" si="84"/>
        <v>0.88645333333333332</v>
      </c>
      <c r="M803" t="str">
        <f t="shared" si="85"/>
        <v>0-100%</v>
      </c>
      <c r="N803" s="6">
        <f>MIN(H803,G803)*INDEX('2018_commission_structure-Start'!$A$21:$I$24,MATCH(calcs!$D803,'2018_commission_structure-Start'!$A$21:$A$24,0),MATCH(calcs!N$1,'2018_commission_structure-Start'!$A$21:$I$21,0))</f>
        <v>99726</v>
      </c>
      <c r="O803" s="2">
        <f>IF($G803&gt;H803,MIN($G803-H803,I803-H803)*INDEX('2018_commission_structure-Start'!$A$21:$I$24,MATCH(calcs!$D803,'2018_commission_structure-Start'!$A$21:$A$24,0),MATCH(calcs!O$1,'2018_commission_structure-Start'!$A$21:$I$21,0)),0)</f>
        <v>0</v>
      </c>
      <c r="P803" s="2">
        <f>IF($G803&gt;I803,MIN($G803-I803,J803-I803)*INDEX('2018_commission_structure-Start'!$A$21:$I$24,MATCH(calcs!$D803,'2018_commission_structure-Start'!$A$21:$A$24,0),MATCH(calcs!P$1,'2018_commission_structure-Start'!$A$21:$I$21,0)),0)</f>
        <v>0</v>
      </c>
      <c r="Q803" s="2">
        <f>IF($G803&gt;J803,MIN($G803-J803,K803-J803)*INDEX('2018_commission_structure-Start'!$A$21:$I$24,MATCH(calcs!$D803,'2018_commission_structure-Start'!$A$21:$A$24,0),MATCH(calcs!Q$1,'2018_commission_structure-Start'!$A$21:$I$21,0)),0)</f>
        <v>0</v>
      </c>
      <c r="R803" s="6">
        <f>IF(G803&gt;K803,(G803-K803)*INDEX('2018_commission_structure-Start'!$A$21:$I$24,MATCH(calcs!$D803,'2018_commission_structure-Start'!$A$21:$A$24,0),MATCH(calcs!R$1,'2018_commission_structure-Start'!$A$21:$I$21,0)),0)</f>
        <v>0</v>
      </c>
      <c r="S803" s="6">
        <f t="shared" si="90"/>
        <v>99726</v>
      </c>
      <c r="T803" s="6">
        <f t="shared" si="86"/>
        <v>189960</v>
      </c>
    </row>
    <row r="804" spans="1:20" x14ac:dyDescent="0.3">
      <c r="A804">
        <v>1411873114</v>
      </c>
      <c r="B804" t="s">
        <v>1557</v>
      </c>
      <c r="C804" t="s">
        <v>1558</v>
      </c>
      <c r="D804" t="s">
        <v>10</v>
      </c>
      <c r="E804" s="2">
        <v>90585</v>
      </c>
      <c r="F804">
        <f>COUNTIF(deals_closed!D:D,base_salary!A804)</f>
        <v>13</v>
      </c>
      <c r="G804" s="2">
        <f>SUMIF(deals_closed!D:D,calcs!A804,deals_closed!C:C)</f>
        <v>437303</v>
      </c>
      <c r="H804" s="2">
        <f>VLOOKUP(D804,'2018_commission_structure-Start'!$A$21:$I$24,9,FALSE)</f>
        <v>750000</v>
      </c>
      <c r="I804" s="6">
        <f t="shared" si="87"/>
        <v>937500</v>
      </c>
      <c r="J804" s="9">
        <f t="shared" si="88"/>
        <v>1125000</v>
      </c>
      <c r="K804" s="9">
        <f t="shared" si="89"/>
        <v>1500000</v>
      </c>
      <c r="L804" s="8">
        <f t="shared" si="84"/>
        <v>0.58307066666666663</v>
      </c>
      <c r="M804" t="str">
        <f t="shared" si="85"/>
        <v>0-100%</v>
      </c>
      <c r="N804" s="6">
        <f>MIN(H804,G804)*INDEX('2018_commission_structure-Start'!$A$21:$I$24,MATCH(calcs!$D804,'2018_commission_structure-Start'!$A$21:$A$24,0),MATCH(calcs!N$1,'2018_commission_structure-Start'!$A$21:$I$21,0))</f>
        <v>65595.45</v>
      </c>
      <c r="O804" s="2">
        <f>IF($G804&gt;H804,MIN($G804-H804,I804-H804)*INDEX('2018_commission_structure-Start'!$A$21:$I$24,MATCH(calcs!$D804,'2018_commission_structure-Start'!$A$21:$A$24,0),MATCH(calcs!O$1,'2018_commission_structure-Start'!$A$21:$I$21,0)),0)</f>
        <v>0</v>
      </c>
      <c r="P804" s="2">
        <f>IF($G804&gt;I804,MIN($G804-I804,J804-I804)*INDEX('2018_commission_structure-Start'!$A$21:$I$24,MATCH(calcs!$D804,'2018_commission_structure-Start'!$A$21:$A$24,0),MATCH(calcs!P$1,'2018_commission_structure-Start'!$A$21:$I$21,0)),0)</f>
        <v>0</v>
      </c>
      <c r="Q804" s="2">
        <f>IF($G804&gt;J804,MIN($G804-J804,K804-J804)*INDEX('2018_commission_structure-Start'!$A$21:$I$24,MATCH(calcs!$D804,'2018_commission_structure-Start'!$A$21:$A$24,0),MATCH(calcs!Q$1,'2018_commission_structure-Start'!$A$21:$I$21,0)),0)</f>
        <v>0</v>
      </c>
      <c r="R804" s="6">
        <f>IF(G804&gt;K804,(G804-K804)*INDEX('2018_commission_structure-Start'!$A$21:$I$24,MATCH(calcs!$D804,'2018_commission_structure-Start'!$A$21:$A$24,0),MATCH(calcs!R$1,'2018_commission_structure-Start'!$A$21:$I$21,0)),0)</f>
        <v>0</v>
      </c>
      <c r="S804" s="6">
        <f t="shared" si="90"/>
        <v>65595.45</v>
      </c>
      <c r="T804" s="6">
        <f t="shared" si="86"/>
        <v>156180.45000000001</v>
      </c>
    </row>
    <row r="805" spans="1:20" x14ac:dyDescent="0.3">
      <c r="A805">
        <v>4031884281</v>
      </c>
      <c r="B805" t="s">
        <v>1559</v>
      </c>
      <c r="C805" t="s">
        <v>1560</v>
      </c>
      <c r="D805" t="s">
        <v>10</v>
      </c>
      <c r="E805" s="2">
        <v>89664</v>
      </c>
      <c r="F805">
        <f>COUNTIF(deals_closed!D:D,base_salary!A805)</f>
        <v>14</v>
      </c>
      <c r="G805" s="2">
        <f>SUMIF(deals_closed!D:D,calcs!A805,deals_closed!C:C)</f>
        <v>421213</v>
      </c>
      <c r="H805" s="2">
        <f>VLOOKUP(D805,'2018_commission_structure-Start'!$A$21:$I$24,9,FALSE)</f>
        <v>750000</v>
      </c>
      <c r="I805" s="6">
        <f t="shared" si="87"/>
        <v>937500</v>
      </c>
      <c r="J805" s="9">
        <f t="shared" si="88"/>
        <v>1125000</v>
      </c>
      <c r="K805" s="9">
        <f t="shared" si="89"/>
        <v>1500000</v>
      </c>
      <c r="L805" s="8">
        <f t="shared" si="84"/>
        <v>0.5616173333333333</v>
      </c>
      <c r="M805" t="str">
        <f t="shared" si="85"/>
        <v>0-100%</v>
      </c>
      <c r="N805" s="6">
        <f>MIN(H805,G805)*INDEX('2018_commission_structure-Start'!$A$21:$I$24,MATCH(calcs!$D805,'2018_commission_structure-Start'!$A$21:$A$24,0),MATCH(calcs!N$1,'2018_commission_structure-Start'!$A$21:$I$21,0))</f>
        <v>63181.95</v>
      </c>
      <c r="O805" s="2">
        <f>IF($G805&gt;H805,MIN($G805-H805,I805-H805)*INDEX('2018_commission_structure-Start'!$A$21:$I$24,MATCH(calcs!$D805,'2018_commission_structure-Start'!$A$21:$A$24,0),MATCH(calcs!O$1,'2018_commission_structure-Start'!$A$21:$I$21,0)),0)</f>
        <v>0</v>
      </c>
      <c r="P805" s="2">
        <f>IF($G805&gt;I805,MIN($G805-I805,J805-I805)*INDEX('2018_commission_structure-Start'!$A$21:$I$24,MATCH(calcs!$D805,'2018_commission_structure-Start'!$A$21:$A$24,0),MATCH(calcs!P$1,'2018_commission_structure-Start'!$A$21:$I$21,0)),0)</f>
        <v>0</v>
      </c>
      <c r="Q805" s="2">
        <f>IF($G805&gt;J805,MIN($G805-J805,K805-J805)*INDEX('2018_commission_structure-Start'!$A$21:$I$24,MATCH(calcs!$D805,'2018_commission_structure-Start'!$A$21:$A$24,0),MATCH(calcs!Q$1,'2018_commission_structure-Start'!$A$21:$I$21,0)),0)</f>
        <v>0</v>
      </c>
      <c r="R805" s="6">
        <f>IF(G805&gt;K805,(G805-K805)*INDEX('2018_commission_structure-Start'!$A$21:$I$24,MATCH(calcs!$D805,'2018_commission_structure-Start'!$A$21:$A$24,0),MATCH(calcs!R$1,'2018_commission_structure-Start'!$A$21:$I$21,0)),0)</f>
        <v>0</v>
      </c>
      <c r="S805" s="6">
        <f t="shared" si="90"/>
        <v>63181.95</v>
      </c>
      <c r="T805" s="6">
        <f t="shared" si="86"/>
        <v>152845.95000000001</v>
      </c>
    </row>
    <row r="806" spans="1:20" x14ac:dyDescent="0.3">
      <c r="A806">
        <v>9223618401</v>
      </c>
      <c r="B806" t="s">
        <v>628</v>
      </c>
      <c r="C806" t="s">
        <v>1561</v>
      </c>
      <c r="D806" t="s">
        <v>7</v>
      </c>
      <c r="E806" s="2">
        <v>35362</v>
      </c>
      <c r="F806">
        <f>COUNTIF(deals_closed!D:D,base_salary!A806)</f>
        <v>21</v>
      </c>
      <c r="G806" s="2">
        <f>SUMIF(deals_closed!D:D,calcs!A806,deals_closed!C:C)</f>
        <v>681211</v>
      </c>
      <c r="H806" s="2">
        <f>VLOOKUP(D806,'2018_commission_structure-Start'!$A$21:$I$24,9,FALSE)</f>
        <v>500000</v>
      </c>
      <c r="I806" s="6">
        <f t="shared" si="87"/>
        <v>625000</v>
      </c>
      <c r="J806" s="9">
        <f t="shared" si="88"/>
        <v>750000</v>
      </c>
      <c r="K806" s="9">
        <f t="shared" si="89"/>
        <v>1000000</v>
      </c>
      <c r="L806" s="8">
        <f t="shared" si="84"/>
        <v>1.362422</v>
      </c>
      <c r="M806" t="str">
        <f t="shared" si="85"/>
        <v>125-150%</v>
      </c>
      <c r="N806" s="6">
        <f>MIN(H806,G806)*INDEX('2018_commission_structure-Start'!$A$21:$I$24,MATCH(calcs!$D806,'2018_commission_structure-Start'!$A$21:$A$24,0),MATCH(calcs!N$1,'2018_commission_structure-Start'!$A$21:$I$21,0))</f>
        <v>50000</v>
      </c>
      <c r="O806" s="2">
        <f>IF($G806&gt;H806,MIN($G806-H806,I806-H806)*INDEX('2018_commission_structure-Start'!$A$21:$I$24,MATCH(calcs!$D806,'2018_commission_structure-Start'!$A$21:$A$24,0),MATCH(calcs!O$1,'2018_commission_structure-Start'!$A$21:$I$21,0)),0)</f>
        <v>18750</v>
      </c>
      <c r="P806" s="2">
        <f>IF($G806&gt;I806,MIN($G806-I806,J806-I806)*INDEX('2018_commission_structure-Start'!$A$21:$I$24,MATCH(calcs!$D806,'2018_commission_structure-Start'!$A$21:$A$24,0),MATCH(calcs!P$1,'2018_commission_structure-Start'!$A$21:$I$21,0)),0)</f>
        <v>10117.98</v>
      </c>
      <c r="Q806" s="2">
        <f>IF($G806&gt;J806,MIN($G806-J806,K806-J806)*INDEX('2018_commission_structure-Start'!$A$21:$I$24,MATCH(calcs!$D806,'2018_commission_structure-Start'!$A$21:$A$24,0),MATCH(calcs!Q$1,'2018_commission_structure-Start'!$A$21:$I$21,0)),0)</f>
        <v>0</v>
      </c>
      <c r="R806" s="6">
        <f>IF(G806&gt;K806,(G806-K806)*INDEX('2018_commission_structure-Start'!$A$21:$I$24,MATCH(calcs!$D806,'2018_commission_structure-Start'!$A$21:$A$24,0),MATCH(calcs!R$1,'2018_commission_structure-Start'!$A$21:$I$21,0)),0)</f>
        <v>0</v>
      </c>
      <c r="S806" s="6">
        <f t="shared" si="90"/>
        <v>78867.98</v>
      </c>
      <c r="T806" s="6">
        <f t="shared" si="86"/>
        <v>114229.98</v>
      </c>
    </row>
    <row r="807" spans="1:20" x14ac:dyDescent="0.3">
      <c r="A807">
        <v>5928086253</v>
      </c>
      <c r="B807" t="s">
        <v>1562</v>
      </c>
      <c r="C807" t="s">
        <v>1563</v>
      </c>
      <c r="D807" t="s">
        <v>10</v>
      </c>
      <c r="E807" s="2">
        <v>123100</v>
      </c>
      <c r="F807">
        <f>COUNTIF(deals_closed!D:D,base_salary!A807)</f>
        <v>15</v>
      </c>
      <c r="G807" s="2">
        <f>SUMIF(deals_closed!D:D,calcs!A807,deals_closed!C:C)</f>
        <v>549442</v>
      </c>
      <c r="H807" s="2">
        <f>VLOOKUP(D807,'2018_commission_structure-Start'!$A$21:$I$24,9,FALSE)</f>
        <v>750000</v>
      </c>
      <c r="I807" s="6">
        <f t="shared" si="87"/>
        <v>937500</v>
      </c>
      <c r="J807" s="9">
        <f t="shared" si="88"/>
        <v>1125000</v>
      </c>
      <c r="K807" s="9">
        <f t="shared" si="89"/>
        <v>1500000</v>
      </c>
      <c r="L807" s="8">
        <f t="shared" si="84"/>
        <v>0.73258933333333331</v>
      </c>
      <c r="M807" t="str">
        <f t="shared" si="85"/>
        <v>0-100%</v>
      </c>
      <c r="N807" s="6">
        <f>MIN(H807,G807)*INDEX('2018_commission_structure-Start'!$A$21:$I$24,MATCH(calcs!$D807,'2018_commission_structure-Start'!$A$21:$A$24,0),MATCH(calcs!N$1,'2018_commission_structure-Start'!$A$21:$I$21,0))</f>
        <v>82416.3</v>
      </c>
      <c r="O807" s="2">
        <f>IF($G807&gt;H807,MIN($G807-H807,I807-H807)*INDEX('2018_commission_structure-Start'!$A$21:$I$24,MATCH(calcs!$D807,'2018_commission_structure-Start'!$A$21:$A$24,0),MATCH(calcs!O$1,'2018_commission_structure-Start'!$A$21:$I$21,0)),0)</f>
        <v>0</v>
      </c>
      <c r="P807" s="2">
        <f>IF($G807&gt;I807,MIN($G807-I807,J807-I807)*INDEX('2018_commission_structure-Start'!$A$21:$I$24,MATCH(calcs!$D807,'2018_commission_structure-Start'!$A$21:$A$24,0),MATCH(calcs!P$1,'2018_commission_structure-Start'!$A$21:$I$21,0)),0)</f>
        <v>0</v>
      </c>
      <c r="Q807" s="2">
        <f>IF($G807&gt;J807,MIN($G807-J807,K807-J807)*INDEX('2018_commission_structure-Start'!$A$21:$I$24,MATCH(calcs!$D807,'2018_commission_structure-Start'!$A$21:$A$24,0),MATCH(calcs!Q$1,'2018_commission_structure-Start'!$A$21:$I$21,0)),0)</f>
        <v>0</v>
      </c>
      <c r="R807" s="6">
        <f>IF(G807&gt;K807,(G807-K807)*INDEX('2018_commission_structure-Start'!$A$21:$I$24,MATCH(calcs!$D807,'2018_commission_structure-Start'!$A$21:$A$24,0),MATCH(calcs!R$1,'2018_commission_structure-Start'!$A$21:$I$21,0)),0)</f>
        <v>0</v>
      </c>
      <c r="S807" s="6">
        <f t="shared" si="90"/>
        <v>82416.3</v>
      </c>
      <c r="T807" s="6">
        <f t="shared" si="86"/>
        <v>205516.3</v>
      </c>
    </row>
    <row r="808" spans="1:20" x14ac:dyDescent="0.3">
      <c r="A808">
        <v>6000780338</v>
      </c>
      <c r="B808" t="s">
        <v>1564</v>
      </c>
      <c r="C808" t="s">
        <v>1565</v>
      </c>
      <c r="D808" t="s">
        <v>29</v>
      </c>
      <c r="E808" s="2">
        <v>78142</v>
      </c>
      <c r="F808">
        <f>COUNTIF(deals_closed!D:D,base_salary!A808)</f>
        <v>26</v>
      </c>
      <c r="G808" s="2">
        <f>SUMIF(deals_closed!D:D,calcs!A808,deals_closed!C:C)</f>
        <v>951577</v>
      </c>
      <c r="H808" s="2">
        <f>VLOOKUP(D808,'2018_commission_structure-Start'!$A$21:$I$24,9,FALSE)</f>
        <v>600000</v>
      </c>
      <c r="I808" s="6">
        <f t="shared" si="87"/>
        <v>750000</v>
      </c>
      <c r="J808" s="9">
        <f t="shared" si="88"/>
        <v>900000</v>
      </c>
      <c r="K808" s="9">
        <f t="shared" si="89"/>
        <v>1200000</v>
      </c>
      <c r="L808" s="8">
        <f t="shared" si="84"/>
        <v>1.5859616666666667</v>
      </c>
      <c r="M808" t="str">
        <f t="shared" si="85"/>
        <v>150-200%</v>
      </c>
      <c r="N808" s="6">
        <f>MIN(H808,G808)*INDEX('2018_commission_structure-Start'!$A$21:$I$24,MATCH(calcs!$D808,'2018_commission_structure-Start'!$A$21:$A$24,0),MATCH(calcs!N$1,'2018_commission_structure-Start'!$A$21:$I$21,0))</f>
        <v>78000</v>
      </c>
      <c r="O808" s="2">
        <f>IF($G808&gt;H808,MIN($G808-H808,I808-H808)*INDEX('2018_commission_structure-Start'!$A$21:$I$24,MATCH(calcs!$D808,'2018_commission_structure-Start'!$A$21:$A$24,0),MATCH(calcs!O$1,'2018_commission_structure-Start'!$A$21:$I$21,0)),0)</f>
        <v>25500.000000000004</v>
      </c>
      <c r="P808" s="2">
        <f>IF($G808&gt;I808,MIN($G808-I808,J808-I808)*INDEX('2018_commission_structure-Start'!$A$21:$I$24,MATCH(calcs!$D808,'2018_commission_structure-Start'!$A$21:$A$24,0),MATCH(calcs!P$1,'2018_commission_structure-Start'!$A$21:$I$21,0)),0)</f>
        <v>31500</v>
      </c>
      <c r="Q808" s="2">
        <f>IF($G808&gt;J808,MIN($G808-J808,K808-J808)*INDEX('2018_commission_structure-Start'!$A$21:$I$24,MATCH(calcs!$D808,'2018_commission_structure-Start'!$A$21:$A$24,0),MATCH(calcs!Q$1,'2018_commission_structure-Start'!$A$21:$I$21,0)),0)</f>
        <v>13410.02</v>
      </c>
      <c r="R808" s="6">
        <f>IF(G808&gt;K808,(G808-K808)*INDEX('2018_commission_structure-Start'!$A$21:$I$24,MATCH(calcs!$D808,'2018_commission_structure-Start'!$A$21:$A$24,0),MATCH(calcs!R$1,'2018_commission_structure-Start'!$A$21:$I$21,0)),0)</f>
        <v>0</v>
      </c>
      <c r="S808" s="6">
        <f t="shared" si="90"/>
        <v>148410.01999999999</v>
      </c>
      <c r="T808" s="6">
        <f t="shared" si="86"/>
        <v>226552.02</v>
      </c>
    </row>
    <row r="809" spans="1:20" x14ac:dyDescent="0.3">
      <c r="A809">
        <v>6750554423</v>
      </c>
      <c r="B809" t="s">
        <v>1566</v>
      </c>
      <c r="C809" t="s">
        <v>1567</v>
      </c>
      <c r="D809" t="s">
        <v>10</v>
      </c>
      <c r="E809" s="2">
        <v>91978</v>
      </c>
      <c r="F809">
        <f>COUNTIF(deals_closed!D:D,base_salary!A809)</f>
        <v>16</v>
      </c>
      <c r="G809" s="2">
        <f>SUMIF(deals_closed!D:D,calcs!A809,deals_closed!C:C)</f>
        <v>635633</v>
      </c>
      <c r="H809" s="2">
        <f>VLOOKUP(D809,'2018_commission_structure-Start'!$A$21:$I$24,9,FALSE)</f>
        <v>750000</v>
      </c>
      <c r="I809" s="6">
        <f t="shared" si="87"/>
        <v>937500</v>
      </c>
      <c r="J809" s="9">
        <f t="shared" si="88"/>
        <v>1125000</v>
      </c>
      <c r="K809" s="9">
        <f t="shared" si="89"/>
        <v>1500000</v>
      </c>
      <c r="L809" s="8">
        <f t="shared" si="84"/>
        <v>0.84751066666666663</v>
      </c>
      <c r="M809" t="str">
        <f t="shared" si="85"/>
        <v>0-100%</v>
      </c>
      <c r="N809" s="6">
        <f>MIN(H809,G809)*INDEX('2018_commission_structure-Start'!$A$21:$I$24,MATCH(calcs!$D809,'2018_commission_structure-Start'!$A$21:$A$24,0),MATCH(calcs!N$1,'2018_commission_structure-Start'!$A$21:$I$21,0))</f>
        <v>95344.95</v>
      </c>
      <c r="O809" s="2">
        <f>IF($G809&gt;H809,MIN($G809-H809,I809-H809)*INDEX('2018_commission_structure-Start'!$A$21:$I$24,MATCH(calcs!$D809,'2018_commission_structure-Start'!$A$21:$A$24,0),MATCH(calcs!O$1,'2018_commission_structure-Start'!$A$21:$I$21,0)),0)</f>
        <v>0</v>
      </c>
      <c r="P809" s="2">
        <f>IF($G809&gt;I809,MIN($G809-I809,J809-I809)*INDEX('2018_commission_structure-Start'!$A$21:$I$24,MATCH(calcs!$D809,'2018_commission_structure-Start'!$A$21:$A$24,0),MATCH(calcs!P$1,'2018_commission_structure-Start'!$A$21:$I$21,0)),0)</f>
        <v>0</v>
      </c>
      <c r="Q809" s="2">
        <f>IF($G809&gt;J809,MIN($G809-J809,K809-J809)*INDEX('2018_commission_structure-Start'!$A$21:$I$24,MATCH(calcs!$D809,'2018_commission_structure-Start'!$A$21:$A$24,0),MATCH(calcs!Q$1,'2018_commission_structure-Start'!$A$21:$I$21,0)),0)</f>
        <v>0</v>
      </c>
      <c r="R809" s="6">
        <f>IF(G809&gt;K809,(G809-K809)*INDEX('2018_commission_structure-Start'!$A$21:$I$24,MATCH(calcs!$D809,'2018_commission_structure-Start'!$A$21:$A$24,0),MATCH(calcs!R$1,'2018_commission_structure-Start'!$A$21:$I$21,0)),0)</f>
        <v>0</v>
      </c>
      <c r="S809" s="6">
        <f t="shared" si="90"/>
        <v>95344.95</v>
      </c>
      <c r="T809" s="6">
        <f t="shared" si="86"/>
        <v>187322.95</v>
      </c>
    </row>
    <row r="810" spans="1:20" x14ac:dyDescent="0.3">
      <c r="A810">
        <v>2191930824</v>
      </c>
      <c r="B810" t="s">
        <v>1568</v>
      </c>
      <c r="C810" t="s">
        <v>1569</v>
      </c>
      <c r="D810" t="s">
        <v>29</v>
      </c>
      <c r="E810" s="2">
        <v>69316</v>
      </c>
      <c r="F810">
        <f>COUNTIF(deals_closed!D:D,base_salary!A810)</f>
        <v>16</v>
      </c>
      <c r="G810" s="2">
        <f>SUMIF(deals_closed!D:D,calcs!A810,deals_closed!C:C)</f>
        <v>528737</v>
      </c>
      <c r="H810" s="2">
        <f>VLOOKUP(D810,'2018_commission_structure-Start'!$A$21:$I$24,9,FALSE)</f>
        <v>600000</v>
      </c>
      <c r="I810" s="6">
        <f t="shared" si="87"/>
        <v>750000</v>
      </c>
      <c r="J810" s="9">
        <f t="shared" si="88"/>
        <v>900000</v>
      </c>
      <c r="K810" s="9">
        <f t="shared" si="89"/>
        <v>1200000</v>
      </c>
      <c r="L810" s="8">
        <f t="shared" si="84"/>
        <v>0.88122833333333328</v>
      </c>
      <c r="M810" t="str">
        <f t="shared" si="85"/>
        <v>0-100%</v>
      </c>
      <c r="N810" s="6">
        <f>MIN(H810,G810)*INDEX('2018_commission_structure-Start'!$A$21:$I$24,MATCH(calcs!$D810,'2018_commission_structure-Start'!$A$21:$A$24,0),MATCH(calcs!N$1,'2018_commission_structure-Start'!$A$21:$I$21,0))</f>
        <v>68735.81</v>
      </c>
      <c r="O810" s="2">
        <f>IF($G810&gt;H810,MIN($G810-H810,I810-H810)*INDEX('2018_commission_structure-Start'!$A$21:$I$24,MATCH(calcs!$D810,'2018_commission_structure-Start'!$A$21:$A$24,0),MATCH(calcs!O$1,'2018_commission_structure-Start'!$A$21:$I$21,0)),0)</f>
        <v>0</v>
      </c>
      <c r="P810" s="2">
        <f>IF($G810&gt;I810,MIN($G810-I810,J810-I810)*INDEX('2018_commission_structure-Start'!$A$21:$I$24,MATCH(calcs!$D810,'2018_commission_structure-Start'!$A$21:$A$24,0),MATCH(calcs!P$1,'2018_commission_structure-Start'!$A$21:$I$21,0)),0)</f>
        <v>0</v>
      </c>
      <c r="Q810" s="2">
        <f>IF($G810&gt;J810,MIN($G810-J810,K810-J810)*INDEX('2018_commission_structure-Start'!$A$21:$I$24,MATCH(calcs!$D810,'2018_commission_structure-Start'!$A$21:$A$24,0),MATCH(calcs!Q$1,'2018_commission_structure-Start'!$A$21:$I$21,0)),0)</f>
        <v>0</v>
      </c>
      <c r="R810" s="6">
        <f>IF(G810&gt;K810,(G810-K810)*INDEX('2018_commission_structure-Start'!$A$21:$I$24,MATCH(calcs!$D810,'2018_commission_structure-Start'!$A$21:$A$24,0),MATCH(calcs!R$1,'2018_commission_structure-Start'!$A$21:$I$21,0)),0)</f>
        <v>0</v>
      </c>
      <c r="S810" s="6">
        <f t="shared" si="90"/>
        <v>68735.81</v>
      </c>
      <c r="T810" s="6">
        <f t="shared" si="86"/>
        <v>138051.81</v>
      </c>
    </row>
    <row r="811" spans="1:20" x14ac:dyDescent="0.3">
      <c r="A811">
        <v>2859931651</v>
      </c>
      <c r="B811" t="s">
        <v>1570</v>
      </c>
      <c r="C811" t="s">
        <v>1571</v>
      </c>
      <c r="D811" t="s">
        <v>29</v>
      </c>
      <c r="E811" s="2">
        <v>73783</v>
      </c>
      <c r="F811">
        <f>COUNTIF(deals_closed!D:D,base_salary!A811)</f>
        <v>18</v>
      </c>
      <c r="G811" s="2">
        <f>SUMIF(deals_closed!D:D,calcs!A811,deals_closed!C:C)</f>
        <v>561077</v>
      </c>
      <c r="H811" s="2">
        <f>VLOOKUP(D811,'2018_commission_structure-Start'!$A$21:$I$24,9,FALSE)</f>
        <v>600000</v>
      </c>
      <c r="I811" s="6">
        <f t="shared" si="87"/>
        <v>750000</v>
      </c>
      <c r="J811" s="9">
        <f t="shared" si="88"/>
        <v>900000</v>
      </c>
      <c r="K811" s="9">
        <f t="shared" si="89"/>
        <v>1200000</v>
      </c>
      <c r="L811" s="8">
        <f t="shared" si="84"/>
        <v>0.93512833333333334</v>
      </c>
      <c r="M811" t="str">
        <f t="shared" si="85"/>
        <v>0-100%</v>
      </c>
      <c r="N811" s="6">
        <f>MIN(H811,G811)*INDEX('2018_commission_structure-Start'!$A$21:$I$24,MATCH(calcs!$D811,'2018_commission_structure-Start'!$A$21:$A$24,0),MATCH(calcs!N$1,'2018_commission_structure-Start'!$A$21:$I$21,0))</f>
        <v>72940.010000000009</v>
      </c>
      <c r="O811" s="2">
        <f>IF($G811&gt;H811,MIN($G811-H811,I811-H811)*INDEX('2018_commission_structure-Start'!$A$21:$I$24,MATCH(calcs!$D811,'2018_commission_structure-Start'!$A$21:$A$24,0),MATCH(calcs!O$1,'2018_commission_structure-Start'!$A$21:$I$21,0)),0)</f>
        <v>0</v>
      </c>
      <c r="P811" s="2">
        <f>IF($G811&gt;I811,MIN($G811-I811,J811-I811)*INDEX('2018_commission_structure-Start'!$A$21:$I$24,MATCH(calcs!$D811,'2018_commission_structure-Start'!$A$21:$A$24,0),MATCH(calcs!P$1,'2018_commission_structure-Start'!$A$21:$I$21,0)),0)</f>
        <v>0</v>
      </c>
      <c r="Q811" s="2">
        <f>IF($G811&gt;J811,MIN($G811-J811,K811-J811)*INDEX('2018_commission_structure-Start'!$A$21:$I$24,MATCH(calcs!$D811,'2018_commission_structure-Start'!$A$21:$A$24,0),MATCH(calcs!Q$1,'2018_commission_structure-Start'!$A$21:$I$21,0)),0)</f>
        <v>0</v>
      </c>
      <c r="R811" s="6">
        <f>IF(G811&gt;K811,(G811-K811)*INDEX('2018_commission_structure-Start'!$A$21:$I$24,MATCH(calcs!$D811,'2018_commission_structure-Start'!$A$21:$A$24,0),MATCH(calcs!R$1,'2018_commission_structure-Start'!$A$21:$I$21,0)),0)</f>
        <v>0</v>
      </c>
      <c r="S811" s="6">
        <f t="shared" si="90"/>
        <v>72940.010000000009</v>
      </c>
      <c r="T811" s="6">
        <f t="shared" si="86"/>
        <v>146723.01</v>
      </c>
    </row>
    <row r="812" spans="1:20" x14ac:dyDescent="0.3">
      <c r="A812">
        <v>7961231404</v>
      </c>
      <c r="B812" t="s">
        <v>1572</v>
      </c>
      <c r="C812" t="s">
        <v>1573</v>
      </c>
      <c r="D812" t="s">
        <v>29</v>
      </c>
      <c r="E812" s="2">
        <v>59253</v>
      </c>
      <c r="F812">
        <f>COUNTIF(deals_closed!D:D,base_salary!A812)</f>
        <v>25</v>
      </c>
      <c r="G812" s="2">
        <f>SUMIF(deals_closed!D:D,calcs!A812,deals_closed!C:C)</f>
        <v>990045</v>
      </c>
      <c r="H812" s="2">
        <f>VLOOKUP(D812,'2018_commission_structure-Start'!$A$21:$I$24,9,FALSE)</f>
        <v>600000</v>
      </c>
      <c r="I812" s="6">
        <f t="shared" si="87"/>
        <v>750000</v>
      </c>
      <c r="J812" s="9">
        <f t="shared" si="88"/>
        <v>900000</v>
      </c>
      <c r="K812" s="9">
        <f t="shared" si="89"/>
        <v>1200000</v>
      </c>
      <c r="L812" s="8">
        <f t="shared" si="84"/>
        <v>1.650075</v>
      </c>
      <c r="M812" t="str">
        <f t="shared" si="85"/>
        <v>150-200%</v>
      </c>
      <c r="N812" s="6">
        <f>MIN(H812,G812)*INDEX('2018_commission_structure-Start'!$A$21:$I$24,MATCH(calcs!$D812,'2018_commission_structure-Start'!$A$21:$A$24,0),MATCH(calcs!N$1,'2018_commission_structure-Start'!$A$21:$I$21,0))</f>
        <v>78000</v>
      </c>
      <c r="O812" s="2">
        <f>IF($G812&gt;H812,MIN($G812-H812,I812-H812)*INDEX('2018_commission_structure-Start'!$A$21:$I$24,MATCH(calcs!$D812,'2018_commission_structure-Start'!$A$21:$A$24,0),MATCH(calcs!O$1,'2018_commission_structure-Start'!$A$21:$I$21,0)),0)</f>
        <v>25500.000000000004</v>
      </c>
      <c r="P812" s="2">
        <f>IF($G812&gt;I812,MIN($G812-I812,J812-I812)*INDEX('2018_commission_structure-Start'!$A$21:$I$24,MATCH(calcs!$D812,'2018_commission_structure-Start'!$A$21:$A$24,0),MATCH(calcs!P$1,'2018_commission_structure-Start'!$A$21:$I$21,0)),0)</f>
        <v>31500</v>
      </c>
      <c r="Q812" s="2">
        <f>IF($G812&gt;J812,MIN($G812-J812,K812-J812)*INDEX('2018_commission_structure-Start'!$A$21:$I$24,MATCH(calcs!$D812,'2018_commission_structure-Start'!$A$21:$A$24,0),MATCH(calcs!Q$1,'2018_commission_structure-Start'!$A$21:$I$21,0)),0)</f>
        <v>23411.7</v>
      </c>
      <c r="R812" s="6">
        <f>IF(G812&gt;K812,(G812-K812)*INDEX('2018_commission_structure-Start'!$A$21:$I$24,MATCH(calcs!$D812,'2018_commission_structure-Start'!$A$21:$A$24,0),MATCH(calcs!R$1,'2018_commission_structure-Start'!$A$21:$I$21,0)),0)</f>
        <v>0</v>
      </c>
      <c r="S812" s="6">
        <f t="shared" si="90"/>
        <v>158411.70000000001</v>
      </c>
      <c r="T812" s="6">
        <f t="shared" si="86"/>
        <v>217664.7</v>
      </c>
    </row>
    <row r="813" spans="1:20" x14ac:dyDescent="0.3">
      <c r="A813">
        <v>5974179625</v>
      </c>
      <c r="B813" t="s">
        <v>1574</v>
      </c>
      <c r="C813" t="s">
        <v>1575</v>
      </c>
      <c r="D813" t="s">
        <v>10</v>
      </c>
      <c r="E813" s="2">
        <v>102765</v>
      </c>
      <c r="F813">
        <f>COUNTIF(deals_closed!D:D,base_salary!A813)</f>
        <v>24</v>
      </c>
      <c r="G813" s="2">
        <f>SUMIF(deals_closed!D:D,calcs!A813,deals_closed!C:C)</f>
        <v>833134</v>
      </c>
      <c r="H813" s="2">
        <f>VLOOKUP(D813,'2018_commission_structure-Start'!$A$21:$I$24,9,FALSE)</f>
        <v>750000</v>
      </c>
      <c r="I813" s="6">
        <f t="shared" si="87"/>
        <v>937500</v>
      </c>
      <c r="J813" s="9">
        <f t="shared" si="88"/>
        <v>1125000</v>
      </c>
      <c r="K813" s="9">
        <f t="shared" si="89"/>
        <v>1500000</v>
      </c>
      <c r="L813" s="8">
        <f t="shared" si="84"/>
        <v>1.1108453333333332</v>
      </c>
      <c r="M813" t="str">
        <f t="shared" si="85"/>
        <v>100-125%</v>
      </c>
      <c r="N813" s="6">
        <f>MIN(H813,G813)*INDEX('2018_commission_structure-Start'!$A$21:$I$24,MATCH(calcs!$D813,'2018_commission_structure-Start'!$A$21:$A$24,0),MATCH(calcs!N$1,'2018_commission_structure-Start'!$A$21:$I$21,0))</f>
        <v>112500</v>
      </c>
      <c r="O813" s="2">
        <f>IF($G813&gt;H813,MIN($G813-H813,I813-H813)*INDEX('2018_commission_structure-Start'!$A$21:$I$24,MATCH(calcs!$D813,'2018_commission_structure-Start'!$A$21:$A$24,0),MATCH(calcs!O$1,'2018_commission_structure-Start'!$A$21:$I$21,0)),0)</f>
        <v>15795.460000000001</v>
      </c>
      <c r="P813" s="2">
        <f>IF($G813&gt;I813,MIN($G813-I813,J813-I813)*INDEX('2018_commission_structure-Start'!$A$21:$I$24,MATCH(calcs!$D813,'2018_commission_structure-Start'!$A$21:$A$24,0),MATCH(calcs!P$1,'2018_commission_structure-Start'!$A$21:$I$21,0)),0)</f>
        <v>0</v>
      </c>
      <c r="Q813" s="2">
        <f>IF($G813&gt;J813,MIN($G813-J813,K813-J813)*INDEX('2018_commission_structure-Start'!$A$21:$I$24,MATCH(calcs!$D813,'2018_commission_structure-Start'!$A$21:$A$24,0),MATCH(calcs!Q$1,'2018_commission_structure-Start'!$A$21:$I$21,0)),0)</f>
        <v>0</v>
      </c>
      <c r="R813" s="6">
        <f>IF(G813&gt;K813,(G813-K813)*INDEX('2018_commission_structure-Start'!$A$21:$I$24,MATCH(calcs!$D813,'2018_commission_structure-Start'!$A$21:$A$24,0),MATCH(calcs!R$1,'2018_commission_structure-Start'!$A$21:$I$21,0)),0)</f>
        <v>0</v>
      </c>
      <c r="S813" s="6">
        <f t="shared" si="90"/>
        <v>128295.46</v>
      </c>
      <c r="T813" s="6">
        <f t="shared" si="86"/>
        <v>231060.46000000002</v>
      </c>
    </row>
    <row r="814" spans="1:20" x14ac:dyDescent="0.3">
      <c r="A814">
        <v>4768342426</v>
      </c>
      <c r="B814" t="s">
        <v>1576</v>
      </c>
      <c r="C814" t="s">
        <v>1577</v>
      </c>
      <c r="D814" t="s">
        <v>29</v>
      </c>
      <c r="E814" s="2">
        <v>62604</v>
      </c>
      <c r="F814">
        <f>COUNTIF(deals_closed!D:D,base_salary!A814)</f>
        <v>18</v>
      </c>
      <c r="G814" s="2">
        <f>SUMIF(deals_closed!D:D,calcs!A814,deals_closed!C:C)</f>
        <v>659813</v>
      </c>
      <c r="H814" s="2">
        <f>VLOOKUP(D814,'2018_commission_structure-Start'!$A$21:$I$24,9,FALSE)</f>
        <v>600000</v>
      </c>
      <c r="I814" s="6">
        <f t="shared" si="87"/>
        <v>750000</v>
      </c>
      <c r="J814" s="9">
        <f t="shared" si="88"/>
        <v>900000</v>
      </c>
      <c r="K814" s="9">
        <f t="shared" si="89"/>
        <v>1200000</v>
      </c>
      <c r="L814" s="8">
        <f t="shared" si="84"/>
        <v>1.0996883333333334</v>
      </c>
      <c r="M814" t="str">
        <f t="shared" si="85"/>
        <v>100-125%</v>
      </c>
      <c r="N814" s="6">
        <f>MIN(H814,G814)*INDEX('2018_commission_structure-Start'!$A$21:$I$24,MATCH(calcs!$D814,'2018_commission_structure-Start'!$A$21:$A$24,0),MATCH(calcs!N$1,'2018_commission_structure-Start'!$A$21:$I$21,0))</f>
        <v>78000</v>
      </c>
      <c r="O814" s="2">
        <f>IF($G814&gt;H814,MIN($G814-H814,I814-H814)*INDEX('2018_commission_structure-Start'!$A$21:$I$24,MATCH(calcs!$D814,'2018_commission_structure-Start'!$A$21:$A$24,0),MATCH(calcs!O$1,'2018_commission_structure-Start'!$A$21:$I$21,0)),0)</f>
        <v>10168.210000000001</v>
      </c>
      <c r="P814" s="2">
        <f>IF($G814&gt;I814,MIN($G814-I814,J814-I814)*INDEX('2018_commission_structure-Start'!$A$21:$I$24,MATCH(calcs!$D814,'2018_commission_structure-Start'!$A$21:$A$24,0),MATCH(calcs!P$1,'2018_commission_structure-Start'!$A$21:$I$21,0)),0)</f>
        <v>0</v>
      </c>
      <c r="Q814" s="2">
        <f>IF($G814&gt;J814,MIN($G814-J814,K814-J814)*INDEX('2018_commission_structure-Start'!$A$21:$I$24,MATCH(calcs!$D814,'2018_commission_structure-Start'!$A$21:$A$24,0),MATCH(calcs!Q$1,'2018_commission_structure-Start'!$A$21:$I$21,0)),0)</f>
        <v>0</v>
      </c>
      <c r="R814" s="6">
        <f>IF(G814&gt;K814,(G814-K814)*INDEX('2018_commission_structure-Start'!$A$21:$I$24,MATCH(calcs!$D814,'2018_commission_structure-Start'!$A$21:$A$24,0),MATCH(calcs!R$1,'2018_commission_structure-Start'!$A$21:$I$21,0)),0)</f>
        <v>0</v>
      </c>
      <c r="S814" s="6">
        <f t="shared" si="90"/>
        <v>88168.21</v>
      </c>
      <c r="T814" s="6">
        <f t="shared" si="86"/>
        <v>150772.21000000002</v>
      </c>
    </row>
    <row r="815" spans="1:20" x14ac:dyDescent="0.3">
      <c r="A815">
        <v>7205288142</v>
      </c>
      <c r="B815" t="s">
        <v>1578</v>
      </c>
      <c r="C815" t="s">
        <v>1579</v>
      </c>
      <c r="D815" t="s">
        <v>10</v>
      </c>
      <c r="E815" s="2">
        <v>89937</v>
      </c>
      <c r="F815">
        <f>COUNTIF(deals_closed!D:D,base_salary!A815)</f>
        <v>19</v>
      </c>
      <c r="G815" s="2">
        <f>SUMIF(deals_closed!D:D,calcs!A815,deals_closed!C:C)</f>
        <v>632661</v>
      </c>
      <c r="H815" s="2">
        <f>VLOOKUP(D815,'2018_commission_structure-Start'!$A$21:$I$24,9,FALSE)</f>
        <v>750000</v>
      </c>
      <c r="I815" s="6">
        <f t="shared" si="87"/>
        <v>937500</v>
      </c>
      <c r="J815" s="9">
        <f t="shared" si="88"/>
        <v>1125000</v>
      </c>
      <c r="K815" s="9">
        <f t="shared" si="89"/>
        <v>1500000</v>
      </c>
      <c r="L815" s="8">
        <f t="shared" si="84"/>
        <v>0.84354799999999996</v>
      </c>
      <c r="M815" t="str">
        <f t="shared" si="85"/>
        <v>0-100%</v>
      </c>
      <c r="N815" s="6">
        <f>MIN(H815,G815)*INDEX('2018_commission_structure-Start'!$A$21:$I$24,MATCH(calcs!$D815,'2018_commission_structure-Start'!$A$21:$A$24,0),MATCH(calcs!N$1,'2018_commission_structure-Start'!$A$21:$I$21,0))</f>
        <v>94899.15</v>
      </c>
      <c r="O815" s="2">
        <f>IF($G815&gt;H815,MIN($G815-H815,I815-H815)*INDEX('2018_commission_structure-Start'!$A$21:$I$24,MATCH(calcs!$D815,'2018_commission_structure-Start'!$A$21:$A$24,0),MATCH(calcs!O$1,'2018_commission_structure-Start'!$A$21:$I$21,0)),0)</f>
        <v>0</v>
      </c>
      <c r="P815" s="2">
        <f>IF($G815&gt;I815,MIN($G815-I815,J815-I815)*INDEX('2018_commission_structure-Start'!$A$21:$I$24,MATCH(calcs!$D815,'2018_commission_structure-Start'!$A$21:$A$24,0),MATCH(calcs!P$1,'2018_commission_structure-Start'!$A$21:$I$21,0)),0)</f>
        <v>0</v>
      </c>
      <c r="Q815" s="2">
        <f>IF($G815&gt;J815,MIN($G815-J815,K815-J815)*INDEX('2018_commission_structure-Start'!$A$21:$I$24,MATCH(calcs!$D815,'2018_commission_structure-Start'!$A$21:$A$24,0),MATCH(calcs!Q$1,'2018_commission_structure-Start'!$A$21:$I$21,0)),0)</f>
        <v>0</v>
      </c>
      <c r="R815" s="6">
        <f>IF(G815&gt;K815,(G815-K815)*INDEX('2018_commission_structure-Start'!$A$21:$I$24,MATCH(calcs!$D815,'2018_commission_structure-Start'!$A$21:$A$24,0),MATCH(calcs!R$1,'2018_commission_structure-Start'!$A$21:$I$21,0)),0)</f>
        <v>0</v>
      </c>
      <c r="S815" s="6">
        <f t="shared" si="90"/>
        <v>94899.15</v>
      </c>
      <c r="T815" s="6">
        <f t="shared" si="86"/>
        <v>184836.15</v>
      </c>
    </row>
    <row r="816" spans="1:20" x14ac:dyDescent="0.3">
      <c r="A816">
        <v>9619649427</v>
      </c>
      <c r="B816" t="s">
        <v>1580</v>
      </c>
      <c r="C816" t="s">
        <v>1581</v>
      </c>
      <c r="D816" t="s">
        <v>29</v>
      </c>
      <c r="E816" s="2">
        <v>52037</v>
      </c>
      <c r="F816">
        <f>COUNTIF(deals_closed!D:D,base_salary!A816)</f>
        <v>27</v>
      </c>
      <c r="G816" s="2">
        <f>SUMIF(deals_closed!D:D,calcs!A816,deals_closed!C:C)</f>
        <v>924749</v>
      </c>
      <c r="H816" s="2">
        <f>VLOOKUP(D816,'2018_commission_structure-Start'!$A$21:$I$24,9,FALSE)</f>
        <v>600000</v>
      </c>
      <c r="I816" s="6">
        <f t="shared" si="87"/>
        <v>750000</v>
      </c>
      <c r="J816" s="9">
        <f t="shared" si="88"/>
        <v>900000</v>
      </c>
      <c r="K816" s="9">
        <f t="shared" si="89"/>
        <v>1200000</v>
      </c>
      <c r="L816" s="8">
        <f t="shared" si="84"/>
        <v>1.5412483333333333</v>
      </c>
      <c r="M816" t="str">
        <f t="shared" si="85"/>
        <v>150-200%</v>
      </c>
      <c r="N816" s="6">
        <f>MIN(H816,G816)*INDEX('2018_commission_structure-Start'!$A$21:$I$24,MATCH(calcs!$D816,'2018_commission_structure-Start'!$A$21:$A$24,0),MATCH(calcs!N$1,'2018_commission_structure-Start'!$A$21:$I$21,0))</f>
        <v>78000</v>
      </c>
      <c r="O816" s="2">
        <f>IF($G816&gt;H816,MIN($G816-H816,I816-H816)*INDEX('2018_commission_structure-Start'!$A$21:$I$24,MATCH(calcs!$D816,'2018_commission_structure-Start'!$A$21:$A$24,0),MATCH(calcs!O$1,'2018_commission_structure-Start'!$A$21:$I$21,0)),0)</f>
        <v>25500.000000000004</v>
      </c>
      <c r="P816" s="2">
        <f>IF($G816&gt;I816,MIN($G816-I816,J816-I816)*INDEX('2018_commission_structure-Start'!$A$21:$I$24,MATCH(calcs!$D816,'2018_commission_structure-Start'!$A$21:$A$24,0),MATCH(calcs!P$1,'2018_commission_structure-Start'!$A$21:$I$21,0)),0)</f>
        <v>31500</v>
      </c>
      <c r="Q816" s="2">
        <f>IF($G816&gt;J816,MIN($G816-J816,K816-J816)*INDEX('2018_commission_structure-Start'!$A$21:$I$24,MATCH(calcs!$D816,'2018_commission_structure-Start'!$A$21:$A$24,0),MATCH(calcs!Q$1,'2018_commission_structure-Start'!$A$21:$I$21,0)),0)</f>
        <v>6434.74</v>
      </c>
      <c r="R816" s="6">
        <f>IF(G816&gt;K816,(G816-K816)*INDEX('2018_commission_structure-Start'!$A$21:$I$24,MATCH(calcs!$D816,'2018_commission_structure-Start'!$A$21:$A$24,0),MATCH(calcs!R$1,'2018_commission_structure-Start'!$A$21:$I$21,0)),0)</f>
        <v>0</v>
      </c>
      <c r="S816" s="6">
        <f t="shared" si="90"/>
        <v>141434.74</v>
      </c>
      <c r="T816" s="6">
        <f t="shared" si="86"/>
        <v>193471.74</v>
      </c>
    </row>
    <row r="817" spans="1:20" x14ac:dyDescent="0.3">
      <c r="A817">
        <v>3463222345</v>
      </c>
      <c r="B817" t="s">
        <v>1582</v>
      </c>
      <c r="C817" t="s">
        <v>1583</v>
      </c>
      <c r="D817" t="s">
        <v>7</v>
      </c>
      <c r="E817" s="2">
        <v>50537</v>
      </c>
      <c r="F817">
        <f>COUNTIF(deals_closed!D:D,base_salary!A817)</f>
        <v>20</v>
      </c>
      <c r="G817" s="2">
        <f>SUMIF(deals_closed!D:D,calcs!A817,deals_closed!C:C)</f>
        <v>596017</v>
      </c>
      <c r="H817" s="2">
        <f>VLOOKUP(D817,'2018_commission_structure-Start'!$A$21:$I$24,9,FALSE)</f>
        <v>500000</v>
      </c>
      <c r="I817" s="6">
        <f t="shared" si="87"/>
        <v>625000</v>
      </c>
      <c r="J817" s="9">
        <f t="shared" si="88"/>
        <v>750000</v>
      </c>
      <c r="K817" s="9">
        <f t="shared" si="89"/>
        <v>1000000</v>
      </c>
      <c r="L817" s="8">
        <f t="shared" si="84"/>
        <v>1.192034</v>
      </c>
      <c r="M817" t="str">
        <f t="shared" si="85"/>
        <v>100-125%</v>
      </c>
      <c r="N817" s="6">
        <f>MIN(H817,G817)*INDEX('2018_commission_structure-Start'!$A$21:$I$24,MATCH(calcs!$D817,'2018_commission_structure-Start'!$A$21:$A$24,0),MATCH(calcs!N$1,'2018_commission_structure-Start'!$A$21:$I$21,0))</f>
        <v>50000</v>
      </c>
      <c r="O817" s="2">
        <f>IF($G817&gt;H817,MIN($G817-H817,I817-H817)*INDEX('2018_commission_structure-Start'!$A$21:$I$24,MATCH(calcs!$D817,'2018_commission_structure-Start'!$A$21:$A$24,0),MATCH(calcs!O$1,'2018_commission_structure-Start'!$A$21:$I$21,0)),0)</f>
        <v>14402.55</v>
      </c>
      <c r="P817" s="2">
        <f>IF($G817&gt;I817,MIN($G817-I817,J817-I817)*INDEX('2018_commission_structure-Start'!$A$21:$I$24,MATCH(calcs!$D817,'2018_commission_structure-Start'!$A$21:$A$24,0),MATCH(calcs!P$1,'2018_commission_structure-Start'!$A$21:$I$21,0)),0)</f>
        <v>0</v>
      </c>
      <c r="Q817" s="2">
        <f>IF($G817&gt;J817,MIN($G817-J817,K817-J817)*INDEX('2018_commission_structure-Start'!$A$21:$I$24,MATCH(calcs!$D817,'2018_commission_structure-Start'!$A$21:$A$24,0),MATCH(calcs!Q$1,'2018_commission_structure-Start'!$A$21:$I$21,0)),0)</f>
        <v>0</v>
      </c>
      <c r="R817" s="6">
        <f>IF(G817&gt;K817,(G817-K817)*INDEX('2018_commission_structure-Start'!$A$21:$I$24,MATCH(calcs!$D817,'2018_commission_structure-Start'!$A$21:$A$24,0),MATCH(calcs!R$1,'2018_commission_structure-Start'!$A$21:$I$21,0)),0)</f>
        <v>0</v>
      </c>
      <c r="S817" s="6">
        <f t="shared" si="90"/>
        <v>64402.55</v>
      </c>
      <c r="T817" s="6">
        <f t="shared" si="86"/>
        <v>114939.55</v>
      </c>
    </row>
    <row r="818" spans="1:20" x14ac:dyDescent="0.3">
      <c r="A818">
        <v>4075444457</v>
      </c>
      <c r="B818" t="s">
        <v>185</v>
      </c>
      <c r="C818" t="s">
        <v>1584</v>
      </c>
      <c r="D818" t="s">
        <v>10</v>
      </c>
      <c r="E818" s="2">
        <v>91957</v>
      </c>
      <c r="F818">
        <f>COUNTIF(deals_closed!D:D,base_salary!A818)</f>
        <v>22</v>
      </c>
      <c r="G818" s="2">
        <f>SUMIF(deals_closed!D:D,calcs!A818,deals_closed!C:C)</f>
        <v>817460</v>
      </c>
      <c r="H818" s="2">
        <f>VLOOKUP(D818,'2018_commission_structure-Start'!$A$21:$I$24,9,FALSE)</f>
        <v>750000</v>
      </c>
      <c r="I818" s="6">
        <f t="shared" si="87"/>
        <v>937500</v>
      </c>
      <c r="J818" s="9">
        <f t="shared" si="88"/>
        <v>1125000</v>
      </c>
      <c r="K818" s="9">
        <f t="shared" si="89"/>
        <v>1500000</v>
      </c>
      <c r="L818" s="8">
        <f t="shared" si="84"/>
        <v>1.0899466666666666</v>
      </c>
      <c r="M818" t="str">
        <f t="shared" si="85"/>
        <v>100-125%</v>
      </c>
      <c r="N818" s="6">
        <f>MIN(H818,G818)*INDEX('2018_commission_structure-Start'!$A$21:$I$24,MATCH(calcs!$D818,'2018_commission_structure-Start'!$A$21:$A$24,0),MATCH(calcs!N$1,'2018_commission_structure-Start'!$A$21:$I$21,0))</f>
        <v>112500</v>
      </c>
      <c r="O818" s="2">
        <f>IF($G818&gt;H818,MIN($G818-H818,I818-H818)*INDEX('2018_commission_structure-Start'!$A$21:$I$24,MATCH(calcs!$D818,'2018_commission_structure-Start'!$A$21:$A$24,0),MATCH(calcs!O$1,'2018_commission_structure-Start'!$A$21:$I$21,0)),0)</f>
        <v>12817.4</v>
      </c>
      <c r="P818" s="2">
        <f>IF($G818&gt;I818,MIN($G818-I818,J818-I818)*INDEX('2018_commission_structure-Start'!$A$21:$I$24,MATCH(calcs!$D818,'2018_commission_structure-Start'!$A$21:$A$24,0),MATCH(calcs!P$1,'2018_commission_structure-Start'!$A$21:$I$21,0)),0)</f>
        <v>0</v>
      </c>
      <c r="Q818" s="2">
        <f>IF($G818&gt;J818,MIN($G818-J818,K818-J818)*INDEX('2018_commission_structure-Start'!$A$21:$I$24,MATCH(calcs!$D818,'2018_commission_structure-Start'!$A$21:$A$24,0),MATCH(calcs!Q$1,'2018_commission_structure-Start'!$A$21:$I$21,0)),0)</f>
        <v>0</v>
      </c>
      <c r="R818" s="6">
        <f>IF(G818&gt;K818,(G818-K818)*INDEX('2018_commission_structure-Start'!$A$21:$I$24,MATCH(calcs!$D818,'2018_commission_structure-Start'!$A$21:$A$24,0),MATCH(calcs!R$1,'2018_commission_structure-Start'!$A$21:$I$21,0)),0)</f>
        <v>0</v>
      </c>
      <c r="S818" s="6">
        <f t="shared" si="90"/>
        <v>125317.4</v>
      </c>
      <c r="T818" s="6">
        <f t="shared" si="86"/>
        <v>217274.4</v>
      </c>
    </row>
    <row r="819" spans="1:20" x14ac:dyDescent="0.3">
      <c r="A819">
        <v>7098438871</v>
      </c>
      <c r="B819" t="s">
        <v>1585</v>
      </c>
      <c r="C819" t="s">
        <v>1586</v>
      </c>
      <c r="D819" t="s">
        <v>29</v>
      </c>
      <c r="E819" s="2">
        <v>57781</v>
      </c>
      <c r="F819">
        <f>COUNTIF(deals_closed!D:D,base_salary!A819)</f>
        <v>23</v>
      </c>
      <c r="G819" s="2">
        <f>SUMIF(deals_closed!D:D,calcs!A819,deals_closed!C:C)</f>
        <v>659507</v>
      </c>
      <c r="H819" s="2">
        <f>VLOOKUP(D819,'2018_commission_structure-Start'!$A$21:$I$24,9,FALSE)</f>
        <v>600000</v>
      </c>
      <c r="I819" s="6">
        <f t="shared" si="87"/>
        <v>750000</v>
      </c>
      <c r="J819" s="9">
        <f t="shared" si="88"/>
        <v>900000</v>
      </c>
      <c r="K819" s="9">
        <f t="shared" si="89"/>
        <v>1200000</v>
      </c>
      <c r="L819" s="8">
        <f t="shared" si="84"/>
        <v>1.0991783333333334</v>
      </c>
      <c r="M819" t="str">
        <f t="shared" si="85"/>
        <v>100-125%</v>
      </c>
      <c r="N819" s="6">
        <f>MIN(H819,G819)*INDEX('2018_commission_structure-Start'!$A$21:$I$24,MATCH(calcs!$D819,'2018_commission_structure-Start'!$A$21:$A$24,0),MATCH(calcs!N$1,'2018_commission_structure-Start'!$A$21:$I$21,0))</f>
        <v>78000</v>
      </c>
      <c r="O819" s="2">
        <f>IF($G819&gt;H819,MIN($G819-H819,I819-H819)*INDEX('2018_commission_structure-Start'!$A$21:$I$24,MATCH(calcs!$D819,'2018_commission_structure-Start'!$A$21:$A$24,0),MATCH(calcs!O$1,'2018_commission_structure-Start'!$A$21:$I$21,0)),0)</f>
        <v>10116.19</v>
      </c>
      <c r="P819" s="2">
        <f>IF($G819&gt;I819,MIN($G819-I819,J819-I819)*INDEX('2018_commission_structure-Start'!$A$21:$I$24,MATCH(calcs!$D819,'2018_commission_structure-Start'!$A$21:$A$24,0),MATCH(calcs!P$1,'2018_commission_structure-Start'!$A$21:$I$21,0)),0)</f>
        <v>0</v>
      </c>
      <c r="Q819" s="2">
        <f>IF($G819&gt;J819,MIN($G819-J819,K819-J819)*INDEX('2018_commission_structure-Start'!$A$21:$I$24,MATCH(calcs!$D819,'2018_commission_structure-Start'!$A$21:$A$24,0),MATCH(calcs!Q$1,'2018_commission_structure-Start'!$A$21:$I$21,0)),0)</f>
        <v>0</v>
      </c>
      <c r="R819" s="6">
        <f>IF(G819&gt;K819,(G819-K819)*INDEX('2018_commission_structure-Start'!$A$21:$I$24,MATCH(calcs!$D819,'2018_commission_structure-Start'!$A$21:$A$24,0),MATCH(calcs!R$1,'2018_commission_structure-Start'!$A$21:$I$21,0)),0)</f>
        <v>0</v>
      </c>
      <c r="S819" s="6">
        <f t="shared" si="90"/>
        <v>88116.19</v>
      </c>
      <c r="T819" s="6">
        <f t="shared" si="86"/>
        <v>145897.19</v>
      </c>
    </row>
    <row r="820" spans="1:20" x14ac:dyDescent="0.3">
      <c r="A820">
        <v>7596173217</v>
      </c>
      <c r="B820" t="s">
        <v>1587</v>
      </c>
      <c r="C820" t="s">
        <v>1588</v>
      </c>
      <c r="D820" t="s">
        <v>10</v>
      </c>
      <c r="E820" s="2">
        <v>91764</v>
      </c>
      <c r="F820">
        <f>COUNTIF(deals_closed!D:D,base_salary!A820)</f>
        <v>22</v>
      </c>
      <c r="G820" s="2">
        <f>SUMIF(deals_closed!D:D,calcs!A820,deals_closed!C:C)</f>
        <v>779353</v>
      </c>
      <c r="H820" s="2">
        <f>VLOOKUP(D820,'2018_commission_structure-Start'!$A$21:$I$24,9,FALSE)</f>
        <v>750000</v>
      </c>
      <c r="I820" s="6">
        <f t="shared" si="87"/>
        <v>937500</v>
      </c>
      <c r="J820" s="9">
        <f t="shared" si="88"/>
        <v>1125000</v>
      </c>
      <c r="K820" s="9">
        <f t="shared" si="89"/>
        <v>1500000</v>
      </c>
      <c r="L820" s="8">
        <f t="shared" si="84"/>
        <v>1.0391373333333334</v>
      </c>
      <c r="M820" t="str">
        <f t="shared" si="85"/>
        <v>100-125%</v>
      </c>
      <c r="N820" s="6">
        <f>MIN(H820,G820)*INDEX('2018_commission_structure-Start'!$A$21:$I$24,MATCH(calcs!$D820,'2018_commission_structure-Start'!$A$21:$A$24,0),MATCH(calcs!N$1,'2018_commission_structure-Start'!$A$21:$I$21,0))</f>
        <v>112500</v>
      </c>
      <c r="O820" s="2">
        <f>IF($G820&gt;H820,MIN($G820-H820,I820-H820)*INDEX('2018_commission_structure-Start'!$A$21:$I$24,MATCH(calcs!$D820,'2018_commission_structure-Start'!$A$21:$A$24,0),MATCH(calcs!O$1,'2018_commission_structure-Start'!$A$21:$I$21,0)),0)</f>
        <v>5577.07</v>
      </c>
      <c r="P820" s="2">
        <f>IF($G820&gt;I820,MIN($G820-I820,J820-I820)*INDEX('2018_commission_structure-Start'!$A$21:$I$24,MATCH(calcs!$D820,'2018_commission_structure-Start'!$A$21:$A$24,0),MATCH(calcs!P$1,'2018_commission_structure-Start'!$A$21:$I$21,0)),0)</f>
        <v>0</v>
      </c>
      <c r="Q820" s="2">
        <f>IF($G820&gt;J820,MIN($G820-J820,K820-J820)*INDEX('2018_commission_structure-Start'!$A$21:$I$24,MATCH(calcs!$D820,'2018_commission_structure-Start'!$A$21:$A$24,0),MATCH(calcs!Q$1,'2018_commission_structure-Start'!$A$21:$I$21,0)),0)</f>
        <v>0</v>
      </c>
      <c r="R820" s="6">
        <f>IF(G820&gt;K820,(G820-K820)*INDEX('2018_commission_structure-Start'!$A$21:$I$24,MATCH(calcs!$D820,'2018_commission_structure-Start'!$A$21:$A$24,0),MATCH(calcs!R$1,'2018_commission_structure-Start'!$A$21:$I$21,0)),0)</f>
        <v>0</v>
      </c>
      <c r="S820" s="6">
        <f t="shared" si="90"/>
        <v>118077.07</v>
      </c>
      <c r="T820" s="6">
        <f t="shared" si="86"/>
        <v>209841.07</v>
      </c>
    </row>
    <row r="821" spans="1:20" x14ac:dyDescent="0.3">
      <c r="A821">
        <v>1502791994</v>
      </c>
      <c r="B821" t="s">
        <v>1589</v>
      </c>
      <c r="C821" t="s">
        <v>1590</v>
      </c>
      <c r="D821" t="s">
        <v>10</v>
      </c>
      <c r="E821" s="2">
        <v>116313</v>
      </c>
      <c r="F821">
        <f>COUNTIF(deals_closed!D:D,base_salary!A821)</f>
        <v>21</v>
      </c>
      <c r="G821" s="2">
        <f>SUMIF(deals_closed!D:D,calcs!A821,deals_closed!C:C)</f>
        <v>827946</v>
      </c>
      <c r="H821" s="2">
        <f>VLOOKUP(D821,'2018_commission_structure-Start'!$A$21:$I$24,9,FALSE)</f>
        <v>750000</v>
      </c>
      <c r="I821" s="6">
        <f t="shared" si="87"/>
        <v>937500</v>
      </c>
      <c r="J821" s="9">
        <f t="shared" si="88"/>
        <v>1125000</v>
      </c>
      <c r="K821" s="9">
        <f t="shared" si="89"/>
        <v>1500000</v>
      </c>
      <c r="L821" s="8">
        <f t="shared" si="84"/>
        <v>1.103928</v>
      </c>
      <c r="M821" t="str">
        <f t="shared" si="85"/>
        <v>100-125%</v>
      </c>
      <c r="N821" s="6">
        <f>MIN(H821,G821)*INDEX('2018_commission_structure-Start'!$A$21:$I$24,MATCH(calcs!$D821,'2018_commission_structure-Start'!$A$21:$A$24,0),MATCH(calcs!N$1,'2018_commission_structure-Start'!$A$21:$I$21,0))</f>
        <v>112500</v>
      </c>
      <c r="O821" s="2">
        <f>IF($G821&gt;H821,MIN($G821-H821,I821-H821)*INDEX('2018_commission_structure-Start'!$A$21:$I$24,MATCH(calcs!$D821,'2018_commission_structure-Start'!$A$21:$A$24,0),MATCH(calcs!O$1,'2018_commission_structure-Start'!$A$21:$I$21,0)),0)</f>
        <v>14809.74</v>
      </c>
      <c r="P821" s="2">
        <f>IF($G821&gt;I821,MIN($G821-I821,J821-I821)*INDEX('2018_commission_structure-Start'!$A$21:$I$24,MATCH(calcs!$D821,'2018_commission_structure-Start'!$A$21:$A$24,0),MATCH(calcs!P$1,'2018_commission_structure-Start'!$A$21:$I$21,0)),0)</f>
        <v>0</v>
      </c>
      <c r="Q821" s="2">
        <f>IF($G821&gt;J821,MIN($G821-J821,K821-J821)*INDEX('2018_commission_structure-Start'!$A$21:$I$24,MATCH(calcs!$D821,'2018_commission_structure-Start'!$A$21:$A$24,0),MATCH(calcs!Q$1,'2018_commission_structure-Start'!$A$21:$I$21,0)),0)</f>
        <v>0</v>
      </c>
      <c r="R821" s="6">
        <f>IF(G821&gt;K821,(G821-K821)*INDEX('2018_commission_structure-Start'!$A$21:$I$24,MATCH(calcs!$D821,'2018_commission_structure-Start'!$A$21:$A$24,0),MATCH(calcs!R$1,'2018_commission_structure-Start'!$A$21:$I$21,0)),0)</f>
        <v>0</v>
      </c>
      <c r="S821" s="6">
        <f t="shared" si="90"/>
        <v>127309.74</v>
      </c>
      <c r="T821" s="6">
        <f t="shared" si="86"/>
        <v>243622.74</v>
      </c>
    </row>
    <row r="822" spans="1:20" x14ac:dyDescent="0.3">
      <c r="A822">
        <v>5075915108</v>
      </c>
      <c r="B822" t="s">
        <v>1591</v>
      </c>
      <c r="C822" t="s">
        <v>1592</v>
      </c>
      <c r="D822" t="s">
        <v>29</v>
      </c>
      <c r="E822" s="2">
        <v>76714</v>
      </c>
      <c r="F822">
        <f>COUNTIF(deals_closed!D:D,base_salary!A822)</f>
        <v>17</v>
      </c>
      <c r="G822" s="2">
        <f>SUMIF(deals_closed!D:D,calcs!A822,deals_closed!C:C)</f>
        <v>614133</v>
      </c>
      <c r="H822" s="2">
        <f>VLOOKUP(D822,'2018_commission_structure-Start'!$A$21:$I$24,9,FALSE)</f>
        <v>600000</v>
      </c>
      <c r="I822" s="6">
        <f t="shared" si="87"/>
        <v>750000</v>
      </c>
      <c r="J822" s="9">
        <f t="shared" si="88"/>
        <v>900000</v>
      </c>
      <c r="K822" s="9">
        <f t="shared" si="89"/>
        <v>1200000</v>
      </c>
      <c r="L822" s="8">
        <f t="shared" si="84"/>
        <v>1.023555</v>
      </c>
      <c r="M822" t="str">
        <f t="shared" si="85"/>
        <v>100-125%</v>
      </c>
      <c r="N822" s="6">
        <f>MIN(H822,G822)*INDEX('2018_commission_structure-Start'!$A$21:$I$24,MATCH(calcs!$D822,'2018_commission_structure-Start'!$A$21:$A$24,0),MATCH(calcs!N$1,'2018_commission_structure-Start'!$A$21:$I$21,0))</f>
        <v>78000</v>
      </c>
      <c r="O822" s="2">
        <f>IF($G822&gt;H822,MIN($G822-H822,I822-H822)*INDEX('2018_commission_structure-Start'!$A$21:$I$24,MATCH(calcs!$D822,'2018_commission_structure-Start'!$A$21:$A$24,0),MATCH(calcs!O$1,'2018_commission_structure-Start'!$A$21:$I$21,0)),0)</f>
        <v>2402.61</v>
      </c>
      <c r="P822" s="2">
        <f>IF($G822&gt;I822,MIN($G822-I822,J822-I822)*INDEX('2018_commission_structure-Start'!$A$21:$I$24,MATCH(calcs!$D822,'2018_commission_structure-Start'!$A$21:$A$24,0),MATCH(calcs!P$1,'2018_commission_structure-Start'!$A$21:$I$21,0)),0)</f>
        <v>0</v>
      </c>
      <c r="Q822" s="2">
        <f>IF($G822&gt;J822,MIN($G822-J822,K822-J822)*INDEX('2018_commission_structure-Start'!$A$21:$I$24,MATCH(calcs!$D822,'2018_commission_structure-Start'!$A$21:$A$24,0),MATCH(calcs!Q$1,'2018_commission_structure-Start'!$A$21:$I$21,0)),0)</f>
        <v>0</v>
      </c>
      <c r="R822" s="6">
        <f>IF(G822&gt;K822,(G822-K822)*INDEX('2018_commission_structure-Start'!$A$21:$I$24,MATCH(calcs!$D822,'2018_commission_structure-Start'!$A$21:$A$24,0),MATCH(calcs!R$1,'2018_commission_structure-Start'!$A$21:$I$21,0)),0)</f>
        <v>0</v>
      </c>
      <c r="S822" s="6">
        <f t="shared" si="90"/>
        <v>80402.61</v>
      </c>
      <c r="T822" s="6">
        <f t="shared" si="86"/>
        <v>157116.60999999999</v>
      </c>
    </row>
    <row r="823" spans="1:20" x14ac:dyDescent="0.3">
      <c r="A823">
        <v>4649590612</v>
      </c>
      <c r="B823" t="s">
        <v>1593</v>
      </c>
      <c r="C823" t="s">
        <v>1594</v>
      </c>
      <c r="D823" t="s">
        <v>29</v>
      </c>
      <c r="E823" s="2">
        <v>73006</v>
      </c>
      <c r="F823">
        <f>COUNTIF(deals_closed!D:D,base_salary!A823)</f>
        <v>17</v>
      </c>
      <c r="G823" s="2">
        <f>SUMIF(deals_closed!D:D,calcs!A823,deals_closed!C:C)</f>
        <v>528881</v>
      </c>
      <c r="H823" s="2">
        <f>VLOOKUP(D823,'2018_commission_structure-Start'!$A$21:$I$24,9,FALSE)</f>
        <v>600000</v>
      </c>
      <c r="I823" s="6">
        <f t="shared" si="87"/>
        <v>750000</v>
      </c>
      <c r="J823" s="9">
        <f t="shared" si="88"/>
        <v>900000</v>
      </c>
      <c r="K823" s="9">
        <f t="shared" si="89"/>
        <v>1200000</v>
      </c>
      <c r="L823" s="8">
        <f t="shared" si="84"/>
        <v>0.8814683333333333</v>
      </c>
      <c r="M823" t="str">
        <f t="shared" si="85"/>
        <v>0-100%</v>
      </c>
      <c r="N823" s="6">
        <f>MIN(H823,G823)*INDEX('2018_commission_structure-Start'!$A$21:$I$24,MATCH(calcs!$D823,'2018_commission_structure-Start'!$A$21:$A$24,0),MATCH(calcs!N$1,'2018_commission_structure-Start'!$A$21:$I$21,0))</f>
        <v>68754.53</v>
      </c>
      <c r="O823" s="2">
        <f>IF($G823&gt;H823,MIN($G823-H823,I823-H823)*INDEX('2018_commission_structure-Start'!$A$21:$I$24,MATCH(calcs!$D823,'2018_commission_structure-Start'!$A$21:$A$24,0),MATCH(calcs!O$1,'2018_commission_structure-Start'!$A$21:$I$21,0)),0)</f>
        <v>0</v>
      </c>
      <c r="P823" s="2">
        <f>IF($G823&gt;I823,MIN($G823-I823,J823-I823)*INDEX('2018_commission_structure-Start'!$A$21:$I$24,MATCH(calcs!$D823,'2018_commission_structure-Start'!$A$21:$A$24,0),MATCH(calcs!P$1,'2018_commission_structure-Start'!$A$21:$I$21,0)),0)</f>
        <v>0</v>
      </c>
      <c r="Q823" s="2">
        <f>IF($G823&gt;J823,MIN($G823-J823,K823-J823)*INDEX('2018_commission_structure-Start'!$A$21:$I$24,MATCH(calcs!$D823,'2018_commission_structure-Start'!$A$21:$A$24,0),MATCH(calcs!Q$1,'2018_commission_structure-Start'!$A$21:$I$21,0)),0)</f>
        <v>0</v>
      </c>
      <c r="R823" s="6">
        <f>IF(G823&gt;K823,(G823-K823)*INDEX('2018_commission_structure-Start'!$A$21:$I$24,MATCH(calcs!$D823,'2018_commission_structure-Start'!$A$21:$A$24,0),MATCH(calcs!R$1,'2018_commission_structure-Start'!$A$21:$I$21,0)),0)</f>
        <v>0</v>
      </c>
      <c r="S823" s="6">
        <f t="shared" si="90"/>
        <v>68754.53</v>
      </c>
      <c r="T823" s="6">
        <f t="shared" si="86"/>
        <v>141760.53</v>
      </c>
    </row>
    <row r="824" spans="1:20" x14ac:dyDescent="0.3">
      <c r="A824">
        <v>4278470843</v>
      </c>
      <c r="B824" t="s">
        <v>1595</v>
      </c>
      <c r="C824" t="s">
        <v>1596</v>
      </c>
      <c r="D824" t="s">
        <v>7</v>
      </c>
      <c r="E824" s="2">
        <v>61463</v>
      </c>
      <c r="F824">
        <f>COUNTIF(deals_closed!D:D,base_salary!A824)</f>
        <v>14</v>
      </c>
      <c r="G824" s="2">
        <f>SUMIF(deals_closed!D:D,calcs!A824,deals_closed!C:C)</f>
        <v>413843</v>
      </c>
      <c r="H824" s="2">
        <f>VLOOKUP(D824,'2018_commission_structure-Start'!$A$21:$I$24,9,FALSE)</f>
        <v>500000</v>
      </c>
      <c r="I824" s="6">
        <f t="shared" si="87"/>
        <v>625000</v>
      </c>
      <c r="J824" s="9">
        <f t="shared" si="88"/>
        <v>750000</v>
      </c>
      <c r="K824" s="9">
        <f t="shared" si="89"/>
        <v>1000000</v>
      </c>
      <c r="L824" s="8">
        <f t="shared" si="84"/>
        <v>0.82768600000000003</v>
      </c>
      <c r="M824" t="str">
        <f t="shared" si="85"/>
        <v>0-100%</v>
      </c>
      <c r="N824" s="6">
        <f>MIN(H824,G824)*INDEX('2018_commission_structure-Start'!$A$21:$I$24,MATCH(calcs!$D824,'2018_commission_structure-Start'!$A$21:$A$24,0),MATCH(calcs!N$1,'2018_commission_structure-Start'!$A$21:$I$21,0))</f>
        <v>41384.300000000003</v>
      </c>
      <c r="O824" s="2">
        <f>IF($G824&gt;H824,MIN($G824-H824,I824-H824)*INDEX('2018_commission_structure-Start'!$A$21:$I$24,MATCH(calcs!$D824,'2018_commission_structure-Start'!$A$21:$A$24,0),MATCH(calcs!O$1,'2018_commission_structure-Start'!$A$21:$I$21,0)),0)</f>
        <v>0</v>
      </c>
      <c r="P824" s="2">
        <f>IF($G824&gt;I824,MIN($G824-I824,J824-I824)*INDEX('2018_commission_structure-Start'!$A$21:$I$24,MATCH(calcs!$D824,'2018_commission_structure-Start'!$A$21:$A$24,0),MATCH(calcs!P$1,'2018_commission_structure-Start'!$A$21:$I$21,0)),0)</f>
        <v>0</v>
      </c>
      <c r="Q824" s="2">
        <f>IF($G824&gt;J824,MIN($G824-J824,K824-J824)*INDEX('2018_commission_structure-Start'!$A$21:$I$24,MATCH(calcs!$D824,'2018_commission_structure-Start'!$A$21:$A$24,0),MATCH(calcs!Q$1,'2018_commission_structure-Start'!$A$21:$I$21,0)),0)</f>
        <v>0</v>
      </c>
      <c r="R824" s="6">
        <f>IF(G824&gt;K824,(G824-K824)*INDEX('2018_commission_structure-Start'!$A$21:$I$24,MATCH(calcs!$D824,'2018_commission_structure-Start'!$A$21:$A$24,0),MATCH(calcs!R$1,'2018_commission_structure-Start'!$A$21:$I$21,0)),0)</f>
        <v>0</v>
      </c>
      <c r="S824" s="6">
        <f t="shared" si="90"/>
        <v>41384.300000000003</v>
      </c>
      <c r="T824" s="6">
        <f t="shared" si="86"/>
        <v>102847.3</v>
      </c>
    </row>
    <row r="825" spans="1:20" x14ac:dyDescent="0.3">
      <c r="A825">
        <v>2973558387</v>
      </c>
      <c r="B825" t="s">
        <v>1597</v>
      </c>
      <c r="C825" t="s">
        <v>1598</v>
      </c>
      <c r="D825" t="s">
        <v>29</v>
      </c>
      <c r="E825" s="2">
        <v>67150</v>
      </c>
      <c r="F825">
        <f>COUNTIF(deals_closed!D:D,base_salary!A825)</f>
        <v>19</v>
      </c>
      <c r="G825" s="2">
        <f>SUMIF(deals_closed!D:D,calcs!A825,deals_closed!C:C)</f>
        <v>662484</v>
      </c>
      <c r="H825" s="2">
        <f>VLOOKUP(D825,'2018_commission_structure-Start'!$A$21:$I$24,9,FALSE)</f>
        <v>600000</v>
      </c>
      <c r="I825" s="6">
        <f t="shared" si="87"/>
        <v>750000</v>
      </c>
      <c r="J825" s="9">
        <f t="shared" si="88"/>
        <v>900000</v>
      </c>
      <c r="K825" s="9">
        <f t="shared" si="89"/>
        <v>1200000</v>
      </c>
      <c r="L825" s="8">
        <f t="shared" si="84"/>
        <v>1.1041399999999999</v>
      </c>
      <c r="M825" t="str">
        <f t="shared" si="85"/>
        <v>100-125%</v>
      </c>
      <c r="N825" s="6">
        <f>MIN(H825,G825)*INDEX('2018_commission_structure-Start'!$A$21:$I$24,MATCH(calcs!$D825,'2018_commission_structure-Start'!$A$21:$A$24,0),MATCH(calcs!N$1,'2018_commission_structure-Start'!$A$21:$I$21,0))</f>
        <v>78000</v>
      </c>
      <c r="O825" s="2">
        <f>IF($G825&gt;H825,MIN($G825-H825,I825-H825)*INDEX('2018_commission_structure-Start'!$A$21:$I$24,MATCH(calcs!$D825,'2018_commission_structure-Start'!$A$21:$A$24,0),MATCH(calcs!O$1,'2018_commission_structure-Start'!$A$21:$I$21,0)),0)</f>
        <v>10622.28</v>
      </c>
      <c r="P825" s="2">
        <f>IF($G825&gt;I825,MIN($G825-I825,J825-I825)*INDEX('2018_commission_structure-Start'!$A$21:$I$24,MATCH(calcs!$D825,'2018_commission_structure-Start'!$A$21:$A$24,0),MATCH(calcs!P$1,'2018_commission_structure-Start'!$A$21:$I$21,0)),0)</f>
        <v>0</v>
      </c>
      <c r="Q825" s="2">
        <f>IF($G825&gt;J825,MIN($G825-J825,K825-J825)*INDEX('2018_commission_structure-Start'!$A$21:$I$24,MATCH(calcs!$D825,'2018_commission_structure-Start'!$A$21:$A$24,0),MATCH(calcs!Q$1,'2018_commission_structure-Start'!$A$21:$I$21,0)),0)</f>
        <v>0</v>
      </c>
      <c r="R825" s="6">
        <f>IF(G825&gt;K825,(G825-K825)*INDEX('2018_commission_structure-Start'!$A$21:$I$24,MATCH(calcs!$D825,'2018_commission_structure-Start'!$A$21:$A$24,0),MATCH(calcs!R$1,'2018_commission_structure-Start'!$A$21:$I$21,0)),0)</f>
        <v>0</v>
      </c>
      <c r="S825" s="6">
        <f t="shared" si="90"/>
        <v>88622.28</v>
      </c>
      <c r="T825" s="6">
        <f t="shared" si="86"/>
        <v>155772.28</v>
      </c>
    </row>
    <row r="826" spans="1:20" x14ac:dyDescent="0.3">
      <c r="A826">
        <v>2599557828</v>
      </c>
      <c r="B826" t="s">
        <v>1599</v>
      </c>
      <c r="C826" t="s">
        <v>1600</v>
      </c>
      <c r="D826" t="s">
        <v>29</v>
      </c>
      <c r="E826" s="2">
        <v>51532</v>
      </c>
      <c r="F826">
        <f>COUNTIF(deals_closed!D:D,base_salary!A826)</f>
        <v>20</v>
      </c>
      <c r="G826" s="2">
        <f>SUMIF(deals_closed!D:D,calcs!A826,deals_closed!C:C)</f>
        <v>740914</v>
      </c>
      <c r="H826" s="2">
        <f>VLOOKUP(D826,'2018_commission_structure-Start'!$A$21:$I$24,9,FALSE)</f>
        <v>600000</v>
      </c>
      <c r="I826" s="6">
        <f t="shared" si="87"/>
        <v>750000</v>
      </c>
      <c r="J826" s="9">
        <f t="shared" si="88"/>
        <v>900000</v>
      </c>
      <c r="K826" s="9">
        <f t="shared" si="89"/>
        <v>1200000</v>
      </c>
      <c r="L826" s="8">
        <f t="shared" si="84"/>
        <v>1.2348566666666667</v>
      </c>
      <c r="M826" t="str">
        <f t="shared" si="85"/>
        <v>100-125%</v>
      </c>
      <c r="N826" s="6">
        <f>MIN(H826,G826)*INDEX('2018_commission_structure-Start'!$A$21:$I$24,MATCH(calcs!$D826,'2018_commission_structure-Start'!$A$21:$A$24,0),MATCH(calcs!N$1,'2018_commission_structure-Start'!$A$21:$I$21,0))</f>
        <v>78000</v>
      </c>
      <c r="O826" s="2">
        <f>IF($G826&gt;H826,MIN($G826-H826,I826-H826)*INDEX('2018_commission_structure-Start'!$A$21:$I$24,MATCH(calcs!$D826,'2018_commission_structure-Start'!$A$21:$A$24,0),MATCH(calcs!O$1,'2018_commission_structure-Start'!$A$21:$I$21,0)),0)</f>
        <v>23955.38</v>
      </c>
      <c r="P826" s="2">
        <f>IF($G826&gt;I826,MIN($G826-I826,J826-I826)*INDEX('2018_commission_structure-Start'!$A$21:$I$24,MATCH(calcs!$D826,'2018_commission_structure-Start'!$A$21:$A$24,0),MATCH(calcs!P$1,'2018_commission_structure-Start'!$A$21:$I$21,0)),0)</f>
        <v>0</v>
      </c>
      <c r="Q826" s="2">
        <f>IF($G826&gt;J826,MIN($G826-J826,K826-J826)*INDEX('2018_commission_structure-Start'!$A$21:$I$24,MATCH(calcs!$D826,'2018_commission_structure-Start'!$A$21:$A$24,0),MATCH(calcs!Q$1,'2018_commission_structure-Start'!$A$21:$I$21,0)),0)</f>
        <v>0</v>
      </c>
      <c r="R826" s="6">
        <f>IF(G826&gt;K826,(G826-K826)*INDEX('2018_commission_structure-Start'!$A$21:$I$24,MATCH(calcs!$D826,'2018_commission_structure-Start'!$A$21:$A$24,0),MATCH(calcs!R$1,'2018_commission_structure-Start'!$A$21:$I$21,0)),0)</f>
        <v>0</v>
      </c>
      <c r="S826" s="6">
        <f t="shared" si="90"/>
        <v>101955.38</v>
      </c>
      <c r="T826" s="6">
        <f t="shared" si="86"/>
        <v>153487.38</v>
      </c>
    </row>
    <row r="827" spans="1:20" x14ac:dyDescent="0.3">
      <c r="A827">
        <v>9727426344</v>
      </c>
      <c r="B827" t="s">
        <v>1601</v>
      </c>
      <c r="C827" t="s">
        <v>1602</v>
      </c>
      <c r="D827" t="s">
        <v>10</v>
      </c>
      <c r="E827" s="2">
        <v>78393</v>
      </c>
      <c r="F827">
        <f>COUNTIF(deals_closed!D:D,base_salary!A827)</f>
        <v>10</v>
      </c>
      <c r="G827" s="2">
        <f>SUMIF(deals_closed!D:D,calcs!A827,deals_closed!C:C)</f>
        <v>351514</v>
      </c>
      <c r="H827" s="2">
        <f>VLOOKUP(D827,'2018_commission_structure-Start'!$A$21:$I$24,9,FALSE)</f>
        <v>750000</v>
      </c>
      <c r="I827" s="6">
        <f t="shared" si="87"/>
        <v>937500</v>
      </c>
      <c r="J827" s="9">
        <f t="shared" si="88"/>
        <v>1125000</v>
      </c>
      <c r="K827" s="9">
        <f t="shared" si="89"/>
        <v>1500000</v>
      </c>
      <c r="L827" s="8">
        <f t="shared" si="84"/>
        <v>0.46868533333333334</v>
      </c>
      <c r="M827" t="str">
        <f t="shared" si="85"/>
        <v>0-100%</v>
      </c>
      <c r="N827" s="6">
        <f>MIN(H827,G827)*INDEX('2018_commission_structure-Start'!$A$21:$I$24,MATCH(calcs!$D827,'2018_commission_structure-Start'!$A$21:$A$24,0),MATCH(calcs!N$1,'2018_commission_structure-Start'!$A$21:$I$21,0))</f>
        <v>52727.1</v>
      </c>
      <c r="O827" s="2">
        <f>IF($G827&gt;H827,MIN($G827-H827,I827-H827)*INDEX('2018_commission_structure-Start'!$A$21:$I$24,MATCH(calcs!$D827,'2018_commission_structure-Start'!$A$21:$A$24,0),MATCH(calcs!O$1,'2018_commission_structure-Start'!$A$21:$I$21,0)),0)</f>
        <v>0</v>
      </c>
      <c r="P827" s="2">
        <f>IF($G827&gt;I827,MIN($G827-I827,J827-I827)*INDEX('2018_commission_structure-Start'!$A$21:$I$24,MATCH(calcs!$D827,'2018_commission_structure-Start'!$A$21:$A$24,0),MATCH(calcs!P$1,'2018_commission_structure-Start'!$A$21:$I$21,0)),0)</f>
        <v>0</v>
      </c>
      <c r="Q827" s="2">
        <f>IF($G827&gt;J827,MIN($G827-J827,K827-J827)*INDEX('2018_commission_structure-Start'!$A$21:$I$24,MATCH(calcs!$D827,'2018_commission_structure-Start'!$A$21:$A$24,0),MATCH(calcs!Q$1,'2018_commission_structure-Start'!$A$21:$I$21,0)),0)</f>
        <v>0</v>
      </c>
      <c r="R827" s="6">
        <f>IF(G827&gt;K827,(G827-K827)*INDEX('2018_commission_structure-Start'!$A$21:$I$24,MATCH(calcs!$D827,'2018_commission_structure-Start'!$A$21:$A$24,0),MATCH(calcs!R$1,'2018_commission_structure-Start'!$A$21:$I$21,0)),0)</f>
        <v>0</v>
      </c>
      <c r="S827" s="6">
        <f t="shared" si="90"/>
        <v>52727.1</v>
      </c>
      <c r="T827" s="6">
        <f t="shared" si="86"/>
        <v>131120.1</v>
      </c>
    </row>
    <row r="828" spans="1:20" x14ac:dyDescent="0.3">
      <c r="A828">
        <v>2524572722</v>
      </c>
      <c r="B828" t="s">
        <v>1603</v>
      </c>
      <c r="C828" t="s">
        <v>1604</v>
      </c>
      <c r="D828" t="s">
        <v>29</v>
      </c>
      <c r="E828" s="2">
        <v>58232</v>
      </c>
      <c r="F828">
        <f>COUNTIF(deals_closed!D:D,base_salary!A828)</f>
        <v>29</v>
      </c>
      <c r="G828" s="2">
        <f>SUMIF(deals_closed!D:D,calcs!A828,deals_closed!C:C)</f>
        <v>976706</v>
      </c>
      <c r="H828" s="2">
        <f>VLOOKUP(D828,'2018_commission_structure-Start'!$A$21:$I$24,9,FALSE)</f>
        <v>600000</v>
      </c>
      <c r="I828" s="6">
        <f t="shared" si="87"/>
        <v>750000</v>
      </c>
      <c r="J828" s="9">
        <f t="shared" si="88"/>
        <v>900000</v>
      </c>
      <c r="K828" s="9">
        <f t="shared" si="89"/>
        <v>1200000</v>
      </c>
      <c r="L828" s="8">
        <f t="shared" si="84"/>
        <v>1.6278433333333333</v>
      </c>
      <c r="M828" t="str">
        <f t="shared" si="85"/>
        <v>150-200%</v>
      </c>
      <c r="N828" s="6">
        <f>MIN(H828,G828)*INDEX('2018_commission_structure-Start'!$A$21:$I$24,MATCH(calcs!$D828,'2018_commission_structure-Start'!$A$21:$A$24,0),MATCH(calcs!N$1,'2018_commission_structure-Start'!$A$21:$I$21,0))</f>
        <v>78000</v>
      </c>
      <c r="O828" s="2">
        <f>IF($G828&gt;H828,MIN($G828-H828,I828-H828)*INDEX('2018_commission_structure-Start'!$A$21:$I$24,MATCH(calcs!$D828,'2018_commission_structure-Start'!$A$21:$A$24,0),MATCH(calcs!O$1,'2018_commission_structure-Start'!$A$21:$I$21,0)),0)</f>
        <v>25500.000000000004</v>
      </c>
      <c r="P828" s="2">
        <f>IF($G828&gt;I828,MIN($G828-I828,J828-I828)*INDEX('2018_commission_structure-Start'!$A$21:$I$24,MATCH(calcs!$D828,'2018_commission_structure-Start'!$A$21:$A$24,0),MATCH(calcs!P$1,'2018_commission_structure-Start'!$A$21:$I$21,0)),0)</f>
        <v>31500</v>
      </c>
      <c r="Q828" s="2">
        <f>IF($G828&gt;J828,MIN($G828-J828,K828-J828)*INDEX('2018_commission_structure-Start'!$A$21:$I$24,MATCH(calcs!$D828,'2018_commission_structure-Start'!$A$21:$A$24,0),MATCH(calcs!Q$1,'2018_commission_structure-Start'!$A$21:$I$21,0)),0)</f>
        <v>19943.560000000001</v>
      </c>
      <c r="R828" s="6">
        <f>IF(G828&gt;K828,(G828-K828)*INDEX('2018_commission_structure-Start'!$A$21:$I$24,MATCH(calcs!$D828,'2018_commission_structure-Start'!$A$21:$A$24,0),MATCH(calcs!R$1,'2018_commission_structure-Start'!$A$21:$I$21,0)),0)</f>
        <v>0</v>
      </c>
      <c r="S828" s="6">
        <f t="shared" si="90"/>
        <v>154943.56</v>
      </c>
      <c r="T828" s="6">
        <f t="shared" si="86"/>
        <v>213175.56</v>
      </c>
    </row>
    <row r="829" spans="1:20" x14ac:dyDescent="0.3">
      <c r="A829">
        <v>2405876701</v>
      </c>
      <c r="B829" t="s">
        <v>1605</v>
      </c>
      <c r="C829" t="s">
        <v>1606</v>
      </c>
      <c r="D829" t="s">
        <v>10</v>
      </c>
      <c r="E829" s="2">
        <v>118003</v>
      </c>
      <c r="F829">
        <f>COUNTIF(deals_closed!D:D,base_salary!A829)</f>
        <v>20</v>
      </c>
      <c r="G829" s="2">
        <f>SUMIF(deals_closed!D:D,calcs!A829,deals_closed!C:C)</f>
        <v>787996</v>
      </c>
      <c r="H829" s="2">
        <f>VLOOKUP(D829,'2018_commission_structure-Start'!$A$21:$I$24,9,FALSE)</f>
        <v>750000</v>
      </c>
      <c r="I829" s="6">
        <f t="shared" si="87"/>
        <v>937500</v>
      </c>
      <c r="J829" s="9">
        <f t="shared" si="88"/>
        <v>1125000</v>
      </c>
      <c r="K829" s="9">
        <f t="shared" si="89"/>
        <v>1500000</v>
      </c>
      <c r="L829" s="8">
        <f t="shared" si="84"/>
        <v>1.0506613333333332</v>
      </c>
      <c r="M829" t="str">
        <f t="shared" si="85"/>
        <v>100-125%</v>
      </c>
      <c r="N829" s="6">
        <f>MIN(H829,G829)*INDEX('2018_commission_structure-Start'!$A$21:$I$24,MATCH(calcs!$D829,'2018_commission_structure-Start'!$A$21:$A$24,0),MATCH(calcs!N$1,'2018_commission_structure-Start'!$A$21:$I$21,0))</f>
        <v>112500</v>
      </c>
      <c r="O829" s="2">
        <f>IF($G829&gt;H829,MIN($G829-H829,I829-H829)*INDEX('2018_commission_structure-Start'!$A$21:$I$24,MATCH(calcs!$D829,'2018_commission_structure-Start'!$A$21:$A$24,0),MATCH(calcs!O$1,'2018_commission_structure-Start'!$A$21:$I$21,0)),0)</f>
        <v>7219.24</v>
      </c>
      <c r="P829" s="2">
        <f>IF($G829&gt;I829,MIN($G829-I829,J829-I829)*INDEX('2018_commission_structure-Start'!$A$21:$I$24,MATCH(calcs!$D829,'2018_commission_structure-Start'!$A$21:$A$24,0),MATCH(calcs!P$1,'2018_commission_structure-Start'!$A$21:$I$21,0)),0)</f>
        <v>0</v>
      </c>
      <c r="Q829" s="2">
        <f>IF($G829&gt;J829,MIN($G829-J829,K829-J829)*INDEX('2018_commission_structure-Start'!$A$21:$I$24,MATCH(calcs!$D829,'2018_commission_structure-Start'!$A$21:$A$24,0),MATCH(calcs!Q$1,'2018_commission_structure-Start'!$A$21:$I$21,0)),0)</f>
        <v>0</v>
      </c>
      <c r="R829" s="6">
        <f>IF(G829&gt;K829,(G829-K829)*INDEX('2018_commission_structure-Start'!$A$21:$I$24,MATCH(calcs!$D829,'2018_commission_structure-Start'!$A$21:$A$24,0),MATCH(calcs!R$1,'2018_commission_structure-Start'!$A$21:$I$21,0)),0)</f>
        <v>0</v>
      </c>
      <c r="S829" s="6">
        <f t="shared" si="90"/>
        <v>119719.24</v>
      </c>
      <c r="T829" s="6">
        <f t="shared" si="86"/>
        <v>237722.23999999999</v>
      </c>
    </row>
    <row r="830" spans="1:20" x14ac:dyDescent="0.3">
      <c r="A830">
        <v>5726465660</v>
      </c>
      <c r="B830" t="s">
        <v>1607</v>
      </c>
      <c r="C830" t="s">
        <v>1608</v>
      </c>
      <c r="D830" t="s">
        <v>29</v>
      </c>
      <c r="E830" s="2">
        <v>60233</v>
      </c>
      <c r="F830">
        <f>COUNTIF(deals_closed!D:D,base_salary!A830)</f>
        <v>22</v>
      </c>
      <c r="G830" s="2">
        <f>SUMIF(deals_closed!D:D,calcs!A830,deals_closed!C:C)</f>
        <v>799312</v>
      </c>
      <c r="H830" s="2">
        <f>VLOOKUP(D830,'2018_commission_structure-Start'!$A$21:$I$24,9,FALSE)</f>
        <v>600000</v>
      </c>
      <c r="I830" s="6">
        <f t="shared" si="87"/>
        <v>750000</v>
      </c>
      <c r="J830" s="9">
        <f t="shared" si="88"/>
        <v>900000</v>
      </c>
      <c r="K830" s="9">
        <f t="shared" si="89"/>
        <v>1200000</v>
      </c>
      <c r="L830" s="8">
        <f t="shared" si="84"/>
        <v>1.3321866666666666</v>
      </c>
      <c r="M830" t="str">
        <f t="shared" si="85"/>
        <v>125-150%</v>
      </c>
      <c r="N830" s="6">
        <f>MIN(H830,G830)*INDEX('2018_commission_structure-Start'!$A$21:$I$24,MATCH(calcs!$D830,'2018_commission_structure-Start'!$A$21:$A$24,0),MATCH(calcs!N$1,'2018_commission_structure-Start'!$A$21:$I$21,0))</f>
        <v>78000</v>
      </c>
      <c r="O830" s="2">
        <f>IF($G830&gt;H830,MIN($G830-H830,I830-H830)*INDEX('2018_commission_structure-Start'!$A$21:$I$24,MATCH(calcs!$D830,'2018_commission_structure-Start'!$A$21:$A$24,0),MATCH(calcs!O$1,'2018_commission_structure-Start'!$A$21:$I$21,0)),0)</f>
        <v>25500.000000000004</v>
      </c>
      <c r="P830" s="2">
        <f>IF($G830&gt;I830,MIN($G830-I830,J830-I830)*INDEX('2018_commission_structure-Start'!$A$21:$I$24,MATCH(calcs!$D830,'2018_commission_structure-Start'!$A$21:$A$24,0),MATCH(calcs!P$1,'2018_commission_structure-Start'!$A$21:$I$21,0)),0)</f>
        <v>10355.52</v>
      </c>
      <c r="Q830" s="2">
        <f>IF($G830&gt;J830,MIN($G830-J830,K830-J830)*INDEX('2018_commission_structure-Start'!$A$21:$I$24,MATCH(calcs!$D830,'2018_commission_structure-Start'!$A$21:$A$24,0),MATCH(calcs!Q$1,'2018_commission_structure-Start'!$A$21:$I$21,0)),0)</f>
        <v>0</v>
      </c>
      <c r="R830" s="6">
        <f>IF(G830&gt;K830,(G830-K830)*INDEX('2018_commission_structure-Start'!$A$21:$I$24,MATCH(calcs!$D830,'2018_commission_structure-Start'!$A$21:$A$24,0),MATCH(calcs!R$1,'2018_commission_structure-Start'!$A$21:$I$21,0)),0)</f>
        <v>0</v>
      </c>
      <c r="S830" s="6">
        <f t="shared" si="90"/>
        <v>113855.52</v>
      </c>
      <c r="T830" s="6">
        <f t="shared" si="86"/>
        <v>174088.52000000002</v>
      </c>
    </row>
    <row r="831" spans="1:20" x14ac:dyDescent="0.3">
      <c r="A831">
        <v>1664426442</v>
      </c>
      <c r="B831" t="s">
        <v>1609</v>
      </c>
      <c r="C831" t="s">
        <v>1610</v>
      </c>
      <c r="D831" t="s">
        <v>7</v>
      </c>
      <c r="E831" s="2">
        <v>57195</v>
      </c>
      <c r="F831">
        <f>COUNTIF(deals_closed!D:D,base_salary!A831)</f>
        <v>17</v>
      </c>
      <c r="G831" s="2">
        <f>SUMIF(deals_closed!D:D,calcs!A831,deals_closed!C:C)</f>
        <v>601920</v>
      </c>
      <c r="H831" s="2">
        <f>VLOOKUP(D831,'2018_commission_structure-Start'!$A$21:$I$24,9,FALSE)</f>
        <v>500000</v>
      </c>
      <c r="I831" s="6">
        <f t="shared" si="87"/>
        <v>625000</v>
      </c>
      <c r="J831" s="9">
        <f t="shared" si="88"/>
        <v>750000</v>
      </c>
      <c r="K831" s="9">
        <f t="shared" si="89"/>
        <v>1000000</v>
      </c>
      <c r="L831" s="8">
        <f t="shared" si="84"/>
        <v>1.20384</v>
      </c>
      <c r="M831" t="str">
        <f t="shared" si="85"/>
        <v>100-125%</v>
      </c>
      <c r="N831" s="6">
        <f>MIN(H831,G831)*INDEX('2018_commission_structure-Start'!$A$21:$I$24,MATCH(calcs!$D831,'2018_commission_structure-Start'!$A$21:$A$24,0),MATCH(calcs!N$1,'2018_commission_structure-Start'!$A$21:$I$21,0))</f>
        <v>50000</v>
      </c>
      <c r="O831" s="2">
        <f>IF($G831&gt;H831,MIN($G831-H831,I831-H831)*INDEX('2018_commission_structure-Start'!$A$21:$I$24,MATCH(calcs!$D831,'2018_commission_structure-Start'!$A$21:$A$24,0),MATCH(calcs!O$1,'2018_commission_structure-Start'!$A$21:$I$21,0)),0)</f>
        <v>15288</v>
      </c>
      <c r="P831" s="2">
        <f>IF($G831&gt;I831,MIN($G831-I831,J831-I831)*INDEX('2018_commission_structure-Start'!$A$21:$I$24,MATCH(calcs!$D831,'2018_commission_structure-Start'!$A$21:$A$24,0),MATCH(calcs!P$1,'2018_commission_structure-Start'!$A$21:$I$21,0)),0)</f>
        <v>0</v>
      </c>
      <c r="Q831" s="2">
        <f>IF($G831&gt;J831,MIN($G831-J831,K831-J831)*INDEX('2018_commission_structure-Start'!$A$21:$I$24,MATCH(calcs!$D831,'2018_commission_structure-Start'!$A$21:$A$24,0),MATCH(calcs!Q$1,'2018_commission_structure-Start'!$A$21:$I$21,0)),0)</f>
        <v>0</v>
      </c>
      <c r="R831" s="6">
        <f>IF(G831&gt;K831,(G831-K831)*INDEX('2018_commission_structure-Start'!$A$21:$I$24,MATCH(calcs!$D831,'2018_commission_structure-Start'!$A$21:$A$24,0),MATCH(calcs!R$1,'2018_commission_structure-Start'!$A$21:$I$21,0)),0)</f>
        <v>0</v>
      </c>
      <c r="S831" s="6">
        <f t="shared" si="90"/>
        <v>65288</v>
      </c>
      <c r="T831" s="6">
        <f t="shared" si="86"/>
        <v>122483</v>
      </c>
    </row>
    <row r="832" spans="1:20" x14ac:dyDescent="0.3">
      <c r="A832">
        <v>6614458434</v>
      </c>
      <c r="B832" t="s">
        <v>1611</v>
      </c>
      <c r="C832" t="s">
        <v>1612</v>
      </c>
      <c r="D832" t="s">
        <v>10</v>
      </c>
      <c r="E832" s="2">
        <v>118195</v>
      </c>
      <c r="F832">
        <f>COUNTIF(deals_closed!D:D,base_salary!A832)</f>
        <v>13</v>
      </c>
      <c r="G832" s="2">
        <f>SUMIF(deals_closed!D:D,calcs!A832,deals_closed!C:C)</f>
        <v>457093</v>
      </c>
      <c r="H832" s="2">
        <f>VLOOKUP(D832,'2018_commission_structure-Start'!$A$21:$I$24,9,FALSE)</f>
        <v>750000</v>
      </c>
      <c r="I832" s="6">
        <f t="shared" si="87"/>
        <v>937500</v>
      </c>
      <c r="J832" s="9">
        <f t="shared" si="88"/>
        <v>1125000</v>
      </c>
      <c r="K832" s="9">
        <f t="shared" si="89"/>
        <v>1500000</v>
      </c>
      <c r="L832" s="8">
        <f t="shared" si="84"/>
        <v>0.6094573333333333</v>
      </c>
      <c r="M832" t="str">
        <f t="shared" si="85"/>
        <v>0-100%</v>
      </c>
      <c r="N832" s="6">
        <f>MIN(H832,G832)*INDEX('2018_commission_structure-Start'!$A$21:$I$24,MATCH(calcs!$D832,'2018_commission_structure-Start'!$A$21:$A$24,0),MATCH(calcs!N$1,'2018_commission_structure-Start'!$A$21:$I$21,0))</f>
        <v>68563.95</v>
      </c>
      <c r="O832" s="2">
        <f>IF($G832&gt;H832,MIN($G832-H832,I832-H832)*INDEX('2018_commission_structure-Start'!$A$21:$I$24,MATCH(calcs!$D832,'2018_commission_structure-Start'!$A$21:$A$24,0),MATCH(calcs!O$1,'2018_commission_structure-Start'!$A$21:$I$21,0)),0)</f>
        <v>0</v>
      </c>
      <c r="P832" s="2">
        <f>IF($G832&gt;I832,MIN($G832-I832,J832-I832)*INDEX('2018_commission_structure-Start'!$A$21:$I$24,MATCH(calcs!$D832,'2018_commission_structure-Start'!$A$21:$A$24,0),MATCH(calcs!P$1,'2018_commission_structure-Start'!$A$21:$I$21,0)),0)</f>
        <v>0</v>
      </c>
      <c r="Q832" s="2">
        <f>IF($G832&gt;J832,MIN($G832-J832,K832-J832)*INDEX('2018_commission_structure-Start'!$A$21:$I$24,MATCH(calcs!$D832,'2018_commission_structure-Start'!$A$21:$A$24,0),MATCH(calcs!Q$1,'2018_commission_structure-Start'!$A$21:$I$21,0)),0)</f>
        <v>0</v>
      </c>
      <c r="R832" s="6">
        <f>IF(G832&gt;K832,(G832-K832)*INDEX('2018_commission_structure-Start'!$A$21:$I$24,MATCH(calcs!$D832,'2018_commission_structure-Start'!$A$21:$A$24,0),MATCH(calcs!R$1,'2018_commission_structure-Start'!$A$21:$I$21,0)),0)</f>
        <v>0</v>
      </c>
      <c r="S832" s="6">
        <f t="shared" si="90"/>
        <v>68563.95</v>
      </c>
      <c r="T832" s="6">
        <f t="shared" si="86"/>
        <v>186758.95</v>
      </c>
    </row>
    <row r="833" spans="1:20" x14ac:dyDescent="0.3">
      <c r="A833">
        <v>6227038881</v>
      </c>
      <c r="B833" t="s">
        <v>1613</v>
      </c>
      <c r="C833" t="s">
        <v>1614</v>
      </c>
      <c r="D833" t="s">
        <v>10</v>
      </c>
      <c r="E833" s="2">
        <v>124085</v>
      </c>
      <c r="F833">
        <f>COUNTIF(deals_closed!D:D,base_salary!A833)</f>
        <v>24</v>
      </c>
      <c r="G833" s="2">
        <f>SUMIF(deals_closed!D:D,calcs!A833,deals_closed!C:C)</f>
        <v>751155</v>
      </c>
      <c r="H833" s="2">
        <f>VLOOKUP(D833,'2018_commission_structure-Start'!$A$21:$I$24,9,FALSE)</f>
        <v>750000</v>
      </c>
      <c r="I833" s="6">
        <f t="shared" si="87"/>
        <v>937500</v>
      </c>
      <c r="J833" s="9">
        <f t="shared" si="88"/>
        <v>1125000</v>
      </c>
      <c r="K833" s="9">
        <f t="shared" si="89"/>
        <v>1500000</v>
      </c>
      <c r="L833" s="8">
        <f t="shared" si="84"/>
        <v>1.0015400000000001</v>
      </c>
      <c r="M833" t="str">
        <f t="shared" si="85"/>
        <v>100-125%</v>
      </c>
      <c r="N833" s="6">
        <f>MIN(H833,G833)*INDEX('2018_commission_structure-Start'!$A$21:$I$24,MATCH(calcs!$D833,'2018_commission_structure-Start'!$A$21:$A$24,0),MATCH(calcs!N$1,'2018_commission_structure-Start'!$A$21:$I$21,0))</f>
        <v>112500</v>
      </c>
      <c r="O833" s="2">
        <f>IF($G833&gt;H833,MIN($G833-H833,I833-H833)*INDEX('2018_commission_structure-Start'!$A$21:$I$24,MATCH(calcs!$D833,'2018_commission_structure-Start'!$A$21:$A$24,0),MATCH(calcs!O$1,'2018_commission_structure-Start'!$A$21:$I$21,0)),0)</f>
        <v>219.45</v>
      </c>
      <c r="P833" s="2">
        <f>IF($G833&gt;I833,MIN($G833-I833,J833-I833)*INDEX('2018_commission_structure-Start'!$A$21:$I$24,MATCH(calcs!$D833,'2018_commission_structure-Start'!$A$21:$A$24,0),MATCH(calcs!P$1,'2018_commission_structure-Start'!$A$21:$I$21,0)),0)</f>
        <v>0</v>
      </c>
      <c r="Q833" s="2">
        <f>IF($G833&gt;J833,MIN($G833-J833,K833-J833)*INDEX('2018_commission_structure-Start'!$A$21:$I$24,MATCH(calcs!$D833,'2018_commission_structure-Start'!$A$21:$A$24,0),MATCH(calcs!Q$1,'2018_commission_structure-Start'!$A$21:$I$21,0)),0)</f>
        <v>0</v>
      </c>
      <c r="R833" s="6">
        <f>IF(G833&gt;K833,(G833-K833)*INDEX('2018_commission_structure-Start'!$A$21:$I$24,MATCH(calcs!$D833,'2018_commission_structure-Start'!$A$21:$A$24,0),MATCH(calcs!R$1,'2018_commission_structure-Start'!$A$21:$I$21,0)),0)</f>
        <v>0</v>
      </c>
      <c r="S833" s="6">
        <f t="shared" si="90"/>
        <v>112719.45</v>
      </c>
      <c r="T833" s="6">
        <f t="shared" si="86"/>
        <v>236804.45</v>
      </c>
    </row>
    <row r="834" spans="1:20" x14ac:dyDescent="0.3">
      <c r="A834">
        <v>8705788102</v>
      </c>
      <c r="B834" t="s">
        <v>1615</v>
      </c>
      <c r="C834" t="s">
        <v>1616</v>
      </c>
      <c r="D834" t="s">
        <v>7</v>
      </c>
      <c r="E834" s="2">
        <v>61019</v>
      </c>
      <c r="F834">
        <f>COUNTIF(deals_closed!D:D,base_salary!A834)</f>
        <v>18</v>
      </c>
      <c r="G834" s="2">
        <f>SUMIF(deals_closed!D:D,calcs!A834,deals_closed!C:C)</f>
        <v>637903</v>
      </c>
      <c r="H834" s="2">
        <f>VLOOKUP(D834,'2018_commission_structure-Start'!$A$21:$I$24,9,FALSE)</f>
        <v>500000</v>
      </c>
      <c r="I834" s="6">
        <f t="shared" si="87"/>
        <v>625000</v>
      </c>
      <c r="J834" s="9">
        <f t="shared" si="88"/>
        <v>750000</v>
      </c>
      <c r="K834" s="9">
        <f t="shared" si="89"/>
        <v>1000000</v>
      </c>
      <c r="L834" s="8">
        <f t="shared" ref="L834:L897" si="91">G834/H834</f>
        <v>1.275806</v>
      </c>
      <c r="M834" t="str">
        <f t="shared" ref="M834:M897" si="92">IF(L834&lt;=1,"0-100%",IF(L834&lt;=1.25,"100-125%",IF(L834&lt;=1.5,"125-150%",IF(L834&lt;=2,"150-200%","&gt;200%"))))</f>
        <v>125-150%</v>
      </c>
      <c r="N834" s="6">
        <f>MIN(H834,G834)*INDEX('2018_commission_structure-Start'!$A$21:$I$24,MATCH(calcs!$D834,'2018_commission_structure-Start'!$A$21:$A$24,0),MATCH(calcs!N$1,'2018_commission_structure-Start'!$A$21:$I$21,0))</f>
        <v>50000</v>
      </c>
      <c r="O834" s="2">
        <f>IF($G834&gt;H834,MIN($G834-H834,I834-H834)*INDEX('2018_commission_structure-Start'!$A$21:$I$24,MATCH(calcs!$D834,'2018_commission_structure-Start'!$A$21:$A$24,0),MATCH(calcs!O$1,'2018_commission_structure-Start'!$A$21:$I$21,0)),0)</f>
        <v>18750</v>
      </c>
      <c r="P834" s="2">
        <f>IF($G834&gt;I834,MIN($G834-I834,J834-I834)*INDEX('2018_commission_structure-Start'!$A$21:$I$24,MATCH(calcs!$D834,'2018_commission_structure-Start'!$A$21:$A$24,0),MATCH(calcs!P$1,'2018_commission_structure-Start'!$A$21:$I$21,0)),0)</f>
        <v>2322.54</v>
      </c>
      <c r="Q834" s="2">
        <f>IF($G834&gt;J834,MIN($G834-J834,K834-J834)*INDEX('2018_commission_structure-Start'!$A$21:$I$24,MATCH(calcs!$D834,'2018_commission_structure-Start'!$A$21:$A$24,0),MATCH(calcs!Q$1,'2018_commission_structure-Start'!$A$21:$I$21,0)),0)</f>
        <v>0</v>
      </c>
      <c r="R834" s="6">
        <f>IF(G834&gt;K834,(G834-K834)*INDEX('2018_commission_structure-Start'!$A$21:$I$24,MATCH(calcs!$D834,'2018_commission_structure-Start'!$A$21:$A$24,0),MATCH(calcs!R$1,'2018_commission_structure-Start'!$A$21:$I$21,0)),0)</f>
        <v>0</v>
      </c>
      <c r="S834" s="6">
        <f t="shared" si="90"/>
        <v>71072.539999999994</v>
      </c>
      <c r="T834" s="6">
        <f t="shared" ref="T834:T897" si="93">S834+E834</f>
        <v>132091.53999999998</v>
      </c>
    </row>
    <row r="835" spans="1:20" x14ac:dyDescent="0.3">
      <c r="A835">
        <v>2421688019</v>
      </c>
      <c r="B835" t="s">
        <v>1371</v>
      </c>
      <c r="C835" t="s">
        <v>1617</v>
      </c>
      <c r="D835" t="s">
        <v>10</v>
      </c>
      <c r="E835" s="2">
        <v>92591</v>
      </c>
      <c r="F835">
        <f>COUNTIF(deals_closed!D:D,base_salary!A835)</f>
        <v>21</v>
      </c>
      <c r="G835" s="2">
        <f>SUMIF(deals_closed!D:D,calcs!A835,deals_closed!C:C)</f>
        <v>610003</v>
      </c>
      <c r="H835" s="2">
        <f>VLOOKUP(D835,'2018_commission_structure-Start'!$A$21:$I$24,9,FALSE)</f>
        <v>750000</v>
      </c>
      <c r="I835" s="6">
        <f t="shared" ref="I835:I898" si="94">H835*1.25</f>
        <v>937500</v>
      </c>
      <c r="J835" s="9">
        <f t="shared" ref="J835:J898" si="95">H835*1.5</f>
        <v>1125000</v>
      </c>
      <c r="K835" s="9">
        <f t="shared" ref="K835:K898" si="96">H835*2</f>
        <v>1500000</v>
      </c>
      <c r="L835" s="8">
        <f t="shared" si="91"/>
        <v>0.81333733333333336</v>
      </c>
      <c r="M835" t="str">
        <f t="shared" si="92"/>
        <v>0-100%</v>
      </c>
      <c r="N835" s="6">
        <f>MIN(H835,G835)*INDEX('2018_commission_structure-Start'!$A$21:$I$24,MATCH(calcs!$D835,'2018_commission_structure-Start'!$A$21:$A$24,0),MATCH(calcs!N$1,'2018_commission_structure-Start'!$A$21:$I$21,0))</f>
        <v>91500.45</v>
      </c>
      <c r="O835" s="2">
        <f>IF($G835&gt;H835,MIN($G835-H835,I835-H835)*INDEX('2018_commission_structure-Start'!$A$21:$I$24,MATCH(calcs!$D835,'2018_commission_structure-Start'!$A$21:$A$24,0),MATCH(calcs!O$1,'2018_commission_structure-Start'!$A$21:$I$21,0)),0)</f>
        <v>0</v>
      </c>
      <c r="P835" s="2">
        <f>IF($G835&gt;I835,MIN($G835-I835,J835-I835)*INDEX('2018_commission_structure-Start'!$A$21:$I$24,MATCH(calcs!$D835,'2018_commission_structure-Start'!$A$21:$A$24,0),MATCH(calcs!P$1,'2018_commission_structure-Start'!$A$21:$I$21,0)),0)</f>
        <v>0</v>
      </c>
      <c r="Q835" s="2">
        <f>IF($G835&gt;J835,MIN($G835-J835,K835-J835)*INDEX('2018_commission_structure-Start'!$A$21:$I$24,MATCH(calcs!$D835,'2018_commission_structure-Start'!$A$21:$A$24,0),MATCH(calcs!Q$1,'2018_commission_structure-Start'!$A$21:$I$21,0)),0)</f>
        <v>0</v>
      </c>
      <c r="R835" s="6">
        <f>IF(G835&gt;K835,(G835-K835)*INDEX('2018_commission_structure-Start'!$A$21:$I$24,MATCH(calcs!$D835,'2018_commission_structure-Start'!$A$21:$A$24,0),MATCH(calcs!R$1,'2018_commission_structure-Start'!$A$21:$I$21,0)),0)</f>
        <v>0</v>
      </c>
      <c r="S835" s="6">
        <f t="shared" ref="S835:S898" si="97">SUM(N835:R835)</f>
        <v>91500.45</v>
      </c>
      <c r="T835" s="6">
        <f t="shared" si="93"/>
        <v>184091.45</v>
      </c>
    </row>
    <row r="836" spans="1:20" x14ac:dyDescent="0.3">
      <c r="A836">
        <v>9732655267</v>
      </c>
      <c r="B836" t="s">
        <v>1618</v>
      </c>
      <c r="C836" t="s">
        <v>1619</v>
      </c>
      <c r="D836" t="s">
        <v>29</v>
      </c>
      <c r="E836" s="2">
        <v>77474</v>
      </c>
      <c r="F836">
        <f>COUNTIF(deals_closed!D:D,base_salary!A836)</f>
        <v>11</v>
      </c>
      <c r="G836" s="2">
        <f>SUMIF(deals_closed!D:D,calcs!A836,deals_closed!C:C)</f>
        <v>454991</v>
      </c>
      <c r="H836" s="2">
        <f>VLOOKUP(D836,'2018_commission_structure-Start'!$A$21:$I$24,9,FALSE)</f>
        <v>600000</v>
      </c>
      <c r="I836" s="6">
        <f t="shared" si="94"/>
        <v>750000</v>
      </c>
      <c r="J836" s="9">
        <f t="shared" si="95"/>
        <v>900000</v>
      </c>
      <c r="K836" s="9">
        <f t="shared" si="96"/>
        <v>1200000</v>
      </c>
      <c r="L836" s="8">
        <f t="shared" si="91"/>
        <v>0.75831833333333332</v>
      </c>
      <c r="M836" t="str">
        <f t="shared" si="92"/>
        <v>0-100%</v>
      </c>
      <c r="N836" s="6">
        <f>MIN(H836,G836)*INDEX('2018_commission_structure-Start'!$A$21:$I$24,MATCH(calcs!$D836,'2018_commission_structure-Start'!$A$21:$A$24,0),MATCH(calcs!N$1,'2018_commission_structure-Start'!$A$21:$I$21,0))</f>
        <v>59148.83</v>
      </c>
      <c r="O836" s="2">
        <f>IF($G836&gt;H836,MIN($G836-H836,I836-H836)*INDEX('2018_commission_structure-Start'!$A$21:$I$24,MATCH(calcs!$D836,'2018_commission_structure-Start'!$A$21:$A$24,0),MATCH(calcs!O$1,'2018_commission_structure-Start'!$A$21:$I$21,0)),0)</f>
        <v>0</v>
      </c>
      <c r="P836" s="2">
        <f>IF($G836&gt;I836,MIN($G836-I836,J836-I836)*INDEX('2018_commission_structure-Start'!$A$21:$I$24,MATCH(calcs!$D836,'2018_commission_structure-Start'!$A$21:$A$24,0),MATCH(calcs!P$1,'2018_commission_structure-Start'!$A$21:$I$21,0)),0)</f>
        <v>0</v>
      </c>
      <c r="Q836" s="2">
        <f>IF($G836&gt;J836,MIN($G836-J836,K836-J836)*INDEX('2018_commission_structure-Start'!$A$21:$I$24,MATCH(calcs!$D836,'2018_commission_structure-Start'!$A$21:$A$24,0),MATCH(calcs!Q$1,'2018_commission_structure-Start'!$A$21:$I$21,0)),0)</f>
        <v>0</v>
      </c>
      <c r="R836" s="6">
        <f>IF(G836&gt;K836,(G836-K836)*INDEX('2018_commission_structure-Start'!$A$21:$I$24,MATCH(calcs!$D836,'2018_commission_structure-Start'!$A$21:$A$24,0),MATCH(calcs!R$1,'2018_commission_structure-Start'!$A$21:$I$21,0)),0)</f>
        <v>0</v>
      </c>
      <c r="S836" s="6">
        <f t="shared" si="97"/>
        <v>59148.83</v>
      </c>
      <c r="T836" s="6">
        <f t="shared" si="93"/>
        <v>136622.83000000002</v>
      </c>
    </row>
    <row r="837" spans="1:20" x14ac:dyDescent="0.3">
      <c r="A837">
        <v>7741079360</v>
      </c>
      <c r="B837" t="s">
        <v>1620</v>
      </c>
      <c r="C837" t="s">
        <v>1621</v>
      </c>
      <c r="D837" t="s">
        <v>29</v>
      </c>
      <c r="E837" s="2">
        <v>60165</v>
      </c>
      <c r="F837">
        <f>COUNTIF(deals_closed!D:D,base_salary!A837)</f>
        <v>22</v>
      </c>
      <c r="G837" s="2">
        <f>SUMIF(deals_closed!D:D,calcs!A837,deals_closed!C:C)</f>
        <v>766349</v>
      </c>
      <c r="H837" s="2">
        <f>VLOOKUP(D837,'2018_commission_structure-Start'!$A$21:$I$24,9,FALSE)</f>
        <v>600000</v>
      </c>
      <c r="I837" s="6">
        <f t="shared" si="94"/>
        <v>750000</v>
      </c>
      <c r="J837" s="9">
        <f t="shared" si="95"/>
        <v>900000</v>
      </c>
      <c r="K837" s="9">
        <f t="shared" si="96"/>
        <v>1200000</v>
      </c>
      <c r="L837" s="8">
        <f t="shared" si="91"/>
        <v>1.2772483333333333</v>
      </c>
      <c r="M837" t="str">
        <f t="shared" si="92"/>
        <v>125-150%</v>
      </c>
      <c r="N837" s="6">
        <f>MIN(H837,G837)*INDEX('2018_commission_structure-Start'!$A$21:$I$24,MATCH(calcs!$D837,'2018_commission_structure-Start'!$A$21:$A$24,0),MATCH(calcs!N$1,'2018_commission_structure-Start'!$A$21:$I$21,0))</f>
        <v>78000</v>
      </c>
      <c r="O837" s="2">
        <f>IF($G837&gt;H837,MIN($G837-H837,I837-H837)*INDEX('2018_commission_structure-Start'!$A$21:$I$24,MATCH(calcs!$D837,'2018_commission_structure-Start'!$A$21:$A$24,0),MATCH(calcs!O$1,'2018_commission_structure-Start'!$A$21:$I$21,0)),0)</f>
        <v>25500.000000000004</v>
      </c>
      <c r="P837" s="2">
        <f>IF($G837&gt;I837,MIN($G837-I837,J837-I837)*INDEX('2018_commission_structure-Start'!$A$21:$I$24,MATCH(calcs!$D837,'2018_commission_structure-Start'!$A$21:$A$24,0),MATCH(calcs!P$1,'2018_commission_structure-Start'!$A$21:$I$21,0)),0)</f>
        <v>3433.29</v>
      </c>
      <c r="Q837" s="2">
        <f>IF($G837&gt;J837,MIN($G837-J837,K837-J837)*INDEX('2018_commission_structure-Start'!$A$21:$I$24,MATCH(calcs!$D837,'2018_commission_structure-Start'!$A$21:$A$24,0),MATCH(calcs!Q$1,'2018_commission_structure-Start'!$A$21:$I$21,0)),0)</f>
        <v>0</v>
      </c>
      <c r="R837" s="6">
        <f>IF(G837&gt;K837,(G837-K837)*INDEX('2018_commission_structure-Start'!$A$21:$I$24,MATCH(calcs!$D837,'2018_commission_structure-Start'!$A$21:$A$24,0),MATCH(calcs!R$1,'2018_commission_structure-Start'!$A$21:$I$21,0)),0)</f>
        <v>0</v>
      </c>
      <c r="S837" s="6">
        <f t="shared" si="97"/>
        <v>106933.29</v>
      </c>
      <c r="T837" s="6">
        <f t="shared" si="93"/>
        <v>167098.28999999998</v>
      </c>
    </row>
    <row r="838" spans="1:20" x14ac:dyDescent="0.3">
      <c r="A838">
        <v>8034345962</v>
      </c>
      <c r="B838" t="s">
        <v>1622</v>
      </c>
      <c r="C838" t="s">
        <v>1623</v>
      </c>
      <c r="D838" t="s">
        <v>10</v>
      </c>
      <c r="E838" s="2">
        <v>121088</v>
      </c>
      <c r="F838">
        <f>COUNTIF(deals_closed!D:D,base_salary!A838)</f>
        <v>23</v>
      </c>
      <c r="G838" s="2">
        <f>SUMIF(deals_closed!D:D,calcs!A838,deals_closed!C:C)</f>
        <v>696032</v>
      </c>
      <c r="H838" s="2">
        <f>VLOOKUP(D838,'2018_commission_structure-Start'!$A$21:$I$24,9,FALSE)</f>
        <v>750000</v>
      </c>
      <c r="I838" s="6">
        <f t="shared" si="94"/>
        <v>937500</v>
      </c>
      <c r="J838" s="9">
        <f t="shared" si="95"/>
        <v>1125000</v>
      </c>
      <c r="K838" s="9">
        <f t="shared" si="96"/>
        <v>1500000</v>
      </c>
      <c r="L838" s="8">
        <f t="shared" si="91"/>
        <v>0.92804266666666668</v>
      </c>
      <c r="M838" t="str">
        <f t="shared" si="92"/>
        <v>0-100%</v>
      </c>
      <c r="N838" s="6">
        <f>MIN(H838,G838)*INDEX('2018_commission_structure-Start'!$A$21:$I$24,MATCH(calcs!$D838,'2018_commission_structure-Start'!$A$21:$A$24,0),MATCH(calcs!N$1,'2018_commission_structure-Start'!$A$21:$I$21,0))</f>
        <v>104404.8</v>
      </c>
      <c r="O838" s="2">
        <f>IF($G838&gt;H838,MIN($G838-H838,I838-H838)*INDEX('2018_commission_structure-Start'!$A$21:$I$24,MATCH(calcs!$D838,'2018_commission_structure-Start'!$A$21:$A$24,0),MATCH(calcs!O$1,'2018_commission_structure-Start'!$A$21:$I$21,0)),0)</f>
        <v>0</v>
      </c>
      <c r="P838" s="2">
        <f>IF($G838&gt;I838,MIN($G838-I838,J838-I838)*INDEX('2018_commission_structure-Start'!$A$21:$I$24,MATCH(calcs!$D838,'2018_commission_structure-Start'!$A$21:$A$24,0),MATCH(calcs!P$1,'2018_commission_structure-Start'!$A$21:$I$21,0)),0)</f>
        <v>0</v>
      </c>
      <c r="Q838" s="2">
        <f>IF($G838&gt;J838,MIN($G838-J838,K838-J838)*INDEX('2018_commission_structure-Start'!$A$21:$I$24,MATCH(calcs!$D838,'2018_commission_structure-Start'!$A$21:$A$24,0),MATCH(calcs!Q$1,'2018_commission_structure-Start'!$A$21:$I$21,0)),0)</f>
        <v>0</v>
      </c>
      <c r="R838" s="6">
        <f>IF(G838&gt;K838,(G838-K838)*INDEX('2018_commission_structure-Start'!$A$21:$I$24,MATCH(calcs!$D838,'2018_commission_structure-Start'!$A$21:$A$24,0),MATCH(calcs!R$1,'2018_commission_structure-Start'!$A$21:$I$21,0)),0)</f>
        <v>0</v>
      </c>
      <c r="S838" s="6">
        <f t="shared" si="97"/>
        <v>104404.8</v>
      </c>
      <c r="T838" s="6">
        <f t="shared" si="93"/>
        <v>225492.8</v>
      </c>
    </row>
    <row r="839" spans="1:20" x14ac:dyDescent="0.3">
      <c r="A839">
        <v>9518260397</v>
      </c>
      <c r="B839" t="s">
        <v>1624</v>
      </c>
      <c r="C839" t="s">
        <v>1625</v>
      </c>
      <c r="D839" t="s">
        <v>29</v>
      </c>
      <c r="E839" s="2">
        <v>63471</v>
      </c>
      <c r="F839">
        <f>COUNTIF(deals_closed!D:D,base_salary!A839)</f>
        <v>18</v>
      </c>
      <c r="G839" s="2">
        <f>SUMIF(deals_closed!D:D,calcs!A839,deals_closed!C:C)</f>
        <v>652900</v>
      </c>
      <c r="H839" s="2">
        <f>VLOOKUP(D839,'2018_commission_structure-Start'!$A$21:$I$24,9,FALSE)</f>
        <v>600000</v>
      </c>
      <c r="I839" s="6">
        <f t="shared" si="94"/>
        <v>750000</v>
      </c>
      <c r="J839" s="9">
        <f t="shared" si="95"/>
        <v>900000</v>
      </c>
      <c r="K839" s="9">
        <f t="shared" si="96"/>
        <v>1200000</v>
      </c>
      <c r="L839" s="8">
        <f t="shared" si="91"/>
        <v>1.0881666666666667</v>
      </c>
      <c r="M839" t="str">
        <f t="shared" si="92"/>
        <v>100-125%</v>
      </c>
      <c r="N839" s="6">
        <f>MIN(H839,G839)*INDEX('2018_commission_structure-Start'!$A$21:$I$24,MATCH(calcs!$D839,'2018_commission_structure-Start'!$A$21:$A$24,0),MATCH(calcs!N$1,'2018_commission_structure-Start'!$A$21:$I$21,0))</f>
        <v>78000</v>
      </c>
      <c r="O839" s="2">
        <f>IF($G839&gt;H839,MIN($G839-H839,I839-H839)*INDEX('2018_commission_structure-Start'!$A$21:$I$24,MATCH(calcs!$D839,'2018_commission_structure-Start'!$A$21:$A$24,0),MATCH(calcs!O$1,'2018_commission_structure-Start'!$A$21:$I$21,0)),0)</f>
        <v>8993</v>
      </c>
      <c r="P839" s="2">
        <f>IF($G839&gt;I839,MIN($G839-I839,J839-I839)*INDEX('2018_commission_structure-Start'!$A$21:$I$24,MATCH(calcs!$D839,'2018_commission_structure-Start'!$A$21:$A$24,0),MATCH(calcs!P$1,'2018_commission_structure-Start'!$A$21:$I$21,0)),0)</f>
        <v>0</v>
      </c>
      <c r="Q839" s="2">
        <f>IF($G839&gt;J839,MIN($G839-J839,K839-J839)*INDEX('2018_commission_structure-Start'!$A$21:$I$24,MATCH(calcs!$D839,'2018_commission_structure-Start'!$A$21:$A$24,0),MATCH(calcs!Q$1,'2018_commission_structure-Start'!$A$21:$I$21,0)),0)</f>
        <v>0</v>
      </c>
      <c r="R839" s="6">
        <f>IF(G839&gt;K839,(G839-K839)*INDEX('2018_commission_structure-Start'!$A$21:$I$24,MATCH(calcs!$D839,'2018_commission_structure-Start'!$A$21:$A$24,0),MATCH(calcs!R$1,'2018_commission_structure-Start'!$A$21:$I$21,0)),0)</f>
        <v>0</v>
      </c>
      <c r="S839" s="6">
        <f t="shared" si="97"/>
        <v>86993</v>
      </c>
      <c r="T839" s="6">
        <f t="shared" si="93"/>
        <v>150464</v>
      </c>
    </row>
    <row r="840" spans="1:20" x14ac:dyDescent="0.3">
      <c r="A840">
        <v>6769297310</v>
      </c>
      <c r="B840" t="s">
        <v>1626</v>
      </c>
      <c r="C840" t="s">
        <v>1627</v>
      </c>
      <c r="D840" t="s">
        <v>10</v>
      </c>
      <c r="E840" s="2">
        <v>83667</v>
      </c>
      <c r="F840">
        <f>COUNTIF(deals_closed!D:D,base_salary!A840)</f>
        <v>23</v>
      </c>
      <c r="G840" s="2">
        <f>SUMIF(deals_closed!D:D,calcs!A840,deals_closed!C:C)</f>
        <v>743886</v>
      </c>
      <c r="H840" s="2">
        <f>VLOOKUP(D840,'2018_commission_structure-Start'!$A$21:$I$24,9,FALSE)</f>
        <v>750000</v>
      </c>
      <c r="I840" s="6">
        <f t="shared" si="94"/>
        <v>937500</v>
      </c>
      <c r="J840" s="9">
        <f t="shared" si="95"/>
        <v>1125000</v>
      </c>
      <c r="K840" s="9">
        <f t="shared" si="96"/>
        <v>1500000</v>
      </c>
      <c r="L840" s="8">
        <f t="shared" si="91"/>
        <v>0.99184799999999995</v>
      </c>
      <c r="M840" t="str">
        <f t="shared" si="92"/>
        <v>0-100%</v>
      </c>
      <c r="N840" s="6">
        <f>MIN(H840,G840)*INDEX('2018_commission_structure-Start'!$A$21:$I$24,MATCH(calcs!$D840,'2018_commission_structure-Start'!$A$21:$A$24,0),MATCH(calcs!N$1,'2018_commission_structure-Start'!$A$21:$I$21,0))</f>
        <v>111582.9</v>
      </c>
      <c r="O840" s="2">
        <f>IF($G840&gt;H840,MIN($G840-H840,I840-H840)*INDEX('2018_commission_structure-Start'!$A$21:$I$24,MATCH(calcs!$D840,'2018_commission_structure-Start'!$A$21:$A$24,0),MATCH(calcs!O$1,'2018_commission_structure-Start'!$A$21:$I$21,0)),0)</f>
        <v>0</v>
      </c>
      <c r="P840" s="2">
        <f>IF($G840&gt;I840,MIN($G840-I840,J840-I840)*INDEX('2018_commission_structure-Start'!$A$21:$I$24,MATCH(calcs!$D840,'2018_commission_structure-Start'!$A$21:$A$24,0),MATCH(calcs!P$1,'2018_commission_structure-Start'!$A$21:$I$21,0)),0)</f>
        <v>0</v>
      </c>
      <c r="Q840" s="2">
        <f>IF($G840&gt;J840,MIN($G840-J840,K840-J840)*INDEX('2018_commission_structure-Start'!$A$21:$I$24,MATCH(calcs!$D840,'2018_commission_structure-Start'!$A$21:$A$24,0),MATCH(calcs!Q$1,'2018_commission_structure-Start'!$A$21:$I$21,0)),0)</f>
        <v>0</v>
      </c>
      <c r="R840" s="6">
        <f>IF(G840&gt;K840,(G840-K840)*INDEX('2018_commission_structure-Start'!$A$21:$I$24,MATCH(calcs!$D840,'2018_commission_structure-Start'!$A$21:$A$24,0),MATCH(calcs!R$1,'2018_commission_structure-Start'!$A$21:$I$21,0)),0)</f>
        <v>0</v>
      </c>
      <c r="S840" s="6">
        <f t="shared" si="97"/>
        <v>111582.9</v>
      </c>
      <c r="T840" s="6">
        <f t="shared" si="93"/>
        <v>195249.9</v>
      </c>
    </row>
    <row r="841" spans="1:20" x14ac:dyDescent="0.3">
      <c r="A841">
        <v>3016446324</v>
      </c>
      <c r="B841" t="s">
        <v>1628</v>
      </c>
      <c r="C841" t="s">
        <v>1629</v>
      </c>
      <c r="D841" t="s">
        <v>7</v>
      </c>
      <c r="E841" s="2">
        <v>45261</v>
      </c>
      <c r="F841">
        <f>COUNTIF(deals_closed!D:D,base_salary!A841)</f>
        <v>26</v>
      </c>
      <c r="G841" s="2">
        <f>SUMIF(deals_closed!D:D,calcs!A841,deals_closed!C:C)</f>
        <v>970661</v>
      </c>
      <c r="H841" s="2">
        <f>VLOOKUP(D841,'2018_commission_structure-Start'!$A$21:$I$24,9,FALSE)</f>
        <v>500000</v>
      </c>
      <c r="I841" s="6">
        <f t="shared" si="94"/>
        <v>625000</v>
      </c>
      <c r="J841" s="9">
        <f t="shared" si="95"/>
        <v>750000</v>
      </c>
      <c r="K841" s="9">
        <f t="shared" si="96"/>
        <v>1000000</v>
      </c>
      <c r="L841" s="8">
        <f t="shared" si="91"/>
        <v>1.941322</v>
      </c>
      <c r="M841" t="str">
        <f t="shared" si="92"/>
        <v>150-200%</v>
      </c>
      <c r="N841" s="6">
        <f>MIN(H841,G841)*INDEX('2018_commission_structure-Start'!$A$21:$I$24,MATCH(calcs!$D841,'2018_commission_structure-Start'!$A$21:$A$24,0),MATCH(calcs!N$1,'2018_commission_structure-Start'!$A$21:$I$21,0))</f>
        <v>50000</v>
      </c>
      <c r="O841" s="2">
        <f>IF($G841&gt;H841,MIN($G841-H841,I841-H841)*INDEX('2018_commission_structure-Start'!$A$21:$I$24,MATCH(calcs!$D841,'2018_commission_structure-Start'!$A$21:$A$24,0),MATCH(calcs!O$1,'2018_commission_structure-Start'!$A$21:$I$21,0)),0)</f>
        <v>18750</v>
      </c>
      <c r="P841" s="2">
        <f>IF($G841&gt;I841,MIN($G841-I841,J841-I841)*INDEX('2018_commission_structure-Start'!$A$21:$I$24,MATCH(calcs!$D841,'2018_commission_structure-Start'!$A$21:$A$24,0),MATCH(calcs!P$1,'2018_commission_structure-Start'!$A$21:$I$21,0)),0)</f>
        <v>22500</v>
      </c>
      <c r="Q841" s="2">
        <f>IF($G841&gt;J841,MIN($G841-J841,K841-J841)*INDEX('2018_commission_structure-Start'!$A$21:$I$24,MATCH(calcs!$D841,'2018_commission_structure-Start'!$A$21:$A$24,0),MATCH(calcs!Q$1,'2018_commission_structure-Start'!$A$21:$I$21,0)),0)</f>
        <v>48545.42</v>
      </c>
      <c r="R841" s="6">
        <f>IF(G841&gt;K841,(G841-K841)*INDEX('2018_commission_structure-Start'!$A$21:$I$24,MATCH(calcs!$D841,'2018_commission_structure-Start'!$A$21:$A$24,0),MATCH(calcs!R$1,'2018_commission_structure-Start'!$A$21:$I$21,0)),0)</f>
        <v>0</v>
      </c>
      <c r="S841" s="6">
        <f t="shared" si="97"/>
        <v>139795.41999999998</v>
      </c>
      <c r="T841" s="6">
        <f t="shared" si="93"/>
        <v>185056.41999999998</v>
      </c>
    </row>
    <row r="842" spans="1:20" x14ac:dyDescent="0.3">
      <c r="A842">
        <v>858481901</v>
      </c>
      <c r="B842" t="s">
        <v>1630</v>
      </c>
      <c r="C842" t="s">
        <v>1631</v>
      </c>
      <c r="D842" t="s">
        <v>10</v>
      </c>
      <c r="E842" s="2">
        <v>78794</v>
      </c>
      <c r="F842">
        <f>COUNTIF(deals_closed!D:D,base_salary!A842)</f>
        <v>28</v>
      </c>
      <c r="G842" s="2">
        <f>SUMIF(deals_closed!D:D,calcs!A842,deals_closed!C:C)</f>
        <v>982174</v>
      </c>
      <c r="H842" s="2">
        <f>VLOOKUP(D842,'2018_commission_structure-Start'!$A$21:$I$24,9,FALSE)</f>
        <v>750000</v>
      </c>
      <c r="I842" s="6">
        <f t="shared" si="94"/>
        <v>937500</v>
      </c>
      <c r="J842" s="9">
        <f t="shared" si="95"/>
        <v>1125000</v>
      </c>
      <c r="K842" s="9">
        <f t="shared" si="96"/>
        <v>1500000</v>
      </c>
      <c r="L842" s="8">
        <f t="shared" si="91"/>
        <v>1.3095653333333332</v>
      </c>
      <c r="M842" t="str">
        <f t="shared" si="92"/>
        <v>125-150%</v>
      </c>
      <c r="N842" s="6">
        <f>MIN(H842,G842)*INDEX('2018_commission_structure-Start'!$A$21:$I$24,MATCH(calcs!$D842,'2018_commission_structure-Start'!$A$21:$A$24,0),MATCH(calcs!N$1,'2018_commission_structure-Start'!$A$21:$I$21,0))</f>
        <v>112500</v>
      </c>
      <c r="O842" s="2">
        <f>IF($G842&gt;H842,MIN($G842-H842,I842-H842)*INDEX('2018_commission_structure-Start'!$A$21:$I$24,MATCH(calcs!$D842,'2018_commission_structure-Start'!$A$21:$A$24,0),MATCH(calcs!O$1,'2018_commission_structure-Start'!$A$21:$I$21,0)),0)</f>
        <v>35625</v>
      </c>
      <c r="P842" s="2">
        <f>IF($G842&gt;I842,MIN($G842-I842,J842-I842)*INDEX('2018_commission_structure-Start'!$A$21:$I$24,MATCH(calcs!$D842,'2018_commission_structure-Start'!$A$21:$A$24,0),MATCH(calcs!P$1,'2018_commission_structure-Start'!$A$21:$I$21,0)),0)</f>
        <v>10275.02</v>
      </c>
      <c r="Q842" s="2">
        <f>IF($G842&gt;J842,MIN($G842-J842,K842-J842)*INDEX('2018_commission_structure-Start'!$A$21:$I$24,MATCH(calcs!$D842,'2018_commission_structure-Start'!$A$21:$A$24,0),MATCH(calcs!Q$1,'2018_commission_structure-Start'!$A$21:$I$21,0)),0)</f>
        <v>0</v>
      </c>
      <c r="R842" s="6">
        <f>IF(G842&gt;K842,(G842-K842)*INDEX('2018_commission_structure-Start'!$A$21:$I$24,MATCH(calcs!$D842,'2018_commission_structure-Start'!$A$21:$A$24,0),MATCH(calcs!R$1,'2018_commission_structure-Start'!$A$21:$I$21,0)),0)</f>
        <v>0</v>
      </c>
      <c r="S842" s="6">
        <f t="shared" si="97"/>
        <v>158400.01999999999</v>
      </c>
      <c r="T842" s="6">
        <f t="shared" si="93"/>
        <v>237194.02</v>
      </c>
    </row>
    <row r="843" spans="1:20" x14ac:dyDescent="0.3">
      <c r="A843">
        <v>9196221739</v>
      </c>
      <c r="B843" t="s">
        <v>1632</v>
      </c>
      <c r="C843" t="s">
        <v>1633</v>
      </c>
      <c r="D843" t="s">
        <v>10</v>
      </c>
      <c r="E843" s="2">
        <v>89772</v>
      </c>
      <c r="F843">
        <f>COUNTIF(deals_closed!D:D,base_salary!A843)</f>
        <v>22</v>
      </c>
      <c r="G843" s="2">
        <f>SUMIF(deals_closed!D:D,calcs!A843,deals_closed!C:C)</f>
        <v>773763</v>
      </c>
      <c r="H843" s="2">
        <f>VLOOKUP(D843,'2018_commission_structure-Start'!$A$21:$I$24,9,FALSE)</f>
        <v>750000</v>
      </c>
      <c r="I843" s="6">
        <f t="shared" si="94"/>
        <v>937500</v>
      </c>
      <c r="J843" s="9">
        <f t="shared" si="95"/>
        <v>1125000</v>
      </c>
      <c r="K843" s="9">
        <f t="shared" si="96"/>
        <v>1500000</v>
      </c>
      <c r="L843" s="8">
        <f t="shared" si="91"/>
        <v>1.031684</v>
      </c>
      <c r="M843" t="str">
        <f t="shared" si="92"/>
        <v>100-125%</v>
      </c>
      <c r="N843" s="6">
        <f>MIN(H843,G843)*INDEX('2018_commission_structure-Start'!$A$21:$I$24,MATCH(calcs!$D843,'2018_commission_structure-Start'!$A$21:$A$24,0),MATCH(calcs!N$1,'2018_commission_structure-Start'!$A$21:$I$21,0))</f>
        <v>112500</v>
      </c>
      <c r="O843" s="2">
        <f>IF($G843&gt;H843,MIN($G843-H843,I843-H843)*INDEX('2018_commission_structure-Start'!$A$21:$I$24,MATCH(calcs!$D843,'2018_commission_structure-Start'!$A$21:$A$24,0),MATCH(calcs!O$1,'2018_commission_structure-Start'!$A$21:$I$21,0)),0)</f>
        <v>4514.97</v>
      </c>
      <c r="P843" s="2">
        <f>IF($G843&gt;I843,MIN($G843-I843,J843-I843)*INDEX('2018_commission_structure-Start'!$A$21:$I$24,MATCH(calcs!$D843,'2018_commission_structure-Start'!$A$21:$A$24,0),MATCH(calcs!P$1,'2018_commission_structure-Start'!$A$21:$I$21,0)),0)</f>
        <v>0</v>
      </c>
      <c r="Q843" s="2">
        <f>IF($G843&gt;J843,MIN($G843-J843,K843-J843)*INDEX('2018_commission_structure-Start'!$A$21:$I$24,MATCH(calcs!$D843,'2018_commission_structure-Start'!$A$21:$A$24,0),MATCH(calcs!Q$1,'2018_commission_structure-Start'!$A$21:$I$21,0)),0)</f>
        <v>0</v>
      </c>
      <c r="R843" s="6">
        <f>IF(G843&gt;K843,(G843-K843)*INDEX('2018_commission_structure-Start'!$A$21:$I$24,MATCH(calcs!$D843,'2018_commission_structure-Start'!$A$21:$A$24,0),MATCH(calcs!R$1,'2018_commission_structure-Start'!$A$21:$I$21,0)),0)</f>
        <v>0</v>
      </c>
      <c r="S843" s="6">
        <f t="shared" si="97"/>
        <v>117014.97</v>
      </c>
      <c r="T843" s="6">
        <f t="shared" si="93"/>
        <v>206786.97</v>
      </c>
    </row>
    <row r="844" spans="1:20" x14ac:dyDescent="0.3">
      <c r="A844">
        <v>2592292012</v>
      </c>
      <c r="B844" t="s">
        <v>1634</v>
      </c>
      <c r="C844" t="s">
        <v>1635</v>
      </c>
      <c r="D844" t="s">
        <v>7</v>
      </c>
      <c r="E844" s="2">
        <v>40895</v>
      </c>
      <c r="F844">
        <f>COUNTIF(deals_closed!D:D,base_salary!A844)</f>
        <v>26</v>
      </c>
      <c r="G844" s="2">
        <f>SUMIF(deals_closed!D:D,calcs!A844,deals_closed!C:C)</f>
        <v>802034</v>
      </c>
      <c r="H844" s="2">
        <f>VLOOKUP(D844,'2018_commission_structure-Start'!$A$21:$I$24,9,FALSE)</f>
        <v>500000</v>
      </c>
      <c r="I844" s="6">
        <f t="shared" si="94"/>
        <v>625000</v>
      </c>
      <c r="J844" s="9">
        <f t="shared" si="95"/>
        <v>750000</v>
      </c>
      <c r="K844" s="9">
        <f t="shared" si="96"/>
        <v>1000000</v>
      </c>
      <c r="L844" s="8">
        <f t="shared" si="91"/>
        <v>1.604068</v>
      </c>
      <c r="M844" t="str">
        <f t="shared" si="92"/>
        <v>150-200%</v>
      </c>
      <c r="N844" s="6">
        <f>MIN(H844,G844)*INDEX('2018_commission_structure-Start'!$A$21:$I$24,MATCH(calcs!$D844,'2018_commission_structure-Start'!$A$21:$A$24,0),MATCH(calcs!N$1,'2018_commission_structure-Start'!$A$21:$I$21,0))</f>
        <v>50000</v>
      </c>
      <c r="O844" s="2">
        <f>IF($G844&gt;H844,MIN($G844-H844,I844-H844)*INDEX('2018_commission_structure-Start'!$A$21:$I$24,MATCH(calcs!$D844,'2018_commission_structure-Start'!$A$21:$A$24,0),MATCH(calcs!O$1,'2018_commission_structure-Start'!$A$21:$I$21,0)),0)</f>
        <v>18750</v>
      </c>
      <c r="P844" s="2">
        <f>IF($G844&gt;I844,MIN($G844-I844,J844-I844)*INDEX('2018_commission_structure-Start'!$A$21:$I$24,MATCH(calcs!$D844,'2018_commission_structure-Start'!$A$21:$A$24,0),MATCH(calcs!P$1,'2018_commission_structure-Start'!$A$21:$I$21,0)),0)</f>
        <v>22500</v>
      </c>
      <c r="Q844" s="2">
        <f>IF($G844&gt;J844,MIN($G844-J844,K844-J844)*INDEX('2018_commission_structure-Start'!$A$21:$I$24,MATCH(calcs!$D844,'2018_commission_structure-Start'!$A$21:$A$24,0),MATCH(calcs!Q$1,'2018_commission_structure-Start'!$A$21:$I$21,0)),0)</f>
        <v>11447.48</v>
      </c>
      <c r="R844" s="6">
        <f>IF(G844&gt;K844,(G844-K844)*INDEX('2018_commission_structure-Start'!$A$21:$I$24,MATCH(calcs!$D844,'2018_commission_structure-Start'!$A$21:$A$24,0),MATCH(calcs!R$1,'2018_commission_structure-Start'!$A$21:$I$21,0)),0)</f>
        <v>0</v>
      </c>
      <c r="S844" s="6">
        <f t="shared" si="97"/>
        <v>102697.48</v>
      </c>
      <c r="T844" s="6">
        <f t="shared" si="93"/>
        <v>143592.47999999998</v>
      </c>
    </row>
    <row r="845" spans="1:20" x14ac:dyDescent="0.3">
      <c r="A845">
        <v>9312128221</v>
      </c>
      <c r="B845" t="s">
        <v>1636</v>
      </c>
      <c r="C845" t="s">
        <v>1637</v>
      </c>
      <c r="D845" t="s">
        <v>7</v>
      </c>
      <c r="E845" s="2">
        <v>49598</v>
      </c>
      <c r="F845">
        <f>COUNTIF(deals_closed!D:D,base_salary!A845)</f>
        <v>15</v>
      </c>
      <c r="G845" s="2">
        <f>SUMIF(deals_closed!D:D,calcs!A845,deals_closed!C:C)</f>
        <v>518485</v>
      </c>
      <c r="H845" s="2">
        <f>VLOOKUP(D845,'2018_commission_structure-Start'!$A$21:$I$24,9,FALSE)</f>
        <v>500000</v>
      </c>
      <c r="I845" s="6">
        <f t="shared" si="94"/>
        <v>625000</v>
      </c>
      <c r="J845" s="9">
        <f t="shared" si="95"/>
        <v>750000</v>
      </c>
      <c r="K845" s="9">
        <f t="shared" si="96"/>
        <v>1000000</v>
      </c>
      <c r="L845" s="8">
        <f t="shared" si="91"/>
        <v>1.0369699999999999</v>
      </c>
      <c r="M845" t="str">
        <f t="shared" si="92"/>
        <v>100-125%</v>
      </c>
      <c r="N845" s="6">
        <f>MIN(H845,G845)*INDEX('2018_commission_structure-Start'!$A$21:$I$24,MATCH(calcs!$D845,'2018_commission_structure-Start'!$A$21:$A$24,0),MATCH(calcs!N$1,'2018_commission_structure-Start'!$A$21:$I$21,0))</f>
        <v>50000</v>
      </c>
      <c r="O845" s="2">
        <f>IF($G845&gt;H845,MIN($G845-H845,I845-H845)*INDEX('2018_commission_structure-Start'!$A$21:$I$24,MATCH(calcs!$D845,'2018_commission_structure-Start'!$A$21:$A$24,0),MATCH(calcs!O$1,'2018_commission_structure-Start'!$A$21:$I$21,0)),0)</f>
        <v>2772.75</v>
      </c>
      <c r="P845" s="2">
        <f>IF($G845&gt;I845,MIN($G845-I845,J845-I845)*INDEX('2018_commission_structure-Start'!$A$21:$I$24,MATCH(calcs!$D845,'2018_commission_structure-Start'!$A$21:$A$24,0),MATCH(calcs!P$1,'2018_commission_structure-Start'!$A$21:$I$21,0)),0)</f>
        <v>0</v>
      </c>
      <c r="Q845" s="2">
        <f>IF($G845&gt;J845,MIN($G845-J845,K845-J845)*INDEX('2018_commission_structure-Start'!$A$21:$I$24,MATCH(calcs!$D845,'2018_commission_structure-Start'!$A$21:$A$24,0),MATCH(calcs!Q$1,'2018_commission_structure-Start'!$A$21:$I$21,0)),0)</f>
        <v>0</v>
      </c>
      <c r="R845" s="6">
        <f>IF(G845&gt;K845,(G845-K845)*INDEX('2018_commission_structure-Start'!$A$21:$I$24,MATCH(calcs!$D845,'2018_commission_structure-Start'!$A$21:$A$24,0),MATCH(calcs!R$1,'2018_commission_structure-Start'!$A$21:$I$21,0)),0)</f>
        <v>0</v>
      </c>
      <c r="S845" s="6">
        <f t="shared" si="97"/>
        <v>52772.75</v>
      </c>
      <c r="T845" s="6">
        <f t="shared" si="93"/>
        <v>102370.75</v>
      </c>
    </row>
    <row r="846" spans="1:20" x14ac:dyDescent="0.3">
      <c r="A846">
        <v>8204786093</v>
      </c>
      <c r="B846" t="s">
        <v>1638</v>
      </c>
      <c r="C846" t="s">
        <v>1639</v>
      </c>
      <c r="D846" t="s">
        <v>10</v>
      </c>
      <c r="E846" s="2">
        <v>96492</v>
      </c>
      <c r="F846">
        <f>COUNTIF(deals_closed!D:D,base_salary!A846)</f>
        <v>21</v>
      </c>
      <c r="G846" s="2">
        <f>SUMIF(deals_closed!D:D,calcs!A846,deals_closed!C:C)</f>
        <v>675470</v>
      </c>
      <c r="H846" s="2">
        <f>VLOOKUP(D846,'2018_commission_structure-Start'!$A$21:$I$24,9,FALSE)</f>
        <v>750000</v>
      </c>
      <c r="I846" s="6">
        <f t="shared" si="94"/>
        <v>937500</v>
      </c>
      <c r="J846" s="9">
        <f t="shared" si="95"/>
        <v>1125000</v>
      </c>
      <c r="K846" s="9">
        <f t="shared" si="96"/>
        <v>1500000</v>
      </c>
      <c r="L846" s="8">
        <f t="shared" si="91"/>
        <v>0.90062666666666669</v>
      </c>
      <c r="M846" t="str">
        <f t="shared" si="92"/>
        <v>0-100%</v>
      </c>
      <c r="N846" s="6">
        <f>MIN(H846,G846)*INDEX('2018_commission_structure-Start'!$A$21:$I$24,MATCH(calcs!$D846,'2018_commission_structure-Start'!$A$21:$A$24,0),MATCH(calcs!N$1,'2018_commission_structure-Start'!$A$21:$I$21,0))</f>
        <v>101320.5</v>
      </c>
      <c r="O846" s="2">
        <f>IF($G846&gt;H846,MIN($G846-H846,I846-H846)*INDEX('2018_commission_structure-Start'!$A$21:$I$24,MATCH(calcs!$D846,'2018_commission_structure-Start'!$A$21:$A$24,0),MATCH(calcs!O$1,'2018_commission_structure-Start'!$A$21:$I$21,0)),0)</f>
        <v>0</v>
      </c>
      <c r="P846" s="2">
        <f>IF($G846&gt;I846,MIN($G846-I846,J846-I846)*INDEX('2018_commission_structure-Start'!$A$21:$I$24,MATCH(calcs!$D846,'2018_commission_structure-Start'!$A$21:$A$24,0),MATCH(calcs!P$1,'2018_commission_structure-Start'!$A$21:$I$21,0)),0)</f>
        <v>0</v>
      </c>
      <c r="Q846" s="2">
        <f>IF($G846&gt;J846,MIN($G846-J846,K846-J846)*INDEX('2018_commission_structure-Start'!$A$21:$I$24,MATCH(calcs!$D846,'2018_commission_structure-Start'!$A$21:$A$24,0),MATCH(calcs!Q$1,'2018_commission_structure-Start'!$A$21:$I$21,0)),0)</f>
        <v>0</v>
      </c>
      <c r="R846" s="6">
        <f>IF(G846&gt;K846,(G846-K846)*INDEX('2018_commission_structure-Start'!$A$21:$I$24,MATCH(calcs!$D846,'2018_commission_structure-Start'!$A$21:$A$24,0),MATCH(calcs!R$1,'2018_commission_structure-Start'!$A$21:$I$21,0)),0)</f>
        <v>0</v>
      </c>
      <c r="S846" s="6">
        <f t="shared" si="97"/>
        <v>101320.5</v>
      </c>
      <c r="T846" s="6">
        <f t="shared" si="93"/>
        <v>197812.5</v>
      </c>
    </row>
    <row r="847" spans="1:20" x14ac:dyDescent="0.3">
      <c r="A847">
        <v>959209328</v>
      </c>
      <c r="B847" t="s">
        <v>1549</v>
      </c>
      <c r="C847" t="s">
        <v>1640</v>
      </c>
      <c r="D847" t="s">
        <v>7</v>
      </c>
      <c r="E847" s="2">
        <v>48352</v>
      </c>
      <c r="F847">
        <f>COUNTIF(deals_closed!D:D,base_salary!A847)</f>
        <v>11</v>
      </c>
      <c r="G847" s="2">
        <f>SUMIF(deals_closed!D:D,calcs!A847,deals_closed!C:C)</f>
        <v>408387</v>
      </c>
      <c r="H847" s="2">
        <f>VLOOKUP(D847,'2018_commission_structure-Start'!$A$21:$I$24,9,FALSE)</f>
        <v>500000</v>
      </c>
      <c r="I847" s="6">
        <f t="shared" si="94"/>
        <v>625000</v>
      </c>
      <c r="J847" s="9">
        <f t="shared" si="95"/>
        <v>750000</v>
      </c>
      <c r="K847" s="9">
        <f t="shared" si="96"/>
        <v>1000000</v>
      </c>
      <c r="L847" s="8">
        <f t="shared" si="91"/>
        <v>0.816774</v>
      </c>
      <c r="M847" t="str">
        <f t="shared" si="92"/>
        <v>0-100%</v>
      </c>
      <c r="N847" s="6">
        <f>MIN(H847,G847)*INDEX('2018_commission_structure-Start'!$A$21:$I$24,MATCH(calcs!$D847,'2018_commission_structure-Start'!$A$21:$A$24,0),MATCH(calcs!N$1,'2018_commission_structure-Start'!$A$21:$I$21,0))</f>
        <v>40838.700000000004</v>
      </c>
      <c r="O847" s="2">
        <f>IF($G847&gt;H847,MIN($G847-H847,I847-H847)*INDEX('2018_commission_structure-Start'!$A$21:$I$24,MATCH(calcs!$D847,'2018_commission_structure-Start'!$A$21:$A$24,0),MATCH(calcs!O$1,'2018_commission_structure-Start'!$A$21:$I$21,0)),0)</f>
        <v>0</v>
      </c>
      <c r="P847" s="2">
        <f>IF($G847&gt;I847,MIN($G847-I847,J847-I847)*INDEX('2018_commission_structure-Start'!$A$21:$I$24,MATCH(calcs!$D847,'2018_commission_structure-Start'!$A$21:$A$24,0),MATCH(calcs!P$1,'2018_commission_structure-Start'!$A$21:$I$21,0)),0)</f>
        <v>0</v>
      </c>
      <c r="Q847" s="2">
        <f>IF($G847&gt;J847,MIN($G847-J847,K847-J847)*INDEX('2018_commission_structure-Start'!$A$21:$I$24,MATCH(calcs!$D847,'2018_commission_structure-Start'!$A$21:$A$24,0),MATCH(calcs!Q$1,'2018_commission_structure-Start'!$A$21:$I$21,0)),0)</f>
        <v>0</v>
      </c>
      <c r="R847" s="6">
        <f>IF(G847&gt;K847,(G847-K847)*INDEX('2018_commission_structure-Start'!$A$21:$I$24,MATCH(calcs!$D847,'2018_commission_structure-Start'!$A$21:$A$24,0),MATCH(calcs!R$1,'2018_commission_structure-Start'!$A$21:$I$21,0)),0)</f>
        <v>0</v>
      </c>
      <c r="S847" s="6">
        <f t="shared" si="97"/>
        <v>40838.700000000004</v>
      </c>
      <c r="T847" s="6">
        <f t="shared" si="93"/>
        <v>89190.700000000012</v>
      </c>
    </row>
    <row r="848" spans="1:20" x14ac:dyDescent="0.3">
      <c r="A848">
        <v>4866916575</v>
      </c>
      <c r="B848" t="s">
        <v>1641</v>
      </c>
      <c r="C848" t="s">
        <v>1642</v>
      </c>
      <c r="D848" t="s">
        <v>7</v>
      </c>
      <c r="E848" s="2">
        <v>45185</v>
      </c>
      <c r="F848">
        <f>COUNTIF(deals_closed!D:D,base_salary!A848)</f>
        <v>22</v>
      </c>
      <c r="G848" s="2">
        <f>SUMIF(deals_closed!D:D,calcs!A848,deals_closed!C:C)</f>
        <v>886977</v>
      </c>
      <c r="H848" s="2">
        <f>VLOOKUP(D848,'2018_commission_structure-Start'!$A$21:$I$24,9,FALSE)</f>
        <v>500000</v>
      </c>
      <c r="I848" s="6">
        <f t="shared" si="94"/>
        <v>625000</v>
      </c>
      <c r="J848" s="9">
        <f t="shared" si="95"/>
        <v>750000</v>
      </c>
      <c r="K848" s="9">
        <f t="shared" si="96"/>
        <v>1000000</v>
      </c>
      <c r="L848" s="8">
        <f t="shared" si="91"/>
        <v>1.773954</v>
      </c>
      <c r="M848" t="str">
        <f t="shared" si="92"/>
        <v>150-200%</v>
      </c>
      <c r="N848" s="6">
        <f>MIN(H848,G848)*INDEX('2018_commission_structure-Start'!$A$21:$I$24,MATCH(calcs!$D848,'2018_commission_structure-Start'!$A$21:$A$24,0),MATCH(calcs!N$1,'2018_commission_structure-Start'!$A$21:$I$21,0))</f>
        <v>50000</v>
      </c>
      <c r="O848" s="2">
        <f>IF($G848&gt;H848,MIN($G848-H848,I848-H848)*INDEX('2018_commission_structure-Start'!$A$21:$I$24,MATCH(calcs!$D848,'2018_commission_structure-Start'!$A$21:$A$24,0),MATCH(calcs!O$1,'2018_commission_structure-Start'!$A$21:$I$21,0)),0)</f>
        <v>18750</v>
      </c>
      <c r="P848" s="2">
        <f>IF($G848&gt;I848,MIN($G848-I848,J848-I848)*INDEX('2018_commission_structure-Start'!$A$21:$I$24,MATCH(calcs!$D848,'2018_commission_structure-Start'!$A$21:$A$24,0),MATCH(calcs!P$1,'2018_commission_structure-Start'!$A$21:$I$21,0)),0)</f>
        <v>22500</v>
      </c>
      <c r="Q848" s="2">
        <f>IF($G848&gt;J848,MIN($G848-J848,K848-J848)*INDEX('2018_commission_structure-Start'!$A$21:$I$24,MATCH(calcs!$D848,'2018_commission_structure-Start'!$A$21:$A$24,0),MATCH(calcs!Q$1,'2018_commission_structure-Start'!$A$21:$I$21,0)),0)</f>
        <v>30134.94</v>
      </c>
      <c r="R848" s="6">
        <f>IF(G848&gt;K848,(G848-K848)*INDEX('2018_commission_structure-Start'!$A$21:$I$24,MATCH(calcs!$D848,'2018_commission_structure-Start'!$A$21:$A$24,0),MATCH(calcs!R$1,'2018_commission_structure-Start'!$A$21:$I$21,0)),0)</f>
        <v>0</v>
      </c>
      <c r="S848" s="6">
        <f t="shared" si="97"/>
        <v>121384.94</v>
      </c>
      <c r="T848" s="6">
        <f t="shared" si="93"/>
        <v>166569.94</v>
      </c>
    </row>
    <row r="849" spans="1:20" x14ac:dyDescent="0.3">
      <c r="A849">
        <v>4191160419</v>
      </c>
      <c r="B849" t="s">
        <v>1643</v>
      </c>
      <c r="C849" t="s">
        <v>1644</v>
      </c>
      <c r="D849" t="s">
        <v>7</v>
      </c>
      <c r="E849" s="2">
        <v>39616</v>
      </c>
      <c r="F849">
        <f>COUNTIF(deals_closed!D:D,base_salary!A849)</f>
        <v>15</v>
      </c>
      <c r="G849" s="2">
        <f>SUMIF(deals_closed!D:D,calcs!A849,deals_closed!C:C)</f>
        <v>641056</v>
      </c>
      <c r="H849" s="2">
        <f>VLOOKUP(D849,'2018_commission_structure-Start'!$A$21:$I$24,9,FALSE)</f>
        <v>500000</v>
      </c>
      <c r="I849" s="6">
        <f t="shared" si="94"/>
        <v>625000</v>
      </c>
      <c r="J849" s="9">
        <f t="shared" si="95"/>
        <v>750000</v>
      </c>
      <c r="K849" s="9">
        <f t="shared" si="96"/>
        <v>1000000</v>
      </c>
      <c r="L849" s="8">
        <f t="shared" si="91"/>
        <v>1.2821119999999999</v>
      </c>
      <c r="M849" t="str">
        <f t="shared" si="92"/>
        <v>125-150%</v>
      </c>
      <c r="N849" s="6">
        <f>MIN(H849,G849)*INDEX('2018_commission_structure-Start'!$A$21:$I$24,MATCH(calcs!$D849,'2018_commission_structure-Start'!$A$21:$A$24,0),MATCH(calcs!N$1,'2018_commission_structure-Start'!$A$21:$I$21,0))</f>
        <v>50000</v>
      </c>
      <c r="O849" s="2">
        <f>IF($G849&gt;H849,MIN($G849-H849,I849-H849)*INDEX('2018_commission_structure-Start'!$A$21:$I$24,MATCH(calcs!$D849,'2018_commission_structure-Start'!$A$21:$A$24,0),MATCH(calcs!O$1,'2018_commission_structure-Start'!$A$21:$I$21,0)),0)</f>
        <v>18750</v>
      </c>
      <c r="P849" s="2">
        <f>IF($G849&gt;I849,MIN($G849-I849,J849-I849)*INDEX('2018_commission_structure-Start'!$A$21:$I$24,MATCH(calcs!$D849,'2018_commission_structure-Start'!$A$21:$A$24,0),MATCH(calcs!P$1,'2018_commission_structure-Start'!$A$21:$I$21,0)),0)</f>
        <v>2890.08</v>
      </c>
      <c r="Q849" s="2">
        <f>IF($G849&gt;J849,MIN($G849-J849,K849-J849)*INDEX('2018_commission_structure-Start'!$A$21:$I$24,MATCH(calcs!$D849,'2018_commission_structure-Start'!$A$21:$A$24,0),MATCH(calcs!Q$1,'2018_commission_structure-Start'!$A$21:$I$21,0)),0)</f>
        <v>0</v>
      </c>
      <c r="R849" s="6">
        <f>IF(G849&gt;K849,(G849-K849)*INDEX('2018_commission_structure-Start'!$A$21:$I$24,MATCH(calcs!$D849,'2018_commission_structure-Start'!$A$21:$A$24,0),MATCH(calcs!R$1,'2018_commission_structure-Start'!$A$21:$I$21,0)),0)</f>
        <v>0</v>
      </c>
      <c r="S849" s="6">
        <f t="shared" si="97"/>
        <v>71640.08</v>
      </c>
      <c r="T849" s="6">
        <f t="shared" si="93"/>
        <v>111256.08</v>
      </c>
    </row>
    <row r="850" spans="1:20" x14ac:dyDescent="0.3">
      <c r="A850">
        <v>1442784075</v>
      </c>
      <c r="B850" t="s">
        <v>1645</v>
      </c>
      <c r="C850" t="s">
        <v>1646</v>
      </c>
      <c r="D850" t="s">
        <v>10</v>
      </c>
      <c r="E850" s="2">
        <v>102948</v>
      </c>
      <c r="F850">
        <f>COUNTIF(deals_closed!D:D,base_salary!A850)</f>
        <v>24</v>
      </c>
      <c r="G850" s="2">
        <f>SUMIF(deals_closed!D:D,calcs!A850,deals_closed!C:C)</f>
        <v>805015</v>
      </c>
      <c r="H850" s="2">
        <f>VLOOKUP(D850,'2018_commission_structure-Start'!$A$21:$I$24,9,FALSE)</f>
        <v>750000</v>
      </c>
      <c r="I850" s="6">
        <f t="shared" si="94"/>
        <v>937500</v>
      </c>
      <c r="J850" s="9">
        <f t="shared" si="95"/>
        <v>1125000</v>
      </c>
      <c r="K850" s="9">
        <f t="shared" si="96"/>
        <v>1500000</v>
      </c>
      <c r="L850" s="8">
        <f t="shared" si="91"/>
        <v>1.0733533333333334</v>
      </c>
      <c r="M850" t="str">
        <f t="shared" si="92"/>
        <v>100-125%</v>
      </c>
      <c r="N850" s="6">
        <f>MIN(H850,G850)*INDEX('2018_commission_structure-Start'!$A$21:$I$24,MATCH(calcs!$D850,'2018_commission_structure-Start'!$A$21:$A$24,0),MATCH(calcs!N$1,'2018_commission_structure-Start'!$A$21:$I$21,0))</f>
        <v>112500</v>
      </c>
      <c r="O850" s="2">
        <f>IF($G850&gt;H850,MIN($G850-H850,I850-H850)*INDEX('2018_commission_structure-Start'!$A$21:$I$24,MATCH(calcs!$D850,'2018_commission_structure-Start'!$A$21:$A$24,0),MATCH(calcs!O$1,'2018_commission_structure-Start'!$A$21:$I$21,0)),0)</f>
        <v>10452.85</v>
      </c>
      <c r="P850" s="2">
        <f>IF($G850&gt;I850,MIN($G850-I850,J850-I850)*INDEX('2018_commission_structure-Start'!$A$21:$I$24,MATCH(calcs!$D850,'2018_commission_structure-Start'!$A$21:$A$24,0),MATCH(calcs!P$1,'2018_commission_structure-Start'!$A$21:$I$21,0)),0)</f>
        <v>0</v>
      </c>
      <c r="Q850" s="2">
        <f>IF($G850&gt;J850,MIN($G850-J850,K850-J850)*INDEX('2018_commission_structure-Start'!$A$21:$I$24,MATCH(calcs!$D850,'2018_commission_structure-Start'!$A$21:$A$24,0),MATCH(calcs!Q$1,'2018_commission_structure-Start'!$A$21:$I$21,0)),0)</f>
        <v>0</v>
      </c>
      <c r="R850" s="6">
        <f>IF(G850&gt;K850,(G850-K850)*INDEX('2018_commission_structure-Start'!$A$21:$I$24,MATCH(calcs!$D850,'2018_commission_structure-Start'!$A$21:$A$24,0),MATCH(calcs!R$1,'2018_commission_structure-Start'!$A$21:$I$21,0)),0)</f>
        <v>0</v>
      </c>
      <c r="S850" s="6">
        <f t="shared" si="97"/>
        <v>122952.85</v>
      </c>
      <c r="T850" s="6">
        <f t="shared" si="93"/>
        <v>225900.85</v>
      </c>
    </row>
    <row r="851" spans="1:20" x14ac:dyDescent="0.3">
      <c r="A851">
        <v>5117202538</v>
      </c>
      <c r="B851" t="s">
        <v>1647</v>
      </c>
      <c r="C851" t="s">
        <v>1648</v>
      </c>
      <c r="D851" t="s">
        <v>7</v>
      </c>
      <c r="E851" s="2">
        <v>35279</v>
      </c>
      <c r="F851">
        <f>COUNTIF(deals_closed!D:D,base_salary!A851)</f>
        <v>21</v>
      </c>
      <c r="G851" s="2">
        <f>SUMIF(deals_closed!D:D,calcs!A851,deals_closed!C:C)</f>
        <v>639491</v>
      </c>
      <c r="H851" s="2">
        <f>VLOOKUP(D851,'2018_commission_structure-Start'!$A$21:$I$24,9,FALSE)</f>
        <v>500000</v>
      </c>
      <c r="I851" s="6">
        <f t="shared" si="94"/>
        <v>625000</v>
      </c>
      <c r="J851" s="9">
        <f t="shared" si="95"/>
        <v>750000</v>
      </c>
      <c r="K851" s="9">
        <f t="shared" si="96"/>
        <v>1000000</v>
      </c>
      <c r="L851" s="8">
        <f t="shared" si="91"/>
        <v>1.2789820000000001</v>
      </c>
      <c r="M851" t="str">
        <f t="shared" si="92"/>
        <v>125-150%</v>
      </c>
      <c r="N851" s="6">
        <f>MIN(H851,G851)*INDEX('2018_commission_structure-Start'!$A$21:$I$24,MATCH(calcs!$D851,'2018_commission_structure-Start'!$A$21:$A$24,0),MATCH(calcs!N$1,'2018_commission_structure-Start'!$A$21:$I$21,0))</f>
        <v>50000</v>
      </c>
      <c r="O851" s="2">
        <f>IF($G851&gt;H851,MIN($G851-H851,I851-H851)*INDEX('2018_commission_structure-Start'!$A$21:$I$24,MATCH(calcs!$D851,'2018_commission_structure-Start'!$A$21:$A$24,0),MATCH(calcs!O$1,'2018_commission_structure-Start'!$A$21:$I$21,0)),0)</f>
        <v>18750</v>
      </c>
      <c r="P851" s="2">
        <f>IF($G851&gt;I851,MIN($G851-I851,J851-I851)*INDEX('2018_commission_structure-Start'!$A$21:$I$24,MATCH(calcs!$D851,'2018_commission_structure-Start'!$A$21:$A$24,0),MATCH(calcs!P$1,'2018_commission_structure-Start'!$A$21:$I$21,0)),0)</f>
        <v>2608.38</v>
      </c>
      <c r="Q851" s="2">
        <f>IF($G851&gt;J851,MIN($G851-J851,K851-J851)*INDEX('2018_commission_structure-Start'!$A$21:$I$24,MATCH(calcs!$D851,'2018_commission_structure-Start'!$A$21:$A$24,0),MATCH(calcs!Q$1,'2018_commission_structure-Start'!$A$21:$I$21,0)),0)</f>
        <v>0</v>
      </c>
      <c r="R851" s="6">
        <f>IF(G851&gt;K851,(G851-K851)*INDEX('2018_commission_structure-Start'!$A$21:$I$24,MATCH(calcs!$D851,'2018_commission_structure-Start'!$A$21:$A$24,0),MATCH(calcs!R$1,'2018_commission_structure-Start'!$A$21:$I$21,0)),0)</f>
        <v>0</v>
      </c>
      <c r="S851" s="6">
        <f t="shared" si="97"/>
        <v>71358.38</v>
      </c>
      <c r="T851" s="6">
        <f t="shared" si="93"/>
        <v>106637.38</v>
      </c>
    </row>
    <row r="852" spans="1:20" x14ac:dyDescent="0.3">
      <c r="A852">
        <v>1657097021</v>
      </c>
      <c r="B852" t="s">
        <v>1649</v>
      </c>
      <c r="C852" t="s">
        <v>1650</v>
      </c>
      <c r="D852" t="s">
        <v>7</v>
      </c>
      <c r="E852" s="2">
        <v>50269</v>
      </c>
      <c r="F852">
        <f>COUNTIF(deals_closed!D:D,base_salary!A852)</f>
        <v>21</v>
      </c>
      <c r="G852" s="2">
        <f>SUMIF(deals_closed!D:D,calcs!A852,deals_closed!C:C)</f>
        <v>831018</v>
      </c>
      <c r="H852" s="2">
        <f>VLOOKUP(D852,'2018_commission_structure-Start'!$A$21:$I$24,9,FALSE)</f>
        <v>500000</v>
      </c>
      <c r="I852" s="6">
        <f t="shared" si="94"/>
        <v>625000</v>
      </c>
      <c r="J852" s="9">
        <f t="shared" si="95"/>
        <v>750000</v>
      </c>
      <c r="K852" s="9">
        <f t="shared" si="96"/>
        <v>1000000</v>
      </c>
      <c r="L852" s="8">
        <f t="shared" si="91"/>
        <v>1.6620360000000001</v>
      </c>
      <c r="M852" t="str">
        <f t="shared" si="92"/>
        <v>150-200%</v>
      </c>
      <c r="N852" s="6">
        <f>MIN(H852,G852)*INDEX('2018_commission_structure-Start'!$A$21:$I$24,MATCH(calcs!$D852,'2018_commission_structure-Start'!$A$21:$A$24,0),MATCH(calcs!N$1,'2018_commission_structure-Start'!$A$21:$I$21,0))</f>
        <v>50000</v>
      </c>
      <c r="O852" s="2">
        <f>IF($G852&gt;H852,MIN($G852-H852,I852-H852)*INDEX('2018_commission_structure-Start'!$A$21:$I$24,MATCH(calcs!$D852,'2018_commission_structure-Start'!$A$21:$A$24,0),MATCH(calcs!O$1,'2018_commission_structure-Start'!$A$21:$I$21,0)),0)</f>
        <v>18750</v>
      </c>
      <c r="P852" s="2">
        <f>IF($G852&gt;I852,MIN($G852-I852,J852-I852)*INDEX('2018_commission_structure-Start'!$A$21:$I$24,MATCH(calcs!$D852,'2018_commission_structure-Start'!$A$21:$A$24,0),MATCH(calcs!P$1,'2018_commission_structure-Start'!$A$21:$I$21,0)),0)</f>
        <v>22500</v>
      </c>
      <c r="Q852" s="2">
        <f>IF($G852&gt;J852,MIN($G852-J852,K852-J852)*INDEX('2018_commission_structure-Start'!$A$21:$I$24,MATCH(calcs!$D852,'2018_commission_structure-Start'!$A$21:$A$24,0),MATCH(calcs!Q$1,'2018_commission_structure-Start'!$A$21:$I$21,0)),0)</f>
        <v>17823.96</v>
      </c>
      <c r="R852" s="6">
        <f>IF(G852&gt;K852,(G852-K852)*INDEX('2018_commission_structure-Start'!$A$21:$I$24,MATCH(calcs!$D852,'2018_commission_structure-Start'!$A$21:$A$24,0),MATCH(calcs!R$1,'2018_commission_structure-Start'!$A$21:$I$21,0)),0)</f>
        <v>0</v>
      </c>
      <c r="S852" s="6">
        <f t="shared" si="97"/>
        <v>109073.95999999999</v>
      </c>
      <c r="T852" s="6">
        <f t="shared" si="93"/>
        <v>159342.96</v>
      </c>
    </row>
    <row r="853" spans="1:20" x14ac:dyDescent="0.3">
      <c r="A853">
        <v>999389173</v>
      </c>
      <c r="B853" t="s">
        <v>1651</v>
      </c>
      <c r="C853" t="s">
        <v>1652</v>
      </c>
      <c r="D853" t="s">
        <v>7</v>
      </c>
      <c r="E853" s="2">
        <v>37224</v>
      </c>
      <c r="F853">
        <f>COUNTIF(deals_closed!D:D,base_salary!A853)</f>
        <v>19</v>
      </c>
      <c r="G853" s="2">
        <f>SUMIF(deals_closed!D:D,calcs!A853,deals_closed!C:C)</f>
        <v>652389</v>
      </c>
      <c r="H853" s="2">
        <f>VLOOKUP(D853,'2018_commission_structure-Start'!$A$21:$I$24,9,FALSE)</f>
        <v>500000</v>
      </c>
      <c r="I853" s="6">
        <f t="shared" si="94"/>
        <v>625000</v>
      </c>
      <c r="J853" s="9">
        <f t="shared" si="95"/>
        <v>750000</v>
      </c>
      <c r="K853" s="9">
        <f t="shared" si="96"/>
        <v>1000000</v>
      </c>
      <c r="L853" s="8">
        <f t="shared" si="91"/>
        <v>1.304778</v>
      </c>
      <c r="M853" t="str">
        <f t="shared" si="92"/>
        <v>125-150%</v>
      </c>
      <c r="N853" s="6">
        <f>MIN(H853,G853)*INDEX('2018_commission_structure-Start'!$A$21:$I$24,MATCH(calcs!$D853,'2018_commission_structure-Start'!$A$21:$A$24,0),MATCH(calcs!N$1,'2018_commission_structure-Start'!$A$21:$I$21,0))</f>
        <v>50000</v>
      </c>
      <c r="O853" s="2">
        <f>IF($G853&gt;H853,MIN($G853-H853,I853-H853)*INDEX('2018_commission_structure-Start'!$A$21:$I$24,MATCH(calcs!$D853,'2018_commission_structure-Start'!$A$21:$A$24,0),MATCH(calcs!O$1,'2018_commission_structure-Start'!$A$21:$I$21,0)),0)</f>
        <v>18750</v>
      </c>
      <c r="P853" s="2">
        <f>IF($G853&gt;I853,MIN($G853-I853,J853-I853)*INDEX('2018_commission_structure-Start'!$A$21:$I$24,MATCH(calcs!$D853,'2018_commission_structure-Start'!$A$21:$A$24,0),MATCH(calcs!P$1,'2018_commission_structure-Start'!$A$21:$I$21,0)),0)</f>
        <v>4930.0199999999995</v>
      </c>
      <c r="Q853" s="2">
        <f>IF($G853&gt;J853,MIN($G853-J853,K853-J853)*INDEX('2018_commission_structure-Start'!$A$21:$I$24,MATCH(calcs!$D853,'2018_commission_structure-Start'!$A$21:$A$24,0),MATCH(calcs!Q$1,'2018_commission_structure-Start'!$A$21:$I$21,0)),0)</f>
        <v>0</v>
      </c>
      <c r="R853" s="6">
        <f>IF(G853&gt;K853,(G853-K853)*INDEX('2018_commission_structure-Start'!$A$21:$I$24,MATCH(calcs!$D853,'2018_commission_structure-Start'!$A$21:$A$24,0),MATCH(calcs!R$1,'2018_commission_structure-Start'!$A$21:$I$21,0)),0)</f>
        <v>0</v>
      </c>
      <c r="S853" s="6">
        <f t="shared" si="97"/>
        <v>73680.02</v>
      </c>
      <c r="T853" s="6">
        <f t="shared" si="93"/>
        <v>110904.02</v>
      </c>
    </row>
    <row r="854" spans="1:20" x14ac:dyDescent="0.3">
      <c r="A854">
        <v>9008589443</v>
      </c>
      <c r="B854" t="s">
        <v>1653</v>
      </c>
      <c r="C854" t="s">
        <v>1654</v>
      </c>
      <c r="D854" t="s">
        <v>29</v>
      </c>
      <c r="E854" s="2">
        <v>77458</v>
      </c>
      <c r="F854">
        <f>COUNTIF(deals_closed!D:D,base_salary!A854)</f>
        <v>18</v>
      </c>
      <c r="G854" s="2">
        <f>SUMIF(deals_closed!D:D,calcs!A854,deals_closed!C:C)</f>
        <v>620204</v>
      </c>
      <c r="H854" s="2">
        <f>VLOOKUP(D854,'2018_commission_structure-Start'!$A$21:$I$24,9,FALSE)</f>
        <v>600000</v>
      </c>
      <c r="I854" s="6">
        <f t="shared" si="94"/>
        <v>750000</v>
      </c>
      <c r="J854" s="9">
        <f t="shared" si="95"/>
        <v>900000</v>
      </c>
      <c r="K854" s="9">
        <f t="shared" si="96"/>
        <v>1200000</v>
      </c>
      <c r="L854" s="8">
        <f t="shared" si="91"/>
        <v>1.0336733333333334</v>
      </c>
      <c r="M854" t="str">
        <f t="shared" si="92"/>
        <v>100-125%</v>
      </c>
      <c r="N854" s="6">
        <f>MIN(H854,G854)*INDEX('2018_commission_structure-Start'!$A$21:$I$24,MATCH(calcs!$D854,'2018_commission_structure-Start'!$A$21:$A$24,0),MATCH(calcs!N$1,'2018_commission_structure-Start'!$A$21:$I$21,0))</f>
        <v>78000</v>
      </c>
      <c r="O854" s="2">
        <f>IF($G854&gt;H854,MIN($G854-H854,I854-H854)*INDEX('2018_commission_structure-Start'!$A$21:$I$24,MATCH(calcs!$D854,'2018_commission_structure-Start'!$A$21:$A$24,0),MATCH(calcs!O$1,'2018_commission_structure-Start'!$A$21:$I$21,0)),0)</f>
        <v>3434.6800000000003</v>
      </c>
      <c r="P854" s="2">
        <f>IF($G854&gt;I854,MIN($G854-I854,J854-I854)*INDEX('2018_commission_structure-Start'!$A$21:$I$24,MATCH(calcs!$D854,'2018_commission_structure-Start'!$A$21:$A$24,0),MATCH(calcs!P$1,'2018_commission_structure-Start'!$A$21:$I$21,0)),0)</f>
        <v>0</v>
      </c>
      <c r="Q854" s="2">
        <f>IF($G854&gt;J854,MIN($G854-J854,K854-J854)*INDEX('2018_commission_structure-Start'!$A$21:$I$24,MATCH(calcs!$D854,'2018_commission_structure-Start'!$A$21:$A$24,0),MATCH(calcs!Q$1,'2018_commission_structure-Start'!$A$21:$I$21,0)),0)</f>
        <v>0</v>
      </c>
      <c r="R854" s="6">
        <f>IF(G854&gt;K854,(G854-K854)*INDEX('2018_commission_structure-Start'!$A$21:$I$24,MATCH(calcs!$D854,'2018_commission_structure-Start'!$A$21:$A$24,0),MATCH(calcs!R$1,'2018_commission_structure-Start'!$A$21:$I$21,0)),0)</f>
        <v>0</v>
      </c>
      <c r="S854" s="6">
        <f t="shared" si="97"/>
        <v>81434.679999999993</v>
      </c>
      <c r="T854" s="6">
        <f t="shared" si="93"/>
        <v>158892.68</v>
      </c>
    </row>
    <row r="855" spans="1:20" x14ac:dyDescent="0.3">
      <c r="A855">
        <v>1729795870</v>
      </c>
      <c r="B855" t="s">
        <v>1655</v>
      </c>
      <c r="C855" t="s">
        <v>1656</v>
      </c>
      <c r="D855" t="s">
        <v>29</v>
      </c>
      <c r="E855" s="2">
        <v>71506</v>
      </c>
      <c r="F855">
        <f>COUNTIF(deals_closed!D:D,base_salary!A855)</f>
        <v>18</v>
      </c>
      <c r="G855" s="2">
        <f>SUMIF(deals_closed!D:D,calcs!A855,deals_closed!C:C)</f>
        <v>642239</v>
      </c>
      <c r="H855" s="2">
        <f>VLOOKUP(D855,'2018_commission_structure-Start'!$A$21:$I$24,9,FALSE)</f>
        <v>600000</v>
      </c>
      <c r="I855" s="6">
        <f t="shared" si="94"/>
        <v>750000</v>
      </c>
      <c r="J855" s="9">
        <f t="shared" si="95"/>
        <v>900000</v>
      </c>
      <c r="K855" s="9">
        <f t="shared" si="96"/>
        <v>1200000</v>
      </c>
      <c r="L855" s="8">
        <f t="shared" si="91"/>
        <v>1.0703983333333333</v>
      </c>
      <c r="M855" t="str">
        <f t="shared" si="92"/>
        <v>100-125%</v>
      </c>
      <c r="N855" s="6">
        <f>MIN(H855,G855)*INDEX('2018_commission_structure-Start'!$A$21:$I$24,MATCH(calcs!$D855,'2018_commission_structure-Start'!$A$21:$A$24,0),MATCH(calcs!N$1,'2018_commission_structure-Start'!$A$21:$I$21,0))</f>
        <v>78000</v>
      </c>
      <c r="O855" s="2">
        <f>IF($G855&gt;H855,MIN($G855-H855,I855-H855)*INDEX('2018_commission_structure-Start'!$A$21:$I$24,MATCH(calcs!$D855,'2018_commission_structure-Start'!$A$21:$A$24,0),MATCH(calcs!O$1,'2018_commission_structure-Start'!$A$21:$I$21,0)),0)</f>
        <v>7180.63</v>
      </c>
      <c r="P855" s="2">
        <f>IF($G855&gt;I855,MIN($G855-I855,J855-I855)*INDEX('2018_commission_structure-Start'!$A$21:$I$24,MATCH(calcs!$D855,'2018_commission_structure-Start'!$A$21:$A$24,0),MATCH(calcs!P$1,'2018_commission_structure-Start'!$A$21:$I$21,0)),0)</f>
        <v>0</v>
      </c>
      <c r="Q855" s="2">
        <f>IF($G855&gt;J855,MIN($G855-J855,K855-J855)*INDEX('2018_commission_structure-Start'!$A$21:$I$24,MATCH(calcs!$D855,'2018_commission_structure-Start'!$A$21:$A$24,0),MATCH(calcs!Q$1,'2018_commission_structure-Start'!$A$21:$I$21,0)),0)</f>
        <v>0</v>
      </c>
      <c r="R855" s="6">
        <f>IF(G855&gt;K855,(G855-K855)*INDEX('2018_commission_structure-Start'!$A$21:$I$24,MATCH(calcs!$D855,'2018_commission_structure-Start'!$A$21:$A$24,0),MATCH(calcs!R$1,'2018_commission_structure-Start'!$A$21:$I$21,0)),0)</f>
        <v>0</v>
      </c>
      <c r="S855" s="6">
        <f t="shared" si="97"/>
        <v>85180.63</v>
      </c>
      <c r="T855" s="6">
        <f t="shared" si="93"/>
        <v>156686.63</v>
      </c>
    </row>
    <row r="856" spans="1:20" x14ac:dyDescent="0.3">
      <c r="A856">
        <v>9483290694</v>
      </c>
      <c r="B856" t="s">
        <v>1657</v>
      </c>
      <c r="C856" t="s">
        <v>1658</v>
      </c>
      <c r="D856" t="s">
        <v>7</v>
      </c>
      <c r="E856" s="2">
        <v>41287</v>
      </c>
      <c r="F856">
        <f>COUNTIF(deals_closed!D:D,base_salary!A856)</f>
        <v>26</v>
      </c>
      <c r="G856" s="2">
        <f>SUMIF(deals_closed!D:D,calcs!A856,deals_closed!C:C)</f>
        <v>937682</v>
      </c>
      <c r="H856" s="2">
        <f>VLOOKUP(D856,'2018_commission_structure-Start'!$A$21:$I$24,9,FALSE)</f>
        <v>500000</v>
      </c>
      <c r="I856" s="6">
        <f t="shared" si="94"/>
        <v>625000</v>
      </c>
      <c r="J856" s="9">
        <f t="shared" si="95"/>
        <v>750000</v>
      </c>
      <c r="K856" s="9">
        <f t="shared" si="96"/>
        <v>1000000</v>
      </c>
      <c r="L856" s="8">
        <f t="shared" si="91"/>
        <v>1.875364</v>
      </c>
      <c r="M856" t="str">
        <f t="shared" si="92"/>
        <v>150-200%</v>
      </c>
      <c r="N856" s="6">
        <f>MIN(H856,G856)*INDEX('2018_commission_structure-Start'!$A$21:$I$24,MATCH(calcs!$D856,'2018_commission_structure-Start'!$A$21:$A$24,0),MATCH(calcs!N$1,'2018_commission_structure-Start'!$A$21:$I$21,0))</f>
        <v>50000</v>
      </c>
      <c r="O856" s="2">
        <f>IF($G856&gt;H856,MIN($G856-H856,I856-H856)*INDEX('2018_commission_structure-Start'!$A$21:$I$24,MATCH(calcs!$D856,'2018_commission_structure-Start'!$A$21:$A$24,0),MATCH(calcs!O$1,'2018_commission_structure-Start'!$A$21:$I$21,0)),0)</f>
        <v>18750</v>
      </c>
      <c r="P856" s="2">
        <f>IF($G856&gt;I856,MIN($G856-I856,J856-I856)*INDEX('2018_commission_structure-Start'!$A$21:$I$24,MATCH(calcs!$D856,'2018_commission_structure-Start'!$A$21:$A$24,0),MATCH(calcs!P$1,'2018_commission_structure-Start'!$A$21:$I$21,0)),0)</f>
        <v>22500</v>
      </c>
      <c r="Q856" s="2">
        <f>IF($G856&gt;J856,MIN($G856-J856,K856-J856)*INDEX('2018_commission_structure-Start'!$A$21:$I$24,MATCH(calcs!$D856,'2018_commission_structure-Start'!$A$21:$A$24,0),MATCH(calcs!Q$1,'2018_commission_structure-Start'!$A$21:$I$21,0)),0)</f>
        <v>41290.04</v>
      </c>
      <c r="R856" s="6">
        <f>IF(G856&gt;K856,(G856-K856)*INDEX('2018_commission_structure-Start'!$A$21:$I$24,MATCH(calcs!$D856,'2018_commission_structure-Start'!$A$21:$A$24,0),MATCH(calcs!R$1,'2018_commission_structure-Start'!$A$21:$I$21,0)),0)</f>
        <v>0</v>
      </c>
      <c r="S856" s="6">
        <f t="shared" si="97"/>
        <v>132540.04</v>
      </c>
      <c r="T856" s="6">
        <f t="shared" si="93"/>
        <v>173827.04</v>
      </c>
    </row>
    <row r="857" spans="1:20" x14ac:dyDescent="0.3">
      <c r="A857">
        <v>1096335336</v>
      </c>
      <c r="B857" t="s">
        <v>1659</v>
      </c>
      <c r="C857" t="s">
        <v>1660</v>
      </c>
      <c r="D857" t="s">
        <v>10</v>
      </c>
      <c r="E857" s="2">
        <v>86014</v>
      </c>
      <c r="F857">
        <f>COUNTIF(deals_closed!D:D,base_salary!A857)</f>
        <v>24</v>
      </c>
      <c r="G857" s="2">
        <f>SUMIF(deals_closed!D:D,calcs!A857,deals_closed!C:C)</f>
        <v>916522</v>
      </c>
      <c r="H857" s="2">
        <f>VLOOKUP(D857,'2018_commission_structure-Start'!$A$21:$I$24,9,FALSE)</f>
        <v>750000</v>
      </c>
      <c r="I857" s="6">
        <f t="shared" si="94"/>
        <v>937500</v>
      </c>
      <c r="J857" s="9">
        <f t="shared" si="95"/>
        <v>1125000</v>
      </c>
      <c r="K857" s="9">
        <f t="shared" si="96"/>
        <v>1500000</v>
      </c>
      <c r="L857" s="8">
        <f t="shared" si="91"/>
        <v>1.2220293333333334</v>
      </c>
      <c r="M857" t="str">
        <f t="shared" si="92"/>
        <v>100-125%</v>
      </c>
      <c r="N857" s="6">
        <f>MIN(H857,G857)*INDEX('2018_commission_structure-Start'!$A$21:$I$24,MATCH(calcs!$D857,'2018_commission_structure-Start'!$A$21:$A$24,0),MATCH(calcs!N$1,'2018_commission_structure-Start'!$A$21:$I$21,0))</f>
        <v>112500</v>
      </c>
      <c r="O857" s="2">
        <f>IF($G857&gt;H857,MIN($G857-H857,I857-H857)*INDEX('2018_commission_structure-Start'!$A$21:$I$24,MATCH(calcs!$D857,'2018_commission_structure-Start'!$A$21:$A$24,0),MATCH(calcs!O$1,'2018_commission_structure-Start'!$A$21:$I$21,0)),0)</f>
        <v>31639.18</v>
      </c>
      <c r="P857" s="2">
        <f>IF($G857&gt;I857,MIN($G857-I857,J857-I857)*INDEX('2018_commission_structure-Start'!$A$21:$I$24,MATCH(calcs!$D857,'2018_commission_structure-Start'!$A$21:$A$24,0),MATCH(calcs!P$1,'2018_commission_structure-Start'!$A$21:$I$21,0)),0)</f>
        <v>0</v>
      </c>
      <c r="Q857" s="2">
        <f>IF($G857&gt;J857,MIN($G857-J857,K857-J857)*INDEX('2018_commission_structure-Start'!$A$21:$I$24,MATCH(calcs!$D857,'2018_commission_structure-Start'!$A$21:$A$24,0),MATCH(calcs!Q$1,'2018_commission_structure-Start'!$A$21:$I$21,0)),0)</f>
        <v>0</v>
      </c>
      <c r="R857" s="6">
        <f>IF(G857&gt;K857,(G857-K857)*INDEX('2018_commission_structure-Start'!$A$21:$I$24,MATCH(calcs!$D857,'2018_commission_structure-Start'!$A$21:$A$24,0),MATCH(calcs!R$1,'2018_commission_structure-Start'!$A$21:$I$21,0)),0)</f>
        <v>0</v>
      </c>
      <c r="S857" s="6">
        <f t="shared" si="97"/>
        <v>144139.18</v>
      </c>
      <c r="T857" s="6">
        <f t="shared" si="93"/>
        <v>230153.18</v>
      </c>
    </row>
    <row r="858" spans="1:20" x14ac:dyDescent="0.3">
      <c r="A858">
        <v>9331851693</v>
      </c>
      <c r="B858" t="s">
        <v>1661</v>
      </c>
      <c r="C858" t="s">
        <v>1135</v>
      </c>
      <c r="D858" t="s">
        <v>7</v>
      </c>
      <c r="E858" s="2">
        <v>37472</v>
      </c>
      <c r="F858">
        <f>COUNTIF(deals_closed!D:D,base_salary!A858)</f>
        <v>22</v>
      </c>
      <c r="G858" s="2">
        <f>SUMIF(deals_closed!D:D,calcs!A858,deals_closed!C:C)</f>
        <v>651320</v>
      </c>
      <c r="H858" s="2">
        <f>VLOOKUP(D858,'2018_commission_structure-Start'!$A$21:$I$24,9,FALSE)</f>
        <v>500000</v>
      </c>
      <c r="I858" s="6">
        <f t="shared" si="94"/>
        <v>625000</v>
      </c>
      <c r="J858" s="9">
        <f t="shared" si="95"/>
        <v>750000</v>
      </c>
      <c r="K858" s="9">
        <f t="shared" si="96"/>
        <v>1000000</v>
      </c>
      <c r="L858" s="8">
        <f t="shared" si="91"/>
        <v>1.30264</v>
      </c>
      <c r="M858" t="str">
        <f t="shared" si="92"/>
        <v>125-150%</v>
      </c>
      <c r="N858" s="6">
        <f>MIN(H858,G858)*INDEX('2018_commission_structure-Start'!$A$21:$I$24,MATCH(calcs!$D858,'2018_commission_structure-Start'!$A$21:$A$24,0),MATCH(calcs!N$1,'2018_commission_structure-Start'!$A$21:$I$21,0))</f>
        <v>50000</v>
      </c>
      <c r="O858" s="2">
        <f>IF($G858&gt;H858,MIN($G858-H858,I858-H858)*INDEX('2018_commission_structure-Start'!$A$21:$I$24,MATCH(calcs!$D858,'2018_commission_structure-Start'!$A$21:$A$24,0),MATCH(calcs!O$1,'2018_commission_structure-Start'!$A$21:$I$21,0)),0)</f>
        <v>18750</v>
      </c>
      <c r="P858" s="2">
        <f>IF($G858&gt;I858,MIN($G858-I858,J858-I858)*INDEX('2018_commission_structure-Start'!$A$21:$I$24,MATCH(calcs!$D858,'2018_commission_structure-Start'!$A$21:$A$24,0),MATCH(calcs!P$1,'2018_commission_structure-Start'!$A$21:$I$21,0)),0)</f>
        <v>4737.5999999999995</v>
      </c>
      <c r="Q858" s="2">
        <f>IF($G858&gt;J858,MIN($G858-J858,K858-J858)*INDEX('2018_commission_structure-Start'!$A$21:$I$24,MATCH(calcs!$D858,'2018_commission_structure-Start'!$A$21:$A$24,0),MATCH(calcs!Q$1,'2018_commission_structure-Start'!$A$21:$I$21,0)),0)</f>
        <v>0</v>
      </c>
      <c r="R858" s="6">
        <f>IF(G858&gt;K858,(G858-K858)*INDEX('2018_commission_structure-Start'!$A$21:$I$24,MATCH(calcs!$D858,'2018_commission_structure-Start'!$A$21:$A$24,0),MATCH(calcs!R$1,'2018_commission_structure-Start'!$A$21:$I$21,0)),0)</f>
        <v>0</v>
      </c>
      <c r="S858" s="6">
        <f t="shared" si="97"/>
        <v>73487.600000000006</v>
      </c>
      <c r="T858" s="6">
        <f t="shared" si="93"/>
        <v>110959.6</v>
      </c>
    </row>
    <row r="859" spans="1:20" x14ac:dyDescent="0.3">
      <c r="A859">
        <v>3428040538</v>
      </c>
      <c r="B859" t="s">
        <v>1662</v>
      </c>
      <c r="C859" t="s">
        <v>1663</v>
      </c>
      <c r="D859" t="s">
        <v>7</v>
      </c>
      <c r="E859" s="2">
        <v>36021</v>
      </c>
      <c r="F859">
        <f>COUNTIF(deals_closed!D:D,base_salary!A859)</f>
        <v>17</v>
      </c>
      <c r="G859" s="2">
        <f>SUMIF(deals_closed!D:D,calcs!A859,deals_closed!C:C)</f>
        <v>650996</v>
      </c>
      <c r="H859" s="2">
        <f>VLOOKUP(D859,'2018_commission_structure-Start'!$A$21:$I$24,9,FALSE)</f>
        <v>500000</v>
      </c>
      <c r="I859" s="6">
        <f t="shared" si="94"/>
        <v>625000</v>
      </c>
      <c r="J859" s="9">
        <f t="shared" si="95"/>
        <v>750000</v>
      </c>
      <c r="K859" s="9">
        <f t="shared" si="96"/>
        <v>1000000</v>
      </c>
      <c r="L859" s="8">
        <f t="shared" si="91"/>
        <v>1.301992</v>
      </c>
      <c r="M859" t="str">
        <f t="shared" si="92"/>
        <v>125-150%</v>
      </c>
      <c r="N859" s="6">
        <f>MIN(H859,G859)*INDEX('2018_commission_structure-Start'!$A$21:$I$24,MATCH(calcs!$D859,'2018_commission_structure-Start'!$A$21:$A$24,0),MATCH(calcs!N$1,'2018_commission_structure-Start'!$A$21:$I$21,0))</f>
        <v>50000</v>
      </c>
      <c r="O859" s="2">
        <f>IF($G859&gt;H859,MIN($G859-H859,I859-H859)*INDEX('2018_commission_structure-Start'!$A$21:$I$24,MATCH(calcs!$D859,'2018_commission_structure-Start'!$A$21:$A$24,0),MATCH(calcs!O$1,'2018_commission_structure-Start'!$A$21:$I$21,0)),0)</f>
        <v>18750</v>
      </c>
      <c r="P859" s="2">
        <f>IF($G859&gt;I859,MIN($G859-I859,J859-I859)*INDEX('2018_commission_structure-Start'!$A$21:$I$24,MATCH(calcs!$D859,'2018_commission_structure-Start'!$A$21:$A$24,0),MATCH(calcs!P$1,'2018_commission_structure-Start'!$A$21:$I$21,0)),0)</f>
        <v>4679.28</v>
      </c>
      <c r="Q859" s="2">
        <f>IF($G859&gt;J859,MIN($G859-J859,K859-J859)*INDEX('2018_commission_structure-Start'!$A$21:$I$24,MATCH(calcs!$D859,'2018_commission_structure-Start'!$A$21:$A$24,0),MATCH(calcs!Q$1,'2018_commission_structure-Start'!$A$21:$I$21,0)),0)</f>
        <v>0</v>
      </c>
      <c r="R859" s="6">
        <f>IF(G859&gt;K859,(G859-K859)*INDEX('2018_commission_structure-Start'!$A$21:$I$24,MATCH(calcs!$D859,'2018_commission_structure-Start'!$A$21:$A$24,0),MATCH(calcs!R$1,'2018_commission_structure-Start'!$A$21:$I$21,0)),0)</f>
        <v>0</v>
      </c>
      <c r="S859" s="6">
        <f t="shared" si="97"/>
        <v>73429.279999999999</v>
      </c>
      <c r="T859" s="6">
        <f t="shared" si="93"/>
        <v>109450.28</v>
      </c>
    </row>
    <row r="860" spans="1:20" x14ac:dyDescent="0.3">
      <c r="A860">
        <v>5603002824</v>
      </c>
      <c r="B860" t="s">
        <v>1664</v>
      </c>
      <c r="C860" t="s">
        <v>1665</v>
      </c>
      <c r="D860" t="s">
        <v>29</v>
      </c>
      <c r="E860" s="2">
        <v>71120</v>
      </c>
      <c r="F860">
        <f>COUNTIF(deals_closed!D:D,base_salary!A860)</f>
        <v>19</v>
      </c>
      <c r="G860" s="2">
        <f>SUMIF(deals_closed!D:D,calcs!A860,deals_closed!C:C)</f>
        <v>737953</v>
      </c>
      <c r="H860" s="2">
        <f>VLOOKUP(D860,'2018_commission_structure-Start'!$A$21:$I$24,9,FALSE)</f>
        <v>600000</v>
      </c>
      <c r="I860" s="6">
        <f t="shared" si="94"/>
        <v>750000</v>
      </c>
      <c r="J860" s="9">
        <f t="shared" si="95"/>
        <v>900000</v>
      </c>
      <c r="K860" s="9">
        <f t="shared" si="96"/>
        <v>1200000</v>
      </c>
      <c r="L860" s="8">
        <f t="shared" si="91"/>
        <v>1.2299216666666666</v>
      </c>
      <c r="M860" t="str">
        <f t="shared" si="92"/>
        <v>100-125%</v>
      </c>
      <c r="N860" s="6">
        <f>MIN(H860,G860)*INDEX('2018_commission_structure-Start'!$A$21:$I$24,MATCH(calcs!$D860,'2018_commission_structure-Start'!$A$21:$A$24,0),MATCH(calcs!N$1,'2018_commission_structure-Start'!$A$21:$I$21,0))</f>
        <v>78000</v>
      </c>
      <c r="O860" s="2">
        <f>IF($G860&gt;H860,MIN($G860-H860,I860-H860)*INDEX('2018_commission_structure-Start'!$A$21:$I$24,MATCH(calcs!$D860,'2018_commission_structure-Start'!$A$21:$A$24,0),MATCH(calcs!O$1,'2018_commission_structure-Start'!$A$21:$I$21,0)),0)</f>
        <v>23452.010000000002</v>
      </c>
      <c r="P860" s="2">
        <f>IF($G860&gt;I860,MIN($G860-I860,J860-I860)*INDEX('2018_commission_structure-Start'!$A$21:$I$24,MATCH(calcs!$D860,'2018_commission_structure-Start'!$A$21:$A$24,0),MATCH(calcs!P$1,'2018_commission_structure-Start'!$A$21:$I$21,0)),0)</f>
        <v>0</v>
      </c>
      <c r="Q860" s="2">
        <f>IF($G860&gt;J860,MIN($G860-J860,K860-J860)*INDEX('2018_commission_structure-Start'!$A$21:$I$24,MATCH(calcs!$D860,'2018_commission_structure-Start'!$A$21:$A$24,0),MATCH(calcs!Q$1,'2018_commission_structure-Start'!$A$21:$I$21,0)),0)</f>
        <v>0</v>
      </c>
      <c r="R860" s="6">
        <f>IF(G860&gt;K860,(G860-K860)*INDEX('2018_commission_structure-Start'!$A$21:$I$24,MATCH(calcs!$D860,'2018_commission_structure-Start'!$A$21:$A$24,0),MATCH(calcs!R$1,'2018_commission_structure-Start'!$A$21:$I$21,0)),0)</f>
        <v>0</v>
      </c>
      <c r="S860" s="6">
        <f t="shared" si="97"/>
        <v>101452.01000000001</v>
      </c>
      <c r="T860" s="6">
        <f t="shared" si="93"/>
        <v>172572.01</v>
      </c>
    </row>
    <row r="861" spans="1:20" x14ac:dyDescent="0.3">
      <c r="A861">
        <v>1659418720</v>
      </c>
      <c r="B861" t="s">
        <v>1666</v>
      </c>
      <c r="C861" t="s">
        <v>1667</v>
      </c>
      <c r="D861" t="s">
        <v>7</v>
      </c>
      <c r="E861" s="2">
        <v>48774</v>
      </c>
      <c r="F861">
        <f>COUNTIF(deals_closed!D:D,base_salary!A861)</f>
        <v>20</v>
      </c>
      <c r="G861" s="2">
        <f>SUMIF(deals_closed!D:D,calcs!A861,deals_closed!C:C)</f>
        <v>724029</v>
      </c>
      <c r="H861" s="2">
        <f>VLOOKUP(D861,'2018_commission_structure-Start'!$A$21:$I$24,9,FALSE)</f>
        <v>500000</v>
      </c>
      <c r="I861" s="6">
        <f t="shared" si="94"/>
        <v>625000</v>
      </c>
      <c r="J861" s="9">
        <f t="shared" si="95"/>
        <v>750000</v>
      </c>
      <c r="K861" s="9">
        <f t="shared" si="96"/>
        <v>1000000</v>
      </c>
      <c r="L861" s="8">
        <f t="shared" si="91"/>
        <v>1.4480580000000001</v>
      </c>
      <c r="M861" t="str">
        <f t="shared" si="92"/>
        <v>125-150%</v>
      </c>
      <c r="N861" s="6">
        <f>MIN(H861,G861)*INDEX('2018_commission_structure-Start'!$A$21:$I$24,MATCH(calcs!$D861,'2018_commission_structure-Start'!$A$21:$A$24,0),MATCH(calcs!N$1,'2018_commission_structure-Start'!$A$21:$I$21,0))</f>
        <v>50000</v>
      </c>
      <c r="O861" s="2">
        <f>IF($G861&gt;H861,MIN($G861-H861,I861-H861)*INDEX('2018_commission_structure-Start'!$A$21:$I$24,MATCH(calcs!$D861,'2018_commission_structure-Start'!$A$21:$A$24,0),MATCH(calcs!O$1,'2018_commission_structure-Start'!$A$21:$I$21,0)),0)</f>
        <v>18750</v>
      </c>
      <c r="P861" s="2">
        <f>IF($G861&gt;I861,MIN($G861-I861,J861-I861)*INDEX('2018_commission_structure-Start'!$A$21:$I$24,MATCH(calcs!$D861,'2018_commission_structure-Start'!$A$21:$A$24,0),MATCH(calcs!P$1,'2018_commission_structure-Start'!$A$21:$I$21,0)),0)</f>
        <v>17825.219999999998</v>
      </c>
      <c r="Q861" s="2">
        <f>IF($G861&gt;J861,MIN($G861-J861,K861-J861)*INDEX('2018_commission_structure-Start'!$A$21:$I$24,MATCH(calcs!$D861,'2018_commission_structure-Start'!$A$21:$A$24,0),MATCH(calcs!Q$1,'2018_commission_structure-Start'!$A$21:$I$21,0)),0)</f>
        <v>0</v>
      </c>
      <c r="R861" s="6">
        <f>IF(G861&gt;K861,(G861-K861)*INDEX('2018_commission_structure-Start'!$A$21:$I$24,MATCH(calcs!$D861,'2018_commission_structure-Start'!$A$21:$A$24,0),MATCH(calcs!R$1,'2018_commission_structure-Start'!$A$21:$I$21,0)),0)</f>
        <v>0</v>
      </c>
      <c r="S861" s="6">
        <f t="shared" si="97"/>
        <v>86575.22</v>
      </c>
      <c r="T861" s="6">
        <f t="shared" si="93"/>
        <v>135349.22</v>
      </c>
    </row>
    <row r="862" spans="1:20" x14ac:dyDescent="0.3">
      <c r="A862">
        <v>8460683117</v>
      </c>
      <c r="B862" t="s">
        <v>1668</v>
      </c>
      <c r="C862" t="s">
        <v>1669</v>
      </c>
      <c r="D862" t="s">
        <v>10</v>
      </c>
      <c r="E862" s="2">
        <v>117035</v>
      </c>
      <c r="F862">
        <f>COUNTIF(deals_closed!D:D,base_salary!A862)</f>
        <v>23</v>
      </c>
      <c r="G862" s="2">
        <f>SUMIF(deals_closed!D:D,calcs!A862,deals_closed!C:C)</f>
        <v>893432</v>
      </c>
      <c r="H862" s="2">
        <f>VLOOKUP(D862,'2018_commission_structure-Start'!$A$21:$I$24,9,FALSE)</f>
        <v>750000</v>
      </c>
      <c r="I862" s="6">
        <f t="shared" si="94"/>
        <v>937500</v>
      </c>
      <c r="J862" s="9">
        <f t="shared" si="95"/>
        <v>1125000</v>
      </c>
      <c r="K862" s="9">
        <f t="shared" si="96"/>
        <v>1500000</v>
      </c>
      <c r="L862" s="8">
        <f t="shared" si="91"/>
        <v>1.1912426666666667</v>
      </c>
      <c r="M862" t="str">
        <f t="shared" si="92"/>
        <v>100-125%</v>
      </c>
      <c r="N862" s="6">
        <f>MIN(H862,G862)*INDEX('2018_commission_structure-Start'!$A$21:$I$24,MATCH(calcs!$D862,'2018_commission_structure-Start'!$A$21:$A$24,0),MATCH(calcs!N$1,'2018_commission_structure-Start'!$A$21:$I$21,0))</f>
        <v>112500</v>
      </c>
      <c r="O862" s="2">
        <f>IF($G862&gt;H862,MIN($G862-H862,I862-H862)*INDEX('2018_commission_structure-Start'!$A$21:$I$24,MATCH(calcs!$D862,'2018_commission_structure-Start'!$A$21:$A$24,0),MATCH(calcs!O$1,'2018_commission_structure-Start'!$A$21:$I$21,0)),0)</f>
        <v>27252.080000000002</v>
      </c>
      <c r="P862" s="2">
        <f>IF($G862&gt;I862,MIN($G862-I862,J862-I862)*INDEX('2018_commission_structure-Start'!$A$21:$I$24,MATCH(calcs!$D862,'2018_commission_structure-Start'!$A$21:$A$24,0),MATCH(calcs!P$1,'2018_commission_structure-Start'!$A$21:$I$21,0)),0)</f>
        <v>0</v>
      </c>
      <c r="Q862" s="2">
        <f>IF($G862&gt;J862,MIN($G862-J862,K862-J862)*INDEX('2018_commission_structure-Start'!$A$21:$I$24,MATCH(calcs!$D862,'2018_commission_structure-Start'!$A$21:$A$24,0),MATCH(calcs!Q$1,'2018_commission_structure-Start'!$A$21:$I$21,0)),0)</f>
        <v>0</v>
      </c>
      <c r="R862" s="6">
        <f>IF(G862&gt;K862,(G862-K862)*INDEX('2018_commission_structure-Start'!$A$21:$I$24,MATCH(calcs!$D862,'2018_commission_structure-Start'!$A$21:$A$24,0),MATCH(calcs!R$1,'2018_commission_structure-Start'!$A$21:$I$21,0)),0)</f>
        <v>0</v>
      </c>
      <c r="S862" s="6">
        <f t="shared" si="97"/>
        <v>139752.08000000002</v>
      </c>
      <c r="T862" s="6">
        <f t="shared" si="93"/>
        <v>256787.08000000002</v>
      </c>
    </row>
    <row r="863" spans="1:20" x14ac:dyDescent="0.3">
      <c r="A863">
        <v>2821741499</v>
      </c>
      <c r="B863" t="s">
        <v>1670</v>
      </c>
      <c r="C863" t="s">
        <v>1671</v>
      </c>
      <c r="D863" t="s">
        <v>10</v>
      </c>
      <c r="E863" s="2">
        <v>112888</v>
      </c>
      <c r="F863">
        <f>COUNTIF(deals_closed!D:D,base_salary!A863)</f>
        <v>28</v>
      </c>
      <c r="G863" s="2">
        <f>SUMIF(deals_closed!D:D,calcs!A863,deals_closed!C:C)</f>
        <v>930106</v>
      </c>
      <c r="H863" s="2">
        <f>VLOOKUP(D863,'2018_commission_structure-Start'!$A$21:$I$24,9,FALSE)</f>
        <v>750000</v>
      </c>
      <c r="I863" s="6">
        <f t="shared" si="94"/>
        <v>937500</v>
      </c>
      <c r="J863" s="9">
        <f t="shared" si="95"/>
        <v>1125000</v>
      </c>
      <c r="K863" s="9">
        <f t="shared" si="96"/>
        <v>1500000</v>
      </c>
      <c r="L863" s="8">
        <f t="shared" si="91"/>
        <v>1.2401413333333333</v>
      </c>
      <c r="M863" t="str">
        <f t="shared" si="92"/>
        <v>100-125%</v>
      </c>
      <c r="N863" s="6">
        <f>MIN(H863,G863)*INDEX('2018_commission_structure-Start'!$A$21:$I$24,MATCH(calcs!$D863,'2018_commission_structure-Start'!$A$21:$A$24,0),MATCH(calcs!N$1,'2018_commission_structure-Start'!$A$21:$I$21,0))</f>
        <v>112500</v>
      </c>
      <c r="O863" s="2">
        <f>IF($G863&gt;H863,MIN($G863-H863,I863-H863)*INDEX('2018_commission_structure-Start'!$A$21:$I$24,MATCH(calcs!$D863,'2018_commission_structure-Start'!$A$21:$A$24,0),MATCH(calcs!O$1,'2018_commission_structure-Start'!$A$21:$I$21,0)),0)</f>
        <v>34220.14</v>
      </c>
      <c r="P863" s="2">
        <f>IF($G863&gt;I863,MIN($G863-I863,J863-I863)*INDEX('2018_commission_structure-Start'!$A$21:$I$24,MATCH(calcs!$D863,'2018_commission_structure-Start'!$A$21:$A$24,0),MATCH(calcs!P$1,'2018_commission_structure-Start'!$A$21:$I$21,0)),0)</f>
        <v>0</v>
      </c>
      <c r="Q863" s="2">
        <f>IF($G863&gt;J863,MIN($G863-J863,K863-J863)*INDEX('2018_commission_structure-Start'!$A$21:$I$24,MATCH(calcs!$D863,'2018_commission_structure-Start'!$A$21:$A$24,0),MATCH(calcs!Q$1,'2018_commission_structure-Start'!$A$21:$I$21,0)),0)</f>
        <v>0</v>
      </c>
      <c r="R863" s="6">
        <f>IF(G863&gt;K863,(G863-K863)*INDEX('2018_commission_structure-Start'!$A$21:$I$24,MATCH(calcs!$D863,'2018_commission_structure-Start'!$A$21:$A$24,0),MATCH(calcs!R$1,'2018_commission_structure-Start'!$A$21:$I$21,0)),0)</f>
        <v>0</v>
      </c>
      <c r="S863" s="6">
        <f t="shared" si="97"/>
        <v>146720.14000000001</v>
      </c>
      <c r="T863" s="6">
        <f t="shared" si="93"/>
        <v>259608.14</v>
      </c>
    </row>
    <row r="864" spans="1:20" x14ac:dyDescent="0.3">
      <c r="A864">
        <v>17898579</v>
      </c>
      <c r="B864" t="s">
        <v>1672</v>
      </c>
      <c r="C864" t="s">
        <v>1673</v>
      </c>
      <c r="D864" t="s">
        <v>10</v>
      </c>
      <c r="E864" s="2">
        <v>104902</v>
      </c>
      <c r="F864">
        <f>COUNTIF(deals_closed!D:D,base_salary!A864)</f>
        <v>18</v>
      </c>
      <c r="G864" s="2">
        <f>SUMIF(deals_closed!D:D,calcs!A864,deals_closed!C:C)</f>
        <v>688820</v>
      </c>
      <c r="H864" s="2">
        <f>VLOOKUP(D864,'2018_commission_structure-Start'!$A$21:$I$24,9,FALSE)</f>
        <v>750000</v>
      </c>
      <c r="I864" s="6">
        <f t="shared" si="94"/>
        <v>937500</v>
      </c>
      <c r="J864" s="9">
        <f t="shared" si="95"/>
        <v>1125000</v>
      </c>
      <c r="K864" s="9">
        <f t="shared" si="96"/>
        <v>1500000</v>
      </c>
      <c r="L864" s="8">
        <f t="shared" si="91"/>
        <v>0.91842666666666661</v>
      </c>
      <c r="M864" t="str">
        <f t="shared" si="92"/>
        <v>0-100%</v>
      </c>
      <c r="N864" s="6">
        <f>MIN(H864,G864)*INDEX('2018_commission_structure-Start'!$A$21:$I$24,MATCH(calcs!$D864,'2018_commission_structure-Start'!$A$21:$A$24,0),MATCH(calcs!N$1,'2018_commission_structure-Start'!$A$21:$I$21,0))</f>
        <v>103323</v>
      </c>
      <c r="O864" s="2">
        <f>IF($G864&gt;H864,MIN($G864-H864,I864-H864)*INDEX('2018_commission_structure-Start'!$A$21:$I$24,MATCH(calcs!$D864,'2018_commission_structure-Start'!$A$21:$A$24,0),MATCH(calcs!O$1,'2018_commission_structure-Start'!$A$21:$I$21,0)),0)</f>
        <v>0</v>
      </c>
      <c r="P864" s="2">
        <f>IF($G864&gt;I864,MIN($G864-I864,J864-I864)*INDEX('2018_commission_structure-Start'!$A$21:$I$24,MATCH(calcs!$D864,'2018_commission_structure-Start'!$A$21:$A$24,0),MATCH(calcs!P$1,'2018_commission_structure-Start'!$A$21:$I$21,0)),0)</f>
        <v>0</v>
      </c>
      <c r="Q864" s="2">
        <f>IF($G864&gt;J864,MIN($G864-J864,K864-J864)*INDEX('2018_commission_structure-Start'!$A$21:$I$24,MATCH(calcs!$D864,'2018_commission_structure-Start'!$A$21:$A$24,0),MATCH(calcs!Q$1,'2018_commission_structure-Start'!$A$21:$I$21,0)),0)</f>
        <v>0</v>
      </c>
      <c r="R864" s="6">
        <f>IF(G864&gt;K864,(G864-K864)*INDEX('2018_commission_structure-Start'!$A$21:$I$24,MATCH(calcs!$D864,'2018_commission_structure-Start'!$A$21:$A$24,0),MATCH(calcs!R$1,'2018_commission_structure-Start'!$A$21:$I$21,0)),0)</f>
        <v>0</v>
      </c>
      <c r="S864" s="6">
        <f t="shared" si="97"/>
        <v>103323</v>
      </c>
      <c r="T864" s="6">
        <f t="shared" si="93"/>
        <v>208225</v>
      </c>
    </row>
    <row r="865" spans="1:20" x14ac:dyDescent="0.3">
      <c r="A865">
        <v>1462119603</v>
      </c>
      <c r="B865" t="s">
        <v>1674</v>
      </c>
      <c r="C865" t="s">
        <v>1675</v>
      </c>
      <c r="D865" t="s">
        <v>10</v>
      </c>
      <c r="E865" s="2">
        <v>101235</v>
      </c>
      <c r="F865">
        <f>COUNTIF(deals_closed!D:D,base_salary!A865)</f>
        <v>20</v>
      </c>
      <c r="G865" s="2">
        <f>SUMIF(deals_closed!D:D,calcs!A865,deals_closed!C:C)</f>
        <v>653912</v>
      </c>
      <c r="H865" s="2">
        <f>VLOOKUP(D865,'2018_commission_structure-Start'!$A$21:$I$24,9,FALSE)</f>
        <v>750000</v>
      </c>
      <c r="I865" s="6">
        <f t="shared" si="94"/>
        <v>937500</v>
      </c>
      <c r="J865" s="9">
        <f t="shared" si="95"/>
        <v>1125000</v>
      </c>
      <c r="K865" s="9">
        <f t="shared" si="96"/>
        <v>1500000</v>
      </c>
      <c r="L865" s="8">
        <f t="shared" si="91"/>
        <v>0.87188266666666669</v>
      </c>
      <c r="M865" t="str">
        <f t="shared" si="92"/>
        <v>0-100%</v>
      </c>
      <c r="N865" s="6">
        <f>MIN(H865,G865)*INDEX('2018_commission_structure-Start'!$A$21:$I$24,MATCH(calcs!$D865,'2018_commission_structure-Start'!$A$21:$A$24,0),MATCH(calcs!N$1,'2018_commission_structure-Start'!$A$21:$I$21,0))</f>
        <v>98086.8</v>
      </c>
      <c r="O865" s="2">
        <f>IF($G865&gt;H865,MIN($G865-H865,I865-H865)*INDEX('2018_commission_structure-Start'!$A$21:$I$24,MATCH(calcs!$D865,'2018_commission_structure-Start'!$A$21:$A$24,0),MATCH(calcs!O$1,'2018_commission_structure-Start'!$A$21:$I$21,0)),0)</f>
        <v>0</v>
      </c>
      <c r="P865" s="2">
        <f>IF($G865&gt;I865,MIN($G865-I865,J865-I865)*INDEX('2018_commission_structure-Start'!$A$21:$I$24,MATCH(calcs!$D865,'2018_commission_structure-Start'!$A$21:$A$24,0),MATCH(calcs!P$1,'2018_commission_structure-Start'!$A$21:$I$21,0)),0)</f>
        <v>0</v>
      </c>
      <c r="Q865" s="2">
        <f>IF($G865&gt;J865,MIN($G865-J865,K865-J865)*INDEX('2018_commission_structure-Start'!$A$21:$I$24,MATCH(calcs!$D865,'2018_commission_structure-Start'!$A$21:$A$24,0),MATCH(calcs!Q$1,'2018_commission_structure-Start'!$A$21:$I$21,0)),0)</f>
        <v>0</v>
      </c>
      <c r="R865" s="6">
        <f>IF(G865&gt;K865,(G865-K865)*INDEX('2018_commission_structure-Start'!$A$21:$I$24,MATCH(calcs!$D865,'2018_commission_structure-Start'!$A$21:$A$24,0),MATCH(calcs!R$1,'2018_commission_structure-Start'!$A$21:$I$21,0)),0)</f>
        <v>0</v>
      </c>
      <c r="S865" s="6">
        <f t="shared" si="97"/>
        <v>98086.8</v>
      </c>
      <c r="T865" s="6">
        <f t="shared" si="93"/>
        <v>199321.8</v>
      </c>
    </row>
    <row r="866" spans="1:20" x14ac:dyDescent="0.3">
      <c r="A866">
        <v>9328457335</v>
      </c>
      <c r="B866" t="s">
        <v>1676</v>
      </c>
      <c r="C866" t="s">
        <v>1677</v>
      </c>
      <c r="D866" t="s">
        <v>7</v>
      </c>
      <c r="E866" s="2">
        <v>48929</v>
      </c>
      <c r="F866">
        <f>COUNTIF(deals_closed!D:D,base_salary!A866)</f>
        <v>22</v>
      </c>
      <c r="G866" s="2">
        <f>SUMIF(deals_closed!D:D,calcs!A866,deals_closed!C:C)</f>
        <v>814665</v>
      </c>
      <c r="H866" s="2">
        <f>VLOOKUP(D866,'2018_commission_structure-Start'!$A$21:$I$24,9,FALSE)</f>
        <v>500000</v>
      </c>
      <c r="I866" s="6">
        <f t="shared" si="94"/>
        <v>625000</v>
      </c>
      <c r="J866" s="9">
        <f t="shared" si="95"/>
        <v>750000</v>
      </c>
      <c r="K866" s="9">
        <f t="shared" si="96"/>
        <v>1000000</v>
      </c>
      <c r="L866" s="8">
        <f t="shared" si="91"/>
        <v>1.6293299999999999</v>
      </c>
      <c r="M866" t="str">
        <f t="shared" si="92"/>
        <v>150-200%</v>
      </c>
      <c r="N866" s="6">
        <f>MIN(H866,G866)*INDEX('2018_commission_structure-Start'!$A$21:$I$24,MATCH(calcs!$D866,'2018_commission_structure-Start'!$A$21:$A$24,0),MATCH(calcs!N$1,'2018_commission_structure-Start'!$A$21:$I$21,0))</f>
        <v>50000</v>
      </c>
      <c r="O866" s="2">
        <f>IF($G866&gt;H866,MIN($G866-H866,I866-H866)*INDEX('2018_commission_structure-Start'!$A$21:$I$24,MATCH(calcs!$D866,'2018_commission_structure-Start'!$A$21:$A$24,0),MATCH(calcs!O$1,'2018_commission_structure-Start'!$A$21:$I$21,0)),0)</f>
        <v>18750</v>
      </c>
      <c r="P866" s="2">
        <f>IF($G866&gt;I866,MIN($G866-I866,J866-I866)*INDEX('2018_commission_structure-Start'!$A$21:$I$24,MATCH(calcs!$D866,'2018_commission_structure-Start'!$A$21:$A$24,0),MATCH(calcs!P$1,'2018_commission_structure-Start'!$A$21:$I$21,0)),0)</f>
        <v>22500</v>
      </c>
      <c r="Q866" s="2">
        <f>IF($G866&gt;J866,MIN($G866-J866,K866-J866)*INDEX('2018_commission_structure-Start'!$A$21:$I$24,MATCH(calcs!$D866,'2018_commission_structure-Start'!$A$21:$A$24,0),MATCH(calcs!Q$1,'2018_commission_structure-Start'!$A$21:$I$21,0)),0)</f>
        <v>14226.3</v>
      </c>
      <c r="R866" s="6">
        <f>IF(G866&gt;K866,(G866-K866)*INDEX('2018_commission_structure-Start'!$A$21:$I$24,MATCH(calcs!$D866,'2018_commission_structure-Start'!$A$21:$A$24,0),MATCH(calcs!R$1,'2018_commission_structure-Start'!$A$21:$I$21,0)),0)</f>
        <v>0</v>
      </c>
      <c r="S866" s="6">
        <f t="shared" si="97"/>
        <v>105476.3</v>
      </c>
      <c r="T866" s="6">
        <f t="shared" si="93"/>
        <v>154405.29999999999</v>
      </c>
    </row>
    <row r="867" spans="1:20" x14ac:dyDescent="0.3">
      <c r="A867">
        <v>9403474378</v>
      </c>
      <c r="B867" t="s">
        <v>1678</v>
      </c>
      <c r="C867" t="s">
        <v>1679</v>
      </c>
      <c r="D867" t="s">
        <v>10</v>
      </c>
      <c r="E867" s="2">
        <v>75057</v>
      </c>
      <c r="F867">
        <f>COUNTIF(deals_closed!D:D,base_salary!A867)</f>
        <v>19</v>
      </c>
      <c r="G867" s="2">
        <f>SUMIF(deals_closed!D:D,calcs!A867,deals_closed!C:C)</f>
        <v>691420</v>
      </c>
      <c r="H867" s="2">
        <f>VLOOKUP(D867,'2018_commission_structure-Start'!$A$21:$I$24,9,FALSE)</f>
        <v>750000</v>
      </c>
      <c r="I867" s="6">
        <f t="shared" si="94"/>
        <v>937500</v>
      </c>
      <c r="J867" s="9">
        <f t="shared" si="95"/>
        <v>1125000</v>
      </c>
      <c r="K867" s="9">
        <f t="shared" si="96"/>
        <v>1500000</v>
      </c>
      <c r="L867" s="8">
        <f t="shared" si="91"/>
        <v>0.92189333333333334</v>
      </c>
      <c r="M867" t="str">
        <f t="shared" si="92"/>
        <v>0-100%</v>
      </c>
      <c r="N867" s="6">
        <f>MIN(H867,G867)*INDEX('2018_commission_structure-Start'!$A$21:$I$24,MATCH(calcs!$D867,'2018_commission_structure-Start'!$A$21:$A$24,0),MATCH(calcs!N$1,'2018_commission_structure-Start'!$A$21:$I$21,0))</f>
        <v>103713</v>
      </c>
      <c r="O867" s="2">
        <f>IF($G867&gt;H867,MIN($G867-H867,I867-H867)*INDEX('2018_commission_structure-Start'!$A$21:$I$24,MATCH(calcs!$D867,'2018_commission_structure-Start'!$A$21:$A$24,0),MATCH(calcs!O$1,'2018_commission_structure-Start'!$A$21:$I$21,0)),0)</f>
        <v>0</v>
      </c>
      <c r="P867" s="2">
        <f>IF($G867&gt;I867,MIN($G867-I867,J867-I867)*INDEX('2018_commission_structure-Start'!$A$21:$I$24,MATCH(calcs!$D867,'2018_commission_structure-Start'!$A$21:$A$24,0),MATCH(calcs!P$1,'2018_commission_structure-Start'!$A$21:$I$21,0)),0)</f>
        <v>0</v>
      </c>
      <c r="Q867" s="2">
        <f>IF($G867&gt;J867,MIN($G867-J867,K867-J867)*INDEX('2018_commission_structure-Start'!$A$21:$I$24,MATCH(calcs!$D867,'2018_commission_structure-Start'!$A$21:$A$24,0),MATCH(calcs!Q$1,'2018_commission_structure-Start'!$A$21:$I$21,0)),0)</f>
        <v>0</v>
      </c>
      <c r="R867" s="6">
        <f>IF(G867&gt;K867,(G867-K867)*INDEX('2018_commission_structure-Start'!$A$21:$I$24,MATCH(calcs!$D867,'2018_commission_structure-Start'!$A$21:$A$24,0),MATCH(calcs!R$1,'2018_commission_structure-Start'!$A$21:$I$21,0)),0)</f>
        <v>0</v>
      </c>
      <c r="S867" s="6">
        <f t="shared" si="97"/>
        <v>103713</v>
      </c>
      <c r="T867" s="6">
        <f t="shared" si="93"/>
        <v>178770</v>
      </c>
    </row>
    <row r="868" spans="1:20" x14ac:dyDescent="0.3">
      <c r="A868">
        <v>5863557389</v>
      </c>
      <c r="B868" t="s">
        <v>1680</v>
      </c>
      <c r="C868" t="s">
        <v>1681</v>
      </c>
      <c r="D868" t="s">
        <v>29</v>
      </c>
      <c r="E868" s="2">
        <v>78580</v>
      </c>
      <c r="F868">
        <f>COUNTIF(deals_closed!D:D,base_salary!A868)</f>
        <v>19</v>
      </c>
      <c r="G868" s="2">
        <f>SUMIF(deals_closed!D:D,calcs!A868,deals_closed!C:C)</f>
        <v>680191</v>
      </c>
      <c r="H868" s="2">
        <f>VLOOKUP(D868,'2018_commission_structure-Start'!$A$21:$I$24,9,FALSE)</f>
        <v>600000</v>
      </c>
      <c r="I868" s="6">
        <f t="shared" si="94"/>
        <v>750000</v>
      </c>
      <c r="J868" s="9">
        <f t="shared" si="95"/>
        <v>900000</v>
      </c>
      <c r="K868" s="9">
        <f t="shared" si="96"/>
        <v>1200000</v>
      </c>
      <c r="L868" s="8">
        <f t="shared" si="91"/>
        <v>1.1336516666666667</v>
      </c>
      <c r="M868" t="str">
        <f t="shared" si="92"/>
        <v>100-125%</v>
      </c>
      <c r="N868" s="6">
        <f>MIN(H868,G868)*INDEX('2018_commission_structure-Start'!$A$21:$I$24,MATCH(calcs!$D868,'2018_commission_structure-Start'!$A$21:$A$24,0),MATCH(calcs!N$1,'2018_commission_structure-Start'!$A$21:$I$21,0))</f>
        <v>78000</v>
      </c>
      <c r="O868" s="2">
        <f>IF($G868&gt;H868,MIN($G868-H868,I868-H868)*INDEX('2018_commission_structure-Start'!$A$21:$I$24,MATCH(calcs!$D868,'2018_commission_structure-Start'!$A$21:$A$24,0),MATCH(calcs!O$1,'2018_commission_structure-Start'!$A$21:$I$21,0)),0)</f>
        <v>13632.470000000001</v>
      </c>
      <c r="P868" s="2">
        <f>IF($G868&gt;I868,MIN($G868-I868,J868-I868)*INDEX('2018_commission_structure-Start'!$A$21:$I$24,MATCH(calcs!$D868,'2018_commission_structure-Start'!$A$21:$A$24,0),MATCH(calcs!P$1,'2018_commission_structure-Start'!$A$21:$I$21,0)),0)</f>
        <v>0</v>
      </c>
      <c r="Q868" s="2">
        <f>IF($G868&gt;J868,MIN($G868-J868,K868-J868)*INDEX('2018_commission_structure-Start'!$A$21:$I$24,MATCH(calcs!$D868,'2018_commission_structure-Start'!$A$21:$A$24,0),MATCH(calcs!Q$1,'2018_commission_structure-Start'!$A$21:$I$21,0)),0)</f>
        <v>0</v>
      </c>
      <c r="R868" s="6">
        <f>IF(G868&gt;K868,(G868-K868)*INDEX('2018_commission_structure-Start'!$A$21:$I$24,MATCH(calcs!$D868,'2018_commission_structure-Start'!$A$21:$A$24,0),MATCH(calcs!R$1,'2018_commission_structure-Start'!$A$21:$I$21,0)),0)</f>
        <v>0</v>
      </c>
      <c r="S868" s="6">
        <f t="shared" si="97"/>
        <v>91632.47</v>
      </c>
      <c r="T868" s="6">
        <f t="shared" si="93"/>
        <v>170212.47</v>
      </c>
    </row>
    <row r="869" spans="1:20" x14ac:dyDescent="0.3">
      <c r="A869">
        <v>1475796307</v>
      </c>
      <c r="B869" t="s">
        <v>1682</v>
      </c>
      <c r="C869" t="s">
        <v>1683</v>
      </c>
      <c r="D869" t="s">
        <v>7</v>
      </c>
      <c r="E869" s="2">
        <v>31487</v>
      </c>
      <c r="F869">
        <f>COUNTIF(deals_closed!D:D,base_salary!A869)</f>
        <v>22</v>
      </c>
      <c r="G869" s="2">
        <f>SUMIF(deals_closed!D:D,calcs!A869,deals_closed!C:C)</f>
        <v>837529</v>
      </c>
      <c r="H869" s="2">
        <f>VLOOKUP(D869,'2018_commission_structure-Start'!$A$21:$I$24,9,FALSE)</f>
        <v>500000</v>
      </c>
      <c r="I869" s="6">
        <f t="shared" si="94"/>
        <v>625000</v>
      </c>
      <c r="J869" s="9">
        <f t="shared" si="95"/>
        <v>750000</v>
      </c>
      <c r="K869" s="9">
        <f t="shared" si="96"/>
        <v>1000000</v>
      </c>
      <c r="L869" s="8">
        <f t="shared" si="91"/>
        <v>1.6750579999999999</v>
      </c>
      <c r="M869" t="str">
        <f t="shared" si="92"/>
        <v>150-200%</v>
      </c>
      <c r="N869" s="6">
        <f>MIN(H869,G869)*INDEX('2018_commission_structure-Start'!$A$21:$I$24,MATCH(calcs!$D869,'2018_commission_structure-Start'!$A$21:$A$24,0),MATCH(calcs!N$1,'2018_commission_structure-Start'!$A$21:$I$21,0))</f>
        <v>50000</v>
      </c>
      <c r="O869" s="2">
        <f>IF($G869&gt;H869,MIN($G869-H869,I869-H869)*INDEX('2018_commission_structure-Start'!$A$21:$I$24,MATCH(calcs!$D869,'2018_commission_structure-Start'!$A$21:$A$24,0),MATCH(calcs!O$1,'2018_commission_structure-Start'!$A$21:$I$21,0)),0)</f>
        <v>18750</v>
      </c>
      <c r="P869" s="2">
        <f>IF($G869&gt;I869,MIN($G869-I869,J869-I869)*INDEX('2018_commission_structure-Start'!$A$21:$I$24,MATCH(calcs!$D869,'2018_commission_structure-Start'!$A$21:$A$24,0),MATCH(calcs!P$1,'2018_commission_structure-Start'!$A$21:$I$21,0)),0)</f>
        <v>22500</v>
      </c>
      <c r="Q869" s="2">
        <f>IF($G869&gt;J869,MIN($G869-J869,K869-J869)*INDEX('2018_commission_structure-Start'!$A$21:$I$24,MATCH(calcs!$D869,'2018_commission_structure-Start'!$A$21:$A$24,0),MATCH(calcs!Q$1,'2018_commission_structure-Start'!$A$21:$I$21,0)),0)</f>
        <v>19256.38</v>
      </c>
      <c r="R869" s="6">
        <f>IF(G869&gt;K869,(G869-K869)*INDEX('2018_commission_structure-Start'!$A$21:$I$24,MATCH(calcs!$D869,'2018_commission_structure-Start'!$A$21:$A$24,0),MATCH(calcs!R$1,'2018_commission_structure-Start'!$A$21:$I$21,0)),0)</f>
        <v>0</v>
      </c>
      <c r="S869" s="6">
        <f t="shared" si="97"/>
        <v>110506.38</v>
      </c>
      <c r="T869" s="6">
        <f t="shared" si="93"/>
        <v>141993.38</v>
      </c>
    </row>
    <row r="870" spans="1:20" x14ac:dyDescent="0.3">
      <c r="A870">
        <v>9726873223</v>
      </c>
      <c r="B870" t="s">
        <v>1684</v>
      </c>
      <c r="C870" t="s">
        <v>1685</v>
      </c>
      <c r="D870" t="s">
        <v>10</v>
      </c>
      <c r="E870" s="2">
        <v>119583</v>
      </c>
      <c r="F870">
        <f>COUNTIF(deals_closed!D:D,base_salary!A870)</f>
        <v>17</v>
      </c>
      <c r="G870" s="2">
        <f>SUMIF(deals_closed!D:D,calcs!A870,deals_closed!C:C)</f>
        <v>561478</v>
      </c>
      <c r="H870" s="2">
        <f>VLOOKUP(D870,'2018_commission_structure-Start'!$A$21:$I$24,9,FALSE)</f>
        <v>750000</v>
      </c>
      <c r="I870" s="6">
        <f t="shared" si="94"/>
        <v>937500</v>
      </c>
      <c r="J870" s="9">
        <f t="shared" si="95"/>
        <v>1125000</v>
      </c>
      <c r="K870" s="9">
        <f t="shared" si="96"/>
        <v>1500000</v>
      </c>
      <c r="L870" s="8">
        <f t="shared" si="91"/>
        <v>0.74863733333333338</v>
      </c>
      <c r="M870" t="str">
        <f t="shared" si="92"/>
        <v>0-100%</v>
      </c>
      <c r="N870" s="6">
        <f>MIN(H870,G870)*INDEX('2018_commission_structure-Start'!$A$21:$I$24,MATCH(calcs!$D870,'2018_commission_structure-Start'!$A$21:$A$24,0),MATCH(calcs!N$1,'2018_commission_structure-Start'!$A$21:$I$21,0))</f>
        <v>84221.7</v>
      </c>
      <c r="O870" s="2">
        <f>IF($G870&gt;H870,MIN($G870-H870,I870-H870)*INDEX('2018_commission_structure-Start'!$A$21:$I$24,MATCH(calcs!$D870,'2018_commission_structure-Start'!$A$21:$A$24,0),MATCH(calcs!O$1,'2018_commission_structure-Start'!$A$21:$I$21,0)),0)</f>
        <v>0</v>
      </c>
      <c r="P870" s="2">
        <f>IF($G870&gt;I870,MIN($G870-I870,J870-I870)*INDEX('2018_commission_structure-Start'!$A$21:$I$24,MATCH(calcs!$D870,'2018_commission_structure-Start'!$A$21:$A$24,0),MATCH(calcs!P$1,'2018_commission_structure-Start'!$A$21:$I$21,0)),0)</f>
        <v>0</v>
      </c>
      <c r="Q870" s="2">
        <f>IF($G870&gt;J870,MIN($G870-J870,K870-J870)*INDEX('2018_commission_structure-Start'!$A$21:$I$24,MATCH(calcs!$D870,'2018_commission_structure-Start'!$A$21:$A$24,0),MATCH(calcs!Q$1,'2018_commission_structure-Start'!$A$21:$I$21,0)),0)</f>
        <v>0</v>
      </c>
      <c r="R870" s="6">
        <f>IF(G870&gt;K870,(G870-K870)*INDEX('2018_commission_structure-Start'!$A$21:$I$24,MATCH(calcs!$D870,'2018_commission_structure-Start'!$A$21:$A$24,0),MATCH(calcs!R$1,'2018_commission_structure-Start'!$A$21:$I$21,0)),0)</f>
        <v>0</v>
      </c>
      <c r="S870" s="6">
        <f t="shared" si="97"/>
        <v>84221.7</v>
      </c>
      <c r="T870" s="6">
        <f t="shared" si="93"/>
        <v>203804.7</v>
      </c>
    </row>
    <row r="871" spans="1:20" x14ac:dyDescent="0.3">
      <c r="A871">
        <v>2958692264</v>
      </c>
      <c r="B871" t="s">
        <v>1686</v>
      </c>
      <c r="C871" t="s">
        <v>1687</v>
      </c>
      <c r="D871" t="s">
        <v>7</v>
      </c>
      <c r="E871" s="2">
        <v>43860</v>
      </c>
      <c r="F871">
        <f>COUNTIF(deals_closed!D:D,base_salary!A871)</f>
        <v>16</v>
      </c>
      <c r="G871" s="2">
        <f>SUMIF(deals_closed!D:D,calcs!A871,deals_closed!C:C)</f>
        <v>519595</v>
      </c>
      <c r="H871" s="2">
        <f>VLOOKUP(D871,'2018_commission_structure-Start'!$A$21:$I$24,9,FALSE)</f>
        <v>500000</v>
      </c>
      <c r="I871" s="6">
        <f t="shared" si="94"/>
        <v>625000</v>
      </c>
      <c r="J871" s="9">
        <f t="shared" si="95"/>
        <v>750000</v>
      </c>
      <c r="K871" s="9">
        <f t="shared" si="96"/>
        <v>1000000</v>
      </c>
      <c r="L871" s="8">
        <f t="shared" si="91"/>
        <v>1.0391900000000001</v>
      </c>
      <c r="M871" t="str">
        <f t="shared" si="92"/>
        <v>100-125%</v>
      </c>
      <c r="N871" s="6">
        <f>MIN(H871,G871)*INDEX('2018_commission_structure-Start'!$A$21:$I$24,MATCH(calcs!$D871,'2018_commission_structure-Start'!$A$21:$A$24,0),MATCH(calcs!N$1,'2018_commission_structure-Start'!$A$21:$I$21,0))</f>
        <v>50000</v>
      </c>
      <c r="O871" s="2">
        <f>IF($G871&gt;H871,MIN($G871-H871,I871-H871)*INDEX('2018_commission_structure-Start'!$A$21:$I$24,MATCH(calcs!$D871,'2018_commission_structure-Start'!$A$21:$A$24,0),MATCH(calcs!O$1,'2018_commission_structure-Start'!$A$21:$I$21,0)),0)</f>
        <v>2939.25</v>
      </c>
      <c r="P871" s="2">
        <f>IF($G871&gt;I871,MIN($G871-I871,J871-I871)*INDEX('2018_commission_structure-Start'!$A$21:$I$24,MATCH(calcs!$D871,'2018_commission_structure-Start'!$A$21:$A$24,0),MATCH(calcs!P$1,'2018_commission_structure-Start'!$A$21:$I$21,0)),0)</f>
        <v>0</v>
      </c>
      <c r="Q871" s="2">
        <f>IF($G871&gt;J871,MIN($G871-J871,K871-J871)*INDEX('2018_commission_structure-Start'!$A$21:$I$24,MATCH(calcs!$D871,'2018_commission_structure-Start'!$A$21:$A$24,0),MATCH(calcs!Q$1,'2018_commission_structure-Start'!$A$21:$I$21,0)),0)</f>
        <v>0</v>
      </c>
      <c r="R871" s="6">
        <f>IF(G871&gt;K871,(G871-K871)*INDEX('2018_commission_structure-Start'!$A$21:$I$24,MATCH(calcs!$D871,'2018_commission_structure-Start'!$A$21:$A$24,0),MATCH(calcs!R$1,'2018_commission_structure-Start'!$A$21:$I$21,0)),0)</f>
        <v>0</v>
      </c>
      <c r="S871" s="6">
        <f t="shared" si="97"/>
        <v>52939.25</v>
      </c>
      <c r="T871" s="6">
        <f t="shared" si="93"/>
        <v>96799.25</v>
      </c>
    </row>
    <row r="872" spans="1:20" x14ac:dyDescent="0.3">
      <c r="A872">
        <v>2551917727</v>
      </c>
      <c r="B872" t="s">
        <v>1688</v>
      </c>
      <c r="C872" t="s">
        <v>1689</v>
      </c>
      <c r="D872" t="s">
        <v>7</v>
      </c>
      <c r="E872" s="2">
        <v>56237</v>
      </c>
      <c r="F872">
        <f>COUNTIF(deals_closed!D:D,base_salary!A872)</f>
        <v>25</v>
      </c>
      <c r="G872" s="2">
        <f>SUMIF(deals_closed!D:D,calcs!A872,deals_closed!C:C)</f>
        <v>762004</v>
      </c>
      <c r="H872" s="2">
        <f>VLOOKUP(D872,'2018_commission_structure-Start'!$A$21:$I$24,9,FALSE)</f>
        <v>500000</v>
      </c>
      <c r="I872" s="6">
        <f t="shared" si="94"/>
        <v>625000</v>
      </c>
      <c r="J872" s="9">
        <f t="shared" si="95"/>
        <v>750000</v>
      </c>
      <c r="K872" s="9">
        <f t="shared" si="96"/>
        <v>1000000</v>
      </c>
      <c r="L872" s="8">
        <f t="shared" si="91"/>
        <v>1.524008</v>
      </c>
      <c r="M872" t="str">
        <f t="shared" si="92"/>
        <v>150-200%</v>
      </c>
      <c r="N872" s="6">
        <f>MIN(H872,G872)*INDEX('2018_commission_structure-Start'!$A$21:$I$24,MATCH(calcs!$D872,'2018_commission_structure-Start'!$A$21:$A$24,0),MATCH(calcs!N$1,'2018_commission_structure-Start'!$A$21:$I$21,0))</f>
        <v>50000</v>
      </c>
      <c r="O872" s="2">
        <f>IF($G872&gt;H872,MIN($G872-H872,I872-H872)*INDEX('2018_commission_structure-Start'!$A$21:$I$24,MATCH(calcs!$D872,'2018_commission_structure-Start'!$A$21:$A$24,0),MATCH(calcs!O$1,'2018_commission_structure-Start'!$A$21:$I$21,0)),0)</f>
        <v>18750</v>
      </c>
      <c r="P872" s="2">
        <f>IF($G872&gt;I872,MIN($G872-I872,J872-I872)*INDEX('2018_commission_structure-Start'!$A$21:$I$24,MATCH(calcs!$D872,'2018_commission_structure-Start'!$A$21:$A$24,0),MATCH(calcs!P$1,'2018_commission_structure-Start'!$A$21:$I$21,0)),0)</f>
        <v>22500</v>
      </c>
      <c r="Q872" s="2">
        <f>IF($G872&gt;J872,MIN($G872-J872,K872-J872)*INDEX('2018_commission_structure-Start'!$A$21:$I$24,MATCH(calcs!$D872,'2018_commission_structure-Start'!$A$21:$A$24,0),MATCH(calcs!Q$1,'2018_commission_structure-Start'!$A$21:$I$21,0)),0)</f>
        <v>2640.88</v>
      </c>
      <c r="R872" s="6">
        <f>IF(G872&gt;K872,(G872-K872)*INDEX('2018_commission_structure-Start'!$A$21:$I$24,MATCH(calcs!$D872,'2018_commission_structure-Start'!$A$21:$A$24,0),MATCH(calcs!R$1,'2018_commission_structure-Start'!$A$21:$I$21,0)),0)</f>
        <v>0</v>
      </c>
      <c r="S872" s="6">
        <f t="shared" si="97"/>
        <v>93890.880000000005</v>
      </c>
      <c r="T872" s="6">
        <f t="shared" si="93"/>
        <v>150127.88</v>
      </c>
    </row>
    <row r="873" spans="1:20" x14ac:dyDescent="0.3">
      <c r="A873">
        <v>5474718616</v>
      </c>
      <c r="B873" t="s">
        <v>1478</v>
      </c>
      <c r="C873" t="s">
        <v>1690</v>
      </c>
      <c r="D873" t="s">
        <v>29</v>
      </c>
      <c r="E873" s="2">
        <v>60380</v>
      </c>
      <c r="F873">
        <f>COUNTIF(deals_closed!D:D,base_salary!A873)</f>
        <v>17</v>
      </c>
      <c r="G873" s="2">
        <f>SUMIF(deals_closed!D:D,calcs!A873,deals_closed!C:C)</f>
        <v>658453</v>
      </c>
      <c r="H873" s="2">
        <f>VLOOKUP(D873,'2018_commission_structure-Start'!$A$21:$I$24,9,FALSE)</f>
        <v>600000</v>
      </c>
      <c r="I873" s="6">
        <f t="shared" si="94"/>
        <v>750000</v>
      </c>
      <c r="J873" s="9">
        <f t="shared" si="95"/>
        <v>900000</v>
      </c>
      <c r="K873" s="9">
        <f t="shared" si="96"/>
        <v>1200000</v>
      </c>
      <c r="L873" s="8">
        <f t="shared" si="91"/>
        <v>1.0974216666666667</v>
      </c>
      <c r="M873" t="str">
        <f t="shared" si="92"/>
        <v>100-125%</v>
      </c>
      <c r="N873" s="6">
        <f>MIN(H873,G873)*INDEX('2018_commission_structure-Start'!$A$21:$I$24,MATCH(calcs!$D873,'2018_commission_structure-Start'!$A$21:$A$24,0),MATCH(calcs!N$1,'2018_commission_structure-Start'!$A$21:$I$21,0))</f>
        <v>78000</v>
      </c>
      <c r="O873" s="2">
        <f>IF($G873&gt;H873,MIN($G873-H873,I873-H873)*INDEX('2018_commission_structure-Start'!$A$21:$I$24,MATCH(calcs!$D873,'2018_commission_structure-Start'!$A$21:$A$24,0),MATCH(calcs!O$1,'2018_commission_structure-Start'!$A$21:$I$21,0)),0)</f>
        <v>9937.01</v>
      </c>
      <c r="P873" s="2">
        <f>IF($G873&gt;I873,MIN($G873-I873,J873-I873)*INDEX('2018_commission_structure-Start'!$A$21:$I$24,MATCH(calcs!$D873,'2018_commission_structure-Start'!$A$21:$A$24,0),MATCH(calcs!P$1,'2018_commission_structure-Start'!$A$21:$I$21,0)),0)</f>
        <v>0</v>
      </c>
      <c r="Q873" s="2">
        <f>IF($G873&gt;J873,MIN($G873-J873,K873-J873)*INDEX('2018_commission_structure-Start'!$A$21:$I$24,MATCH(calcs!$D873,'2018_commission_structure-Start'!$A$21:$A$24,0),MATCH(calcs!Q$1,'2018_commission_structure-Start'!$A$21:$I$21,0)),0)</f>
        <v>0</v>
      </c>
      <c r="R873" s="6">
        <f>IF(G873&gt;K873,(G873-K873)*INDEX('2018_commission_structure-Start'!$A$21:$I$24,MATCH(calcs!$D873,'2018_commission_structure-Start'!$A$21:$A$24,0),MATCH(calcs!R$1,'2018_commission_structure-Start'!$A$21:$I$21,0)),0)</f>
        <v>0</v>
      </c>
      <c r="S873" s="6">
        <f t="shared" si="97"/>
        <v>87937.01</v>
      </c>
      <c r="T873" s="6">
        <f t="shared" si="93"/>
        <v>148317.01</v>
      </c>
    </row>
    <row r="874" spans="1:20" x14ac:dyDescent="0.3">
      <c r="A874">
        <v>4739588234</v>
      </c>
      <c r="B874" t="s">
        <v>1691</v>
      </c>
      <c r="C874" t="s">
        <v>1692</v>
      </c>
      <c r="D874" t="s">
        <v>7</v>
      </c>
      <c r="E874" s="2">
        <v>56787</v>
      </c>
      <c r="F874">
        <f>COUNTIF(deals_closed!D:D,base_salary!A874)</f>
        <v>24</v>
      </c>
      <c r="G874" s="2">
        <f>SUMIF(deals_closed!D:D,calcs!A874,deals_closed!C:C)</f>
        <v>848509</v>
      </c>
      <c r="H874" s="2">
        <f>VLOOKUP(D874,'2018_commission_structure-Start'!$A$21:$I$24,9,FALSE)</f>
        <v>500000</v>
      </c>
      <c r="I874" s="6">
        <f t="shared" si="94"/>
        <v>625000</v>
      </c>
      <c r="J874" s="9">
        <f t="shared" si="95"/>
        <v>750000</v>
      </c>
      <c r="K874" s="9">
        <f t="shared" si="96"/>
        <v>1000000</v>
      </c>
      <c r="L874" s="8">
        <f t="shared" si="91"/>
        <v>1.6970179999999999</v>
      </c>
      <c r="M874" t="str">
        <f t="shared" si="92"/>
        <v>150-200%</v>
      </c>
      <c r="N874" s="6">
        <f>MIN(H874,G874)*INDEX('2018_commission_structure-Start'!$A$21:$I$24,MATCH(calcs!$D874,'2018_commission_structure-Start'!$A$21:$A$24,0),MATCH(calcs!N$1,'2018_commission_structure-Start'!$A$21:$I$21,0))</f>
        <v>50000</v>
      </c>
      <c r="O874" s="2">
        <f>IF($G874&gt;H874,MIN($G874-H874,I874-H874)*INDEX('2018_commission_structure-Start'!$A$21:$I$24,MATCH(calcs!$D874,'2018_commission_structure-Start'!$A$21:$A$24,0),MATCH(calcs!O$1,'2018_commission_structure-Start'!$A$21:$I$21,0)),0)</f>
        <v>18750</v>
      </c>
      <c r="P874" s="2">
        <f>IF($G874&gt;I874,MIN($G874-I874,J874-I874)*INDEX('2018_commission_structure-Start'!$A$21:$I$24,MATCH(calcs!$D874,'2018_commission_structure-Start'!$A$21:$A$24,0),MATCH(calcs!P$1,'2018_commission_structure-Start'!$A$21:$I$21,0)),0)</f>
        <v>22500</v>
      </c>
      <c r="Q874" s="2">
        <f>IF($G874&gt;J874,MIN($G874-J874,K874-J874)*INDEX('2018_commission_structure-Start'!$A$21:$I$24,MATCH(calcs!$D874,'2018_commission_structure-Start'!$A$21:$A$24,0),MATCH(calcs!Q$1,'2018_commission_structure-Start'!$A$21:$I$21,0)),0)</f>
        <v>21671.98</v>
      </c>
      <c r="R874" s="6">
        <f>IF(G874&gt;K874,(G874-K874)*INDEX('2018_commission_structure-Start'!$A$21:$I$24,MATCH(calcs!$D874,'2018_commission_structure-Start'!$A$21:$A$24,0),MATCH(calcs!R$1,'2018_commission_structure-Start'!$A$21:$I$21,0)),0)</f>
        <v>0</v>
      </c>
      <c r="S874" s="6">
        <f t="shared" si="97"/>
        <v>112921.98</v>
      </c>
      <c r="T874" s="6">
        <f t="shared" si="93"/>
        <v>169708.97999999998</v>
      </c>
    </row>
    <row r="875" spans="1:20" x14ac:dyDescent="0.3">
      <c r="A875">
        <v>1425230725</v>
      </c>
      <c r="B875" t="s">
        <v>844</v>
      </c>
      <c r="C875" t="s">
        <v>1693</v>
      </c>
      <c r="D875" t="s">
        <v>29</v>
      </c>
      <c r="E875" s="2">
        <v>79469</v>
      </c>
      <c r="F875">
        <f>COUNTIF(deals_closed!D:D,base_salary!A875)</f>
        <v>18</v>
      </c>
      <c r="G875" s="2">
        <f>SUMIF(deals_closed!D:D,calcs!A875,deals_closed!C:C)</f>
        <v>646367</v>
      </c>
      <c r="H875" s="2">
        <f>VLOOKUP(D875,'2018_commission_structure-Start'!$A$21:$I$24,9,FALSE)</f>
        <v>600000</v>
      </c>
      <c r="I875" s="6">
        <f t="shared" si="94"/>
        <v>750000</v>
      </c>
      <c r="J875" s="9">
        <f t="shared" si="95"/>
        <v>900000</v>
      </c>
      <c r="K875" s="9">
        <f t="shared" si="96"/>
        <v>1200000</v>
      </c>
      <c r="L875" s="8">
        <f t="shared" si="91"/>
        <v>1.0772783333333333</v>
      </c>
      <c r="M875" t="str">
        <f t="shared" si="92"/>
        <v>100-125%</v>
      </c>
      <c r="N875" s="6">
        <f>MIN(H875,G875)*INDEX('2018_commission_structure-Start'!$A$21:$I$24,MATCH(calcs!$D875,'2018_commission_structure-Start'!$A$21:$A$24,0),MATCH(calcs!N$1,'2018_commission_structure-Start'!$A$21:$I$21,0))</f>
        <v>78000</v>
      </c>
      <c r="O875" s="2">
        <f>IF($G875&gt;H875,MIN($G875-H875,I875-H875)*INDEX('2018_commission_structure-Start'!$A$21:$I$24,MATCH(calcs!$D875,'2018_commission_structure-Start'!$A$21:$A$24,0),MATCH(calcs!O$1,'2018_commission_structure-Start'!$A$21:$I$21,0)),0)</f>
        <v>7882.39</v>
      </c>
      <c r="P875" s="2">
        <f>IF($G875&gt;I875,MIN($G875-I875,J875-I875)*INDEX('2018_commission_structure-Start'!$A$21:$I$24,MATCH(calcs!$D875,'2018_commission_structure-Start'!$A$21:$A$24,0),MATCH(calcs!P$1,'2018_commission_structure-Start'!$A$21:$I$21,0)),0)</f>
        <v>0</v>
      </c>
      <c r="Q875" s="2">
        <f>IF($G875&gt;J875,MIN($G875-J875,K875-J875)*INDEX('2018_commission_structure-Start'!$A$21:$I$24,MATCH(calcs!$D875,'2018_commission_structure-Start'!$A$21:$A$24,0),MATCH(calcs!Q$1,'2018_commission_structure-Start'!$A$21:$I$21,0)),0)</f>
        <v>0</v>
      </c>
      <c r="R875" s="6">
        <f>IF(G875&gt;K875,(G875-K875)*INDEX('2018_commission_structure-Start'!$A$21:$I$24,MATCH(calcs!$D875,'2018_commission_structure-Start'!$A$21:$A$24,0),MATCH(calcs!R$1,'2018_commission_structure-Start'!$A$21:$I$21,0)),0)</f>
        <v>0</v>
      </c>
      <c r="S875" s="6">
        <f t="shared" si="97"/>
        <v>85882.39</v>
      </c>
      <c r="T875" s="6">
        <f t="shared" si="93"/>
        <v>165351.39000000001</v>
      </c>
    </row>
    <row r="876" spans="1:20" x14ac:dyDescent="0.3">
      <c r="A876">
        <v>569240891</v>
      </c>
      <c r="B876" t="s">
        <v>1694</v>
      </c>
      <c r="C876" t="s">
        <v>1695</v>
      </c>
      <c r="D876" t="s">
        <v>29</v>
      </c>
      <c r="E876" s="2">
        <v>78823</v>
      </c>
      <c r="F876">
        <f>COUNTIF(deals_closed!D:D,base_salary!A876)</f>
        <v>23</v>
      </c>
      <c r="G876" s="2">
        <f>SUMIF(deals_closed!D:D,calcs!A876,deals_closed!C:C)</f>
        <v>950987</v>
      </c>
      <c r="H876" s="2">
        <f>VLOOKUP(D876,'2018_commission_structure-Start'!$A$21:$I$24,9,FALSE)</f>
        <v>600000</v>
      </c>
      <c r="I876" s="6">
        <f t="shared" si="94"/>
        <v>750000</v>
      </c>
      <c r="J876" s="9">
        <f t="shared" si="95"/>
        <v>900000</v>
      </c>
      <c r="K876" s="9">
        <f t="shared" si="96"/>
        <v>1200000</v>
      </c>
      <c r="L876" s="8">
        <f t="shared" si="91"/>
        <v>1.5849783333333334</v>
      </c>
      <c r="M876" t="str">
        <f t="shared" si="92"/>
        <v>150-200%</v>
      </c>
      <c r="N876" s="6">
        <f>MIN(H876,G876)*INDEX('2018_commission_structure-Start'!$A$21:$I$24,MATCH(calcs!$D876,'2018_commission_structure-Start'!$A$21:$A$24,0),MATCH(calcs!N$1,'2018_commission_structure-Start'!$A$21:$I$21,0))</f>
        <v>78000</v>
      </c>
      <c r="O876" s="2">
        <f>IF($G876&gt;H876,MIN($G876-H876,I876-H876)*INDEX('2018_commission_structure-Start'!$A$21:$I$24,MATCH(calcs!$D876,'2018_commission_structure-Start'!$A$21:$A$24,0),MATCH(calcs!O$1,'2018_commission_structure-Start'!$A$21:$I$21,0)),0)</f>
        <v>25500.000000000004</v>
      </c>
      <c r="P876" s="2">
        <f>IF($G876&gt;I876,MIN($G876-I876,J876-I876)*INDEX('2018_commission_structure-Start'!$A$21:$I$24,MATCH(calcs!$D876,'2018_commission_structure-Start'!$A$21:$A$24,0),MATCH(calcs!P$1,'2018_commission_structure-Start'!$A$21:$I$21,0)),0)</f>
        <v>31500</v>
      </c>
      <c r="Q876" s="2">
        <f>IF($G876&gt;J876,MIN($G876-J876,K876-J876)*INDEX('2018_commission_structure-Start'!$A$21:$I$24,MATCH(calcs!$D876,'2018_commission_structure-Start'!$A$21:$A$24,0),MATCH(calcs!Q$1,'2018_commission_structure-Start'!$A$21:$I$21,0)),0)</f>
        <v>13256.62</v>
      </c>
      <c r="R876" s="6">
        <f>IF(G876&gt;K876,(G876-K876)*INDEX('2018_commission_structure-Start'!$A$21:$I$24,MATCH(calcs!$D876,'2018_commission_structure-Start'!$A$21:$A$24,0),MATCH(calcs!R$1,'2018_commission_structure-Start'!$A$21:$I$21,0)),0)</f>
        <v>0</v>
      </c>
      <c r="S876" s="6">
        <f t="shared" si="97"/>
        <v>148256.62</v>
      </c>
      <c r="T876" s="6">
        <f t="shared" si="93"/>
        <v>227079.62</v>
      </c>
    </row>
    <row r="877" spans="1:20" x14ac:dyDescent="0.3">
      <c r="A877">
        <v>1163292249</v>
      </c>
      <c r="B877" t="s">
        <v>1696</v>
      </c>
      <c r="C877" t="s">
        <v>1697</v>
      </c>
      <c r="D877" t="s">
        <v>10</v>
      </c>
      <c r="E877" s="2">
        <v>90419</v>
      </c>
      <c r="F877">
        <f>COUNTIF(deals_closed!D:D,base_salary!A877)</f>
        <v>15</v>
      </c>
      <c r="G877" s="2">
        <f>SUMIF(deals_closed!D:D,calcs!A877,deals_closed!C:C)</f>
        <v>525024</v>
      </c>
      <c r="H877" s="2">
        <f>VLOOKUP(D877,'2018_commission_structure-Start'!$A$21:$I$24,9,FALSE)</f>
        <v>750000</v>
      </c>
      <c r="I877" s="6">
        <f t="shared" si="94"/>
        <v>937500</v>
      </c>
      <c r="J877" s="9">
        <f t="shared" si="95"/>
        <v>1125000</v>
      </c>
      <c r="K877" s="9">
        <f t="shared" si="96"/>
        <v>1500000</v>
      </c>
      <c r="L877" s="8">
        <f t="shared" si="91"/>
        <v>0.70003199999999999</v>
      </c>
      <c r="M877" t="str">
        <f t="shared" si="92"/>
        <v>0-100%</v>
      </c>
      <c r="N877" s="6">
        <f>MIN(H877,G877)*INDEX('2018_commission_structure-Start'!$A$21:$I$24,MATCH(calcs!$D877,'2018_commission_structure-Start'!$A$21:$A$24,0),MATCH(calcs!N$1,'2018_commission_structure-Start'!$A$21:$I$21,0))</f>
        <v>78753.599999999991</v>
      </c>
      <c r="O877" s="2">
        <f>IF($G877&gt;H877,MIN($G877-H877,I877-H877)*INDEX('2018_commission_structure-Start'!$A$21:$I$24,MATCH(calcs!$D877,'2018_commission_structure-Start'!$A$21:$A$24,0),MATCH(calcs!O$1,'2018_commission_structure-Start'!$A$21:$I$21,0)),0)</f>
        <v>0</v>
      </c>
      <c r="P877" s="2">
        <f>IF($G877&gt;I877,MIN($G877-I877,J877-I877)*INDEX('2018_commission_structure-Start'!$A$21:$I$24,MATCH(calcs!$D877,'2018_commission_structure-Start'!$A$21:$A$24,0),MATCH(calcs!P$1,'2018_commission_structure-Start'!$A$21:$I$21,0)),0)</f>
        <v>0</v>
      </c>
      <c r="Q877" s="2">
        <f>IF($G877&gt;J877,MIN($G877-J877,K877-J877)*INDEX('2018_commission_structure-Start'!$A$21:$I$24,MATCH(calcs!$D877,'2018_commission_structure-Start'!$A$21:$A$24,0),MATCH(calcs!Q$1,'2018_commission_structure-Start'!$A$21:$I$21,0)),0)</f>
        <v>0</v>
      </c>
      <c r="R877" s="6">
        <f>IF(G877&gt;K877,(G877-K877)*INDEX('2018_commission_structure-Start'!$A$21:$I$24,MATCH(calcs!$D877,'2018_commission_structure-Start'!$A$21:$A$24,0),MATCH(calcs!R$1,'2018_commission_structure-Start'!$A$21:$I$21,0)),0)</f>
        <v>0</v>
      </c>
      <c r="S877" s="6">
        <f t="shared" si="97"/>
        <v>78753.599999999991</v>
      </c>
      <c r="T877" s="6">
        <f t="shared" si="93"/>
        <v>169172.59999999998</v>
      </c>
    </row>
    <row r="878" spans="1:20" x14ac:dyDescent="0.3">
      <c r="A878">
        <v>7180110256</v>
      </c>
      <c r="B878" t="s">
        <v>1698</v>
      </c>
      <c r="C878" t="s">
        <v>1699</v>
      </c>
      <c r="D878" t="s">
        <v>29</v>
      </c>
      <c r="E878" s="2">
        <v>77067</v>
      </c>
      <c r="F878">
        <f>COUNTIF(deals_closed!D:D,base_salary!A878)</f>
        <v>18</v>
      </c>
      <c r="G878" s="2">
        <f>SUMIF(deals_closed!D:D,calcs!A878,deals_closed!C:C)</f>
        <v>575085</v>
      </c>
      <c r="H878" s="2">
        <f>VLOOKUP(D878,'2018_commission_structure-Start'!$A$21:$I$24,9,FALSE)</f>
        <v>600000</v>
      </c>
      <c r="I878" s="6">
        <f t="shared" si="94"/>
        <v>750000</v>
      </c>
      <c r="J878" s="9">
        <f t="shared" si="95"/>
        <v>900000</v>
      </c>
      <c r="K878" s="9">
        <f t="shared" si="96"/>
        <v>1200000</v>
      </c>
      <c r="L878" s="8">
        <f t="shared" si="91"/>
        <v>0.95847499999999997</v>
      </c>
      <c r="M878" t="str">
        <f t="shared" si="92"/>
        <v>0-100%</v>
      </c>
      <c r="N878" s="6">
        <f>MIN(H878,G878)*INDEX('2018_commission_structure-Start'!$A$21:$I$24,MATCH(calcs!$D878,'2018_commission_structure-Start'!$A$21:$A$24,0),MATCH(calcs!N$1,'2018_commission_structure-Start'!$A$21:$I$21,0))</f>
        <v>74761.05</v>
      </c>
      <c r="O878" s="2">
        <f>IF($G878&gt;H878,MIN($G878-H878,I878-H878)*INDEX('2018_commission_structure-Start'!$A$21:$I$24,MATCH(calcs!$D878,'2018_commission_structure-Start'!$A$21:$A$24,0),MATCH(calcs!O$1,'2018_commission_structure-Start'!$A$21:$I$21,0)),0)</f>
        <v>0</v>
      </c>
      <c r="P878" s="2">
        <f>IF($G878&gt;I878,MIN($G878-I878,J878-I878)*INDEX('2018_commission_structure-Start'!$A$21:$I$24,MATCH(calcs!$D878,'2018_commission_structure-Start'!$A$21:$A$24,0),MATCH(calcs!P$1,'2018_commission_structure-Start'!$A$21:$I$21,0)),0)</f>
        <v>0</v>
      </c>
      <c r="Q878" s="2">
        <f>IF($G878&gt;J878,MIN($G878-J878,K878-J878)*INDEX('2018_commission_structure-Start'!$A$21:$I$24,MATCH(calcs!$D878,'2018_commission_structure-Start'!$A$21:$A$24,0),MATCH(calcs!Q$1,'2018_commission_structure-Start'!$A$21:$I$21,0)),0)</f>
        <v>0</v>
      </c>
      <c r="R878" s="6">
        <f>IF(G878&gt;K878,(G878-K878)*INDEX('2018_commission_structure-Start'!$A$21:$I$24,MATCH(calcs!$D878,'2018_commission_structure-Start'!$A$21:$A$24,0),MATCH(calcs!R$1,'2018_commission_structure-Start'!$A$21:$I$21,0)),0)</f>
        <v>0</v>
      </c>
      <c r="S878" s="6">
        <f t="shared" si="97"/>
        <v>74761.05</v>
      </c>
      <c r="T878" s="6">
        <f t="shared" si="93"/>
        <v>151828.04999999999</v>
      </c>
    </row>
    <row r="879" spans="1:20" x14ac:dyDescent="0.3">
      <c r="A879">
        <v>8533410514</v>
      </c>
      <c r="B879" t="s">
        <v>1700</v>
      </c>
      <c r="C879" t="s">
        <v>1701</v>
      </c>
      <c r="D879" t="s">
        <v>29</v>
      </c>
      <c r="E879" s="2">
        <v>60161</v>
      </c>
      <c r="F879">
        <f>COUNTIF(deals_closed!D:D,base_salary!A879)</f>
        <v>26</v>
      </c>
      <c r="G879" s="2">
        <f>SUMIF(deals_closed!D:D,calcs!A879,deals_closed!C:C)</f>
        <v>991891</v>
      </c>
      <c r="H879" s="2">
        <f>VLOOKUP(D879,'2018_commission_structure-Start'!$A$21:$I$24,9,FALSE)</f>
        <v>600000</v>
      </c>
      <c r="I879" s="6">
        <f t="shared" si="94"/>
        <v>750000</v>
      </c>
      <c r="J879" s="9">
        <f t="shared" si="95"/>
        <v>900000</v>
      </c>
      <c r="K879" s="9">
        <f t="shared" si="96"/>
        <v>1200000</v>
      </c>
      <c r="L879" s="8">
        <f t="shared" si="91"/>
        <v>1.6531516666666666</v>
      </c>
      <c r="M879" t="str">
        <f t="shared" si="92"/>
        <v>150-200%</v>
      </c>
      <c r="N879" s="6">
        <f>MIN(H879,G879)*INDEX('2018_commission_structure-Start'!$A$21:$I$24,MATCH(calcs!$D879,'2018_commission_structure-Start'!$A$21:$A$24,0),MATCH(calcs!N$1,'2018_commission_structure-Start'!$A$21:$I$21,0))</f>
        <v>78000</v>
      </c>
      <c r="O879" s="2">
        <f>IF($G879&gt;H879,MIN($G879-H879,I879-H879)*INDEX('2018_commission_structure-Start'!$A$21:$I$24,MATCH(calcs!$D879,'2018_commission_structure-Start'!$A$21:$A$24,0),MATCH(calcs!O$1,'2018_commission_structure-Start'!$A$21:$I$21,0)),0)</f>
        <v>25500.000000000004</v>
      </c>
      <c r="P879" s="2">
        <f>IF($G879&gt;I879,MIN($G879-I879,J879-I879)*INDEX('2018_commission_structure-Start'!$A$21:$I$24,MATCH(calcs!$D879,'2018_commission_structure-Start'!$A$21:$A$24,0),MATCH(calcs!P$1,'2018_commission_structure-Start'!$A$21:$I$21,0)),0)</f>
        <v>31500</v>
      </c>
      <c r="Q879" s="2">
        <f>IF($G879&gt;J879,MIN($G879-J879,K879-J879)*INDEX('2018_commission_structure-Start'!$A$21:$I$24,MATCH(calcs!$D879,'2018_commission_structure-Start'!$A$21:$A$24,0),MATCH(calcs!Q$1,'2018_commission_structure-Start'!$A$21:$I$21,0)),0)</f>
        <v>23891.66</v>
      </c>
      <c r="R879" s="6">
        <f>IF(G879&gt;K879,(G879-K879)*INDEX('2018_commission_structure-Start'!$A$21:$I$24,MATCH(calcs!$D879,'2018_commission_structure-Start'!$A$21:$A$24,0),MATCH(calcs!R$1,'2018_commission_structure-Start'!$A$21:$I$21,0)),0)</f>
        <v>0</v>
      </c>
      <c r="S879" s="6">
        <f t="shared" si="97"/>
        <v>158891.66</v>
      </c>
      <c r="T879" s="6">
        <f t="shared" si="93"/>
        <v>219052.66</v>
      </c>
    </row>
    <row r="880" spans="1:20" x14ac:dyDescent="0.3">
      <c r="A880">
        <v>2149326663</v>
      </c>
      <c r="B880" t="s">
        <v>1702</v>
      </c>
      <c r="C880" t="s">
        <v>1703</v>
      </c>
      <c r="D880" t="s">
        <v>10</v>
      </c>
      <c r="E880" s="2">
        <v>100348</v>
      </c>
      <c r="F880">
        <f>COUNTIF(deals_closed!D:D,base_salary!A880)</f>
        <v>23</v>
      </c>
      <c r="G880" s="2">
        <f>SUMIF(deals_closed!D:D,calcs!A880,deals_closed!C:C)</f>
        <v>789211</v>
      </c>
      <c r="H880" s="2">
        <f>VLOOKUP(D880,'2018_commission_structure-Start'!$A$21:$I$24,9,FALSE)</f>
        <v>750000</v>
      </c>
      <c r="I880" s="6">
        <f t="shared" si="94"/>
        <v>937500</v>
      </c>
      <c r="J880" s="9">
        <f t="shared" si="95"/>
        <v>1125000</v>
      </c>
      <c r="K880" s="9">
        <f t="shared" si="96"/>
        <v>1500000</v>
      </c>
      <c r="L880" s="8">
        <f t="shared" si="91"/>
        <v>1.0522813333333334</v>
      </c>
      <c r="M880" t="str">
        <f t="shared" si="92"/>
        <v>100-125%</v>
      </c>
      <c r="N880" s="6">
        <f>MIN(H880,G880)*INDEX('2018_commission_structure-Start'!$A$21:$I$24,MATCH(calcs!$D880,'2018_commission_structure-Start'!$A$21:$A$24,0),MATCH(calcs!N$1,'2018_commission_structure-Start'!$A$21:$I$21,0))</f>
        <v>112500</v>
      </c>
      <c r="O880" s="2">
        <f>IF($G880&gt;H880,MIN($G880-H880,I880-H880)*INDEX('2018_commission_structure-Start'!$A$21:$I$24,MATCH(calcs!$D880,'2018_commission_structure-Start'!$A$21:$A$24,0),MATCH(calcs!O$1,'2018_commission_structure-Start'!$A$21:$I$21,0)),0)</f>
        <v>7450.09</v>
      </c>
      <c r="P880" s="2">
        <f>IF($G880&gt;I880,MIN($G880-I880,J880-I880)*INDEX('2018_commission_structure-Start'!$A$21:$I$24,MATCH(calcs!$D880,'2018_commission_structure-Start'!$A$21:$A$24,0),MATCH(calcs!P$1,'2018_commission_structure-Start'!$A$21:$I$21,0)),0)</f>
        <v>0</v>
      </c>
      <c r="Q880" s="2">
        <f>IF($G880&gt;J880,MIN($G880-J880,K880-J880)*INDEX('2018_commission_structure-Start'!$A$21:$I$24,MATCH(calcs!$D880,'2018_commission_structure-Start'!$A$21:$A$24,0),MATCH(calcs!Q$1,'2018_commission_structure-Start'!$A$21:$I$21,0)),0)</f>
        <v>0</v>
      </c>
      <c r="R880" s="6">
        <f>IF(G880&gt;K880,(G880-K880)*INDEX('2018_commission_structure-Start'!$A$21:$I$24,MATCH(calcs!$D880,'2018_commission_structure-Start'!$A$21:$A$24,0),MATCH(calcs!R$1,'2018_commission_structure-Start'!$A$21:$I$21,0)),0)</f>
        <v>0</v>
      </c>
      <c r="S880" s="6">
        <f t="shared" si="97"/>
        <v>119950.09</v>
      </c>
      <c r="T880" s="6">
        <f t="shared" si="93"/>
        <v>220298.09</v>
      </c>
    </row>
    <row r="881" spans="1:20" x14ac:dyDescent="0.3">
      <c r="A881">
        <v>3458178171</v>
      </c>
      <c r="B881" t="s">
        <v>1704</v>
      </c>
      <c r="C881" t="s">
        <v>1705</v>
      </c>
      <c r="D881" t="s">
        <v>29</v>
      </c>
      <c r="E881" s="2">
        <v>57276</v>
      </c>
      <c r="F881">
        <f>COUNTIF(deals_closed!D:D,base_salary!A881)</f>
        <v>12</v>
      </c>
      <c r="G881" s="2">
        <f>SUMIF(deals_closed!D:D,calcs!A881,deals_closed!C:C)</f>
        <v>473689</v>
      </c>
      <c r="H881" s="2">
        <f>VLOOKUP(D881,'2018_commission_structure-Start'!$A$21:$I$24,9,FALSE)</f>
        <v>600000</v>
      </c>
      <c r="I881" s="6">
        <f t="shared" si="94"/>
        <v>750000</v>
      </c>
      <c r="J881" s="9">
        <f t="shared" si="95"/>
        <v>900000</v>
      </c>
      <c r="K881" s="9">
        <f t="shared" si="96"/>
        <v>1200000</v>
      </c>
      <c r="L881" s="8">
        <f t="shared" si="91"/>
        <v>0.78948166666666664</v>
      </c>
      <c r="M881" t="str">
        <f t="shared" si="92"/>
        <v>0-100%</v>
      </c>
      <c r="N881" s="6">
        <f>MIN(H881,G881)*INDEX('2018_commission_structure-Start'!$A$21:$I$24,MATCH(calcs!$D881,'2018_commission_structure-Start'!$A$21:$A$24,0),MATCH(calcs!N$1,'2018_commission_structure-Start'!$A$21:$I$21,0))</f>
        <v>61579.57</v>
      </c>
      <c r="O881" s="2">
        <f>IF($G881&gt;H881,MIN($G881-H881,I881-H881)*INDEX('2018_commission_structure-Start'!$A$21:$I$24,MATCH(calcs!$D881,'2018_commission_structure-Start'!$A$21:$A$24,0),MATCH(calcs!O$1,'2018_commission_structure-Start'!$A$21:$I$21,0)),0)</f>
        <v>0</v>
      </c>
      <c r="P881" s="2">
        <f>IF($G881&gt;I881,MIN($G881-I881,J881-I881)*INDEX('2018_commission_structure-Start'!$A$21:$I$24,MATCH(calcs!$D881,'2018_commission_structure-Start'!$A$21:$A$24,0),MATCH(calcs!P$1,'2018_commission_structure-Start'!$A$21:$I$21,0)),0)</f>
        <v>0</v>
      </c>
      <c r="Q881" s="2">
        <f>IF($G881&gt;J881,MIN($G881-J881,K881-J881)*INDEX('2018_commission_structure-Start'!$A$21:$I$24,MATCH(calcs!$D881,'2018_commission_structure-Start'!$A$21:$A$24,0),MATCH(calcs!Q$1,'2018_commission_structure-Start'!$A$21:$I$21,0)),0)</f>
        <v>0</v>
      </c>
      <c r="R881" s="6">
        <f>IF(G881&gt;K881,(G881-K881)*INDEX('2018_commission_structure-Start'!$A$21:$I$24,MATCH(calcs!$D881,'2018_commission_structure-Start'!$A$21:$A$24,0),MATCH(calcs!R$1,'2018_commission_structure-Start'!$A$21:$I$21,0)),0)</f>
        <v>0</v>
      </c>
      <c r="S881" s="6">
        <f t="shared" si="97"/>
        <v>61579.57</v>
      </c>
      <c r="T881" s="6">
        <f t="shared" si="93"/>
        <v>118855.57</v>
      </c>
    </row>
    <row r="882" spans="1:20" x14ac:dyDescent="0.3">
      <c r="A882">
        <v>4579641655</v>
      </c>
      <c r="B882" t="s">
        <v>1706</v>
      </c>
      <c r="C882" t="s">
        <v>1707</v>
      </c>
      <c r="D882" t="s">
        <v>29</v>
      </c>
      <c r="E882" s="2">
        <v>58990</v>
      </c>
      <c r="F882">
        <f>COUNTIF(deals_closed!D:D,base_salary!A882)</f>
        <v>16</v>
      </c>
      <c r="G882" s="2">
        <f>SUMIF(deals_closed!D:D,calcs!A882,deals_closed!C:C)</f>
        <v>575747</v>
      </c>
      <c r="H882" s="2">
        <f>VLOOKUP(D882,'2018_commission_structure-Start'!$A$21:$I$24,9,FALSE)</f>
        <v>600000</v>
      </c>
      <c r="I882" s="6">
        <f t="shared" si="94"/>
        <v>750000</v>
      </c>
      <c r="J882" s="9">
        <f t="shared" si="95"/>
        <v>900000</v>
      </c>
      <c r="K882" s="9">
        <f t="shared" si="96"/>
        <v>1200000</v>
      </c>
      <c r="L882" s="8">
        <f t="shared" si="91"/>
        <v>0.95957833333333331</v>
      </c>
      <c r="M882" t="str">
        <f t="shared" si="92"/>
        <v>0-100%</v>
      </c>
      <c r="N882" s="6">
        <f>MIN(H882,G882)*INDEX('2018_commission_structure-Start'!$A$21:$I$24,MATCH(calcs!$D882,'2018_commission_structure-Start'!$A$21:$A$24,0),MATCH(calcs!N$1,'2018_commission_structure-Start'!$A$21:$I$21,0))</f>
        <v>74847.11</v>
      </c>
      <c r="O882" s="2">
        <f>IF($G882&gt;H882,MIN($G882-H882,I882-H882)*INDEX('2018_commission_structure-Start'!$A$21:$I$24,MATCH(calcs!$D882,'2018_commission_structure-Start'!$A$21:$A$24,0),MATCH(calcs!O$1,'2018_commission_structure-Start'!$A$21:$I$21,0)),0)</f>
        <v>0</v>
      </c>
      <c r="P882" s="2">
        <f>IF($G882&gt;I882,MIN($G882-I882,J882-I882)*INDEX('2018_commission_structure-Start'!$A$21:$I$24,MATCH(calcs!$D882,'2018_commission_structure-Start'!$A$21:$A$24,0),MATCH(calcs!P$1,'2018_commission_structure-Start'!$A$21:$I$21,0)),0)</f>
        <v>0</v>
      </c>
      <c r="Q882" s="2">
        <f>IF($G882&gt;J882,MIN($G882-J882,K882-J882)*INDEX('2018_commission_structure-Start'!$A$21:$I$24,MATCH(calcs!$D882,'2018_commission_structure-Start'!$A$21:$A$24,0),MATCH(calcs!Q$1,'2018_commission_structure-Start'!$A$21:$I$21,0)),0)</f>
        <v>0</v>
      </c>
      <c r="R882" s="6">
        <f>IF(G882&gt;K882,(G882-K882)*INDEX('2018_commission_structure-Start'!$A$21:$I$24,MATCH(calcs!$D882,'2018_commission_structure-Start'!$A$21:$A$24,0),MATCH(calcs!R$1,'2018_commission_structure-Start'!$A$21:$I$21,0)),0)</f>
        <v>0</v>
      </c>
      <c r="S882" s="6">
        <f t="shared" si="97"/>
        <v>74847.11</v>
      </c>
      <c r="T882" s="6">
        <f t="shared" si="93"/>
        <v>133837.10999999999</v>
      </c>
    </row>
    <row r="883" spans="1:20" x14ac:dyDescent="0.3">
      <c r="A883">
        <v>509393462</v>
      </c>
      <c r="B883" t="s">
        <v>1708</v>
      </c>
      <c r="C883" t="s">
        <v>1709</v>
      </c>
      <c r="D883" t="s">
        <v>29</v>
      </c>
      <c r="E883" s="2">
        <v>58109</v>
      </c>
      <c r="F883">
        <f>COUNTIF(deals_closed!D:D,base_salary!A883)</f>
        <v>23</v>
      </c>
      <c r="G883" s="2">
        <f>SUMIF(deals_closed!D:D,calcs!A883,deals_closed!C:C)</f>
        <v>754953</v>
      </c>
      <c r="H883" s="2">
        <f>VLOOKUP(D883,'2018_commission_structure-Start'!$A$21:$I$24,9,FALSE)</f>
        <v>600000</v>
      </c>
      <c r="I883" s="6">
        <f t="shared" si="94"/>
        <v>750000</v>
      </c>
      <c r="J883" s="9">
        <f t="shared" si="95"/>
        <v>900000</v>
      </c>
      <c r="K883" s="9">
        <f t="shared" si="96"/>
        <v>1200000</v>
      </c>
      <c r="L883" s="8">
        <f t="shared" si="91"/>
        <v>1.2582549999999999</v>
      </c>
      <c r="M883" t="str">
        <f t="shared" si="92"/>
        <v>125-150%</v>
      </c>
      <c r="N883" s="6">
        <f>MIN(H883,G883)*INDEX('2018_commission_structure-Start'!$A$21:$I$24,MATCH(calcs!$D883,'2018_commission_structure-Start'!$A$21:$A$24,0),MATCH(calcs!N$1,'2018_commission_structure-Start'!$A$21:$I$21,0))</f>
        <v>78000</v>
      </c>
      <c r="O883" s="2">
        <f>IF($G883&gt;H883,MIN($G883-H883,I883-H883)*INDEX('2018_commission_structure-Start'!$A$21:$I$24,MATCH(calcs!$D883,'2018_commission_structure-Start'!$A$21:$A$24,0),MATCH(calcs!O$1,'2018_commission_structure-Start'!$A$21:$I$21,0)),0)</f>
        <v>25500.000000000004</v>
      </c>
      <c r="P883" s="2">
        <f>IF($G883&gt;I883,MIN($G883-I883,J883-I883)*INDEX('2018_commission_structure-Start'!$A$21:$I$24,MATCH(calcs!$D883,'2018_commission_structure-Start'!$A$21:$A$24,0),MATCH(calcs!P$1,'2018_commission_structure-Start'!$A$21:$I$21,0)),0)</f>
        <v>1040.1299999999999</v>
      </c>
      <c r="Q883" s="2">
        <f>IF($G883&gt;J883,MIN($G883-J883,K883-J883)*INDEX('2018_commission_structure-Start'!$A$21:$I$24,MATCH(calcs!$D883,'2018_commission_structure-Start'!$A$21:$A$24,0),MATCH(calcs!Q$1,'2018_commission_structure-Start'!$A$21:$I$21,0)),0)</f>
        <v>0</v>
      </c>
      <c r="R883" s="6">
        <f>IF(G883&gt;K883,(G883-K883)*INDEX('2018_commission_structure-Start'!$A$21:$I$24,MATCH(calcs!$D883,'2018_commission_structure-Start'!$A$21:$A$24,0),MATCH(calcs!R$1,'2018_commission_structure-Start'!$A$21:$I$21,0)),0)</f>
        <v>0</v>
      </c>
      <c r="S883" s="6">
        <f t="shared" si="97"/>
        <v>104540.13</v>
      </c>
      <c r="T883" s="6">
        <f t="shared" si="93"/>
        <v>162649.13</v>
      </c>
    </row>
    <row r="884" spans="1:20" x14ac:dyDescent="0.3">
      <c r="A884">
        <v>9590888275</v>
      </c>
      <c r="B884" t="s">
        <v>1710</v>
      </c>
      <c r="C884" t="s">
        <v>1711</v>
      </c>
      <c r="D884" t="s">
        <v>29</v>
      </c>
      <c r="E884" s="2">
        <v>53899</v>
      </c>
      <c r="F884">
        <f>COUNTIF(deals_closed!D:D,base_salary!A884)</f>
        <v>18</v>
      </c>
      <c r="G884" s="2">
        <f>SUMIF(deals_closed!D:D,calcs!A884,deals_closed!C:C)</f>
        <v>701835</v>
      </c>
      <c r="H884" s="2">
        <f>VLOOKUP(D884,'2018_commission_structure-Start'!$A$21:$I$24,9,FALSE)</f>
        <v>600000</v>
      </c>
      <c r="I884" s="6">
        <f t="shared" si="94"/>
        <v>750000</v>
      </c>
      <c r="J884" s="9">
        <f t="shared" si="95"/>
        <v>900000</v>
      </c>
      <c r="K884" s="9">
        <f t="shared" si="96"/>
        <v>1200000</v>
      </c>
      <c r="L884" s="8">
        <f t="shared" si="91"/>
        <v>1.1697249999999999</v>
      </c>
      <c r="M884" t="str">
        <f t="shared" si="92"/>
        <v>100-125%</v>
      </c>
      <c r="N884" s="6">
        <f>MIN(H884,G884)*INDEX('2018_commission_structure-Start'!$A$21:$I$24,MATCH(calcs!$D884,'2018_commission_structure-Start'!$A$21:$A$24,0),MATCH(calcs!N$1,'2018_commission_structure-Start'!$A$21:$I$21,0))</f>
        <v>78000</v>
      </c>
      <c r="O884" s="2">
        <f>IF($G884&gt;H884,MIN($G884-H884,I884-H884)*INDEX('2018_commission_structure-Start'!$A$21:$I$24,MATCH(calcs!$D884,'2018_commission_structure-Start'!$A$21:$A$24,0),MATCH(calcs!O$1,'2018_commission_structure-Start'!$A$21:$I$21,0)),0)</f>
        <v>17311.95</v>
      </c>
      <c r="P884" s="2">
        <f>IF($G884&gt;I884,MIN($G884-I884,J884-I884)*INDEX('2018_commission_structure-Start'!$A$21:$I$24,MATCH(calcs!$D884,'2018_commission_structure-Start'!$A$21:$A$24,0),MATCH(calcs!P$1,'2018_commission_structure-Start'!$A$21:$I$21,0)),0)</f>
        <v>0</v>
      </c>
      <c r="Q884" s="2">
        <f>IF($G884&gt;J884,MIN($G884-J884,K884-J884)*INDEX('2018_commission_structure-Start'!$A$21:$I$24,MATCH(calcs!$D884,'2018_commission_structure-Start'!$A$21:$A$24,0),MATCH(calcs!Q$1,'2018_commission_structure-Start'!$A$21:$I$21,0)),0)</f>
        <v>0</v>
      </c>
      <c r="R884" s="6">
        <f>IF(G884&gt;K884,(G884-K884)*INDEX('2018_commission_structure-Start'!$A$21:$I$24,MATCH(calcs!$D884,'2018_commission_structure-Start'!$A$21:$A$24,0),MATCH(calcs!R$1,'2018_commission_structure-Start'!$A$21:$I$21,0)),0)</f>
        <v>0</v>
      </c>
      <c r="S884" s="6">
        <f t="shared" si="97"/>
        <v>95311.95</v>
      </c>
      <c r="T884" s="6">
        <f t="shared" si="93"/>
        <v>149210.95000000001</v>
      </c>
    </row>
    <row r="885" spans="1:20" x14ac:dyDescent="0.3">
      <c r="A885">
        <v>8620758454</v>
      </c>
      <c r="B885" t="s">
        <v>1712</v>
      </c>
      <c r="C885" t="s">
        <v>1713</v>
      </c>
      <c r="D885" t="s">
        <v>10</v>
      </c>
      <c r="E885" s="2">
        <v>115098</v>
      </c>
      <c r="F885">
        <f>COUNTIF(deals_closed!D:D,base_salary!A885)</f>
        <v>25</v>
      </c>
      <c r="G885" s="2">
        <f>SUMIF(deals_closed!D:D,calcs!A885,deals_closed!C:C)</f>
        <v>895664</v>
      </c>
      <c r="H885" s="2">
        <f>VLOOKUP(D885,'2018_commission_structure-Start'!$A$21:$I$24,9,FALSE)</f>
        <v>750000</v>
      </c>
      <c r="I885" s="6">
        <f t="shared" si="94"/>
        <v>937500</v>
      </c>
      <c r="J885" s="9">
        <f t="shared" si="95"/>
        <v>1125000</v>
      </c>
      <c r="K885" s="9">
        <f t="shared" si="96"/>
        <v>1500000</v>
      </c>
      <c r="L885" s="8">
        <f t="shared" si="91"/>
        <v>1.1942186666666668</v>
      </c>
      <c r="M885" t="str">
        <f t="shared" si="92"/>
        <v>100-125%</v>
      </c>
      <c r="N885" s="6">
        <f>MIN(H885,G885)*INDEX('2018_commission_structure-Start'!$A$21:$I$24,MATCH(calcs!$D885,'2018_commission_structure-Start'!$A$21:$A$24,0),MATCH(calcs!N$1,'2018_commission_structure-Start'!$A$21:$I$21,0))</f>
        <v>112500</v>
      </c>
      <c r="O885" s="2">
        <f>IF($G885&gt;H885,MIN($G885-H885,I885-H885)*INDEX('2018_commission_structure-Start'!$A$21:$I$24,MATCH(calcs!$D885,'2018_commission_structure-Start'!$A$21:$A$24,0),MATCH(calcs!O$1,'2018_commission_structure-Start'!$A$21:$I$21,0)),0)</f>
        <v>27676.16</v>
      </c>
      <c r="P885" s="2">
        <f>IF($G885&gt;I885,MIN($G885-I885,J885-I885)*INDEX('2018_commission_structure-Start'!$A$21:$I$24,MATCH(calcs!$D885,'2018_commission_structure-Start'!$A$21:$A$24,0),MATCH(calcs!P$1,'2018_commission_structure-Start'!$A$21:$I$21,0)),0)</f>
        <v>0</v>
      </c>
      <c r="Q885" s="2">
        <f>IF($G885&gt;J885,MIN($G885-J885,K885-J885)*INDEX('2018_commission_structure-Start'!$A$21:$I$24,MATCH(calcs!$D885,'2018_commission_structure-Start'!$A$21:$A$24,0),MATCH(calcs!Q$1,'2018_commission_structure-Start'!$A$21:$I$21,0)),0)</f>
        <v>0</v>
      </c>
      <c r="R885" s="6">
        <f>IF(G885&gt;K885,(G885-K885)*INDEX('2018_commission_structure-Start'!$A$21:$I$24,MATCH(calcs!$D885,'2018_commission_structure-Start'!$A$21:$A$24,0),MATCH(calcs!R$1,'2018_commission_structure-Start'!$A$21:$I$21,0)),0)</f>
        <v>0</v>
      </c>
      <c r="S885" s="6">
        <f t="shared" si="97"/>
        <v>140176.16</v>
      </c>
      <c r="T885" s="6">
        <f t="shared" si="93"/>
        <v>255274.16</v>
      </c>
    </row>
    <row r="886" spans="1:20" x14ac:dyDescent="0.3">
      <c r="A886">
        <v>1280521902</v>
      </c>
      <c r="B886" t="s">
        <v>1714</v>
      </c>
      <c r="C886" t="s">
        <v>1715</v>
      </c>
      <c r="D886" t="s">
        <v>10</v>
      </c>
      <c r="E886" s="2">
        <v>84921</v>
      </c>
      <c r="F886">
        <f>COUNTIF(deals_closed!D:D,base_salary!A886)</f>
        <v>14</v>
      </c>
      <c r="G886" s="2">
        <f>SUMIF(deals_closed!D:D,calcs!A886,deals_closed!C:C)</f>
        <v>493164</v>
      </c>
      <c r="H886" s="2">
        <f>VLOOKUP(D886,'2018_commission_structure-Start'!$A$21:$I$24,9,FALSE)</f>
        <v>750000</v>
      </c>
      <c r="I886" s="6">
        <f t="shared" si="94"/>
        <v>937500</v>
      </c>
      <c r="J886" s="9">
        <f t="shared" si="95"/>
        <v>1125000</v>
      </c>
      <c r="K886" s="9">
        <f t="shared" si="96"/>
        <v>1500000</v>
      </c>
      <c r="L886" s="8">
        <f t="shared" si="91"/>
        <v>0.65755200000000003</v>
      </c>
      <c r="M886" t="str">
        <f t="shared" si="92"/>
        <v>0-100%</v>
      </c>
      <c r="N886" s="6">
        <f>MIN(H886,G886)*INDEX('2018_commission_structure-Start'!$A$21:$I$24,MATCH(calcs!$D886,'2018_commission_structure-Start'!$A$21:$A$24,0),MATCH(calcs!N$1,'2018_commission_structure-Start'!$A$21:$I$21,0))</f>
        <v>73974.599999999991</v>
      </c>
      <c r="O886" s="2">
        <f>IF($G886&gt;H886,MIN($G886-H886,I886-H886)*INDEX('2018_commission_structure-Start'!$A$21:$I$24,MATCH(calcs!$D886,'2018_commission_structure-Start'!$A$21:$A$24,0),MATCH(calcs!O$1,'2018_commission_structure-Start'!$A$21:$I$21,0)),0)</f>
        <v>0</v>
      </c>
      <c r="P886" s="2">
        <f>IF($G886&gt;I886,MIN($G886-I886,J886-I886)*INDEX('2018_commission_structure-Start'!$A$21:$I$24,MATCH(calcs!$D886,'2018_commission_structure-Start'!$A$21:$A$24,0),MATCH(calcs!P$1,'2018_commission_structure-Start'!$A$21:$I$21,0)),0)</f>
        <v>0</v>
      </c>
      <c r="Q886" s="2">
        <f>IF($G886&gt;J886,MIN($G886-J886,K886-J886)*INDEX('2018_commission_structure-Start'!$A$21:$I$24,MATCH(calcs!$D886,'2018_commission_structure-Start'!$A$21:$A$24,0),MATCH(calcs!Q$1,'2018_commission_structure-Start'!$A$21:$I$21,0)),0)</f>
        <v>0</v>
      </c>
      <c r="R886" s="6">
        <f>IF(G886&gt;K886,(G886-K886)*INDEX('2018_commission_structure-Start'!$A$21:$I$24,MATCH(calcs!$D886,'2018_commission_structure-Start'!$A$21:$A$24,0),MATCH(calcs!R$1,'2018_commission_structure-Start'!$A$21:$I$21,0)),0)</f>
        <v>0</v>
      </c>
      <c r="S886" s="6">
        <f t="shared" si="97"/>
        <v>73974.599999999991</v>
      </c>
      <c r="T886" s="6">
        <f t="shared" si="93"/>
        <v>158895.59999999998</v>
      </c>
    </row>
    <row r="887" spans="1:20" x14ac:dyDescent="0.3">
      <c r="A887">
        <v>769312748</v>
      </c>
      <c r="B887" t="s">
        <v>1716</v>
      </c>
      <c r="C887" t="s">
        <v>1717</v>
      </c>
      <c r="D887" t="s">
        <v>7</v>
      </c>
      <c r="E887" s="2">
        <v>42256</v>
      </c>
      <c r="F887">
        <f>COUNTIF(deals_closed!D:D,base_salary!A887)</f>
        <v>18</v>
      </c>
      <c r="G887" s="2">
        <f>SUMIF(deals_closed!D:D,calcs!A887,deals_closed!C:C)</f>
        <v>717908</v>
      </c>
      <c r="H887" s="2">
        <f>VLOOKUP(D887,'2018_commission_structure-Start'!$A$21:$I$24,9,FALSE)</f>
        <v>500000</v>
      </c>
      <c r="I887" s="6">
        <f t="shared" si="94"/>
        <v>625000</v>
      </c>
      <c r="J887" s="9">
        <f t="shared" si="95"/>
        <v>750000</v>
      </c>
      <c r="K887" s="9">
        <f t="shared" si="96"/>
        <v>1000000</v>
      </c>
      <c r="L887" s="8">
        <f t="shared" si="91"/>
        <v>1.435816</v>
      </c>
      <c r="M887" t="str">
        <f t="shared" si="92"/>
        <v>125-150%</v>
      </c>
      <c r="N887" s="6">
        <f>MIN(H887,G887)*INDEX('2018_commission_structure-Start'!$A$21:$I$24,MATCH(calcs!$D887,'2018_commission_structure-Start'!$A$21:$A$24,0),MATCH(calcs!N$1,'2018_commission_structure-Start'!$A$21:$I$21,0))</f>
        <v>50000</v>
      </c>
      <c r="O887" s="2">
        <f>IF($G887&gt;H887,MIN($G887-H887,I887-H887)*INDEX('2018_commission_structure-Start'!$A$21:$I$24,MATCH(calcs!$D887,'2018_commission_structure-Start'!$A$21:$A$24,0),MATCH(calcs!O$1,'2018_commission_structure-Start'!$A$21:$I$21,0)),0)</f>
        <v>18750</v>
      </c>
      <c r="P887" s="2">
        <f>IF($G887&gt;I887,MIN($G887-I887,J887-I887)*INDEX('2018_commission_structure-Start'!$A$21:$I$24,MATCH(calcs!$D887,'2018_commission_structure-Start'!$A$21:$A$24,0),MATCH(calcs!P$1,'2018_commission_structure-Start'!$A$21:$I$21,0)),0)</f>
        <v>16723.439999999999</v>
      </c>
      <c r="Q887" s="2">
        <f>IF($G887&gt;J887,MIN($G887-J887,K887-J887)*INDEX('2018_commission_structure-Start'!$A$21:$I$24,MATCH(calcs!$D887,'2018_commission_structure-Start'!$A$21:$A$24,0),MATCH(calcs!Q$1,'2018_commission_structure-Start'!$A$21:$I$21,0)),0)</f>
        <v>0</v>
      </c>
      <c r="R887" s="6">
        <f>IF(G887&gt;K887,(G887-K887)*INDEX('2018_commission_structure-Start'!$A$21:$I$24,MATCH(calcs!$D887,'2018_commission_structure-Start'!$A$21:$A$24,0),MATCH(calcs!R$1,'2018_commission_structure-Start'!$A$21:$I$21,0)),0)</f>
        <v>0</v>
      </c>
      <c r="S887" s="6">
        <f t="shared" si="97"/>
        <v>85473.44</v>
      </c>
      <c r="T887" s="6">
        <f t="shared" si="93"/>
        <v>127729.44</v>
      </c>
    </row>
    <row r="888" spans="1:20" x14ac:dyDescent="0.3">
      <c r="A888">
        <v>5241020535</v>
      </c>
      <c r="B888" t="s">
        <v>1718</v>
      </c>
      <c r="C888" t="s">
        <v>1719</v>
      </c>
      <c r="D888" t="s">
        <v>7</v>
      </c>
      <c r="E888" s="2">
        <v>38828</v>
      </c>
      <c r="F888">
        <f>COUNTIF(deals_closed!D:D,base_salary!A888)</f>
        <v>25</v>
      </c>
      <c r="G888" s="2">
        <f>SUMIF(deals_closed!D:D,calcs!A888,deals_closed!C:C)</f>
        <v>863714</v>
      </c>
      <c r="H888" s="2">
        <f>VLOOKUP(D888,'2018_commission_structure-Start'!$A$21:$I$24,9,FALSE)</f>
        <v>500000</v>
      </c>
      <c r="I888" s="6">
        <f t="shared" si="94"/>
        <v>625000</v>
      </c>
      <c r="J888" s="9">
        <f t="shared" si="95"/>
        <v>750000</v>
      </c>
      <c r="K888" s="9">
        <f t="shared" si="96"/>
        <v>1000000</v>
      </c>
      <c r="L888" s="8">
        <f t="shared" si="91"/>
        <v>1.727428</v>
      </c>
      <c r="M888" t="str">
        <f t="shared" si="92"/>
        <v>150-200%</v>
      </c>
      <c r="N888" s="6">
        <f>MIN(H888,G888)*INDEX('2018_commission_structure-Start'!$A$21:$I$24,MATCH(calcs!$D888,'2018_commission_structure-Start'!$A$21:$A$24,0),MATCH(calcs!N$1,'2018_commission_structure-Start'!$A$21:$I$21,0))</f>
        <v>50000</v>
      </c>
      <c r="O888" s="2">
        <f>IF($G888&gt;H888,MIN($G888-H888,I888-H888)*INDEX('2018_commission_structure-Start'!$A$21:$I$24,MATCH(calcs!$D888,'2018_commission_structure-Start'!$A$21:$A$24,0),MATCH(calcs!O$1,'2018_commission_structure-Start'!$A$21:$I$21,0)),0)</f>
        <v>18750</v>
      </c>
      <c r="P888" s="2">
        <f>IF($G888&gt;I888,MIN($G888-I888,J888-I888)*INDEX('2018_commission_structure-Start'!$A$21:$I$24,MATCH(calcs!$D888,'2018_commission_structure-Start'!$A$21:$A$24,0),MATCH(calcs!P$1,'2018_commission_structure-Start'!$A$21:$I$21,0)),0)</f>
        <v>22500</v>
      </c>
      <c r="Q888" s="2">
        <f>IF($G888&gt;J888,MIN($G888-J888,K888-J888)*INDEX('2018_commission_structure-Start'!$A$21:$I$24,MATCH(calcs!$D888,'2018_commission_structure-Start'!$A$21:$A$24,0),MATCH(calcs!Q$1,'2018_commission_structure-Start'!$A$21:$I$21,0)),0)</f>
        <v>25017.08</v>
      </c>
      <c r="R888" s="6">
        <f>IF(G888&gt;K888,(G888-K888)*INDEX('2018_commission_structure-Start'!$A$21:$I$24,MATCH(calcs!$D888,'2018_commission_structure-Start'!$A$21:$A$24,0),MATCH(calcs!R$1,'2018_commission_structure-Start'!$A$21:$I$21,0)),0)</f>
        <v>0</v>
      </c>
      <c r="S888" s="6">
        <f t="shared" si="97"/>
        <v>116267.08</v>
      </c>
      <c r="T888" s="6">
        <f t="shared" si="93"/>
        <v>155095.08000000002</v>
      </c>
    </row>
    <row r="889" spans="1:20" x14ac:dyDescent="0.3">
      <c r="A889">
        <v>594961432</v>
      </c>
      <c r="B889" t="s">
        <v>1720</v>
      </c>
      <c r="C889" t="s">
        <v>1008</v>
      </c>
      <c r="D889" t="s">
        <v>10</v>
      </c>
      <c r="E889" s="2">
        <v>90375</v>
      </c>
      <c r="F889">
        <f>COUNTIF(deals_closed!D:D,base_salary!A889)</f>
        <v>21</v>
      </c>
      <c r="G889" s="2">
        <f>SUMIF(deals_closed!D:D,calcs!A889,deals_closed!C:C)</f>
        <v>698575</v>
      </c>
      <c r="H889" s="2">
        <f>VLOOKUP(D889,'2018_commission_structure-Start'!$A$21:$I$24,9,FALSE)</f>
        <v>750000</v>
      </c>
      <c r="I889" s="6">
        <f t="shared" si="94"/>
        <v>937500</v>
      </c>
      <c r="J889" s="9">
        <f t="shared" si="95"/>
        <v>1125000</v>
      </c>
      <c r="K889" s="9">
        <f t="shared" si="96"/>
        <v>1500000</v>
      </c>
      <c r="L889" s="8">
        <f t="shared" si="91"/>
        <v>0.93143333333333334</v>
      </c>
      <c r="M889" t="str">
        <f t="shared" si="92"/>
        <v>0-100%</v>
      </c>
      <c r="N889" s="6">
        <f>MIN(H889,G889)*INDEX('2018_commission_structure-Start'!$A$21:$I$24,MATCH(calcs!$D889,'2018_commission_structure-Start'!$A$21:$A$24,0),MATCH(calcs!N$1,'2018_commission_structure-Start'!$A$21:$I$21,0))</f>
        <v>104786.25</v>
      </c>
      <c r="O889" s="2">
        <f>IF($G889&gt;H889,MIN($G889-H889,I889-H889)*INDEX('2018_commission_structure-Start'!$A$21:$I$24,MATCH(calcs!$D889,'2018_commission_structure-Start'!$A$21:$A$24,0),MATCH(calcs!O$1,'2018_commission_structure-Start'!$A$21:$I$21,0)),0)</f>
        <v>0</v>
      </c>
      <c r="P889" s="2">
        <f>IF($G889&gt;I889,MIN($G889-I889,J889-I889)*INDEX('2018_commission_structure-Start'!$A$21:$I$24,MATCH(calcs!$D889,'2018_commission_structure-Start'!$A$21:$A$24,0),MATCH(calcs!P$1,'2018_commission_structure-Start'!$A$21:$I$21,0)),0)</f>
        <v>0</v>
      </c>
      <c r="Q889" s="2">
        <f>IF($G889&gt;J889,MIN($G889-J889,K889-J889)*INDEX('2018_commission_structure-Start'!$A$21:$I$24,MATCH(calcs!$D889,'2018_commission_structure-Start'!$A$21:$A$24,0),MATCH(calcs!Q$1,'2018_commission_structure-Start'!$A$21:$I$21,0)),0)</f>
        <v>0</v>
      </c>
      <c r="R889" s="6">
        <f>IF(G889&gt;K889,(G889-K889)*INDEX('2018_commission_structure-Start'!$A$21:$I$24,MATCH(calcs!$D889,'2018_commission_structure-Start'!$A$21:$A$24,0),MATCH(calcs!R$1,'2018_commission_structure-Start'!$A$21:$I$21,0)),0)</f>
        <v>0</v>
      </c>
      <c r="S889" s="6">
        <f t="shared" si="97"/>
        <v>104786.25</v>
      </c>
      <c r="T889" s="6">
        <f t="shared" si="93"/>
        <v>195161.25</v>
      </c>
    </row>
    <row r="890" spans="1:20" x14ac:dyDescent="0.3">
      <c r="A890">
        <v>1739513533</v>
      </c>
      <c r="B890" t="s">
        <v>1721</v>
      </c>
      <c r="C890" t="s">
        <v>1722</v>
      </c>
      <c r="D890" t="s">
        <v>10</v>
      </c>
      <c r="E890" s="2">
        <v>109848</v>
      </c>
      <c r="F890">
        <f>COUNTIF(deals_closed!D:D,base_salary!A890)</f>
        <v>28</v>
      </c>
      <c r="G890" s="2">
        <f>SUMIF(deals_closed!D:D,calcs!A890,deals_closed!C:C)</f>
        <v>875408</v>
      </c>
      <c r="H890" s="2">
        <f>VLOOKUP(D890,'2018_commission_structure-Start'!$A$21:$I$24,9,FALSE)</f>
        <v>750000</v>
      </c>
      <c r="I890" s="6">
        <f t="shared" si="94"/>
        <v>937500</v>
      </c>
      <c r="J890" s="9">
        <f t="shared" si="95"/>
        <v>1125000</v>
      </c>
      <c r="K890" s="9">
        <f t="shared" si="96"/>
        <v>1500000</v>
      </c>
      <c r="L890" s="8">
        <f t="shared" si="91"/>
        <v>1.1672106666666666</v>
      </c>
      <c r="M890" t="str">
        <f t="shared" si="92"/>
        <v>100-125%</v>
      </c>
      <c r="N890" s="6">
        <f>MIN(H890,G890)*INDEX('2018_commission_structure-Start'!$A$21:$I$24,MATCH(calcs!$D890,'2018_commission_structure-Start'!$A$21:$A$24,0),MATCH(calcs!N$1,'2018_commission_structure-Start'!$A$21:$I$21,0))</f>
        <v>112500</v>
      </c>
      <c r="O890" s="2">
        <f>IF($G890&gt;H890,MIN($G890-H890,I890-H890)*INDEX('2018_commission_structure-Start'!$A$21:$I$24,MATCH(calcs!$D890,'2018_commission_structure-Start'!$A$21:$A$24,0),MATCH(calcs!O$1,'2018_commission_structure-Start'!$A$21:$I$21,0)),0)</f>
        <v>23827.52</v>
      </c>
      <c r="P890" s="2">
        <f>IF($G890&gt;I890,MIN($G890-I890,J890-I890)*INDEX('2018_commission_structure-Start'!$A$21:$I$24,MATCH(calcs!$D890,'2018_commission_structure-Start'!$A$21:$A$24,0),MATCH(calcs!P$1,'2018_commission_structure-Start'!$A$21:$I$21,0)),0)</f>
        <v>0</v>
      </c>
      <c r="Q890" s="2">
        <f>IF($G890&gt;J890,MIN($G890-J890,K890-J890)*INDEX('2018_commission_structure-Start'!$A$21:$I$24,MATCH(calcs!$D890,'2018_commission_structure-Start'!$A$21:$A$24,0),MATCH(calcs!Q$1,'2018_commission_structure-Start'!$A$21:$I$21,0)),0)</f>
        <v>0</v>
      </c>
      <c r="R890" s="6">
        <f>IF(G890&gt;K890,(G890-K890)*INDEX('2018_commission_structure-Start'!$A$21:$I$24,MATCH(calcs!$D890,'2018_commission_structure-Start'!$A$21:$A$24,0),MATCH(calcs!R$1,'2018_commission_structure-Start'!$A$21:$I$21,0)),0)</f>
        <v>0</v>
      </c>
      <c r="S890" s="6">
        <f t="shared" si="97"/>
        <v>136327.51999999999</v>
      </c>
      <c r="T890" s="6">
        <f t="shared" si="93"/>
        <v>246175.52</v>
      </c>
    </row>
    <row r="891" spans="1:20" x14ac:dyDescent="0.3">
      <c r="A891">
        <v>7979647432</v>
      </c>
      <c r="B891" t="s">
        <v>1723</v>
      </c>
      <c r="C891" t="s">
        <v>1724</v>
      </c>
      <c r="D891" t="s">
        <v>10</v>
      </c>
      <c r="E891" s="2">
        <v>85383</v>
      </c>
      <c r="F891">
        <f>COUNTIF(deals_closed!D:D,base_salary!A891)</f>
        <v>19</v>
      </c>
      <c r="G891" s="2">
        <f>SUMIF(deals_closed!D:D,calcs!A891,deals_closed!C:C)</f>
        <v>681974</v>
      </c>
      <c r="H891" s="2">
        <f>VLOOKUP(D891,'2018_commission_structure-Start'!$A$21:$I$24,9,FALSE)</f>
        <v>750000</v>
      </c>
      <c r="I891" s="6">
        <f t="shared" si="94"/>
        <v>937500</v>
      </c>
      <c r="J891" s="9">
        <f t="shared" si="95"/>
        <v>1125000</v>
      </c>
      <c r="K891" s="9">
        <f t="shared" si="96"/>
        <v>1500000</v>
      </c>
      <c r="L891" s="8">
        <f t="shared" si="91"/>
        <v>0.9092986666666667</v>
      </c>
      <c r="M891" t="str">
        <f t="shared" si="92"/>
        <v>0-100%</v>
      </c>
      <c r="N891" s="6">
        <f>MIN(H891,G891)*INDEX('2018_commission_structure-Start'!$A$21:$I$24,MATCH(calcs!$D891,'2018_commission_structure-Start'!$A$21:$A$24,0),MATCH(calcs!N$1,'2018_commission_structure-Start'!$A$21:$I$21,0))</f>
        <v>102296.09999999999</v>
      </c>
      <c r="O891" s="2">
        <f>IF($G891&gt;H891,MIN($G891-H891,I891-H891)*INDEX('2018_commission_structure-Start'!$A$21:$I$24,MATCH(calcs!$D891,'2018_commission_structure-Start'!$A$21:$A$24,0),MATCH(calcs!O$1,'2018_commission_structure-Start'!$A$21:$I$21,0)),0)</f>
        <v>0</v>
      </c>
      <c r="P891" s="2">
        <f>IF($G891&gt;I891,MIN($G891-I891,J891-I891)*INDEX('2018_commission_structure-Start'!$A$21:$I$24,MATCH(calcs!$D891,'2018_commission_structure-Start'!$A$21:$A$24,0),MATCH(calcs!P$1,'2018_commission_structure-Start'!$A$21:$I$21,0)),0)</f>
        <v>0</v>
      </c>
      <c r="Q891" s="2">
        <f>IF($G891&gt;J891,MIN($G891-J891,K891-J891)*INDEX('2018_commission_structure-Start'!$A$21:$I$24,MATCH(calcs!$D891,'2018_commission_structure-Start'!$A$21:$A$24,0),MATCH(calcs!Q$1,'2018_commission_structure-Start'!$A$21:$I$21,0)),0)</f>
        <v>0</v>
      </c>
      <c r="R891" s="6">
        <f>IF(G891&gt;K891,(G891-K891)*INDEX('2018_commission_structure-Start'!$A$21:$I$24,MATCH(calcs!$D891,'2018_commission_structure-Start'!$A$21:$A$24,0),MATCH(calcs!R$1,'2018_commission_structure-Start'!$A$21:$I$21,0)),0)</f>
        <v>0</v>
      </c>
      <c r="S891" s="6">
        <f t="shared" si="97"/>
        <v>102296.09999999999</v>
      </c>
      <c r="T891" s="6">
        <f t="shared" si="93"/>
        <v>187679.09999999998</v>
      </c>
    </row>
    <row r="892" spans="1:20" x14ac:dyDescent="0.3">
      <c r="A892">
        <v>7251959615</v>
      </c>
      <c r="B892" t="s">
        <v>1725</v>
      </c>
      <c r="C892" t="s">
        <v>1726</v>
      </c>
      <c r="D892" t="s">
        <v>7</v>
      </c>
      <c r="E892" s="2">
        <v>42095</v>
      </c>
      <c r="F892">
        <f>COUNTIF(deals_closed!D:D,base_salary!A892)</f>
        <v>18</v>
      </c>
      <c r="G892" s="2">
        <f>SUMIF(deals_closed!D:D,calcs!A892,deals_closed!C:C)</f>
        <v>646520</v>
      </c>
      <c r="H892" s="2">
        <f>VLOOKUP(D892,'2018_commission_structure-Start'!$A$21:$I$24,9,FALSE)</f>
        <v>500000</v>
      </c>
      <c r="I892" s="6">
        <f t="shared" si="94"/>
        <v>625000</v>
      </c>
      <c r="J892" s="9">
        <f t="shared" si="95"/>
        <v>750000</v>
      </c>
      <c r="K892" s="9">
        <f t="shared" si="96"/>
        <v>1000000</v>
      </c>
      <c r="L892" s="8">
        <f t="shared" si="91"/>
        <v>1.29304</v>
      </c>
      <c r="M892" t="str">
        <f t="shared" si="92"/>
        <v>125-150%</v>
      </c>
      <c r="N892" s="6">
        <f>MIN(H892,G892)*INDEX('2018_commission_structure-Start'!$A$21:$I$24,MATCH(calcs!$D892,'2018_commission_structure-Start'!$A$21:$A$24,0),MATCH(calcs!N$1,'2018_commission_structure-Start'!$A$21:$I$21,0))</f>
        <v>50000</v>
      </c>
      <c r="O892" s="2">
        <f>IF($G892&gt;H892,MIN($G892-H892,I892-H892)*INDEX('2018_commission_structure-Start'!$A$21:$I$24,MATCH(calcs!$D892,'2018_commission_structure-Start'!$A$21:$A$24,0),MATCH(calcs!O$1,'2018_commission_structure-Start'!$A$21:$I$21,0)),0)</f>
        <v>18750</v>
      </c>
      <c r="P892" s="2">
        <f>IF($G892&gt;I892,MIN($G892-I892,J892-I892)*INDEX('2018_commission_structure-Start'!$A$21:$I$24,MATCH(calcs!$D892,'2018_commission_structure-Start'!$A$21:$A$24,0),MATCH(calcs!P$1,'2018_commission_structure-Start'!$A$21:$I$21,0)),0)</f>
        <v>3873.6</v>
      </c>
      <c r="Q892" s="2">
        <f>IF($G892&gt;J892,MIN($G892-J892,K892-J892)*INDEX('2018_commission_structure-Start'!$A$21:$I$24,MATCH(calcs!$D892,'2018_commission_structure-Start'!$A$21:$A$24,0),MATCH(calcs!Q$1,'2018_commission_structure-Start'!$A$21:$I$21,0)),0)</f>
        <v>0</v>
      </c>
      <c r="R892" s="6">
        <f>IF(G892&gt;K892,(G892-K892)*INDEX('2018_commission_structure-Start'!$A$21:$I$24,MATCH(calcs!$D892,'2018_commission_structure-Start'!$A$21:$A$24,0),MATCH(calcs!R$1,'2018_commission_structure-Start'!$A$21:$I$21,0)),0)</f>
        <v>0</v>
      </c>
      <c r="S892" s="6">
        <f t="shared" si="97"/>
        <v>72623.600000000006</v>
      </c>
      <c r="T892" s="6">
        <f t="shared" si="93"/>
        <v>114718.6</v>
      </c>
    </row>
    <row r="893" spans="1:20" x14ac:dyDescent="0.3">
      <c r="A893">
        <v>1592980554</v>
      </c>
      <c r="B893" t="s">
        <v>1263</v>
      </c>
      <c r="C893" t="s">
        <v>1727</v>
      </c>
      <c r="D893" t="s">
        <v>10</v>
      </c>
      <c r="E893" s="2">
        <v>118429</v>
      </c>
      <c r="F893">
        <f>COUNTIF(deals_closed!D:D,base_salary!A893)</f>
        <v>23</v>
      </c>
      <c r="G893" s="2">
        <f>SUMIF(deals_closed!D:D,calcs!A893,deals_closed!C:C)</f>
        <v>916079</v>
      </c>
      <c r="H893" s="2">
        <f>VLOOKUP(D893,'2018_commission_structure-Start'!$A$21:$I$24,9,FALSE)</f>
        <v>750000</v>
      </c>
      <c r="I893" s="6">
        <f t="shared" si="94"/>
        <v>937500</v>
      </c>
      <c r="J893" s="9">
        <f t="shared" si="95"/>
        <v>1125000</v>
      </c>
      <c r="K893" s="9">
        <f t="shared" si="96"/>
        <v>1500000</v>
      </c>
      <c r="L893" s="8">
        <f t="shared" si="91"/>
        <v>1.2214386666666666</v>
      </c>
      <c r="M893" t="str">
        <f t="shared" si="92"/>
        <v>100-125%</v>
      </c>
      <c r="N893" s="6">
        <f>MIN(H893,G893)*INDEX('2018_commission_structure-Start'!$A$21:$I$24,MATCH(calcs!$D893,'2018_commission_structure-Start'!$A$21:$A$24,0),MATCH(calcs!N$1,'2018_commission_structure-Start'!$A$21:$I$21,0))</f>
        <v>112500</v>
      </c>
      <c r="O893" s="2">
        <f>IF($G893&gt;H893,MIN($G893-H893,I893-H893)*INDEX('2018_commission_structure-Start'!$A$21:$I$24,MATCH(calcs!$D893,'2018_commission_structure-Start'!$A$21:$A$24,0),MATCH(calcs!O$1,'2018_commission_structure-Start'!$A$21:$I$21,0)),0)</f>
        <v>31555.010000000002</v>
      </c>
      <c r="P893" s="2">
        <f>IF($G893&gt;I893,MIN($G893-I893,J893-I893)*INDEX('2018_commission_structure-Start'!$A$21:$I$24,MATCH(calcs!$D893,'2018_commission_structure-Start'!$A$21:$A$24,0),MATCH(calcs!P$1,'2018_commission_structure-Start'!$A$21:$I$21,0)),0)</f>
        <v>0</v>
      </c>
      <c r="Q893" s="2">
        <f>IF($G893&gt;J893,MIN($G893-J893,K893-J893)*INDEX('2018_commission_structure-Start'!$A$21:$I$24,MATCH(calcs!$D893,'2018_commission_structure-Start'!$A$21:$A$24,0),MATCH(calcs!Q$1,'2018_commission_structure-Start'!$A$21:$I$21,0)),0)</f>
        <v>0</v>
      </c>
      <c r="R893" s="6">
        <f>IF(G893&gt;K893,(G893-K893)*INDEX('2018_commission_structure-Start'!$A$21:$I$24,MATCH(calcs!$D893,'2018_commission_structure-Start'!$A$21:$A$24,0),MATCH(calcs!R$1,'2018_commission_structure-Start'!$A$21:$I$21,0)),0)</f>
        <v>0</v>
      </c>
      <c r="S893" s="6">
        <f t="shared" si="97"/>
        <v>144055.01</v>
      </c>
      <c r="T893" s="6">
        <f t="shared" si="93"/>
        <v>262484.01</v>
      </c>
    </row>
    <row r="894" spans="1:20" x14ac:dyDescent="0.3">
      <c r="A894">
        <v>5499856877</v>
      </c>
      <c r="B894" t="s">
        <v>1728</v>
      </c>
      <c r="C894" t="s">
        <v>1729</v>
      </c>
      <c r="D894" t="s">
        <v>29</v>
      </c>
      <c r="E894" s="2">
        <v>77267</v>
      </c>
      <c r="F894">
        <f>COUNTIF(deals_closed!D:D,base_salary!A894)</f>
        <v>13</v>
      </c>
      <c r="G894" s="2">
        <f>SUMIF(deals_closed!D:D,calcs!A894,deals_closed!C:C)</f>
        <v>475164</v>
      </c>
      <c r="H894" s="2">
        <f>VLOOKUP(D894,'2018_commission_structure-Start'!$A$21:$I$24,9,FALSE)</f>
        <v>600000</v>
      </c>
      <c r="I894" s="6">
        <f t="shared" si="94"/>
        <v>750000</v>
      </c>
      <c r="J894" s="9">
        <f t="shared" si="95"/>
        <v>900000</v>
      </c>
      <c r="K894" s="9">
        <f t="shared" si="96"/>
        <v>1200000</v>
      </c>
      <c r="L894" s="8">
        <f t="shared" si="91"/>
        <v>0.79193999999999998</v>
      </c>
      <c r="M894" t="str">
        <f t="shared" si="92"/>
        <v>0-100%</v>
      </c>
      <c r="N894" s="6">
        <f>MIN(H894,G894)*INDEX('2018_commission_structure-Start'!$A$21:$I$24,MATCH(calcs!$D894,'2018_commission_structure-Start'!$A$21:$A$24,0),MATCH(calcs!N$1,'2018_commission_structure-Start'!$A$21:$I$21,0))</f>
        <v>61771.32</v>
      </c>
      <c r="O894" s="2">
        <f>IF($G894&gt;H894,MIN($G894-H894,I894-H894)*INDEX('2018_commission_structure-Start'!$A$21:$I$24,MATCH(calcs!$D894,'2018_commission_structure-Start'!$A$21:$A$24,0),MATCH(calcs!O$1,'2018_commission_structure-Start'!$A$21:$I$21,0)),0)</f>
        <v>0</v>
      </c>
      <c r="P894" s="2">
        <f>IF($G894&gt;I894,MIN($G894-I894,J894-I894)*INDEX('2018_commission_structure-Start'!$A$21:$I$24,MATCH(calcs!$D894,'2018_commission_structure-Start'!$A$21:$A$24,0),MATCH(calcs!P$1,'2018_commission_structure-Start'!$A$21:$I$21,0)),0)</f>
        <v>0</v>
      </c>
      <c r="Q894" s="2">
        <f>IF($G894&gt;J894,MIN($G894-J894,K894-J894)*INDEX('2018_commission_structure-Start'!$A$21:$I$24,MATCH(calcs!$D894,'2018_commission_structure-Start'!$A$21:$A$24,0),MATCH(calcs!Q$1,'2018_commission_structure-Start'!$A$21:$I$21,0)),0)</f>
        <v>0</v>
      </c>
      <c r="R894" s="6">
        <f>IF(G894&gt;K894,(G894-K894)*INDEX('2018_commission_structure-Start'!$A$21:$I$24,MATCH(calcs!$D894,'2018_commission_structure-Start'!$A$21:$A$24,0),MATCH(calcs!R$1,'2018_commission_structure-Start'!$A$21:$I$21,0)),0)</f>
        <v>0</v>
      </c>
      <c r="S894" s="6">
        <f t="shared" si="97"/>
        <v>61771.32</v>
      </c>
      <c r="T894" s="6">
        <f t="shared" si="93"/>
        <v>139038.32</v>
      </c>
    </row>
    <row r="895" spans="1:20" x14ac:dyDescent="0.3">
      <c r="A895">
        <v>5244119095</v>
      </c>
      <c r="B895" t="s">
        <v>1106</v>
      </c>
      <c r="C895" t="s">
        <v>496</v>
      </c>
      <c r="D895" t="s">
        <v>7</v>
      </c>
      <c r="E895" s="2">
        <v>53456</v>
      </c>
      <c r="F895">
        <f>COUNTIF(deals_closed!D:D,base_salary!A895)</f>
        <v>25</v>
      </c>
      <c r="G895" s="2">
        <f>SUMIF(deals_closed!D:D,calcs!A895,deals_closed!C:C)</f>
        <v>876577</v>
      </c>
      <c r="H895" s="2">
        <f>VLOOKUP(D895,'2018_commission_structure-Start'!$A$21:$I$24,9,FALSE)</f>
        <v>500000</v>
      </c>
      <c r="I895" s="6">
        <f t="shared" si="94"/>
        <v>625000</v>
      </c>
      <c r="J895" s="9">
        <f t="shared" si="95"/>
        <v>750000</v>
      </c>
      <c r="K895" s="9">
        <f t="shared" si="96"/>
        <v>1000000</v>
      </c>
      <c r="L895" s="8">
        <f t="shared" si="91"/>
        <v>1.7531540000000001</v>
      </c>
      <c r="M895" t="str">
        <f t="shared" si="92"/>
        <v>150-200%</v>
      </c>
      <c r="N895" s="6">
        <f>MIN(H895,G895)*INDEX('2018_commission_structure-Start'!$A$21:$I$24,MATCH(calcs!$D895,'2018_commission_structure-Start'!$A$21:$A$24,0),MATCH(calcs!N$1,'2018_commission_structure-Start'!$A$21:$I$21,0))</f>
        <v>50000</v>
      </c>
      <c r="O895" s="2">
        <f>IF($G895&gt;H895,MIN($G895-H895,I895-H895)*INDEX('2018_commission_structure-Start'!$A$21:$I$24,MATCH(calcs!$D895,'2018_commission_structure-Start'!$A$21:$A$24,0),MATCH(calcs!O$1,'2018_commission_structure-Start'!$A$21:$I$21,0)),0)</f>
        <v>18750</v>
      </c>
      <c r="P895" s="2">
        <f>IF($G895&gt;I895,MIN($G895-I895,J895-I895)*INDEX('2018_commission_structure-Start'!$A$21:$I$24,MATCH(calcs!$D895,'2018_commission_structure-Start'!$A$21:$A$24,0),MATCH(calcs!P$1,'2018_commission_structure-Start'!$A$21:$I$21,0)),0)</f>
        <v>22500</v>
      </c>
      <c r="Q895" s="2">
        <f>IF($G895&gt;J895,MIN($G895-J895,K895-J895)*INDEX('2018_commission_structure-Start'!$A$21:$I$24,MATCH(calcs!$D895,'2018_commission_structure-Start'!$A$21:$A$24,0),MATCH(calcs!Q$1,'2018_commission_structure-Start'!$A$21:$I$21,0)),0)</f>
        <v>27846.94</v>
      </c>
      <c r="R895" s="6">
        <f>IF(G895&gt;K895,(G895-K895)*INDEX('2018_commission_structure-Start'!$A$21:$I$24,MATCH(calcs!$D895,'2018_commission_structure-Start'!$A$21:$A$24,0),MATCH(calcs!R$1,'2018_commission_structure-Start'!$A$21:$I$21,0)),0)</f>
        <v>0</v>
      </c>
      <c r="S895" s="6">
        <f t="shared" si="97"/>
        <v>119096.94</v>
      </c>
      <c r="T895" s="6">
        <f t="shared" si="93"/>
        <v>172552.94</v>
      </c>
    </row>
    <row r="896" spans="1:20" x14ac:dyDescent="0.3">
      <c r="A896">
        <v>556704134</v>
      </c>
      <c r="B896" t="s">
        <v>1730</v>
      </c>
      <c r="C896" t="s">
        <v>1731</v>
      </c>
      <c r="D896" t="s">
        <v>29</v>
      </c>
      <c r="E896" s="2">
        <v>71238</v>
      </c>
      <c r="F896">
        <f>COUNTIF(deals_closed!D:D,base_salary!A896)</f>
        <v>21</v>
      </c>
      <c r="G896" s="2">
        <f>SUMIF(deals_closed!D:D,calcs!A896,deals_closed!C:C)</f>
        <v>713761</v>
      </c>
      <c r="H896" s="2">
        <f>VLOOKUP(D896,'2018_commission_structure-Start'!$A$21:$I$24,9,FALSE)</f>
        <v>600000</v>
      </c>
      <c r="I896" s="6">
        <f t="shared" si="94"/>
        <v>750000</v>
      </c>
      <c r="J896" s="9">
        <f t="shared" si="95"/>
        <v>900000</v>
      </c>
      <c r="K896" s="9">
        <f t="shared" si="96"/>
        <v>1200000</v>
      </c>
      <c r="L896" s="8">
        <f t="shared" si="91"/>
        <v>1.1896016666666667</v>
      </c>
      <c r="M896" t="str">
        <f t="shared" si="92"/>
        <v>100-125%</v>
      </c>
      <c r="N896" s="6">
        <f>MIN(H896,G896)*INDEX('2018_commission_structure-Start'!$A$21:$I$24,MATCH(calcs!$D896,'2018_commission_structure-Start'!$A$21:$A$24,0),MATCH(calcs!N$1,'2018_commission_structure-Start'!$A$21:$I$21,0))</f>
        <v>78000</v>
      </c>
      <c r="O896" s="2">
        <f>IF($G896&gt;H896,MIN($G896-H896,I896-H896)*INDEX('2018_commission_structure-Start'!$A$21:$I$24,MATCH(calcs!$D896,'2018_commission_structure-Start'!$A$21:$A$24,0),MATCH(calcs!O$1,'2018_commission_structure-Start'!$A$21:$I$21,0)),0)</f>
        <v>19339.370000000003</v>
      </c>
      <c r="P896" s="2">
        <f>IF($G896&gt;I896,MIN($G896-I896,J896-I896)*INDEX('2018_commission_structure-Start'!$A$21:$I$24,MATCH(calcs!$D896,'2018_commission_structure-Start'!$A$21:$A$24,0),MATCH(calcs!P$1,'2018_commission_structure-Start'!$A$21:$I$21,0)),0)</f>
        <v>0</v>
      </c>
      <c r="Q896" s="2">
        <f>IF($G896&gt;J896,MIN($G896-J896,K896-J896)*INDEX('2018_commission_structure-Start'!$A$21:$I$24,MATCH(calcs!$D896,'2018_commission_structure-Start'!$A$21:$A$24,0),MATCH(calcs!Q$1,'2018_commission_structure-Start'!$A$21:$I$21,0)),0)</f>
        <v>0</v>
      </c>
      <c r="R896" s="6">
        <f>IF(G896&gt;K896,(G896-K896)*INDEX('2018_commission_structure-Start'!$A$21:$I$24,MATCH(calcs!$D896,'2018_commission_structure-Start'!$A$21:$A$24,0),MATCH(calcs!R$1,'2018_commission_structure-Start'!$A$21:$I$21,0)),0)</f>
        <v>0</v>
      </c>
      <c r="S896" s="6">
        <f t="shared" si="97"/>
        <v>97339.37</v>
      </c>
      <c r="T896" s="6">
        <f t="shared" si="93"/>
        <v>168577.37</v>
      </c>
    </row>
    <row r="897" spans="1:20" x14ac:dyDescent="0.3">
      <c r="A897">
        <v>3075132195</v>
      </c>
      <c r="B897" t="s">
        <v>1732</v>
      </c>
      <c r="C897" t="s">
        <v>1733</v>
      </c>
      <c r="D897" t="s">
        <v>7</v>
      </c>
      <c r="E897" s="2">
        <v>43870</v>
      </c>
      <c r="F897">
        <f>COUNTIF(deals_closed!D:D,base_salary!A897)</f>
        <v>15</v>
      </c>
      <c r="G897" s="2">
        <f>SUMIF(deals_closed!D:D,calcs!A897,deals_closed!C:C)</f>
        <v>439483</v>
      </c>
      <c r="H897" s="2">
        <f>VLOOKUP(D897,'2018_commission_structure-Start'!$A$21:$I$24,9,FALSE)</f>
        <v>500000</v>
      </c>
      <c r="I897" s="6">
        <f t="shared" si="94"/>
        <v>625000</v>
      </c>
      <c r="J897" s="9">
        <f t="shared" si="95"/>
        <v>750000</v>
      </c>
      <c r="K897" s="9">
        <f t="shared" si="96"/>
        <v>1000000</v>
      </c>
      <c r="L897" s="8">
        <f t="shared" si="91"/>
        <v>0.87896600000000003</v>
      </c>
      <c r="M897" t="str">
        <f t="shared" si="92"/>
        <v>0-100%</v>
      </c>
      <c r="N897" s="6">
        <f>MIN(H897,G897)*INDEX('2018_commission_structure-Start'!$A$21:$I$24,MATCH(calcs!$D897,'2018_commission_structure-Start'!$A$21:$A$24,0),MATCH(calcs!N$1,'2018_commission_structure-Start'!$A$21:$I$21,0))</f>
        <v>43948.3</v>
      </c>
      <c r="O897" s="2">
        <f>IF($G897&gt;H897,MIN($G897-H897,I897-H897)*INDEX('2018_commission_structure-Start'!$A$21:$I$24,MATCH(calcs!$D897,'2018_commission_structure-Start'!$A$21:$A$24,0),MATCH(calcs!O$1,'2018_commission_structure-Start'!$A$21:$I$21,0)),0)</f>
        <v>0</v>
      </c>
      <c r="P897" s="2">
        <f>IF($G897&gt;I897,MIN($G897-I897,J897-I897)*INDEX('2018_commission_structure-Start'!$A$21:$I$24,MATCH(calcs!$D897,'2018_commission_structure-Start'!$A$21:$A$24,0),MATCH(calcs!P$1,'2018_commission_structure-Start'!$A$21:$I$21,0)),0)</f>
        <v>0</v>
      </c>
      <c r="Q897" s="2">
        <f>IF($G897&gt;J897,MIN($G897-J897,K897-J897)*INDEX('2018_commission_structure-Start'!$A$21:$I$24,MATCH(calcs!$D897,'2018_commission_structure-Start'!$A$21:$A$24,0),MATCH(calcs!Q$1,'2018_commission_structure-Start'!$A$21:$I$21,0)),0)</f>
        <v>0</v>
      </c>
      <c r="R897" s="6">
        <f>IF(G897&gt;K897,(G897-K897)*INDEX('2018_commission_structure-Start'!$A$21:$I$24,MATCH(calcs!$D897,'2018_commission_structure-Start'!$A$21:$A$24,0),MATCH(calcs!R$1,'2018_commission_structure-Start'!$A$21:$I$21,0)),0)</f>
        <v>0</v>
      </c>
      <c r="S897" s="6">
        <f t="shared" si="97"/>
        <v>43948.3</v>
      </c>
      <c r="T897" s="6">
        <f t="shared" si="93"/>
        <v>87818.3</v>
      </c>
    </row>
    <row r="898" spans="1:20" x14ac:dyDescent="0.3">
      <c r="A898">
        <v>8501525324</v>
      </c>
      <c r="B898" t="s">
        <v>523</v>
      </c>
      <c r="C898" t="s">
        <v>1734</v>
      </c>
      <c r="D898" t="s">
        <v>10</v>
      </c>
      <c r="E898" s="2">
        <v>92754</v>
      </c>
      <c r="F898">
        <f>COUNTIF(deals_closed!D:D,base_salary!A898)</f>
        <v>26</v>
      </c>
      <c r="G898" s="2">
        <f>SUMIF(deals_closed!D:D,calcs!A898,deals_closed!C:C)</f>
        <v>916479</v>
      </c>
      <c r="H898" s="2">
        <f>VLOOKUP(D898,'2018_commission_structure-Start'!$A$21:$I$24,9,FALSE)</f>
        <v>750000</v>
      </c>
      <c r="I898" s="6">
        <f t="shared" si="94"/>
        <v>937500</v>
      </c>
      <c r="J898" s="9">
        <f t="shared" si="95"/>
        <v>1125000</v>
      </c>
      <c r="K898" s="9">
        <f t="shared" si="96"/>
        <v>1500000</v>
      </c>
      <c r="L898" s="8">
        <f t="shared" ref="L898:L961" si="98">G898/H898</f>
        <v>1.2219720000000001</v>
      </c>
      <c r="M898" t="str">
        <f t="shared" ref="M898:M961" si="99">IF(L898&lt;=1,"0-100%",IF(L898&lt;=1.25,"100-125%",IF(L898&lt;=1.5,"125-150%",IF(L898&lt;=2,"150-200%","&gt;200%"))))</f>
        <v>100-125%</v>
      </c>
      <c r="N898" s="6">
        <f>MIN(H898,G898)*INDEX('2018_commission_structure-Start'!$A$21:$I$24,MATCH(calcs!$D898,'2018_commission_structure-Start'!$A$21:$A$24,0),MATCH(calcs!N$1,'2018_commission_structure-Start'!$A$21:$I$21,0))</f>
        <v>112500</v>
      </c>
      <c r="O898" s="2">
        <f>IF($G898&gt;H898,MIN($G898-H898,I898-H898)*INDEX('2018_commission_structure-Start'!$A$21:$I$24,MATCH(calcs!$D898,'2018_commission_structure-Start'!$A$21:$A$24,0),MATCH(calcs!O$1,'2018_commission_structure-Start'!$A$21:$I$21,0)),0)</f>
        <v>31631.010000000002</v>
      </c>
      <c r="P898" s="2">
        <f>IF($G898&gt;I898,MIN($G898-I898,J898-I898)*INDEX('2018_commission_structure-Start'!$A$21:$I$24,MATCH(calcs!$D898,'2018_commission_structure-Start'!$A$21:$A$24,0),MATCH(calcs!P$1,'2018_commission_structure-Start'!$A$21:$I$21,0)),0)</f>
        <v>0</v>
      </c>
      <c r="Q898" s="2">
        <f>IF($G898&gt;J898,MIN($G898-J898,K898-J898)*INDEX('2018_commission_structure-Start'!$A$21:$I$24,MATCH(calcs!$D898,'2018_commission_structure-Start'!$A$21:$A$24,0),MATCH(calcs!Q$1,'2018_commission_structure-Start'!$A$21:$I$21,0)),0)</f>
        <v>0</v>
      </c>
      <c r="R898" s="6">
        <f>IF(G898&gt;K898,(G898-K898)*INDEX('2018_commission_structure-Start'!$A$21:$I$24,MATCH(calcs!$D898,'2018_commission_structure-Start'!$A$21:$A$24,0),MATCH(calcs!R$1,'2018_commission_structure-Start'!$A$21:$I$21,0)),0)</f>
        <v>0</v>
      </c>
      <c r="S898" s="6">
        <f t="shared" si="97"/>
        <v>144131.01</v>
      </c>
      <c r="T898" s="6">
        <f t="shared" ref="T898:T961" si="100">S898+E898</f>
        <v>236885.01</v>
      </c>
    </row>
    <row r="899" spans="1:20" x14ac:dyDescent="0.3">
      <c r="A899">
        <v>6819596901</v>
      </c>
      <c r="B899" t="s">
        <v>1735</v>
      </c>
      <c r="C899" t="s">
        <v>1736</v>
      </c>
      <c r="D899" t="s">
        <v>10</v>
      </c>
      <c r="E899" s="2">
        <v>118207</v>
      </c>
      <c r="F899">
        <f>COUNTIF(deals_closed!D:D,base_salary!A899)</f>
        <v>23</v>
      </c>
      <c r="G899" s="2">
        <f>SUMIF(deals_closed!D:D,calcs!A899,deals_closed!C:C)</f>
        <v>739933</v>
      </c>
      <c r="H899" s="2">
        <f>VLOOKUP(D899,'2018_commission_structure-Start'!$A$21:$I$24,9,FALSE)</f>
        <v>750000</v>
      </c>
      <c r="I899" s="6">
        <f t="shared" ref="I899:I962" si="101">H899*1.25</f>
        <v>937500</v>
      </c>
      <c r="J899" s="9">
        <f t="shared" ref="J899:J962" si="102">H899*1.5</f>
        <v>1125000</v>
      </c>
      <c r="K899" s="9">
        <f t="shared" ref="K899:K962" si="103">H899*2</f>
        <v>1500000</v>
      </c>
      <c r="L899" s="8">
        <f t="shared" si="98"/>
        <v>0.98657733333333331</v>
      </c>
      <c r="M899" t="str">
        <f t="shared" si="99"/>
        <v>0-100%</v>
      </c>
      <c r="N899" s="6">
        <f>MIN(H899,G899)*INDEX('2018_commission_structure-Start'!$A$21:$I$24,MATCH(calcs!$D899,'2018_commission_structure-Start'!$A$21:$A$24,0),MATCH(calcs!N$1,'2018_commission_structure-Start'!$A$21:$I$21,0))</f>
        <v>110989.95</v>
      </c>
      <c r="O899" s="2">
        <f>IF($G899&gt;H899,MIN($G899-H899,I899-H899)*INDEX('2018_commission_structure-Start'!$A$21:$I$24,MATCH(calcs!$D899,'2018_commission_structure-Start'!$A$21:$A$24,0),MATCH(calcs!O$1,'2018_commission_structure-Start'!$A$21:$I$21,0)),0)</f>
        <v>0</v>
      </c>
      <c r="P899" s="2">
        <f>IF($G899&gt;I899,MIN($G899-I899,J899-I899)*INDEX('2018_commission_structure-Start'!$A$21:$I$24,MATCH(calcs!$D899,'2018_commission_structure-Start'!$A$21:$A$24,0),MATCH(calcs!P$1,'2018_commission_structure-Start'!$A$21:$I$21,0)),0)</f>
        <v>0</v>
      </c>
      <c r="Q899" s="2">
        <f>IF($G899&gt;J899,MIN($G899-J899,K899-J899)*INDEX('2018_commission_structure-Start'!$A$21:$I$24,MATCH(calcs!$D899,'2018_commission_structure-Start'!$A$21:$A$24,0),MATCH(calcs!Q$1,'2018_commission_structure-Start'!$A$21:$I$21,0)),0)</f>
        <v>0</v>
      </c>
      <c r="R899" s="6">
        <f>IF(G899&gt;K899,(G899-K899)*INDEX('2018_commission_structure-Start'!$A$21:$I$24,MATCH(calcs!$D899,'2018_commission_structure-Start'!$A$21:$A$24,0),MATCH(calcs!R$1,'2018_commission_structure-Start'!$A$21:$I$21,0)),0)</f>
        <v>0</v>
      </c>
      <c r="S899" s="6">
        <f t="shared" ref="S899:S962" si="104">SUM(N899:R899)</f>
        <v>110989.95</v>
      </c>
      <c r="T899" s="6">
        <f t="shared" si="100"/>
        <v>229196.95</v>
      </c>
    </row>
    <row r="900" spans="1:20" x14ac:dyDescent="0.3">
      <c r="A900">
        <v>8841637323</v>
      </c>
      <c r="B900" t="s">
        <v>1737</v>
      </c>
      <c r="C900" t="s">
        <v>1738</v>
      </c>
      <c r="D900" t="s">
        <v>7</v>
      </c>
      <c r="E900" s="2">
        <v>40631</v>
      </c>
      <c r="F900">
        <f>COUNTIF(deals_closed!D:D,base_salary!A900)</f>
        <v>11</v>
      </c>
      <c r="G900" s="2">
        <f>SUMIF(deals_closed!D:D,calcs!A900,deals_closed!C:C)</f>
        <v>371993</v>
      </c>
      <c r="H900" s="2">
        <f>VLOOKUP(D900,'2018_commission_structure-Start'!$A$21:$I$24,9,FALSE)</f>
        <v>500000</v>
      </c>
      <c r="I900" s="6">
        <f t="shared" si="101"/>
        <v>625000</v>
      </c>
      <c r="J900" s="9">
        <f t="shared" si="102"/>
        <v>750000</v>
      </c>
      <c r="K900" s="9">
        <f t="shared" si="103"/>
        <v>1000000</v>
      </c>
      <c r="L900" s="8">
        <f t="shared" si="98"/>
        <v>0.74398600000000004</v>
      </c>
      <c r="M900" t="str">
        <f t="shared" si="99"/>
        <v>0-100%</v>
      </c>
      <c r="N900" s="6">
        <f>MIN(H900,G900)*INDEX('2018_commission_structure-Start'!$A$21:$I$24,MATCH(calcs!$D900,'2018_commission_structure-Start'!$A$21:$A$24,0),MATCH(calcs!N$1,'2018_commission_structure-Start'!$A$21:$I$21,0))</f>
        <v>37199.300000000003</v>
      </c>
      <c r="O900" s="2">
        <f>IF($G900&gt;H900,MIN($G900-H900,I900-H900)*INDEX('2018_commission_structure-Start'!$A$21:$I$24,MATCH(calcs!$D900,'2018_commission_structure-Start'!$A$21:$A$24,0),MATCH(calcs!O$1,'2018_commission_structure-Start'!$A$21:$I$21,0)),0)</f>
        <v>0</v>
      </c>
      <c r="P900" s="2">
        <f>IF($G900&gt;I900,MIN($G900-I900,J900-I900)*INDEX('2018_commission_structure-Start'!$A$21:$I$24,MATCH(calcs!$D900,'2018_commission_structure-Start'!$A$21:$A$24,0),MATCH(calcs!P$1,'2018_commission_structure-Start'!$A$21:$I$21,0)),0)</f>
        <v>0</v>
      </c>
      <c r="Q900" s="2">
        <f>IF($G900&gt;J900,MIN($G900-J900,K900-J900)*INDEX('2018_commission_structure-Start'!$A$21:$I$24,MATCH(calcs!$D900,'2018_commission_structure-Start'!$A$21:$A$24,0),MATCH(calcs!Q$1,'2018_commission_structure-Start'!$A$21:$I$21,0)),0)</f>
        <v>0</v>
      </c>
      <c r="R900" s="6">
        <f>IF(G900&gt;K900,(G900-K900)*INDEX('2018_commission_structure-Start'!$A$21:$I$24,MATCH(calcs!$D900,'2018_commission_structure-Start'!$A$21:$A$24,0),MATCH(calcs!R$1,'2018_commission_structure-Start'!$A$21:$I$21,0)),0)</f>
        <v>0</v>
      </c>
      <c r="S900" s="6">
        <f t="shared" si="104"/>
        <v>37199.300000000003</v>
      </c>
      <c r="T900" s="6">
        <f t="shared" si="100"/>
        <v>77830.3</v>
      </c>
    </row>
    <row r="901" spans="1:20" x14ac:dyDescent="0.3">
      <c r="A901">
        <v>8254304106</v>
      </c>
      <c r="B901" t="s">
        <v>1739</v>
      </c>
      <c r="C901" t="s">
        <v>1740</v>
      </c>
      <c r="D901" t="s">
        <v>29</v>
      </c>
      <c r="E901" s="2">
        <v>71687</v>
      </c>
      <c r="F901">
        <f>COUNTIF(deals_closed!D:D,base_salary!A901)</f>
        <v>17</v>
      </c>
      <c r="G901" s="2">
        <f>SUMIF(deals_closed!D:D,calcs!A901,deals_closed!C:C)</f>
        <v>551413</v>
      </c>
      <c r="H901" s="2">
        <f>VLOOKUP(D901,'2018_commission_structure-Start'!$A$21:$I$24,9,FALSE)</f>
        <v>600000</v>
      </c>
      <c r="I901" s="6">
        <f t="shared" si="101"/>
        <v>750000</v>
      </c>
      <c r="J901" s="9">
        <f t="shared" si="102"/>
        <v>900000</v>
      </c>
      <c r="K901" s="9">
        <f t="shared" si="103"/>
        <v>1200000</v>
      </c>
      <c r="L901" s="8">
        <f t="shared" si="98"/>
        <v>0.91902166666666663</v>
      </c>
      <c r="M901" t="str">
        <f t="shared" si="99"/>
        <v>0-100%</v>
      </c>
      <c r="N901" s="6">
        <f>MIN(H901,G901)*INDEX('2018_commission_structure-Start'!$A$21:$I$24,MATCH(calcs!$D901,'2018_commission_structure-Start'!$A$21:$A$24,0),MATCH(calcs!N$1,'2018_commission_structure-Start'!$A$21:$I$21,0))</f>
        <v>71683.69</v>
      </c>
      <c r="O901" s="2">
        <f>IF($G901&gt;H901,MIN($G901-H901,I901-H901)*INDEX('2018_commission_structure-Start'!$A$21:$I$24,MATCH(calcs!$D901,'2018_commission_structure-Start'!$A$21:$A$24,0),MATCH(calcs!O$1,'2018_commission_structure-Start'!$A$21:$I$21,0)),0)</f>
        <v>0</v>
      </c>
      <c r="P901" s="2">
        <f>IF($G901&gt;I901,MIN($G901-I901,J901-I901)*INDEX('2018_commission_structure-Start'!$A$21:$I$24,MATCH(calcs!$D901,'2018_commission_structure-Start'!$A$21:$A$24,0),MATCH(calcs!P$1,'2018_commission_structure-Start'!$A$21:$I$21,0)),0)</f>
        <v>0</v>
      </c>
      <c r="Q901" s="2">
        <f>IF($G901&gt;J901,MIN($G901-J901,K901-J901)*INDEX('2018_commission_structure-Start'!$A$21:$I$24,MATCH(calcs!$D901,'2018_commission_structure-Start'!$A$21:$A$24,0),MATCH(calcs!Q$1,'2018_commission_structure-Start'!$A$21:$I$21,0)),0)</f>
        <v>0</v>
      </c>
      <c r="R901" s="6">
        <f>IF(G901&gt;K901,(G901-K901)*INDEX('2018_commission_structure-Start'!$A$21:$I$24,MATCH(calcs!$D901,'2018_commission_structure-Start'!$A$21:$A$24,0),MATCH(calcs!R$1,'2018_commission_structure-Start'!$A$21:$I$21,0)),0)</f>
        <v>0</v>
      </c>
      <c r="S901" s="6">
        <f t="shared" si="104"/>
        <v>71683.69</v>
      </c>
      <c r="T901" s="6">
        <f t="shared" si="100"/>
        <v>143370.69</v>
      </c>
    </row>
    <row r="902" spans="1:20" x14ac:dyDescent="0.3">
      <c r="A902">
        <v>1152386727</v>
      </c>
      <c r="B902" t="s">
        <v>1741</v>
      </c>
      <c r="C902" t="s">
        <v>1742</v>
      </c>
      <c r="D902" t="s">
        <v>29</v>
      </c>
      <c r="E902" s="2">
        <v>77211</v>
      </c>
      <c r="F902">
        <f>COUNTIF(deals_closed!D:D,base_salary!A902)</f>
        <v>21</v>
      </c>
      <c r="G902" s="2">
        <f>SUMIF(deals_closed!D:D,calcs!A902,deals_closed!C:C)</f>
        <v>835084</v>
      </c>
      <c r="H902" s="2">
        <f>VLOOKUP(D902,'2018_commission_structure-Start'!$A$21:$I$24,9,FALSE)</f>
        <v>600000</v>
      </c>
      <c r="I902" s="6">
        <f t="shared" si="101"/>
        <v>750000</v>
      </c>
      <c r="J902" s="9">
        <f t="shared" si="102"/>
        <v>900000</v>
      </c>
      <c r="K902" s="9">
        <f t="shared" si="103"/>
        <v>1200000</v>
      </c>
      <c r="L902" s="8">
        <f t="shared" si="98"/>
        <v>1.3918066666666666</v>
      </c>
      <c r="M902" t="str">
        <f t="shared" si="99"/>
        <v>125-150%</v>
      </c>
      <c r="N902" s="6">
        <f>MIN(H902,G902)*INDEX('2018_commission_structure-Start'!$A$21:$I$24,MATCH(calcs!$D902,'2018_commission_structure-Start'!$A$21:$A$24,0),MATCH(calcs!N$1,'2018_commission_structure-Start'!$A$21:$I$21,0))</f>
        <v>78000</v>
      </c>
      <c r="O902" s="2">
        <f>IF($G902&gt;H902,MIN($G902-H902,I902-H902)*INDEX('2018_commission_structure-Start'!$A$21:$I$24,MATCH(calcs!$D902,'2018_commission_structure-Start'!$A$21:$A$24,0),MATCH(calcs!O$1,'2018_commission_structure-Start'!$A$21:$I$21,0)),0)</f>
        <v>25500.000000000004</v>
      </c>
      <c r="P902" s="2">
        <f>IF($G902&gt;I902,MIN($G902-I902,J902-I902)*INDEX('2018_commission_structure-Start'!$A$21:$I$24,MATCH(calcs!$D902,'2018_commission_structure-Start'!$A$21:$A$24,0),MATCH(calcs!P$1,'2018_commission_structure-Start'!$A$21:$I$21,0)),0)</f>
        <v>17867.64</v>
      </c>
      <c r="Q902" s="2">
        <f>IF($G902&gt;J902,MIN($G902-J902,K902-J902)*INDEX('2018_commission_structure-Start'!$A$21:$I$24,MATCH(calcs!$D902,'2018_commission_structure-Start'!$A$21:$A$24,0),MATCH(calcs!Q$1,'2018_commission_structure-Start'!$A$21:$I$21,0)),0)</f>
        <v>0</v>
      </c>
      <c r="R902" s="6">
        <f>IF(G902&gt;K902,(G902-K902)*INDEX('2018_commission_structure-Start'!$A$21:$I$24,MATCH(calcs!$D902,'2018_commission_structure-Start'!$A$21:$A$24,0),MATCH(calcs!R$1,'2018_commission_structure-Start'!$A$21:$I$21,0)),0)</f>
        <v>0</v>
      </c>
      <c r="S902" s="6">
        <f t="shared" si="104"/>
        <v>121367.64</v>
      </c>
      <c r="T902" s="6">
        <f t="shared" si="100"/>
        <v>198578.64</v>
      </c>
    </row>
    <row r="903" spans="1:20" x14ac:dyDescent="0.3">
      <c r="A903">
        <v>304906506</v>
      </c>
      <c r="B903" t="s">
        <v>1743</v>
      </c>
      <c r="C903" t="s">
        <v>1744</v>
      </c>
      <c r="D903" t="s">
        <v>7</v>
      </c>
      <c r="E903" s="2">
        <v>64753</v>
      </c>
      <c r="F903">
        <f>COUNTIF(deals_closed!D:D,base_salary!A903)</f>
        <v>25</v>
      </c>
      <c r="G903" s="2">
        <f>SUMIF(deals_closed!D:D,calcs!A903,deals_closed!C:C)</f>
        <v>852715</v>
      </c>
      <c r="H903" s="2">
        <f>VLOOKUP(D903,'2018_commission_structure-Start'!$A$21:$I$24,9,FALSE)</f>
        <v>500000</v>
      </c>
      <c r="I903" s="6">
        <f t="shared" si="101"/>
        <v>625000</v>
      </c>
      <c r="J903" s="9">
        <f t="shared" si="102"/>
        <v>750000</v>
      </c>
      <c r="K903" s="9">
        <f t="shared" si="103"/>
        <v>1000000</v>
      </c>
      <c r="L903" s="8">
        <f t="shared" si="98"/>
        <v>1.70543</v>
      </c>
      <c r="M903" t="str">
        <f t="shared" si="99"/>
        <v>150-200%</v>
      </c>
      <c r="N903" s="6">
        <f>MIN(H903,G903)*INDEX('2018_commission_structure-Start'!$A$21:$I$24,MATCH(calcs!$D903,'2018_commission_structure-Start'!$A$21:$A$24,0),MATCH(calcs!N$1,'2018_commission_structure-Start'!$A$21:$I$21,0))</f>
        <v>50000</v>
      </c>
      <c r="O903" s="2">
        <f>IF($G903&gt;H903,MIN($G903-H903,I903-H903)*INDEX('2018_commission_structure-Start'!$A$21:$I$24,MATCH(calcs!$D903,'2018_commission_structure-Start'!$A$21:$A$24,0),MATCH(calcs!O$1,'2018_commission_structure-Start'!$A$21:$I$21,0)),0)</f>
        <v>18750</v>
      </c>
      <c r="P903" s="2">
        <f>IF($G903&gt;I903,MIN($G903-I903,J903-I903)*INDEX('2018_commission_structure-Start'!$A$21:$I$24,MATCH(calcs!$D903,'2018_commission_structure-Start'!$A$21:$A$24,0),MATCH(calcs!P$1,'2018_commission_structure-Start'!$A$21:$I$21,0)),0)</f>
        <v>22500</v>
      </c>
      <c r="Q903" s="2">
        <f>IF($G903&gt;J903,MIN($G903-J903,K903-J903)*INDEX('2018_commission_structure-Start'!$A$21:$I$24,MATCH(calcs!$D903,'2018_commission_structure-Start'!$A$21:$A$24,0),MATCH(calcs!Q$1,'2018_commission_structure-Start'!$A$21:$I$21,0)),0)</f>
        <v>22597.3</v>
      </c>
      <c r="R903" s="6">
        <f>IF(G903&gt;K903,(G903-K903)*INDEX('2018_commission_structure-Start'!$A$21:$I$24,MATCH(calcs!$D903,'2018_commission_structure-Start'!$A$21:$A$24,0),MATCH(calcs!R$1,'2018_commission_structure-Start'!$A$21:$I$21,0)),0)</f>
        <v>0</v>
      </c>
      <c r="S903" s="6">
        <f t="shared" si="104"/>
        <v>113847.3</v>
      </c>
      <c r="T903" s="6">
        <f t="shared" si="100"/>
        <v>178600.3</v>
      </c>
    </row>
    <row r="904" spans="1:20" x14ac:dyDescent="0.3">
      <c r="A904">
        <v>9207464802</v>
      </c>
      <c r="B904" t="s">
        <v>1745</v>
      </c>
      <c r="C904" t="s">
        <v>1746</v>
      </c>
      <c r="D904" t="s">
        <v>10</v>
      </c>
      <c r="E904" s="2">
        <v>109300</v>
      </c>
      <c r="F904">
        <f>COUNTIF(deals_closed!D:D,base_salary!A904)</f>
        <v>14</v>
      </c>
      <c r="G904" s="2">
        <f>SUMIF(deals_closed!D:D,calcs!A904,deals_closed!C:C)</f>
        <v>459709</v>
      </c>
      <c r="H904" s="2">
        <f>VLOOKUP(D904,'2018_commission_structure-Start'!$A$21:$I$24,9,FALSE)</f>
        <v>750000</v>
      </c>
      <c r="I904" s="6">
        <f t="shared" si="101"/>
        <v>937500</v>
      </c>
      <c r="J904" s="9">
        <f t="shared" si="102"/>
        <v>1125000</v>
      </c>
      <c r="K904" s="9">
        <f t="shared" si="103"/>
        <v>1500000</v>
      </c>
      <c r="L904" s="8">
        <f t="shared" si="98"/>
        <v>0.61294533333333334</v>
      </c>
      <c r="M904" t="str">
        <f t="shared" si="99"/>
        <v>0-100%</v>
      </c>
      <c r="N904" s="6">
        <f>MIN(H904,G904)*INDEX('2018_commission_structure-Start'!$A$21:$I$24,MATCH(calcs!$D904,'2018_commission_structure-Start'!$A$21:$A$24,0),MATCH(calcs!N$1,'2018_commission_structure-Start'!$A$21:$I$21,0))</f>
        <v>68956.349999999991</v>
      </c>
      <c r="O904" s="2">
        <f>IF($G904&gt;H904,MIN($G904-H904,I904-H904)*INDEX('2018_commission_structure-Start'!$A$21:$I$24,MATCH(calcs!$D904,'2018_commission_structure-Start'!$A$21:$A$24,0),MATCH(calcs!O$1,'2018_commission_structure-Start'!$A$21:$I$21,0)),0)</f>
        <v>0</v>
      </c>
      <c r="P904" s="2">
        <f>IF($G904&gt;I904,MIN($G904-I904,J904-I904)*INDEX('2018_commission_structure-Start'!$A$21:$I$24,MATCH(calcs!$D904,'2018_commission_structure-Start'!$A$21:$A$24,0),MATCH(calcs!P$1,'2018_commission_structure-Start'!$A$21:$I$21,0)),0)</f>
        <v>0</v>
      </c>
      <c r="Q904" s="2">
        <f>IF($G904&gt;J904,MIN($G904-J904,K904-J904)*INDEX('2018_commission_structure-Start'!$A$21:$I$24,MATCH(calcs!$D904,'2018_commission_structure-Start'!$A$21:$A$24,0),MATCH(calcs!Q$1,'2018_commission_structure-Start'!$A$21:$I$21,0)),0)</f>
        <v>0</v>
      </c>
      <c r="R904" s="6">
        <f>IF(G904&gt;K904,(G904-K904)*INDEX('2018_commission_structure-Start'!$A$21:$I$24,MATCH(calcs!$D904,'2018_commission_structure-Start'!$A$21:$A$24,0),MATCH(calcs!R$1,'2018_commission_structure-Start'!$A$21:$I$21,0)),0)</f>
        <v>0</v>
      </c>
      <c r="S904" s="6">
        <f t="shared" si="104"/>
        <v>68956.349999999991</v>
      </c>
      <c r="T904" s="6">
        <f t="shared" si="100"/>
        <v>178256.34999999998</v>
      </c>
    </row>
    <row r="905" spans="1:20" x14ac:dyDescent="0.3">
      <c r="A905">
        <v>4997183822</v>
      </c>
      <c r="B905" t="s">
        <v>1747</v>
      </c>
      <c r="C905" t="s">
        <v>1748</v>
      </c>
      <c r="D905" t="s">
        <v>29</v>
      </c>
      <c r="E905" s="2">
        <v>58138</v>
      </c>
      <c r="F905">
        <f>COUNTIF(deals_closed!D:D,base_salary!A905)</f>
        <v>20</v>
      </c>
      <c r="G905" s="2">
        <f>SUMIF(deals_closed!D:D,calcs!A905,deals_closed!C:C)</f>
        <v>607881</v>
      </c>
      <c r="H905" s="2">
        <f>VLOOKUP(D905,'2018_commission_structure-Start'!$A$21:$I$24,9,FALSE)</f>
        <v>600000</v>
      </c>
      <c r="I905" s="6">
        <f t="shared" si="101"/>
        <v>750000</v>
      </c>
      <c r="J905" s="9">
        <f t="shared" si="102"/>
        <v>900000</v>
      </c>
      <c r="K905" s="9">
        <f t="shared" si="103"/>
        <v>1200000</v>
      </c>
      <c r="L905" s="8">
        <f t="shared" si="98"/>
        <v>1.0131349999999999</v>
      </c>
      <c r="M905" t="str">
        <f t="shared" si="99"/>
        <v>100-125%</v>
      </c>
      <c r="N905" s="6">
        <f>MIN(H905,G905)*INDEX('2018_commission_structure-Start'!$A$21:$I$24,MATCH(calcs!$D905,'2018_commission_structure-Start'!$A$21:$A$24,0),MATCH(calcs!N$1,'2018_commission_structure-Start'!$A$21:$I$21,0))</f>
        <v>78000</v>
      </c>
      <c r="O905" s="2">
        <f>IF($G905&gt;H905,MIN($G905-H905,I905-H905)*INDEX('2018_commission_structure-Start'!$A$21:$I$24,MATCH(calcs!$D905,'2018_commission_structure-Start'!$A$21:$A$24,0),MATCH(calcs!O$1,'2018_commission_structure-Start'!$A$21:$I$21,0)),0)</f>
        <v>1339.7700000000002</v>
      </c>
      <c r="P905" s="2">
        <f>IF($G905&gt;I905,MIN($G905-I905,J905-I905)*INDEX('2018_commission_structure-Start'!$A$21:$I$24,MATCH(calcs!$D905,'2018_commission_structure-Start'!$A$21:$A$24,0),MATCH(calcs!P$1,'2018_commission_structure-Start'!$A$21:$I$21,0)),0)</f>
        <v>0</v>
      </c>
      <c r="Q905" s="2">
        <f>IF($G905&gt;J905,MIN($G905-J905,K905-J905)*INDEX('2018_commission_structure-Start'!$A$21:$I$24,MATCH(calcs!$D905,'2018_commission_structure-Start'!$A$21:$A$24,0),MATCH(calcs!Q$1,'2018_commission_structure-Start'!$A$21:$I$21,0)),0)</f>
        <v>0</v>
      </c>
      <c r="R905" s="6">
        <f>IF(G905&gt;K905,(G905-K905)*INDEX('2018_commission_structure-Start'!$A$21:$I$24,MATCH(calcs!$D905,'2018_commission_structure-Start'!$A$21:$A$24,0),MATCH(calcs!R$1,'2018_commission_structure-Start'!$A$21:$I$21,0)),0)</f>
        <v>0</v>
      </c>
      <c r="S905" s="6">
        <f t="shared" si="104"/>
        <v>79339.77</v>
      </c>
      <c r="T905" s="6">
        <f t="shared" si="100"/>
        <v>137477.77000000002</v>
      </c>
    </row>
    <row r="906" spans="1:20" x14ac:dyDescent="0.3">
      <c r="A906">
        <v>601779371</v>
      </c>
      <c r="B906" t="s">
        <v>1749</v>
      </c>
      <c r="C906" t="s">
        <v>1750</v>
      </c>
      <c r="D906" t="s">
        <v>10</v>
      </c>
      <c r="E906" s="2">
        <v>114343</v>
      </c>
      <c r="F906">
        <f>COUNTIF(deals_closed!D:D,base_salary!A906)</f>
        <v>19</v>
      </c>
      <c r="G906" s="2">
        <f>SUMIF(deals_closed!D:D,calcs!A906,deals_closed!C:C)</f>
        <v>680870</v>
      </c>
      <c r="H906" s="2">
        <f>VLOOKUP(D906,'2018_commission_structure-Start'!$A$21:$I$24,9,FALSE)</f>
        <v>750000</v>
      </c>
      <c r="I906" s="6">
        <f t="shared" si="101"/>
        <v>937500</v>
      </c>
      <c r="J906" s="9">
        <f t="shared" si="102"/>
        <v>1125000</v>
      </c>
      <c r="K906" s="9">
        <f t="shared" si="103"/>
        <v>1500000</v>
      </c>
      <c r="L906" s="8">
        <f t="shared" si="98"/>
        <v>0.90782666666666667</v>
      </c>
      <c r="M906" t="str">
        <f t="shared" si="99"/>
        <v>0-100%</v>
      </c>
      <c r="N906" s="6">
        <f>MIN(H906,G906)*INDEX('2018_commission_structure-Start'!$A$21:$I$24,MATCH(calcs!$D906,'2018_commission_structure-Start'!$A$21:$A$24,0),MATCH(calcs!N$1,'2018_commission_structure-Start'!$A$21:$I$21,0))</f>
        <v>102130.5</v>
      </c>
      <c r="O906" s="2">
        <f>IF($G906&gt;H906,MIN($G906-H906,I906-H906)*INDEX('2018_commission_structure-Start'!$A$21:$I$24,MATCH(calcs!$D906,'2018_commission_structure-Start'!$A$21:$A$24,0),MATCH(calcs!O$1,'2018_commission_structure-Start'!$A$21:$I$21,0)),0)</f>
        <v>0</v>
      </c>
      <c r="P906" s="2">
        <f>IF($G906&gt;I906,MIN($G906-I906,J906-I906)*INDEX('2018_commission_structure-Start'!$A$21:$I$24,MATCH(calcs!$D906,'2018_commission_structure-Start'!$A$21:$A$24,0),MATCH(calcs!P$1,'2018_commission_structure-Start'!$A$21:$I$21,0)),0)</f>
        <v>0</v>
      </c>
      <c r="Q906" s="2">
        <f>IF($G906&gt;J906,MIN($G906-J906,K906-J906)*INDEX('2018_commission_structure-Start'!$A$21:$I$24,MATCH(calcs!$D906,'2018_commission_structure-Start'!$A$21:$A$24,0),MATCH(calcs!Q$1,'2018_commission_structure-Start'!$A$21:$I$21,0)),0)</f>
        <v>0</v>
      </c>
      <c r="R906" s="6">
        <f>IF(G906&gt;K906,(G906-K906)*INDEX('2018_commission_structure-Start'!$A$21:$I$24,MATCH(calcs!$D906,'2018_commission_structure-Start'!$A$21:$A$24,0),MATCH(calcs!R$1,'2018_commission_structure-Start'!$A$21:$I$21,0)),0)</f>
        <v>0</v>
      </c>
      <c r="S906" s="6">
        <f t="shared" si="104"/>
        <v>102130.5</v>
      </c>
      <c r="T906" s="6">
        <f t="shared" si="100"/>
        <v>216473.5</v>
      </c>
    </row>
    <row r="907" spans="1:20" x14ac:dyDescent="0.3">
      <c r="A907">
        <v>3269054114</v>
      </c>
      <c r="B907" t="s">
        <v>1751</v>
      </c>
      <c r="C907" t="s">
        <v>1752</v>
      </c>
      <c r="D907" t="s">
        <v>29</v>
      </c>
      <c r="E907" s="2">
        <v>73223</v>
      </c>
      <c r="F907">
        <f>COUNTIF(deals_closed!D:D,base_salary!A907)</f>
        <v>22</v>
      </c>
      <c r="G907" s="2">
        <f>SUMIF(deals_closed!D:D,calcs!A907,deals_closed!C:C)</f>
        <v>750849</v>
      </c>
      <c r="H907" s="2">
        <f>VLOOKUP(D907,'2018_commission_structure-Start'!$A$21:$I$24,9,FALSE)</f>
        <v>600000</v>
      </c>
      <c r="I907" s="6">
        <f t="shared" si="101"/>
        <v>750000</v>
      </c>
      <c r="J907" s="9">
        <f t="shared" si="102"/>
        <v>900000</v>
      </c>
      <c r="K907" s="9">
        <f t="shared" si="103"/>
        <v>1200000</v>
      </c>
      <c r="L907" s="8">
        <f t="shared" si="98"/>
        <v>1.2514149999999999</v>
      </c>
      <c r="M907" t="str">
        <f t="shared" si="99"/>
        <v>125-150%</v>
      </c>
      <c r="N907" s="6">
        <f>MIN(H907,G907)*INDEX('2018_commission_structure-Start'!$A$21:$I$24,MATCH(calcs!$D907,'2018_commission_structure-Start'!$A$21:$A$24,0),MATCH(calcs!N$1,'2018_commission_structure-Start'!$A$21:$I$21,0))</f>
        <v>78000</v>
      </c>
      <c r="O907" s="2">
        <f>IF($G907&gt;H907,MIN($G907-H907,I907-H907)*INDEX('2018_commission_structure-Start'!$A$21:$I$24,MATCH(calcs!$D907,'2018_commission_structure-Start'!$A$21:$A$24,0),MATCH(calcs!O$1,'2018_commission_structure-Start'!$A$21:$I$21,0)),0)</f>
        <v>25500.000000000004</v>
      </c>
      <c r="P907" s="2">
        <f>IF($G907&gt;I907,MIN($G907-I907,J907-I907)*INDEX('2018_commission_structure-Start'!$A$21:$I$24,MATCH(calcs!$D907,'2018_commission_structure-Start'!$A$21:$A$24,0),MATCH(calcs!P$1,'2018_commission_structure-Start'!$A$21:$I$21,0)),0)</f>
        <v>178.29</v>
      </c>
      <c r="Q907" s="2">
        <f>IF($G907&gt;J907,MIN($G907-J907,K907-J907)*INDEX('2018_commission_structure-Start'!$A$21:$I$24,MATCH(calcs!$D907,'2018_commission_structure-Start'!$A$21:$A$24,0),MATCH(calcs!Q$1,'2018_commission_structure-Start'!$A$21:$I$21,0)),0)</f>
        <v>0</v>
      </c>
      <c r="R907" s="6">
        <f>IF(G907&gt;K907,(G907-K907)*INDEX('2018_commission_structure-Start'!$A$21:$I$24,MATCH(calcs!$D907,'2018_commission_structure-Start'!$A$21:$A$24,0),MATCH(calcs!R$1,'2018_commission_structure-Start'!$A$21:$I$21,0)),0)</f>
        <v>0</v>
      </c>
      <c r="S907" s="6">
        <f t="shared" si="104"/>
        <v>103678.29</v>
      </c>
      <c r="T907" s="6">
        <f t="shared" si="100"/>
        <v>176901.28999999998</v>
      </c>
    </row>
    <row r="908" spans="1:20" x14ac:dyDescent="0.3">
      <c r="A908">
        <v>4372257910</v>
      </c>
      <c r="B908" t="s">
        <v>1753</v>
      </c>
      <c r="C908" t="s">
        <v>1754</v>
      </c>
      <c r="D908" t="s">
        <v>29</v>
      </c>
      <c r="E908" s="2">
        <v>58343</v>
      </c>
      <c r="F908">
        <f>COUNTIF(deals_closed!D:D,base_salary!A908)</f>
        <v>16</v>
      </c>
      <c r="G908" s="2">
        <f>SUMIF(deals_closed!D:D,calcs!A908,deals_closed!C:C)</f>
        <v>644947</v>
      </c>
      <c r="H908" s="2">
        <f>VLOOKUP(D908,'2018_commission_structure-Start'!$A$21:$I$24,9,FALSE)</f>
        <v>600000</v>
      </c>
      <c r="I908" s="6">
        <f t="shared" si="101"/>
        <v>750000</v>
      </c>
      <c r="J908" s="9">
        <f t="shared" si="102"/>
        <v>900000</v>
      </c>
      <c r="K908" s="9">
        <f t="shared" si="103"/>
        <v>1200000</v>
      </c>
      <c r="L908" s="8">
        <f t="shared" si="98"/>
        <v>1.0749116666666667</v>
      </c>
      <c r="M908" t="str">
        <f t="shared" si="99"/>
        <v>100-125%</v>
      </c>
      <c r="N908" s="6">
        <f>MIN(H908,G908)*INDEX('2018_commission_structure-Start'!$A$21:$I$24,MATCH(calcs!$D908,'2018_commission_structure-Start'!$A$21:$A$24,0),MATCH(calcs!N$1,'2018_commission_structure-Start'!$A$21:$I$21,0))</f>
        <v>78000</v>
      </c>
      <c r="O908" s="2">
        <f>IF($G908&gt;H908,MIN($G908-H908,I908-H908)*INDEX('2018_commission_structure-Start'!$A$21:$I$24,MATCH(calcs!$D908,'2018_commission_structure-Start'!$A$21:$A$24,0),MATCH(calcs!O$1,'2018_commission_structure-Start'!$A$21:$I$21,0)),0)</f>
        <v>7640.9900000000007</v>
      </c>
      <c r="P908" s="2">
        <f>IF($G908&gt;I908,MIN($G908-I908,J908-I908)*INDEX('2018_commission_structure-Start'!$A$21:$I$24,MATCH(calcs!$D908,'2018_commission_structure-Start'!$A$21:$A$24,0),MATCH(calcs!P$1,'2018_commission_structure-Start'!$A$21:$I$21,0)),0)</f>
        <v>0</v>
      </c>
      <c r="Q908" s="2">
        <f>IF($G908&gt;J908,MIN($G908-J908,K908-J908)*INDEX('2018_commission_structure-Start'!$A$21:$I$24,MATCH(calcs!$D908,'2018_commission_structure-Start'!$A$21:$A$24,0),MATCH(calcs!Q$1,'2018_commission_structure-Start'!$A$21:$I$21,0)),0)</f>
        <v>0</v>
      </c>
      <c r="R908" s="6">
        <f>IF(G908&gt;K908,(G908-K908)*INDEX('2018_commission_structure-Start'!$A$21:$I$24,MATCH(calcs!$D908,'2018_commission_structure-Start'!$A$21:$A$24,0),MATCH(calcs!R$1,'2018_commission_structure-Start'!$A$21:$I$21,0)),0)</f>
        <v>0</v>
      </c>
      <c r="S908" s="6">
        <f t="shared" si="104"/>
        <v>85640.99</v>
      </c>
      <c r="T908" s="6">
        <f t="shared" si="100"/>
        <v>143983.99</v>
      </c>
    </row>
    <row r="909" spans="1:20" x14ac:dyDescent="0.3">
      <c r="A909">
        <v>320120716</v>
      </c>
      <c r="B909" t="s">
        <v>1755</v>
      </c>
      <c r="C909" t="s">
        <v>1756</v>
      </c>
      <c r="D909" t="s">
        <v>29</v>
      </c>
      <c r="E909" s="2">
        <v>50348</v>
      </c>
      <c r="F909">
        <f>COUNTIF(deals_closed!D:D,base_salary!A909)</f>
        <v>11</v>
      </c>
      <c r="G909" s="2">
        <f>SUMIF(deals_closed!D:D,calcs!A909,deals_closed!C:C)</f>
        <v>342782</v>
      </c>
      <c r="H909" s="2">
        <f>VLOOKUP(D909,'2018_commission_structure-Start'!$A$21:$I$24,9,FALSE)</f>
        <v>600000</v>
      </c>
      <c r="I909" s="6">
        <f t="shared" si="101"/>
        <v>750000</v>
      </c>
      <c r="J909" s="9">
        <f t="shared" si="102"/>
        <v>900000</v>
      </c>
      <c r="K909" s="9">
        <f t="shared" si="103"/>
        <v>1200000</v>
      </c>
      <c r="L909" s="8">
        <f t="shared" si="98"/>
        <v>0.57130333333333339</v>
      </c>
      <c r="M909" t="str">
        <f t="shared" si="99"/>
        <v>0-100%</v>
      </c>
      <c r="N909" s="6">
        <f>MIN(H909,G909)*INDEX('2018_commission_structure-Start'!$A$21:$I$24,MATCH(calcs!$D909,'2018_commission_structure-Start'!$A$21:$A$24,0),MATCH(calcs!N$1,'2018_commission_structure-Start'!$A$21:$I$21,0))</f>
        <v>44561.66</v>
      </c>
      <c r="O909" s="2">
        <f>IF($G909&gt;H909,MIN($G909-H909,I909-H909)*INDEX('2018_commission_structure-Start'!$A$21:$I$24,MATCH(calcs!$D909,'2018_commission_structure-Start'!$A$21:$A$24,0),MATCH(calcs!O$1,'2018_commission_structure-Start'!$A$21:$I$21,0)),0)</f>
        <v>0</v>
      </c>
      <c r="P909" s="2">
        <f>IF($G909&gt;I909,MIN($G909-I909,J909-I909)*INDEX('2018_commission_structure-Start'!$A$21:$I$24,MATCH(calcs!$D909,'2018_commission_structure-Start'!$A$21:$A$24,0),MATCH(calcs!P$1,'2018_commission_structure-Start'!$A$21:$I$21,0)),0)</f>
        <v>0</v>
      </c>
      <c r="Q909" s="2">
        <f>IF($G909&gt;J909,MIN($G909-J909,K909-J909)*INDEX('2018_commission_structure-Start'!$A$21:$I$24,MATCH(calcs!$D909,'2018_commission_structure-Start'!$A$21:$A$24,0),MATCH(calcs!Q$1,'2018_commission_structure-Start'!$A$21:$I$21,0)),0)</f>
        <v>0</v>
      </c>
      <c r="R909" s="6">
        <f>IF(G909&gt;K909,(G909-K909)*INDEX('2018_commission_structure-Start'!$A$21:$I$24,MATCH(calcs!$D909,'2018_commission_structure-Start'!$A$21:$A$24,0),MATCH(calcs!R$1,'2018_commission_structure-Start'!$A$21:$I$21,0)),0)</f>
        <v>0</v>
      </c>
      <c r="S909" s="6">
        <f t="shared" si="104"/>
        <v>44561.66</v>
      </c>
      <c r="T909" s="6">
        <f t="shared" si="100"/>
        <v>94909.66</v>
      </c>
    </row>
    <row r="910" spans="1:20" x14ac:dyDescent="0.3">
      <c r="A910">
        <v>4958503722</v>
      </c>
      <c r="B910" t="s">
        <v>1757</v>
      </c>
      <c r="C910" t="s">
        <v>1758</v>
      </c>
      <c r="D910" t="s">
        <v>29</v>
      </c>
      <c r="E910" s="2">
        <v>65536</v>
      </c>
      <c r="F910">
        <f>COUNTIF(deals_closed!D:D,base_salary!A910)</f>
        <v>14</v>
      </c>
      <c r="G910" s="2">
        <f>SUMIF(deals_closed!D:D,calcs!A910,deals_closed!C:C)</f>
        <v>551500</v>
      </c>
      <c r="H910" s="2">
        <f>VLOOKUP(D910,'2018_commission_structure-Start'!$A$21:$I$24,9,FALSE)</f>
        <v>600000</v>
      </c>
      <c r="I910" s="6">
        <f t="shared" si="101"/>
        <v>750000</v>
      </c>
      <c r="J910" s="9">
        <f t="shared" si="102"/>
        <v>900000</v>
      </c>
      <c r="K910" s="9">
        <f t="shared" si="103"/>
        <v>1200000</v>
      </c>
      <c r="L910" s="8">
        <f t="shared" si="98"/>
        <v>0.91916666666666669</v>
      </c>
      <c r="M910" t="str">
        <f t="shared" si="99"/>
        <v>0-100%</v>
      </c>
      <c r="N910" s="6">
        <f>MIN(H910,G910)*INDEX('2018_commission_structure-Start'!$A$21:$I$24,MATCH(calcs!$D910,'2018_commission_structure-Start'!$A$21:$A$24,0),MATCH(calcs!N$1,'2018_commission_structure-Start'!$A$21:$I$21,0))</f>
        <v>71695</v>
      </c>
      <c r="O910" s="2">
        <f>IF($G910&gt;H910,MIN($G910-H910,I910-H910)*INDEX('2018_commission_structure-Start'!$A$21:$I$24,MATCH(calcs!$D910,'2018_commission_structure-Start'!$A$21:$A$24,0),MATCH(calcs!O$1,'2018_commission_structure-Start'!$A$21:$I$21,0)),0)</f>
        <v>0</v>
      </c>
      <c r="P910" s="2">
        <f>IF($G910&gt;I910,MIN($G910-I910,J910-I910)*INDEX('2018_commission_structure-Start'!$A$21:$I$24,MATCH(calcs!$D910,'2018_commission_structure-Start'!$A$21:$A$24,0),MATCH(calcs!P$1,'2018_commission_structure-Start'!$A$21:$I$21,0)),0)</f>
        <v>0</v>
      </c>
      <c r="Q910" s="2">
        <f>IF($G910&gt;J910,MIN($G910-J910,K910-J910)*INDEX('2018_commission_structure-Start'!$A$21:$I$24,MATCH(calcs!$D910,'2018_commission_structure-Start'!$A$21:$A$24,0),MATCH(calcs!Q$1,'2018_commission_structure-Start'!$A$21:$I$21,0)),0)</f>
        <v>0</v>
      </c>
      <c r="R910" s="6">
        <f>IF(G910&gt;K910,(G910-K910)*INDEX('2018_commission_structure-Start'!$A$21:$I$24,MATCH(calcs!$D910,'2018_commission_structure-Start'!$A$21:$A$24,0),MATCH(calcs!R$1,'2018_commission_structure-Start'!$A$21:$I$21,0)),0)</f>
        <v>0</v>
      </c>
      <c r="S910" s="6">
        <f t="shared" si="104"/>
        <v>71695</v>
      </c>
      <c r="T910" s="6">
        <f t="shared" si="100"/>
        <v>137231</v>
      </c>
    </row>
    <row r="911" spans="1:20" x14ac:dyDescent="0.3">
      <c r="A911">
        <v>6313424239</v>
      </c>
      <c r="B911" t="s">
        <v>1759</v>
      </c>
      <c r="C911" t="s">
        <v>1760</v>
      </c>
      <c r="D911" t="s">
        <v>29</v>
      </c>
      <c r="E911" s="2">
        <v>55136</v>
      </c>
      <c r="F911">
        <f>COUNTIF(deals_closed!D:D,base_salary!A911)</f>
        <v>23</v>
      </c>
      <c r="G911" s="2">
        <f>SUMIF(deals_closed!D:D,calcs!A911,deals_closed!C:C)</f>
        <v>771161</v>
      </c>
      <c r="H911" s="2">
        <f>VLOOKUP(D911,'2018_commission_structure-Start'!$A$21:$I$24,9,FALSE)</f>
        <v>600000</v>
      </c>
      <c r="I911" s="6">
        <f t="shared" si="101"/>
        <v>750000</v>
      </c>
      <c r="J911" s="9">
        <f t="shared" si="102"/>
        <v>900000</v>
      </c>
      <c r="K911" s="9">
        <f t="shared" si="103"/>
        <v>1200000</v>
      </c>
      <c r="L911" s="8">
        <f t="shared" si="98"/>
        <v>1.2852683333333332</v>
      </c>
      <c r="M911" t="str">
        <f t="shared" si="99"/>
        <v>125-150%</v>
      </c>
      <c r="N911" s="6">
        <f>MIN(H911,G911)*INDEX('2018_commission_structure-Start'!$A$21:$I$24,MATCH(calcs!$D911,'2018_commission_structure-Start'!$A$21:$A$24,0),MATCH(calcs!N$1,'2018_commission_structure-Start'!$A$21:$I$21,0))</f>
        <v>78000</v>
      </c>
      <c r="O911" s="2">
        <f>IF($G911&gt;H911,MIN($G911-H911,I911-H911)*INDEX('2018_commission_structure-Start'!$A$21:$I$24,MATCH(calcs!$D911,'2018_commission_structure-Start'!$A$21:$A$24,0),MATCH(calcs!O$1,'2018_commission_structure-Start'!$A$21:$I$21,0)),0)</f>
        <v>25500.000000000004</v>
      </c>
      <c r="P911" s="2">
        <f>IF($G911&gt;I911,MIN($G911-I911,J911-I911)*INDEX('2018_commission_structure-Start'!$A$21:$I$24,MATCH(calcs!$D911,'2018_commission_structure-Start'!$A$21:$A$24,0),MATCH(calcs!P$1,'2018_commission_structure-Start'!$A$21:$I$21,0)),0)</f>
        <v>4443.8099999999995</v>
      </c>
      <c r="Q911" s="2">
        <f>IF($G911&gt;J911,MIN($G911-J911,K911-J911)*INDEX('2018_commission_structure-Start'!$A$21:$I$24,MATCH(calcs!$D911,'2018_commission_structure-Start'!$A$21:$A$24,0),MATCH(calcs!Q$1,'2018_commission_structure-Start'!$A$21:$I$21,0)),0)</f>
        <v>0</v>
      </c>
      <c r="R911" s="6">
        <f>IF(G911&gt;K911,(G911-K911)*INDEX('2018_commission_structure-Start'!$A$21:$I$24,MATCH(calcs!$D911,'2018_commission_structure-Start'!$A$21:$A$24,0),MATCH(calcs!R$1,'2018_commission_structure-Start'!$A$21:$I$21,0)),0)</f>
        <v>0</v>
      </c>
      <c r="S911" s="6">
        <f t="shared" si="104"/>
        <v>107943.81</v>
      </c>
      <c r="T911" s="6">
        <f t="shared" si="100"/>
        <v>163079.81</v>
      </c>
    </row>
    <row r="912" spans="1:20" x14ac:dyDescent="0.3">
      <c r="A912">
        <v>3891707452</v>
      </c>
      <c r="B912" t="s">
        <v>1761</v>
      </c>
      <c r="C912" t="s">
        <v>1762</v>
      </c>
      <c r="D912" t="s">
        <v>10</v>
      </c>
      <c r="E912" s="2">
        <v>90591</v>
      </c>
      <c r="F912">
        <f>COUNTIF(deals_closed!D:D,base_salary!A912)</f>
        <v>18</v>
      </c>
      <c r="G912" s="2">
        <f>SUMIF(deals_closed!D:D,calcs!A912,deals_closed!C:C)</f>
        <v>696628</v>
      </c>
      <c r="H912" s="2">
        <f>VLOOKUP(D912,'2018_commission_structure-Start'!$A$21:$I$24,9,FALSE)</f>
        <v>750000</v>
      </c>
      <c r="I912" s="6">
        <f t="shared" si="101"/>
        <v>937500</v>
      </c>
      <c r="J912" s="9">
        <f t="shared" si="102"/>
        <v>1125000</v>
      </c>
      <c r="K912" s="9">
        <f t="shared" si="103"/>
        <v>1500000</v>
      </c>
      <c r="L912" s="8">
        <f t="shared" si="98"/>
        <v>0.92883733333333329</v>
      </c>
      <c r="M912" t="str">
        <f t="shared" si="99"/>
        <v>0-100%</v>
      </c>
      <c r="N912" s="6">
        <f>MIN(H912,G912)*INDEX('2018_commission_structure-Start'!$A$21:$I$24,MATCH(calcs!$D912,'2018_commission_structure-Start'!$A$21:$A$24,0),MATCH(calcs!N$1,'2018_commission_structure-Start'!$A$21:$I$21,0))</f>
        <v>104494.2</v>
      </c>
      <c r="O912" s="2">
        <f>IF($G912&gt;H912,MIN($G912-H912,I912-H912)*INDEX('2018_commission_structure-Start'!$A$21:$I$24,MATCH(calcs!$D912,'2018_commission_structure-Start'!$A$21:$A$24,0),MATCH(calcs!O$1,'2018_commission_structure-Start'!$A$21:$I$21,0)),0)</f>
        <v>0</v>
      </c>
      <c r="P912" s="2">
        <f>IF($G912&gt;I912,MIN($G912-I912,J912-I912)*INDEX('2018_commission_structure-Start'!$A$21:$I$24,MATCH(calcs!$D912,'2018_commission_structure-Start'!$A$21:$A$24,0),MATCH(calcs!P$1,'2018_commission_structure-Start'!$A$21:$I$21,0)),0)</f>
        <v>0</v>
      </c>
      <c r="Q912" s="2">
        <f>IF($G912&gt;J912,MIN($G912-J912,K912-J912)*INDEX('2018_commission_structure-Start'!$A$21:$I$24,MATCH(calcs!$D912,'2018_commission_structure-Start'!$A$21:$A$24,0),MATCH(calcs!Q$1,'2018_commission_structure-Start'!$A$21:$I$21,0)),0)</f>
        <v>0</v>
      </c>
      <c r="R912" s="6">
        <f>IF(G912&gt;K912,(G912-K912)*INDEX('2018_commission_structure-Start'!$A$21:$I$24,MATCH(calcs!$D912,'2018_commission_structure-Start'!$A$21:$A$24,0),MATCH(calcs!R$1,'2018_commission_structure-Start'!$A$21:$I$21,0)),0)</f>
        <v>0</v>
      </c>
      <c r="S912" s="6">
        <f t="shared" si="104"/>
        <v>104494.2</v>
      </c>
      <c r="T912" s="6">
        <f t="shared" si="100"/>
        <v>195085.2</v>
      </c>
    </row>
    <row r="913" spans="1:20" x14ac:dyDescent="0.3">
      <c r="A913">
        <v>5519420165</v>
      </c>
      <c r="B913" t="s">
        <v>1763</v>
      </c>
      <c r="C913" t="s">
        <v>1764</v>
      </c>
      <c r="D913" t="s">
        <v>10</v>
      </c>
      <c r="E913" s="2">
        <v>96464</v>
      </c>
      <c r="F913">
        <f>COUNTIF(deals_closed!D:D,base_salary!A913)</f>
        <v>26</v>
      </c>
      <c r="G913" s="2">
        <f>SUMIF(deals_closed!D:D,calcs!A913,deals_closed!C:C)</f>
        <v>1039232</v>
      </c>
      <c r="H913" s="2">
        <f>VLOOKUP(D913,'2018_commission_structure-Start'!$A$21:$I$24,9,FALSE)</f>
        <v>750000</v>
      </c>
      <c r="I913" s="6">
        <f t="shared" si="101"/>
        <v>937500</v>
      </c>
      <c r="J913" s="9">
        <f t="shared" si="102"/>
        <v>1125000</v>
      </c>
      <c r="K913" s="9">
        <f t="shared" si="103"/>
        <v>1500000</v>
      </c>
      <c r="L913" s="8">
        <f t="shared" si="98"/>
        <v>1.3856426666666666</v>
      </c>
      <c r="M913" t="str">
        <f t="shared" si="99"/>
        <v>125-150%</v>
      </c>
      <c r="N913" s="6">
        <f>MIN(H913,G913)*INDEX('2018_commission_structure-Start'!$A$21:$I$24,MATCH(calcs!$D913,'2018_commission_structure-Start'!$A$21:$A$24,0),MATCH(calcs!N$1,'2018_commission_structure-Start'!$A$21:$I$21,0))</f>
        <v>112500</v>
      </c>
      <c r="O913" s="2">
        <f>IF($G913&gt;H913,MIN($G913-H913,I913-H913)*INDEX('2018_commission_structure-Start'!$A$21:$I$24,MATCH(calcs!$D913,'2018_commission_structure-Start'!$A$21:$A$24,0),MATCH(calcs!O$1,'2018_commission_structure-Start'!$A$21:$I$21,0)),0)</f>
        <v>35625</v>
      </c>
      <c r="P913" s="2">
        <f>IF($G913&gt;I913,MIN($G913-I913,J913-I913)*INDEX('2018_commission_structure-Start'!$A$21:$I$24,MATCH(calcs!$D913,'2018_commission_structure-Start'!$A$21:$A$24,0),MATCH(calcs!P$1,'2018_commission_structure-Start'!$A$21:$I$21,0)),0)</f>
        <v>23398.36</v>
      </c>
      <c r="Q913" s="2">
        <f>IF($G913&gt;J913,MIN($G913-J913,K913-J913)*INDEX('2018_commission_structure-Start'!$A$21:$I$24,MATCH(calcs!$D913,'2018_commission_structure-Start'!$A$21:$A$24,0),MATCH(calcs!Q$1,'2018_commission_structure-Start'!$A$21:$I$21,0)),0)</f>
        <v>0</v>
      </c>
      <c r="R913" s="6">
        <f>IF(G913&gt;K913,(G913-K913)*INDEX('2018_commission_structure-Start'!$A$21:$I$24,MATCH(calcs!$D913,'2018_commission_structure-Start'!$A$21:$A$24,0),MATCH(calcs!R$1,'2018_commission_structure-Start'!$A$21:$I$21,0)),0)</f>
        <v>0</v>
      </c>
      <c r="S913" s="6">
        <f t="shared" si="104"/>
        <v>171523.36</v>
      </c>
      <c r="T913" s="6">
        <f t="shared" si="100"/>
        <v>267987.36</v>
      </c>
    </row>
    <row r="914" spans="1:20" x14ac:dyDescent="0.3">
      <c r="A914">
        <v>4852897158</v>
      </c>
      <c r="B914" t="s">
        <v>1765</v>
      </c>
      <c r="C914" t="s">
        <v>1766</v>
      </c>
      <c r="D914" t="s">
        <v>10</v>
      </c>
      <c r="E914" s="2">
        <v>86963</v>
      </c>
      <c r="F914">
        <f>COUNTIF(deals_closed!D:D,base_salary!A914)</f>
        <v>14</v>
      </c>
      <c r="G914" s="2">
        <f>SUMIF(deals_closed!D:D,calcs!A914,deals_closed!C:C)</f>
        <v>548004</v>
      </c>
      <c r="H914" s="2">
        <f>VLOOKUP(D914,'2018_commission_structure-Start'!$A$21:$I$24,9,FALSE)</f>
        <v>750000</v>
      </c>
      <c r="I914" s="6">
        <f t="shared" si="101"/>
        <v>937500</v>
      </c>
      <c r="J914" s="9">
        <f t="shared" si="102"/>
        <v>1125000</v>
      </c>
      <c r="K914" s="9">
        <f t="shared" si="103"/>
        <v>1500000</v>
      </c>
      <c r="L914" s="8">
        <f t="shared" si="98"/>
        <v>0.73067199999999999</v>
      </c>
      <c r="M914" t="str">
        <f t="shared" si="99"/>
        <v>0-100%</v>
      </c>
      <c r="N914" s="6">
        <f>MIN(H914,G914)*INDEX('2018_commission_structure-Start'!$A$21:$I$24,MATCH(calcs!$D914,'2018_commission_structure-Start'!$A$21:$A$24,0),MATCH(calcs!N$1,'2018_commission_structure-Start'!$A$21:$I$21,0))</f>
        <v>82200.599999999991</v>
      </c>
      <c r="O914" s="2">
        <f>IF($G914&gt;H914,MIN($G914-H914,I914-H914)*INDEX('2018_commission_structure-Start'!$A$21:$I$24,MATCH(calcs!$D914,'2018_commission_structure-Start'!$A$21:$A$24,0),MATCH(calcs!O$1,'2018_commission_structure-Start'!$A$21:$I$21,0)),0)</f>
        <v>0</v>
      </c>
      <c r="P914" s="2">
        <f>IF($G914&gt;I914,MIN($G914-I914,J914-I914)*INDEX('2018_commission_structure-Start'!$A$21:$I$24,MATCH(calcs!$D914,'2018_commission_structure-Start'!$A$21:$A$24,0),MATCH(calcs!P$1,'2018_commission_structure-Start'!$A$21:$I$21,0)),0)</f>
        <v>0</v>
      </c>
      <c r="Q914" s="2">
        <f>IF($G914&gt;J914,MIN($G914-J914,K914-J914)*INDEX('2018_commission_structure-Start'!$A$21:$I$24,MATCH(calcs!$D914,'2018_commission_structure-Start'!$A$21:$A$24,0),MATCH(calcs!Q$1,'2018_commission_structure-Start'!$A$21:$I$21,0)),0)</f>
        <v>0</v>
      </c>
      <c r="R914" s="6">
        <f>IF(G914&gt;K914,(G914-K914)*INDEX('2018_commission_structure-Start'!$A$21:$I$24,MATCH(calcs!$D914,'2018_commission_structure-Start'!$A$21:$A$24,0),MATCH(calcs!R$1,'2018_commission_structure-Start'!$A$21:$I$21,0)),0)</f>
        <v>0</v>
      </c>
      <c r="S914" s="6">
        <f t="shared" si="104"/>
        <v>82200.599999999991</v>
      </c>
      <c r="T914" s="6">
        <f t="shared" si="100"/>
        <v>169163.59999999998</v>
      </c>
    </row>
    <row r="915" spans="1:20" x14ac:dyDescent="0.3">
      <c r="A915">
        <v>7489370671</v>
      </c>
      <c r="B915" t="s">
        <v>1767</v>
      </c>
      <c r="C915" t="s">
        <v>1768</v>
      </c>
      <c r="D915" t="s">
        <v>29</v>
      </c>
      <c r="E915" s="2">
        <v>70125</v>
      </c>
      <c r="F915">
        <f>COUNTIF(deals_closed!D:D,base_salary!A915)</f>
        <v>22</v>
      </c>
      <c r="G915" s="2">
        <f>SUMIF(deals_closed!D:D,calcs!A915,deals_closed!C:C)</f>
        <v>747967</v>
      </c>
      <c r="H915" s="2">
        <f>VLOOKUP(D915,'2018_commission_structure-Start'!$A$21:$I$24,9,FALSE)</f>
        <v>600000</v>
      </c>
      <c r="I915" s="6">
        <f t="shared" si="101"/>
        <v>750000</v>
      </c>
      <c r="J915" s="9">
        <f t="shared" si="102"/>
        <v>900000</v>
      </c>
      <c r="K915" s="9">
        <f t="shared" si="103"/>
        <v>1200000</v>
      </c>
      <c r="L915" s="8">
        <f t="shared" si="98"/>
        <v>1.2466116666666667</v>
      </c>
      <c r="M915" t="str">
        <f t="shared" si="99"/>
        <v>100-125%</v>
      </c>
      <c r="N915" s="6">
        <f>MIN(H915,G915)*INDEX('2018_commission_structure-Start'!$A$21:$I$24,MATCH(calcs!$D915,'2018_commission_structure-Start'!$A$21:$A$24,0),MATCH(calcs!N$1,'2018_commission_structure-Start'!$A$21:$I$21,0))</f>
        <v>78000</v>
      </c>
      <c r="O915" s="2">
        <f>IF($G915&gt;H915,MIN($G915-H915,I915-H915)*INDEX('2018_commission_structure-Start'!$A$21:$I$24,MATCH(calcs!$D915,'2018_commission_structure-Start'!$A$21:$A$24,0),MATCH(calcs!O$1,'2018_commission_structure-Start'!$A$21:$I$21,0)),0)</f>
        <v>25154.390000000003</v>
      </c>
      <c r="P915" s="2">
        <f>IF($G915&gt;I915,MIN($G915-I915,J915-I915)*INDEX('2018_commission_structure-Start'!$A$21:$I$24,MATCH(calcs!$D915,'2018_commission_structure-Start'!$A$21:$A$24,0),MATCH(calcs!P$1,'2018_commission_structure-Start'!$A$21:$I$21,0)),0)</f>
        <v>0</v>
      </c>
      <c r="Q915" s="2">
        <f>IF($G915&gt;J915,MIN($G915-J915,K915-J915)*INDEX('2018_commission_structure-Start'!$A$21:$I$24,MATCH(calcs!$D915,'2018_commission_structure-Start'!$A$21:$A$24,0),MATCH(calcs!Q$1,'2018_commission_structure-Start'!$A$21:$I$21,0)),0)</f>
        <v>0</v>
      </c>
      <c r="R915" s="6">
        <f>IF(G915&gt;K915,(G915-K915)*INDEX('2018_commission_structure-Start'!$A$21:$I$24,MATCH(calcs!$D915,'2018_commission_structure-Start'!$A$21:$A$24,0),MATCH(calcs!R$1,'2018_commission_structure-Start'!$A$21:$I$21,0)),0)</f>
        <v>0</v>
      </c>
      <c r="S915" s="6">
        <f t="shared" si="104"/>
        <v>103154.39</v>
      </c>
      <c r="T915" s="6">
        <f t="shared" si="100"/>
        <v>173279.39</v>
      </c>
    </row>
    <row r="916" spans="1:20" x14ac:dyDescent="0.3">
      <c r="A916">
        <v>5929508313</v>
      </c>
      <c r="B916" t="s">
        <v>123</v>
      </c>
      <c r="C916" t="s">
        <v>1769</v>
      </c>
      <c r="D916" t="s">
        <v>7</v>
      </c>
      <c r="E916" s="2">
        <v>64685</v>
      </c>
      <c r="F916">
        <f>COUNTIF(deals_closed!D:D,base_salary!A916)</f>
        <v>26</v>
      </c>
      <c r="G916" s="2">
        <f>SUMIF(deals_closed!D:D,calcs!A916,deals_closed!C:C)</f>
        <v>925114</v>
      </c>
      <c r="H916" s="2">
        <f>VLOOKUP(D916,'2018_commission_structure-Start'!$A$21:$I$24,9,FALSE)</f>
        <v>500000</v>
      </c>
      <c r="I916" s="6">
        <f t="shared" si="101"/>
        <v>625000</v>
      </c>
      <c r="J916" s="9">
        <f t="shared" si="102"/>
        <v>750000</v>
      </c>
      <c r="K916" s="9">
        <f t="shared" si="103"/>
        <v>1000000</v>
      </c>
      <c r="L916" s="8">
        <f t="shared" si="98"/>
        <v>1.850228</v>
      </c>
      <c r="M916" t="str">
        <f t="shared" si="99"/>
        <v>150-200%</v>
      </c>
      <c r="N916" s="6">
        <f>MIN(H916,G916)*INDEX('2018_commission_structure-Start'!$A$21:$I$24,MATCH(calcs!$D916,'2018_commission_structure-Start'!$A$21:$A$24,0),MATCH(calcs!N$1,'2018_commission_structure-Start'!$A$21:$I$21,0))</f>
        <v>50000</v>
      </c>
      <c r="O916" s="2">
        <f>IF($G916&gt;H916,MIN($G916-H916,I916-H916)*INDEX('2018_commission_structure-Start'!$A$21:$I$24,MATCH(calcs!$D916,'2018_commission_structure-Start'!$A$21:$A$24,0),MATCH(calcs!O$1,'2018_commission_structure-Start'!$A$21:$I$21,0)),0)</f>
        <v>18750</v>
      </c>
      <c r="P916" s="2">
        <f>IF($G916&gt;I916,MIN($G916-I916,J916-I916)*INDEX('2018_commission_structure-Start'!$A$21:$I$24,MATCH(calcs!$D916,'2018_commission_structure-Start'!$A$21:$A$24,0),MATCH(calcs!P$1,'2018_commission_structure-Start'!$A$21:$I$21,0)),0)</f>
        <v>22500</v>
      </c>
      <c r="Q916" s="2">
        <f>IF($G916&gt;J916,MIN($G916-J916,K916-J916)*INDEX('2018_commission_structure-Start'!$A$21:$I$24,MATCH(calcs!$D916,'2018_commission_structure-Start'!$A$21:$A$24,0),MATCH(calcs!Q$1,'2018_commission_structure-Start'!$A$21:$I$21,0)),0)</f>
        <v>38525.08</v>
      </c>
      <c r="R916" s="6">
        <f>IF(G916&gt;K916,(G916-K916)*INDEX('2018_commission_structure-Start'!$A$21:$I$24,MATCH(calcs!$D916,'2018_commission_structure-Start'!$A$21:$A$24,0),MATCH(calcs!R$1,'2018_commission_structure-Start'!$A$21:$I$21,0)),0)</f>
        <v>0</v>
      </c>
      <c r="S916" s="6">
        <f t="shared" si="104"/>
        <v>129775.08</v>
      </c>
      <c r="T916" s="6">
        <f t="shared" si="100"/>
        <v>194460.08000000002</v>
      </c>
    </row>
    <row r="917" spans="1:20" x14ac:dyDescent="0.3">
      <c r="A917">
        <v>4269946768</v>
      </c>
      <c r="B917" t="s">
        <v>1770</v>
      </c>
      <c r="C917" t="s">
        <v>1771</v>
      </c>
      <c r="D917" t="s">
        <v>10</v>
      </c>
      <c r="E917" s="2">
        <v>88682</v>
      </c>
      <c r="F917">
        <f>COUNTIF(deals_closed!D:D,base_salary!A917)</f>
        <v>21</v>
      </c>
      <c r="G917" s="2">
        <f>SUMIF(deals_closed!D:D,calcs!A917,deals_closed!C:C)</f>
        <v>777666</v>
      </c>
      <c r="H917" s="2">
        <f>VLOOKUP(D917,'2018_commission_structure-Start'!$A$21:$I$24,9,FALSE)</f>
        <v>750000</v>
      </c>
      <c r="I917" s="6">
        <f t="shared" si="101"/>
        <v>937500</v>
      </c>
      <c r="J917" s="9">
        <f t="shared" si="102"/>
        <v>1125000</v>
      </c>
      <c r="K917" s="9">
        <f t="shared" si="103"/>
        <v>1500000</v>
      </c>
      <c r="L917" s="8">
        <f t="shared" si="98"/>
        <v>1.036888</v>
      </c>
      <c r="M917" t="str">
        <f t="shared" si="99"/>
        <v>100-125%</v>
      </c>
      <c r="N917" s="6">
        <f>MIN(H917,G917)*INDEX('2018_commission_structure-Start'!$A$21:$I$24,MATCH(calcs!$D917,'2018_commission_structure-Start'!$A$21:$A$24,0),MATCH(calcs!N$1,'2018_commission_structure-Start'!$A$21:$I$21,0))</f>
        <v>112500</v>
      </c>
      <c r="O917" s="2">
        <f>IF($G917&gt;H917,MIN($G917-H917,I917-H917)*INDEX('2018_commission_structure-Start'!$A$21:$I$24,MATCH(calcs!$D917,'2018_commission_structure-Start'!$A$21:$A$24,0),MATCH(calcs!O$1,'2018_commission_structure-Start'!$A$21:$I$21,0)),0)</f>
        <v>5256.54</v>
      </c>
      <c r="P917" s="2">
        <f>IF($G917&gt;I917,MIN($G917-I917,J917-I917)*INDEX('2018_commission_structure-Start'!$A$21:$I$24,MATCH(calcs!$D917,'2018_commission_structure-Start'!$A$21:$A$24,0),MATCH(calcs!P$1,'2018_commission_structure-Start'!$A$21:$I$21,0)),0)</f>
        <v>0</v>
      </c>
      <c r="Q917" s="2">
        <f>IF($G917&gt;J917,MIN($G917-J917,K917-J917)*INDEX('2018_commission_structure-Start'!$A$21:$I$24,MATCH(calcs!$D917,'2018_commission_structure-Start'!$A$21:$A$24,0),MATCH(calcs!Q$1,'2018_commission_structure-Start'!$A$21:$I$21,0)),0)</f>
        <v>0</v>
      </c>
      <c r="R917" s="6">
        <f>IF(G917&gt;K917,(G917-K917)*INDEX('2018_commission_structure-Start'!$A$21:$I$24,MATCH(calcs!$D917,'2018_commission_structure-Start'!$A$21:$A$24,0),MATCH(calcs!R$1,'2018_commission_structure-Start'!$A$21:$I$21,0)),0)</f>
        <v>0</v>
      </c>
      <c r="S917" s="6">
        <f t="shared" si="104"/>
        <v>117756.54</v>
      </c>
      <c r="T917" s="6">
        <f t="shared" si="100"/>
        <v>206438.53999999998</v>
      </c>
    </row>
    <row r="918" spans="1:20" x14ac:dyDescent="0.3">
      <c r="A918">
        <v>5460394635</v>
      </c>
      <c r="B918" t="s">
        <v>1772</v>
      </c>
      <c r="C918" t="s">
        <v>1773</v>
      </c>
      <c r="D918" t="s">
        <v>10</v>
      </c>
      <c r="E918" s="2">
        <v>82153</v>
      </c>
      <c r="F918">
        <f>COUNTIF(deals_closed!D:D,base_salary!A918)</f>
        <v>17</v>
      </c>
      <c r="G918" s="2">
        <f>SUMIF(deals_closed!D:D,calcs!A918,deals_closed!C:C)</f>
        <v>662428</v>
      </c>
      <c r="H918" s="2">
        <f>VLOOKUP(D918,'2018_commission_structure-Start'!$A$21:$I$24,9,FALSE)</f>
        <v>750000</v>
      </c>
      <c r="I918" s="6">
        <f t="shared" si="101"/>
        <v>937500</v>
      </c>
      <c r="J918" s="9">
        <f t="shared" si="102"/>
        <v>1125000</v>
      </c>
      <c r="K918" s="9">
        <f t="shared" si="103"/>
        <v>1500000</v>
      </c>
      <c r="L918" s="8">
        <f t="shared" si="98"/>
        <v>0.88323733333333332</v>
      </c>
      <c r="M918" t="str">
        <f t="shared" si="99"/>
        <v>0-100%</v>
      </c>
      <c r="N918" s="6">
        <f>MIN(H918,G918)*INDEX('2018_commission_structure-Start'!$A$21:$I$24,MATCH(calcs!$D918,'2018_commission_structure-Start'!$A$21:$A$24,0),MATCH(calcs!N$1,'2018_commission_structure-Start'!$A$21:$I$21,0))</f>
        <v>99364.2</v>
      </c>
      <c r="O918" s="2">
        <f>IF($G918&gt;H918,MIN($G918-H918,I918-H918)*INDEX('2018_commission_structure-Start'!$A$21:$I$24,MATCH(calcs!$D918,'2018_commission_structure-Start'!$A$21:$A$24,0),MATCH(calcs!O$1,'2018_commission_structure-Start'!$A$21:$I$21,0)),0)</f>
        <v>0</v>
      </c>
      <c r="P918" s="2">
        <f>IF($G918&gt;I918,MIN($G918-I918,J918-I918)*INDEX('2018_commission_structure-Start'!$A$21:$I$24,MATCH(calcs!$D918,'2018_commission_structure-Start'!$A$21:$A$24,0),MATCH(calcs!P$1,'2018_commission_structure-Start'!$A$21:$I$21,0)),0)</f>
        <v>0</v>
      </c>
      <c r="Q918" s="2">
        <f>IF($G918&gt;J918,MIN($G918-J918,K918-J918)*INDEX('2018_commission_structure-Start'!$A$21:$I$24,MATCH(calcs!$D918,'2018_commission_structure-Start'!$A$21:$A$24,0),MATCH(calcs!Q$1,'2018_commission_structure-Start'!$A$21:$I$21,0)),0)</f>
        <v>0</v>
      </c>
      <c r="R918" s="6">
        <f>IF(G918&gt;K918,(G918-K918)*INDEX('2018_commission_structure-Start'!$A$21:$I$24,MATCH(calcs!$D918,'2018_commission_structure-Start'!$A$21:$A$24,0),MATCH(calcs!R$1,'2018_commission_structure-Start'!$A$21:$I$21,0)),0)</f>
        <v>0</v>
      </c>
      <c r="S918" s="6">
        <f t="shared" si="104"/>
        <v>99364.2</v>
      </c>
      <c r="T918" s="6">
        <f t="shared" si="100"/>
        <v>181517.2</v>
      </c>
    </row>
    <row r="919" spans="1:20" x14ac:dyDescent="0.3">
      <c r="A919">
        <v>7373156215</v>
      </c>
      <c r="B919" t="s">
        <v>834</v>
      </c>
      <c r="C919" t="s">
        <v>1774</v>
      </c>
      <c r="D919" t="s">
        <v>29</v>
      </c>
      <c r="E919" s="2">
        <v>56461</v>
      </c>
      <c r="F919">
        <f>COUNTIF(deals_closed!D:D,base_salary!A919)</f>
        <v>22</v>
      </c>
      <c r="G919" s="2">
        <f>SUMIF(deals_closed!D:D,calcs!A919,deals_closed!C:C)</f>
        <v>774746</v>
      </c>
      <c r="H919" s="2">
        <f>VLOOKUP(D919,'2018_commission_structure-Start'!$A$21:$I$24,9,FALSE)</f>
        <v>600000</v>
      </c>
      <c r="I919" s="6">
        <f t="shared" si="101"/>
        <v>750000</v>
      </c>
      <c r="J919" s="9">
        <f t="shared" si="102"/>
        <v>900000</v>
      </c>
      <c r="K919" s="9">
        <f t="shared" si="103"/>
        <v>1200000</v>
      </c>
      <c r="L919" s="8">
        <f t="shared" si="98"/>
        <v>1.2912433333333333</v>
      </c>
      <c r="M919" t="str">
        <f t="shared" si="99"/>
        <v>125-150%</v>
      </c>
      <c r="N919" s="6">
        <f>MIN(H919,G919)*INDEX('2018_commission_structure-Start'!$A$21:$I$24,MATCH(calcs!$D919,'2018_commission_structure-Start'!$A$21:$A$24,0),MATCH(calcs!N$1,'2018_commission_structure-Start'!$A$21:$I$21,0))</f>
        <v>78000</v>
      </c>
      <c r="O919" s="2">
        <f>IF($G919&gt;H919,MIN($G919-H919,I919-H919)*INDEX('2018_commission_structure-Start'!$A$21:$I$24,MATCH(calcs!$D919,'2018_commission_structure-Start'!$A$21:$A$24,0),MATCH(calcs!O$1,'2018_commission_structure-Start'!$A$21:$I$21,0)),0)</f>
        <v>25500.000000000004</v>
      </c>
      <c r="P919" s="2">
        <f>IF($G919&gt;I919,MIN($G919-I919,J919-I919)*INDEX('2018_commission_structure-Start'!$A$21:$I$24,MATCH(calcs!$D919,'2018_commission_structure-Start'!$A$21:$A$24,0),MATCH(calcs!P$1,'2018_commission_structure-Start'!$A$21:$I$21,0)),0)</f>
        <v>5196.66</v>
      </c>
      <c r="Q919" s="2">
        <f>IF($G919&gt;J919,MIN($G919-J919,K919-J919)*INDEX('2018_commission_structure-Start'!$A$21:$I$24,MATCH(calcs!$D919,'2018_commission_structure-Start'!$A$21:$A$24,0),MATCH(calcs!Q$1,'2018_commission_structure-Start'!$A$21:$I$21,0)),0)</f>
        <v>0</v>
      </c>
      <c r="R919" s="6">
        <f>IF(G919&gt;K919,(G919-K919)*INDEX('2018_commission_structure-Start'!$A$21:$I$24,MATCH(calcs!$D919,'2018_commission_structure-Start'!$A$21:$A$24,0),MATCH(calcs!R$1,'2018_commission_structure-Start'!$A$21:$I$21,0)),0)</f>
        <v>0</v>
      </c>
      <c r="S919" s="6">
        <f t="shared" si="104"/>
        <v>108696.66</v>
      </c>
      <c r="T919" s="6">
        <f t="shared" si="100"/>
        <v>165157.66</v>
      </c>
    </row>
    <row r="920" spans="1:20" x14ac:dyDescent="0.3">
      <c r="A920">
        <v>2885061928</v>
      </c>
      <c r="B920" t="s">
        <v>1775</v>
      </c>
      <c r="C920" t="s">
        <v>1776</v>
      </c>
      <c r="D920" t="s">
        <v>10</v>
      </c>
      <c r="E920" s="2">
        <v>104981</v>
      </c>
      <c r="F920">
        <f>COUNTIF(deals_closed!D:D,base_salary!A920)</f>
        <v>27</v>
      </c>
      <c r="G920" s="2">
        <f>SUMIF(deals_closed!D:D,calcs!A920,deals_closed!C:C)</f>
        <v>961540</v>
      </c>
      <c r="H920" s="2">
        <f>VLOOKUP(D920,'2018_commission_structure-Start'!$A$21:$I$24,9,FALSE)</f>
        <v>750000</v>
      </c>
      <c r="I920" s="6">
        <f t="shared" si="101"/>
        <v>937500</v>
      </c>
      <c r="J920" s="9">
        <f t="shared" si="102"/>
        <v>1125000</v>
      </c>
      <c r="K920" s="9">
        <f t="shared" si="103"/>
        <v>1500000</v>
      </c>
      <c r="L920" s="8">
        <f t="shared" si="98"/>
        <v>1.2820533333333333</v>
      </c>
      <c r="M920" t="str">
        <f t="shared" si="99"/>
        <v>125-150%</v>
      </c>
      <c r="N920" s="6">
        <f>MIN(H920,G920)*INDEX('2018_commission_structure-Start'!$A$21:$I$24,MATCH(calcs!$D920,'2018_commission_structure-Start'!$A$21:$A$24,0),MATCH(calcs!N$1,'2018_commission_structure-Start'!$A$21:$I$21,0))</f>
        <v>112500</v>
      </c>
      <c r="O920" s="2">
        <f>IF($G920&gt;H920,MIN($G920-H920,I920-H920)*INDEX('2018_commission_structure-Start'!$A$21:$I$24,MATCH(calcs!$D920,'2018_commission_structure-Start'!$A$21:$A$24,0),MATCH(calcs!O$1,'2018_commission_structure-Start'!$A$21:$I$21,0)),0)</f>
        <v>35625</v>
      </c>
      <c r="P920" s="2">
        <f>IF($G920&gt;I920,MIN($G920-I920,J920-I920)*INDEX('2018_commission_structure-Start'!$A$21:$I$24,MATCH(calcs!$D920,'2018_commission_structure-Start'!$A$21:$A$24,0),MATCH(calcs!P$1,'2018_commission_structure-Start'!$A$21:$I$21,0)),0)</f>
        <v>5529.2</v>
      </c>
      <c r="Q920" s="2">
        <f>IF($G920&gt;J920,MIN($G920-J920,K920-J920)*INDEX('2018_commission_structure-Start'!$A$21:$I$24,MATCH(calcs!$D920,'2018_commission_structure-Start'!$A$21:$A$24,0),MATCH(calcs!Q$1,'2018_commission_structure-Start'!$A$21:$I$21,0)),0)</f>
        <v>0</v>
      </c>
      <c r="R920" s="6">
        <f>IF(G920&gt;K920,(G920-K920)*INDEX('2018_commission_structure-Start'!$A$21:$I$24,MATCH(calcs!$D920,'2018_commission_structure-Start'!$A$21:$A$24,0),MATCH(calcs!R$1,'2018_commission_structure-Start'!$A$21:$I$21,0)),0)</f>
        <v>0</v>
      </c>
      <c r="S920" s="6">
        <f t="shared" si="104"/>
        <v>153654.20000000001</v>
      </c>
      <c r="T920" s="6">
        <f t="shared" si="100"/>
        <v>258635.2</v>
      </c>
    </row>
    <row r="921" spans="1:20" x14ac:dyDescent="0.3">
      <c r="A921">
        <v>8676088039</v>
      </c>
      <c r="B921" t="s">
        <v>1777</v>
      </c>
      <c r="C921" t="s">
        <v>1778</v>
      </c>
      <c r="D921" t="s">
        <v>29</v>
      </c>
      <c r="E921" s="2">
        <v>67203</v>
      </c>
      <c r="F921">
        <f>COUNTIF(deals_closed!D:D,base_salary!A921)</f>
        <v>24</v>
      </c>
      <c r="G921" s="2">
        <f>SUMIF(deals_closed!D:D,calcs!A921,deals_closed!C:C)</f>
        <v>923269</v>
      </c>
      <c r="H921" s="2">
        <f>VLOOKUP(D921,'2018_commission_structure-Start'!$A$21:$I$24,9,FALSE)</f>
        <v>600000</v>
      </c>
      <c r="I921" s="6">
        <f t="shared" si="101"/>
        <v>750000</v>
      </c>
      <c r="J921" s="9">
        <f t="shared" si="102"/>
        <v>900000</v>
      </c>
      <c r="K921" s="9">
        <f t="shared" si="103"/>
        <v>1200000</v>
      </c>
      <c r="L921" s="8">
        <f t="shared" si="98"/>
        <v>1.5387816666666667</v>
      </c>
      <c r="M921" t="str">
        <f t="shared" si="99"/>
        <v>150-200%</v>
      </c>
      <c r="N921" s="6">
        <f>MIN(H921,G921)*INDEX('2018_commission_structure-Start'!$A$21:$I$24,MATCH(calcs!$D921,'2018_commission_structure-Start'!$A$21:$A$24,0),MATCH(calcs!N$1,'2018_commission_structure-Start'!$A$21:$I$21,0))</f>
        <v>78000</v>
      </c>
      <c r="O921" s="2">
        <f>IF($G921&gt;H921,MIN($G921-H921,I921-H921)*INDEX('2018_commission_structure-Start'!$A$21:$I$24,MATCH(calcs!$D921,'2018_commission_structure-Start'!$A$21:$A$24,0),MATCH(calcs!O$1,'2018_commission_structure-Start'!$A$21:$I$21,0)),0)</f>
        <v>25500.000000000004</v>
      </c>
      <c r="P921" s="2">
        <f>IF($G921&gt;I921,MIN($G921-I921,J921-I921)*INDEX('2018_commission_structure-Start'!$A$21:$I$24,MATCH(calcs!$D921,'2018_commission_structure-Start'!$A$21:$A$24,0),MATCH(calcs!P$1,'2018_commission_structure-Start'!$A$21:$I$21,0)),0)</f>
        <v>31500</v>
      </c>
      <c r="Q921" s="2">
        <f>IF($G921&gt;J921,MIN($G921-J921,K921-J921)*INDEX('2018_commission_structure-Start'!$A$21:$I$24,MATCH(calcs!$D921,'2018_commission_structure-Start'!$A$21:$A$24,0),MATCH(calcs!Q$1,'2018_commission_structure-Start'!$A$21:$I$21,0)),0)</f>
        <v>6049.9400000000005</v>
      </c>
      <c r="R921" s="6">
        <f>IF(G921&gt;K921,(G921-K921)*INDEX('2018_commission_structure-Start'!$A$21:$I$24,MATCH(calcs!$D921,'2018_commission_structure-Start'!$A$21:$A$24,0),MATCH(calcs!R$1,'2018_commission_structure-Start'!$A$21:$I$21,0)),0)</f>
        <v>0</v>
      </c>
      <c r="S921" s="6">
        <f t="shared" si="104"/>
        <v>141049.94</v>
      </c>
      <c r="T921" s="6">
        <f t="shared" si="100"/>
        <v>208252.94</v>
      </c>
    </row>
    <row r="922" spans="1:20" x14ac:dyDescent="0.3">
      <c r="A922">
        <v>6789106936</v>
      </c>
      <c r="B922" t="s">
        <v>1779</v>
      </c>
      <c r="C922" t="s">
        <v>1780</v>
      </c>
      <c r="D922" t="s">
        <v>10</v>
      </c>
      <c r="E922" s="2">
        <v>93300</v>
      </c>
      <c r="F922">
        <f>COUNTIF(deals_closed!D:D,base_salary!A922)</f>
        <v>22</v>
      </c>
      <c r="G922" s="2">
        <f>SUMIF(deals_closed!D:D,calcs!A922,deals_closed!C:C)</f>
        <v>664319</v>
      </c>
      <c r="H922" s="2">
        <f>VLOOKUP(D922,'2018_commission_structure-Start'!$A$21:$I$24,9,FALSE)</f>
        <v>750000</v>
      </c>
      <c r="I922" s="6">
        <f t="shared" si="101"/>
        <v>937500</v>
      </c>
      <c r="J922" s="9">
        <f t="shared" si="102"/>
        <v>1125000</v>
      </c>
      <c r="K922" s="9">
        <f t="shared" si="103"/>
        <v>1500000</v>
      </c>
      <c r="L922" s="8">
        <f t="shared" si="98"/>
        <v>0.88575866666666669</v>
      </c>
      <c r="M922" t="str">
        <f t="shared" si="99"/>
        <v>0-100%</v>
      </c>
      <c r="N922" s="6">
        <f>MIN(H922,G922)*INDEX('2018_commission_structure-Start'!$A$21:$I$24,MATCH(calcs!$D922,'2018_commission_structure-Start'!$A$21:$A$24,0),MATCH(calcs!N$1,'2018_commission_structure-Start'!$A$21:$I$21,0))</f>
        <v>99647.849999999991</v>
      </c>
      <c r="O922" s="2">
        <f>IF($G922&gt;H922,MIN($G922-H922,I922-H922)*INDEX('2018_commission_structure-Start'!$A$21:$I$24,MATCH(calcs!$D922,'2018_commission_structure-Start'!$A$21:$A$24,0),MATCH(calcs!O$1,'2018_commission_structure-Start'!$A$21:$I$21,0)),0)</f>
        <v>0</v>
      </c>
      <c r="P922" s="2">
        <f>IF($G922&gt;I922,MIN($G922-I922,J922-I922)*INDEX('2018_commission_structure-Start'!$A$21:$I$24,MATCH(calcs!$D922,'2018_commission_structure-Start'!$A$21:$A$24,0),MATCH(calcs!P$1,'2018_commission_structure-Start'!$A$21:$I$21,0)),0)</f>
        <v>0</v>
      </c>
      <c r="Q922" s="2">
        <f>IF($G922&gt;J922,MIN($G922-J922,K922-J922)*INDEX('2018_commission_structure-Start'!$A$21:$I$24,MATCH(calcs!$D922,'2018_commission_structure-Start'!$A$21:$A$24,0),MATCH(calcs!Q$1,'2018_commission_structure-Start'!$A$21:$I$21,0)),0)</f>
        <v>0</v>
      </c>
      <c r="R922" s="6">
        <f>IF(G922&gt;K922,(G922-K922)*INDEX('2018_commission_structure-Start'!$A$21:$I$24,MATCH(calcs!$D922,'2018_commission_structure-Start'!$A$21:$A$24,0),MATCH(calcs!R$1,'2018_commission_structure-Start'!$A$21:$I$21,0)),0)</f>
        <v>0</v>
      </c>
      <c r="S922" s="6">
        <f t="shared" si="104"/>
        <v>99647.849999999991</v>
      </c>
      <c r="T922" s="6">
        <f t="shared" si="100"/>
        <v>192947.84999999998</v>
      </c>
    </row>
    <row r="923" spans="1:20" x14ac:dyDescent="0.3">
      <c r="A923">
        <v>4184483038</v>
      </c>
      <c r="B923" t="s">
        <v>1698</v>
      </c>
      <c r="C923" t="s">
        <v>1781</v>
      </c>
      <c r="D923" t="s">
        <v>29</v>
      </c>
      <c r="E923" s="2">
        <v>77207</v>
      </c>
      <c r="F923">
        <f>COUNTIF(deals_closed!D:D,base_salary!A923)</f>
        <v>22</v>
      </c>
      <c r="G923" s="2">
        <f>SUMIF(deals_closed!D:D,calcs!A923,deals_closed!C:C)</f>
        <v>658709</v>
      </c>
      <c r="H923" s="2">
        <f>VLOOKUP(D923,'2018_commission_structure-Start'!$A$21:$I$24,9,FALSE)</f>
        <v>600000</v>
      </c>
      <c r="I923" s="6">
        <f t="shared" si="101"/>
        <v>750000</v>
      </c>
      <c r="J923" s="9">
        <f t="shared" si="102"/>
        <v>900000</v>
      </c>
      <c r="K923" s="9">
        <f t="shared" si="103"/>
        <v>1200000</v>
      </c>
      <c r="L923" s="8">
        <f t="shared" si="98"/>
        <v>1.0978483333333333</v>
      </c>
      <c r="M923" t="str">
        <f t="shared" si="99"/>
        <v>100-125%</v>
      </c>
      <c r="N923" s="6">
        <f>MIN(H923,G923)*INDEX('2018_commission_structure-Start'!$A$21:$I$24,MATCH(calcs!$D923,'2018_commission_structure-Start'!$A$21:$A$24,0),MATCH(calcs!N$1,'2018_commission_structure-Start'!$A$21:$I$21,0))</f>
        <v>78000</v>
      </c>
      <c r="O923" s="2">
        <f>IF($G923&gt;H923,MIN($G923-H923,I923-H923)*INDEX('2018_commission_structure-Start'!$A$21:$I$24,MATCH(calcs!$D923,'2018_commission_structure-Start'!$A$21:$A$24,0),MATCH(calcs!O$1,'2018_commission_structure-Start'!$A$21:$I$21,0)),0)</f>
        <v>9980.5300000000007</v>
      </c>
      <c r="P923" s="2">
        <f>IF($G923&gt;I923,MIN($G923-I923,J923-I923)*INDEX('2018_commission_structure-Start'!$A$21:$I$24,MATCH(calcs!$D923,'2018_commission_structure-Start'!$A$21:$A$24,0),MATCH(calcs!P$1,'2018_commission_structure-Start'!$A$21:$I$21,0)),0)</f>
        <v>0</v>
      </c>
      <c r="Q923" s="2">
        <f>IF($G923&gt;J923,MIN($G923-J923,K923-J923)*INDEX('2018_commission_structure-Start'!$A$21:$I$24,MATCH(calcs!$D923,'2018_commission_structure-Start'!$A$21:$A$24,0),MATCH(calcs!Q$1,'2018_commission_structure-Start'!$A$21:$I$21,0)),0)</f>
        <v>0</v>
      </c>
      <c r="R923" s="6">
        <f>IF(G923&gt;K923,(G923-K923)*INDEX('2018_commission_structure-Start'!$A$21:$I$24,MATCH(calcs!$D923,'2018_commission_structure-Start'!$A$21:$A$24,0),MATCH(calcs!R$1,'2018_commission_structure-Start'!$A$21:$I$21,0)),0)</f>
        <v>0</v>
      </c>
      <c r="S923" s="6">
        <f t="shared" si="104"/>
        <v>87980.53</v>
      </c>
      <c r="T923" s="6">
        <f t="shared" si="100"/>
        <v>165187.53</v>
      </c>
    </row>
    <row r="924" spans="1:20" x14ac:dyDescent="0.3">
      <c r="A924">
        <v>5828678620</v>
      </c>
      <c r="B924" t="s">
        <v>1782</v>
      </c>
      <c r="C924" t="s">
        <v>1783</v>
      </c>
      <c r="D924" t="s">
        <v>7</v>
      </c>
      <c r="E924" s="2">
        <v>52885</v>
      </c>
      <c r="F924">
        <f>COUNTIF(deals_closed!D:D,base_salary!A924)</f>
        <v>25</v>
      </c>
      <c r="G924" s="2">
        <f>SUMIF(deals_closed!D:D,calcs!A924,deals_closed!C:C)</f>
        <v>860242</v>
      </c>
      <c r="H924" s="2">
        <f>VLOOKUP(D924,'2018_commission_structure-Start'!$A$21:$I$24,9,FALSE)</f>
        <v>500000</v>
      </c>
      <c r="I924" s="6">
        <f t="shared" si="101"/>
        <v>625000</v>
      </c>
      <c r="J924" s="9">
        <f t="shared" si="102"/>
        <v>750000</v>
      </c>
      <c r="K924" s="9">
        <f t="shared" si="103"/>
        <v>1000000</v>
      </c>
      <c r="L924" s="8">
        <f t="shared" si="98"/>
        <v>1.7204839999999999</v>
      </c>
      <c r="M924" t="str">
        <f t="shared" si="99"/>
        <v>150-200%</v>
      </c>
      <c r="N924" s="6">
        <f>MIN(H924,G924)*INDEX('2018_commission_structure-Start'!$A$21:$I$24,MATCH(calcs!$D924,'2018_commission_structure-Start'!$A$21:$A$24,0),MATCH(calcs!N$1,'2018_commission_structure-Start'!$A$21:$I$21,0))</f>
        <v>50000</v>
      </c>
      <c r="O924" s="2">
        <f>IF($G924&gt;H924,MIN($G924-H924,I924-H924)*INDEX('2018_commission_structure-Start'!$A$21:$I$24,MATCH(calcs!$D924,'2018_commission_structure-Start'!$A$21:$A$24,0),MATCH(calcs!O$1,'2018_commission_structure-Start'!$A$21:$I$21,0)),0)</f>
        <v>18750</v>
      </c>
      <c r="P924" s="2">
        <f>IF($G924&gt;I924,MIN($G924-I924,J924-I924)*INDEX('2018_commission_structure-Start'!$A$21:$I$24,MATCH(calcs!$D924,'2018_commission_structure-Start'!$A$21:$A$24,0),MATCH(calcs!P$1,'2018_commission_structure-Start'!$A$21:$I$21,0)),0)</f>
        <v>22500</v>
      </c>
      <c r="Q924" s="2">
        <f>IF($G924&gt;J924,MIN($G924-J924,K924-J924)*INDEX('2018_commission_structure-Start'!$A$21:$I$24,MATCH(calcs!$D924,'2018_commission_structure-Start'!$A$21:$A$24,0),MATCH(calcs!Q$1,'2018_commission_structure-Start'!$A$21:$I$21,0)),0)</f>
        <v>24253.24</v>
      </c>
      <c r="R924" s="6">
        <f>IF(G924&gt;K924,(G924-K924)*INDEX('2018_commission_structure-Start'!$A$21:$I$24,MATCH(calcs!$D924,'2018_commission_structure-Start'!$A$21:$A$24,0),MATCH(calcs!R$1,'2018_commission_structure-Start'!$A$21:$I$21,0)),0)</f>
        <v>0</v>
      </c>
      <c r="S924" s="6">
        <f t="shared" si="104"/>
        <v>115503.24</v>
      </c>
      <c r="T924" s="6">
        <f t="shared" si="100"/>
        <v>168388.24</v>
      </c>
    </row>
    <row r="925" spans="1:20" x14ac:dyDescent="0.3">
      <c r="A925">
        <v>1420239228</v>
      </c>
      <c r="B925" t="s">
        <v>1662</v>
      </c>
      <c r="C925" t="s">
        <v>1784</v>
      </c>
      <c r="D925" t="s">
        <v>29</v>
      </c>
      <c r="E925" s="2">
        <v>62855</v>
      </c>
      <c r="F925">
        <f>COUNTIF(deals_closed!D:D,base_salary!A925)</f>
        <v>16</v>
      </c>
      <c r="G925" s="2">
        <f>SUMIF(deals_closed!D:D,calcs!A925,deals_closed!C:C)</f>
        <v>593010</v>
      </c>
      <c r="H925" s="2">
        <f>VLOOKUP(D925,'2018_commission_structure-Start'!$A$21:$I$24,9,FALSE)</f>
        <v>600000</v>
      </c>
      <c r="I925" s="6">
        <f t="shared" si="101"/>
        <v>750000</v>
      </c>
      <c r="J925" s="9">
        <f t="shared" si="102"/>
        <v>900000</v>
      </c>
      <c r="K925" s="9">
        <f t="shared" si="103"/>
        <v>1200000</v>
      </c>
      <c r="L925" s="8">
        <f t="shared" si="98"/>
        <v>0.98834999999999995</v>
      </c>
      <c r="M925" t="str">
        <f t="shared" si="99"/>
        <v>0-100%</v>
      </c>
      <c r="N925" s="6">
        <f>MIN(H925,G925)*INDEX('2018_commission_structure-Start'!$A$21:$I$24,MATCH(calcs!$D925,'2018_commission_structure-Start'!$A$21:$A$24,0),MATCH(calcs!N$1,'2018_commission_structure-Start'!$A$21:$I$21,0))</f>
        <v>77091.3</v>
      </c>
      <c r="O925" s="2">
        <f>IF($G925&gt;H925,MIN($G925-H925,I925-H925)*INDEX('2018_commission_structure-Start'!$A$21:$I$24,MATCH(calcs!$D925,'2018_commission_structure-Start'!$A$21:$A$24,0),MATCH(calcs!O$1,'2018_commission_structure-Start'!$A$21:$I$21,0)),0)</f>
        <v>0</v>
      </c>
      <c r="P925" s="2">
        <f>IF($G925&gt;I925,MIN($G925-I925,J925-I925)*INDEX('2018_commission_structure-Start'!$A$21:$I$24,MATCH(calcs!$D925,'2018_commission_structure-Start'!$A$21:$A$24,0),MATCH(calcs!P$1,'2018_commission_structure-Start'!$A$21:$I$21,0)),0)</f>
        <v>0</v>
      </c>
      <c r="Q925" s="2">
        <f>IF($G925&gt;J925,MIN($G925-J925,K925-J925)*INDEX('2018_commission_structure-Start'!$A$21:$I$24,MATCH(calcs!$D925,'2018_commission_structure-Start'!$A$21:$A$24,0),MATCH(calcs!Q$1,'2018_commission_structure-Start'!$A$21:$I$21,0)),0)</f>
        <v>0</v>
      </c>
      <c r="R925" s="6">
        <f>IF(G925&gt;K925,(G925-K925)*INDEX('2018_commission_structure-Start'!$A$21:$I$24,MATCH(calcs!$D925,'2018_commission_structure-Start'!$A$21:$A$24,0),MATCH(calcs!R$1,'2018_commission_structure-Start'!$A$21:$I$21,0)),0)</f>
        <v>0</v>
      </c>
      <c r="S925" s="6">
        <f t="shared" si="104"/>
        <v>77091.3</v>
      </c>
      <c r="T925" s="6">
        <f t="shared" si="100"/>
        <v>139946.29999999999</v>
      </c>
    </row>
    <row r="926" spans="1:20" x14ac:dyDescent="0.3">
      <c r="A926">
        <v>397599129</v>
      </c>
      <c r="B926" t="s">
        <v>1785</v>
      </c>
      <c r="C926" t="s">
        <v>1786</v>
      </c>
      <c r="D926" t="s">
        <v>7</v>
      </c>
      <c r="E926" s="2">
        <v>32665</v>
      </c>
      <c r="F926">
        <f>COUNTIF(deals_closed!D:D,base_salary!A926)</f>
        <v>20</v>
      </c>
      <c r="G926" s="2">
        <f>SUMIF(deals_closed!D:D,calcs!A926,deals_closed!C:C)</f>
        <v>684528</v>
      </c>
      <c r="H926" s="2">
        <f>VLOOKUP(D926,'2018_commission_structure-Start'!$A$21:$I$24,9,FALSE)</f>
        <v>500000</v>
      </c>
      <c r="I926" s="6">
        <f t="shared" si="101"/>
        <v>625000</v>
      </c>
      <c r="J926" s="9">
        <f t="shared" si="102"/>
        <v>750000</v>
      </c>
      <c r="K926" s="9">
        <f t="shared" si="103"/>
        <v>1000000</v>
      </c>
      <c r="L926" s="8">
        <f t="shared" si="98"/>
        <v>1.3690560000000001</v>
      </c>
      <c r="M926" t="str">
        <f t="shared" si="99"/>
        <v>125-150%</v>
      </c>
      <c r="N926" s="6">
        <f>MIN(H926,G926)*INDEX('2018_commission_structure-Start'!$A$21:$I$24,MATCH(calcs!$D926,'2018_commission_structure-Start'!$A$21:$A$24,0),MATCH(calcs!N$1,'2018_commission_structure-Start'!$A$21:$I$21,0))</f>
        <v>50000</v>
      </c>
      <c r="O926" s="2">
        <f>IF($G926&gt;H926,MIN($G926-H926,I926-H926)*INDEX('2018_commission_structure-Start'!$A$21:$I$24,MATCH(calcs!$D926,'2018_commission_structure-Start'!$A$21:$A$24,0),MATCH(calcs!O$1,'2018_commission_structure-Start'!$A$21:$I$21,0)),0)</f>
        <v>18750</v>
      </c>
      <c r="P926" s="2">
        <f>IF($G926&gt;I926,MIN($G926-I926,J926-I926)*INDEX('2018_commission_structure-Start'!$A$21:$I$24,MATCH(calcs!$D926,'2018_commission_structure-Start'!$A$21:$A$24,0),MATCH(calcs!P$1,'2018_commission_structure-Start'!$A$21:$I$21,0)),0)</f>
        <v>10715.039999999999</v>
      </c>
      <c r="Q926" s="2">
        <f>IF($G926&gt;J926,MIN($G926-J926,K926-J926)*INDEX('2018_commission_structure-Start'!$A$21:$I$24,MATCH(calcs!$D926,'2018_commission_structure-Start'!$A$21:$A$24,0),MATCH(calcs!Q$1,'2018_commission_structure-Start'!$A$21:$I$21,0)),0)</f>
        <v>0</v>
      </c>
      <c r="R926" s="6">
        <f>IF(G926&gt;K926,(G926-K926)*INDEX('2018_commission_structure-Start'!$A$21:$I$24,MATCH(calcs!$D926,'2018_commission_structure-Start'!$A$21:$A$24,0),MATCH(calcs!R$1,'2018_commission_structure-Start'!$A$21:$I$21,0)),0)</f>
        <v>0</v>
      </c>
      <c r="S926" s="6">
        <f t="shared" si="104"/>
        <v>79465.039999999994</v>
      </c>
      <c r="T926" s="6">
        <f t="shared" si="100"/>
        <v>112130.04</v>
      </c>
    </row>
    <row r="927" spans="1:20" x14ac:dyDescent="0.3">
      <c r="A927">
        <v>3156820482</v>
      </c>
      <c r="B927" t="s">
        <v>1787</v>
      </c>
      <c r="C927" t="s">
        <v>1788</v>
      </c>
      <c r="D927" t="s">
        <v>10</v>
      </c>
      <c r="E927" s="2">
        <v>121894</v>
      </c>
      <c r="F927">
        <f>COUNTIF(deals_closed!D:D,base_salary!A927)</f>
        <v>24</v>
      </c>
      <c r="G927" s="2">
        <f>SUMIF(deals_closed!D:D,calcs!A927,deals_closed!C:C)</f>
        <v>765238</v>
      </c>
      <c r="H927" s="2">
        <f>VLOOKUP(D927,'2018_commission_structure-Start'!$A$21:$I$24,9,FALSE)</f>
        <v>750000</v>
      </c>
      <c r="I927" s="6">
        <f t="shared" si="101"/>
        <v>937500</v>
      </c>
      <c r="J927" s="9">
        <f t="shared" si="102"/>
        <v>1125000</v>
      </c>
      <c r="K927" s="9">
        <f t="shared" si="103"/>
        <v>1500000</v>
      </c>
      <c r="L927" s="8">
        <f t="shared" si="98"/>
        <v>1.0203173333333333</v>
      </c>
      <c r="M927" t="str">
        <f t="shared" si="99"/>
        <v>100-125%</v>
      </c>
      <c r="N927" s="6">
        <f>MIN(H927,G927)*INDEX('2018_commission_structure-Start'!$A$21:$I$24,MATCH(calcs!$D927,'2018_commission_structure-Start'!$A$21:$A$24,0),MATCH(calcs!N$1,'2018_commission_structure-Start'!$A$21:$I$21,0))</f>
        <v>112500</v>
      </c>
      <c r="O927" s="2">
        <f>IF($G927&gt;H927,MIN($G927-H927,I927-H927)*INDEX('2018_commission_structure-Start'!$A$21:$I$24,MATCH(calcs!$D927,'2018_commission_structure-Start'!$A$21:$A$24,0),MATCH(calcs!O$1,'2018_commission_structure-Start'!$A$21:$I$21,0)),0)</f>
        <v>2895.2200000000003</v>
      </c>
      <c r="P927" s="2">
        <f>IF($G927&gt;I927,MIN($G927-I927,J927-I927)*INDEX('2018_commission_structure-Start'!$A$21:$I$24,MATCH(calcs!$D927,'2018_commission_structure-Start'!$A$21:$A$24,0),MATCH(calcs!P$1,'2018_commission_structure-Start'!$A$21:$I$21,0)),0)</f>
        <v>0</v>
      </c>
      <c r="Q927" s="2">
        <f>IF($G927&gt;J927,MIN($G927-J927,K927-J927)*INDEX('2018_commission_structure-Start'!$A$21:$I$24,MATCH(calcs!$D927,'2018_commission_structure-Start'!$A$21:$A$24,0),MATCH(calcs!Q$1,'2018_commission_structure-Start'!$A$21:$I$21,0)),0)</f>
        <v>0</v>
      </c>
      <c r="R927" s="6">
        <f>IF(G927&gt;K927,(G927-K927)*INDEX('2018_commission_structure-Start'!$A$21:$I$24,MATCH(calcs!$D927,'2018_commission_structure-Start'!$A$21:$A$24,0),MATCH(calcs!R$1,'2018_commission_structure-Start'!$A$21:$I$21,0)),0)</f>
        <v>0</v>
      </c>
      <c r="S927" s="6">
        <f t="shared" si="104"/>
        <v>115395.22</v>
      </c>
      <c r="T927" s="6">
        <f t="shared" si="100"/>
        <v>237289.22</v>
      </c>
    </row>
    <row r="928" spans="1:20" x14ac:dyDescent="0.3">
      <c r="A928">
        <v>7688943361</v>
      </c>
      <c r="B928" t="s">
        <v>1789</v>
      </c>
      <c r="C928" t="s">
        <v>1790</v>
      </c>
      <c r="D928" t="s">
        <v>10</v>
      </c>
      <c r="E928" s="2">
        <v>113364</v>
      </c>
      <c r="F928">
        <f>COUNTIF(deals_closed!D:D,base_salary!A928)</f>
        <v>24</v>
      </c>
      <c r="G928" s="2">
        <f>SUMIF(deals_closed!D:D,calcs!A928,deals_closed!C:C)</f>
        <v>818193</v>
      </c>
      <c r="H928" s="2">
        <f>VLOOKUP(D928,'2018_commission_structure-Start'!$A$21:$I$24,9,FALSE)</f>
        <v>750000</v>
      </c>
      <c r="I928" s="6">
        <f t="shared" si="101"/>
        <v>937500</v>
      </c>
      <c r="J928" s="9">
        <f t="shared" si="102"/>
        <v>1125000</v>
      </c>
      <c r="K928" s="9">
        <f t="shared" si="103"/>
        <v>1500000</v>
      </c>
      <c r="L928" s="8">
        <f t="shared" si="98"/>
        <v>1.090924</v>
      </c>
      <c r="M928" t="str">
        <f t="shared" si="99"/>
        <v>100-125%</v>
      </c>
      <c r="N928" s="6">
        <f>MIN(H928,G928)*INDEX('2018_commission_structure-Start'!$A$21:$I$24,MATCH(calcs!$D928,'2018_commission_structure-Start'!$A$21:$A$24,0),MATCH(calcs!N$1,'2018_commission_structure-Start'!$A$21:$I$21,0))</f>
        <v>112500</v>
      </c>
      <c r="O928" s="2">
        <f>IF($G928&gt;H928,MIN($G928-H928,I928-H928)*INDEX('2018_commission_structure-Start'!$A$21:$I$24,MATCH(calcs!$D928,'2018_commission_structure-Start'!$A$21:$A$24,0),MATCH(calcs!O$1,'2018_commission_structure-Start'!$A$21:$I$21,0)),0)</f>
        <v>12956.67</v>
      </c>
      <c r="P928" s="2">
        <f>IF($G928&gt;I928,MIN($G928-I928,J928-I928)*INDEX('2018_commission_structure-Start'!$A$21:$I$24,MATCH(calcs!$D928,'2018_commission_structure-Start'!$A$21:$A$24,0),MATCH(calcs!P$1,'2018_commission_structure-Start'!$A$21:$I$21,0)),0)</f>
        <v>0</v>
      </c>
      <c r="Q928" s="2">
        <f>IF($G928&gt;J928,MIN($G928-J928,K928-J928)*INDEX('2018_commission_structure-Start'!$A$21:$I$24,MATCH(calcs!$D928,'2018_commission_structure-Start'!$A$21:$A$24,0),MATCH(calcs!Q$1,'2018_commission_structure-Start'!$A$21:$I$21,0)),0)</f>
        <v>0</v>
      </c>
      <c r="R928" s="6">
        <f>IF(G928&gt;K928,(G928-K928)*INDEX('2018_commission_structure-Start'!$A$21:$I$24,MATCH(calcs!$D928,'2018_commission_structure-Start'!$A$21:$A$24,0),MATCH(calcs!R$1,'2018_commission_structure-Start'!$A$21:$I$21,0)),0)</f>
        <v>0</v>
      </c>
      <c r="S928" s="6">
        <f t="shared" si="104"/>
        <v>125456.67</v>
      </c>
      <c r="T928" s="6">
        <f t="shared" si="100"/>
        <v>238820.66999999998</v>
      </c>
    </row>
    <row r="929" spans="1:20" x14ac:dyDescent="0.3">
      <c r="A929">
        <v>3560320844</v>
      </c>
      <c r="B929" t="s">
        <v>1791</v>
      </c>
      <c r="C929" t="s">
        <v>1792</v>
      </c>
      <c r="D929" t="s">
        <v>29</v>
      </c>
      <c r="E929" s="2">
        <v>72341</v>
      </c>
      <c r="F929">
        <f>COUNTIF(deals_closed!D:D,base_salary!A929)</f>
        <v>22</v>
      </c>
      <c r="G929" s="2">
        <f>SUMIF(deals_closed!D:D,calcs!A929,deals_closed!C:C)</f>
        <v>792767</v>
      </c>
      <c r="H929" s="2">
        <f>VLOOKUP(D929,'2018_commission_structure-Start'!$A$21:$I$24,9,FALSE)</f>
        <v>600000</v>
      </c>
      <c r="I929" s="6">
        <f t="shared" si="101"/>
        <v>750000</v>
      </c>
      <c r="J929" s="9">
        <f t="shared" si="102"/>
        <v>900000</v>
      </c>
      <c r="K929" s="9">
        <f t="shared" si="103"/>
        <v>1200000</v>
      </c>
      <c r="L929" s="8">
        <f t="shared" si="98"/>
        <v>1.3212783333333333</v>
      </c>
      <c r="M929" t="str">
        <f t="shared" si="99"/>
        <v>125-150%</v>
      </c>
      <c r="N929" s="6">
        <f>MIN(H929,G929)*INDEX('2018_commission_structure-Start'!$A$21:$I$24,MATCH(calcs!$D929,'2018_commission_structure-Start'!$A$21:$A$24,0),MATCH(calcs!N$1,'2018_commission_structure-Start'!$A$21:$I$21,0))</f>
        <v>78000</v>
      </c>
      <c r="O929" s="2">
        <f>IF($G929&gt;H929,MIN($G929-H929,I929-H929)*INDEX('2018_commission_structure-Start'!$A$21:$I$24,MATCH(calcs!$D929,'2018_commission_structure-Start'!$A$21:$A$24,0),MATCH(calcs!O$1,'2018_commission_structure-Start'!$A$21:$I$21,0)),0)</f>
        <v>25500.000000000004</v>
      </c>
      <c r="P929" s="2">
        <f>IF($G929&gt;I929,MIN($G929-I929,J929-I929)*INDEX('2018_commission_structure-Start'!$A$21:$I$24,MATCH(calcs!$D929,'2018_commission_structure-Start'!$A$21:$A$24,0),MATCH(calcs!P$1,'2018_commission_structure-Start'!$A$21:$I$21,0)),0)</f>
        <v>8981.07</v>
      </c>
      <c r="Q929" s="2">
        <f>IF($G929&gt;J929,MIN($G929-J929,K929-J929)*INDEX('2018_commission_structure-Start'!$A$21:$I$24,MATCH(calcs!$D929,'2018_commission_structure-Start'!$A$21:$A$24,0),MATCH(calcs!Q$1,'2018_commission_structure-Start'!$A$21:$I$21,0)),0)</f>
        <v>0</v>
      </c>
      <c r="R929" s="6">
        <f>IF(G929&gt;K929,(G929-K929)*INDEX('2018_commission_structure-Start'!$A$21:$I$24,MATCH(calcs!$D929,'2018_commission_structure-Start'!$A$21:$A$24,0),MATCH(calcs!R$1,'2018_commission_structure-Start'!$A$21:$I$21,0)),0)</f>
        <v>0</v>
      </c>
      <c r="S929" s="6">
        <f t="shared" si="104"/>
        <v>112481.07</v>
      </c>
      <c r="T929" s="6">
        <f t="shared" si="100"/>
        <v>184822.07</v>
      </c>
    </row>
    <row r="930" spans="1:20" x14ac:dyDescent="0.3">
      <c r="A930">
        <v>2908560011</v>
      </c>
      <c r="B930" t="s">
        <v>1793</v>
      </c>
      <c r="C930" t="s">
        <v>1794</v>
      </c>
      <c r="D930" t="s">
        <v>10</v>
      </c>
      <c r="E930" s="2">
        <v>103276</v>
      </c>
      <c r="F930">
        <f>COUNTIF(deals_closed!D:D,base_salary!A930)</f>
        <v>28</v>
      </c>
      <c r="G930" s="2">
        <f>SUMIF(deals_closed!D:D,calcs!A930,deals_closed!C:C)</f>
        <v>930406</v>
      </c>
      <c r="H930" s="2">
        <f>VLOOKUP(D930,'2018_commission_structure-Start'!$A$21:$I$24,9,FALSE)</f>
        <v>750000</v>
      </c>
      <c r="I930" s="6">
        <f t="shared" si="101"/>
        <v>937500</v>
      </c>
      <c r="J930" s="9">
        <f t="shared" si="102"/>
        <v>1125000</v>
      </c>
      <c r="K930" s="9">
        <f t="shared" si="103"/>
        <v>1500000</v>
      </c>
      <c r="L930" s="8">
        <f t="shared" si="98"/>
        <v>1.2405413333333333</v>
      </c>
      <c r="M930" t="str">
        <f t="shared" si="99"/>
        <v>100-125%</v>
      </c>
      <c r="N930" s="6">
        <f>MIN(H930,G930)*INDEX('2018_commission_structure-Start'!$A$21:$I$24,MATCH(calcs!$D930,'2018_commission_structure-Start'!$A$21:$A$24,0),MATCH(calcs!N$1,'2018_commission_structure-Start'!$A$21:$I$21,0))</f>
        <v>112500</v>
      </c>
      <c r="O930" s="2">
        <f>IF($G930&gt;H930,MIN($G930-H930,I930-H930)*INDEX('2018_commission_structure-Start'!$A$21:$I$24,MATCH(calcs!$D930,'2018_commission_structure-Start'!$A$21:$A$24,0),MATCH(calcs!O$1,'2018_commission_structure-Start'!$A$21:$I$21,0)),0)</f>
        <v>34277.14</v>
      </c>
      <c r="P930" s="2">
        <f>IF($G930&gt;I930,MIN($G930-I930,J930-I930)*INDEX('2018_commission_structure-Start'!$A$21:$I$24,MATCH(calcs!$D930,'2018_commission_structure-Start'!$A$21:$A$24,0),MATCH(calcs!P$1,'2018_commission_structure-Start'!$A$21:$I$21,0)),0)</f>
        <v>0</v>
      </c>
      <c r="Q930" s="2">
        <f>IF($G930&gt;J930,MIN($G930-J930,K930-J930)*INDEX('2018_commission_structure-Start'!$A$21:$I$24,MATCH(calcs!$D930,'2018_commission_structure-Start'!$A$21:$A$24,0),MATCH(calcs!Q$1,'2018_commission_structure-Start'!$A$21:$I$21,0)),0)</f>
        <v>0</v>
      </c>
      <c r="R930" s="6">
        <f>IF(G930&gt;K930,(G930-K930)*INDEX('2018_commission_structure-Start'!$A$21:$I$24,MATCH(calcs!$D930,'2018_commission_structure-Start'!$A$21:$A$24,0),MATCH(calcs!R$1,'2018_commission_structure-Start'!$A$21:$I$21,0)),0)</f>
        <v>0</v>
      </c>
      <c r="S930" s="6">
        <f t="shared" si="104"/>
        <v>146777.14000000001</v>
      </c>
      <c r="T930" s="6">
        <f t="shared" si="100"/>
        <v>250053.14</v>
      </c>
    </row>
    <row r="931" spans="1:20" x14ac:dyDescent="0.3">
      <c r="A931">
        <v>1573192775</v>
      </c>
      <c r="B931" t="s">
        <v>1795</v>
      </c>
      <c r="C931" t="s">
        <v>1796</v>
      </c>
      <c r="D931" t="s">
        <v>29</v>
      </c>
      <c r="E931" s="2">
        <v>70723</v>
      </c>
      <c r="F931">
        <f>COUNTIF(deals_closed!D:D,base_salary!A931)</f>
        <v>28</v>
      </c>
      <c r="G931" s="2">
        <f>SUMIF(deals_closed!D:D,calcs!A931,deals_closed!C:C)</f>
        <v>875887</v>
      </c>
      <c r="H931" s="2">
        <f>VLOOKUP(D931,'2018_commission_structure-Start'!$A$21:$I$24,9,FALSE)</f>
        <v>600000</v>
      </c>
      <c r="I931" s="6">
        <f t="shared" si="101"/>
        <v>750000</v>
      </c>
      <c r="J931" s="9">
        <f t="shared" si="102"/>
        <v>900000</v>
      </c>
      <c r="K931" s="9">
        <f t="shared" si="103"/>
        <v>1200000</v>
      </c>
      <c r="L931" s="8">
        <f t="shared" si="98"/>
        <v>1.4598116666666667</v>
      </c>
      <c r="M931" t="str">
        <f t="shared" si="99"/>
        <v>125-150%</v>
      </c>
      <c r="N931" s="6">
        <f>MIN(H931,G931)*INDEX('2018_commission_structure-Start'!$A$21:$I$24,MATCH(calcs!$D931,'2018_commission_structure-Start'!$A$21:$A$24,0),MATCH(calcs!N$1,'2018_commission_structure-Start'!$A$21:$I$21,0))</f>
        <v>78000</v>
      </c>
      <c r="O931" s="2">
        <f>IF($G931&gt;H931,MIN($G931-H931,I931-H931)*INDEX('2018_commission_structure-Start'!$A$21:$I$24,MATCH(calcs!$D931,'2018_commission_structure-Start'!$A$21:$A$24,0),MATCH(calcs!O$1,'2018_commission_structure-Start'!$A$21:$I$21,0)),0)</f>
        <v>25500.000000000004</v>
      </c>
      <c r="P931" s="2">
        <f>IF($G931&gt;I931,MIN($G931-I931,J931-I931)*INDEX('2018_commission_structure-Start'!$A$21:$I$24,MATCH(calcs!$D931,'2018_commission_structure-Start'!$A$21:$A$24,0),MATCH(calcs!P$1,'2018_commission_structure-Start'!$A$21:$I$21,0)),0)</f>
        <v>26436.27</v>
      </c>
      <c r="Q931" s="2">
        <f>IF($G931&gt;J931,MIN($G931-J931,K931-J931)*INDEX('2018_commission_structure-Start'!$A$21:$I$24,MATCH(calcs!$D931,'2018_commission_structure-Start'!$A$21:$A$24,0),MATCH(calcs!Q$1,'2018_commission_structure-Start'!$A$21:$I$21,0)),0)</f>
        <v>0</v>
      </c>
      <c r="R931" s="6">
        <f>IF(G931&gt;K931,(G931-K931)*INDEX('2018_commission_structure-Start'!$A$21:$I$24,MATCH(calcs!$D931,'2018_commission_structure-Start'!$A$21:$A$24,0),MATCH(calcs!R$1,'2018_commission_structure-Start'!$A$21:$I$21,0)),0)</f>
        <v>0</v>
      </c>
      <c r="S931" s="6">
        <f t="shared" si="104"/>
        <v>129936.27</v>
      </c>
      <c r="T931" s="6">
        <f t="shared" si="100"/>
        <v>200659.27000000002</v>
      </c>
    </row>
    <row r="932" spans="1:20" x14ac:dyDescent="0.3">
      <c r="A932">
        <v>3538909016</v>
      </c>
      <c r="B932" t="s">
        <v>1797</v>
      </c>
      <c r="C932" t="s">
        <v>1798</v>
      </c>
      <c r="D932" t="s">
        <v>7</v>
      </c>
      <c r="E932" s="2">
        <v>57718</v>
      </c>
      <c r="F932">
        <f>COUNTIF(deals_closed!D:D,base_salary!A932)</f>
        <v>18</v>
      </c>
      <c r="G932" s="2">
        <f>SUMIF(deals_closed!D:D,calcs!A932,deals_closed!C:C)</f>
        <v>581268</v>
      </c>
      <c r="H932" s="2">
        <f>VLOOKUP(D932,'2018_commission_structure-Start'!$A$21:$I$24,9,FALSE)</f>
        <v>500000</v>
      </c>
      <c r="I932" s="6">
        <f t="shared" si="101"/>
        <v>625000</v>
      </c>
      <c r="J932" s="9">
        <f t="shared" si="102"/>
        <v>750000</v>
      </c>
      <c r="K932" s="9">
        <f t="shared" si="103"/>
        <v>1000000</v>
      </c>
      <c r="L932" s="8">
        <f t="shared" si="98"/>
        <v>1.162536</v>
      </c>
      <c r="M932" t="str">
        <f t="shared" si="99"/>
        <v>100-125%</v>
      </c>
      <c r="N932" s="6">
        <f>MIN(H932,G932)*INDEX('2018_commission_structure-Start'!$A$21:$I$24,MATCH(calcs!$D932,'2018_commission_structure-Start'!$A$21:$A$24,0),MATCH(calcs!N$1,'2018_commission_structure-Start'!$A$21:$I$21,0))</f>
        <v>50000</v>
      </c>
      <c r="O932" s="2">
        <f>IF($G932&gt;H932,MIN($G932-H932,I932-H932)*INDEX('2018_commission_structure-Start'!$A$21:$I$24,MATCH(calcs!$D932,'2018_commission_structure-Start'!$A$21:$A$24,0),MATCH(calcs!O$1,'2018_commission_structure-Start'!$A$21:$I$21,0)),0)</f>
        <v>12190.199999999999</v>
      </c>
      <c r="P932" s="2">
        <f>IF($G932&gt;I932,MIN($G932-I932,J932-I932)*INDEX('2018_commission_structure-Start'!$A$21:$I$24,MATCH(calcs!$D932,'2018_commission_structure-Start'!$A$21:$A$24,0),MATCH(calcs!P$1,'2018_commission_structure-Start'!$A$21:$I$21,0)),0)</f>
        <v>0</v>
      </c>
      <c r="Q932" s="2">
        <f>IF($G932&gt;J932,MIN($G932-J932,K932-J932)*INDEX('2018_commission_structure-Start'!$A$21:$I$24,MATCH(calcs!$D932,'2018_commission_structure-Start'!$A$21:$A$24,0),MATCH(calcs!Q$1,'2018_commission_structure-Start'!$A$21:$I$21,0)),0)</f>
        <v>0</v>
      </c>
      <c r="R932" s="6">
        <f>IF(G932&gt;K932,(G932-K932)*INDEX('2018_commission_structure-Start'!$A$21:$I$24,MATCH(calcs!$D932,'2018_commission_structure-Start'!$A$21:$A$24,0),MATCH(calcs!R$1,'2018_commission_structure-Start'!$A$21:$I$21,0)),0)</f>
        <v>0</v>
      </c>
      <c r="S932" s="6">
        <f t="shared" si="104"/>
        <v>62190.2</v>
      </c>
      <c r="T932" s="6">
        <f t="shared" si="100"/>
        <v>119908.2</v>
      </c>
    </row>
    <row r="933" spans="1:20" x14ac:dyDescent="0.3">
      <c r="A933">
        <v>1990335721</v>
      </c>
      <c r="B933" t="s">
        <v>1570</v>
      </c>
      <c r="C933" t="s">
        <v>1799</v>
      </c>
      <c r="D933" t="s">
        <v>29</v>
      </c>
      <c r="E933" s="2">
        <v>54491</v>
      </c>
      <c r="F933">
        <f>COUNTIF(deals_closed!D:D,base_salary!A933)</f>
        <v>20</v>
      </c>
      <c r="G933" s="2">
        <f>SUMIF(deals_closed!D:D,calcs!A933,deals_closed!C:C)</f>
        <v>722680</v>
      </c>
      <c r="H933" s="2">
        <f>VLOOKUP(D933,'2018_commission_structure-Start'!$A$21:$I$24,9,FALSE)</f>
        <v>600000</v>
      </c>
      <c r="I933" s="6">
        <f t="shared" si="101"/>
        <v>750000</v>
      </c>
      <c r="J933" s="9">
        <f t="shared" si="102"/>
        <v>900000</v>
      </c>
      <c r="K933" s="9">
        <f t="shared" si="103"/>
        <v>1200000</v>
      </c>
      <c r="L933" s="8">
        <f t="shared" si="98"/>
        <v>1.2044666666666666</v>
      </c>
      <c r="M933" t="str">
        <f t="shared" si="99"/>
        <v>100-125%</v>
      </c>
      <c r="N933" s="6">
        <f>MIN(H933,G933)*INDEX('2018_commission_structure-Start'!$A$21:$I$24,MATCH(calcs!$D933,'2018_commission_structure-Start'!$A$21:$A$24,0),MATCH(calcs!N$1,'2018_commission_structure-Start'!$A$21:$I$21,0))</f>
        <v>78000</v>
      </c>
      <c r="O933" s="2">
        <f>IF($G933&gt;H933,MIN($G933-H933,I933-H933)*INDEX('2018_commission_structure-Start'!$A$21:$I$24,MATCH(calcs!$D933,'2018_commission_structure-Start'!$A$21:$A$24,0),MATCH(calcs!O$1,'2018_commission_structure-Start'!$A$21:$I$21,0)),0)</f>
        <v>20855.600000000002</v>
      </c>
      <c r="P933" s="2">
        <f>IF($G933&gt;I933,MIN($G933-I933,J933-I933)*INDEX('2018_commission_structure-Start'!$A$21:$I$24,MATCH(calcs!$D933,'2018_commission_structure-Start'!$A$21:$A$24,0),MATCH(calcs!P$1,'2018_commission_structure-Start'!$A$21:$I$21,0)),0)</f>
        <v>0</v>
      </c>
      <c r="Q933" s="2">
        <f>IF($G933&gt;J933,MIN($G933-J933,K933-J933)*INDEX('2018_commission_structure-Start'!$A$21:$I$24,MATCH(calcs!$D933,'2018_commission_structure-Start'!$A$21:$A$24,0),MATCH(calcs!Q$1,'2018_commission_structure-Start'!$A$21:$I$21,0)),0)</f>
        <v>0</v>
      </c>
      <c r="R933" s="6">
        <f>IF(G933&gt;K933,(G933-K933)*INDEX('2018_commission_structure-Start'!$A$21:$I$24,MATCH(calcs!$D933,'2018_commission_structure-Start'!$A$21:$A$24,0),MATCH(calcs!R$1,'2018_commission_structure-Start'!$A$21:$I$21,0)),0)</f>
        <v>0</v>
      </c>
      <c r="S933" s="6">
        <f t="shared" si="104"/>
        <v>98855.6</v>
      </c>
      <c r="T933" s="6">
        <f t="shared" si="100"/>
        <v>153346.6</v>
      </c>
    </row>
    <row r="934" spans="1:20" x14ac:dyDescent="0.3">
      <c r="A934">
        <v>4535395691</v>
      </c>
      <c r="B934" t="s">
        <v>1800</v>
      </c>
      <c r="C934" t="s">
        <v>1801</v>
      </c>
      <c r="D934" t="s">
        <v>10</v>
      </c>
      <c r="E934" s="2">
        <v>92475</v>
      </c>
      <c r="F934">
        <f>COUNTIF(deals_closed!D:D,base_salary!A934)</f>
        <v>17</v>
      </c>
      <c r="G934" s="2">
        <f>SUMIF(deals_closed!D:D,calcs!A934,deals_closed!C:C)</f>
        <v>610839</v>
      </c>
      <c r="H934" s="2">
        <f>VLOOKUP(D934,'2018_commission_structure-Start'!$A$21:$I$24,9,FALSE)</f>
        <v>750000</v>
      </c>
      <c r="I934" s="6">
        <f t="shared" si="101"/>
        <v>937500</v>
      </c>
      <c r="J934" s="9">
        <f t="shared" si="102"/>
        <v>1125000</v>
      </c>
      <c r="K934" s="9">
        <f t="shared" si="103"/>
        <v>1500000</v>
      </c>
      <c r="L934" s="8">
        <f t="shared" si="98"/>
        <v>0.81445199999999995</v>
      </c>
      <c r="M934" t="str">
        <f t="shared" si="99"/>
        <v>0-100%</v>
      </c>
      <c r="N934" s="6">
        <f>MIN(H934,G934)*INDEX('2018_commission_structure-Start'!$A$21:$I$24,MATCH(calcs!$D934,'2018_commission_structure-Start'!$A$21:$A$24,0),MATCH(calcs!N$1,'2018_commission_structure-Start'!$A$21:$I$21,0))</f>
        <v>91625.849999999991</v>
      </c>
      <c r="O934" s="2">
        <f>IF($G934&gt;H934,MIN($G934-H934,I934-H934)*INDEX('2018_commission_structure-Start'!$A$21:$I$24,MATCH(calcs!$D934,'2018_commission_structure-Start'!$A$21:$A$24,0),MATCH(calcs!O$1,'2018_commission_structure-Start'!$A$21:$I$21,0)),0)</f>
        <v>0</v>
      </c>
      <c r="P934" s="2">
        <f>IF($G934&gt;I934,MIN($G934-I934,J934-I934)*INDEX('2018_commission_structure-Start'!$A$21:$I$24,MATCH(calcs!$D934,'2018_commission_structure-Start'!$A$21:$A$24,0),MATCH(calcs!P$1,'2018_commission_structure-Start'!$A$21:$I$21,0)),0)</f>
        <v>0</v>
      </c>
      <c r="Q934" s="2">
        <f>IF($G934&gt;J934,MIN($G934-J934,K934-J934)*INDEX('2018_commission_structure-Start'!$A$21:$I$24,MATCH(calcs!$D934,'2018_commission_structure-Start'!$A$21:$A$24,0),MATCH(calcs!Q$1,'2018_commission_structure-Start'!$A$21:$I$21,0)),0)</f>
        <v>0</v>
      </c>
      <c r="R934" s="6">
        <f>IF(G934&gt;K934,(G934-K934)*INDEX('2018_commission_structure-Start'!$A$21:$I$24,MATCH(calcs!$D934,'2018_commission_structure-Start'!$A$21:$A$24,0),MATCH(calcs!R$1,'2018_commission_structure-Start'!$A$21:$I$21,0)),0)</f>
        <v>0</v>
      </c>
      <c r="S934" s="6">
        <f t="shared" si="104"/>
        <v>91625.849999999991</v>
      </c>
      <c r="T934" s="6">
        <f t="shared" si="100"/>
        <v>184100.84999999998</v>
      </c>
    </row>
    <row r="935" spans="1:20" x14ac:dyDescent="0.3">
      <c r="A935">
        <v>3041948354</v>
      </c>
      <c r="B935" t="s">
        <v>1802</v>
      </c>
      <c r="C935" t="s">
        <v>1803</v>
      </c>
      <c r="D935" t="s">
        <v>7</v>
      </c>
      <c r="E935" s="2">
        <v>46292</v>
      </c>
      <c r="F935">
        <f>COUNTIF(deals_closed!D:D,base_salary!A935)</f>
        <v>20</v>
      </c>
      <c r="G935" s="2">
        <f>SUMIF(deals_closed!D:D,calcs!A935,deals_closed!C:C)</f>
        <v>674452</v>
      </c>
      <c r="H935" s="2">
        <f>VLOOKUP(D935,'2018_commission_structure-Start'!$A$21:$I$24,9,FALSE)</f>
        <v>500000</v>
      </c>
      <c r="I935" s="6">
        <f t="shared" si="101"/>
        <v>625000</v>
      </c>
      <c r="J935" s="9">
        <f t="shared" si="102"/>
        <v>750000</v>
      </c>
      <c r="K935" s="9">
        <f t="shared" si="103"/>
        <v>1000000</v>
      </c>
      <c r="L935" s="8">
        <f t="shared" si="98"/>
        <v>1.3489040000000001</v>
      </c>
      <c r="M935" t="str">
        <f t="shared" si="99"/>
        <v>125-150%</v>
      </c>
      <c r="N935" s="6">
        <f>MIN(H935,G935)*INDEX('2018_commission_structure-Start'!$A$21:$I$24,MATCH(calcs!$D935,'2018_commission_structure-Start'!$A$21:$A$24,0),MATCH(calcs!N$1,'2018_commission_structure-Start'!$A$21:$I$21,0))</f>
        <v>50000</v>
      </c>
      <c r="O935" s="2">
        <f>IF($G935&gt;H935,MIN($G935-H935,I935-H935)*INDEX('2018_commission_structure-Start'!$A$21:$I$24,MATCH(calcs!$D935,'2018_commission_structure-Start'!$A$21:$A$24,0),MATCH(calcs!O$1,'2018_commission_structure-Start'!$A$21:$I$21,0)),0)</f>
        <v>18750</v>
      </c>
      <c r="P935" s="2">
        <f>IF($G935&gt;I935,MIN($G935-I935,J935-I935)*INDEX('2018_commission_structure-Start'!$A$21:$I$24,MATCH(calcs!$D935,'2018_commission_structure-Start'!$A$21:$A$24,0),MATCH(calcs!P$1,'2018_commission_structure-Start'!$A$21:$I$21,0)),0)</f>
        <v>8901.3599999999988</v>
      </c>
      <c r="Q935" s="2">
        <f>IF($G935&gt;J935,MIN($G935-J935,K935-J935)*INDEX('2018_commission_structure-Start'!$A$21:$I$24,MATCH(calcs!$D935,'2018_commission_structure-Start'!$A$21:$A$24,0),MATCH(calcs!Q$1,'2018_commission_structure-Start'!$A$21:$I$21,0)),0)</f>
        <v>0</v>
      </c>
      <c r="R935" s="6">
        <f>IF(G935&gt;K935,(G935-K935)*INDEX('2018_commission_structure-Start'!$A$21:$I$24,MATCH(calcs!$D935,'2018_commission_structure-Start'!$A$21:$A$24,0),MATCH(calcs!R$1,'2018_commission_structure-Start'!$A$21:$I$21,0)),0)</f>
        <v>0</v>
      </c>
      <c r="S935" s="6">
        <f t="shared" si="104"/>
        <v>77651.360000000001</v>
      </c>
      <c r="T935" s="6">
        <f t="shared" si="100"/>
        <v>123943.36</v>
      </c>
    </row>
    <row r="936" spans="1:20" x14ac:dyDescent="0.3">
      <c r="A936">
        <v>4670832530</v>
      </c>
      <c r="B936" t="s">
        <v>1804</v>
      </c>
      <c r="C936" t="s">
        <v>1805</v>
      </c>
      <c r="D936" t="s">
        <v>10</v>
      </c>
      <c r="E936" s="2">
        <v>99389</v>
      </c>
      <c r="F936">
        <f>COUNTIF(deals_closed!D:D,base_salary!A936)</f>
        <v>23</v>
      </c>
      <c r="G936" s="2">
        <f>SUMIF(deals_closed!D:D,calcs!A936,deals_closed!C:C)</f>
        <v>896729</v>
      </c>
      <c r="H936" s="2">
        <f>VLOOKUP(D936,'2018_commission_structure-Start'!$A$21:$I$24,9,FALSE)</f>
        <v>750000</v>
      </c>
      <c r="I936" s="6">
        <f t="shared" si="101"/>
        <v>937500</v>
      </c>
      <c r="J936" s="9">
        <f t="shared" si="102"/>
        <v>1125000</v>
      </c>
      <c r="K936" s="9">
        <f t="shared" si="103"/>
        <v>1500000</v>
      </c>
      <c r="L936" s="8">
        <f t="shared" si="98"/>
        <v>1.1956386666666667</v>
      </c>
      <c r="M936" t="str">
        <f t="shared" si="99"/>
        <v>100-125%</v>
      </c>
      <c r="N936" s="6">
        <f>MIN(H936,G936)*INDEX('2018_commission_structure-Start'!$A$21:$I$24,MATCH(calcs!$D936,'2018_commission_structure-Start'!$A$21:$A$24,0),MATCH(calcs!N$1,'2018_commission_structure-Start'!$A$21:$I$21,0))</f>
        <v>112500</v>
      </c>
      <c r="O936" s="2">
        <f>IF($G936&gt;H936,MIN($G936-H936,I936-H936)*INDEX('2018_commission_structure-Start'!$A$21:$I$24,MATCH(calcs!$D936,'2018_commission_structure-Start'!$A$21:$A$24,0),MATCH(calcs!O$1,'2018_commission_structure-Start'!$A$21:$I$21,0)),0)</f>
        <v>27878.510000000002</v>
      </c>
      <c r="P936" s="2">
        <f>IF($G936&gt;I936,MIN($G936-I936,J936-I936)*INDEX('2018_commission_structure-Start'!$A$21:$I$24,MATCH(calcs!$D936,'2018_commission_structure-Start'!$A$21:$A$24,0),MATCH(calcs!P$1,'2018_commission_structure-Start'!$A$21:$I$21,0)),0)</f>
        <v>0</v>
      </c>
      <c r="Q936" s="2">
        <f>IF($G936&gt;J936,MIN($G936-J936,K936-J936)*INDEX('2018_commission_structure-Start'!$A$21:$I$24,MATCH(calcs!$D936,'2018_commission_structure-Start'!$A$21:$A$24,0),MATCH(calcs!Q$1,'2018_commission_structure-Start'!$A$21:$I$21,0)),0)</f>
        <v>0</v>
      </c>
      <c r="R936" s="6">
        <f>IF(G936&gt;K936,(G936-K936)*INDEX('2018_commission_structure-Start'!$A$21:$I$24,MATCH(calcs!$D936,'2018_commission_structure-Start'!$A$21:$A$24,0),MATCH(calcs!R$1,'2018_commission_structure-Start'!$A$21:$I$21,0)),0)</f>
        <v>0</v>
      </c>
      <c r="S936" s="6">
        <f t="shared" si="104"/>
        <v>140378.51</v>
      </c>
      <c r="T936" s="6">
        <f t="shared" si="100"/>
        <v>239767.51</v>
      </c>
    </row>
    <row r="937" spans="1:20" x14ac:dyDescent="0.3">
      <c r="A937">
        <v>6788593582</v>
      </c>
      <c r="B937" t="s">
        <v>1806</v>
      </c>
      <c r="C937" t="s">
        <v>1807</v>
      </c>
      <c r="D937" t="s">
        <v>29</v>
      </c>
      <c r="E937" s="2">
        <v>52481</v>
      </c>
      <c r="F937">
        <f>COUNTIF(deals_closed!D:D,base_salary!A937)</f>
        <v>32</v>
      </c>
      <c r="G937" s="2">
        <f>SUMIF(deals_closed!D:D,calcs!A937,deals_closed!C:C)</f>
        <v>1214099</v>
      </c>
      <c r="H937" s="2">
        <f>VLOOKUP(D937,'2018_commission_structure-Start'!$A$21:$I$24,9,FALSE)</f>
        <v>600000</v>
      </c>
      <c r="I937" s="6">
        <f t="shared" si="101"/>
        <v>750000</v>
      </c>
      <c r="J937" s="9">
        <f t="shared" si="102"/>
        <v>900000</v>
      </c>
      <c r="K937" s="9">
        <f t="shared" si="103"/>
        <v>1200000</v>
      </c>
      <c r="L937" s="8">
        <f t="shared" si="98"/>
        <v>2.0234983333333334</v>
      </c>
      <c r="M937" t="str">
        <f t="shared" si="99"/>
        <v>&gt;200%</v>
      </c>
      <c r="N937" s="6">
        <f>MIN(H937,G937)*INDEX('2018_commission_structure-Start'!$A$21:$I$24,MATCH(calcs!$D937,'2018_commission_structure-Start'!$A$21:$A$24,0),MATCH(calcs!N$1,'2018_commission_structure-Start'!$A$21:$I$21,0))</f>
        <v>78000</v>
      </c>
      <c r="O937" s="2">
        <f>IF($G937&gt;H937,MIN($G937-H937,I937-H937)*INDEX('2018_commission_structure-Start'!$A$21:$I$24,MATCH(calcs!$D937,'2018_commission_structure-Start'!$A$21:$A$24,0),MATCH(calcs!O$1,'2018_commission_structure-Start'!$A$21:$I$21,0)),0)</f>
        <v>25500.000000000004</v>
      </c>
      <c r="P937" s="2">
        <f>IF($G937&gt;I937,MIN($G937-I937,J937-I937)*INDEX('2018_commission_structure-Start'!$A$21:$I$24,MATCH(calcs!$D937,'2018_commission_structure-Start'!$A$21:$A$24,0),MATCH(calcs!P$1,'2018_commission_structure-Start'!$A$21:$I$21,0)),0)</f>
        <v>31500</v>
      </c>
      <c r="Q937" s="2">
        <f>IF($G937&gt;J937,MIN($G937-J937,K937-J937)*INDEX('2018_commission_structure-Start'!$A$21:$I$24,MATCH(calcs!$D937,'2018_commission_structure-Start'!$A$21:$A$24,0),MATCH(calcs!Q$1,'2018_commission_structure-Start'!$A$21:$I$21,0)),0)</f>
        <v>78000</v>
      </c>
      <c r="R937" s="6">
        <f>IF(G937&gt;K937,(G937-K937)*INDEX('2018_commission_structure-Start'!$A$21:$I$24,MATCH(calcs!$D937,'2018_commission_structure-Start'!$A$21:$A$24,0),MATCH(calcs!R$1,'2018_commission_structure-Start'!$A$21:$I$21,0)),0)</f>
        <v>1832.8700000000001</v>
      </c>
      <c r="S937" s="6">
        <f t="shared" si="104"/>
        <v>214832.87</v>
      </c>
      <c r="T937" s="6">
        <f t="shared" si="100"/>
        <v>267313.87</v>
      </c>
    </row>
    <row r="938" spans="1:20" x14ac:dyDescent="0.3">
      <c r="A938">
        <v>7326611955</v>
      </c>
      <c r="B938" t="s">
        <v>1808</v>
      </c>
      <c r="C938" t="s">
        <v>1809</v>
      </c>
      <c r="D938" t="s">
        <v>7</v>
      </c>
      <c r="E938" s="2">
        <v>52116</v>
      </c>
      <c r="F938">
        <f>COUNTIF(deals_closed!D:D,base_salary!A938)</f>
        <v>23</v>
      </c>
      <c r="G938" s="2">
        <f>SUMIF(deals_closed!D:D,calcs!A938,deals_closed!C:C)</f>
        <v>807853</v>
      </c>
      <c r="H938" s="2">
        <f>VLOOKUP(D938,'2018_commission_structure-Start'!$A$21:$I$24,9,FALSE)</f>
        <v>500000</v>
      </c>
      <c r="I938" s="6">
        <f t="shared" si="101"/>
        <v>625000</v>
      </c>
      <c r="J938" s="9">
        <f t="shared" si="102"/>
        <v>750000</v>
      </c>
      <c r="K938" s="9">
        <f t="shared" si="103"/>
        <v>1000000</v>
      </c>
      <c r="L938" s="8">
        <f t="shared" si="98"/>
        <v>1.6157060000000001</v>
      </c>
      <c r="M938" t="str">
        <f t="shared" si="99"/>
        <v>150-200%</v>
      </c>
      <c r="N938" s="6">
        <f>MIN(H938,G938)*INDEX('2018_commission_structure-Start'!$A$21:$I$24,MATCH(calcs!$D938,'2018_commission_structure-Start'!$A$21:$A$24,0),MATCH(calcs!N$1,'2018_commission_structure-Start'!$A$21:$I$21,0))</f>
        <v>50000</v>
      </c>
      <c r="O938" s="2">
        <f>IF($G938&gt;H938,MIN($G938-H938,I938-H938)*INDEX('2018_commission_structure-Start'!$A$21:$I$24,MATCH(calcs!$D938,'2018_commission_structure-Start'!$A$21:$A$24,0),MATCH(calcs!O$1,'2018_commission_structure-Start'!$A$21:$I$21,0)),0)</f>
        <v>18750</v>
      </c>
      <c r="P938" s="2">
        <f>IF($G938&gt;I938,MIN($G938-I938,J938-I938)*INDEX('2018_commission_structure-Start'!$A$21:$I$24,MATCH(calcs!$D938,'2018_commission_structure-Start'!$A$21:$A$24,0),MATCH(calcs!P$1,'2018_commission_structure-Start'!$A$21:$I$21,0)),0)</f>
        <v>22500</v>
      </c>
      <c r="Q938" s="2">
        <f>IF($G938&gt;J938,MIN($G938-J938,K938-J938)*INDEX('2018_commission_structure-Start'!$A$21:$I$24,MATCH(calcs!$D938,'2018_commission_structure-Start'!$A$21:$A$24,0),MATCH(calcs!Q$1,'2018_commission_structure-Start'!$A$21:$I$21,0)),0)</f>
        <v>12727.66</v>
      </c>
      <c r="R938" s="6">
        <f>IF(G938&gt;K938,(G938-K938)*INDEX('2018_commission_structure-Start'!$A$21:$I$24,MATCH(calcs!$D938,'2018_commission_structure-Start'!$A$21:$A$24,0),MATCH(calcs!R$1,'2018_commission_structure-Start'!$A$21:$I$21,0)),0)</f>
        <v>0</v>
      </c>
      <c r="S938" s="6">
        <f t="shared" si="104"/>
        <v>103977.66</v>
      </c>
      <c r="T938" s="6">
        <f t="shared" si="100"/>
        <v>156093.66</v>
      </c>
    </row>
    <row r="939" spans="1:20" x14ac:dyDescent="0.3">
      <c r="A939">
        <v>3145010581</v>
      </c>
      <c r="B939" t="s">
        <v>30</v>
      </c>
      <c r="C939" t="s">
        <v>1810</v>
      </c>
      <c r="D939" t="s">
        <v>29</v>
      </c>
      <c r="E939" s="2">
        <v>65220</v>
      </c>
      <c r="F939">
        <f>COUNTIF(deals_closed!D:D,base_salary!A939)</f>
        <v>18</v>
      </c>
      <c r="G939" s="2">
        <f>SUMIF(deals_closed!D:D,calcs!A939,deals_closed!C:C)</f>
        <v>660133</v>
      </c>
      <c r="H939" s="2">
        <f>VLOOKUP(D939,'2018_commission_structure-Start'!$A$21:$I$24,9,FALSE)</f>
        <v>600000</v>
      </c>
      <c r="I939" s="6">
        <f t="shared" si="101"/>
        <v>750000</v>
      </c>
      <c r="J939" s="9">
        <f t="shared" si="102"/>
        <v>900000</v>
      </c>
      <c r="K939" s="9">
        <f t="shared" si="103"/>
        <v>1200000</v>
      </c>
      <c r="L939" s="8">
        <f t="shared" si="98"/>
        <v>1.1002216666666667</v>
      </c>
      <c r="M939" t="str">
        <f t="shared" si="99"/>
        <v>100-125%</v>
      </c>
      <c r="N939" s="6">
        <f>MIN(H939,G939)*INDEX('2018_commission_structure-Start'!$A$21:$I$24,MATCH(calcs!$D939,'2018_commission_structure-Start'!$A$21:$A$24,0),MATCH(calcs!N$1,'2018_commission_structure-Start'!$A$21:$I$21,0))</f>
        <v>78000</v>
      </c>
      <c r="O939" s="2">
        <f>IF($G939&gt;H939,MIN($G939-H939,I939-H939)*INDEX('2018_commission_structure-Start'!$A$21:$I$24,MATCH(calcs!$D939,'2018_commission_structure-Start'!$A$21:$A$24,0),MATCH(calcs!O$1,'2018_commission_structure-Start'!$A$21:$I$21,0)),0)</f>
        <v>10222.61</v>
      </c>
      <c r="P939" s="2">
        <f>IF($G939&gt;I939,MIN($G939-I939,J939-I939)*INDEX('2018_commission_structure-Start'!$A$21:$I$24,MATCH(calcs!$D939,'2018_commission_structure-Start'!$A$21:$A$24,0),MATCH(calcs!P$1,'2018_commission_structure-Start'!$A$21:$I$21,0)),0)</f>
        <v>0</v>
      </c>
      <c r="Q939" s="2">
        <f>IF($G939&gt;J939,MIN($G939-J939,K939-J939)*INDEX('2018_commission_structure-Start'!$A$21:$I$24,MATCH(calcs!$D939,'2018_commission_structure-Start'!$A$21:$A$24,0),MATCH(calcs!Q$1,'2018_commission_structure-Start'!$A$21:$I$21,0)),0)</f>
        <v>0</v>
      </c>
      <c r="R939" s="6">
        <f>IF(G939&gt;K939,(G939-K939)*INDEX('2018_commission_structure-Start'!$A$21:$I$24,MATCH(calcs!$D939,'2018_commission_structure-Start'!$A$21:$A$24,0),MATCH(calcs!R$1,'2018_commission_structure-Start'!$A$21:$I$21,0)),0)</f>
        <v>0</v>
      </c>
      <c r="S939" s="6">
        <f t="shared" si="104"/>
        <v>88222.61</v>
      </c>
      <c r="T939" s="6">
        <f t="shared" si="100"/>
        <v>153442.60999999999</v>
      </c>
    </row>
    <row r="940" spans="1:20" x14ac:dyDescent="0.3">
      <c r="A940">
        <v>9260254965</v>
      </c>
      <c r="B940" t="s">
        <v>1811</v>
      </c>
      <c r="C940" t="s">
        <v>1812</v>
      </c>
      <c r="D940" t="s">
        <v>7</v>
      </c>
      <c r="E940" s="2">
        <v>59588</v>
      </c>
      <c r="F940">
        <f>COUNTIF(deals_closed!D:D,base_salary!A940)</f>
        <v>24</v>
      </c>
      <c r="G940" s="2">
        <f>SUMIF(deals_closed!D:D,calcs!A940,deals_closed!C:C)</f>
        <v>894395</v>
      </c>
      <c r="H940" s="2">
        <f>VLOOKUP(D940,'2018_commission_structure-Start'!$A$21:$I$24,9,FALSE)</f>
        <v>500000</v>
      </c>
      <c r="I940" s="6">
        <f t="shared" si="101"/>
        <v>625000</v>
      </c>
      <c r="J940" s="9">
        <f t="shared" si="102"/>
        <v>750000</v>
      </c>
      <c r="K940" s="9">
        <f t="shared" si="103"/>
        <v>1000000</v>
      </c>
      <c r="L940" s="8">
        <f t="shared" si="98"/>
        <v>1.7887900000000001</v>
      </c>
      <c r="M940" t="str">
        <f t="shared" si="99"/>
        <v>150-200%</v>
      </c>
      <c r="N940" s="6">
        <f>MIN(H940,G940)*INDEX('2018_commission_structure-Start'!$A$21:$I$24,MATCH(calcs!$D940,'2018_commission_structure-Start'!$A$21:$A$24,0),MATCH(calcs!N$1,'2018_commission_structure-Start'!$A$21:$I$21,0))</f>
        <v>50000</v>
      </c>
      <c r="O940" s="2">
        <f>IF($G940&gt;H940,MIN($G940-H940,I940-H940)*INDEX('2018_commission_structure-Start'!$A$21:$I$24,MATCH(calcs!$D940,'2018_commission_structure-Start'!$A$21:$A$24,0),MATCH(calcs!O$1,'2018_commission_structure-Start'!$A$21:$I$21,0)),0)</f>
        <v>18750</v>
      </c>
      <c r="P940" s="2">
        <f>IF($G940&gt;I940,MIN($G940-I940,J940-I940)*INDEX('2018_commission_structure-Start'!$A$21:$I$24,MATCH(calcs!$D940,'2018_commission_structure-Start'!$A$21:$A$24,0),MATCH(calcs!P$1,'2018_commission_structure-Start'!$A$21:$I$21,0)),0)</f>
        <v>22500</v>
      </c>
      <c r="Q940" s="2">
        <f>IF($G940&gt;J940,MIN($G940-J940,K940-J940)*INDEX('2018_commission_structure-Start'!$A$21:$I$24,MATCH(calcs!$D940,'2018_commission_structure-Start'!$A$21:$A$24,0),MATCH(calcs!Q$1,'2018_commission_structure-Start'!$A$21:$I$21,0)),0)</f>
        <v>31766.9</v>
      </c>
      <c r="R940" s="6">
        <f>IF(G940&gt;K940,(G940-K940)*INDEX('2018_commission_structure-Start'!$A$21:$I$24,MATCH(calcs!$D940,'2018_commission_structure-Start'!$A$21:$A$24,0),MATCH(calcs!R$1,'2018_commission_structure-Start'!$A$21:$I$21,0)),0)</f>
        <v>0</v>
      </c>
      <c r="S940" s="6">
        <f t="shared" si="104"/>
        <v>123016.9</v>
      </c>
      <c r="T940" s="6">
        <f t="shared" si="100"/>
        <v>182604.9</v>
      </c>
    </row>
    <row r="941" spans="1:20" x14ac:dyDescent="0.3">
      <c r="A941">
        <v>8115985503</v>
      </c>
      <c r="B941" t="s">
        <v>1813</v>
      </c>
      <c r="C941" t="s">
        <v>1814</v>
      </c>
      <c r="D941" t="s">
        <v>29</v>
      </c>
      <c r="E941" s="2">
        <v>72028</v>
      </c>
      <c r="F941">
        <f>COUNTIF(deals_closed!D:D,base_salary!A941)</f>
        <v>19</v>
      </c>
      <c r="G941" s="2">
        <f>SUMIF(deals_closed!D:D,calcs!A941,deals_closed!C:C)</f>
        <v>624725</v>
      </c>
      <c r="H941" s="2">
        <f>VLOOKUP(D941,'2018_commission_structure-Start'!$A$21:$I$24,9,FALSE)</f>
        <v>600000</v>
      </c>
      <c r="I941" s="6">
        <f t="shared" si="101"/>
        <v>750000</v>
      </c>
      <c r="J941" s="9">
        <f t="shared" si="102"/>
        <v>900000</v>
      </c>
      <c r="K941" s="9">
        <f t="shared" si="103"/>
        <v>1200000</v>
      </c>
      <c r="L941" s="8">
        <f t="shared" si="98"/>
        <v>1.0412083333333333</v>
      </c>
      <c r="M941" t="str">
        <f t="shared" si="99"/>
        <v>100-125%</v>
      </c>
      <c r="N941" s="6">
        <f>MIN(H941,G941)*INDEX('2018_commission_structure-Start'!$A$21:$I$24,MATCH(calcs!$D941,'2018_commission_structure-Start'!$A$21:$A$24,0),MATCH(calcs!N$1,'2018_commission_structure-Start'!$A$21:$I$21,0))</f>
        <v>78000</v>
      </c>
      <c r="O941" s="2">
        <f>IF($G941&gt;H941,MIN($G941-H941,I941-H941)*INDEX('2018_commission_structure-Start'!$A$21:$I$24,MATCH(calcs!$D941,'2018_commission_structure-Start'!$A$21:$A$24,0),MATCH(calcs!O$1,'2018_commission_structure-Start'!$A$21:$I$21,0)),0)</f>
        <v>4203.25</v>
      </c>
      <c r="P941" s="2">
        <f>IF($G941&gt;I941,MIN($G941-I941,J941-I941)*INDEX('2018_commission_structure-Start'!$A$21:$I$24,MATCH(calcs!$D941,'2018_commission_structure-Start'!$A$21:$A$24,0),MATCH(calcs!P$1,'2018_commission_structure-Start'!$A$21:$I$21,0)),0)</f>
        <v>0</v>
      </c>
      <c r="Q941" s="2">
        <f>IF($G941&gt;J941,MIN($G941-J941,K941-J941)*INDEX('2018_commission_structure-Start'!$A$21:$I$24,MATCH(calcs!$D941,'2018_commission_structure-Start'!$A$21:$A$24,0),MATCH(calcs!Q$1,'2018_commission_structure-Start'!$A$21:$I$21,0)),0)</f>
        <v>0</v>
      </c>
      <c r="R941" s="6">
        <f>IF(G941&gt;K941,(G941-K941)*INDEX('2018_commission_structure-Start'!$A$21:$I$24,MATCH(calcs!$D941,'2018_commission_structure-Start'!$A$21:$A$24,0),MATCH(calcs!R$1,'2018_commission_structure-Start'!$A$21:$I$21,0)),0)</f>
        <v>0</v>
      </c>
      <c r="S941" s="6">
        <f t="shared" si="104"/>
        <v>82203.25</v>
      </c>
      <c r="T941" s="6">
        <f t="shared" si="100"/>
        <v>154231.25</v>
      </c>
    </row>
    <row r="942" spans="1:20" x14ac:dyDescent="0.3">
      <c r="A942">
        <v>9002722281</v>
      </c>
      <c r="B942" t="s">
        <v>1815</v>
      </c>
      <c r="C942" t="s">
        <v>1816</v>
      </c>
      <c r="D942" t="s">
        <v>10</v>
      </c>
      <c r="E942" s="2">
        <v>87491</v>
      </c>
      <c r="F942">
        <f>COUNTIF(deals_closed!D:D,base_salary!A942)</f>
        <v>16</v>
      </c>
      <c r="G942" s="2">
        <f>SUMIF(deals_closed!D:D,calcs!A942,deals_closed!C:C)</f>
        <v>538916</v>
      </c>
      <c r="H942" s="2">
        <f>VLOOKUP(D942,'2018_commission_structure-Start'!$A$21:$I$24,9,FALSE)</f>
        <v>750000</v>
      </c>
      <c r="I942" s="6">
        <f t="shared" si="101"/>
        <v>937500</v>
      </c>
      <c r="J942" s="9">
        <f t="shared" si="102"/>
        <v>1125000</v>
      </c>
      <c r="K942" s="9">
        <f t="shared" si="103"/>
        <v>1500000</v>
      </c>
      <c r="L942" s="8">
        <f t="shared" si="98"/>
        <v>0.71855466666666667</v>
      </c>
      <c r="M942" t="str">
        <f t="shared" si="99"/>
        <v>0-100%</v>
      </c>
      <c r="N942" s="6">
        <f>MIN(H942,G942)*INDEX('2018_commission_structure-Start'!$A$21:$I$24,MATCH(calcs!$D942,'2018_commission_structure-Start'!$A$21:$A$24,0),MATCH(calcs!N$1,'2018_commission_structure-Start'!$A$21:$I$21,0))</f>
        <v>80837.399999999994</v>
      </c>
      <c r="O942" s="2">
        <f>IF($G942&gt;H942,MIN($G942-H942,I942-H942)*INDEX('2018_commission_structure-Start'!$A$21:$I$24,MATCH(calcs!$D942,'2018_commission_structure-Start'!$A$21:$A$24,0),MATCH(calcs!O$1,'2018_commission_structure-Start'!$A$21:$I$21,0)),0)</f>
        <v>0</v>
      </c>
      <c r="P942" s="2">
        <f>IF($G942&gt;I942,MIN($G942-I942,J942-I942)*INDEX('2018_commission_structure-Start'!$A$21:$I$24,MATCH(calcs!$D942,'2018_commission_structure-Start'!$A$21:$A$24,0),MATCH(calcs!P$1,'2018_commission_structure-Start'!$A$21:$I$21,0)),0)</f>
        <v>0</v>
      </c>
      <c r="Q942" s="2">
        <f>IF($G942&gt;J942,MIN($G942-J942,K942-J942)*INDEX('2018_commission_structure-Start'!$A$21:$I$24,MATCH(calcs!$D942,'2018_commission_structure-Start'!$A$21:$A$24,0),MATCH(calcs!Q$1,'2018_commission_structure-Start'!$A$21:$I$21,0)),0)</f>
        <v>0</v>
      </c>
      <c r="R942" s="6">
        <f>IF(G942&gt;K942,(G942-K942)*INDEX('2018_commission_structure-Start'!$A$21:$I$24,MATCH(calcs!$D942,'2018_commission_structure-Start'!$A$21:$A$24,0),MATCH(calcs!R$1,'2018_commission_structure-Start'!$A$21:$I$21,0)),0)</f>
        <v>0</v>
      </c>
      <c r="S942" s="6">
        <f t="shared" si="104"/>
        <v>80837.399999999994</v>
      </c>
      <c r="T942" s="6">
        <f t="shared" si="100"/>
        <v>168328.4</v>
      </c>
    </row>
    <row r="943" spans="1:20" x14ac:dyDescent="0.3">
      <c r="A943">
        <v>701563818</v>
      </c>
      <c r="B943" t="s">
        <v>1817</v>
      </c>
      <c r="C943" t="s">
        <v>1818</v>
      </c>
      <c r="D943" t="s">
        <v>10</v>
      </c>
      <c r="E943" s="2">
        <v>99084</v>
      </c>
      <c r="F943">
        <f>COUNTIF(deals_closed!D:D,base_salary!A943)</f>
        <v>25</v>
      </c>
      <c r="G943" s="2">
        <f>SUMIF(deals_closed!D:D,calcs!A943,deals_closed!C:C)</f>
        <v>890240</v>
      </c>
      <c r="H943" s="2">
        <f>VLOOKUP(D943,'2018_commission_structure-Start'!$A$21:$I$24,9,FALSE)</f>
        <v>750000</v>
      </c>
      <c r="I943" s="6">
        <f t="shared" si="101"/>
        <v>937500</v>
      </c>
      <c r="J943" s="9">
        <f t="shared" si="102"/>
        <v>1125000</v>
      </c>
      <c r="K943" s="9">
        <f t="shared" si="103"/>
        <v>1500000</v>
      </c>
      <c r="L943" s="8">
        <f t="shared" si="98"/>
        <v>1.1869866666666666</v>
      </c>
      <c r="M943" t="str">
        <f t="shared" si="99"/>
        <v>100-125%</v>
      </c>
      <c r="N943" s="6">
        <f>MIN(H943,G943)*INDEX('2018_commission_structure-Start'!$A$21:$I$24,MATCH(calcs!$D943,'2018_commission_structure-Start'!$A$21:$A$24,0),MATCH(calcs!N$1,'2018_commission_structure-Start'!$A$21:$I$21,0))</f>
        <v>112500</v>
      </c>
      <c r="O943" s="2">
        <f>IF($G943&gt;H943,MIN($G943-H943,I943-H943)*INDEX('2018_commission_structure-Start'!$A$21:$I$24,MATCH(calcs!$D943,'2018_commission_structure-Start'!$A$21:$A$24,0),MATCH(calcs!O$1,'2018_commission_structure-Start'!$A$21:$I$21,0)),0)</f>
        <v>26645.599999999999</v>
      </c>
      <c r="P943" s="2">
        <f>IF($G943&gt;I943,MIN($G943-I943,J943-I943)*INDEX('2018_commission_structure-Start'!$A$21:$I$24,MATCH(calcs!$D943,'2018_commission_structure-Start'!$A$21:$A$24,0),MATCH(calcs!P$1,'2018_commission_structure-Start'!$A$21:$I$21,0)),0)</f>
        <v>0</v>
      </c>
      <c r="Q943" s="2">
        <f>IF($G943&gt;J943,MIN($G943-J943,K943-J943)*INDEX('2018_commission_structure-Start'!$A$21:$I$24,MATCH(calcs!$D943,'2018_commission_structure-Start'!$A$21:$A$24,0),MATCH(calcs!Q$1,'2018_commission_structure-Start'!$A$21:$I$21,0)),0)</f>
        <v>0</v>
      </c>
      <c r="R943" s="6">
        <f>IF(G943&gt;K943,(G943-K943)*INDEX('2018_commission_structure-Start'!$A$21:$I$24,MATCH(calcs!$D943,'2018_commission_structure-Start'!$A$21:$A$24,0),MATCH(calcs!R$1,'2018_commission_structure-Start'!$A$21:$I$21,0)),0)</f>
        <v>0</v>
      </c>
      <c r="S943" s="6">
        <f t="shared" si="104"/>
        <v>139145.60000000001</v>
      </c>
      <c r="T943" s="6">
        <f t="shared" si="100"/>
        <v>238229.6</v>
      </c>
    </row>
    <row r="944" spans="1:20" x14ac:dyDescent="0.3">
      <c r="A944">
        <v>4119729087</v>
      </c>
      <c r="B944" t="s">
        <v>1819</v>
      </c>
      <c r="C944" t="s">
        <v>1820</v>
      </c>
      <c r="D944" t="s">
        <v>10</v>
      </c>
      <c r="E944" s="2">
        <v>95210</v>
      </c>
      <c r="F944">
        <f>COUNTIF(deals_closed!D:D,base_salary!A944)</f>
        <v>20</v>
      </c>
      <c r="G944" s="2">
        <f>SUMIF(deals_closed!D:D,calcs!A944,deals_closed!C:C)</f>
        <v>618954</v>
      </c>
      <c r="H944" s="2">
        <f>VLOOKUP(D944,'2018_commission_structure-Start'!$A$21:$I$24,9,FALSE)</f>
        <v>750000</v>
      </c>
      <c r="I944" s="6">
        <f t="shared" si="101"/>
        <v>937500</v>
      </c>
      <c r="J944" s="9">
        <f t="shared" si="102"/>
        <v>1125000</v>
      </c>
      <c r="K944" s="9">
        <f t="shared" si="103"/>
        <v>1500000</v>
      </c>
      <c r="L944" s="8">
        <f t="shared" si="98"/>
        <v>0.82527200000000001</v>
      </c>
      <c r="M944" t="str">
        <f t="shared" si="99"/>
        <v>0-100%</v>
      </c>
      <c r="N944" s="6">
        <f>MIN(H944,G944)*INDEX('2018_commission_structure-Start'!$A$21:$I$24,MATCH(calcs!$D944,'2018_commission_structure-Start'!$A$21:$A$24,0),MATCH(calcs!N$1,'2018_commission_structure-Start'!$A$21:$I$21,0))</f>
        <v>92843.099999999991</v>
      </c>
      <c r="O944" s="2">
        <f>IF($G944&gt;H944,MIN($G944-H944,I944-H944)*INDEX('2018_commission_structure-Start'!$A$21:$I$24,MATCH(calcs!$D944,'2018_commission_structure-Start'!$A$21:$A$24,0),MATCH(calcs!O$1,'2018_commission_structure-Start'!$A$21:$I$21,0)),0)</f>
        <v>0</v>
      </c>
      <c r="P944" s="2">
        <f>IF($G944&gt;I944,MIN($G944-I944,J944-I944)*INDEX('2018_commission_structure-Start'!$A$21:$I$24,MATCH(calcs!$D944,'2018_commission_structure-Start'!$A$21:$A$24,0),MATCH(calcs!P$1,'2018_commission_structure-Start'!$A$21:$I$21,0)),0)</f>
        <v>0</v>
      </c>
      <c r="Q944" s="2">
        <f>IF($G944&gt;J944,MIN($G944-J944,K944-J944)*INDEX('2018_commission_structure-Start'!$A$21:$I$24,MATCH(calcs!$D944,'2018_commission_structure-Start'!$A$21:$A$24,0),MATCH(calcs!Q$1,'2018_commission_structure-Start'!$A$21:$I$21,0)),0)</f>
        <v>0</v>
      </c>
      <c r="R944" s="6">
        <f>IF(G944&gt;K944,(G944-K944)*INDEX('2018_commission_structure-Start'!$A$21:$I$24,MATCH(calcs!$D944,'2018_commission_structure-Start'!$A$21:$A$24,0),MATCH(calcs!R$1,'2018_commission_structure-Start'!$A$21:$I$21,0)),0)</f>
        <v>0</v>
      </c>
      <c r="S944" s="6">
        <f t="shared" si="104"/>
        <v>92843.099999999991</v>
      </c>
      <c r="T944" s="6">
        <f t="shared" si="100"/>
        <v>188053.09999999998</v>
      </c>
    </row>
    <row r="945" spans="1:20" x14ac:dyDescent="0.3">
      <c r="A945">
        <v>303831626</v>
      </c>
      <c r="B945" t="s">
        <v>1821</v>
      </c>
      <c r="C945" t="s">
        <v>1822</v>
      </c>
      <c r="D945" t="s">
        <v>7</v>
      </c>
      <c r="E945" s="2">
        <v>44015</v>
      </c>
      <c r="F945">
        <f>COUNTIF(deals_closed!D:D,base_salary!A945)</f>
        <v>19</v>
      </c>
      <c r="G945" s="2">
        <f>SUMIF(deals_closed!D:D,calcs!A945,deals_closed!C:C)</f>
        <v>788591</v>
      </c>
      <c r="H945" s="2">
        <f>VLOOKUP(D945,'2018_commission_structure-Start'!$A$21:$I$24,9,FALSE)</f>
        <v>500000</v>
      </c>
      <c r="I945" s="6">
        <f t="shared" si="101"/>
        <v>625000</v>
      </c>
      <c r="J945" s="9">
        <f t="shared" si="102"/>
        <v>750000</v>
      </c>
      <c r="K945" s="9">
        <f t="shared" si="103"/>
        <v>1000000</v>
      </c>
      <c r="L945" s="8">
        <f t="shared" si="98"/>
        <v>1.5771820000000001</v>
      </c>
      <c r="M945" t="str">
        <f t="shared" si="99"/>
        <v>150-200%</v>
      </c>
      <c r="N945" s="6">
        <f>MIN(H945,G945)*INDEX('2018_commission_structure-Start'!$A$21:$I$24,MATCH(calcs!$D945,'2018_commission_structure-Start'!$A$21:$A$24,0),MATCH(calcs!N$1,'2018_commission_structure-Start'!$A$21:$I$21,0))</f>
        <v>50000</v>
      </c>
      <c r="O945" s="2">
        <f>IF($G945&gt;H945,MIN($G945-H945,I945-H945)*INDEX('2018_commission_structure-Start'!$A$21:$I$24,MATCH(calcs!$D945,'2018_commission_structure-Start'!$A$21:$A$24,0),MATCH(calcs!O$1,'2018_commission_structure-Start'!$A$21:$I$21,0)),0)</f>
        <v>18750</v>
      </c>
      <c r="P945" s="2">
        <f>IF($G945&gt;I945,MIN($G945-I945,J945-I945)*INDEX('2018_commission_structure-Start'!$A$21:$I$24,MATCH(calcs!$D945,'2018_commission_structure-Start'!$A$21:$A$24,0),MATCH(calcs!P$1,'2018_commission_structure-Start'!$A$21:$I$21,0)),0)</f>
        <v>22500</v>
      </c>
      <c r="Q945" s="2">
        <f>IF($G945&gt;J945,MIN($G945-J945,K945-J945)*INDEX('2018_commission_structure-Start'!$A$21:$I$24,MATCH(calcs!$D945,'2018_commission_structure-Start'!$A$21:$A$24,0),MATCH(calcs!Q$1,'2018_commission_structure-Start'!$A$21:$I$21,0)),0)</f>
        <v>8490.02</v>
      </c>
      <c r="R945" s="6">
        <f>IF(G945&gt;K945,(G945-K945)*INDEX('2018_commission_structure-Start'!$A$21:$I$24,MATCH(calcs!$D945,'2018_commission_structure-Start'!$A$21:$A$24,0),MATCH(calcs!R$1,'2018_commission_structure-Start'!$A$21:$I$21,0)),0)</f>
        <v>0</v>
      </c>
      <c r="S945" s="6">
        <f t="shared" si="104"/>
        <v>99740.02</v>
      </c>
      <c r="T945" s="6">
        <f t="shared" si="100"/>
        <v>143755.02000000002</v>
      </c>
    </row>
    <row r="946" spans="1:20" x14ac:dyDescent="0.3">
      <c r="A946">
        <v>4342145855</v>
      </c>
      <c r="B946" t="s">
        <v>1823</v>
      </c>
      <c r="C946" t="s">
        <v>1824</v>
      </c>
      <c r="D946" t="s">
        <v>29</v>
      </c>
      <c r="E946" s="2">
        <v>51029</v>
      </c>
      <c r="F946">
        <f>COUNTIF(deals_closed!D:D,base_salary!A946)</f>
        <v>25</v>
      </c>
      <c r="G946" s="2">
        <f>SUMIF(deals_closed!D:D,calcs!A946,deals_closed!C:C)</f>
        <v>847244</v>
      </c>
      <c r="H946" s="2">
        <f>VLOOKUP(D946,'2018_commission_structure-Start'!$A$21:$I$24,9,FALSE)</f>
        <v>600000</v>
      </c>
      <c r="I946" s="6">
        <f t="shared" si="101"/>
        <v>750000</v>
      </c>
      <c r="J946" s="9">
        <f t="shared" si="102"/>
        <v>900000</v>
      </c>
      <c r="K946" s="9">
        <f t="shared" si="103"/>
        <v>1200000</v>
      </c>
      <c r="L946" s="8">
        <f t="shared" si="98"/>
        <v>1.4120733333333333</v>
      </c>
      <c r="M946" t="str">
        <f t="shared" si="99"/>
        <v>125-150%</v>
      </c>
      <c r="N946" s="6">
        <f>MIN(H946,G946)*INDEX('2018_commission_structure-Start'!$A$21:$I$24,MATCH(calcs!$D946,'2018_commission_structure-Start'!$A$21:$A$24,0),MATCH(calcs!N$1,'2018_commission_structure-Start'!$A$21:$I$21,0))</f>
        <v>78000</v>
      </c>
      <c r="O946" s="2">
        <f>IF($G946&gt;H946,MIN($G946-H946,I946-H946)*INDEX('2018_commission_structure-Start'!$A$21:$I$24,MATCH(calcs!$D946,'2018_commission_structure-Start'!$A$21:$A$24,0),MATCH(calcs!O$1,'2018_commission_structure-Start'!$A$21:$I$21,0)),0)</f>
        <v>25500.000000000004</v>
      </c>
      <c r="P946" s="2">
        <f>IF($G946&gt;I946,MIN($G946-I946,J946-I946)*INDEX('2018_commission_structure-Start'!$A$21:$I$24,MATCH(calcs!$D946,'2018_commission_structure-Start'!$A$21:$A$24,0),MATCH(calcs!P$1,'2018_commission_structure-Start'!$A$21:$I$21,0)),0)</f>
        <v>20421.239999999998</v>
      </c>
      <c r="Q946" s="2">
        <f>IF($G946&gt;J946,MIN($G946-J946,K946-J946)*INDEX('2018_commission_structure-Start'!$A$21:$I$24,MATCH(calcs!$D946,'2018_commission_structure-Start'!$A$21:$A$24,0),MATCH(calcs!Q$1,'2018_commission_structure-Start'!$A$21:$I$21,0)),0)</f>
        <v>0</v>
      </c>
      <c r="R946" s="6">
        <f>IF(G946&gt;K946,(G946-K946)*INDEX('2018_commission_structure-Start'!$A$21:$I$24,MATCH(calcs!$D946,'2018_commission_structure-Start'!$A$21:$A$24,0),MATCH(calcs!R$1,'2018_commission_structure-Start'!$A$21:$I$21,0)),0)</f>
        <v>0</v>
      </c>
      <c r="S946" s="6">
        <f t="shared" si="104"/>
        <v>123921.23999999999</v>
      </c>
      <c r="T946" s="6">
        <f t="shared" si="100"/>
        <v>174950.24</v>
      </c>
    </row>
    <row r="947" spans="1:20" x14ac:dyDescent="0.3">
      <c r="A947">
        <v>5759255762</v>
      </c>
      <c r="B947" t="s">
        <v>1825</v>
      </c>
      <c r="C947" t="s">
        <v>1826</v>
      </c>
      <c r="D947" t="s">
        <v>29</v>
      </c>
      <c r="E947" s="2">
        <v>71656</v>
      </c>
      <c r="F947">
        <f>COUNTIF(deals_closed!D:D,base_salary!A947)</f>
        <v>24</v>
      </c>
      <c r="G947" s="2">
        <f>SUMIF(deals_closed!D:D,calcs!A947,deals_closed!C:C)</f>
        <v>780877</v>
      </c>
      <c r="H947" s="2">
        <f>VLOOKUP(D947,'2018_commission_structure-Start'!$A$21:$I$24,9,FALSE)</f>
        <v>600000</v>
      </c>
      <c r="I947" s="6">
        <f t="shared" si="101"/>
        <v>750000</v>
      </c>
      <c r="J947" s="9">
        <f t="shared" si="102"/>
        <v>900000</v>
      </c>
      <c r="K947" s="9">
        <f t="shared" si="103"/>
        <v>1200000</v>
      </c>
      <c r="L947" s="8">
        <f t="shared" si="98"/>
        <v>1.3014616666666667</v>
      </c>
      <c r="M947" t="str">
        <f t="shared" si="99"/>
        <v>125-150%</v>
      </c>
      <c r="N947" s="6">
        <f>MIN(H947,G947)*INDEX('2018_commission_structure-Start'!$A$21:$I$24,MATCH(calcs!$D947,'2018_commission_structure-Start'!$A$21:$A$24,0),MATCH(calcs!N$1,'2018_commission_structure-Start'!$A$21:$I$21,0))</f>
        <v>78000</v>
      </c>
      <c r="O947" s="2">
        <f>IF($G947&gt;H947,MIN($G947-H947,I947-H947)*INDEX('2018_commission_structure-Start'!$A$21:$I$24,MATCH(calcs!$D947,'2018_commission_structure-Start'!$A$21:$A$24,0),MATCH(calcs!O$1,'2018_commission_structure-Start'!$A$21:$I$21,0)),0)</f>
        <v>25500.000000000004</v>
      </c>
      <c r="P947" s="2">
        <f>IF($G947&gt;I947,MIN($G947-I947,J947-I947)*INDEX('2018_commission_structure-Start'!$A$21:$I$24,MATCH(calcs!$D947,'2018_commission_structure-Start'!$A$21:$A$24,0),MATCH(calcs!P$1,'2018_commission_structure-Start'!$A$21:$I$21,0)),0)</f>
        <v>6484.17</v>
      </c>
      <c r="Q947" s="2">
        <f>IF($G947&gt;J947,MIN($G947-J947,K947-J947)*INDEX('2018_commission_structure-Start'!$A$21:$I$24,MATCH(calcs!$D947,'2018_commission_structure-Start'!$A$21:$A$24,0),MATCH(calcs!Q$1,'2018_commission_structure-Start'!$A$21:$I$21,0)),0)</f>
        <v>0</v>
      </c>
      <c r="R947" s="6">
        <f>IF(G947&gt;K947,(G947-K947)*INDEX('2018_commission_structure-Start'!$A$21:$I$24,MATCH(calcs!$D947,'2018_commission_structure-Start'!$A$21:$A$24,0),MATCH(calcs!R$1,'2018_commission_structure-Start'!$A$21:$I$21,0)),0)</f>
        <v>0</v>
      </c>
      <c r="S947" s="6">
        <f t="shared" si="104"/>
        <v>109984.17</v>
      </c>
      <c r="T947" s="6">
        <f t="shared" si="100"/>
        <v>181640.16999999998</v>
      </c>
    </row>
    <row r="948" spans="1:20" x14ac:dyDescent="0.3">
      <c r="A948">
        <v>3933021111</v>
      </c>
      <c r="B948" t="s">
        <v>1827</v>
      </c>
      <c r="C948" t="s">
        <v>1828</v>
      </c>
      <c r="D948" t="s">
        <v>10</v>
      </c>
      <c r="E948" s="2">
        <v>119316</v>
      </c>
      <c r="F948">
        <f>COUNTIF(deals_closed!D:D,base_salary!A948)</f>
        <v>23</v>
      </c>
      <c r="G948" s="2">
        <f>SUMIF(deals_closed!D:D,calcs!A948,deals_closed!C:C)</f>
        <v>801961</v>
      </c>
      <c r="H948" s="2">
        <f>VLOOKUP(D948,'2018_commission_structure-Start'!$A$21:$I$24,9,FALSE)</f>
        <v>750000</v>
      </c>
      <c r="I948" s="6">
        <f t="shared" si="101"/>
        <v>937500</v>
      </c>
      <c r="J948" s="9">
        <f t="shared" si="102"/>
        <v>1125000</v>
      </c>
      <c r="K948" s="9">
        <f t="shared" si="103"/>
        <v>1500000</v>
      </c>
      <c r="L948" s="8">
        <f t="shared" si="98"/>
        <v>1.0692813333333333</v>
      </c>
      <c r="M948" t="str">
        <f t="shared" si="99"/>
        <v>100-125%</v>
      </c>
      <c r="N948" s="6">
        <f>MIN(H948,G948)*INDEX('2018_commission_structure-Start'!$A$21:$I$24,MATCH(calcs!$D948,'2018_commission_structure-Start'!$A$21:$A$24,0),MATCH(calcs!N$1,'2018_commission_structure-Start'!$A$21:$I$21,0))</f>
        <v>112500</v>
      </c>
      <c r="O948" s="2">
        <f>IF($G948&gt;H948,MIN($G948-H948,I948-H948)*INDEX('2018_commission_structure-Start'!$A$21:$I$24,MATCH(calcs!$D948,'2018_commission_structure-Start'!$A$21:$A$24,0),MATCH(calcs!O$1,'2018_commission_structure-Start'!$A$21:$I$21,0)),0)</f>
        <v>9872.59</v>
      </c>
      <c r="P948" s="2">
        <f>IF($G948&gt;I948,MIN($G948-I948,J948-I948)*INDEX('2018_commission_structure-Start'!$A$21:$I$24,MATCH(calcs!$D948,'2018_commission_structure-Start'!$A$21:$A$24,0),MATCH(calcs!P$1,'2018_commission_structure-Start'!$A$21:$I$21,0)),0)</f>
        <v>0</v>
      </c>
      <c r="Q948" s="2">
        <f>IF($G948&gt;J948,MIN($G948-J948,K948-J948)*INDEX('2018_commission_structure-Start'!$A$21:$I$24,MATCH(calcs!$D948,'2018_commission_structure-Start'!$A$21:$A$24,0),MATCH(calcs!Q$1,'2018_commission_structure-Start'!$A$21:$I$21,0)),0)</f>
        <v>0</v>
      </c>
      <c r="R948" s="6">
        <f>IF(G948&gt;K948,(G948-K948)*INDEX('2018_commission_structure-Start'!$A$21:$I$24,MATCH(calcs!$D948,'2018_commission_structure-Start'!$A$21:$A$24,0),MATCH(calcs!R$1,'2018_commission_structure-Start'!$A$21:$I$21,0)),0)</f>
        <v>0</v>
      </c>
      <c r="S948" s="6">
        <f t="shared" si="104"/>
        <v>122372.59</v>
      </c>
      <c r="T948" s="6">
        <f t="shared" si="100"/>
        <v>241688.59</v>
      </c>
    </row>
    <row r="949" spans="1:20" x14ac:dyDescent="0.3">
      <c r="A949">
        <v>8361813608</v>
      </c>
      <c r="B949" t="s">
        <v>1829</v>
      </c>
      <c r="C949" t="s">
        <v>1830</v>
      </c>
      <c r="D949" t="s">
        <v>10</v>
      </c>
      <c r="E949" s="2">
        <v>83466</v>
      </c>
      <c r="F949">
        <f>COUNTIF(deals_closed!D:D,base_salary!A949)</f>
        <v>12</v>
      </c>
      <c r="G949" s="2">
        <f>SUMIF(deals_closed!D:D,calcs!A949,deals_closed!C:C)</f>
        <v>471986</v>
      </c>
      <c r="H949" s="2">
        <f>VLOOKUP(D949,'2018_commission_structure-Start'!$A$21:$I$24,9,FALSE)</f>
        <v>750000</v>
      </c>
      <c r="I949" s="6">
        <f t="shared" si="101"/>
        <v>937500</v>
      </c>
      <c r="J949" s="9">
        <f t="shared" si="102"/>
        <v>1125000</v>
      </c>
      <c r="K949" s="9">
        <f t="shared" si="103"/>
        <v>1500000</v>
      </c>
      <c r="L949" s="8">
        <f t="shared" si="98"/>
        <v>0.62931466666666669</v>
      </c>
      <c r="M949" t="str">
        <f t="shared" si="99"/>
        <v>0-100%</v>
      </c>
      <c r="N949" s="6">
        <f>MIN(H949,G949)*INDEX('2018_commission_structure-Start'!$A$21:$I$24,MATCH(calcs!$D949,'2018_commission_structure-Start'!$A$21:$A$24,0),MATCH(calcs!N$1,'2018_commission_structure-Start'!$A$21:$I$21,0))</f>
        <v>70797.899999999994</v>
      </c>
      <c r="O949" s="2">
        <f>IF($G949&gt;H949,MIN($G949-H949,I949-H949)*INDEX('2018_commission_structure-Start'!$A$21:$I$24,MATCH(calcs!$D949,'2018_commission_structure-Start'!$A$21:$A$24,0),MATCH(calcs!O$1,'2018_commission_structure-Start'!$A$21:$I$21,0)),0)</f>
        <v>0</v>
      </c>
      <c r="P949" s="2">
        <f>IF($G949&gt;I949,MIN($G949-I949,J949-I949)*INDEX('2018_commission_structure-Start'!$A$21:$I$24,MATCH(calcs!$D949,'2018_commission_structure-Start'!$A$21:$A$24,0),MATCH(calcs!P$1,'2018_commission_structure-Start'!$A$21:$I$21,0)),0)</f>
        <v>0</v>
      </c>
      <c r="Q949" s="2">
        <f>IF($G949&gt;J949,MIN($G949-J949,K949-J949)*INDEX('2018_commission_structure-Start'!$A$21:$I$24,MATCH(calcs!$D949,'2018_commission_structure-Start'!$A$21:$A$24,0),MATCH(calcs!Q$1,'2018_commission_structure-Start'!$A$21:$I$21,0)),0)</f>
        <v>0</v>
      </c>
      <c r="R949" s="6">
        <f>IF(G949&gt;K949,(G949-K949)*INDEX('2018_commission_structure-Start'!$A$21:$I$24,MATCH(calcs!$D949,'2018_commission_structure-Start'!$A$21:$A$24,0),MATCH(calcs!R$1,'2018_commission_structure-Start'!$A$21:$I$21,0)),0)</f>
        <v>0</v>
      </c>
      <c r="S949" s="6">
        <f t="shared" si="104"/>
        <v>70797.899999999994</v>
      </c>
      <c r="T949" s="6">
        <f t="shared" si="100"/>
        <v>154263.9</v>
      </c>
    </row>
    <row r="950" spans="1:20" x14ac:dyDescent="0.3">
      <c r="A950">
        <v>6209983448</v>
      </c>
      <c r="B950" t="s">
        <v>1831</v>
      </c>
      <c r="C950" t="s">
        <v>1832</v>
      </c>
      <c r="D950" t="s">
        <v>29</v>
      </c>
      <c r="E950" s="2">
        <v>72962</v>
      </c>
      <c r="F950">
        <f>COUNTIF(deals_closed!D:D,base_salary!A950)</f>
        <v>23</v>
      </c>
      <c r="G950" s="2">
        <f>SUMIF(deals_closed!D:D,calcs!A950,deals_closed!C:C)</f>
        <v>784517</v>
      </c>
      <c r="H950" s="2">
        <f>VLOOKUP(D950,'2018_commission_structure-Start'!$A$21:$I$24,9,FALSE)</f>
        <v>600000</v>
      </c>
      <c r="I950" s="6">
        <f t="shared" si="101"/>
        <v>750000</v>
      </c>
      <c r="J950" s="9">
        <f t="shared" si="102"/>
        <v>900000</v>
      </c>
      <c r="K950" s="9">
        <f t="shared" si="103"/>
        <v>1200000</v>
      </c>
      <c r="L950" s="8">
        <f t="shared" si="98"/>
        <v>1.3075283333333334</v>
      </c>
      <c r="M950" t="str">
        <f t="shared" si="99"/>
        <v>125-150%</v>
      </c>
      <c r="N950" s="6">
        <f>MIN(H950,G950)*INDEX('2018_commission_structure-Start'!$A$21:$I$24,MATCH(calcs!$D950,'2018_commission_structure-Start'!$A$21:$A$24,0),MATCH(calcs!N$1,'2018_commission_structure-Start'!$A$21:$I$21,0))</f>
        <v>78000</v>
      </c>
      <c r="O950" s="2">
        <f>IF($G950&gt;H950,MIN($G950-H950,I950-H950)*INDEX('2018_commission_structure-Start'!$A$21:$I$24,MATCH(calcs!$D950,'2018_commission_structure-Start'!$A$21:$A$24,0),MATCH(calcs!O$1,'2018_commission_structure-Start'!$A$21:$I$21,0)),0)</f>
        <v>25500.000000000004</v>
      </c>
      <c r="P950" s="2">
        <f>IF($G950&gt;I950,MIN($G950-I950,J950-I950)*INDEX('2018_commission_structure-Start'!$A$21:$I$24,MATCH(calcs!$D950,'2018_commission_structure-Start'!$A$21:$A$24,0),MATCH(calcs!P$1,'2018_commission_structure-Start'!$A$21:$I$21,0)),0)</f>
        <v>7248.57</v>
      </c>
      <c r="Q950" s="2">
        <f>IF($G950&gt;J950,MIN($G950-J950,K950-J950)*INDEX('2018_commission_structure-Start'!$A$21:$I$24,MATCH(calcs!$D950,'2018_commission_structure-Start'!$A$21:$A$24,0),MATCH(calcs!Q$1,'2018_commission_structure-Start'!$A$21:$I$21,0)),0)</f>
        <v>0</v>
      </c>
      <c r="R950" s="6">
        <f>IF(G950&gt;K950,(G950-K950)*INDEX('2018_commission_structure-Start'!$A$21:$I$24,MATCH(calcs!$D950,'2018_commission_structure-Start'!$A$21:$A$24,0),MATCH(calcs!R$1,'2018_commission_structure-Start'!$A$21:$I$21,0)),0)</f>
        <v>0</v>
      </c>
      <c r="S950" s="6">
        <f t="shared" si="104"/>
        <v>110748.57</v>
      </c>
      <c r="T950" s="6">
        <f t="shared" si="100"/>
        <v>183710.57</v>
      </c>
    </row>
    <row r="951" spans="1:20" x14ac:dyDescent="0.3">
      <c r="A951">
        <v>6820956614</v>
      </c>
      <c r="B951" t="s">
        <v>1833</v>
      </c>
      <c r="C951" t="s">
        <v>1834</v>
      </c>
      <c r="D951" t="s">
        <v>29</v>
      </c>
      <c r="E951" s="2">
        <v>65490</v>
      </c>
      <c r="F951">
        <f>COUNTIF(deals_closed!D:D,base_salary!A951)</f>
        <v>15</v>
      </c>
      <c r="G951" s="2">
        <f>SUMIF(deals_closed!D:D,calcs!A951,deals_closed!C:C)</f>
        <v>534301</v>
      </c>
      <c r="H951" s="2">
        <f>VLOOKUP(D951,'2018_commission_structure-Start'!$A$21:$I$24,9,FALSE)</f>
        <v>600000</v>
      </c>
      <c r="I951" s="6">
        <f t="shared" si="101"/>
        <v>750000</v>
      </c>
      <c r="J951" s="9">
        <f t="shared" si="102"/>
        <v>900000</v>
      </c>
      <c r="K951" s="9">
        <f t="shared" si="103"/>
        <v>1200000</v>
      </c>
      <c r="L951" s="8">
        <f t="shared" si="98"/>
        <v>0.89050166666666664</v>
      </c>
      <c r="M951" t="str">
        <f t="shared" si="99"/>
        <v>0-100%</v>
      </c>
      <c r="N951" s="6">
        <f>MIN(H951,G951)*INDEX('2018_commission_structure-Start'!$A$21:$I$24,MATCH(calcs!$D951,'2018_commission_structure-Start'!$A$21:$A$24,0),MATCH(calcs!N$1,'2018_commission_structure-Start'!$A$21:$I$21,0))</f>
        <v>69459.13</v>
      </c>
      <c r="O951" s="2">
        <f>IF($G951&gt;H951,MIN($G951-H951,I951-H951)*INDEX('2018_commission_structure-Start'!$A$21:$I$24,MATCH(calcs!$D951,'2018_commission_structure-Start'!$A$21:$A$24,0),MATCH(calcs!O$1,'2018_commission_structure-Start'!$A$21:$I$21,0)),0)</f>
        <v>0</v>
      </c>
      <c r="P951" s="2">
        <f>IF($G951&gt;I951,MIN($G951-I951,J951-I951)*INDEX('2018_commission_structure-Start'!$A$21:$I$24,MATCH(calcs!$D951,'2018_commission_structure-Start'!$A$21:$A$24,0),MATCH(calcs!P$1,'2018_commission_structure-Start'!$A$21:$I$21,0)),0)</f>
        <v>0</v>
      </c>
      <c r="Q951" s="2">
        <f>IF($G951&gt;J951,MIN($G951-J951,K951-J951)*INDEX('2018_commission_structure-Start'!$A$21:$I$24,MATCH(calcs!$D951,'2018_commission_structure-Start'!$A$21:$A$24,0),MATCH(calcs!Q$1,'2018_commission_structure-Start'!$A$21:$I$21,0)),0)</f>
        <v>0</v>
      </c>
      <c r="R951" s="6">
        <f>IF(G951&gt;K951,(G951-K951)*INDEX('2018_commission_structure-Start'!$A$21:$I$24,MATCH(calcs!$D951,'2018_commission_structure-Start'!$A$21:$A$24,0),MATCH(calcs!R$1,'2018_commission_structure-Start'!$A$21:$I$21,0)),0)</f>
        <v>0</v>
      </c>
      <c r="S951" s="6">
        <f t="shared" si="104"/>
        <v>69459.13</v>
      </c>
      <c r="T951" s="6">
        <f t="shared" si="100"/>
        <v>134949.13</v>
      </c>
    </row>
    <row r="952" spans="1:20" x14ac:dyDescent="0.3">
      <c r="A952">
        <v>9684187432</v>
      </c>
      <c r="B952" t="s">
        <v>1835</v>
      </c>
      <c r="C952" t="s">
        <v>1836</v>
      </c>
      <c r="D952" t="s">
        <v>29</v>
      </c>
      <c r="E952" s="2">
        <v>61998</v>
      </c>
      <c r="F952">
        <f>COUNTIF(deals_closed!D:D,base_salary!A952)</f>
        <v>21</v>
      </c>
      <c r="G952" s="2">
        <f>SUMIF(deals_closed!D:D,calcs!A952,deals_closed!C:C)</f>
        <v>679511</v>
      </c>
      <c r="H952" s="2">
        <f>VLOOKUP(D952,'2018_commission_structure-Start'!$A$21:$I$24,9,FALSE)</f>
        <v>600000</v>
      </c>
      <c r="I952" s="6">
        <f t="shared" si="101"/>
        <v>750000</v>
      </c>
      <c r="J952" s="9">
        <f t="shared" si="102"/>
        <v>900000</v>
      </c>
      <c r="K952" s="9">
        <f t="shared" si="103"/>
        <v>1200000</v>
      </c>
      <c r="L952" s="8">
        <f t="shared" si="98"/>
        <v>1.1325183333333333</v>
      </c>
      <c r="M952" t="str">
        <f t="shared" si="99"/>
        <v>100-125%</v>
      </c>
      <c r="N952" s="6">
        <f>MIN(H952,G952)*INDEX('2018_commission_structure-Start'!$A$21:$I$24,MATCH(calcs!$D952,'2018_commission_structure-Start'!$A$21:$A$24,0),MATCH(calcs!N$1,'2018_commission_structure-Start'!$A$21:$I$21,0))</f>
        <v>78000</v>
      </c>
      <c r="O952" s="2">
        <f>IF($G952&gt;H952,MIN($G952-H952,I952-H952)*INDEX('2018_commission_structure-Start'!$A$21:$I$24,MATCH(calcs!$D952,'2018_commission_structure-Start'!$A$21:$A$24,0),MATCH(calcs!O$1,'2018_commission_structure-Start'!$A$21:$I$21,0)),0)</f>
        <v>13516.87</v>
      </c>
      <c r="P952" s="2">
        <f>IF($G952&gt;I952,MIN($G952-I952,J952-I952)*INDEX('2018_commission_structure-Start'!$A$21:$I$24,MATCH(calcs!$D952,'2018_commission_structure-Start'!$A$21:$A$24,0),MATCH(calcs!P$1,'2018_commission_structure-Start'!$A$21:$I$21,0)),0)</f>
        <v>0</v>
      </c>
      <c r="Q952" s="2">
        <f>IF($G952&gt;J952,MIN($G952-J952,K952-J952)*INDEX('2018_commission_structure-Start'!$A$21:$I$24,MATCH(calcs!$D952,'2018_commission_structure-Start'!$A$21:$A$24,0),MATCH(calcs!Q$1,'2018_commission_structure-Start'!$A$21:$I$21,0)),0)</f>
        <v>0</v>
      </c>
      <c r="R952" s="6">
        <f>IF(G952&gt;K952,(G952-K952)*INDEX('2018_commission_structure-Start'!$A$21:$I$24,MATCH(calcs!$D952,'2018_commission_structure-Start'!$A$21:$A$24,0),MATCH(calcs!R$1,'2018_commission_structure-Start'!$A$21:$I$21,0)),0)</f>
        <v>0</v>
      </c>
      <c r="S952" s="6">
        <f t="shared" si="104"/>
        <v>91516.87</v>
      </c>
      <c r="T952" s="6">
        <f t="shared" si="100"/>
        <v>153514.87</v>
      </c>
    </row>
    <row r="953" spans="1:20" x14ac:dyDescent="0.3">
      <c r="A953">
        <v>7700368295</v>
      </c>
      <c r="B953" t="s">
        <v>1837</v>
      </c>
      <c r="C953" t="s">
        <v>1838</v>
      </c>
      <c r="D953" t="s">
        <v>7</v>
      </c>
      <c r="E953" s="2">
        <v>47191</v>
      </c>
      <c r="F953">
        <f>COUNTIF(deals_closed!D:D,base_salary!A953)</f>
        <v>14</v>
      </c>
      <c r="G953" s="2">
        <f>SUMIF(deals_closed!D:D,calcs!A953,deals_closed!C:C)</f>
        <v>501339</v>
      </c>
      <c r="H953" s="2">
        <f>VLOOKUP(D953,'2018_commission_structure-Start'!$A$21:$I$24,9,FALSE)</f>
        <v>500000</v>
      </c>
      <c r="I953" s="6">
        <f t="shared" si="101"/>
        <v>625000</v>
      </c>
      <c r="J953" s="9">
        <f t="shared" si="102"/>
        <v>750000</v>
      </c>
      <c r="K953" s="9">
        <f t="shared" si="103"/>
        <v>1000000</v>
      </c>
      <c r="L953" s="8">
        <f t="shared" si="98"/>
        <v>1.002678</v>
      </c>
      <c r="M953" t="str">
        <f t="shared" si="99"/>
        <v>100-125%</v>
      </c>
      <c r="N953" s="6">
        <f>MIN(H953,G953)*INDEX('2018_commission_structure-Start'!$A$21:$I$24,MATCH(calcs!$D953,'2018_commission_structure-Start'!$A$21:$A$24,0),MATCH(calcs!N$1,'2018_commission_structure-Start'!$A$21:$I$21,0))</f>
        <v>50000</v>
      </c>
      <c r="O953" s="2">
        <f>IF($G953&gt;H953,MIN($G953-H953,I953-H953)*INDEX('2018_commission_structure-Start'!$A$21:$I$24,MATCH(calcs!$D953,'2018_commission_structure-Start'!$A$21:$A$24,0),MATCH(calcs!O$1,'2018_commission_structure-Start'!$A$21:$I$21,0)),0)</f>
        <v>200.85</v>
      </c>
      <c r="P953" s="2">
        <f>IF($G953&gt;I953,MIN($G953-I953,J953-I953)*INDEX('2018_commission_structure-Start'!$A$21:$I$24,MATCH(calcs!$D953,'2018_commission_structure-Start'!$A$21:$A$24,0),MATCH(calcs!P$1,'2018_commission_structure-Start'!$A$21:$I$21,0)),0)</f>
        <v>0</v>
      </c>
      <c r="Q953" s="2">
        <f>IF($G953&gt;J953,MIN($G953-J953,K953-J953)*INDEX('2018_commission_structure-Start'!$A$21:$I$24,MATCH(calcs!$D953,'2018_commission_structure-Start'!$A$21:$A$24,0),MATCH(calcs!Q$1,'2018_commission_structure-Start'!$A$21:$I$21,0)),0)</f>
        <v>0</v>
      </c>
      <c r="R953" s="6">
        <f>IF(G953&gt;K953,(G953-K953)*INDEX('2018_commission_structure-Start'!$A$21:$I$24,MATCH(calcs!$D953,'2018_commission_structure-Start'!$A$21:$A$24,0),MATCH(calcs!R$1,'2018_commission_structure-Start'!$A$21:$I$21,0)),0)</f>
        <v>0</v>
      </c>
      <c r="S953" s="6">
        <f t="shared" si="104"/>
        <v>50200.85</v>
      </c>
      <c r="T953" s="6">
        <f t="shared" si="100"/>
        <v>97391.85</v>
      </c>
    </row>
    <row r="954" spans="1:20" x14ac:dyDescent="0.3">
      <c r="A954">
        <v>8333777430</v>
      </c>
      <c r="B954" t="s">
        <v>1670</v>
      </c>
      <c r="C954" t="s">
        <v>1839</v>
      </c>
      <c r="D954" t="s">
        <v>7</v>
      </c>
      <c r="E954" s="2">
        <v>51314</v>
      </c>
      <c r="F954">
        <f>COUNTIF(deals_closed!D:D,base_salary!A954)</f>
        <v>26</v>
      </c>
      <c r="G954" s="2">
        <f>SUMIF(deals_closed!D:D,calcs!A954,deals_closed!C:C)</f>
        <v>895549</v>
      </c>
      <c r="H954" s="2">
        <f>VLOOKUP(D954,'2018_commission_structure-Start'!$A$21:$I$24,9,FALSE)</f>
        <v>500000</v>
      </c>
      <c r="I954" s="6">
        <f t="shared" si="101"/>
        <v>625000</v>
      </c>
      <c r="J954" s="9">
        <f t="shared" si="102"/>
        <v>750000</v>
      </c>
      <c r="K954" s="9">
        <f t="shared" si="103"/>
        <v>1000000</v>
      </c>
      <c r="L954" s="8">
        <f t="shared" si="98"/>
        <v>1.7910980000000001</v>
      </c>
      <c r="M954" t="str">
        <f t="shared" si="99"/>
        <v>150-200%</v>
      </c>
      <c r="N954" s="6">
        <f>MIN(H954,G954)*INDEX('2018_commission_structure-Start'!$A$21:$I$24,MATCH(calcs!$D954,'2018_commission_structure-Start'!$A$21:$A$24,0),MATCH(calcs!N$1,'2018_commission_structure-Start'!$A$21:$I$21,0))</f>
        <v>50000</v>
      </c>
      <c r="O954" s="2">
        <f>IF($G954&gt;H954,MIN($G954-H954,I954-H954)*INDEX('2018_commission_structure-Start'!$A$21:$I$24,MATCH(calcs!$D954,'2018_commission_structure-Start'!$A$21:$A$24,0),MATCH(calcs!O$1,'2018_commission_structure-Start'!$A$21:$I$21,0)),0)</f>
        <v>18750</v>
      </c>
      <c r="P954" s="2">
        <f>IF($G954&gt;I954,MIN($G954-I954,J954-I954)*INDEX('2018_commission_structure-Start'!$A$21:$I$24,MATCH(calcs!$D954,'2018_commission_structure-Start'!$A$21:$A$24,0),MATCH(calcs!P$1,'2018_commission_structure-Start'!$A$21:$I$21,0)),0)</f>
        <v>22500</v>
      </c>
      <c r="Q954" s="2">
        <f>IF($G954&gt;J954,MIN($G954-J954,K954-J954)*INDEX('2018_commission_structure-Start'!$A$21:$I$24,MATCH(calcs!$D954,'2018_commission_structure-Start'!$A$21:$A$24,0),MATCH(calcs!Q$1,'2018_commission_structure-Start'!$A$21:$I$21,0)),0)</f>
        <v>32020.78</v>
      </c>
      <c r="R954" s="6">
        <f>IF(G954&gt;K954,(G954-K954)*INDEX('2018_commission_structure-Start'!$A$21:$I$24,MATCH(calcs!$D954,'2018_commission_structure-Start'!$A$21:$A$24,0),MATCH(calcs!R$1,'2018_commission_structure-Start'!$A$21:$I$21,0)),0)</f>
        <v>0</v>
      </c>
      <c r="S954" s="6">
        <f t="shared" si="104"/>
        <v>123270.78</v>
      </c>
      <c r="T954" s="6">
        <f t="shared" si="100"/>
        <v>174584.78</v>
      </c>
    </row>
    <row r="955" spans="1:20" x14ac:dyDescent="0.3">
      <c r="A955">
        <v>8032296239</v>
      </c>
      <c r="B955" t="s">
        <v>509</v>
      </c>
      <c r="C955" t="s">
        <v>1840</v>
      </c>
      <c r="D955" t="s">
        <v>29</v>
      </c>
      <c r="E955" s="2">
        <v>50836</v>
      </c>
      <c r="F955">
        <f>COUNTIF(deals_closed!D:D,base_salary!A955)</f>
        <v>20</v>
      </c>
      <c r="G955" s="2">
        <f>SUMIF(deals_closed!D:D,calcs!A955,deals_closed!C:C)</f>
        <v>645529</v>
      </c>
      <c r="H955" s="2">
        <f>VLOOKUP(D955,'2018_commission_structure-Start'!$A$21:$I$24,9,FALSE)</f>
        <v>600000</v>
      </c>
      <c r="I955" s="6">
        <f t="shared" si="101"/>
        <v>750000</v>
      </c>
      <c r="J955" s="9">
        <f t="shared" si="102"/>
        <v>900000</v>
      </c>
      <c r="K955" s="9">
        <f t="shared" si="103"/>
        <v>1200000</v>
      </c>
      <c r="L955" s="8">
        <f t="shared" si="98"/>
        <v>1.0758816666666666</v>
      </c>
      <c r="M955" t="str">
        <f t="shared" si="99"/>
        <v>100-125%</v>
      </c>
      <c r="N955" s="6">
        <f>MIN(H955,G955)*INDEX('2018_commission_structure-Start'!$A$21:$I$24,MATCH(calcs!$D955,'2018_commission_structure-Start'!$A$21:$A$24,0),MATCH(calcs!N$1,'2018_commission_structure-Start'!$A$21:$I$21,0))</f>
        <v>78000</v>
      </c>
      <c r="O955" s="2">
        <f>IF($G955&gt;H955,MIN($G955-H955,I955-H955)*INDEX('2018_commission_structure-Start'!$A$21:$I$24,MATCH(calcs!$D955,'2018_commission_structure-Start'!$A$21:$A$24,0),MATCH(calcs!O$1,'2018_commission_structure-Start'!$A$21:$I$21,0)),0)</f>
        <v>7739.93</v>
      </c>
      <c r="P955" s="2">
        <f>IF($G955&gt;I955,MIN($G955-I955,J955-I955)*INDEX('2018_commission_structure-Start'!$A$21:$I$24,MATCH(calcs!$D955,'2018_commission_structure-Start'!$A$21:$A$24,0),MATCH(calcs!P$1,'2018_commission_structure-Start'!$A$21:$I$21,0)),0)</f>
        <v>0</v>
      </c>
      <c r="Q955" s="2">
        <f>IF($G955&gt;J955,MIN($G955-J955,K955-J955)*INDEX('2018_commission_structure-Start'!$A$21:$I$24,MATCH(calcs!$D955,'2018_commission_structure-Start'!$A$21:$A$24,0),MATCH(calcs!Q$1,'2018_commission_structure-Start'!$A$21:$I$21,0)),0)</f>
        <v>0</v>
      </c>
      <c r="R955" s="6">
        <f>IF(G955&gt;K955,(G955-K955)*INDEX('2018_commission_structure-Start'!$A$21:$I$24,MATCH(calcs!$D955,'2018_commission_structure-Start'!$A$21:$A$24,0),MATCH(calcs!R$1,'2018_commission_structure-Start'!$A$21:$I$21,0)),0)</f>
        <v>0</v>
      </c>
      <c r="S955" s="6">
        <f t="shared" si="104"/>
        <v>85739.93</v>
      </c>
      <c r="T955" s="6">
        <f t="shared" si="100"/>
        <v>136575.93</v>
      </c>
    </row>
    <row r="956" spans="1:20" x14ac:dyDescent="0.3">
      <c r="A956">
        <v>273083503</v>
      </c>
      <c r="B956" t="s">
        <v>1841</v>
      </c>
      <c r="C956" t="s">
        <v>1842</v>
      </c>
      <c r="D956" t="s">
        <v>29</v>
      </c>
      <c r="E956" s="2">
        <v>69476</v>
      </c>
      <c r="F956">
        <f>COUNTIF(deals_closed!D:D,base_salary!A956)</f>
        <v>12</v>
      </c>
      <c r="G956" s="2">
        <f>SUMIF(deals_closed!D:D,calcs!A956,deals_closed!C:C)</f>
        <v>480183</v>
      </c>
      <c r="H956" s="2">
        <f>VLOOKUP(D956,'2018_commission_structure-Start'!$A$21:$I$24,9,FALSE)</f>
        <v>600000</v>
      </c>
      <c r="I956" s="6">
        <f t="shared" si="101"/>
        <v>750000</v>
      </c>
      <c r="J956" s="9">
        <f t="shared" si="102"/>
        <v>900000</v>
      </c>
      <c r="K956" s="9">
        <f t="shared" si="103"/>
        <v>1200000</v>
      </c>
      <c r="L956" s="8">
        <f t="shared" si="98"/>
        <v>0.80030500000000004</v>
      </c>
      <c r="M956" t="str">
        <f t="shared" si="99"/>
        <v>0-100%</v>
      </c>
      <c r="N956" s="6">
        <f>MIN(H956,G956)*INDEX('2018_commission_structure-Start'!$A$21:$I$24,MATCH(calcs!$D956,'2018_commission_structure-Start'!$A$21:$A$24,0),MATCH(calcs!N$1,'2018_commission_structure-Start'!$A$21:$I$21,0))</f>
        <v>62423.79</v>
      </c>
      <c r="O956" s="2">
        <f>IF($G956&gt;H956,MIN($G956-H956,I956-H956)*INDEX('2018_commission_structure-Start'!$A$21:$I$24,MATCH(calcs!$D956,'2018_commission_structure-Start'!$A$21:$A$24,0),MATCH(calcs!O$1,'2018_commission_structure-Start'!$A$21:$I$21,0)),0)</f>
        <v>0</v>
      </c>
      <c r="P956" s="2">
        <f>IF($G956&gt;I956,MIN($G956-I956,J956-I956)*INDEX('2018_commission_structure-Start'!$A$21:$I$24,MATCH(calcs!$D956,'2018_commission_structure-Start'!$A$21:$A$24,0),MATCH(calcs!P$1,'2018_commission_structure-Start'!$A$21:$I$21,0)),0)</f>
        <v>0</v>
      </c>
      <c r="Q956" s="2">
        <f>IF($G956&gt;J956,MIN($G956-J956,K956-J956)*INDEX('2018_commission_structure-Start'!$A$21:$I$24,MATCH(calcs!$D956,'2018_commission_structure-Start'!$A$21:$A$24,0),MATCH(calcs!Q$1,'2018_commission_structure-Start'!$A$21:$I$21,0)),0)</f>
        <v>0</v>
      </c>
      <c r="R956" s="6">
        <f>IF(G956&gt;K956,(G956-K956)*INDEX('2018_commission_structure-Start'!$A$21:$I$24,MATCH(calcs!$D956,'2018_commission_structure-Start'!$A$21:$A$24,0),MATCH(calcs!R$1,'2018_commission_structure-Start'!$A$21:$I$21,0)),0)</f>
        <v>0</v>
      </c>
      <c r="S956" s="6">
        <f t="shared" si="104"/>
        <v>62423.79</v>
      </c>
      <c r="T956" s="6">
        <f t="shared" si="100"/>
        <v>131899.79</v>
      </c>
    </row>
    <row r="957" spans="1:20" x14ac:dyDescent="0.3">
      <c r="A957">
        <v>8904404991</v>
      </c>
      <c r="B957" t="s">
        <v>1843</v>
      </c>
      <c r="C957" t="s">
        <v>1844</v>
      </c>
      <c r="D957" t="s">
        <v>29</v>
      </c>
      <c r="E957" s="2">
        <v>79473</v>
      </c>
      <c r="F957">
        <f>COUNTIF(deals_closed!D:D,base_salary!A957)</f>
        <v>20</v>
      </c>
      <c r="G957" s="2">
        <f>SUMIF(deals_closed!D:D,calcs!A957,deals_closed!C:C)</f>
        <v>808753</v>
      </c>
      <c r="H957" s="2">
        <f>VLOOKUP(D957,'2018_commission_structure-Start'!$A$21:$I$24,9,FALSE)</f>
        <v>600000</v>
      </c>
      <c r="I957" s="6">
        <f t="shared" si="101"/>
        <v>750000</v>
      </c>
      <c r="J957" s="9">
        <f t="shared" si="102"/>
        <v>900000</v>
      </c>
      <c r="K957" s="9">
        <f t="shared" si="103"/>
        <v>1200000</v>
      </c>
      <c r="L957" s="8">
        <f t="shared" si="98"/>
        <v>1.3479216666666667</v>
      </c>
      <c r="M957" t="str">
        <f t="shared" si="99"/>
        <v>125-150%</v>
      </c>
      <c r="N957" s="6">
        <f>MIN(H957,G957)*INDEX('2018_commission_structure-Start'!$A$21:$I$24,MATCH(calcs!$D957,'2018_commission_structure-Start'!$A$21:$A$24,0),MATCH(calcs!N$1,'2018_commission_structure-Start'!$A$21:$I$21,0))</f>
        <v>78000</v>
      </c>
      <c r="O957" s="2">
        <f>IF($G957&gt;H957,MIN($G957-H957,I957-H957)*INDEX('2018_commission_structure-Start'!$A$21:$I$24,MATCH(calcs!$D957,'2018_commission_structure-Start'!$A$21:$A$24,0),MATCH(calcs!O$1,'2018_commission_structure-Start'!$A$21:$I$21,0)),0)</f>
        <v>25500.000000000004</v>
      </c>
      <c r="P957" s="2">
        <f>IF($G957&gt;I957,MIN($G957-I957,J957-I957)*INDEX('2018_commission_structure-Start'!$A$21:$I$24,MATCH(calcs!$D957,'2018_commission_structure-Start'!$A$21:$A$24,0),MATCH(calcs!P$1,'2018_commission_structure-Start'!$A$21:$I$21,0)),0)</f>
        <v>12338.13</v>
      </c>
      <c r="Q957" s="2">
        <f>IF($G957&gt;J957,MIN($G957-J957,K957-J957)*INDEX('2018_commission_structure-Start'!$A$21:$I$24,MATCH(calcs!$D957,'2018_commission_structure-Start'!$A$21:$A$24,0),MATCH(calcs!Q$1,'2018_commission_structure-Start'!$A$21:$I$21,0)),0)</f>
        <v>0</v>
      </c>
      <c r="R957" s="6">
        <f>IF(G957&gt;K957,(G957-K957)*INDEX('2018_commission_structure-Start'!$A$21:$I$24,MATCH(calcs!$D957,'2018_commission_structure-Start'!$A$21:$A$24,0),MATCH(calcs!R$1,'2018_commission_structure-Start'!$A$21:$I$21,0)),0)</f>
        <v>0</v>
      </c>
      <c r="S957" s="6">
        <f t="shared" si="104"/>
        <v>115838.13</v>
      </c>
      <c r="T957" s="6">
        <f t="shared" si="100"/>
        <v>195311.13</v>
      </c>
    </row>
    <row r="958" spans="1:20" x14ac:dyDescent="0.3">
      <c r="A958">
        <v>5299481160</v>
      </c>
      <c r="B958" t="s">
        <v>658</v>
      </c>
      <c r="C958" t="s">
        <v>1845</v>
      </c>
      <c r="D958" t="s">
        <v>7</v>
      </c>
      <c r="E958" s="2">
        <v>49920</v>
      </c>
      <c r="F958">
        <f>COUNTIF(deals_closed!D:D,base_salary!A958)</f>
        <v>14</v>
      </c>
      <c r="G958" s="2">
        <f>SUMIF(deals_closed!D:D,calcs!A958,deals_closed!C:C)</f>
        <v>459113</v>
      </c>
      <c r="H958" s="2">
        <f>VLOOKUP(D958,'2018_commission_structure-Start'!$A$21:$I$24,9,FALSE)</f>
        <v>500000</v>
      </c>
      <c r="I958" s="6">
        <f t="shared" si="101"/>
        <v>625000</v>
      </c>
      <c r="J958" s="9">
        <f t="shared" si="102"/>
        <v>750000</v>
      </c>
      <c r="K958" s="9">
        <f t="shared" si="103"/>
        <v>1000000</v>
      </c>
      <c r="L958" s="8">
        <f t="shared" si="98"/>
        <v>0.91822599999999999</v>
      </c>
      <c r="M958" t="str">
        <f t="shared" si="99"/>
        <v>0-100%</v>
      </c>
      <c r="N958" s="6">
        <f>MIN(H958,G958)*INDEX('2018_commission_structure-Start'!$A$21:$I$24,MATCH(calcs!$D958,'2018_commission_structure-Start'!$A$21:$A$24,0),MATCH(calcs!N$1,'2018_commission_structure-Start'!$A$21:$I$21,0))</f>
        <v>45911.3</v>
      </c>
      <c r="O958" s="2">
        <f>IF($G958&gt;H958,MIN($G958-H958,I958-H958)*INDEX('2018_commission_structure-Start'!$A$21:$I$24,MATCH(calcs!$D958,'2018_commission_structure-Start'!$A$21:$A$24,0),MATCH(calcs!O$1,'2018_commission_structure-Start'!$A$21:$I$21,0)),0)</f>
        <v>0</v>
      </c>
      <c r="P958" s="2">
        <f>IF($G958&gt;I958,MIN($G958-I958,J958-I958)*INDEX('2018_commission_structure-Start'!$A$21:$I$24,MATCH(calcs!$D958,'2018_commission_structure-Start'!$A$21:$A$24,0),MATCH(calcs!P$1,'2018_commission_structure-Start'!$A$21:$I$21,0)),0)</f>
        <v>0</v>
      </c>
      <c r="Q958" s="2">
        <f>IF($G958&gt;J958,MIN($G958-J958,K958-J958)*INDEX('2018_commission_structure-Start'!$A$21:$I$24,MATCH(calcs!$D958,'2018_commission_structure-Start'!$A$21:$A$24,0),MATCH(calcs!Q$1,'2018_commission_structure-Start'!$A$21:$I$21,0)),0)</f>
        <v>0</v>
      </c>
      <c r="R958" s="6">
        <f>IF(G958&gt;K958,(G958-K958)*INDEX('2018_commission_structure-Start'!$A$21:$I$24,MATCH(calcs!$D958,'2018_commission_structure-Start'!$A$21:$A$24,0),MATCH(calcs!R$1,'2018_commission_structure-Start'!$A$21:$I$21,0)),0)</f>
        <v>0</v>
      </c>
      <c r="S958" s="6">
        <f t="shared" si="104"/>
        <v>45911.3</v>
      </c>
      <c r="T958" s="6">
        <f t="shared" si="100"/>
        <v>95831.3</v>
      </c>
    </row>
    <row r="959" spans="1:20" x14ac:dyDescent="0.3">
      <c r="A959">
        <v>2893065872</v>
      </c>
      <c r="B959" t="s">
        <v>783</v>
      </c>
      <c r="C959" t="s">
        <v>1846</v>
      </c>
      <c r="D959" t="s">
        <v>7</v>
      </c>
      <c r="E959" s="2">
        <v>34863</v>
      </c>
      <c r="F959">
        <f>COUNTIF(deals_closed!D:D,base_salary!A959)</f>
        <v>14</v>
      </c>
      <c r="G959" s="2">
        <f>SUMIF(deals_closed!D:D,calcs!A959,deals_closed!C:C)</f>
        <v>483097</v>
      </c>
      <c r="H959" s="2">
        <f>VLOOKUP(D959,'2018_commission_structure-Start'!$A$21:$I$24,9,FALSE)</f>
        <v>500000</v>
      </c>
      <c r="I959" s="6">
        <f t="shared" si="101"/>
        <v>625000</v>
      </c>
      <c r="J959" s="9">
        <f t="shared" si="102"/>
        <v>750000</v>
      </c>
      <c r="K959" s="9">
        <f t="shared" si="103"/>
        <v>1000000</v>
      </c>
      <c r="L959" s="8">
        <f t="shared" si="98"/>
        <v>0.966194</v>
      </c>
      <c r="M959" t="str">
        <f t="shared" si="99"/>
        <v>0-100%</v>
      </c>
      <c r="N959" s="6">
        <f>MIN(H959,G959)*INDEX('2018_commission_structure-Start'!$A$21:$I$24,MATCH(calcs!$D959,'2018_commission_structure-Start'!$A$21:$A$24,0),MATCH(calcs!N$1,'2018_commission_structure-Start'!$A$21:$I$21,0))</f>
        <v>48309.700000000004</v>
      </c>
      <c r="O959" s="2">
        <f>IF($G959&gt;H959,MIN($G959-H959,I959-H959)*INDEX('2018_commission_structure-Start'!$A$21:$I$24,MATCH(calcs!$D959,'2018_commission_structure-Start'!$A$21:$A$24,0),MATCH(calcs!O$1,'2018_commission_structure-Start'!$A$21:$I$21,0)),0)</f>
        <v>0</v>
      </c>
      <c r="P959" s="2">
        <f>IF($G959&gt;I959,MIN($G959-I959,J959-I959)*INDEX('2018_commission_structure-Start'!$A$21:$I$24,MATCH(calcs!$D959,'2018_commission_structure-Start'!$A$21:$A$24,0),MATCH(calcs!P$1,'2018_commission_structure-Start'!$A$21:$I$21,0)),0)</f>
        <v>0</v>
      </c>
      <c r="Q959" s="2">
        <f>IF($G959&gt;J959,MIN($G959-J959,K959-J959)*INDEX('2018_commission_structure-Start'!$A$21:$I$24,MATCH(calcs!$D959,'2018_commission_structure-Start'!$A$21:$A$24,0),MATCH(calcs!Q$1,'2018_commission_structure-Start'!$A$21:$I$21,0)),0)</f>
        <v>0</v>
      </c>
      <c r="R959" s="6">
        <f>IF(G959&gt;K959,(G959-K959)*INDEX('2018_commission_structure-Start'!$A$21:$I$24,MATCH(calcs!$D959,'2018_commission_structure-Start'!$A$21:$A$24,0),MATCH(calcs!R$1,'2018_commission_structure-Start'!$A$21:$I$21,0)),0)</f>
        <v>0</v>
      </c>
      <c r="S959" s="6">
        <f t="shared" si="104"/>
        <v>48309.700000000004</v>
      </c>
      <c r="T959" s="6">
        <f t="shared" si="100"/>
        <v>83172.700000000012</v>
      </c>
    </row>
    <row r="960" spans="1:20" x14ac:dyDescent="0.3">
      <c r="A960">
        <v>7112955017</v>
      </c>
      <c r="B960" t="s">
        <v>1847</v>
      </c>
      <c r="C960" t="s">
        <v>1848</v>
      </c>
      <c r="D960" t="s">
        <v>7</v>
      </c>
      <c r="E960" s="2">
        <v>36196</v>
      </c>
      <c r="F960">
        <f>COUNTIF(deals_closed!D:D,base_salary!A960)</f>
        <v>10</v>
      </c>
      <c r="G960" s="2">
        <f>SUMIF(deals_closed!D:D,calcs!A960,deals_closed!C:C)</f>
        <v>301335</v>
      </c>
      <c r="H960" s="2">
        <f>VLOOKUP(D960,'2018_commission_structure-Start'!$A$21:$I$24,9,FALSE)</f>
        <v>500000</v>
      </c>
      <c r="I960" s="6">
        <f t="shared" si="101"/>
        <v>625000</v>
      </c>
      <c r="J960" s="9">
        <f t="shared" si="102"/>
        <v>750000</v>
      </c>
      <c r="K960" s="9">
        <f t="shared" si="103"/>
        <v>1000000</v>
      </c>
      <c r="L960" s="8">
        <f t="shared" si="98"/>
        <v>0.60267000000000004</v>
      </c>
      <c r="M960" t="str">
        <f t="shared" si="99"/>
        <v>0-100%</v>
      </c>
      <c r="N960" s="6">
        <f>MIN(H960,G960)*INDEX('2018_commission_structure-Start'!$A$21:$I$24,MATCH(calcs!$D960,'2018_commission_structure-Start'!$A$21:$A$24,0),MATCH(calcs!N$1,'2018_commission_structure-Start'!$A$21:$I$21,0))</f>
        <v>30133.5</v>
      </c>
      <c r="O960" s="2">
        <f>IF($G960&gt;H960,MIN($G960-H960,I960-H960)*INDEX('2018_commission_structure-Start'!$A$21:$I$24,MATCH(calcs!$D960,'2018_commission_structure-Start'!$A$21:$A$24,0),MATCH(calcs!O$1,'2018_commission_structure-Start'!$A$21:$I$21,0)),0)</f>
        <v>0</v>
      </c>
      <c r="P960" s="2">
        <f>IF($G960&gt;I960,MIN($G960-I960,J960-I960)*INDEX('2018_commission_structure-Start'!$A$21:$I$24,MATCH(calcs!$D960,'2018_commission_structure-Start'!$A$21:$A$24,0),MATCH(calcs!P$1,'2018_commission_structure-Start'!$A$21:$I$21,0)),0)</f>
        <v>0</v>
      </c>
      <c r="Q960" s="2">
        <f>IF($G960&gt;J960,MIN($G960-J960,K960-J960)*INDEX('2018_commission_structure-Start'!$A$21:$I$24,MATCH(calcs!$D960,'2018_commission_structure-Start'!$A$21:$A$24,0),MATCH(calcs!Q$1,'2018_commission_structure-Start'!$A$21:$I$21,0)),0)</f>
        <v>0</v>
      </c>
      <c r="R960" s="6">
        <f>IF(G960&gt;K960,(G960-K960)*INDEX('2018_commission_structure-Start'!$A$21:$I$24,MATCH(calcs!$D960,'2018_commission_structure-Start'!$A$21:$A$24,0),MATCH(calcs!R$1,'2018_commission_structure-Start'!$A$21:$I$21,0)),0)</f>
        <v>0</v>
      </c>
      <c r="S960" s="6">
        <f t="shared" si="104"/>
        <v>30133.5</v>
      </c>
      <c r="T960" s="6">
        <f t="shared" si="100"/>
        <v>66329.5</v>
      </c>
    </row>
    <row r="961" spans="1:20" x14ac:dyDescent="0.3">
      <c r="A961">
        <v>3418374697</v>
      </c>
      <c r="B961" t="s">
        <v>1849</v>
      </c>
      <c r="C961" t="s">
        <v>1850</v>
      </c>
      <c r="D961" t="s">
        <v>7</v>
      </c>
      <c r="E961" s="2">
        <v>36594</v>
      </c>
      <c r="F961">
        <f>COUNTIF(deals_closed!D:D,base_salary!A961)</f>
        <v>26</v>
      </c>
      <c r="G961" s="2">
        <f>SUMIF(deals_closed!D:D,calcs!A961,deals_closed!C:C)</f>
        <v>922938</v>
      </c>
      <c r="H961" s="2">
        <f>VLOOKUP(D961,'2018_commission_structure-Start'!$A$21:$I$24,9,FALSE)</f>
        <v>500000</v>
      </c>
      <c r="I961" s="6">
        <f t="shared" si="101"/>
        <v>625000</v>
      </c>
      <c r="J961" s="9">
        <f t="shared" si="102"/>
        <v>750000</v>
      </c>
      <c r="K961" s="9">
        <f t="shared" si="103"/>
        <v>1000000</v>
      </c>
      <c r="L961" s="8">
        <f t="shared" si="98"/>
        <v>1.8458760000000001</v>
      </c>
      <c r="M961" t="str">
        <f t="shared" si="99"/>
        <v>150-200%</v>
      </c>
      <c r="N961" s="6">
        <f>MIN(H961,G961)*INDEX('2018_commission_structure-Start'!$A$21:$I$24,MATCH(calcs!$D961,'2018_commission_structure-Start'!$A$21:$A$24,0),MATCH(calcs!N$1,'2018_commission_structure-Start'!$A$21:$I$21,0))</f>
        <v>50000</v>
      </c>
      <c r="O961" s="2">
        <f>IF($G961&gt;H961,MIN($G961-H961,I961-H961)*INDEX('2018_commission_structure-Start'!$A$21:$I$24,MATCH(calcs!$D961,'2018_commission_structure-Start'!$A$21:$A$24,0),MATCH(calcs!O$1,'2018_commission_structure-Start'!$A$21:$I$21,0)),0)</f>
        <v>18750</v>
      </c>
      <c r="P961" s="2">
        <f>IF($G961&gt;I961,MIN($G961-I961,J961-I961)*INDEX('2018_commission_structure-Start'!$A$21:$I$24,MATCH(calcs!$D961,'2018_commission_structure-Start'!$A$21:$A$24,0),MATCH(calcs!P$1,'2018_commission_structure-Start'!$A$21:$I$21,0)),0)</f>
        <v>22500</v>
      </c>
      <c r="Q961" s="2">
        <f>IF($G961&gt;J961,MIN($G961-J961,K961-J961)*INDEX('2018_commission_structure-Start'!$A$21:$I$24,MATCH(calcs!$D961,'2018_commission_structure-Start'!$A$21:$A$24,0),MATCH(calcs!Q$1,'2018_commission_structure-Start'!$A$21:$I$21,0)),0)</f>
        <v>38046.36</v>
      </c>
      <c r="R961" s="6">
        <f>IF(G961&gt;K961,(G961-K961)*INDEX('2018_commission_structure-Start'!$A$21:$I$24,MATCH(calcs!$D961,'2018_commission_structure-Start'!$A$21:$A$24,0),MATCH(calcs!R$1,'2018_commission_structure-Start'!$A$21:$I$21,0)),0)</f>
        <v>0</v>
      </c>
      <c r="S961" s="6">
        <f t="shared" si="104"/>
        <v>129296.36</v>
      </c>
      <c r="T961" s="6">
        <f t="shared" si="100"/>
        <v>165890.35999999999</v>
      </c>
    </row>
    <row r="962" spans="1:20" x14ac:dyDescent="0.3">
      <c r="A962">
        <v>6858776575</v>
      </c>
      <c r="B962" t="s">
        <v>1851</v>
      </c>
      <c r="C962" t="s">
        <v>1852</v>
      </c>
      <c r="D962" t="s">
        <v>29</v>
      </c>
      <c r="E962" s="2">
        <v>66387</v>
      </c>
      <c r="F962">
        <f>COUNTIF(deals_closed!D:D,base_salary!A962)</f>
        <v>18</v>
      </c>
      <c r="G962" s="2">
        <f>SUMIF(deals_closed!D:D,calcs!A962,deals_closed!C:C)</f>
        <v>621994</v>
      </c>
      <c r="H962" s="2">
        <f>VLOOKUP(D962,'2018_commission_structure-Start'!$A$21:$I$24,9,FALSE)</f>
        <v>600000</v>
      </c>
      <c r="I962" s="6">
        <f t="shared" si="101"/>
        <v>750000</v>
      </c>
      <c r="J962" s="9">
        <f t="shared" si="102"/>
        <v>900000</v>
      </c>
      <c r="K962" s="9">
        <f t="shared" si="103"/>
        <v>1200000</v>
      </c>
      <c r="L962" s="8">
        <f t="shared" ref="L962:L1001" si="105">G962/H962</f>
        <v>1.0366566666666666</v>
      </c>
      <c r="M962" t="str">
        <f t="shared" ref="M962:M1001" si="106">IF(L962&lt;=1,"0-100%",IF(L962&lt;=1.25,"100-125%",IF(L962&lt;=1.5,"125-150%",IF(L962&lt;=2,"150-200%","&gt;200%"))))</f>
        <v>100-125%</v>
      </c>
      <c r="N962" s="6">
        <f>MIN(H962,G962)*INDEX('2018_commission_structure-Start'!$A$21:$I$24,MATCH(calcs!$D962,'2018_commission_structure-Start'!$A$21:$A$24,0),MATCH(calcs!N$1,'2018_commission_structure-Start'!$A$21:$I$21,0))</f>
        <v>78000</v>
      </c>
      <c r="O962" s="2">
        <f>IF($G962&gt;H962,MIN($G962-H962,I962-H962)*INDEX('2018_commission_structure-Start'!$A$21:$I$24,MATCH(calcs!$D962,'2018_commission_structure-Start'!$A$21:$A$24,0),MATCH(calcs!O$1,'2018_commission_structure-Start'!$A$21:$I$21,0)),0)</f>
        <v>3738.9800000000005</v>
      </c>
      <c r="P962" s="2">
        <f>IF($G962&gt;I962,MIN($G962-I962,J962-I962)*INDEX('2018_commission_structure-Start'!$A$21:$I$24,MATCH(calcs!$D962,'2018_commission_structure-Start'!$A$21:$A$24,0),MATCH(calcs!P$1,'2018_commission_structure-Start'!$A$21:$I$21,0)),0)</f>
        <v>0</v>
      </c>
      <c r="Q962" s="2">
        <f>IF($G962&gt;J962,MIN($G962-J962,K962-J962)*INDEX('2018_commission_structure-Start'!$A$21:$I$24,MATCH(calcs!$D962,'2018_commission_structure-Start'!$A$21:$A$24,0),MATCH(calcs!Q$1,'2018_commission_structure-Start'!$A$21:$I$21,0)),0)</f>
        <v>0</v>
      </c>
      <c r="R962" s="6">
        <f>IF(G962&gt;K962,(G962-K962)*INDEX('2018_commission_structure-Start'!$A$21:$I$24,MATCH(calcs!$D962,'2018_commission_structure-Start'!$A$21:$A$24,0),MATCH(calcs!R$1,'2018_commission_structure-Start'!$A$21:$I$21,0)),0)</f>
        <v>0</v>
      </c>
      <c r="S962" s="6">
        <f t="shared" si="104"/>
        <v>81738.98</v>
      </c>
      <c r="T962" s="6">
        <f t="shared" ref="T962:T1001" si="107">S962+E962</f>
        <v>148125.97999999998</v>
      </c>
    </row>
    <row r="963" spans="1:20" x14ac:dyDescent="0.3">
      <c r="A963">
        <v>4097160079</v>
      </c>
      <c r="B963" t="s">
        <v>1853</v>
      </c>
      <c r="C963" t="s">
        <v>1854</v>
      </c>
      <c r="D963" t="s">
        <v>10</v>
      </c>
      <c r="E963" s="2">
        <v>93493</v>
      </c>
      <c r="F963">
        <f>COUNTIF(deals_closed!D:D,base_salary!A963)</f>
        <v>21</v>
      </c>
      <c r="G963" s="2">
        <f>SUMIF(deals_closed!D:D,calcs!A963,deals_closed!C:C)</f>
        <v>768592</v>
      </c>
      <c r="H963" s="2">
        <f>VLOOKUP(D963,'2018_commission_structure-Start'!$A$21:$I$24,9,FALSE)</f>
        <v>750000</v>
      </c>
      <c r="I963" s="6">
        <f t="shared" ref="I963:I1001" si="108">H963*1.25</f>
        <v>937500</v>
      </c>
      <c r="J963" s="9">
        <f t="shared" ref="J963:J1001" si="109">H963*1.5</f>
        <v>1125000</v>
      </c>
      <c r="K963" s="9">
        <f t="shared" ref="K963:K1001" si="110">H963*2</f>
        <v>1500000</v>
      </c>
      <c r="L963" s="8">
        <f t="shared" si="105"/>
        <v>1.0247893333333333</v>
      </c>
      <c r="M963" t="str">
        <f t="shared" si="106"/>
        <v>100-125%</v>
      </c>
      <c r="N963" s="6">
        <f>MIN(H963,G963)*INDEX('2018_commission_structure-Start'!$A$21:$I$24,MATCH(calcs!$D963,'2018_commission_structure-Start'!$A$21:$A$24,0),MATCH(calcs!N$1,'2018_commission_structure-Start'!$A$21:$I$21,0))</f>
        <v>112500</v>
      </c>
      <c r="O963" s="2">
        <f>IF($G963&gt;H963,MIN($G963-H963,I963-H963)*INDEX('2018_commission_structure-Start'!$A$21:$I$24,MATCH(calcs!$D963,'2018_commission_structure-Start'!$A$21:$A$24,0),MATCH(calcs!O$1,'2018_commission_structure-Start'!$A$21:$I$21,0)),0)</f>
        <v>3532.48</v>
      </c>
      <c r="P963" s="2">
        <f>IF($G963&gt;I963,MIN($G963-I963,J963-I963)*INDEX('2018_commission_structure-Start'!$A$21:$I$24,MATCH(calcs!$D963,'2018_commission_structure-Start'!$A$21:$A$24,0),MATCH(calcs!P$1,'2018_commission_structure-Start'!$A$21:$I$21,0)),0)</f>
        <v>0</v>
      </c>
      <c r="Q963" s="2">
        <f>IF($G963&gt;J963,MIN($G963-J963,K963-J963)*INDEX('2018_commission_structure-Start'!$A$21:$I$24,MATCH(calcs!$D963,'2018_commission_structure-Start'!$A$21:$A$24,0),MATCH(calcs!Q$1,'2018_commission_structure-Start'!$A$21:$I$21,0)),0)</f>
        <v>0</v>
      </c>
      <c r="R963" s="6">
        <f>IF(G963&gt;K963,(G963-K963)*INDEX('2018_commission_structure-Start'!$A$21:$I$24,MATCH(calcs!$D963,'2018_commission_structure-Start'!$A$21:$A$24,0),MATCH(calcs!R$1,'2018_commission_structure-Start'!$A$21:$I$21,0)),0)</f>
        <v>0</v>
      </c>
      <c r="S963" s="6">
        <f t="shared" ref="S963:S1001" si="111">SUM(N963:R963)</f>
        <v>116032.48</v>
      </c>
      <c r="T963" s="6">
        <f t="shared" si="107"/>
        <v>209525.47999999998</v>
      </c>
    </row>
    <row r="964" spans="1:20" x14ac:dyDescent="0.3">
      <c r="A964">
        <v>2298319154</v>
      </c>
      <c r="B964" t="s">
        <v>1855</v>
      </c>
      <c r="C964" t="s">
        <v>1856</v>
      </c>
      <c r="D964" t="s">
        <v>7</v>
      </c>
      <c r="E964" s="2">
        <v>35017</v>
      </c>
      <c r="F964">
        <f>COUNTIF(deals_closed!D:D,base_salary!A964)</f>
        <v>16</v>
      </c>
      <c r="G964" s="2">
        <f>SUMIF(deals_closed!D:D,calcs!A964,deals_closed!C:C)</f>
        <v>529642</v>
      </c>
      <c r="H964" s="2">
        <f>VLOOKUP(D964,'2018_commission_structure-Start'!$A$21:$I$24,9,FALSE)</f>
        <v>500000</v>
      </c>
      <c r="I964" s="6">
        <f t="shared" si="108"/>
        <v>625000</v>
      </c>
      <c r="J964" s="9">
        <f t="shared" si="109"/>
        <v>750000</v>
      </c>
      <c r="K964" s="9">
        <f t="shared" si="110"/>
        <v>1000000</v>
      </c>
      <c r="L964" s="8">
        <f t="shared" si="105"/>
        <v>1.0592839999999999</v>
      </c>
      <c r="M964" t="str">
        <f t="shared" si="106"/>
        <v>100-125%</v>
      </c>
      <c r="N964" s="6">
        <f>MIN(H964,G964)*INDEX('2018_commission_structure-Start'!$A$21:$I$24,MATCH(calcs!$D964,'2018_commission_structure-Start'!$A$21:$A$24,0),MATCH(calcs!N$1,'2018_commission_structure-Start'!$A$21:$I$21,0))</f>
        <v>50000</v>
      </c>
      <c r="O964" s="2">
        <f>IF($G964&gt;H964,MIN($G964-H964,I964-H964)*INDEX('2018_commission_structure-Start'!$A$21:$I$24,MATCH(calcs!$D964,'2018_commission_structure-Start'!$A$21:$A$24,0),MATCH(calcs!O$1,'2018_commission_structure-Start'!$A$21:$I$21,0)),0)</f>
        <v>4446.3</v>
      </c>
      <c r="P964" s="2">
        <f>IF($G964&gt;I964,MIN($G964-I964,J964-I964)*INDEX('2018_commission_structure-Start'!$A$21:$I$24,MATCH(calcs!$D964,'2018_commission_structure-Start'!$A$21:$A$24,0),MATCH(calcs!P$1,'2018_commission_structure-Start'!$A$21:$I$21,0)),0)</f>
        <v>0</v>
      </c>
      <c r="Q964" s="2">
        <f>IF($G964&gt;J964,MIN($G964-J964,K964-J964)*INDEX('2018_commission_structure-Start'!$A$21:$I$24,MATCH(calcs!$D964,'2018_commission_structure-Start'!$A$21:$A$24,0),MATCH(calcs!Q$1,'2018_commission_structure-Start'!$A$21:$I$21,0)),0)</f>
        <v>0</v>
      </c>
      <c r="R964" s="6">
        <f>IF(G964&gt;K964,(G964-K964)*INDEX('2018_commission_structure-Start'!$A$21:$I$24,MATCH(calcs!$D964,'2018_commission_structure-Start'!$A$21:$A$24,0),MATCH(calcs!R$1,'2018_commission_structure-Start'!$A$21:$I$21,0)),0)</f>
        <v>0</v>
      </c>
      <c r="S964" s="6">
        <f t="shared" si="111"/>
        <v>54446.3</v>
      </c>
      <c r="T964" s="6">
        <f t="shared" si="107"/>
        <v>89463.3</v>
      </c>
    </row>
    <row r="965" spans="1:20" x14ac:dyDescent="0.3">
      <c r="A965">
        <v>9603610356</v>
      </c>
      <c r="B965" t="s">
        <v>1857</v>
      </c>
      <c r="C965" t="s">
        <v>1858</v>
      </c>
      <c r="D965" t="s">
        <v>29</v>
      </c>
      <c r="E965" s="2">
        <v>52759</v>
      </c>
      <c r="F965">
        <f>COUNTIF(deals_closed!D:D,base_salary!A965)</f>
        <v>8</v>
      </c>
      <c r="G965" s="2">
        <f>SUMIF(deals_closed!D:D,calcs!A965,deals_closed!C:C)</f>
        <v>229737</v>
      </c>
      <c r="H965" s="2">
        <f>VLOOKUP(D965,'2018_commission_structure-Start'!$A$21:$I$24,9,FALSE)</f>
        <v>600000</v>
      </c>
      <c r="I965" s="6">
        <f t="shared" si="108"/>
        <v>750000</v>
      </c>
      <c r="J965" s="9">
        <f t="shared" si="109"/>
        <v>900000</v>
      </c>
      <c r="K965" s="9">
        <f t="shared" si="110"/>
        <v>1200000</v>
      </c>
      <c r="L965" s="8">
        <f t="shared" si="105"/>
        <v>0.38289499999999999</v>
      </c>
      <c r="M965" t="str">
        <f t="shared" si="106"/>
        <v>0-100%</v>
      </c>
      <c r="N965" s="6">
        <f>MIN(H965,G965)*INDEX('2018_commission_structure-Start'!$A$21:$I$24,MATCH(calcs!$D965,'2018_commission_structure-Start'!$A$21:$A$24,0),MATCH(calcs!N$1,'2018_commission_structure-Start'!$A$21:$I$21,0))</f>
        <v>29865.81</v>
      </c>
      <c r="O965" s="2">
        <f>IF($G965&gt;H965,MIN($G965-H965,I965-H965)*INDEX('2018_commission_structure-Start'!$A$21:$I$24,MATCH(calcs!$D965,'2018_commission_structure-Start'!$A$21:$A$24,0),MATCH(calcs!O$1,'2018_commission_structure-Start'!$A$21:$I$21,0)),0)</f>
        <v>0</v>
      </c>
      <c r="P965" s="2">
        <f>IF($G965&gt;I965,MIN($G965-I965,J965-I965)*INDEX('2018_commission_structure-Start'!$A$21:$I$24,MATCH(calcs!$D965,'2018_commission_structure-Start'!$A$21:$A$24,0),MATCH(calcs!P$1,'2018_commission_structure-Start'!$A$21:$I$21,0)),0)</f>
        <v>0</v>
      </c>
      <c r="Q965" s="2">
        <f>IF($G965&gt;J965,MIN($G965-J965,K965-J965)*INDEX('2018_commission_structure-Start'!$A$21:$I$24,MATCH(calcs!$D965,'2018_commission_structure-Start'!$A$21:$A$24,0),MATCH(calcs!Q$1,'2018_commission_structure-Start'!$A$21:$I$21,0)),0)</f>
        <v>0</v>
      </c>
      <c r="R965" s="6">
        <f>IF(G965&gt;K965,(G965-K965)*INDEX('2018_commission_structure-Start'!$A$21:$I$24,MATCH(calcs!$D965,'2018_commission_structure-Start'!$A$21:$A$24,0),MATCH(calcs!R$1,'2018_commission_structure-Start'!$A$21:$I$21,0)),0)</f>
        <v>0</v>
      </c>
      <c r="S965" s="6">
        <f t="shared" si="111"/>
        <v>29865.81</v>
      </c>
      <c r="T965" s="6">
        <f t="shared" si="107"/>
        <v>82624.81</v>
      </c>
    </row>
    <row r="966" spans="1:20" x14ac:dyDescent="0.3">
      <c r="A966">
        <v>1081492333</v>
      </c>
      <c r="B966" t="s">
        <v>1859</v>
      </c>
      <c r="C966" t="s">
        <v>1860</v>
      </c>
      <c r="D966" t="s">
        <v>10</v>
      </c>
      <c r="E966" s="2">
        <v>115135</v>
      </c>
      <c r="F966">
        <f>COUNTIF(deals_closed!D:D,base_salary!A966)</f>
        <v>32</v>
      </c>
      <c r="G966" s="2">
        <f>SUMIF(deals_closed!D:D,calcs!A966,deals_closed!C:C)</f>
        <v>1172724</v>
      </c>
      <c r="H966" s="2">
        <f>VLOOKUP(D966,'2018_commission_structure-Start'!$A$21:$I$24,9,FALSE)</f>
        <v>750000</v>
      </c>
      <c r="I966" s="6">
        <f t="shared" si="108"/>
        <v>937500</v>
      </c>
      <c r="J966" s="9">
        <f t="shared" si="109"/>
        <v>1125000</v>
      </c>
      <c r="K966" s="9">
        <f t="shared" si="110"/>
        <v>1500000</v>
      </c>
      <c r="L966" s="8">
        <f t="shared" si="105"/>
        <v>1.5636319999999999</v>
      </c>
      <c r="M966" t="str">
        <f t="shared" si="106"/>
        <v>150-200%</v>
      </c>
      <c r="N966" s="6">
        <f>MIN(H966,G966)*INDEX('2018_commission_structure-Start'!$A$21:$I$24,MATCH(calcs!$D966,'2018_commission_structure-Start'!$A$21:$A$24,0),MATCH(calcs!N$1,'2018_commission_structure-Start'!$A$21:$I$21,0))</f>
        <v>112500</v>
      </c>
      <c r="O966" s="2">
        <f>IF($G966&gt;H966,MIN($G966-H966,I966-H966)*INDEX('2018_commission_structure-Start'!$A$21:$I$24,MATCH(calcs!$D966,'2018_commission_structure-Start'!$A$21:$A$24,0),MATCH(calcs!O$1,'2018_commission_structure-Start'!$A$21:$I$21,0)),0)</f>
        <v>35625</v>
      </c>
      <c r="P966" s="2">
        <f>IF($G966&gt;I966,MIN($G966-I966,J966-I966)*INDEX('2018_commission_structure-Start'!$A$21:$I$24,MATCH(calcs!$D966,'2018_commission_structure-Start'!$A$21:$A$24,0),MATCH(calcs!P$1,'2018_commission_structure-Start'!$A$21:$I$21,0)),0)</f>
        <v>43125</v>
      </c>
      <c r="Q966" s="2">
        <f>IF($G966&gt;J966,MIN($G966-J966,K966-J966)*INDEX('2018_commission_structure-Start'!$A$21:$I$24,MATCH(calcs!$D966,'2018_commission_structure-Start'!$A$21:$A$24,0),MATCH(calcs!Q$1,'2018_commission_structure-Start'!$A$21:$I$21,0)),0)</f>
        <v>14317.199999999999</v>
      </c>
      <c r="R966" s="6">
        <f>IF(G966&gt;K966,(G966-K966)*INDEX('2018_commission_structure-Start'!$A$21:$I$24,MATCH(calcs!$D966,'2018_commission_structure-Start'!$A$21:$A$24,0),MATCH(calcs!R$1,'2018_commission_structure-Start'!$A$21:$I$21,0)),0)</f>
        <v>0</v>
      </c>
      <c r="S966" s="6">
        <f t="shared" si="111"/>
        <v>205567.2</v>
      </c>
      <c r="T966" s="6">
        <f t="shared" si="107"/>
        <v>320702.2</v>
      </c>
    </row>
    <row r="967" spans="1:20" x14ac:dyDescent="0.3">
      <c r="A967">
        <v>893122882</v>
      </c>
      <c r="B967" t="s">
        <v>1861</v>
      </c>
      <c r="C967" t="s">
        <v>1862</v>
      </c>
      <c r="D967" t="s">
        <v>10</v>
      </c>
      <c r="E967" s="2">
        <v>103112</v>
      </c>
      <c r="F967">
        <f>COUNTIF(deals_closed!D:D,base_salary!A967)</f>
        <v>20</v>
      </c>
      <c r="G967" s="2">
        <f>SUMIF(deals_closed!D:D,calcs!A967,deals_closed!C:C)</f>
        <v>638133</v>
      </c>
      <c r="H967" s="2">
        <f>VLOOKUP(D967,'2018_commission_structure-Start'!$A$21:$I$24,9,FALSE)</f>
        <v>750000</v>
      </c>
      <c r="I967" s="6">
        <f t="shared" si="108"/>
        <v>937500</v>
      </c>
      <c r="J967" s="9">
        <f t="shared" si="109"/>
        <v>1125000</v>
      </c>
      <c r="K967" s="9">
        <f t="shared" si="110"/>
        <v>1500000</v>
      </c>
      <c r="L967" s="8">
        <f t="shared" si="105"/>
        <v>0.85084400000000004</v>
      </c>
      <c r="M967" t="str">
        <f t="shared" si="106"/>
        <v>0-100%</v>
      </c>
      <c r="N967" s="6">
        <f>MIN(H967,G967)*INDEX('2018_commission_structure-Start'!$A$21:$I$24,MATCH(calcs!$D967,'2018_commission_structure-Start'!$A$21:$A$24,0),MATCH(calcs!N$1,'2018_commission_structure-Start'!$A$21:$I$21,0))</f>
        <v>95719.95</v>
      </c>
      <c r="O967" s="2">
        <f>IF($G967&gt;H967,MIN($G967-H967,I967-H967)*INDEX('2018_commission_structure-Start'!$A$21:$I$24,MATCH(calcs!$D967,'2018_commission_structure-Start'!$A$21:$A$24,0),MATCH(calcs!O$1,'2018_commission_structure-Start'!$A$21:$I$21,0)),0)</f>
        <v>0</v>
      </c>
      <c r="P967" s="2">
        <f>IF($G967&gt;I967,MIN($G967-I967,J967-I967)*INDEX('2018_commission_structure-Start'!$A$21:$I$24,MATCH(calcs!$D967,'2018_commission_structure-Start'!$A$21:$A$24,0),MATCH(calcs!P$1,'2018_commission_structure-Start'!$A$21:$I$21,0)),0)</f>
        <v>0</v>
      </c>
      <c r="Q967" s="2">
        <f>IF($G967&gt;J967,MIN($G967-J967,K967-J967)*INDEX('2018_commission_structure-Start'!$A$21:$I$24,MATCH(calcs!$D967,'2018_commission_structure-Start'!$A$21:$A$24,0),MATCH(calcs!Q$1,'2018_commission_structure-Start'!$A$21:$I$21,0)),0)</f>
        <v>0</v>
      </c>
      <c r="R967" s="6">
        <f>IF(G967&gt;K967,(G967-K967)*INDEX('2018_commission_structure-Start'!$A$21:$I$24,MATCH(calcs!$D967,'2018_commission_structure-Start'!$A$21:$A$24,0),MATCH(calcs!R$1,'2018_commission_structure-Start'!$A$21:$I$21,0)),0)</f>
        <v>0</v>
      </c>
      <c r="S967" s="6">
        <f t="shared" si="111"/>
        <v>95719.95</v>
      </c>
      <c r="T967" s="6">
        <f t="shared" si="107"/>
        <v>198831.95</v>
      </c>
    </row>
    <row r="968" spans="1:20" x14ac:dyDescent="0.3">
      <c r="A968">
        <v>5186660353</v>
      </c>
      <c r="B968" t="s">
        <v>1863</v>
      </c>
      <c r="C968" t="s">
        <v>1864</v>
      </c>
      <c r="D968" t="s">
        <v>29</v>
      </c>
      <c r="E968" s="2">
        <v>79767</v>
      </c>
      <c r="F968">
        <f>COUNTIF(deals_closed!D:D,base_salary!A968)</f>
        <v>27</v>
      </c>
      <c r="G968" s="2">
        <f>SUMIF(deals_closed!D:D,calcs!A968,deals_closed!C:C)</f>
        <v>933223</v>
      </c>
      <c r="H968" s="2">
        <f>VLOOKUP(D968,'2018_commission_structure-Start'!$A$21:$I$24,9,FALSE)</f>
        <v>600000</v>
      </c>
      <c r="I968" s="6">
        <f t="shared" si="108"/>
        <v>750000</v>
      </c>
      <c r="J968" s="9">
        <f t="shared" si="109"/>
        <v>900000</v>
      </c>
      <c r="K968" s="9">
        <f t="shared" si="110"/>
        <v>1200000</v>
      </c>
      <c r="L968" s="8">
        <f t="shared" si="105"/>
        <v>1.5553716666666666</v>
      </c>
      <c r="M968" t="str">
        <f t="shared" si="106"/>
        <v>150-200%</v>
      </c>
      <c r="N968" s="6">
        <f>MIN(H968,G968)*INDEX('2018_commission_structure-Start'!$A$21:$I$24,MATCH(calcs!$D968,'2018_commission_structure-Start'!$A$21:$A$24,0),MATCH(calcs!N$1,'2018_commission_structure-Start'!$A$21:$I$21,0))</f>
        <v>78000</v>
      </c>
      <c r="O968" s="2">
        <f>IF($G968&gt;H968,MIN($G968-H968,I968-H968)*INDEX('2018_commission_structure-Start'!$A$21:$I$24,MATCH(calcs!$D968,'2018_commission_structure-Start'!$A$21:$A$24,0),MATCH(calcs!O$1,'2018_commission_structure-Start'!$A$21:$I$21,0)),0)</f>
        <v>25500.000000000004</v>
      </c>
      <c r="P968" s="2">
        <f>IF($G968&gt;I968,MIN($G968-I968,J968-I968)*INDEX('2018_commission_structure-Start'!$A$21:$I$24,MATCH(calcs!$D968,'2018_commission_structure-Start'!$A$21:$A$24,0),MATCH(calcs!P$1,'2018_commission_structure-Start'!$A$21:$I$21,0)),0)</f>
        <v>31500</v>
      </c>
      <c r="Q968" s="2">
        <f>IF($G968&gt;J968,MIN($G968-J968,K968-J968)*INDEX('2018_commission_structure-Start'!$A$21:$I$24,MATCH(calcs!$D968,'2018_commission_structure-Start'!$A$21:$A$24,0),MATCH(calcs!Q$1,'2018_commission_structure-Start'!$A$21:$I$21,0)),0)</f>
        <v>8637.98</v>
      </c>
      <c r="R968" s="6">
        <f>IF(G968&gt;K968,(G968-K968)*INDEX('2018_commission_structure-Start'!$A$21:$I$24,MATCH(calcs!$D968,'2018_commission_structure-Start'!$A$21:$A$24,0),MATCH(calcs!R$1,'2018_commission_structure-Start'!$A$21:$I$21,0)),0)</f>
        <v>0</v>
      </c>
      <c r="S968" s="6">
        <f t="shared" si="111"/>
        <v>143637.98000000001</v>
      </c>
      <c r="T968" s="6">
        <f t="shared" si="107"/>
        <v>223404.98</v>
      </c>
    </row>
    <row r="969" spans="1:20" x14ac:dyDescent="0.3">
      <c r="A969">
        <v>5756920838</v>
      </c>
      <c r="B969" t="s">
        <v>1865</v>
      </c>
      <c r="C969" t="s">
        <v>1866</v>
      </c>
      <c r="D969" t="s">
        <v>7</v>
      </c>
      <c r="E969" s="2">
        <v>34761</v>
      </c>
      <c r="F969">
        <f>COUNTIF(deals_closed!D:D,base_salary!A969)</f>
        <v>13</v>
      </c>
      <c r="G969" s="2">
        <f>SUMIF(deals_closed!D:D,calcs!A969,deals_closed!C:C)</f>
        <v>468615</v>
      </c>
      <c r="H969" s="2">
        <f>VLOOKUP(D969,'2018_commission_structure-Start'!$A$21:$I$24,9,FALSE)</f>
        <v>500000</v>
      </c>
      <c r="I969" s="6">
        <f t="shared" si="108"/>
        <v>625000</v>
      </c>
      <c r="J969" s="9">
        <f t="shared" si="109"/>
        <v>750000</v>
      </c>
      <c r="K969" s="9">
        <f t="shared" si="110"/>
        <v>1000000</v>
      </c>
      <c r="L969" s="8">
        <f t="shared" si="105"/>
        <v>0.93723000000000001</v>
      </c>
      <c r="M969" t="str">
        <f t="shared" si="106"/>
        <v>0-100%</v>
      </c>
      <c r="N969" s="6">
        <f>MIN(H969,G969)*INDEX('2018_commission_structure-Start'!$A$21:$I$24,MATCH(calcs!$D969,'2018_commission_structure-Start'!$A$21:$A$24,0),MATCH(calcs!N$1,'2018_commission_structure-Start'!$A$21:$I$21,0))</f>
        <v>46861.5</v>
      </c>
      <c r="O969" s="2">
        <f>IF($G969&gt;H969,MIN($G969-H969,I969-H969)*INDEX('2018_commission_structure-Start'!$A$21:$I$24,MATCH(calcs!$D969,'2018_commission_structure-Start'!$A$21:$A$24,0),MATCH(calcs!O$1,'2018_commission_structure-Start'!$A$21:$I$21,0)),0)</f>
        <v>0</v>
      </c>
      <c r="P969" s="2">
        <f>IF($G969&gt;I969,MIN($G969-I969,J969-I969)*INDEX('2018_commission_structure-Start'!$A$21:$I$24,MATCH(calcs!$D969,'2018_commission_structure-Start'!$A$21:$A$24,0),MATCH(calcs!P$1,'2018_commission_structure-Start'!$A$21:$I$21,0)),0)</f>
        <v>0</v>
      </c>
      <c r="Q969" s="2">
        <f>IF($G969&gt;J969,MIN($G969-J969,K969-J969)*INDEX('2018_commission_structure-Start'!$A$21:$I$24,MATCH(calcs!$D969,'2018_commission_structure-Start'!$A$21:$A$24,0),MATCH(calcs!Q$1,'2018_commission_structure-Start'!$A$21:$I$21,0)),0)</f>
        <v>0</v>
      </c>
      <c r="R969" s="6">
        <f>IF(G969&gt;K969,(G969-K969)*INDEX('2018_commission_structure-Start'!$A$21:$I$24,MATCH(calcs!$D969,'2018_commission_structure-Start'!$A$21:$A$24,0),MATCH(calcs!R$1,'2018_commission_structure-Start'!$A$21:$I$21,0)),0)</f>
        <v>0</v>
      </c>
      <c r="S969" s="6">
        <f t="shared" si="111"/>
        <v>46861.5</v>
      </c>
      <c r="T969" s="6">
        <f t="shared" si="107"/>
        <v>81622.5</v>
      </c>
    </row>
    <row r="970" spans="1:20" x14ac:dyDescent="0.3">
      <c r="A970">
        <v>6172549286</v>
      </c>
      <c r="B970" t="s">
        <v>157</v>
      </c>
      <c r="C970" t="s">
        <v>1867</v>
      </c>
      <c r="D970" t="s">
        <v>29</v>
      </c>
      <c r="E970" s="2">
        <v>67585</v>
      </c>
      <c r="F970">
        <f>COUNTIF(deals_closed!D:D,base_salary!A970)</f>
        <v>22</v>
      </c>
      <c r="G970" s="2">
        <f>SUMIF(deals_closed!D:D,calcs!A970,deals_closed!C:C)</f>
        <v>732905</v>
      </c>
      <c r="H970" s="2">
        <f>VLOOKUP(D970,'2018_commission_structure-Start'!$A$21:$I$24,9,FALSE)</f>
        <v>600000</v>
      </c>
      <c r="I970" s="6">
        <f t="shared" si="108"/>
        <v>750000</v>
      </c>
      <c r="J970" s="9">
        <f t="shared" si="109"/>
        <v>900000</v>
      </c>
      <c r="K970" s="9">
        <f t="shared" si="110"/>
        <v>1200000</v>
      </c>
      <c r="L970" s="8">
        <f t="shared" si="105"/>
        <v>1.2215083333333334</v>
      </c>
      <c r="M970" t="str">
        <f t="shared" si="106"/>
        <v>100-125%</v>
      </c>
      <c r="N970" s="6">
        <f>MIN(H970,G970)*INDEX('2018_commission_structure-Start'!$A$21:$I$24,MATCH(calcs!$D970,'2018_commission_structure-Start'!$A$21:$A$24,0),MATCH(calcs!N$1,'2018_commission_structure-Start'!$A$21:$I$21,0))</f>
        <v>78000</v>
      </c>
      <c r="O970" s="2">
        <f>IF($G970&gt;H970,MIN($G970-H970,I970-H970)*INDEX('2018_commission_structure-Start'!$A$21:$I$24,MATCH(calcs!$D970,'2018_commission_structure-Start'!$A$21:$A$24,0),MATCH(calcs!O$1,'2018_commission_structure-Start'!$A$21:$I$21,0)),0)</f>
        <v>22593.850000000002</v>
      </c>
      <c r="P970" s="2">
        <f>IF($G970&gt;I970,MIN($G970-I970,J970-I970)*INDEX('2018_commission_structure-Start'!$A$21:$I$24,MATCH(calcs!$D970,'2018_commission_structure-Start'!$A$21:$A$24,0),MATCH(calcs!P$1,'2018_commission_structure-Start'!$A$21:$I$21,0)),0)</f>
        <v>0</v>
      </c>
      <c r="Q970" s="2">
        <f>IF($G970&gt;J970,MIN($G970-J970,K970-J970)*INDEX('2018_commission_structure-Start'!$A$21:$I$24,MATCH(calcs!$D970,'2018_commission_structure-Start'!$A$21:$A$24,0),MATCH(calcs!Q$1,'2018_commission_structure-Start'!$A$21:$I$21,0)),0)</f>
        <v>0</v>
      </c>
      <c r="R970" s="6">
        <f>IF(G970&gt;K970,(G970-K970)*INDEX('2018_commission_structure-Start'!$A$21:$I$24,MATCH(calcs!$D970,'2018_commission_structure-Start'!$A$21:$A$24,0),MATCH(calcs!R$1,'2018_commission_structure-Start'!$A$21:$I$21,0)),0)</f>
        <v>0</v>
      </c>
      <c r="S970" s="6">
        <f t="shared" si="111"/>
        <v>100593.85</v>
      </c>
      <c r="T970" s="6">
        <f t="shared" si="107"/>
        <v>168178.85</v>
      </c>
    </row>
    <row r="971" spans="1:20" x14ac:dyDescent="0.3">
      <c r="A971">
        <v>5341512014</v>
      </c>
      <c r="B971" t="s">
        <v>1868</v>
      </c>
      <c r="C971" t="s">
        <v>1869</v>
      </c>
      <c r="D971" t="s">
        <v>7</v>
      </c>
      <c r="E971" s="2">
        <v>57651</v>
      </c>
      <c r="F971">
        <f>COUNTIF(deals_closed!D:D,base_salary!A971)</f>
        <v>14</v>
      </c>
      <c r="G971" s="2">
        <f>SUMIF(deals_closed!D:D,calcs!A971,deals_closed!C:C)</f>
        <v>474985</v>
      </c>
      <c r="H971" s="2">
        <f>VLOOKUP(D971,'2018_commission_structure-Start'!$A$21:$I$24,9,FALSE)</f>
        <v>500000</v>
      </c>
      <c r="I971" s="6">
        <f t="shared" si="108"/>
        <v>625000</v>
      </c>
      <c r="J971" s="9">
        <f t="shared" si="109"/>
        <v>750000</v>
      </c>
      <c r="K971" s="9">
        <f t="shared" si="110"/>
        <v>1000000</v>
      </c>
      <c r="L971" s="8">
        <f t="shared" si="105"/>
        <v>0.94996999999999998</v>
      </c>
      <c r="M971" t="str">
        <f t="shared" si="106"/>
        <v>0-100%</v>
      </c>
      <c r="N971" s="6">
        <f>MIN(H971,G971)*INDEX('2018_commission_structure-Start'!$A$21:$I$24,MATCH(calcs!$D971,'2018_commission_structure-Start'!$A$21:$A$24,0),MATCH(calcs!N$1,'2018_commission_structure-Start'!$A$21:$I$21,0))</f>
        <v>47498.5</v>
      </c>
      <c r="O971" s="2">
        <f>IF($G971&gt;H971,MIN($G971-H971,I971-H971)*INDEX('2018_commission_structure-Start'!$A$21:$I$24,MATCH(calcs!$D971,'2018_commission_structure-Start'!$A$21:$A$24,0),MATCH(calcs!O$1,'2018_commission_structure-Start'!$A$21:$I$21,0)),0)</f>
        <v>0</v>
      </c>
      <c r="P971" s="2">
        <f>IF($G971&gt;I971,MIN($G971-I971,J971-I971)*INDEX('2018_commission_structure-Start'!$A$21:$I$24,MATCH(calcs!$D971,'2018_commission_structure-Start'!$A$21:$A$24,0),MATCH(calcs!P$1,'2018_commission_structure-Start'!$A$21:$I$21,0)),0)</f>
        <v>0</v>
      </c>
      <c r="Q971" s="2">
        <f>IF($G971&gt;J971,MIN($G971-J971,K971-J971)*INDEX('2018_commission_structure-Start'!$A$21:$I$24,MATCH(calcs!$D971,'2018_commission_structure-Start'!$A$21:$A$24,0),MATCH(calcs!Q$1,'2018_commission_structure-Start'!$A$21:$I$21,0)),0)</f>
        <v>0</v>
      </c>
      <c r="R971" s="6">
        <f>IF(G971&gt;K971,(G971-K971)*INDEX('2018_commission_structure-Start'!$A$21:$I$24,MATCH(calcs!$D971,'2018_commission_structure-Start'!$A$21:$A$24,0),MATCH(calcs!R$1,'2018_commission_structure-Start'!$A$21:$I$21,0)),0)</f>
        <v>0</v>
      </c>
      <c r="S971" s="6">
        <f t="shared" si="111"/>
        <v>47498.5</v>
      </c>
      <c r="T971" s="6">
        <f t="shared" si="107"/>
        <v>105149.5</v>
      </c>
    </row>
    <row r="972" spans="1:20" x14ac:dyDescent="0.3">
      <c r="A972">
        <v>9491257560</v>
      </c>
      <c r="B972" t="s">
        <v>1870</v>
      </c>
      <c r="C972" t="s">
        <v>1871</v>
      </c>
      <c r="D972" t="s">
        <v>29</v>
      </c>
      <c r="E972" s="2">
        <v>66363</v>
      </c>
      <c r="F972">
        <f>COUNTIF(deals_closed!D:D,base_salary!A972)</f>
        <v>24</v>
      </c>
      <c r="G972" s="2">
        <f>SUMIF(deals_closed!D:D,calcs!A972,deals_closed!C:C)</f>
        <v>862004</v>
      </c>
      <c r="H972" s="2">
        <f>VLOOKUP(D972,'2018_commission_structure-Start'!$A$21:$I$24,9,FALSE)</f>
        <v>600000</v>
      </c>
      <c r="I972" s="6">
        <f t="shared" si="108"/>
        <v>750000</v>
      </c>
      <c r="J972" s="9">
        <f t="shared" si="109"/>
        <v>900000</v>
      </c>
      <c r="K972" s="9">
        <f t="shared" si="110"/>
        <v>1200000</v>
      </c>
      <c r="L972" s="8">
        <f t="shared" si="105"/>
        <v>1.4366733333333332</v>
      </c>
      <c r="M972" t="str">
        <f t="shared" si="106"/>
        <v>125-150%</v>
      </c>
      <c r="N972" s="6">
        <f>MIN(H972,G972)*INDEX('2018_commission_structure-Start'!$A$21:$I$24,MATCH(calcs!$D972,'2018_commission_structure-Start'!$A$21:$A$24,0),MATCH(calcs!N$1,'2018_commission_structure-Start'!$A$21:$I$21,0))</f>
        <v>78000</v>
      </c>
      <c r="O972" s="2">
        <f>IF($G972&gt;H972,MIN($G972-H972,I972-H972)*INDEX('2018_commission_structure-Start'!$A$21:$I$24,MATCH(calcs!$D972,'2018_commission_structure-Start'!$A$21:$A$24,0),MATCH(calcs!O$1,'2018_commission_structure-Start'!$A$21:$I$21,0)),0)</f>
        <v>25500.000000000004</v>
      </c>
      <c r="P972" s="2">
        <f>IF($G972&gt;I972,MIN($G972-I972,J972-I972)*INDEX('2018_commission_structure-Start'!$A$21:$I$24,MATCH(calcs!$D972,'2018_commission_structure-Start'!$A$21:$A$24,0),MATCH(calcs!P$1,'2018_commission_structure-Start'!$A$21:$I$21,0)),0)</f>
        <v>23520.84</v>
      </c>
      <c r="Q972" s="2">
        <f>IF($G972&gt;J972,MIN($G972-J972,K972-J972)*INDEX('2018_commission_structure-Start'!$A$21:$I$24,MATCH(calcs!$D972,'2018_commission_structure-Start'!$A$21:$A$24,0),MATCH(calcs!Q$1,'2018_commission_structure-Start'!$A$21:$I$21,0)),0)</f>
        <v>0</v>
      </c>
      <c r="R972" s="6">
        <f>IF(G972&gt;K972,(G972-K972)*INDEX('2018_commission_structure-Start'!$A$21:$I$24,MATCH(calcs!$D972,'2018_commission_structure-Start'!$A$21:$A$24,0),MATCH(calcs!R$1,'2018_commission_structure-Start'!$A$21:$I$21,0)),0)</f>
        <v>0</v>
      </c>
      <c r="S972" s="6">
        <f t="shared" si="111"/>
        <v>127020.84</v>
      </c>
      <c r="T972" s="6">
        <f t="shared" si="107"/>
        <v>193383.84</v>
      </c>
    </row>
    <row r="973" spans="1:20" x14ac:dyDescent="0.3">
      <c r="A973">
        <v>7521557441</v>
      </c>
      <c r="B973" t="s">
        <v>1872</v>
      </c>
      <c r="C973" t="s">
        <v>1873</v>
      </c>
      <c r="D973" t="s">
        <v>10</v>
      </c>
      <c r="E973" s="2">
        <v>91279</v>
      </c>
      <c r="F973">
        <f>COUNTIF(deals_closed!D:D,base_salary!A973)</f>
        <v>15</v>
      </c>
      <c r="G973" s="2">
        <f>SUMIF(deals_closed!D:D,calcs!A973,deals_closed!C:C)</f>
        <v>437601</v>
      </c>
      <c r="H973" s="2">
        <f>VLOOKUP(D973,'2018_commission_structure-Start'!$A$21:$I$24,9,FALSE)</f>
        <v>750000</v>
      </c>
      <c r="I973" s="6">
        <f t="shared" si="108"/>
        <v>937500</v>
      </c>
      <c r="J973" s="9">
        <f t="shared" si="109"/>
        <v>1125000</v>
      </c>
      <c r="K973" s="9">
        <f t="shared" si="110"/>
        <v>1500000</v>
      </c>
      <c r="L973" s="8">
        <f t="shared" si="105"/>
        <v>0.58346799999999999</v>
      </c>
      <c r="M973" t="str">
        <f t="shared" si="106"/>
        <v>0-100%</v>
      </c>
      <c r="N973" s="6">
        <f>MIN(H973,G973)*INDEX('2018_commission_structure-Start'!$A$21:$I$24,MATCH(calcs!$D973,'2018_commission_structure-Start'!$A$21:$A$24,0),MATCH(calcs!N$1,'2018_commission_structure-Start'!$A$21:$I$21,0))</f>
        <v>65640.149999999994</v>
      </c>
      <c r="O973" s="2">
        <f>IF($G973&gt;H973,MIN($G973-H973,I973-H973)*INDEX('2018_commission_structure-Start'!$A$21:$I$24,MATCH(calcs!$D973,'2018_commission_structure-Start'!$A$21:$A$24,0),MATCH(calcs!O$1,'2018_commission_structure-Start'!$A$21:$I$21,0)),0)</f>
        <v>0</v>
      </c>
      <c r="P973" s="2">
        <f>IF($G973&gt;I973,MIN($G973-I973,J973-I973)*INDEX('2018_commission_structure-Start'!$A$21:$I$24,MATCH(calcs!$D973,'2018_commission_structure-Start'!$A$21:$A$24,0),MATCH(calcs!P$1,'2018_commission_structure-Start'!$A$21:$I$21,0)),0)</f>
        <v>0</v>
      </c>
      <c r="Q973" s="2">
        <f>IF($G973&gt;J973,MIN($G973-J973,K973-J973)*INDEX('2018_commission_structure-Start'!$A$21:$I$24,MATCH(calcs!$D973,'2018_commission_structure-Start'!$A$21:$A$24,0),MATCH(calcs!Q$1,'2018_commission_structure-Start'!$A$21:$I$21,0)),0)</f>
        <v>0</v>
      </c>
      <c r="R973" s="6">
        <f>IF(G973&gt;K973,(G973-K973)*INDEX('2018_commission_structure-Start'!$A$21:$I$24,MATCH(calcs!$D973,'2018_commission_structure-Start'!$A$21:$A$24,0),MATCH(calcs!R$1,'2018_commission_structure-Start'!$A$21:$I$21,0)),0)</f>
        <v>0</v>
      </c>
      <c r="S973" s="6">
        <f t="shared" si="111"/>
        <v>65640.149999999994</v>
      </c>
      <c r="T973" s="6">
        <f t="shared" si="107"/>
        <v>156919.15</v>
      </c>
    </row>
    <row r="974" spans="1:20" x14ac:dyDescent="0.3">
      <c r="A974">
        <v>6106380341</v>
      </c>
      <c r="B974" t="s">
        <v>1874</v>
      </c>
      <c r="C974" t="s">
        <v>1875</v>
      </c>
      <c r="D974" t="s">
        <v>29</v>
      </c>
      <c r="E974" s="2">
        <v>57050</v>
      </c>
      <c r="F974">
        <f>COUNTIF(deals_closed!D:D,base_salary!A974)</f>
        <v>14</v>
      </c>
      <c r="G974" s="2">
        <f>SUMIF(deals_closed!D:D,calcs!A974,deals_closed!C:C)</f>
        <v>412896</v>
      </c>
      <c r="H974" s="2">
        <f>VLOOKUP(D974,'2018_commission_structure-Start'!$A$21:$I$24,9,FALSE)</f>
        <v>600000</v>
      </c>
      <c r="I974" s="6">
        <f t="shared" si="108"/>
        <v>750000</v>
      </c>
      <c r="J974" s="9">
        <f t="shared" si="109"/>
        <v>900000</v>
      </c>
      <c r="K974" s="9">
        <f t="shared" si="110"/>
        <v>1200000</v>
      </c>
      <c r="L974" s="8">
        <f t="shared" si="105"/>
        <v>0.68815999999999999</v>
      </c>
      <c r="M974" t="str">
        <f t="shared" si="106"/>
        <v>0-100%</v>
      </c>
      <c r="N974" s="6">
        <f>MIN(H974,G974)*INDEX('2018_commission_structure-Start'!$A$21:$I$24,MATCH(calcs!$D974,'2018_commission_structure-Start'!$A$21:$A$24,0),MATCH(calcs!N$1,'2018_commission_structure-Start'!$A$21:$I$21,0))</f>
        <v>53676.480000000003</v>
      </c>
      <c r="O974" s="2">
        <f>IF($G974&gt;H974,MIN($G974-H974,I974-H974)*INDEX('2018_commission_structure-Start'!$A$21:$I$24,MATCH(calcs!$D974,'2018_commission_structure-Start'!$A$21:$A$24,0),MATCH(calcs!O$1,'2018_commission_structure-Start'!$A$21:$I$21,0)),0)</f>
        <v>0</v>
      </c>
      <c r="P974" s="2">
        <f>IF($G974&gt;I974,MIN($G974-I974,J974-I974)*INDEX('2018_commission_structure-Start'!$A$21:$I$24,MATCH(calcs!$D974,'2018_commission_structure-Start'!$A$21:$A$24,0),MATCH(calcs!P$1,'2018_commission_structure-Start'!$A$21:$I$21,0)),0)</f>
        <v>0</v>
      </c>
      <c r="Q974" s="2">
        <f>IF($G974&gt;J974,MIN($G974-J974,K974-J974)*INDEX('2018_commission_structure-Start'!$A$21:$I$24,MATCH(calcs!$D974,'2018_commission_structure-Start'!$A$21:$A$24,0),MATCH(calcs!Q$1,'2018_commission_structure-Start'!$A$21:$I$21,0)),0)</f>
        <v>0</v>
      </c>
      <c r="R974" s="6">
        <f>IF(G974&gt;K974,(G974-K974)*INDEX('2018_commission_structure-Start'!$A$21:$I$24,MATCH(calcs!$D974,'2018_commission_structure-Start'!$A$21:$A$24,0),MATCH(calcs!R$1,'2018_commission_structure-Start'!$A$21:$I$21,0)),0)</f>
        <v>0</v>
      </c>
      <c r="S974" s="6">
        <f t="shared" si="111"/>
        <v>53676.480000000003</v>
      </c>
      <c r="T974" s="6">
        <f t="shared" si="107"/>
        <v>110726.48000000001</v>
      </c>
    </row>
    <row r="975" spans="1:20" x14ac:dyDescent="0.3">
      <c r="A975">
        <v>9434604370</v>
      </c>
      <c r="B975" t="s">
        <v>1876</v>
      </c>
      <c r="C975" t="s">
        <v>1877</v>
      </c>
      <c r="D975" t="s">
        <v>29</v>
      </c>
      <c r="E975" s="2">
        <v>69644</v>
      </c>
      <c r="F975">
        <f>COUNTIF(deals_closed!D:D,base_salary!A975)</f>
        <v>14</v>
      </c>
      <c r="G975" s="2">
        <f>SUMIF(deals_closed!D:D,calcs!A975,deals_closed!C:C)</f>
        <v>360151</v>
      </c>
      <c r="H975" s="2">
        <f>VLOOKUP(D975,'2018_commission_structure-Start'!$A$21:$I$24,9,FALSE)</f>
        <v>600000</v>
      </c>
      <c r="I975" s="6">
        <f t="shared" si="108"/>
        <v>750000</v>
      </c>
      <c r="J975" s="9">
        <f t="shared" si="109"/>
        <v>900000</v>
      </c>
      <c r="K975" s="9">
        <f t="shared" si="110"/>
        <v>1200000</v>
      </c>
      <c r="L975" s="8">
        <f t="shared" si="105"/>
        <v>0.60025166666666663</v>
      </c>
      <c r="M975" t="str">
        <f t="shared" si="106"/>
        <v>0-100%</v>
      </c>
      <c r="N975" s="6">
        <f>MIN(H975,G975)*INDEX('2018_commission_structure-Start'!$A$21:$I$24,MATCH(calcs!$D975,'2018_commission_structure-Start'!$A$21:$A$24,0),MATCH(calcs!N$1,'2018_commission_structure-Start'!$A$21:$I$21,0))</f>
        <v>46819.630000000005</v>
      </c>
      <c r="O975" s="2">
        <f>IF($G975&gt;H975,MIN($G975-H975,I975-H975)*INDEX('2018_commission_structure-Start'!$A$21:$I$24,MATCH(calcs!$D975,'2018_commission_structure-Start'!$A$21:$A$24,0),MATCH(calcs!O$1,'2018_commission_structure-Start'!$A$21:$I$21,0)),0)</f>
        <v>0</v>
      </c>
      <c r="P975" s="2">
        <f>IF($G975&gt;I975,MIN($G975-I975,J975-I975)*INDEX('2018_commission_structure-Start'!$A$21:$I$24,MATCH(calcs!$D975,'2018_commission_structure-Start'!$A$21:$A$24,0),MATCH(calcs!P$1,'2018_commission_structure-Start'!$A$21:$I$21,0)),0)</f>
        <v>0</v>
      </c>
      <c r="Q975" s="2">
        <f>IF($G975&gt;J975,MIN($G975-J975,K975-J975)*INDEX('2018_commission_structure-Start'!$A$21:$I$24,MATCH(calcs!$D975,'2018_commission_structure-Start'!$A$21:$A$24,0),MATCH(calcs!Q$1,'2018_commission_structure-Start'!$A$21:$I$21,0)),0)</f>
        <v>0</v>
      </c>
      <c r="R975" s="6">
        <f>IF(G975&gt;K975,(G975-K975)*INDEX('2018_commission_structure-Start'!$A$21:$I$24,MATCH(calcs!$D975,'2018_commission_structure-Start'!$A$21:$A$24,0),MATCH(calcs!R$1,'2018_commission_structure-Start'!$A$21:$I$21,0)),0)</f>
        <v>0</v>
      </c>
      <c r="S975" s="6">
        <f t="shared" si="111"/>
        <v>46819.630000000005</v>
      </c>
      <c r="T975" s="6">
        <f t="shared" si="107"/>
        <v>116463.63</v>
      </c>
    </row>
    <row r="976" spans="1:20" x14ac:dyDescent="0.3">
      <c r="A976">
        <v>8731494560</v>
      </c>
      <c r="B976" t="s">
        <v>1749</v>
      </c>
      <c r="C976" t="s">
        <v>1878</v>
      </c>
      <c r="D976" t="s">
        <v>29</v>
      </c>
      <c r="E976" s="2">
        <v>77055</v>
      </c>
      <c r="F976">
        <f>COUNTIF(deals_closed!D:D,base_salary!A976)</f>
        <v>20</v>
      </c>
      <c r="G976" s="2">
        <f>SUMIF(deals_closed!D:D,calcs!A976,deals_closed!C:C)</f>
        <v>671623</v>
      </c>
      <c r="H976" s="2">
        <f>VLOOKUP(D976,'2018_commission_structure-Start'!$A$21:$I$24,9,FALSE)</f>
        <v>600000</v>
      </c>
      <c r="I976" s="6">
        <f t="shared" si="108"/>
        <v>750000</v>
      </c>
      <c r="J976" s="9">
        <f t="shared" si="109"/>
        <v>900000</v>
      </c>
      <c r="K976" s="9">
        <f t="shared" si="110"/>
        <v>1200000</v>
      </c>
      <c r="L976" s="8">
        <f t="shared" si="105"/>
        <v>1.1193716666666667</v>
      </c>
      <c r="M976" t="str">
        <f t="shared" si="106"/>
        <v>100-125%</v>
      </c>
      <c r="N976" s="6">
        <f>MIN(H976,G976)*INDEX('2018_commission_structure-Start'!$A$21:$I$24,MATCH(calcs!$D976,'2018_commission_structure-Start'!$A$21:$A$24,0),MATCH(calcs!N$1,'2018_commission_structure-Start'!$A$21:$I$21,0))</f>
        <v>78000</v>
      </c>
      <c r="O976" s="2">
        <f>IF($G976&gt;H976,MIN($G976-H976,I976-H976)*INDEX('2018_commission_structure-Start'!$A$21:$I$24,MATCH(calcs!$D976,'2018_commission_structure-Start'!$A$21:$A$24,0),MATCH(calcs!O$1,'2018_commission_structure-Start'!$A$21:$I$21,0)),0)</f>
        <v>12175.910000000002</v>
      </c>
      <c r="P976" s="2">
        <f>IF($G976&gt;I976,MIN($G976-I976,J976-I976)*INDEX('2018_commission_structure-Start'!$A$21:$I$24,MATCH(calcs!$D976,'2018_commission_structure-Start'!$A$21:$A$24,0),MATCH(calcs!P$1,'2018_commission_structure-Start'!$A$21:$I$21,0)),0)</f>
        <v>0</v>
      </c>
      <c r="Q976" s="2">
        <f>IF($G976&gt;J976,MIN($G976-J976,K976-J976)*INDEX('2018_commission_structure-Start'!$A$21:$I$24,MATCH(calcs!$D976,'2018_commission_structure-Start'!$A$21:$A$24,0),MATCH(calcs!Q$1,'2018_commission_structure-Start'!$A$21:$I$21,0)),0)</f>
        <v>0</v>
      </c>
      <c r="R976" s="6">
        <f>IF(G976&gt;K976,(G976-K976)*INDEX('2018_commission_structure-Start'!$A$21:$I$24,MATCH(calcs!$D976,'2018_commission_structure-Start'!$A$21:$A$24,0),MATCH(calcs!R$1,'2018_commission_structure-Start'!$A$21:$I$21,0)),0)</f>
        <v>0</v>
      </c>
      <c r="S976" s="6">
        <f t="shared" si="111"/>
        <v>90175.91</v>
      </c>
      <c r="T976" s="6">
        <f t="shared" si="107"/>
        <v>167230.91</v>
      </c>
    </row>
    <row r="977" spans="1:20" x14ac:dyDescent="0.3">
      <c r="A977">
        <v>8646243699</v>
      </c>
      <c r="B977" t="s">
        <v>1879</v>
      </c>
      <c r="C977" t="s">
        <v>1880</v>
      </c>
      <c r="D977" t="s">
        <v>10</v>
      </c>
      <c r="E977" s="2">
        <v>109614</v>
      </c>
      <c r="F977">
        <f>COUNTIF(deals_closed!D:D,base_salary!A977)</f>
        <v>29</v>
      </c>
      <c r="G977" s="2">
        <f>SUMIF(deals_closed!D:D,calcs!A977,deals_closed!C:C)</f>
        <v>973243</v>
      </c>
      <c r="H977" s="2">
        <f>VLOOKUP(D977,'2018_commission_structure-Start'!$A$21:$I$24,9,FALSE)</f>
        <v>750000</v>
      </c>
      <c r="I977" s="6">
        <f t="shared" si="108"/>
        <v>937500</v>
      </c>
      <c r="J977" s="9">
        <f t="shared" si="109"/>
        <v>1125000</v>
      </c>
      <c r="K977" s="9">
        <f t="shared" si="110"/>
        <v>1500000</v>
      </c>
      <c r="L977" s="8">
        <f t="shared" si="105"/>
        <v>1.2976573333333334</v>
      </c>
      <c r="M977" t="str">
        <f t="shared" si="106"/>
        <v>125-150%</v>
      </c>
      <c r="N977" s="6">
        <f>MIN(H977,G977)*INDEX('2018_commission_structure-Start'!$A$21:$I$24,MATCH(calcs!$D977,'2018_commission_structure-Start'!$A$21:$A$24,0),MATCH(calcs!N$1,'2018_commission_structure-Start'!$A$21:$I$21,0))</f>
        <v>112500</v>
      </c>
      <c r="O977" s="2">
        <f>IF($G977&gt;H977,MIN($G977-H977,I977-H977)*INDEX('2018_commission_structure-Start'!$A$21:$I$24,MATCH(calcs!$D977,'2018_commission_structure-Start'!$A$21:$A$24,0),MATCH(calcs!O$1,'2018_commission_structure-Start'!$A$21:$I$21,0)),0)</f>
        <v>35625</v>
      </c>
      <c r="P977" s="2">
        <f>IF($G977&gt;I977,MIN($G977-I977,J977-I977)*INDEX('2018_commission_structure-Start'!$A$21:$I$24,MATCH(calcs!$D977,'2018_commission_structure-Start'!$A$21:$A$24,0),MATCH(calcs!P$1,'2018_commission_structure-Start'!$A$21:$I$21,0)),0)</f>
        <v>8220.8900000000012</v>
      </c>
      <c r="Q977" s="2">
        <f>IF($G977&gt;J977,MIN($G977-J977,K977-J977)*INDEX('2018_commission_structure-Start'!$A$21:$I$24,MATCH(calcs!$D977,'2018_commission_structure-Start'!$A$21:$A$24,0),MATCH(calcs!Q$1,'2018_commission_structure-Start'!$A$21:$I$21,0)),0)</f>
        <v>0</v>
      </c>
      <c r="R977" s="6">
        <f>IF(G977&gt;K977,(G977-K977)*INDEX('2018_commission_structure-Start'!$A$21:$I$24,MATCH(calcs!$D977,'2018_commission_structure-Start'!$A$21:$A$24,0),MATCH(calcs!R$1,'2018_commission_structure-Start'!$A$21:$I$21,0)),0)</f>
        <v>0</v>
      </c>
      <c r="S977" s="6">
        <f t="shared" si="111"/>
        <v>156345.89000000001</v>
      </c>
      <c r="T977" s="6">
        <f t="shared" si="107"/>
        <v>265959.89</v>
      </c>
    </row>
    <row r="978" spans="1:20" x14ac:dyDescent="0.3">
      <c r="A978">
        <v>2045928187</v>
      </c>
      <c r="B978" t="s">
        <v>1881</v>
      </c>
      <c r="C978" t="s">
        <v>1882</v>
      </c>
      <c r="D978" t="s">
        <v>7</v>
      </c>
      <c r="E978" s="2">
        <v>33035</v>
      </c>
      <c r="F978">
        <f>COUNTIF(deals_closed!D:D,base_salary!A978)</f>
        <v>11</v>
      </c>
      <c r="G978" s="2">
        <f>SUMIF(deals_closed!D:D,calcs!A978,deals_closed!C:C)</f>
        <v>423642</v>
      </c>
      <c r="H978" s="2">
        <f>VLOOKUP(D978,'2018_commission_structure-Start'!$A$21:$I$24,9,FALSE)</f>
        <v>500000</v>
      </c>
      <c r="I978" s="6">
        <f t="shared" si="108"/>
        <v>625000</v>
      </c>
      <c r="J978" s="9">
        <f t="shared" si="109"/>
        <v>750000</v>
      </c>
      <c r="K978" s="9">
        <f t="shared" si="110"/>
        <v>1000000</v>
      </c>
      <c r="L978" s="8">
        <f t="shared" si="105"/>
        <v>0.84728400000000004</v>
      </c>
      <c r="M978" t="str">
        <f t="shared" si="106"/>
        <v>0-100%</v>
      </c>
      <c r="N978" s="6">
        <f>MIN(H978,G978)*INDEX('2018_commission_structure-Start'!$A$21:$I$24,MATCH(calcs!$D978,'2018_commission_structure-Start'!$A$21:$A$24,0),MATCH(calcs!N$1,'2018_commission_structure-Start'!$A$21:$I$21,0))</f>
        <v>42364.200000000004</v>
      </c>
      <c r="O978" s="2">
        <f>IF($G978&gt;H978,MIN($G978-H978,I978-H978)*INDEX('2018_commission_structure-Start'!$A$21:$I$24,MATCH(calcs!$D978,'2018_commission_structure-Start'!$A$21:$A$24,0),MATCH(calcs!O$1,'2018_commission_structure-Start'!$A$21:$I$21,0)),0)</f>
        <v>0</v>
      </c>
      <c r="P978" s="2">
        <f>IF($G978&gt;I978,MIN($G978-I978,J978-I978)*INDEX('2018_commission_structure-Start'!$A$21:$I$24,MATCH(calcs!$D978,'2018_commission_structure-Start'!$A$21:$A$24,0),MATCH(calcs!P$1,'2018_commission_structure-Start'!$A$21:$I$21,0)),0)</f>
        <v>0</v>
      </c>
      <c r="Q978" s="2">
        <f>IF($G978&gt;J978,MIN($G978-J978,K978-J978)*INDEX('2018_commission_structure-Start'!$A$21:$I$24,MATCH(calcs!$D978,'2018_commission_structure-Start'!$A$21:$A$24,0),MATCH(calcs!Q$1,'2018_commission_structure-Start'!$A$21:$I$21,0)),0)</f>
        <v>0</v>
      </c>
      <c r="R978" s="6">
        <f>IF(G978&gt;K978,(G978-K978)*INDEX('2018_commission_structure-Start'!$A$21:$I$24,MATCH(calcs!$D978,'2018_commission_structure-Start'!$A$21:$A$24,0),MATCH(calcs!R$1,'2018_commission_structure-Start'!$A$21:$I$21,0)),0)</f>
        <v>0</v>
      </c>
      <c r="S978" s="6">
        <f t="shared" si="111"/>
        <v>42364.200000000004</v>
      </c>
      <c r="T978" s="6">
        <f t="shared" si="107"/>
        <v>75399.200000000012</v>
      </c>
    </row>
    <row r="979" spans="1:20" x14ac:dyDescent="0.3">
      <c r="A979">
        <v>2128813026</v>
      </c>
      <c r="B979" t="s">
        <v>1789</v>
      </c>
      <c r="C979" t="s">
        <v>1883</v>
      </c>
      <c r="D979" t="s">
        <v>10</v>
      </c>
      <c r="E979" s="2">
        <v>119743</v>
      </c>
      <c r="F979">
        <f>COUNTIF(deals_closed!D:D,base_salary!A979)</f>
        <v>23</v>
      </c>
      <c r="G979" s="2">
        <f>SUMIF(deals_closed!D:D,calcs!A979,deals_closed!C:C)</f>
        <v>745490</v>
      </c>
      <c r="H979" s="2">
        <f>VLOOKUP(D979,'2018_commission_structure-Start'!$A$21:$I$24,9,FALSE)</f>
        <v>750000</v>
      </c>
      <c r="I979" s="6">
        <f t="shared" si="108"/>
        <v>937500</v>
      </c>
      <c r="J979" s="9">
        <f t="shared" si="109"/>
        <v>1125000</v>
      </c>
      <c r="K979" s="9">
        <f t="shared" si="110"/>
        <v>1500000</v>
      </c>
      <c r="L979" s="8">
        <f t="shared" si="105"/>
        <v>0.99398666666666669</v>
      </c>
      <c r="M979" t="str">
        <f t="shared" si="106"/>
        <v>0-100%</v>
      </c>
      <c r="N979" s="6">
        <f>MIN(H979,G979)*INDEX('2018_commission_structure-Start'!$A$21:$I$24,MATCH(calcs!$D979,'2018_commission_structure-Start'!$A$21:$A$24,0),MATCH(calcs!N$1,'2018_commission_structure-Start'!$A$21:$I$21,0))</f>
        <v>111823.5</v>
      </c>
      <c r="O979" s="2">
        <f>IF($G979&gt;H979,MIN($G979-H979,I979-H979)*INDEX('2018_commission_structure-Start'!$A$21:$I$24,MATCH(calcs!$D979,'2018_commission_structure-Start'!$A$21:$A$24,0),MATCH(calcs!O$1,'2018_commission_structure-Start'!$A$21:$I$21,0)),0)</f>
        <v>0</v>
      </c>
      <c r="P979" s="2">
        <f>IF($G979&gt;I979,MIN($G979-I979,J979-I979)*INDEX('2018_commission_structure-Start'!$A$21:$I$24,MATCH(calcs!$D979,'2018_commission_structure-Start'!$A$21:$A$24,0),MATCH(calcs!P$1,'2018_commission_structure-Start'!$A$21:$I$21,0)),0)</f>
        <v>0</v>
      </c>
      <c r="Q979" s="2">
        <f>IF($G979&gt;J979,MIN($G979-J979,K979-J979)*INDEX('2018_commission_structure-Start'!$A$21:$I$24,MATCH(calcs!$D979,'2018_commission_structure-Start'!$A$21:$A$24,0),MATCH(calcs!Q$1,'2018_commission_structure-Start'!$A$21:$I$21,0)),0)</f>
        <v>0</v>
      </c>
      <c r="R979" s="6">
        <f>IF(G979&gt;K979,(G979-K979)*INDEX('2018_commission_structure-Start'!$A$21:$I$24,MATCH(calcs!$D979,'2018_commission_structure-Start'!$A$21:$A$24,0),MATCH(calcs!R$1,'2018_commission_structure-Start'!$A$21:$I$21,0)),0)</f>
        <v>0</v>
      </c>
      <c r="S979" s="6">
        <f t="shared" si="111"/>
        <v>111823.5</v>
      </c>
      <c r="T979" s="6">
        <f t="shared" si="107"/>
        <v>231566.5</v>
      </c>
    </row>
    <row r="980" spans="1:20" x14ac:dyDescent="0.3">
      <c r="A980">
        <v>9107581297</v>
      </c>
      <c r="B980" t="s">
        <v>1884</v>
      </c>
      <c r="C980" t="s">
        <v>1885</v>
      </c>
      <c r="D980" t="s">
        <v>10</v>
      </c>
      <c r="E980" s="2">
        <v>113337</v>
      </c>
      <c r="F980">
        <f>COUNTIF(deals_closed!D:D,base_salary!A980)</f>
        <v>29</v>
      </c>
      <c r="G980" s="2">
        <f>SUMIF(deals_closed!D:D,calcs!A980,deals_closed!C:C)</f>
        <v>1194738</v>
      </c>
      <c r="H980" s="2">
        <f>VLOOKUP(D980,'2018_commission_structure-Start'!$A$21:$I$24,9,FALSE)</f>
        <v>750000</v>
      </c>
      <c r="I980" s="6">
        <f t="shared" si="108"/>
        <v>937500</v>
      </c>
      <c r="J980" s="9">
        <f t="shared" si="109"/>
        <v>1125000</v>
      </c>
      <c r="K980" s="9">
        <f t="shared" si="110"/>
        <v>1500000</v>
      </c>
      <c r="L980" s="8">
        <f t="shared" si="105"/>
        <v>1.592984</v>
      </c>
      <c r="M980" t="str">
        <f t="shared" si="106"/>
        <v>150-200%</v>
      </c>
      <c r="N980" s="6">
        <f>MIN(H980,G980)*INDEX('2018_commission_structure-Start'!$A$21:$I$24,MATCH(calcs!$D980,'2018_commission_structure-Start'!$A$21:$A$24,0),MATCH(calcs!N$1,'2018_commission_structure-Start'!$A$21:$I$21,0))</f>
        <v>112500</v>
      </c>
      <c r="O980" s="2">
        <f>IF($G980&gt;H980,MIN($G980-H980,I980-H980)*INDEX('2018_commission_structure-Start'!$A$21:$I$24,MATCH(calcs!$D980,'2018_commission_structure-Start'!$A$21:$A$24,0),MATCH(calcs!O$1,'2018_commission_structure-Start'!$A$21:$I$21,0)),0)</f>
        <v>35625</v>
      </c>
      <c r="P980" s="2">
        <f>IF($G980&gt;I980,MIN($G980-I980,J980-I980)*INDEX('2018_commission_structure-Start'!$A$21:$I$24,MATCH(calcs!$D980,'2018_commission_structure-Start'!$A$21:$A$24,0),MATCH(calcs!P$1,'2018_commission_structure-Start'!$A$21:$I$21,0)),0)</f>
        <v>43125</v>
      </c>
      <c r="Q980" s="2">
        <f>IF($G980&gt;J980,MIN($G980-J980,K980-J980)*INDEX('2018_commission_structure-Start'!$A$21:$I$24,MATCH(calcs!$D980,'2018_commission_structure-Start'!$A$21:$A$24,0),MATCH(calcs!Q$1,'2018_commission_structure-Start'!$A$21:$I$21,0)),0)</f>
        <v>20921.399999999998</v>
      </c>
      <c r="R980" s="6">
        <f>IF(G980&gt;K980,(G980-K980)*INDEX('2018_commission_structure-Start'!$A$21:$I$24,MATCH(calcs!$D980,'2018_commission_structure-Start'!$A$21:$A$24,0),MATCH(calcs!R$1,'2018_commission_structure-Start'!$A$21:$I$21,0)),0)</f>
        <v>0</v>
      </c>
      <c r="S980" s="6">
        <f t="shared" si="111"/>
        <v>212171.4</v>
      </c>
      <c r="T980" s="6">
        <f t="shared" si="107"/>
        <v>325508.40000000002</v>
      </c>
    </row>
    <row r="981" spans="1:20" x14ac:dyDescent="0.3">
      <c r="A981">
        <v>3086393343</v>
      </c>
      <c r="B981" t="s">
        <v>1886</v>
      </c>
      <c r="C981" t="s">
        <v>1887</v>
      </c>
      <c r="D981" t="s">
        <v>10</v>
      </c>
      <c r="E981" s="2">
        <v>100553</v>
      </c>
      <c r="F981">
        <f>COUNTIF(deals_closed!D:D,base_salary!A981)</f>
        <v>21</v>
      </c>
      <c r="G981" s="2">
        <f>SUMIF(deals_closed!D:D,calcs!A981,deals_closed!C:C)</f>
        <v>615075</v>
      </c>
      <c r="H981" s="2">
        <f>VLOOKUP(D981,'2018_commission_structure-Start'!$A$21:$I$24,9,FALSE)</f>
        <v>750000</v>
      </c>
      <c r="I981" s="6">
        <f t="shared" si="108"/>
        <v>937500</v>
      </c>
      <c r="J981" s="9">
        <f t="shared" si="109"/>
        <v>1125000</v>
      </c>
      <c r="K981" s="9">
        <f t="shared" si="110"/>
        <v>1500000</v>
      </c>
      <c r="L981" s="8">
        <f t="shared" si="105"/>
        <v>0.82010000000000005</v>
      </c>
      <c r="M981" t="str">
        <f t="shared" si="106"/>
        <v>0-100%</v>
      </c>
      <c r="N981" s="6">
        <f>MIN(H981,G981)*INDEX('2018_commission_structure-Start'!$A$21:$I$24,MATCH(calcs!$D981,'2018_commission_structure-Start'!$A$21:$A$24,0),MATCH(calcs!N$1,'2018_commission_structure-Start'!$A$21:$I$21,0))</f>
        <v>92261.25</v>
      </c>
      <c r="O981" s="2">
        <f>IF($G981&gt;H981,MIN($G981-H981,I981-H981)*INDEX('2018_commission_structure-Start'!$A$21:$I$24,MATCH(calcs!$D981,'2018_commission_structure-Start'!$A$21:$A$24,0),MATCH(calcs!O$1,'2018_commission_structure-Start'!$A$21:$I$21,0)),0)</f>
        <v>0</v>
      </c>
      <c r="P981" s="2">
        <f>IF($G981&gt;I981,MIN($G981-I981,J981-I981)*INDEX('2018_commission_structure-Start'!$A$21:$I$24,MATCH(calcs!$D981,'2018_commission_structure-Start'!$A$21:$A$24,0),MATCH(calcs!P$1,'2018_commission_structure-Start'!$A$21:$I$21,0)),0)</f>
        <v>0</v>
      </c>
      <c r="Q981" s="2">
        <f>IF($G981&gt;J981,MIN($G981-J981,K981-J981)*INDEX('2018_commission_structure-Start'!$A$21:$I$24,MATCH(calcs!$D981,'2018_commission_structure-Start'!$A$21:$A$24,0),MATCH(calcs!Q$1,'2018_commission_structure-Start'!$A$21:$I$21,0)),0)</f>
        <v>0</v>
      </c>
      <c r="R981" s="6">
        <f>IF(G981&gt;K981,(G981-K981)*INDEX('2018_commission_structure-Start'!$A$21:$I$24,MATCH(calcs!$D981,'2018_commission_structure-Start'!$A$21:$A$24,0),MATCH(calcs!R$1,'2018_commission_structure-Start'!$A$21:$I$21,0)),0)</f>
        <v>0</v>
      </c>
      <c r="S981" s="6">
        <f t="shared" si="111"/>
        <v>92261.25</v>
      </c>
      <c r="T981" s="6">
        <f t="shared" si="107"/>
        <v>192814.25</v>
      </c>
    </row>
    <row r="982" spans="1:20" x14ac:dyDescent="0.3">
      <c r="A982">
        <v>5079859830</v>
      </c>
      <c r="B982" t="s">
        <v>1888</v>
      </c>
      <c r="C982" t="s">
        <v>1889</v>
      </c>
      <c r="D982" t="s">
        <v>7</v>
      </c>
      <c r="E982" s="2">
        <v>54395</v>
      </c>
      <c r="F982">
        <f>COUNTIF(deals_closed!D:D,base_salary!A982)</f>
        <v>22</v>
      </c>
      <c r="G982" s="2">
        <f>SUMIF(deals_closed!D:D,calcs!A982,deals_closed!C:C)</f>
        <v>838502</v>
      </c>
      <c r="H982" s="2">
        <f>VLOOKUP(D982,'2018_commission_structure-Start'!$A$21:$I$24,9,FALSE)</f>
        <v>500000</v>
      </c>
      <c r="I982" s="6">
        <f t="shared" si="108"/>
        <v>625000</v>
      </c>
      <c r="J982" s="9">
        <f t="shared" si="109"/>
        <v>750000</v>
      </c>
      <c r="K982" s="9">
        <f t="shared" si="110"/>
        <v>1000000</v>
      </c>
      <c r="L982" s="8">
        <f t="shared" si="105"/>
        <v>1.6770039999999999</v>
      </c>
      <c r="M982" t="str">
        <f t="shared" si="106"/>
        <v>150-200%</v>
      </c>
      <c r="N982" s="6">
        <f>MIN(H982,G982)*INDEX('2018_commission_structure-Start'!$A$21:$I$24,MATCH(calcs!$D982,'2018_commission_structure-Start'!$A$21:$A$24,0),MATCH(calcs!N$1,'2018_commission_structure-Start'!$A$21:$I$21,0))</f>
        <v>50000</v>
      </c>
      <c r="O982" s="2">
        <f>IF($G982&gt;H982,MIN($G982-H982,I982-H982)*INDEX('2018_commission_structure-Start'!$A$21:$I$24,MATCH(calcs!$D982,'2018_commission_structure-Start'!$A$21:$A$24,0),MATCH(calcs!O$1,'2018_commission_structure-Start'!$A$21:$I$21,0)),0)</f>
        <v>18750</v>
      </c>
      <c r="P982" s="2">
        <f>IF($G982&gt;I982,MIN($G982-I982,J982-I982)*INDEX('2018_commission_structure-Start'!$A$21:$I$24,MATCH(calcs!$D982,'2018_commission_structure-Start'!$A$21:$A$24,0),MATCH(calcs!P$1,'2018_commission_structure-Start'!$A$21:$I$21,0)),0)</f>
        <v>22500</v>
      </c>
      <c r="Q982" s="2">
        <f>IF($G982&gt;J982,MIN($G982-J982,K982-J982)*INDEX('2018_commission_structure-Start'!$A$21:$I$24,MATCH(calcs!$D982,'2018_commission_structure-Start'!$A$21:$A$24,0),MATCH(calcs!Q$1,'2018_commission_structure-Start'!$A$21:$I$21,0)),0)</f>
        <v>19470.439999999999</v>
      </c>
      <c r="R982" s="6">
        <f>IF(G982&gt;K982,(G982-K982)*INDEX('2018_commission_structure-Start'!$A$21:$I$24,MATCH(calcs!$D982,'2018_commission_structure-Start'!$A$21:$A$24,0),MATCH(calcs!R$1,'2018_commission_structure-Start'!$A$21:$I$21,0)),0)</f>
        <v>0</v>
      </c>
      <c r="S982" s="6">
        <f t="shared" si="111"/>
        <v>110720.44</v>
      </c>
      <c r="T982" s="6">
        <f t="shared" si="107"/>
        <v>165115.44</v>
      </c>
    </row>
    <row r="983" spans="1:20" x14ac:dyDescent="0.3">
      <c r="A983">
        <v>5412518958</v>
      </c>
      <c r="B983" t="s">
        <v>1890</v>
      </c>
      <c r="C983" t="s">
        <v>1891</v>
      </c>
      <c r="D983" t="s">
        <v>7</v>
      </c>
      <c r="E983" s="2">
        <v>34010</v>
      </c>
      <c r="F983">
        <f>COUNTIF(deals_closed!D:D,base_salary!A983)</f>
        <v>31</v>
      </c>
      <c r="G983" s="2">
        <f>SUMIF(deals_closed!D:D,calcs!A983,deals_closed!C:C)</f>
        <v>1064286</v>
      </c>
      <c r="H983" s="2">
        <f>VLOOKUP(D983,'2018_commission_structure-Start'!$A$21:$I$24,9,FALSE)</f>
        <v>500000</v>
      </c>
      <c r="I983" s="6">
        <f t="shared" si="108"/>
        <v>625000</v>
      </c>
      <c r="J983" s="9">
        <f t="shared" si="109"/>
        <v>750000</v>
      </c>
      <c r="K983" s="9">
        <f t="shared" si="110"/>
        <v>1000000</v>
      </c>
      <c r="L983" s="8">
        <f t="shared" si="105"/>
        <v>2.1285720000000001</v>
      </c>
      <c r="M983" t="str">
        <f t="shared" si="106"/>
        <v>&gt;200%</v>
      </c>
      <c r="N983" s="6">
        <f>MIN(H983,G983)*INDEX('2018_commission_structure-Start'!$A$21:$I$24,MATCH(calcs!$D983,'2018_commission_structure-Start'!$A$21:$A$24,0),MATCH(calcs!N$1,'2018_commission_structure-Start'!$A$21:$I$21,0))</f>
        <v>50000</v>
      </c>
      <c r="O983" s="2">
        <f>IF($G983&gt;H983,MIN($G983-H983,I983-H983)*INDEX('2018_commission_structure-Start'!$A$21:$I$24,MATCH(calcs!$D983,'2018_commission_structure-Start'!$A$21:$A$24,0),MATCH(calcs!O$1,'2018_commission_structure-Start'!$A$21:$I$21,0)),0)</f>
        <v>18750</v>
      </c>
      <c r="P983" s="2">
        <f>IF($G983&gt;I983,MIN($G983-I983,J983-I983)*INDEX('2018_commission_structure-Start'!$A$21:$I$24,MATCH(calcs!$D983,'2018_commission_structure-Start'!$A$21:$A$24,0),MATCH(calcs!P$1,'2018_commission_structure-Start'!$A$21:$I$21,0)),0)</f>
        <v>22500</v>
      </c>
      <c r="Q983" s="2">
        <f>IF($G983&gt;J983,MIN($G983-J983,K983-J983)*INDEX('2018_commission_structure-Start'!$A$21:$I$24,MATCH(calcs!$D983,'2018_commission_structure-Start'!$A$21:$A$24,0),MATCH(calcs!Q$1,'2018_commission_structure-Start'!$A$21:$I$21,0)),0)</f>
        <v>55000</v>
      </c>
      <c r="R983" s="6">
        <f>IF(G983&gt;K983,(G983-K983)*INDEX('2018_commission_structure-Start'!$A$21:$I$24,MATCH(calcs!$D983,'2018_commission_structure-Start'!$A$21:$A$24,0),MATCH(calcs!R$1,'2018_commission_structure-Start'!$A$21:$I$21,0)),0)</f>
        <v>6428.6</v>
      </c>
      <c r="S983" s="6">
        <f t="shared" si="111"/>
        <v>152678.6</v>
      </c>
      <c r="T983" s="6">
        <f t="shared" si="107"/>
        <v>186688.6</v>
      </c>
    </row>
    <row r="984" spans="1:20" x14ac:dyDescent="0.3">
      <c r="A984">
        <v>7573774818</v>
      </c>
      <c r="B984" t="s">
        <v>1892</v>
      </c>
      <c r="C984" t="s">
        <v>1893</v>
      </c>
      <c r="D984" t="s">
        <v>29</v>
      </c>
      <c r="E984" s="2">
        <v>66953</v>
      </c>
      <c r="F984">
        <f>COUNTIF(deals_closed!D:D,base_salary!A984)</f>
        <v>25</v>
      </c>
      <c r="G984" s="2">
        <f>SUMIF(deals_closed!D:D,calcs!A984,deals_closed!C:C)</f>
        <v>864106</v>
      </c>
      <c r="H984" s="2">
        <f>VLOOKUP(D984,'2018_commission_structure-Start'!$A$21:$I$24,9,FALSE)</f>
        <v>600000</v>
      </c>
      <c r="I984" s="6">
        <f t="shared" si="108"/>
        <v>750000</v>
      </c>
      <c r="J984" s="9">
        <f t="shared" si="109"/>
        <v>900000</v>
      </c>
      <c r="K984" s="9">
        <f t="shared" si="110"/>
        <v>1200000</v>
      </c>
      <c r="L984" s="8">
        <f t="shared" si="105"/>
        <v>1.4401766666666667</v>
      </c>
      <c r="M984" t="str">
        <f t="shared" si="106"/>
        <v>125-150%</v>
      </c>
      <c r="N984" s="6">
        <f>MIN(H984,G984)*INDEX('2018_commission_structure-Start'!$A$21:$I$24,MATCH(calcs!$D984,'2018_commission_structure-Start'!$A$21:$A$24,0),MATCH(calcs!N$1,'2018_commission_structure-Start'!$A$21:$I$21,0))</f>
        <v>78000</v>
      </c>
      <c r="O984" s="2">
        <f>IF($G984&gt;H984,MIN($G984-H984,I984-H984)*INDEX('2018_commission_structure-Start'!$A$21:$I$24,MATCH(calcs!$D984,'2018_commission_structure-Start'!$A$21:$A$24,0),MATCH(calcs!O$1,'2018_commission_structure-Start'!$A$21:$I$21,0)),0)</f>
        <v>25500.000000000004</v>
      </c>
      <c r="P984" s="2">
        <f>IF($G984&gt;I984,MIN($G984-I984,J984-I984)*INDEX('2018_commission_structure-Start'!$A$21:$I$24,MATCH(calcs!$D984,'2018_commission_structure-Start'!$A$21:$A$24,0),MATCH(calcs!P$1,'2018_commission_structure-Start'!$A$21:$I$21,0)),0)</f>
        <v>23962.26</v>
      </c>
      <c r="Q984" s="2">
        <f>IF($G984&gt;J984,MIN($G984-J984,K984-J984)*INDEX('2018_commission_structure-Start'!$A$21:$I$24,MATCH(calcs!$D984,'2018_commission_structure-Start'!$A$21:$A$24,0),MATCH(calcs!Q$1,'2018_commission_structure-Start'!$A$21:$I$21,0)),0)</f>
        <v>0</v>
      </c>
      <c r="R984" s="6">
        <f>IF(G984&gt;K984,(G984-K984)*INDEX('2018_commission_structure-Start'!$A$21:$I$24,MATCH(calcs!$D984,'2018_commission_structure-Start'!$A$21:$A$24,0),MATCH(calcs!R$1,'2018_commission_structure-Start'!$A$21:$I$21,0)),0)</f>
        <v>0</v>
      </c>
      <c r="S984" s="6">
        <f t="shared" si="111"/>
        <v>127462.26</v>
      </c>
      <c r="T984" s="6">
        <f t="shared" si="107"/>
        <v>194415.26</v>
      </c>
    </row>
    <row r="985" spans="1:20" x14ac:dyDescent="0.3">
      <c r="A985">
        <v>4439073344</v>
      </c>
      <c r="B985" t="s">
        <v>1894</v>
      </c>
      <c r="C985" t="s">
        <v>1895</v>
      </c>
      <c r="D985" t="s">
        <v>7</v>
      </c>
      <c r="E985" s="2">
        <v>61002</v>
      </c>
      <c r="F985">
        <f>COUNTIF(deals_closed!D:D,base_salary!A985)</f>
        <v>26</v>
      </c>
      <c r="G985" s="2">
        <f>SUMIF(deals_closed!D:D,calcs!A985,deals_closed!C:C)</f>
        <v>924420</v>
      </c>
      <c r="H985" s="2">
        <f>VLOOKUP(D985,'2018_commission_structure-Start'!$A$21:$I$24,9,FALSE)</f>
        <v>500000</v>
      </c>
      <c r="I985" s="6">
        <f t="shared" si="108"/>
        <v>625000</v>
      </c>
      <c r="J985" s="9">
        <f t="shared" si="109"/>
        <v>750000</v>
      </c>
      <c r="K985" s="9">
        <f t="shared" si="110"/>
        <v>1000000</v>
      </c>
      <c r="L985" s="8">
        <f t="shared" si="105"/>
        <v>1.84884</v>
      </c>
      <c r="M985" t="str">
        <f t="shared" si="106"/>
        <v>150-200%</v>
      </c>
      <c r="N985" s="6">
        <f>MIN(H985,G985)*INDEX('2018_commission_structure-Start'!$A$21:$I$24,MATCH(calcs!$D985,'2018_commission_structure-Start'!$A$21:$A$24,0),MATCH(calcs!N$1,'2018_commission_structure-Start'!$A$21:$I$21,0))</f>
        <v>50000</v>
      </c>
      <c r="O985" s="2">
        <f>IF($G985&gt;H985,MIN($G985-H985,I985-H985)*INDEX('2018_commission_structure-Start'!$A$21:$I$24,MATCH(calcs!$D985,'2018_commission_structure-Start'!$A$21:$A$24,0),MATCH(calcs!O$1,'2018_commission_structure-Start'!$A$21:$I$21,0)),0)</f>
        <v>18750</v>
      </c>
      <c r="P985" s="2">
        <f>IF($G985&gt;I985,MIN($G985-I985,J985-I985)*INDEX('2018_commission_structure-Start'!$A$21:$I$24,MATCH(calcs!$D985,'2018_commission_structure-Start'!$A$21:$A$24,0),MATCH(calcs!P$1,'2018_commission_structure-Start'!$A$21:$I$21,0)),0)</f>
        <v>22500</v>
      </c>
      <c r="Q985" s="2">
        <f>IF($G985&gt;J985,MIN($G985-J985,K985-J985)*INDEX('2018_commission_structure-Start'!$A$21:$I$24,MATCH(calcs!$D985,'2018_commission_structure-Start'!$A$21:$A$24,0),MATCH(calcs!Q$1,'2018_commission_structure-Start'!$A$21:$I$21,0)),0)</f>
        <v>38372.400000000001</v>
      </c>
      <c r="R985" s="6">
        <f>IF(G985&gt;K985,(G985-K985)*INDEX('2018_commission_structure-Start'!$A$21:$I$24,MATCH(calcs!$D985,'2018_commission_structure-Start'!$A$21:$A$24,0),MATCH(calcs!R$1,'2018_commission_structure-Start'!$A$21:$I$21,0)),0)</f>
        <v>0</v>
      </c>
      <c r="S985" s="6">
        <f t="shared" si="111"/>
        <v>129622.39999999999</v>
      </c>
      <c r="T985" s="6">
        <f t="shared" si="107"/>
        <v>190624.4</v>
      </c>
    </row>
    <row r="986" spans="1:20" x14ac:dyDescent="0.3">
      <c r="A986">
        <v>885693418</v>
      </c>
      <c r="B986" t="s">
        <v>1896</v>
      </c>
      <c r="C986" t="s">
        <v>1897</v>
      </c>
      <c r="D986" t="s">
        <v>7</v>
      </c>
      <c r="E986" s="2">
        <v>55828</v>
      </c>
      <c r="F986">
        <f>COUNTIF(deals_closed!D:D,base_salary!A986)</f>
        <v>17</v>
      </c>
      <c r="G986" s="2">
        <f>SUMIF(deals_closed!D:D,calcs!A986,deals_closed!C:C)</f>
        <v>495757</v>
      </c>
      <c r="H986" s="2">
        <f>VLOOKUP(D986,'2018_commission_structure-Start'!$A$21:$I$24,9,FALSE)</f>
        <v>500000</v>
      </c>
      <c r="I986" s="6">
        <f t="shared" si="108"/>
        <v>625000</v>
      </c>
      <c r="J986" s="9">
        <f t="shared" si="109"/>
        <v>750000</v>
      </c>
      <c r="K986" s="9">
        <f t="shared" si="110"/>
        <v>1000000</v>
      </c>
      <c r="L986" s="8">
        <f t="shared" si="105"/>
        <v>0.99151400000000001</v>
      </c>
      <c r="M986" t="str">
        <f t="shared" si="106"/>
        <v>0-100%</v>
      </c>
      <c r="N986" s="6">
        <f>MIN(H986,G986)*INDEX('2018_commission_structure-Start'!$A$21:$I$24,MATCH(calcs!$D986,'2018_commission_structure-Start'!$A$21:$A$24,0),MATCH(calcs!N$1,'2018_commission_structure-Start'!$A$21:$I$21,0))</f>
        <v>49575.700000000004</v>
      </c>
      <c r="O986" s="2">
        <f>IF($G986&gt;H986,MIN($G986-H986,I986-H986)*INDEX('2018_commission_structure-Start'!$A$21:$I$24,MATCH(calcs!$D986,'2018_commission_structure-Start'!$A$21:$A$24,0),MATCH(calcs!O$1,'2018_commission_structure-Start'!$A$21:$I$21,0)),0)</f>
        <v>0</v>
      </c>
      <c r="P986" s="2">
        <f>IF($G986&gt;I986,MIN($G986-I986,J986-I986)*INDEX('2018_commission_structure-Start'!$A$21:$I$24,MATCH(calcs!$D986,'2018_commission_structure-Start'!$A$21:$A$24,0),MATCH(calcs!P$1,'2018_commission_structure-Start'!$A$21:$I$21,0)),0)</f>
        <v>0</v>
      </c>
      <c r="Q986" s="2">
        <f>IF($G986&gt;J986,MIN($G986-J986,K986-J986)*INDEX('2018_commission_structure-Start'!$A$21:$I$24,MATCH(calcs!$D986,'2018_commission_structure-Start'!$A$21:$A$24,0),MATCH(calcs!Q$1,'2018_commission_structure-Start'!$A$21:$I$21,0)),0)</f>
        <v>0</v>
      </c>
      <c r="R986" s="6">
        <f>IF(G986&gt;K986,(G986-K986)*INDEX('2018_commission_structure-Start'!$A$21:$I$24,MATCH(calcs!$D986,'2018_commission_structure-Start'!$A$21:$A$24,0),MATCH(calcs!R$1,'2018_commission_structure-Start'!$A$21:$I$21,0)),0)</f>
        <v>0</v>
      </c>
      <c r="S986" s="6">
        <f t="shared" si="111"/>
        <v>49575.700000000004</v>
      </c>
      <c r="T986" s="6">
        <f t="shared" si="107"/>
        <v>105403.70000000001</v>
      </c>
    </row>
    <row r="987" spans="1:20" x14ac:dyDescent="0.3">
      <c r="A987">
        <v>140020098</v>
      </c>
      <c r="B987" t="s">
        <v>1898</v>
      </c>
      <c r="C987" t="s">
        <v>1899</v>
      </c>
      <c r="D987" t="s">
        <v>10</v>
      </c>
      <c r="E987" s="2">
        <v>114711</v>
      </c>
      <c r="F987">
        <f>COUNTIF(deals_closed!D:D,base_salary!A987)</f>
        <v>22</v>
      </c>
      <c r="G987" s="2">
        <f>SUMIF(deals_closed!D:D,calcs!A987,deals_closed!C:C)</f>
        <v>828299</v>
      </c>
      <c r="H987" s="2">
        <f>VLOOKUP(D987,'2018_commission_structure-Start'!$A$21:$I$24,9,FALSE)</f>
        <v>750000</v>
      </c>
      <c r="I987" s="6">
        <f t="shared" si="108"/>
        <v>937500</v>
      </c>
      <c r="J987" s="9">
        <f t="shared" si="109"/>
        <v>1125000</v>
      </c>
      <c r="K987" s="9">
        <f t="shared" si="110"/>
        <v>1500000</v>
      </c>
      <c r="L987" s="8">
        <f t="shared" si="105"/>
        <v>1.1043986666666668</v>
      </c>
      <c r="M987" t="str">
        <f t="shared" si="106"/>
        <v>100-125%</v>
      </c>
      <c r="N987" s="6">
        <f>MIN(H987,G987)*INDEX('2018_commission_structure-Start'!$A$21:$I$24,MATCH(calcs!$D987,'2018_commission_structure-Start'!$A$21:$A$24,0),MATCH(calcs!N$1,'2018_commission_structure-Start'!$A$21:$I$21,0))</f>
        <v>112500</v>
      </c>
      <c r="O987" s="2">
        <f>IF($G987&gt;H987,MIN($G987-H987,I987-H987)*INDEX('2018_commission_structure-Start'!$A$21:$I$24,MATCH(calcs!$D987,'2018_commission_structure-Start'!$A$21:$A$24,0),MATCH(calcs!O$1,'2018_commission_structure-Start'!$A$21:$I$21,0)),0)</f>
        <v>14876.81</v>
      </c>
      <c r="P987" s="2">
        <f>IF($G987&gt;I987,MIN($G987-I987,J987-I987)*INDEX('2018_commission_structure-Start'!$A$21:$I$24,MATCH(calcs!$D987,'2018_commission_structure-Start'!$A$21:$A$24,0),MATCH(calcs!P$1,'2018_commission_structure-Start'!$A$21:$I$21,0)),0)</f>
        <v>0</v>
      </c>
      <c r="Q987" s="2">
        <f>IF($G987&gt;J987,MIN($G987-J987,K987-J987)*INDEX('2018_commission_structure-Start'!$A$21:$I$24,MATCH(calcs!$D987,'2018_commission_structure-Start'!$A$21:$A$24,0),MATCH(calcs!Q$1,'2018_commission_structure-Start'!$A$21:$I$21,0)),0)</f>
        <v>0</v>
      </c>
      <c r="R987" s="6">
        <f>IF(G987&gt;K987,(G987-K987)*INDEX('2018_commission_structure-Start'!$A$21:$I$24,MATCH(calcs!$D987,'2018_commission_structure-Start'!$A$21:$A$24,0),MATCH(calcs!R$1,'2018_commission_structure-Start'!$A$21:$I$21,0)),0)</f>
        <v>0</v>
      </c>
      <c r="S987" s="6">
        <f t="shared" si="111"/>
        <v>127376.81</v>
      </c>
      <c r="T987" s="6">
        <f t="shared" si="107"/>
        <v>242087.81</v>
      </c>
    </row>
    <row r="988" spans="1:20" x14ac:dyDescent="0.3">
      <c r="A988">
        <v>2763158331</v>
      </c>
      <c r="B988" t="s">
        <v>1900</v>
      </c>
      <c r="C988" t="s">
        <v>1901</v>
      </c>
      <c r="D988" t="s">
        <v>7</v>
      </c>
      <c r="E988" s="2">
        <v>63815</v>
      </c>
      <c r="F988">
        <f>COUNTIF(deals_closed!D:D,base_salary!A988)</f>
        <v>30</v>
      </c>
      <c r="G988" s="2">
        <f>SUMIF(deals_closed!D:D,calcs!A988,deals_closed!C:C)</f>
        <v>1025894</v>
      </c>
      <c r="H988" s="2">
        <f>VLOOKUP(D988,'2018_commission_structure-Start'!$A$21:$I$24,9,FALSE)</f>
        <v>500000</v>
      </c>
      <c r="I988" s="6">
        <f t="shared" si="108"/>
        <v>625000</v>
      </c>
      <c r="J988" s="9">
        <f t="shared" si="109"/>
        <v>750000</v>
      </c>
      <c r="K988" s="9">
        <f t="shared" si="110"/>
        <v>1000000</v>
      </c>
      <c r="L988" s="8">
        <f t="shared" si="105"/>
        <v>2.0517880000000002</v>
      </c>
      <c r="M988" t="str">
        <f t="shared" si="106"/>
        <v>&gt;200%</v>
      </c>
      <c r="N988" s="6">
        <f>MIN(H988,G988)*INDEX('2018_commission_structure-Start'!$A$21:$I$24,MATCH(calcs!$D988,'2018_commission_structure-Start'!$A$21:$A$24,0),MATCH(calcs!N$1,'2018_commission_structure-Start'!$A$21:$I$21,0))</f>
        <v>50000</v>
      </c>
      <c r="O988" s="2">
        <f>IF($G988&gt;H988,MIN($G988-H988,I988-H988)*INDEX('2018_commission_structure-Start'!$A$21:$I$24,MATCH(calcs!$D988,'2018_commission_structure-Start'!$A$21:$A$24,0),MATCH(calcs!O$1,'2018_commission_structure-Start'!$A$21:$I$21,0)),0)</f>
        <v>18750</v>
      </c>
      <c r="P988" s="2">
        <f>IF($G988&gt;I988,MIN($G988-I988,J988-I988)*INDEX('2018_commission_structure-Start'!$A$21:$I$24,MATCH(calcs!$D988,'2018_commission_structure-Start'!$A$21:$A$24,0),MATCH(calcs!P$1,'2018_commission_structure-Start'!$A$21:$I$21,0)),0)</f>
        <v>22500</v>
      </c>
      <c r="Q988" s="2">
        <f>IF($G988&gt;J988,MIN($G988-J988,K988-J988)*INDEX('2018_commission_structure-Start'!$A$21:$I$24,MATCH(calcs!$D988,'2018_commission_structure-Start'!$A$21:$A$24,0),MATCH(calcs!Q$1,'2018_commission_structure-Start'!$A$21:$I$21,0)),0)</f>
        <v>55000</v>
      </c>
      <c r="R988" s="6">
        <f>IF(G988&gt;K988,(G988-K988)*INDEX('2018_commission_structure-Start'!$A$21:$I$24,MATCH(calcs!$D988,'2018_commission_structure-Start'!$A$21:$A$24,0),MATCH(calcs!R$1,'2018_commission_structure-Start'!$A$21:$I$21,0)),0)</f>
        <v>2589.4</v>
      </c>
      <c r="S988" s="6">
        <f t="shared" si="111"/>
        <v>148839.4</v>
      </c>
      <c r="T988" s="6">
        <f t="shared" si="107"/>
        <v>212654.4</v>
      </c>
    </row>
    <row r="989" spans="1:20" x14ac:dyDescent="0.3">
      <c r="A989">
        <v>7567063646</v>
      </c>
      <c r="B989" t="s">
        <v>1902</v>
      </c>
      <c r="C989" t="s">
        <v>1903</v>
      </c>
      <c r="D989" t="s">
        <v>29</v>
      </c>
      <c r="E989" s="2">
        <v>58778</v>
      </c>
      <c r="F989">
        <f>COUNTIF(deals_closed!D:D,base_salary!A989)</f>
        <v>20</v>
      </c>
      <c r="G989" s="2">
        <f>SUMIF(deals_closed!D:D,calcs!A989,deals_closed!C:C)</f>
        <v>704698</v>
      </c>
      <c r="H989" s="2">
        <f>VLOOKUP(D989,'2018_commission_structure-Start'!$A$21:$I$24,9,FALSE)</f>
        <v>600000</v>
      </c>
      <c r="I989" s="6">
        <f t="shared" si="108"/>
        <v>750000</v>
      </c>
      <c r="J989" s="9">
        <f t="shared" si="109"/>
        <v>900000</v>
      </c>
      <c r="K989" s="9">
        <f t="shared" si="110"/>
        <v>1200000</v>
      </c>
      <c r="L989" s="8">
        <f t="shared" si="105"/>
        <v>1.1744966666666667</v>
      </c>
      <c r="M989" t="str">
        <f t="shared" si="106"/>
        <v>100-125%</v>
      </c>
      <c r="N989" s="6">
        <f>MIN(H989,G989)*INDEX('2018_commission_structure-Start'!$A$21:$I$24,MATCH(calcs!$D989,'2018_commission_structure-Start'!$A$21:$A$24,0),MATCH(calcs!N$1,'2018_commission_structure-Start'!$A$21:$I$21,0))</f>
        <v>78000</v>
      </c>
      <c r="O989" s="2">
        <f>IF($G989&gt;H989,MIN($G989-H989,I989-H989)*INDEX('2018_commission_structure-Start'!$A$21:$I$24,MATCH(calcs!$D989,'2018_commission_structure-Start'!$A$21:$A$24,0),MATCH(calcs!O$1,'2018_commission_structure-Start'!$A$21:$I$21,0)),0)</f>
        <v>17798.66</v>
      </c>
      <c r="P989" s="2">
        <f>IF($G989&gt;I989,MIN($G989-I989,J989-I989)*INDEX('2018_commission_structure-Start'!$A$21:$I$24,MATCH(calcs!$D989,'2018_commission_structure-Start'!$A$21:$A$24,0),MATCH(calcs!P$1,'2018_commission_structure-Start'!$A$21:$I$21,0)),0)</f>
        <v>0</v>
      </c>
      <c r="Q989" s="2">
        <f>IF($G989&gt;J989,MIN($G989-J989,K989-J989)*INDEX('2018_commission_structure-Start'!$A$21:$I$24,MATCH(calcs!$D989,'2018_commission_structure-Start'!$A$21:$A$24,0),MATCH(calcs!Q$1,'2018_commission_structure-Start'!$A$21:$I$21,0)),0)</f>
        <v>0</v>
      </c>
      <c r="R989" s="6">
        <f>IF(G989&gt;K989,(G989-K989)*INDEX('2018_commission_structure-Start'!$A$21:$I$24,MATCH(calcs!$D989,'2018_commission_structure-Start'!$A$21:$A$24,0),MATCH(calcs!R$1,'2018_commission_structure-Start'!$A$21:$I$21,0)),0)</f>
        <v>0</v>
      </c>
      <c r="S989" s="6">
        <f t="shared" si="111"/>
        <v>95798.66</v>
      </c>
      <c r="T989" s="6">
        <f t="shared" si="107"/>
        <v>154576.66</v>
      </c>
    </row>
    <row r="990" spans="1:20" x14ac:dyDescent="0.3">
      <c r="A990">
        <v>1364767856</v>
      </c>
      <c r="B990" t="s">
        <v>1904</v>
      </c>
      <c r="C990" t="s">
        <v>1905</v>
      </c>
      <c r="D990" t="s">
        <v>7</v>
      </c>
      <c r="E990" s="2">
        <v>59415</v>
      </c>
      <c r="F990">
        <f>COUNTIF(deals_closed!D:D,base_salary!A990)</f>
        <v>23</v>
      </c>
      <c r="G990" s="2">
        <f>SUMIF(deals_closed!D:D,calcs!A990,deals_closed!C:C)</f>
        <v>708390</v>
      </c>
      <c r="H990" s="2">
        <f>VLOOKUP(D990,'2018_commission_structure-Start'!$A$21:$I$24,9,FALSE)</f>
        <v>500000</v>
      </c>
      <c r="I990" s="6">
        <f t="shared" si="108"/>
        <v>625000</v>
      </c>
      <c r="J990" s="9">
        <f t="shared" si="109"/>
        <v>750000</v>
      </c>
      <c r="K990" s="9">
        <f t="shared" si="110"/>
        <v>1000000</v>
      </c>
      <c r="L990" s="8">
        <f t="shared" si="105"/>
        <v>1.4167799999999999</v>
      </c>
      <c r="M990" t="str">
        <f t="shared" si="106"/>
        <v>125-150%</v>
      </c>
      <c r="N990" s="6">
        <f>MIN(H990,G990)*INDEX('2018_commission_structure-Start'!$A$21:$I$24,MATCH(calcs!$D990,'2018_commission_structure-Start'!$A$21:$A$24,0),MATCH(calcs!N$1,'2018_commission_structure-Start'!$A$21:$I$21,0))</f>
        <v>50000</v>
      </c>
      <c r="O990" s="2">
        <f>IF($G990&gt;H990,MIN($G990-H990,I990-H990)*INDEX('2018_commission_structure-Start'!$A$21:$I$24,MATCH(calcs!$D990,'2018_commission_structure-Start'!$A$21:$A$24,0),MATCH(calcs!O$1,'2018_commission_structure-Start'!$A$21:$I$21,0)),0)</f>
        <v>18750</v>
      </c>
      <c r="P990" s="2">
        <f>IF($G990&gt;I990,MIN($G990-I990,J990-I990)*INDEX('2018_commission_structure-Start'!$A$21:$I$24,MATCH(calcs!$D990,'2018_commission_structure-Start'!$A$21:$A$24,0),MATCH(calcs!P$1,'2018_commission_structure-Start'!$A$21:$I$21,0)),0)</f>
        <v>15010.199999999999</v>
      </c>
      <c r="Q990" s="2">
        <f>IF($G990&gt;J990,MIN($G990-J990,K990-J990)*INDEX('2018_commission_structure-Start'!$A$21:$I$24,MATCH(calcs!$D990,'2018_commission_structure-Start'!$A$21:$A$24,0),MATCH(calcs!Q$1,'2018_commission_structure-Start'!$A$21:$I$21,0)),0)</f>
        <v>0</v>
      </c>
      <c r="R990" s="6">
        <f>IF(G990&gt;K990,(G990-K990)*INDEX('2018_commission_structure-Start'!$A$21:$I$24,MATCH(calcs!$D990,'2018_commission_structure-Start'!$A$21:$A$24,0),MATCH(calcs!R$1,'2018_commission_structure-Start'!$A$21:$I$21,0)),0)</f>
        <v>0</v>
      </c>
      <c r="S990" s="6">
        <f t="shared" si="111"/>
        <v>83760.2</v>
      </c>
      <c r="T990" s="6">
        <f t="shared" si="107"/>
        <v>143175.20000000001</v>
      </c>
    </row>
    <row r="991" spans="1:20" x14ac:dyDescent="0.3">
      <c r="A991">
        <v>2136806068</v>
      </c>
      <c r="B991" t="s">
        <v>1241</v>
      </c>
      <c r="C991" t="s">
        <v>1906</v>
      </c>
      <c r="D991" t="s">
        <v>29</v>
      </c>
      <c r="E991" s="2">
        <v>75616</v>
      </c>
      <c r="F991">
        <f>COUNTIF(deals_closed!D:D,base_salary!A991)</f>
        <v>13</v>
      </c>
      <c r="G991" s="2">
        <f>SUMIF(deals_closed!D:D,calcs!A991,deals_closed!C:C)</f>
        <v>478069</v>
      </c>
      <c r="H991" s="2">
        <f>VLOOKUP(D991,'2018_commission_structure-Start'!$A$21:$I$24,9,FALSE)</f>
        <v>600000</v>
      </c>
      <c r="I991" s="6">
        <f t="shared" si="108"/>
        <v>750000</v>
      </c>
      <c r="J991" s="9">
        <f t="shared" si="109"/>
        <v>900000</v>
      </c>
      <c r="K991" s="9">
        <f t="shared" si="110"/>
        <v>1200000</v>
      </c>
      <c r="L991" s="8">
        <f t="shared" si="105"/>
        <v>0.79678166666666672</v>
      </c>
      <c r="M991" t="str">
        <f t="shared" si="106"/>
        <v>0-100%</v>
      </c>
      <c r="N991" s="6">
        <f>MIN(H991,G991)*INDEX('2018_commission_structure-Start'!$A$21:$I$24,MATCH(calcs!$D991,'2018_commission_structure-Start'!$A$21:$A$24,0),MATCH(calcs!N$1,'2018_commission_structure-Start'!$A$21:$I$21,0))</f>
        <v>62148.97</v>
      </c>
      <c r="O991" s="2">
        <f>IF($G991&gt;H991,MIN($G991-H991,I991-H991)*INDEX('2018_commission_structure-Start'!$A$21:$I$24,MATCH(calcs!$D991,'2018_commission_structure-Start'!$A$21:$A$24,0),MATCH(calcs!O$1,'2018_commission_structure-Start'!$A$21:$I$21,0)),0)</f>
        <v>0</v>
      </c>
      <c r="P991" s="2">
        <f>IF($G991&gt;I991,MIN($G991-I991,J991-I991)*INDEX('2018_commission_structure-Start'!$A$21:$I$24,MATCH(calcs!$D991,'2018_commission_structure-Start'!$A$21:$A$24,0),MATCH(calcs!P$1,'2018_commission_structure-Start'!$A$21:$I$21,0)),0)</f>
        <v>0</v>
      </c>
      <c r="Q991" s="2">
        <f>IF($G991&gt;J991,MIN($G991-J991,K991-J991)*INDEX('2018_commission_structure-Start'!$A$21:$I$24,MATCH(calcs!$D991,'2018_commission_structure-Start'!$A$21:$A$24,0),MATCH(calcs!Q$1,'2018_commission_structure-Start'!$A$21:$I$21,0)),0)</f>
        <v>0</v>
      </c>
      <c r="R991" s="6">
        <f>IF(G991&gt;K991,(G991-K991)*INDEX('2018_commission_structure-Start'!$A$21:$I$24,MATCH(calcs!$D991,'2018_commission_structure-Start'!$A$21:$A$24,0),MATCH(calcs!R$1,'2018_commission_structure-Start'!$A$21:$I$21,0)),0)</f>
        <v>0</v>
      </c>
      <c r="S991" s="6">
        <f t="shared" si="111"/>
        <v>62148.97</v>
      </c>
      <c r="T991" s="6">
        <f t="shared" si="107"/>
        <v>137764.97</v>
      </c>
    </row>
    <row r="992" spans="1:20" x14ac:dyDescent="0.3">
      <c r="A992">
        <v>5395528121</v>
      </c>
      <c r="B992" t="s">
        <v>1907</v>
      </c>
      <c r="C992" t="s">
        <v>1908</v>
      </c>
      <c r="D992" t="s">
        <v>7</v>
      </c>
      <c r="E992" s="2">
        <v>37393</v>
      </c>
      <c r="F992">
        <f>COUNTIF(deals_closed!D:D,base_salary!A992)</f>
        <v>26</v>
      </c>
      <c r="G992" s="2">
        <f>SUMIF(deals_closed!D:D,calcs!A992,deals_closed!C:C)</f>
        <v>1029294</v>
      </c>
      <c r="H992" s="2">
        <f>VLOOKUP(D992,'2018_commission_structure-Start'!$A$21:$I$24,9,FALSE)</f>
        <v>500000</v>
      </c>
      <c r="I992" s="6">
        <f t="shared" si="108"/>
        <v>625000</v>
      </c>
      <c r="J992" s="9">
        <f t="shared" si="109"/>
        <v>750000</v>
      </c>
      <c r="K992" s="9">
        <f t="shared" si="110"/>
        <v>1000000</v>
      </c>
      <c r="L992" s="8">
        <f t="shared" si="105"/>
        <v>2.0585879999999999</v>
      </c>
      <c r="M992" t="str">
        <f t="shared" si="106"/>
        <v>&gt;200%</v>
      </c>
      <c r="N992" s="6">
        <f>MIN(H992,G992)*INDEX('2018_commission_structure-Start'!$A$21:$I$24,MATCH(calcs!$D992,'2018_commission_structure-Start'!$A$21:$A$24,0),MATCH(calcs!N$1,'2018_commission_structure-Start'!$A$21:$I$21,0))</f>
        <v>50000</v>
      </c>
      <c r="O992" s="2">
        <f>IF($G992&gt;H992,MIN($G992-H992,I992-H992)*INDEX('2018_commission_structure-Start'!$A$21:$I$24,MATCH(calcs!$D992,'2018_commission_structure-Start'!$A$21:$A$24,0),MATCH(calcs!O$1,'2018_commission_structure-Start'!$A$21:$I$21,0)),0)</f>
        <v>18750</v>
      </c>
      <c r="P992" s="2">
        <f>IF($G992&gt;I992,MIN($G992-I992,J992-I992)*INDEX('2018_commission_structure-Start'!$A$21:$I$24,MATCH(calcs!$D992,'2018_commission_structure-Start'!$A$21:$A$24,0),MATCH(calcs!P$1,'2018_commission_structure-Start'!$A$21:$I$21,0)),0)</f>
        <v>22500</v>
      </c>
      <c r="Q992" s="2">
        <f>IF($G992&gt;J992,MIN($G992-J992,K992-J992)*INDEX('2018_commission_structure-Start'!$A$21:$I$24,MATCH(calcs!$D992,'2018_commission_structure-Start'!$A$21:$A$24,0),MATCH(calcs!Q$1,'2018_commission_structure-Start'!$A$21:$I$21,0)),0)</f>
        <v>55000</v>
      </c>
      <c r="R992" s="6">
        <f>IF(G992&gt;K992,(G992-K992)*INDEX('2018_commission_structure-Start'!$A$21:$I$24,MATCH(calcs!$D992,'2018_commission_structure-Start'!$A$21:$A$24,0),MATCH(calcs!R$1,'2018_commission_structure-Start'!$A$21:$I$21,0)),0)</f>
        <v>2929.4</v>
      </c>
      <c r="S992" s="6">
        <f t="shared" si="111"/>
        <v>149179.4</v>
      </c>
      <c r="T992" s="6">
        <f t="shared" si="107"/>
        <v>186572.4</v>
      </c>
    </row>
    <row r="993" spans="1:20" x14ac:dyDescent="0.3">
      <c r="A993">
        <v>8256403403</v>
      </c>
      <c r="B993" t="s">
        <v>1605</v>
      </c>
      <c r="C993" t="s">
        <v>1909</v>
      </c>
      <c r="D993" t="s">
        <v>10</v>
      </c>
      <c r="E993" s="2">
        <v>116569</v>
      </c>
      <c r="F993">
        <f>COUNTIF(deals_closed!D:D,base_salary!A993)</f>
        <v>31</v>
      </c>
      <c r="G993" s="2">
        <f>SUMIF(deals_closed!D:D,calcs!A993,deals_closed!C:C)</f>
        <v>1224207</v>
      </c>
      <c r="H993" s="2">
        <f>VLOOKUP(D993,'2018_commission_structure-Start'!$A$21:$I$24,9,FALSE)</f>
        <v>750000</v>
      </c>
      <c r="I993" s="6">
        <f t="shared" si="108"/>
        <v>937500</v>
      </c>
      <c r="J993" s="9">
        <f t="shared" si="109"/>
        <v>1125000</v>
      </c>
      <c r="K993" s="9">
        <f t="shared" si="110"/>
        <v>1500000</v>
      </c>
      <c r="L993" s="8">
        <f t="shared" si="105"/>
        <v>1.6322760000000001</v>
      </c>
      <c r="M993" t="str">
        <f t="shared" si="106"/>
        <v>150-200%</v>
      </c>
      <c r="N993" s="6">
        <f>MIN(H993,G993)*INDEX('2018_commission_structure-Start'!$A$21:$I$24,MATCH(calcs!$D993,'2018_commission_structure-Start'!$A$21:$A$24,0),MATCH(calcs!N$1,'2018_commission_structure-Start'!$A$21:$I$21,0))</f>
        <v>112500</v>
      </c>
      <c r="O993" s="2">
        <f>IF($G993&gt;H993,MIN($G993-H993,I993-H993)*INDEX('2018_commission_structure-Start'!$A$21:$I$24,MATCH(calcs!$D993,'2018_commission_structure-Start'!$A$21:$A$24,0),MATCH(calcs!O$1,'2018_commission_structure-Start'!$A$21:$I$21,0)),0)</f>
        <v>35625</v>
      </c>
      <c r="P993" s="2">
        <f>IF($G993&gt;I993,MIN($G993-I993,J993-I993)*INDEX('2018_commission_structure-Start'!$A$21:$I$24,MATCH(calcs!$D993,'2018_commission_structure-Start'!$A$21:$A$24,0),MATCH(calcs!P$1,'2018_commission_structure-Start'!$A$21:$I$21,0)),0)</f>
        <v>43125</v>
      </c>
      <c r="Q993" s="2">
        <f>IF($G993&gt;J993,MIN($G993-J993,K993-J993)*INDEX('2018_commission_structure-Start'!$A$21:$I$24,MATCH(calcs!$D993,'2018_commission_structure-Start'!$A$21:$A$24,0),MATCH(calcs!Q$1,'2018_commission_structure-Start'!$A$21:$I$21,0)),0)</f>
        <v>29762.1</v>
      </c>
      <c r="R993" s="6">
        <f>IF(G993&gt;K993,(G993-K993)*INDEX('2018_commission_structure-Start'!$A$21:$I$24,MATCH(calcs!$D993,'2018_commission_structure-Start'!$A$21:$A$24,0),MATCH(calcs!R$1,'2018_commission_structure-Start'!$A$21:$I$21,0)),0)</f>
        <v>0</v>
      </c>
      <c r="S993" s="6">
        <f t="shared" si="111"/>
        <v>221012.1</v>
      </c>
      <c r="T993" s="6">
        <f t="shared" si="107"/>
        <v>337581.1</v>
      </c>
    </row>
    <row r="994" spans="1:20" x14ac:dyDescent="0.3">
      <c r="A994">
        <v>3101620996</v>
      </c>
      <c r="B994" t="s">
        <v>1910</v>
      </c>
      <c r="C994" t="s">
        <v>1911</v>
      </c>
      <c r="D994" t="s">
        <v>10</v>
      </c>
      <c r="E994" s="2">
        <v>96589</v>
      </c>
      <c r="F994">
        <f>COUNTIF(deals_closed!D:D,base_salary!A994)</f>
        <v>20</v>
      </c>
      <c r="G994" s="2">
        <f>SUMIF(deals_closed!D:D,calcs!A994,deals_closed!C:C)</f>
        <v>634736</v>
      </c>
      <c r="H994" s="2">
        <f>VLOOKUP(D994,'2018_commission_structure-Start'!$A$21:$I$24,9,FALSE)</f>
        <v>750000</v>
      </c>
      <c r="I994" s="6">
        <f t="shared" si="108"/>
        <v>937500</v>
      </c>
      <c r="J994" s="9">
        <f t="shared" si="109"/>
        <v>1125000</v>
      </c>
      <c r="K994" s="9">
        <f t="shared" si="110"/>
        <v>1500000</v>
      </c>
      <c r="L994" s="8">
        <f t="shared" si="105"/>
        <v>0.84631466666666666</v>
      </c>
      <c r="M994" t="str">
        <f t="shared" si="106"/>
        <v>0-100%</v>
      </c>
      <c r="N994" s="6">
        <f>MIN(H994,G994)*INDEX('2018_commission_structure-Start'!$A$21:$I$24,MATCH(calcs!$D994,'2018_commission_structure-Start'!$A$21:$A$24,0),MATCH(calcs!N$1,'2018_commission_structure-Start'!$A$21:$I$21,0))</f>
        <v>95210.4</v>
      </c>
      <c r="O994" s="2">
        <f>IF($G994&gt;H994,MIN($G994-H994,I994-H994)*INDEX('2018_commission_structure-Start'!$A$21:$I$24,MATCH(calcs!$D994,'2018_commission_structure-Start'!$A$21:$A$24,0),MATCH(calcs!O$1,'2018_commission_structure-Start'!$A$21:$I$21,0)),0)</f>
        <v>0</v>
      </c>
      <c r="P994" s="2">
        <f>IF($G994&gt;I994,MIN($G994-I994,J994-I994)*INDEX('2018_commission_structure-Start'!$A$21:$I$24,MATCH(calcs!$D994,'2018_commission_structure-Start'!$A$21:$A$24,0),MATCH(calcs!P$1,'2018_commission_structure-Start'!$A$21:$I$21,0)),0)</f>
        <v>0</v>
      </c>
      <c r="Q994" s="2">
        <f>IF($G994&gt;J994,MIN($G994-J994,K994-J994)*INDEX('2018_commission_structure-Start'!$A$21:$I$24,MATCH(calcs!$D994,'2018_commission_structure-Start'!$A$21:$A$24,0),MATCH(calcs!Q$1,'2018_commission_structure-Start'!$A$21:$I$21,0)),0)</f>
        <v>0</v>
      </c>
      <c r="R994" s="6">
        <f>IF(G994&gt;K994,(G994-K994)*INDEX('2018_commission_structure-Start'!$A$21:$I$24,MATCH(calcs!$D994,'2018_commission_structure-Start'!$A$21:$A$24,0),MATCH(calcs!R$1,'2018_commission_structure-Start'!$A$21:$I$21,0)),0)</f>
        <v>0</v>
      </c>
      <c r="S994" s="6">
        <f t="shared" si="111"/>
        <v>95210.4</v>
      </c>
      <c r="T994" s="6">
        <f t="shared" si="107"/>
        <v>191799.4</v>
      </c>
    </row>
    <row r="995" spans="1:20" x14ac:dyDescent="0.3">
      <c r="A995">
        <v>7166957409</v>
      </c>
      <c r="B995" t="s">
        <v>1912</v>
      </c>
      <c r="C995" t="s">
        <v>1913</v>
      </c>
      <c r="D995" t="s">
        <v>10</v>
      </c>
      <c r="E995" s="2">
        <v>113321</v>
      </c>
      <c r="F995">
        <f>COUNTIF(deals_closed!D:D,base_salary!A995)</f>
        <v>14</v>
      </c>
      <c r="G995" s="2">
        <f>SUMIF(deals_closed!D:D,calcs!A995,deals_closed!C:C)</f>
        <v>489227</v>
      </c>
      <c r="H995" s="2">
        <f>VLOOKUP(D995,'2018_commission_structure-Start'!$A$21:$I$24,9,FALSE)</f>
        <v>750000</v>
      </c>
      <c r="I995" s="6">
        <f t="shared" si="108"/>
        <v>937500</v>
      </c>
      <c r="J995" s="9">
        <f t="shared" si="109"/>
        <v>1125000</v>
      </c>
      <c r="K995" s="9">
        <f t="shared" si="110"/>
        <v>1500000</v>
      </c>
      <c r="L995" s="8">
        <f t="shared" si="105"/>
        <v>0.6523026666666667</v>
      </c>
      <c r="M995" t="str">
        <f t="shared" si="106"/>
        <v>0-100%</v>
      </c>
      <c r="N995" s="6">
        <f>MIN(H995,G995)*INDEX('2018_commission_structure-Start'!$A$21:$I$24,MATCH(calcs!$D995,'2018_commission_structure-Start'!$A$21:$A$24,0),MATCH(calcs!N$1,'2018_commission_structure-Start'!$A$21:$I$21,0))</f>
        <v>73384.05</v>
      </c>
      <c r="O995" s="2">
        <f>IF($G995&gt;H995,MIN($G995-H995,I995-H995)*INDEX('2018_commission_structure-Start'!$A$21:$I$24,MATCH(calcs!$D995,'2018_commission_structure-Start'!$A$21:$A$24,0),MATCH(calcs!O$1,'2018_commission_structure-Start'!$A$21:$I$21,0)),0)</f>
        <v>0</v>
      </c>
      <c r="P995" s="2">
        <f>IF($G995&gt;I995,MIN($G995-I995,J995-I995)*INDEX('2018_commission_structure-Start'!$A$21:$I$24,MATCH(calcs!$D995,'2018_commission_structure-Start'!$A$21:$A$24,0),MATCH(calcs!P$1,'2018_commission_structure-Start'!$A$21:$I$21,0)),0)</f>
        <v>0</v>
      </c>
      <c r="Q995" s="2">
        <f>IF($G995&gt;J995,MIN($G995-J995,K995-J995)*INDEX('2018_commission_structure-Start'!$A$21:$I$24,MATCH(calcs!$D995,'2018_commission_structure-Start'!$A$21:$A$24,0),MATCH(calcs!Q$1,'2018_commission_structure-Start'!$A$21:$I$21,0)),0)</f>
        <v>0</v>
      </c>
      <c r="R995" s="6">
        <f>IF(G995&gt;K995,(G995-K995)*INDEX('2018_commission_structure-Start'!$A$21:$I$24,MATCH(calcs!$D995,'2018_commission_structure-Start'!$A$21:$A$24,0),MATCH(calcs!R$1,'2018_commission_structure-Start'!$A$21:$I$21,0)),0)</f>
        <v>0</v>
      </c>
      <c r="S995" s="6">
        <f t="shared" si="111"/>
        <v>73384.05</v>
      </c>
      <c r="T995" s="6">
        <f t="shared" si="107"/>
        <v>186705.05</v>
      </c>
    </row>
    <row r="996" spans="1:20" x14ac:dyDescent="0.3">
      <c r="A996">
        <v>8154943166</v>
      </c>
      <c r="B996" t="s">
        <v>1914</v>
      </c>
      <c r="C996" t="s">
        <v>1915</v>
      </c>
      <c r="D996" t="s">
        <v>7</v>
      </c>
      <c r="E996" s="2">
        <v>38259</v>
      </c>
      <c r="F996">
        <f>COUNTIF(deals_closed!D:D,base_salary!A996)</f>
        <v>14</v>
      </c>
      <c r="G996" s="2">
        <f>SUMIF(deals_closed!D:D,calcs!A996,deals_closed!C:C)</f>
        <v>518943</v>
      </c>
      <c r="H996" s="2">
        <f>VLOOKUP(D996,'2018_commission_structure-Start'!$A$21:$I$24,9,FALSE)</f>
        <v>500000</v>
      </c>
      <c r="I996" s="6">
        <f t="shared" si="108"/>
        <v>625000</v>
      </c>
      <c r="J996" s="9">
        <f t="shared" si="109"/>
        <v>750000</v>
      </c>
      <c r="K996" s="9">
        <f t="shared" si="110"/>
        <v>1000000</v>
      </c>
      <c r="L996" s="8">
        <f t="shared" si="105"/>
        <v>1.0378860000000001</v>
      </c>
      <c r="M996" t="str">
        <f t="shared" si="106"/>
        <v>100-125%</v>
      </c>
      <c r="N996" s="6">
        <f>MIN(H996,G996)*INDEX('2018_commission_structure-Start'!$A$21:$I$24,MATCH(calcs!$D996,'2018_commission_structure-Start'!$A$21:$A$24,0),MATCH(calcs!N$1,'2018_commission_structure-Start'!$A$21:$I$21,0))</f>
        <v>50000</v>
      </c>
      <c r="O996" s="2">
        <f>IF($G996&gt;H996,MIN($G996-H996,I996-H996)*INDEX('2018_commission_structure-Start'!$A$21:$I$24,MATCH(calcs!$D996,'2018_commission_structure-Start'!$A$21:$A$24,0),MATCH(calcs!O$1,'2018_commission_structure-Start'!$A$21:$I$21,0)),0)</f>
        <v>2841.45</v>
      </c>
      <c r="P996" s="2">
        <f>IF($G996&gt;I996,MIN($G996-I996,J996-I996)*INDEX('2018_commission_structure-Start'!$A$21:$I$24,MATCH(calcs!$D996,'2018_commission_structure-Start'!$A$21:$A$24,0),MATCH(calcs!P$1,'2018_commission_structure-Start'!$A$21:$I$21,0)),0)</f>
        <v>0</v>
      </c>
      <c r="Q996" s="2">
        <f>IF($G996&gt;J996,MIN($G996-J996,K996-J996)*INDEX('2018_commission_structure-Start'!$A$21:$I$24,MATCH(calcs!$D996,'2018_commission_structure-Start'!$A$21:$A$24,0),MATCH(calcs!Q$1,'2018_commission_structure-Start'!$A$21:$I$21,0)),0)</f>
        <v>0</v>
      </c>
      <c r="R996" s="6">
        <f>IF(G996&gt;K996,(G996-K996)*INDEX('2018_commission_structure-Start'!$A$21:$I$24,MATCH(calcs!$D996,'2018_commission_structure-Start'!$A$21:$A$24,0),MATCH(calcs!R$1,'2018_commission_structure-Start'!$A$21:$I$21,0)),0)</f>
        <v>0</v>
      </c>
      <c r="S996" s="6">
        <f t="shared" si="111"/>
        <v>52841.45</v>
      </c>
      <c r="T996" s="6">
        <f t="shared" si="107"/>
        <v>91100.45</v>
      </c>
    </row>
    <row r="997" spans="1:20" x14ac:dyDescent="0.3">
      <c r="A997">
        <v>3772653790</v>
      </c>
      <c r="B997" t="s">
        <v>1916</v>
      </c>
      <c r="C997" t="s">
        <v>1917</v>
      </c>
      <c r="D997" t="s">
        <v>29</v>
      </c>
      <c r="E997" s="2">
        <v>68355</v>
      </c>
      <c r="F997">
        <f>COUNTIF(deals_closed!D:D,base_salary!A997)</f>
        <v>22</v>
      </c>
      <c r="G997" s="2">
        <f>SUMIF(deals_closed!D:D,calcs!A997,deals_closed!C:C)</f>
        <v>877959</v>
      </c>
      <c r="H997" s="2">
        <f>VLOOKUP(D997,'2018_commission_structure-Start'!$A$21:$I$24,9,FALSE)</f>
        <v>600000</v>
      </c>
      <c r="I997" s="6">
        <f t="shared" si="108"/>
        <v>750000</v>
      </c>
      <c r="J997" s="9">
        <f t="shared" si="109"/>
        <v>900000</v>
      </c>
      <c r="K997" s="9">
        <f t="shared" si="110"/>
        <v>1200000</v>
      </c>
      <c r="L997" s="8">
        <f t="shared" si="105"/>
        <v>1.463265</v>
      </c>
      <c r="M997" t="str">
        <f t="shared" si="106"/>
        <v>125-150%</v>
      </c>
      <c r="N997" s="6">
        <f>MIN(H997,G997)*INDEX('2018_commission_structure-Start'!$A$21:$I$24,MATCH(calcs!$D997,'2018_commission_structure-Start'!$A$21:$A$24,0),MATCH(calcs!N$1,'2018_commission_structure-Start'!$A$21:$I$21,0))</f>
        <v>78000</v>
      </c>
      <c r="O997" s="2">
        <f>IF($G997&gt;H997,MIN($G997-H997,I997-H997)*INDEX('2018_commission_structure-Start'!$A$21:$I$24,MATCH(calcs!$D997,'2018_commission_structure-Start'!$A$21:$A$24,0),MATCH(calcs!O$1,'2018_commission_structure-Start'!$A$21:$I$21,0)),0)</f>
        <v>25500.000000000004</v>
      </c>
      <c r="P997" s="2">
        <f>IF($G997&gt;I997,MIN($G997-I997,J997-I997)*INDEX('2018_commission_structure-Start'!$A$21:$I$24,MATCH(calcs!$D997,'2018_commission_structure-Start'!$A$21:$A$24,0),MATCH(calcs!P$1,'2018_commission_structure-Start'!$A$21:$I$21,0)),0)</f>
        <v>26871.39</v>
      </c>
      <c r="Q997" s="2">
        <f>IF($G997&gt;J997,MIN($G997-J997,K997-J997)*INDEX('2018_commission_structure-Start'!$A$21:$I$24,MATCH(calcs!$D997,'2018_commission_structure-Start'!$A$21:$A$24,0),MATCH(calcs!Q$1,'2018_commission_structure-Start'!$A$21:$I$21,0)),0)</f>
        <v>0</v>
      </c>
      <c r="R997" s="6">
        <f>IF(G997&gt;K997,(G997-K997)*INDEX('2018_commission_structure-Start'!$A$21:$I$24,MATCH(calcs!$D997,'2018_commission_structure-Start'!$A$21:$A$24,0),MATCH(calcs!R$1,'2018_commission_structure-Start'!$A$21:$I$21,0)),0)</f>
        <v>0</v>
      </c>
      <c r="S997" s="6">
        <f t="shared" si="111"/>
        <v>130371.39</v>
      </c>
      <c r="T997" s="6">
        <f t="shared" si="107"/>
        <v>198726.39</v>
      </c>
    </row>
    <row r="998" spans="1:20" x14ac:dyDescent="0.3">
      <c r="A998">
        <v>3642452728</v>
      </c>
      <c r="B998" t="s">
        <v>1918</v>
      </c>
      <c r="C998" t="s">
        <v>1919</v>
      </c>
      <c r="D998" t="s">
        <v>10</v>
      </c>
      <c r="E998" s="2">
        <v>84611</v>
      </c>
      <c r="F998">
        <f>COUNTIF(deals_closed!D:D,base_salary!A998)</f>
        <v>18</v>
      </c>
      <c r="G998" s="2">
        <f>SUMIF(deals_closed!D:D,calcs!A998,deals_closed!C:C)</f>
        <v>677142</v>
      </c>
      <c r="H998" s="2">
        <f>VLOOKUP(D998,'2018_commission_structure-Start'!$A$21:$I$24,9,FALSE)</f>
        <v>750000</v>
      </c>
      <c r="I998" s="6">
        <f t="shared" si="108"/>
        <v>937500</v>
      </c>
      <c r="J998" s="9">
        <f t="shared" si="109"/>
        <v>1125000</v>
      </c>
      <c r="K998" s="9">
        <f t="shared" si="110"/>
        <v>1500000</v>
      </c>
      <c r="L998" s="8">
        <f t="shared" si="105"/>
        <v>0.90285599999999999</v>
      </c>
      <c r="M998" t="str">
        <f t="shared" si="106"/>
        <v>0-100%</v>
      </c>
      <c r="N998" s="6">
        <f>MIN(H998,G998)*INDEX('2018_commission_structure-Start'!$A$21:$I$24,MATCH(calcs!$D998,'2018_commission_structure-Start'!$A$21:$A$24,0),MATCH(calcs!N$1,'2018_commission_structure-Start'!$A$21:$I$21,0))</f>
        <v>101571.3</v>
      </c>
      <c r="O998" s="2">
        <f>IF($G998&gt;H998,MIN($G998-H998,I998-H998)*INDEX('2018_commission_structure-Start'!$A$21:$I$24,MATCH(calcs!$D998,'2018_commission_structure-Start'!$A$21:$A$24,0),MATCH(calcs!O$1,'2018_commission_structure-Start'!$A$21:$I$21,0)),0)</f>
        <v>0</v>
      </c>
      <c r="P998" s="2">
        <f>IF($G998&gt;I998,MIN($G998-I998,J998-I998)*INDEX('2018_commission_structure-Start'!$A$21:$I$24,MATCH(calcs!$D998,'2018_commission_structure-Start'!$A$21:$A$24,0),MATCH(calcs!P$1,'2018_commission_structure-Start'!$A$21:$I$21,0)),0)</f>
        <v>0</v>
      </c>
      <c r="Q998" s="2">
        <f>IF($G998&gt;J998,MIN($G998-J998,K998-J998)*INDEX('2018_commission_structure-Start'!$A$21:$I$24,MATCH(calcs!$D998,'2018_commission_structure-Start'!$A$21:$A$24,0),MATCH(calcs!Q$1,'2018_commission_structure-Start'!$A$21:$I$21,0)),0)</f>
        <v>0</v>
      </c>
      <c r="R998" s="6">
        <f>IF(G998&gt;K998,(G998-K998)*INDEX('2018_commission_structure-Start'!$A$21:$I$24,MATCH(calcs!$D998,'2018_commission_structure-Start'!$A$21:$A$24,0),MATCH(calcs!R$1,'2018_commission_structure-Start'!$A$21:$I$21,0)),0)</f>
        <v>0</v>
      </c>
      <c r="S998" s="6">
        <f t="shared" si="111"/>
        <v>101571.3</v>
      </c>
      <c r="T998" s="6">
        <f t="shared" si="107"/>
        <v>186182.3</v>
      </c>
    </row>
    <row r="999" spans="1:20" x14ac:dyDescent="0.3">
      <c r="A999">
        <v>2500807061</v>
      </c>
      <c r="B999" t="s">
        <v>1920</v>
      </c>
      <c r="C999" t="s">
        <v>1921</v>
      </c>
      <c r="D999" t="s">
        <v>10</v>
      </c>
      <c r="E999" s="2">
        <v>102862</v>
      </c>
      <c r="F999">
        <f>COUNTIF(deals_closed!D:D,base_salary!A999)</f>
        <v>22</v>
      </c>
      <c r="G999" s="2">
        <f>SUMIF(deals_closed!D:D,calcs!A999,deals_closed!C:C)</f>
        <v>976276</v>
      </c>
      <c r="H999" s="2">
        <f>VLOOKUP(D999,'2018_commission_structure-Start'!$A$21:$I$24,9,FALSE)</f>
        <v>750000</v>
      </c>
      <c r="I999" s="6">
        <f t="shared" si="108"/>
        <v>937500</v>
      </c>
      <c r="J999" s="9">
        <f t="shared" si="109"/>
        <v>1125000</v>
      </c>
      <c r="K999" s="9">
        <f t="shared" si="110"/>
        <v>1500000</v>
      </c>
      <c r="L999" s="8">
        <f t="shared" si="105"/>
        <v>1.3017013333333334</v>
      </c>
      <c r="M999" t="str">
        <f t="shared" si="106"/>
        <v>125-150%</v>
      </c>
      <c r="N999" s="6">
        <f>MIN(H999,G999)*INDEX('2018_commission_structure-Start'!$A$21:$I$24,MATCH(calcs!$D999,'2018_commission_structure-Start'!$A$21:$A$24,0),MATCH(calcs!N$1,'2018_commission_structure-Start'!$A$21:$I$21,0))</f>
        <v>112500</v>
      </c>
      <c r="O999" s="2">
        <f>IF($G999&gt;H999,MIN($G999-H999,I999-H999)*INDEX('2018_commission_structure-Start'!$A$21:$I$24,MATCH(calcs!$D999,'2018_commission_structure-Start'!$A$21:$A$24,0),MATCH(calcs!O$1,'2018_commission_structure-Start'!$A$21:$I$21,0)),0)</f>
        <v>35625</v>
      </c>
      <c r="P999" s="2">
        <f>IF($G999&gt;I999,MIN($G999-I999,J999-I999)*INDEX('2018_commission_structure-Start'!$A$21:$I$24,MATCH(calcs!$D999,'2018_commission_structure-Start'!$A$21:$A$24,0),MATCH(calcs!P$1,'2018_commission_structure-Start'!$A$21:$I$21,0)),0)</f>
        <v>8918.48</v>
      </c>
      <c r="Q999" s="2">
        <f>IF($G999&gt;J999,MIN($G999-J999,K999-J999)*INDEX('2018_commission_structure-Start'!$A$21:$I$24,MATCH(calcs!$D999,'2018_commission_structure-Start'!$A$21:$A$24,0),MATCH(calcs!Q$1,'2018_commission_structure-Start'!$A$21:$I$21,0)),0)</f>
        <v>0</v>
      </c>
      <c r="R999" s="6">
        <f>IF(G999&gt;K999,(G999-K999)*INDEX('2018_commission_structure-Start'!$A$21:$I$24,MATCH(calcs!$D999,'2018_commission_structure-Start'!$A$21:$A$24,0),MATCH(calcs!R$1,'2018_commission_structure-Start'!$A$21:$I$21,0)),0)</f>
        <v>0</v>
      </c>
      <c r="S999" s="6">
        <f t="shared" si="111"/>
        <v>157043.48000000001</v>
      </c>
      <c r="T999" s="6">
        <f t="shared" si="107"/>
        <v>259905.48</v>
      </c>
    </row>
    <row r="1000" spans="1:20" x14ac:dyDescent="0.3">
      <c r="A1000">
        <v>3991963221</v>
      </c>
      <c r="B1000" t="s">
        <v>1922</v>
      </c>
      <c r="C1000" t="s">
        <v>1923</v>
      </c>
      <c r="D1000" t="s">
        <v>10</v>
      </c>
      <c r="E1000" s="2">
        <v>117349</v>
      </c>
      <c r="F1000">
        <f>COUNTIF(deals_closed!D:D,base_salary!A1000)</f>
        <v>18</v>
      </c>
      <c r="G1000" s="2">
        <f>SUMIF(deals_closed!D:D,calcs!A1000,deals_closed!C:C)</f>
        <v>685881</v>
      </c>
      <c r="H1000" s="2">
        <f>VLOOKUP(D1000,'2018_commission_structure-Start'!$A$21:$I$24,9,FALSE)</f>
        <v>750000</v>
      </c>
      <c r="I1000" s="6">
        <f t="shared" si="108"/>
        <v>937500</v>
      </c>
      <c r="J1000" s="9">
        <f t="shared" si="109"/>
        <v>1125000</v>
      </c>
      <c r="K1000" s="9">
        <f t="shared" si="110"/>
        <v>1500000</v>
      </c>
      <c r="L1000" s="8">
        <f t="shared" si="105"/>
        <v>0.91450799999999999</v>
      </c>
      <c r="M1000" t="str">
        <f t="shared" si="106"/>
        <v>0-100%</v>
      </c>
      <c r="N1000" s="6">
        <f>MIN(H1000,G1000)*INDEX('2018_commission_structure-Start'!$A$21:$I$24,MATCH(calcs!$D1000,'2018_commission_structure-Start'!$A$21:$A$24,0),MATCH(calcs!N$1,'2018_commission_structure-Start'!$A$21:$I$21,0))</f>
        <v>102882.15</v>
      </c>
      <c r="O1000" s="2">
        <f>IF($G1000&gt;H1000,MIN($G1000-H1000,I1000-H1000)*INDEX('2018_commission_structure-Start'!$A$21:$I$24,MATCH(calcs!$D1000,'2018_commission_structure-Start'!$A$21:$A$24,0),MATCH(calcs!O$1,'2018_commission_structure-Start'!$A$21:$I$21,0)),0)</f>
        <v>0</v>
      </c>
      <c r="P1000" s="2">
        <f>IF($G1000&gt;I1000,MIN($G1000-I1000,J1000-I1000)*INDEX('2018_commission_structure-Start'!$A$21:$I$24,MATCH(calcs!$D1000,'2018_commission_structure-Start'!$A$21:$A$24,0),MATCH(calcs!P$1,'2018_commission_structure-Start'!$A$21:$I$21,0)),0)</f>
        <v>0</v>
      </c>
      <c r="Q1000" s="2">
        <f>IF($G1000&gt;J1000,MIN($G1000-J1000,K1000-J1000)*INDEX('2018_commission_structure-Start'!$A$21:$I$24,MATCH(calcs!$D1000,'2018_commission_structure-Start'!$A$21:$A$24,0),MATCH(calcs!Q$1,'2018_commission_structure-Start'!$A$21:$I$21,0)),0)</f>
        <v>0</v>
      </c>
      <c r="R1000" s="6">
        <f>IF(G1000&gt;K1000,(G1000-K1000)*INDEX('2018_commission_structure-Start'!$A$21:$I$24,MATCH(calcs!$D1000,'2018_commission_structure-Start'!$A$21:$A$24,0),MATCH(calcs!R$1,'2018_commission_structure-Start'!$A$21:$I$21,0)),0)</f>
        <v>0</v>
      </c>
      <c r="S1000" s="6">
        <f t="shared" si="111"/>
        <v>102882.15</v>
      </c>
      <c r="T1000" s="6">
        <f t="shared" si="107"/>
        <v>220231.15</v>
      </c>
    </row>
    <row r="1001" spans="1:20" x14ac:dyDescent="0.3">
      <c r="A1001">
        <v>7374898193</v>
      </c>
      <c r="B1001" t="s">
        <v>1924</v>
      </c>
      <c r="C1001" t="s">
        <v>1925</v>
      </c>
      <c r="D1001" t="s">
        <v>29</v>
      </c>
      <c r="E1001" s="2">
        <v>50715</v>
      </c>
      <c r="F1001">
        <f>COUNTIF(deals_closed!D:D,base_salary!A1001)</f>
        <v>22</v>
      </c>
      <c r="G1001" s="2">
        <f>SUMIF(deals_closed!D:D,calcs!A1001,deals_closed!C:C)</f>
        <v>679046</v>
      </c>
      <c r="H1001" s="2">
        <f>VLOOKUP(D1001,'2018_commission_structure-Start'!$A$21:$I$24,9,FALSE)</f>
        <v>600000</v>
      </c>
      <c r="I1001" s="6">
        <f t="shared" si="108"/>
        <v>750000</v>
      </c>
      <c r="J1001" s="9">
        <f t="shared" si="109"/>
        <v>900000</v>
      </c>
      <c r="K1001" s="9">
        <f t="shared" si="110"/>
        <v>1200000</v>
      </c>
      <c r="L1001" s="8">
        <f t="shared" si="105"/>
        <v>1.1317433333333333</v>
      </c>
      <c r="M1001" t="str">
        <f t="shared" si="106"/>
        <v>100-125%</v>
      </c>
      <c r="N1001" s="6">
        <f>MIN(H1001,G1001)*INDEX('2018_commission_structure-Start'!$A$21:$I$24,MATCH(calcs!$D1001,'2018_commission_structure-Start'!$A$21:$A$24,0),MATCH(calcs!N$1,'2018_commission_structure-Start'!$A$21:$I$21,0))</f>
        <v>78000</v>
      </c>
      <c r="O1001" s="2">
        <f>IF($G1001&gt;H1001,MIN($G1001-H1001,I1001-H1001)*INDEX('2018_commission_structure-Start'!$A$21:$I$24,MATCH(calcs!$D1001,'2018_commission_structure-Start'!$A$21:$A$24,0),MATCH(calcs!O$1,'2018_commission_structure-Start'!$A$21:$I$21,0)),0)</f>
        <v>13437.820000000002</v>
      </c>
      <c r="P1001" s="2">
        <f>IF($G1001&gt;I1001,MIN($G1001-I1001,J1001-I1001)*INDEX('2018_commission_structure-Start'!$A$21:$I$24,MATCH(calcs!$D1001,'2018_commission_structure-Start'!$A$21:$A$24,0),MATCH(calcs!P$1,'2018_commission_structure-Start'!$A$21:$I$21,0)),0)</f>
        <v>0</v>
      </c>
      <c r="Q1001" s="2">
        <f>IF($G1001&gt;J1001,MIN($G1001-J1001,K1001-J1001)*INDEX('2018_commission_structure-Start'!$A$21:$I$24,MATCH(calcs!$D1001,'2018_commission_structure-Start'!$A$21:$A$24,0),MATCH(calcs!Q$1,'2018_commission_structure-Start'!$A$21:$I$21,0)),0)</f>
        <v>0</v>
      </c>
      <c r="R1001" s="6">
        <f>IF(G1001&gt;K1001,(G1001-K1001)*INDEX('2018_commission_structure-Start'!$A$21:$I$24,MATCH(calcs!$D1001,'2018_commission_structure-Start'!$A$21:$A$24,0),MATCH(calcs!R$1,'2018_commission_structure-Start'!$A$21:$I$21,0)),0)</f>
        <v>0</v>
      </c>
      <c r="S1001" s="6">
        <f t="shared" si="111"/>
        <v>91437.82</v>
      </c>
      <c r="T1001" s="6">
        <f t="shared" si="107"/>
        <v>142152.82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503F-8D84-4311-9B97-96BF9B75D8DF}">
  <dimension ref="B2:I38"/>
  <sheetViews>
    <sheetView showGridLines="0" tabSelected="1" topLeftCell="A34" zoomScale="88" zoomScaleNormal="88" workbookViewId="0">
      <selection activeCell="K36" sqref="K36"/>
    </sheetView>
  </sheetViews>
  <sheetFormatPr defaultRowHeight="15.6" x14ac:dyDescent="0.3"/>
  <cols>
    <col min="2" max="2" width="24.3984375" customWidth="1"/>
    <col min="3" max="3" width="23.5" customWidth="1"/>
    <col min="4" max="4" width="17.5" customWidth="1"/>
  </cols>
  <sheetData>
    <row r="2" spans="2:4" x14ac:dyDescent="0.3">
      <c r="B2" s="105" t="s">
        <v>22443</v>
      </c>
      <c r="C2" s="100" t="s">
        <v>22310</v>
      </c>
      <c r="D2" s="100" t="s">
        <v>7</v>
      </c>
    </row>
    <row r="3" spans="2:4" x14ac:dyDescent="0.3">
      <c r="B3" s="105"/>
      <c r="C3" s="100" t="s">
        <v>22434</v>
      </c>
      <c r="D3" s="100">
        <f>COUNTIF(Calculations!E:E,D2)</f>
        <v>310</v>
      </c>
    </row>
    <row r="4" spans="2:4" x14ac:dyDescent="0.3">
      <c r="B4" s="105"/>
      <c r="C4" s="100" t="s">
        <v>22433</v>
      </c>
      <c r="D4" s="100">
        <f>SUMIF(Calculations!E:E,D2,Calculations!G:G)</f>
        <v>6061</v>
      </c>
    </row>
    <row r="5" spans="2:4" x14ac:dyDescent="0.3">
      <c r="B5" s="105"/>
      <c r="C5" s="100" t="s">
        <v>22435</v>
      </c>
      <c r="D5" s="106">
        <f>SUMIF(Calculations!E:E,D2,Calculations!H:H)</f>
        <v>210180123</v>
      </c>
    </row>
    <row r="6" spans="2:4" x14ac:dyDescent="0.3">
      <c r="B6" s="105"/>
      <c r="C6" s="100" t="s">
        <v>22436</v>
      </c>
      <c r="D6" s="107">
        <f>SUMIF(Calculations!E:E,D2,Calculations!M:M)/D3</f>
        <v>1.3560007935483858</v>
      </c>
    </row>
    <row r="7" spans="2:4" x14ac:dyDescent="0.3">
      <c r="B7" s="105"/>
      <c r="C7" s="108" t="s">
        <v>22437</v>
      </c>
      <c r="D7" s="109" t="str">
        <f>IF(D6&lt;=1, "0-100%", IF(D6&lt;=1.25, "100-125%", IF(D6&lt;=1.5, "125-150%", IF(D6&lt;=2, "150-200%", "&gt;200%"))))</f>
        <v>125-150%</v>
      </c>
    </row>
    <row r="9" spans="2:4" x14ac:dyDescent="0.3">
      <c r="B9" s="101" t="s">
        <v>22427</v>
      </c>
      <c r="C9" s="100" t="s">
        <v>22319</v>
      </c>
      <c r="D9" s="102">
        <f>VLOOKUP(D2,benchmark_data!$A$1:$D$4,2,FALSE)</f>
        <v>50000</v>
      </c>
    </row>
    <row r="10" spans="2:4" x14ac:dyDescent="0.3">
      <c r="B10" s="103"/>
      <c r="C10" s="100" t="s">
        <v>22320</v>
      </c>
      <c r="D10" s="102">
        <f>VLOOKUP(D2,benchmark_data!$A$1:$D$4,3,FALSE)</f>
        <v>75000</v>
      </c>
    </row>
    <row r="11" spans="2:4" x14ac:dyDescent="0.3">
      <c r="B11" s="104"/>
      <c r="C11" s="100" t="s">
        <v>22321</v>
      </c>
      <c r="D11" s="102">
        <f>VLOOKUP(D2,benchmark_data!$A$1:$D$4,4,FALSE)</f>
        <v>125000</v>
      </c>
    </row>
    <row r="12" spans="2:4" x14ac:dyDescent="0.3">
      <c r="D12" s="6"/>
    </row>
    <row r="13" spans="2:4" x14ac:dyDescent="0.3">
      <c r="B13" s="105" t="s">
        <v>22318</v>
      </c>
      <c r="C13" s="100" t="s">
        <v>22318</v>
      </c>
      <c r="D13" s="102">
        <f>VLOOKUP(D2,'2018_commission_structure-Start'!$A$22:$I$24,9,FALSE)</f>
        <v>500000</v>
      </c>
    </row>
    <row r="14" spans="2:4" x14ac:dyDescent="0.3">
      <c r="B14" s="105"/>
      <c r="C14" s="100" t="s">
        <v>22429</v>
      </c>
      <c r="D14" s="102">
        <f>D13*1</f>
        <v>500000</v>
      </c>
    </row>
    <row r="15" spans="2:4" x14ac:dyDescent="0.3">
      <c r="B15" s="105"/>
      <c r="C15" s="100" t="s">
        <v>22430</v>
      </c>
      <c r="D15" s="102">
        <f>D13*1.25</f>
        <v>625000</v>
      </c>
    </row>
    <row r="16" spans="2:4" x14ac:dyDescent="0.3">
      <c r="B16" s="105"/>
      <c r="C16" s="100" t="s">
        <v>22431</v>
      </c>
      <c r="D16" s="102">
        <f>D13*1.5</f>
        <v>750000</v>
      </c>
    </row>
    <row r="17" spans="2:4" x14ac:dyDescent="0.3">
      <c r="B17" s="105"/>
      <c r="C17" s="100" t="s">
        <v>22432</v>
      </c>
      <c r="D17" s="102">
        <f>D13*2</f>
        <v>1000000</v>
      </c>
    </row>
    <row r="19" spans="2:4" x14ac:dyDescent="0.3">
      <c r="B19" s="105" t="s">
        <v>22426</v>
      </c>
      <c r="C19" s="100" t="s">
        <v>22445</v>
      </c>
      <c r="D19" s="102">
        <f>SUMIF(Calculations!E:E,D2,Calculations!F:F)</f>
        <v>14578032</v>
      </c>
    </row>
    <row r="20" spans="2:4" x14ac:dyDescent="0.3">
      <c r="B20" s="105"/>
      <c r="C20" s="108" t="s">
        <v>22444</v>
      </c>
      <c r="D20" s="110">
        <f>D19/D3</f>
        <v>47025.909677419353</v>
      </c>
    </row>
    <row r="21" spans="2:4" x14ac:dyDescent="0.3">
      <c r="B21" s="105"/>
      <c r="C21" s="108" t="s">
        <v>22446</v>
      </c>
      <c r="D21" s="110">
        <f>SUMIF(Calculations!E:E,D2,Calculations!T:T)</f>
        <v>25242290.640000001</v>
      </c>
    </row>
    <row r="22" spans="2:4" x14ac:dyDescent="0.3">
      <c r="B22" s="105"/>
      <c r="C22" s="108" t="s">
        <v>22447</v>
      </c>
      <c r="D22" s="110">
        <f>D21/D3</f>
        <v>81426.744000000006</v>
      </c>
    </row>
    <row r="23" spans="2:4" x14ac:dyDescent="0.3">
      <c r="B23" s="105"/>
      <c r="C23" s="108" t="s">
        <v>22424</v>
      </c>
      <c r="D23" s="110">
        <f>SUMIF(Calculations!E:E,D2,Calculations!U:U)</f>
        <v>39820322.639999993</v>
      </c>
    </row>
    <row r="24" spans="2:4" x14ac:dyDescent="0.3">
      <c r="B24" s="105"/>
      <c r="C24" s="108" t="s">
        <v>22448</v>
      </c>
      <c r="D24" s="110">
        <f>D23/D3</f>
        <v>128452.65367741934</v>
      </c>
    </row>
    <row r="25" spans="2:4" x14ac:dyDescent="0.3">
      <c r="C25" s="1"/>
      <c r="D25" s="1"/>
    </row>
    <row r="26" spans="2:4" x14ac:dyDescent="0.3">
      <c r="B26" s="105" t="s">
        <v>22449</v>
      </c>
      <c r="C26" s="108" t="s">
        <v>22313</v>
      </c>
      <c r="D26" s="110">
        <f>SUMIF(Calculations!E:E,D2,Calculations!O:O)</f>
        <v>15110477.299999999</v>
      </c>
    </row>
    <row r="27" spans="2:4" x14ac:dyDescent="0.3">
      <c r="B27" s="105"/>
      <c r="C27" s="108" t="s">
        <v>22438</v>
      </c>
      <c r="D27" s="110">
        <f>D26/D3</f>
        <v>48743.47516129032</v>
      </c>
    </row>
    <row r="28" spans="2:4" x14ac:dyDescent="0.3">
      <c r="B28" s="105"/>
      <c r="C28" s="110" t="s">
        <v>22314</v>
      </c>
      <c r="D28" s="110">
        <f>SUMIF(Calculations!E:E,D2,Calculations!P:P)</f>
        <v>4411922.6999999993</v>
      </c>
    </row>
    <row r="29" spans="2:4" x14ac:dyDescent="0.3">
      <c r="B29" s="105"/>
      <c r="C29" s="110" t="s">
        <v>22439</v>
      </c>
      <c r="D29" s="110">
        <f>D28/D3</f>
        <v>14232.008709677417</v>
      </c>
    </row>
    <row r="30" spans="2:4" x14ac:dyDescent="0.3">
      <c r="B30" s="105"/>
      <c r="C30" s="110" t="s">
        <v>22315</v>
      </c>
      <c r="D30" s="110">
        <f>SUMIF(Calculations!E:E,D2,Calculations!Q:Q)</f>
        <v>3243271.4999999991</v>
      </c>
    </row>
    <row r="31" spans="2:4" x14ac:dyDescent="0.3">
      <c r="B31" s="105"/>
      <c r="C31" s="110" t="s">
        <v>22440</v>
      </c>
      <c r="D31" s="110">
        <f>D30/D3</f>
        <v>10462.166129032255</v>
      </c>
    </row>
    <row r="32" spans="2:4" x14ac:dyDescent="0.3">
      <c r="B32" s="105"/>
      <c r="C32" s="110" t="s">
        <v>22316</v>
      </c>
      <c r="D32" s="110">
        <f>SUMIF(Calculations!E:E,D2,Calculations!R:R)</f>
        <v>2405669.6399999992</v>
      </c>
    </row>
    <row r="33" spans="2:9" x14ac:dyDescent="0.3">
      <c r="B33" s="105"/>
      <c r="C33" s="110" t="s">
        <v>22441</v>
      </c>
      <c r="D33" s="110">
        <f>D32/D3</f>
        <v>7760.2246451612873</v>
      </c>
    </row>
    <row r="34" spans="2:9" x14ac:dyDescent="0.3">
      <c r="B34" s="105"/>
      <c r="C34" s="110" t="s">
        <v>22317</v>
      </c>
      <c r="D34" s="110">
        <f>SUMIF(Calculations!E:E,D2,Calculations!S:S)</f>
        <v>70949.5</v>
      </c>
    </row>
    <row r="35" spans="2:9" x14ac:dyDescent="0.3">
      <c r="B35" s="105"/>
      <c r="C35" s="110" t="s">
        <v>22442</v>
      </c>
      <c r="D35" s="110">
        <f>D34/D3</f>
        <v>228.86935483870968</v>
      </c>
    </row>
    <row r="37" spans="2:9" ht="18" x14ac:dyDescent="0.35">
      <c r="G37" s="112" t="s">
        <v>22421</v>
      </c>
      <c r="H37" s="112"/>
      <c r="I37" s="112"/>
    </row>
    <row r="38" spans="2:9" ht="18" x14ac:dyDescent="0.35">
      <c r="G38" s="111" t="s">
        <v>7</v>
      </c>
      <c r="H38" s="111"/>
      <c r="I38" s="111"/>
    </row>
  </sheetData>
  <mergeCells count="7">
    <mergeCell ref="B26:B35"/>
    <mergeCell ref="G37:I37"/>
    <mergeCell ref="G38:I38"/>
    <mergeCell ref="B9:B11"/>
    <mergeCell ref="B13:B17"/>
    <mergeCell ref="B19:B24"/>
    <mergeCell ref="B2:B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063ED29-8367-4159-9B8C-730A69438701}">
          <x14:formula1>
            <xm:f>benchmark_data!$A$2:$A$4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14"/>
  <sheetViews>
    <sheetView zoomScale="45" zoomScaleNormal="45" workbookViewId="0">
      <selection activeCell="AC43" sqref="AC43"/>
    </sheetView>
  </sheetViews>
  <sheetFormatPr defaultColWidth="10.796875" defaultRowHeight="15.6" x14ac:dyDescent="0.3"/>
  <cols>
    <col min="1" max="1" width="10.796875" style="28"/>
    <col min="2" max="2" width="14.296875" style="28" customWidth="1"/>
    <col min="3" max="3" width="20.5" style="28" bestFit="1" customWidth="1"/>
    <col min="4" max="4" width="18" style="28" bestFit="1" customWidth="1"/>
    <col min="5" max="16384" width="10.796875" style="28"/>
  </cols>
  <sheetData>
    <row r="2" spans="2:19" x14ac:dyDescent="0.3">
      <c r="B2" s="89" t="s">
        <v>22428</v>
      </c>
      <c r="C2" s="27" t="s">
        <v>22418</v>
      </c>
      <c r="D2" s="27" t="s">
        <v>22420</v>
      </c>
    </row>
    <row r="3" spans="2:19" x14ac:dyDescent="0.3">
      <c r="B3" s="89"/>
      <c r="C3" s="27" t="s">
        <v>22421</v>
      </c>
      <c r="D3" s="27" t="str">
        <f>VLOOKUP(D2,Calculations!A:E,5,FALSE)</f>
        <v>Account Executive III</v>
      </c>
    </row>
    <row r="5" spans="2:19" x14ac:dyDescent="0.3">
      <c r="B5" s="89" t="s">
        <v>22426</v>
      </c>
      <c r="C5" s="27" t="s">
        <v>22422</v>
      </c>
      <c r="D5" s="30">
        <f>VLOOKUP(D2,Calculations!A:F,6,FALSE)</f>
        <v>80760</v>
      </c>
    </row>
    <row r="6" spans="2:19" x14ac:dyDescent="0.3">
      <c r="B6" s="89"/>
      <c r="C6" s="27" t="s">
        <v>22423</v>
      </c>
      <c r="D6" s="30">
        <f>VLOOKUP(D2,Calculations!A:T,20,FALSE)</f>
        <v>146565.66999999998</v>
      </c>
    </row>
    <row r="7" spans="2:19" x14ac:dyDescent="0.3">
      <c r="B7" s="89"/>
      <c r="C7" s="27" t="s">
        <v>22424</v>
      </c>
      <c r="D7" s="38">
        <f>SUM(D5:D6)</f>
        <v>227325.66999999998</v>
      </c>
    </row>
    <row r="8" spans="2:19" x14ac:dyDescent="0.3">
      <c r="D8" s="44"/>
    </row>
    <row r="9" spans="2:19" x14ac:dyDescent="0.3">
      <c r="B9" s="90" t="s">
        <v>22427</v>
      </c>
      <c r="C9" s="27" t="s">
        <v>22425</v>
      </c>
      <c r="D9" s="30">
        <f>VLOOKUP(D3,benchmark_data!$A$1:$D$4,2,FALSE)</f>
        <v>85000</v>
      </c>
    </row>
    <row r="10" spans="2:19" x14ac:dyDescent="0.3">
      <c r="B10" s="90"/>
      <c r="C10" s="27" t="s">
        <v>22320</v>
      </c>
      <c r="D10" s="30">
        <f>VLOOKUP(D3,benchmark_data!$A$1:$D$4,3,FALSE)</f>
        <v>125000</v>
      </c>
    </row>
    <row r="11" spans="2:19" x14ac:dyDescent="0.3">
      <c r="B11" s="90"/>
      <c r="C11" s="27" t="s">
        <v>22321</v>
      </c>
      <c r="D11" s="38">
        <f>SUM(D9:D10)</f>
        <v>210000</v>
      </c>
    </row>
    <row r="13" spans="2:19" ht="25.8" x14ac:dyDescent="0.5">
      <c r="B13" s="91" t="str">
        <f>D2</f>
        <v>Bertie Turpey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</row>
    <row r="14" spans="2:19" ht="21" x14ac:dyDescent="0.4">
      <c r="B14" s="92" t="str">
        <f>D3</f>
        <v>Account Executive III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</sheetData>
  <mergeCells count="5">
    <mergeCell ref="B5:B7"/>
    <mergeCell ref="B9:B11"/>
    <mergeCell ref="B2:B3"/>
    <mergeCell ref="B13:S13"/>
    <mergeCell ref="B14:S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Calculations!$A$2:$A$1001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Q11" sqref="Q11"/>
    </sheetView>
  </sheetViews>
  <sheetFormatPr defaultColWidth="10.796875" defaultRowHeight="15.6" x14ac:dyDescent="0.3"/>
  <cols>
    <col min="1" max="1" width="18" style="28" bestFit="1" customWidth="1"/>
    <col min="2" max="2" width="13.69921875" style="28" bestFit="1" customWidth="1"/>
    <col min="3" max="3" width="14" style="28" bestFit="1" customWidth="1"/>
    <col min="4" max="4" width="7.296875" style="28" bestFit="1" customWidth="1"/>
    <col min="5" max="7" width="9.296875" style="28" bestFit="1" customWidth="1"/>
    <col min="8" max="8" width="6.69921875" style="28" bestFit="1" customWidth="1"/>
    <col min="9" max="9" width="10" style="28" bestFit="1" customWidth="1"/>
    <col min="10" max="10" width="10" style="28" customWidth="1"/>
    <col min="11" max="11" width="10.796875" style="28"/>
    <col min="12" max="12" width="29" style="28" bestFit="1" customWidth="1"/>
    <col min="13" max="16" width="16" style="28" bestFit="1" customWidth="1"/>
    <col min="17" max="17" width="18.296875" style="28" bestFit="1" customWidth="1"/>
    <col min="18" max="16384" width="10.796875" style="28"/>
  </cols>
  <sheetData>
    <row r="1" spans="1:17" ht="21" x14ac:dyDescent="0.4">
      <c r="A1" s="41" t="s">
        <v>22408</v>
      </c>
    </row>
    <row r="3" spans="1:17" x14ac:dyDescent="0.3">
      <c r="A3" s="13" t="s">
        <v>22409</v>
      </c>
    </row>
    <row r="4" spans="1:17" x14ac:dyDescent="0.3">
      <c r="A4" s="43" t="s">
        <v>22410</v>
      </c>
    </row>
    <row r="5" spans="1:17" x14ac:dyDescent="0.3">
      <c r="A5" s="13" t="s">
        <v>22411</v>
      </c>
    </row>
    <row r="6" spans="1:17" x14ac:dyDescent="0.3">
      <c r="A6" s="39" t="s">
        <v>22412</v>
      </c>
    </row>
    <row r="7" spans="1:17" x14ac:dyDescent="0.3">
      <c r="A7" s="39" t="s">
        <v>22413</v>
      </c>
    </row>
    <row r="11" spans="1:17" x14ac:dyDescent="0.3">
      <c r="A11" s="27" t="s">
        <v>22405</v>
      </c>
      <c r="B11" s="23">
        <v>0.3</v>
      </c>
      <c r="M11" s="40">
        <v>2018</v>
      </c>
      <c r="N11" s="40" t="s">
        <v>22414</v>
      </c>
      <c r="O11" s="40" t="s">
        <v>22415</v>
      </c>
      <c r="P11" s="40" t="s">
        <v>22416</v>
      </c>
      <c r="Q11" s="40"/>
    </row>
    <row r="12" spans="1:17" x14ac:dyDescent="0.3">
      <c r="A12" s="27" t="s">
        <v>22406</v>
      </c>
      <c r="B12" s="23">
        <v>0.05</v>
      </c>
      <c r="L12" s="27" t="s">
        <v>22393</v>
      </c>
      <c r="M12" s="18">
        <f>COUNTA(Calculations!B2:B1001)</f>
        <v>1000</v>
      </c>
      <c r="N12" s="45">
        <f>M12</f>
        <v>1000</v>
      </c>
      <c r="O12" s="45">
        <f>M12</f>
        <v>1000</v>
      </c>
      <c r="P12" s="45">
        <f>SUM(J16:J18)</f>
        <v>1200</v>
      </c>
      <c r="Q12" s="46"/>
    </row>
    <row r="13" spans="1:17" x14ac:dyDescent="0.3">
      <c r="O13" s="33"/>
      <c r="P13" s="33"/>
      <c r="Q13" s="33"/>
    </row>
    <row r="14" spans="1:17" x14ac:dyDescent="0.3">
      <c r="A14" s="93" t="s">
        <v>22404</v>
      </c>
      <c r="B14" s="93"/>
      <c r="C14" s="93"/>
      <c r="D14" s="93"/>
      <c r="E14" s="93"/>
      <c r="F14" s="93"/>
      <c r="G14" s="93"/>
      <c r="H14" s="93"/>
      <c r="I14" s="93"/>
      <c r="J14" s="93"/>
      <c r="L14" s="27" t="s">
        <v>22381</v>
      </c>
      <c r="M14" s="19">
        <f>SUM(Calculations!H2:H1001)</f>
        <v>699144198</v>
      </c>
      <c r="N14" s="30">
        <f>M14*(1+B11)</f>
        <v>908887457.39999998</v>
      </c>
      <c r="O14" s="30">
        <f>M14*(1+(O22/M22-1))</f>
        <v>766529418.59042752</v>
      </c>
      <c r="P14" s="30">
        <f>P12*P19</f>
        <v>838973037.60000002</v>
      </c>
      <c r="Q14" s="35"/>
    </row>
    <row r="15" spans="1:17" x14ac:dyDescent="0.3">
      <c r="A15" s="27" t="s">
        <v>22310</v>
      </c>
      <c r="B15" s="27" t="s">
        <v>22311</v>
      </c>
      <c r="C15" s="27" t="s">
        <v>22312</v>
      </c>
      <c r="D15" s="27" t="s">
        <v>22313</v>
      </c>
      <c r="E15" s="27" t="s">
        <v>22314</v>
      </c>
      <c r="F15" s="27" t="s">
        <v>22315</v>
      </c>
      <c r="G15" s="27" t="s">
        <v>22316</v>
      </c>
      <c r="H15" s="27" t="s">
        <v>22317</v>
      </c>
      <c r="I15" s="27" t="s">
        <v>22318</v>
      </c>
      <c r="J15" s="27" t="s">
        <v>22407</v>
      </c>
      <c r="L15" s="27" t="s">
        <v>22382</v>
      </c>
      <c r="M15" s="19">
        <f>SUM(Calculations!I2:I1001)</f>
        <v>621050000</v>
      </c>
      <c r="N15" s="30">
        <f>SUMPRODUCT(J22:J24,I16:I18)</f>
        <v>703700000</v>
      </c>
      <c r="O15" s="38">
        <f>M15</f>
        <v>621050000</v>
      </c>
      <c r="P15" s="38">
        <f>SUMPRODUCT(J16:J18,I22:I24)</f>
        <v>740000000</v>
      </c>
      <c r="Q15" s="35"/>
    </row>
    <row r="16" spans="1:17" x14ac:dyDescent="0.3">
      <c r="A16" s="27" t="s">
        <v>7</v>
      </c>
      <c r="B16" s="22">
        <v>30000</v>
      </c>
      <c r="C16" s="22">
        <v>65000</v>
      </c>
      <c r="D16" s="23">
        <v>0.12</v>
      </c>
      <c r="E16" s="23">
        <v>0.17</v>
      </c>
      <c r="F16" s="23">
        <v>0.2</v>
      </c>
      <c r="G16" s="23">
        <v>0.22</v>
      </c>
      <c r="H16" s="23">
        <v>0.1</v>
      </c>
      <c r="I16" s="22">
        <v>600000</v>
      </c>
      <c r="J16" s="25">
        <v>400</v>
      </c>
      <c r="L16" s="27" t="s">
        <v>22402</v>
      </c>
      <c r="M16" s="20">
        <f>M14/M15</f>
        <v>1.1257454279043555</v>
      </c>
      <c r="N16" s="31">
        <f>N14/N15</f>
        <v>1.2915837109563735</v>
      </c>
      <c r="O16" s="31">
        <f>O14/O15</f>
        <v>1.2342475140333748</v>
      </c>
      <c r="P16" s="31">
        <f>P14/P15</f>
        <v>1.1337473481081082</v>
      </c>
      <c r="Q16" s="48"/>
    </row>
    <row r="17" spans="1:18" x14ac:dyDescent="0.3">
      <c r="A17" s="27" t="s">
        <v>29</v>
      </c>
      <c r="B17" s="22">
        <v>50000</v>
      </c>
      <c r="C17" s="22">
        <v>80000</v>
      </c>
      <c r="D17" s="23">
        <v>0.15</v>
      </c>
      <c r="E17" s="23">
        <v>0.18</v>
      </c>
      <c r="F17" s="23">
        <v>0.25</v>
      </c>
      <c r="G17" s="23">
        <v>0.3</v>
      </c>
      <c r="H17" s="23">
        <v>0.13</v>
      </c>
      <c r="I17" s="22">
        <v>700000</v>
      </c>
      <c r="J17" s="25">
        <v>400</v>
      </c>
      <c r="L17" s="27" t="s">
        <v>22384</v>
      </c>
      <c r="M17" s="18">
        <f>SUM(Calculations!G2:G1001)</f>
        <v>20000</v>
      </c>
      <c r="N17" s="29">
        <f>N14/N18</f>
        <v>25999.999999999996</v>
      </c>
      <c r="O17" s="45">
        <f>M17</f>
        <v>20000</v>
      </c>
      <c r="P17" s="29">
        <f>P14/P18</f>
        <v>24000</v>
      </c>
      <c r="Q17" s="46"/>
    </row>
    <row r="18" spans="1:18" x14ac:dyDescent="0.3">
      <c r="A18" s="27" t="s">
        <v>10</v>
      </c>
      <c r="B18" s="22">
        <v>75000</v>
      </c>
      <c r="C18" s="22">
        <v>125000</v>
      </c>
      <c r="D18" s="23">
        <v>0.15</v>
      </c>
      <c r="E18" s="23">
        <v>0.22</v>
      </c>
      <c r="F18" s="23">
        <v>0.25</v>
      </c>
      <c r="G18" s="23">
        <v>0.33</v>
      </c>
      <c r="H18" s="23">
        <v>0.15</v>
      </c>
      <c r="I18" s="22">
        <v>800000</v>
      </c>
      <c r="J18" s="25">
        <v>400</v>
      </c>
      <c r="L18" s="27" t="s">
        <v>22385</v>
      </c>
      <c r="M18" s="19">
        <f>M14/M17</f>
        <v>34957.209900000002</v>
      </c>
      <c r="N18" s="38">
        <f>M18</f>
        <v>34957.209900000002</v>
      </c>
      <c r="O18" s="30">
        <f>O14/O17</f>
        <v>38326.470929521376</v>
      </c>
      <c r="P18" s="38">
        <f>M18</f>
        <v>34957.209900000002</v>
      </c>
      <c r="Q18" s="35"/>
    </row>
    <row r="19" spans="1:18" x14ac:dyDescent="0.3">
      <c r="L19" s="27" t="s">
        <v>22386</v>
      </c>
      <c r="M19" s="19">
        <f>M14/M12</f>
        <v>699144.19799999997</v>
      </c>
      <c r="N19" s="30">
        <f>N14/N12</f>
        <v>908887.45739999996</v>
      </c>
      <c r="O19" s="30">
        <f>O14/O12</f>
        <v>766529.41859042749</v>
      </c>
      <c r="P19" s="38">
        <f>M19</f>
        <v>699144.19799999997</v>
      </c>
      <c r="Q19" s="35"/>
    </row>
    <row r="20" spans="1:18" x14ac:dyDescent="0.3">
      <c r="A20" s="93" t="s">
        <v>22403</v>
      </c>
      <c r="B20" s="93"/>
      <c r="C20" s="93"/>
      <c r="D20" s="93"/>
      <c r="E20" s="93"/>
      <c r="F20" s="93"/>
      <c r="G20" s="93"/>
      <c r="H20" s="93"/>
      <c r="I20" s="93"/>
      <c r="J20" s="42"/>
      <c r="O20" s="33"/>
      <c r="P20" s="33"/>
      <c r="Q20" s="33"/>
    </row>
    <row r="21" spans="1:18" x14ac:dyDescent="0.3">
      <c r="A21" s="27" t="s">
        <v>22310</v>
      </c>
      <c r="B21" s="27" t="s">
        <v>22311</v>
      </c>
      <c r="C21" s="27" t="s">
        <v>22312</v>
      </c>
      <c r="D21" s="27" t="s">
        <v>22313</v>
      </c>
      <c r="E21" s="27" t="s">
        <v>22314</v>
      </c>
      <c r="F21" s="27" t="s">
        <v>22315</v>
      </c>
      <c r="G21" s="27" t="s">
        <v>22316</v>
      </c>
      <c r="H21" s="27" t="s">
        <v>22317</v>
      </c>
      <c r="I21" s="27" t="s">
        <v>22318</v>
      </c>
      <c r="J21" s="27" t="s">
        <v>22407</v>
      </c>
      <c r="L21" s="27" t="s">
        <v>22387</v>
      </c>
      <c r="M21" s="19">
        <f>SUM(Calculations!F2:F1001)</f>
        <v>72011493</v>
      </c>
      <c r="N21" s="38">
        <f>M21</f>
        <v>72011493</v>
      </c>
      <c r="O21" s="30">
        <f>M21*(1+B12)</f>
        <v>75612067.650000006</v>
      </c>
      <c r="P21" s="38">
        <f>(M21/M12)*P12</f>
        <v>86413791.600000009</v>
      </c>
      <c r="Q21" s="35"/>
    </row>
    <row r="22" spans="1:18" x14ac:dyDescent="0.3">
      <c r="A22" s="27" t="s">
        <v>7</v>
      </c>
      <c r="B22" s="19">
        <v>30000</v>
      </c>
      <c r="C22" s="19">
        <v>65000</v>
      </c>
      <c r="D22" s="24">
        <v>0.1</v>
      </c>
      <c r="E22" s="24">
        <v>0.15</v>
      </c>
      <c r="F22" s="24">
        <v>0.18</v>
      </c>
      <c r="G22" s="24">
        <v>0.22</v>
      </c>
      <c r="H22" s="24">
        <v>0.1</v>
      </c>
      <c r="I22" s="19">
        <v>500000</v>
      </c>
      <c r="J22" s="18">
        <f>COUNTIF(Calculations!E:E,'2018_commission_structure '!A22)</f>
        <v>310</v>
      </c>
      <c r="L22" s="27" t="s">
        <v>22388</v>
      </c>
      <c r="M22" s="19">
        <f>SUM(Calculations!T2:T1001)</f>
        <v>97382112.189999864</v>
      </c>
      <c r="N22" s="30">
        <f>N23*N17</f>
        <v>126596745.84699981</v>
      </c>
      <c r="O22" s="30">
        <f>SUM(Calculations!AA:AA)</f>
        <v>106768037.34000003</v>
      </c>
      <c r="P22" s="30">
        <f>P23*P17</f>
        <v>116858534.62799983</v>
      </c>
      <c r="Q22" s="35"/>
    </row>
    <row r="23" spans="1:18" x14ac:dyDescent="0.3">
      <c r="A23" s="27" t="s">
        <v>29</v>
      </c>
      <c r="B23" s="19">
        <v>50000</v>
      </c>
      <c r="C23" s="19">
        <v>80000</v>
      </c>
      <c r="D23" s="24">
        <v>0.13</v>
      </c>
      <c r="E23" s="24">
        <v>0.17</v>
      </c>
      <c r="F23" s="24">
        <v>0.21</v>
      </c>
      <c r="G23" s="24">
        <v>0.26</v>
      </c>
      <c r="H23" s="24">
        <v>0.13</v>
      </c>
      <c r="I23" s="19">
        <v>600000</v>
      </c>
      <c r="J23" s="18">
        <f>COUNTIF(Calculations!E:E,'2018_commission_structure '!A23)</f>
        <v>343</v>
      </c>
      <c r="L23" s="27" t="s">
        <v>22389</v>
      </c>
      <c r="M23" s="19">
        <f>M22/M17</f>
        <v>4869.1056094999931</v>
      </c>
      <c r="N23" s="38">
        <f>M23</f>
        <v>4869.1056094999931</v>
      </c>
      <c r="O23" s="30">
        <f>O22/O17</f>
        <v>5338.4018670000014</v>
      </c>
      <c r="P23" s="38">
        <f>M23</f>
        <v>4869.1056094999931</v>
      </c>
      <c r="Q23" s="35"/>
    </row>
    <row r="24" spans="1:18" x14ac:dyDescent="0.3">
      <c r="A24" s="27" t="s">
        <v>10</v>
      </c>
      <c r="B24" s="19">
        <v>75000</v>
      </c>
      <c r="C24" s="19">
        <v>125000</v>
      </c>
      <c r="D24" s="24">
        <v>0.15</v>
      </c>
      <c r="E24" s="24">
        <v>0.19</v>
      </c>
      <c r="F24" s="24">
        <v>0.23</v>
      </c>
      <c r="G24" s="24">
        <v>0.3</v>
      </c>
      <c r="H24" s="24">
        <v>0.15</v>
      </c>
      <c r="I24" s="19">
        <v>750000</v>
      </c>
      <c r="J24" s="18">
        <f>COUNTIF(Calculations!E:E,'2018_commission_structure '!A24)</f>
        <v>347</v>
      </c>
      <c r="L24" s="27" t="s">
        <v>22390</v>
      </c>
      <c r="M24" s="21">
        <f>SUM(M21:M22)</f>
        <v>169393605.18999988</v>
      </c>
      <c r="N24" s="38">
        <f>SUM(N21:N22)</f>
        <v>198608238.84699982</v>
      </c>
      <c r="O24" s="38">
        <f>SUM(O21:O22)</f>
        <v>182380104.99000004</v>
      </c>
      <c r="P24" s="38">
        <f>SUM(P21:P22)</f>
        <v>203272326.22799984</v>
      </c>
      <c r="Q24" s="47"/>
    </row>
    <row r="25" spans="1:18" x14ac:dyDescent="0.3">
      <c r="O25" s="33"/>
      <c r="P25" s="33"/>
      <c r="Q25" s="33"/>
    </row>
    <row r="26" spans="1:18" x14ac:dyDescent="0.3">
      <c r="L26" s="27" t="s">
        <v>22391</v>
      </c>
      <c r="M26" s="21">
        <f>M14-M24</f>
        <v>529750592.81000012</v>
      </c>
      <c r="N26" s="38">
        <f>N14-N24</f>
        <v>710279218.55300021</v>
      </c>
      <c r="O26" s="38">
        <f>O14-O24</f>
        <v>584149313.60042751</v>
      </c>
      <c r="P26" s="38">
        <f>P14-P24</f>
        <v>635700711.37200022</v>
      </c>
      <c r="Q26" s="33"/>
    </row>
    <row r="27" spans="1:18" x14ac:dyDescent="0.3">
      <c r="L27" s="27" t="s">
        <v>22392</v>
      </c>
      <c r="M27" s="19">
        <f>M26/M12</f>
        <v>529750.59281000018</v>
      </c>
      <c r="N27" s="30">
        <f>N26/N12</f>
        <v>710279.21855300025</v>
      </c>
      <c r="O27" s="30">
        <f>O26/O12</f>
        <v>584149.31360042747</v>
      </c>
      <c r="P27" s="30">
        <f>P26/P12</f>
        <v>529750.59281000018</v>
      </c>
      <c r="Q27" s="33"/>
    </row>
    <row r="28" spans="1:18" x14ac:dyDescent="0.3">
      <c r="O28" s="33"/>
      <c r="P28" s="33"/>
      <c r="Q28" s="33"/>
    </row>
    <row r="29" spans="1:18" x14ac:dyDescent="0.3">
      <c r="N29" s="44"/>
      <c r="O29" s="47"/>
      <c r="P29" s="47"/>
      <c r="Q29" s="49"/>
      <c r="R29" s="39"/>
    </row>
  </sheetData>
  <mergeCells count="2">
    <mergeCell ref="A14:J14"/>
    <mergeCell ref="A20:I20"/>
  </mergeCells>
  <dataValidations count="3">
    <dataValidation type="decimal" allowBlank="1" showInputMessage="1" showErrorMessage="1" sqref="B12" xr:uid="{00000000-0002-0000-0500-000000000000}">
      <formula1>0</formula1>
      <formula2>0.2</formula2>
    </dataValidation>
    <dataValidation type="decimal" allowBlank="1" showInputMessage="1" showErrorMessage="1" sqref="D16:H18" xr:uid="{00000000-0002-0000-0500-000001000000}">
      <formula1>0</formula1>
      <formula2>0.5</formula2>
    </dataValidation>
    <dataValidation type="decimal" allowBlank="1" showInputMessage="1" showErrorMessage="1" sqref="B11" xr:uid="{00000000-0002-0000-0500-000002000000}">
      <formula1>0</formula1>
      <formula2>1</formula2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5"/>
  <sheetViews>
    <sheetView workbookViewId="0">
      <selection activeCell="Q2" sqref="Q2"/>
    </sheetView>
  </sheetViews>
  <sheetFormatPr defaultColWidth="10.796875" defaultRowHeight="15.6" x14ac:dyDescent="0.3"/>
  <cols>
    <col min="1" max="1" width="18" style="28" bestFit="1" customWidth="1"/>
    <col min="2" max="2" width="13.69921875" style="28" bestFit="1" customWidth="1"/>
    <col min="3" max="3" width="14" style="28" bestFit="1" customWidth="1"/>
    <col min="4" max="4" width="7.296875" style="28" bestFit="1" customWidth="1"/>
    <col min="5" max="7" width="9.296875" style="28" bestFit="1" customWidth="1"/>
    <col min="8" max="8" width="6.69921875" style="28" bestFit="1" customWidth="1"/>
    <col min="9" max="9" width="10" style="28" bestFit="1" customWidth="1"/>
    <col min="10" max="10" width="10" style="28" customWidth="1"/>
    <col min="11" max="11" width="10.796875" style="28"/>
    <col min="12" max="12" width="29" style="28" bestFit="1" customWidth="1"/>
    <col min="13" max="13" width="16" style="28" bestFit="1" customWidth="1"/>
    <col min="14" max="16384" width="10.796875" style="28"/>
  </cols>
  <sheetData>
    <row r="1" spans="1:13" x14ac:dyDescent="0.3">
      <c r="A1" s="27" t="s">
        <v>22405</v>
      </c>
      <c r="B1" s="23">
        <v>0.3</v>
      </c>
      <c r="M1" s="40">
        <v>2018</v>
      </c>
    </row>
    <row r="2" spans="1:13" x14ac:dyDescent="0.3">
      <c r="A2" s="27" t="s">
        <v>22406</v>
      </c>
      <c r="B2" s="23">
        <v>0.05</v>
      </c>
      <c r="L2" s="27" t="s">
        <v>22393</v>
      </c>
      <c r="M2" s="18">
        <f>COUNTA(Calculations!B2:B1001)</f>
        <v>1000</v>
      </c>
    </row>
    <row r="4" spans="1:13" x14ac:dyDescent="0.3">
      <c r="A4" s="94" t="s">
        <v>22404</v>
      </c>
      <c r="B4" s="95"/>
      <c r="C4" s="95"/>
      <c r="D4" s="95"/>
      <c r="E4" s="95"/>
      <c r="F4" s="95"/>
      <c r="G4" s="95"/>
      <c r="H4" s="95"/>
      <c r="I4" s="95"/>
      <c r="J4" s="96"/>
      <c r="L4" s="27" t="s">
        <v>22381</v>
      </c>
      <c r="M4" s="19">
        <f>SUM(Calculations!H2:H1001)</f>
        <v>699144198</v>
      </c>
    </row>
    <row r="5" spans="1:13" x14ac:dyDescent="0.3">
      <c r="A5" s="27" t="s">
        <v>22310</v>
      </c>
      <c r="B5" s="27" t="s">
        <v>22311</v>
      </c>
      <c r="C5" s="27" t="s">
        <v>22312</v>
      </c>
      <c r="D5" s="27" t="s">
        <v>22313</v>
      </c>
      <c r="E5" s="27" t="s">
        <v>22314</v>
      </c>
      <c r="F5" s="27" t="s">
        <v>22315</v>
      </c>
      <c r="G5" s="27" t="s">
        <v>22316</v>
      </c>
      <c r="H5" s="27" t="s">
        <v>22317</v>
      </c>
      <c r="I5" s="27" t="s">
        <v>22318</v>
      </c>
      <c r="J5" s="27" t="s">
        <v>22407</v>
      </c>
      <c r="L5" s="27" t="s">
        <v>22382</v>
      </c>
      <c r="M5" s="19">
        <f>SUM(Calculations!I2:I1001)</f>
        <v>621050000</v>
      </c>
    </row>
    <row r="6" spans="1:13" x14ac:dyDescent="0.3">
      <c r="A6" s="27" t="s">
        <v>7</v>
      </c>
      <c r="B6" s="22">
        <v>30000</v>
      </c>
      <c r="C6" s="22">
        <v>65000</v>
      </c>
      <c r="D6" s="23">
        <v>0.1</v>
      </c>
      <c r="E6" s="23">
        <v>0.15</v>
      </c>
      <c r="F6" s="23">
        <v>0.18</v>
      </c>
      <c r="G6" s="23">
        <v>0.22</v>
      </c>
      <c r="H6" s="23">
        <v>0.1</v>
      </c>
      <c r="I6" s="22">
        <v>500000</v>
      </c>
      <c r="J6" s="25">
        <v>310</v>
      </c>
      <c r="L6" s="27" t="s">
        <v>22402</v>
      </c>
      <c r="M6" s="20">
        <f>M4/M5</f>
        <v>1.1257454279043555</v>
      </c>
    </row>
    <row r="7" spans="1:13" x14ac:dyDescent="0.3">
      <c r="A7" s="27" t="s">
        <v>29</v>
      </c>
      <c r="B7" s="22">
        <v>50000</v>
      </c>
      <c r="C7" s="22">
        <v>80000</v>
      </c>
      <c r="D7" s="23">
        <v>0.13</v>
      </c>
      <c r="E7" s="23">
        <v>0.17</v>
      </c>
      <c r="F7" s="23">
        <v>0.21</v>
      </c>
      <c r="G7" s="23">
        <v>0.26</v>
      </c>
      <c r="H7" s="23">
        <v>0.13</v>
      </c>
      <c r="I7" s="22">
        <v>600000</v>
      </c>
      <c r="J7" s="25">
        <v>343</v>
      </c>
      <c r="L7" s="27" t="s">
        <v>22384</v>
      </c>
      <c r="M7" s="18">
        <f>SUM(Calculations!G2:G1001)</f>
        <v>20000</v>
      </c>
    </row>
    <row r="8" spans="1:13" x14ac:dyDescent="0.3">
      <c r="A8" s="27" t="s">
        <v>10</v>
      </c>
      <c r="B8" s="22">
        <v>75000</v>
      </c>
      <c r="C8" s="22">
        <v>125000</v>
      </c>
      <c r="D8" s="23">
        <v>0.15</v>
      </c>
      <c r="E8" s="23">
        <v>0.19</v>
      </c>
      <c r="F8" s="23">
        <v>0.23</v>
      </c>
      <c r="G8" s="23">
        <v>0.3</v>
      </c>
      <c r="H8" s="23">
        <v>0.15</v>
      </c>
      <c r="I8" s="22">
        <v>750000</v>
      </c>
      <c r="J8" s="25">
        <v>347</v>
      </c>
      <c r="L8" s="27" t="s">
        <v>22385</v>
      </c>
      <c r="M8" s="19">
        <f>M4/M7</f>
        <v>34957.209900000002</v>
      </c>
    </row>
    <row r="9" spans="1:13" x14ac:dyDescent="0.3">
      <c r="L9" s="27" t="s">
        <v>22386</v>
      </c>
      <c r="M9" s="19">
        <f>M4/M2</f>
        <v>699144.19799999997</v>
      </c>
    </row>
    <row r="10" spans="1:13" x14ac:dyDescent="0.3">
      <c r="A10" s="94" t="s">
        <v>22403</v>
      </c>
      <c r="B10" s="95"/>
      <c r="C10" s="95"/>
      <c r="D10" s="95"/>
      <c r="E10" s="95"/>
      <c r="F10" s="95"/>
      <c r="G10" s="95"/>
      <c r="H10" s="95"/>
      <c r="I10" s="95"/>
      <c r="J10" s="96"/>
    </row>
    <row r="11" spans="1:13" x14ac:dyDescent="0.3">
      <c r="A11" s="27" t="s">
        <v>22310</v>
      </c>
      <c r="B11" s="27" t="s">
        <v>22311</v>
      </c>
      <c r="C11" s="27" t="s">
        <v>22312</v>
      </c>
      <c r="D11" s="27" t="s">
        <v>22313</v>
      </c>
      <c r="E11" s="27" t="s">
        <v>22314</v>
      </c>
      <c r="F11" s="27" t="s">
        <v>22315</v>
      </c>
      <c r="G11" s="27" t="s">
        <v>22316</v>
      </c>
      <c r="H11" s="27" t="s">
        <v>22317</v>
      </c>
      <c r="I11" s="27" t="s">
        <v>22318</v>
      </c>
      <c r="J11" s="27" t="s">
        <v>22407</v>
      </c>
      <c r="L11" s="34" t="s">
        <v>22387</v>
      </c>
      <c r="M11" s="19">
        <f>SUM(Calculations!F2:F1001)</f>
        <v>72011493</v>
      </c>
    </row>
    <row r="12" spans="1:13" x14ac:dyDescent="0.3">
      <c r="A12" s="27" t="s">
        <v>7</v>
      </c>
      <c r="B12" s="19">
        <v>30000</v>
      </c>
      <c r="C12" s="19">
        <v>65000</v>
      </c>
      <c r="D12" s="24">
        <v>0.1</v>
      </c>
      <c r="E12" s="24">
        <v>0.15</v>
      </c>
      <c r="F12" s="24">
        <v>0.18</v>
      </c>
      <c r="G12" s="24">
        <v>0.22</v>
      </c>
      <c r="H12" s="24">
        <v>0.1</v>
      </c>
      <c r="I12" s="19">
        <v>500000</v>
      </c>
      <c r="J12" s="18">
        <v>310</v>
      </c>
      <c r="L12" s="34" t="s">
        <v>22388</v>
      </c>
      <c r="M12" s="19">
        <f>SUM(Calculations!T2:T1001)</f>
        <v>97382112.189999864</v>
      </c>
    </row>
    <row r="13" spans="1:13" x14ac:dyDescent="0.3">
      <c r="A13" s="27" t="s">
        <v>29</v>
      </c>
      <c r="B13" s="19">
        <v>50000</v>
      </c>
      <c r="C13" s="19">
        <v>80000</v>
      </c>
      <c r="D13" s="24">
        <v>0.13</v>
      </c>
      <c r="E13" s="24">
        <v>0.17</v>
      </c>
      <c r="F13" s="24">
        <v>0.21</v>
      </c>
      <c r="G13" s="24">
        <v>0.26</v>
      </c>
      <c r="H13" s="24">
        <v>0.13</v>
      </c>
      <c r="I13" s="19">
        <v>600000</v>
      </c>
      <c r="J13" s="18">
        <v>343</v>
      </c>
      <c r="L13" s="34" t="s">
        <v>22389</v>
      </c>
      <c r="M13" s="19">
        <f>M12/M7</f>
        <v>4869.1056094999931</v>
      </c>
    </row>
    <row r="14" spans="1:13" x14ac:dyDescent="0.3">
      <c r="A14" s="27" t="s">
        <v>10</v>
      </c>
      <c r="B14" s="19">
        <v>75000</v>
      </c>
      <c r="C14" s="19">
        <v>125000</v>
      </c>
      <c r="D14" s="24">
        <v>0.15</v>
      </c>
      <c r="E14" s="24">
        <v>0.19</v>
      </c>
      <c r="F14" s="24">
        <v>0.23</v>
      </c>
      <c r="G14" s="24">
        <v>0.3</v>
      </c>
      <c r="H14" s="24">
        <v>0.15</v>
      </c>
      <c r="I14" s="19">
        <v>750000</v>
      </c>
      <c r="J14" s="18">
        <v>347</v>
      </c>
      <c r="L14" s="34" t="s">
        <v>22390</v>
      </c>
      <c r="M14" s="21">
        <f>SUM(M11:M12)</f>
        <v>169393605.18999988</v>
      </c>
    </row>
    <row r="16" spans="1:13" x14ac:dyDescent="0.3">
      <c r="L16" s="34" t="s">
        <v>22391</v>
      </c>
      <c r="M16" s="21">
        <f>M4-M14</f>
        <v>529750592.81000012</v>
      </c>
    </row>
    <row r="17" spans="1:13" x14ac:dyDescent="0.3">
      <c r="L17" s="27" t="s">
        <v>22392</v>
      </c>
      <c r="M17" s="19">
        <f>M16/M2</f>
        <v>529750.59281000018</v>
      </c>
    </row>
    <row r="19" spans="1:13" x14ac:dyDescent="0.3">
      <c r="A19" s="97"/>
      <c r="B19" s="97"/>
      <c r="C19" s="97"/>
      <c r="D19" s="97"/>
      <c r="E19" s="97"/>
      <c r="F19" s="97"/>
      <c r="G19" s="97"/>
      <c r="H19" s="97"/>
      <c r="I19" s="97"/>
      <c r="J19" s="32"/>
      <c r="K19" s="33"/>
    </row>
    <row r="20" spans="1:13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</row>
    <row r="21" spans="1:13" x14ac:dyDescent="0.3">
      <c r="A21" s="33"/>
      <c r="B21" s="35"/>
      <c r="C21" s="35"/>
      <c r="D21" s="36"/>
      <c r="E21" s="36"/>
      <c r="F21" s="36"/>
      <c r="G21" s="36"/>
      <c r="H21" s="36"/>
      <c r="I21" s="35"/>
      <c r="J21" s="37"/>
      <c r="K21" s="33"/>
    </row>
    <row r="22" spans="1:13" x14ac:dyDescent="0.3">
      <c r="A22" s="33"/>
      <c r="B22" s="35"/>
      <c r="C22" s="35"/>
      <c r="D22" s="36"/>
      <c r="E22" s="36"/>
      <c r="F22" s="36"/>
      <c r="G22" s="36"/>
      <c r="H22" s="36"/>
      <c r="I22" s="35"/>
      <c r="J22" s="37"/>
      <c r="K22" s="33"/>
    </row>
    <row r="23" spans="1:13" x14ac:dyDescent="0.3">
      <c r="A23" s="33"/>
      <c r="B23" s="35"/>
      <c r="C23" s="35"/>
      <c r="D23" s="36"/>
      <c r="E23" s="36"/>
      <c r="F23" s="36"/>
      <c r="G23" s="36"/>
      <c r="H23" s="36"/>
      <c r="I23" s="35"/>
      <c r="J23" s="37"/>
      <c r="K23" s="33"/>
    </row>
    <row r="24" spans="1:13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3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</sheetData>
  <mergeCells count="3">
    <mergeCell ref="A4:J4"/>
    <mergeCell ref="A19:I19"/>
    <mergeCell ref="A10:J10"/>
  </mergeCells>
  <dataValidations count="1">
    <dataValidation type="decimal" allowBlank="1" showInputMessage="1" showErrorMessage="1" sqref="D12:H14 D6:H8" xr:uid="{00000000-0002-0000-0600-000000000000}">
      <formula1>0</formula1>
      <formula2>0.5</formula2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9"/>
  <sheetViews>
    <sheetView workbookViewId="0">
      <selection activeCell="F6" sqref="F6"/>
    </sheetView>
  </sheetViews>
  <sheetFormatPr defaultColWidth="11.19921875" defaultRowHeight="15.6" x14ac:dyDescent="0.3"/>
  <cols>
    <col min="1" max="1" width="19.296875" bestFit="1" customWidth="1"/>
    <col min="2" max="2" width="14.19921875" bestFit="1" customWidth="1"/>
    <col min="3" max="3" width="13.5" bestFit="1" customWidth="1"/>
    <col min="4" max="4" width="25" bestFit="1" customWidth="1"/>
    <col min="5" max="5" width="22.5" bestFit="1" customWidth="1"/>
    <col min="6" max="6" width="16" bestFit="1" customWidth="1"/>
    <col min="7" max="7" width="15" bestFit="1" customWidth="1"/>
  </cols>
  <sheetData>
    <row r="3" spans="1:7" x14ac:dyDescent="0.3">
      <c r="A3" t="s">
        <v>22395</v>
      </c>
      <c r="B3" t="s">
        <v>22396</v>
      </c>
      <c r="C3" t="s">
        <v>22397</v>
      </c>
      <c r="D3" t="s">
        <v>22398</v>
      </c>
      <c r="E3" t="s">
        <v>22399</v>
      </c>
      <c r="F3" t="s">
        <v>22400</v>
      </c>
      <c r="G3" t="s">
        <v>22401</v>
      </c>
    </row>
    <row r="4" spans="1:7" x14ac:dyDescent="0.3">
      <c r="A4" s="16">
        <v>1000</v>
      </c>
      <c r="B4" s="6">
        <v>699144198</v>
      </c>
      <c r="C4" s="6">
        <v>621050000</v>
      </c>
      <c r="D4" s="16">
        <v>20000</v>
      </c>
      <c r="E4" s="6">
        <v>97382112.189999864</v>
      </c>
      <c r="F4" s="6">
        <v>169393605.18999979</v>
      </c>
      <c r="G4" s="6">
        <v>72011493</v>
      </c>
    </row>
    <row r="5" spans="1:7" x14ac:dyDescent="0.3">
      <c r="C5" s="14">
        <f>GETPIVOTDATA("Sum of revenue",$A$3)/GETPIVOTDATA("Count of employee_id",$A$3)</f>
        <v>699144.19799999997</v>
      </c>
    </row>
    <row r="6" spans="1:7" x14ac:dyDescent="0.3">
      <c r="F6">
        <f>GETPIVOTDATA("Sum of total_commission",$A$3)/GETPIVOTDATA("Sum of number_of_accounts",$A$3)</f>
        <v>4869.1056094999931</v>
      </c>
    </row>
    <row r="7" spans="1:7" x14ac:dyDescent="0.3">
      <c r="F7" s="2">
        <f>GETPIVOTDATA("Sum of revenue",$A$3)-GETPIVOTDATA("Sum of total_pay",$A$3)</f>
        <v>529750592.81000018</v>
      </c>
    </row>
    <row r="8" spans="1:7" x14ac:dyDescent="0.3">
      <c r="B8">
        <f>GETPIVOTDATA("Sum of revenue",$A$3)/GETPIVOTDATA("Sum of number_of_accounts",$A$3)</f>
        <v>34957.209900000002</v>
      </c>
      <c r="F8" s="14">
        <f>F7/GETPIVOTDATA("Count of employee_id",$A$3)</f>
        <v>529750.59281000018</v>
      </c>
    </row>
    <row r="9" spans="1:7" x14ac:dyDescent="0.3">
      <c r="B9">
        <f>GETPIVOTDATA("Sum of revenue",$A$3)/GETPIVOTDATA("Count of employee_id",$A$3)</f>
        <v>699144.19799999997</v>
      </c>
      <c r="F9" s="17">
        <f>F8/GETPIVOTDATA("Count of employee_id",$A$3)</f>
        <v>529.75059281000017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001"/>
  <sheetViews>
    <sheetView topLeftCell="D1" workbookViewId="0">
      <selection activeCell="G2" sqref="G2"/>
    </sheetView>
  </sheetViews>
  <sheetFormatPr defaultColWidth="11.19921875" defaultRowHeight="15.6" x14ac:dyDescent="0.3"/>
  <cols>
    <col min="1" max="1" width="22.5" bestFit="1" customWidth="1"/>
    <col min="5" max="5" width="16.19921875" customWidth="1"/>
    <col min="7" max="7" width="19.19921875" customWidth="1"/>
    <col min="8" max="8" width="14" bestFit="1" customWidth="1"/>
    <col min="9" max="9" width="13.69921875" bestFit="1" customWidth="1"/>
    <col min="10" max="10" width="12.5" bestFit="1" customWidth="1"/>
    <col min="11" max="12" width="14" bestFit="1" customWidth="1"/>
    <col min="16" max="17" width="12.5" bestFit="1" customWidth="1"/>
    <col min="18" max="18" width="11.5" bestFit="1" customWidth="1"/>
    <col min="19" max="19" width="14" bestFit="1" customWidth="1"/>
    <col min="22" max="22" width="12.5" bestFit="1" customWidth="1"/>
    <col min="23" max="23" width="13.5" bestFit="1" customWidth="1"/>
    <col min="24" max="26" width="11.5" bestFit="1" customWidth="1"/>
  </cols>
  <sheetData>
    <row r="1" spans="1:28" x14ac:dyDescent="0.3">
      <c r="A1" s="26" t="s">
        <v>22419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22331</v>
      </c>
      <c r="H1" s="5" t="s">
        <v>22332</v>
      </c>
      <c r="I1" s="15" t="s">
        <v>22333</v>
      </c>
      <c r="J1" s="5" t="s">
        <v>22345</v>
      </c>
      <c r="K1" s="5" t="s">
        <v>22349</v>
      </c>
      <c r="L1" s="5" t="s">
        <v>22354</v>
      </c>
      <c r="M1" s="5" t="s">
        <v>22341</v>
      </c>
      <c r="N1" s="5" t="s">
        <v>22394</v>
      </c>
      <c r="O1" s="5" t="s">
        <v>22313</v>
      </c>
      <c r="P1" s="15" t="s">
        <v>22314</v>
      </c>
      <c r="Q1" s="15" t="s">
        <v>22315</v>
      </c>
      <c r="R1" s="15" t="s">
        <v>22316</v>
      </c>
      <c r="S1" s="15" t="s">
        <v>22317</v>
      </c>
      <c r="T1" s="15" t="s">
        <v>22368</v>
      </c>
      <c r="U1" s="15" t="s">
        <v>22369</v>
      </c>
      <c r="V1" s="26" t="s">
        <v>22313</v>
      </c>
      <c r="W1" s="26" t="s">
        <v>22314</v>
      </c>
      <c r="X1" s="26" t="s">
        <v>22315</v>
      </c>
      <c r="Y1" s="26" t="s">
        <v>22316</v>
      </c>
      <c r="Z1" s="26" t="s">
        <v>22317</v>
      </c>
      <c r="AA1" s="26" t="s">
        <v>22368</v>
      </c>
      <c r="AB1" s="26" t="s">
        <v>22369</v>
      </c>
    </row>
    <row r="2" spans="1:28" x14ac:dyDescent="0.3">
      <c r="A2" t="str">
        <f t="shared" ref="A2:A65" si="0">C2&amp;" "&amp;D2</f>
        <v>Elva Hamsher</v>
      </c>
      <c r="B2">
        <v>6734537986</v>
      </c>
      <c r="C2" t="s">
        <v>5</v>
      </c>
      <c r="D2" t="s">
        <v>6</v>
      </c>
      <c r="E2" t="s">
        <v>7</v>
      </c>
      <c r="F2">
        <v>54928</v>
      </c>
      <c r="G2">
        <f>COUNTIF(deals_closed!D:D,B2)</f>
        <v>19</v>
      </c>
      <c r="H2" s="2">
        <f>SUMIF(deals_closed!D:D,B2,deals_closed!C:C)</f>
        <v>690078</v>
      </c>
      <c r="I2" s="2">
        <f>VLOOKUP(E2,'2018_commission_structure-Start'!$A$22:$I$24,9,FALSE)</f>
        <v>500000</v>
      </c>
      <c r="J2" s="2">
        <f>I2*1.25</f>
        <v>625000</v>
      </c>
      <c r="K2" s="2">
        <f>I2*1.5</f>
        <v>750000</v>
      </c>
      <c r="L2" s="2">
        <f>I2*2</f>
        <v>1000000</v>
      </c>
      <c r="M2" s="12">
        <f>H2/I2</f>
        <v>1.3801559999999999</v>
      </c>
      <c r="N2" t="str">
        <f>IF(M2&lt;=1, "0-100%", IF(M2&lt;=1.25, "100-125%", IF(M2&lt;=1.5, "125-150%", IF(M2&lt;=2, "150-200%", "&gt;200%"))))</f>
        <v>125-150%</v>
      </c>
      <c r="O2" s="6">
        <f>MIN(H2,I2)*INDEX('2018_commission_structure-Start'!$A$21:$I$24,MATCH($E2,'2018_commission_structure-Start'!$A$21:$A$24,0),MATCH(O$1,'2018_commission_structure-Start'!$A$21:$I$21,0))</f>
        <v>50000</v>
      </c>
      <c r="P2" s="2">
        <f>IF($H2&gt;I2,MIN($H2-I2,J2-I2)*INDEX('2018_commission_structure-Start'!$A$21:$I$24,MATCH($E2,'2018_commission_structure-Start'!$A$21:$A$24,0), MATCH(P$1,'2018_commission_structure-Start'!$A$21:$I$21,0)),0)</f>
        <v>18750</v>
      </c>
      <c r="Q2" s="2">
        <f>IF($H2&gt;J2,MIN($H2-J2,K2-J2)*INDEX('2018_commission_structure-Start'!$A$21:$I$24,MATCH($E2,'2018_commission_structure-Start'!$A$21:$A$24,0), MATCH(Q$1,'2018_commission_structure-Start'!$A$21:$I$21,0)),0)</f>
        <v>11714.039999999999</v>
      </c>
      <c r="R2" s="2">
        <f>IF($H2&gt;K2,MIN($H2-K2,L2-K2)*INDEX('2018_commission_structure-Start'!$A$21:$I$24,MATCH($E2,'2018_commission_structure-Start'!$A$21:$A$24,0), MATCH(R$1,'2018_commission_structure-Start'!$A$21:$I$21,0)),0)</f>
        <v>0</v>
      </c>
      <c r="S2" s="2">
        <f>IF(H2&gt;L2,(H2-L2)*INDEX('2018_commission_structure-Start'!$A$21:$I$24,MATCH($E2,'2018_commission_structure-Start'!$A$21:$A$24,0),MATCH(S$1,'2018_commission_structure-Start'!$A$21:$I$21,0)),0)</f>
        <v>0</v>
      </c>
      <c r="T2" s="6">
        <f>SUM(O2:S2)</f>
        <v>80464.039999999994</v>
      </c>
      <c r="U2" s="6">
        <f>T2+F2</f>
        <v>135392.03999999998</v>
      </c>
      <c r="V2" s="6">
        <f>MIN(H2,I2)*INDEX('2018_commission_structure-Start'!$A$15:$J$18,MATCH($E2,'2018_commission_structure-Start'!$A$15:$A$18,0),MATCH(V$1,'2018_commission_structure-Start'!$A$15:$J$15,0))</f>
        <v>60000</v>
      </c>
      <c r="W2" s="2">
        <f>IF($H2&gt;I2,MIN($H2-I2,J2-I2)*INDEX('2018_commission_structure-Start'!$A$15:$J$18,MATCH($E2,'2018_commission_structure-Start'!$A$15:$A$18,0),MATCH(W$1,'2018_commission_structure-Start'!$A$15:$J$15,0)),0)</f>
        <v>21250</v>
      </c>
      <c r="X2" s="2">
        <f>IF($H2&gt;J2,MIN($H2-J2,K2-J2)*INDEX('2018_commission_structure-Start'!$A$15:$J$18,MATCH($E2,'2018_commission_structure-Start'!$A$15:$A$18,0),MATCH(X$1,'2018_commission_structure-Start'!$A$15:$J$15,0)),0)</f>
        <v>13015.6</v>
      </c>
      <c r="Y2" s="2">
        <f>IF($H2&gt;K2,MIN($H2-K2,L2-K2)*INDEX('2018_commission_structure-Start'!$A$15:$J$18,MATCH($E2,'2018_commission_structure-Start'!$A$15:$A$18,0),MATCH(Y$1,'2018_commission_structure-Start'!$A$15:$J$15,0)),0)</f>
        <v>0</v>
      </c>
      <c r="Z2" s="2">
        <f>IF(H2&gt;L2,(H2-L2)*INDEX('2018_commission_structure-Start'!$A$21:$I$24,MATCH($E2,'2018_commission_structure-Start'!$A$21:$A$24,0),MATCH(Z$1,'2018_commission_structure-Start'!$A$21:$I$21,0)),0)</f>
        <v>0</v>
      </c>
      <c r="AA2" s="6">
        <f>SUM(V2:Z2)</f>
        <v>94265.600000000006</v>
      </c>
      <c r="AB2" s="6">
        <f>AA2+F2</f>
        <v>149193.60000000001</v>
      </c>
    </row>
    <row r="3" spans="1:28" x14ac:dyDescent="0.3">
      <c r="A3" t="str">
        <f t="shared" si="0"/>
        <v>Bertie Turpey</v>
      </c>
      <c r="B3">
        <v>2480515559</v>
      </c>
      <c r="C3" t="s">
        <v>8</v>
      </c>
      <c r="D3" t="s">
        <v>9</v>
      </c>
      <c r="E3" t="s">
        <v>10</v>
      </c>
      <c r="F3">
        <v>80760</v>
      </c>
      <c r="G3">
        <f>COUNTIF(deals_closed!D:D,B3)</f>
        <v>27</v>
      </c>
      <c r="H3" s="2">
        <f>SUMIF(deals_closed!D:D,B3,deals_closed!C:C)</f>
        <v>929293</v>
      </c>
      <c r="I3" s="2">
        <f>VLOOKUP(E3,'2018_commission_structure-Start'!$A$22:$I$24,9,FALSE)</f>
        <v>750000</v>
      </c>
      <c r="J3" s="2">
        <f t="shared" ref="J3:J66" si="1">I3*1.25</f>
        <v>937500</v>
      </c>
      <c r="K3" s="2">
        <f t="shared" ref="K3:K66" si="2">I3*1.5</f>
        <v>1125000</v>
      </c>
      <c r="L3" s="2">
        <f t="shared" ref="L3:L66" si="3">I3*2</f>
        <v>1500000</v>
      </c>
      <c r="M3" s="12">
        <f t="shared" ref="M3:M66" si="4">H3/I3</f>
        <v>1.2390573333333332</v>
      </c>
      <c r="N3" t="str">
        <f t="shared" ref="N3:N66" si="5">IF(M3&lt;=1, "0-100%", IF(M3&lt;=1.25, "100-125%", IF(M3&lt;=1.5, "125-150%", IF(M3&lt;=2, "150-200%", "&gt;200%"))))</f>
        <v>100-125%</v>
      </c>
      <c r="O3" s="6">
        <f>MIN(H3,I3)*INDEX('2018_commission_structure-Start'!$A$21:$I$24,MATCH($E3,'2018_commission_structure-Start'!$A$21:$A$24,0),MATCH(O$1,'2018_commission_structure-Start'!$A$21:$I$21,0))</f>
        <v>112500</v>
      </c>
      <c r="P3" s="2">
        <f>IF(H3&gt;I3,MIN(H3-I3,J3-I3)*INDEX('2018_commission_structure-Start'!$A$21:$I$24,MATCH($E3,'2018_commission_structure-Start'!$A$21:$A$24,0), MATCH(P$1,'2018_commission_structure-Start'!$A$21:$I$21,0)),0)</f>
        <v>34065.67</v>
      </c>
      <c r="Q3" s="2">
        <f>IF($H3&gt;J3,MIN($H3-J3,K3-J3)*INDEX('2018_commission_structure-Start'!$A$21:$I$24,MATCH($E3,'2018_commission_structure-Start'!$A$21:$A$24,0), MATCH(Q$1,'2018_commission_structure-Start'!$A$21:$I$21,0)),0)</f>
        <v>0</v>
      </c>
      <c r="R3" s="2">
        <f>IF($H3&gt;K3,MIN($H3-K3,L3-K3)*INDEX('2018_commission_structure-Start'!$A$21:$I$24,MATCH($E3,'2018_commission_structure-Start'!$A$21:$A$24,0), MATCH(R$1,'2018_commission_structure-Start'!$A$21:$I$21,0)),0)</f>
        <v>0</v>
      </c>
      <c r="S3" s="2">
        <f>IF(H3&gt;L3,(H3-L3)*INDEX('2018_commission_structure-Start'!$A$21:$I$24,MATCH($E3,'2018_commission_structure-Start'!$A$21:$A$24,0),MATCH(S$1,'2018_commission_structure-Start'!$A$21:$I$21,0)),0)</f>
        <v>0</v>
      </c>
      <c r="T3" s="6">
        <f t="shared" ref="T3:T66" si="6">SUM(O3:S3)</f>
        <v>146565.66999999998</v>
      </c>
      <c r="U3" s="6">
        <f t="shared" ref="U3:U66" si="7">T3+F3</f>
        <v>227325.66999999998</v>
      </c>
      <c r="V3" s="6">
        <f>MIN(H3,I3)*INDEX('2018_commission_structure-Start'!$A$15:$J$18,MATCH($E3,'2018_commission_structure-Start'!$A$15:$A$18,0),MATCH(V$1,'2018_commission_structure-Start'!$A$15:$J$15,0))</f>
        <v>112500</v>
      </c>
      <c r="W3" s="2">
        <f>IF($H3&gt;I3,MIN($H3-I3,J3-I3)*INDEX('2018_commission_structure-Start'!$A$15:$J$18,MATCH($E3,'2018_commission_structure-Start'!$A$15:$A$18,0),MATCH(W$1,'2018_commission_structure-Start'!$A$15:$J$15,0)),0)</f>
        <v>39444.46</v>
      </c>
      <c r="X3" s="2">
        <f>IF($H3&gt;J3,MIN($H3-J3,K3-J3)*INDEX('2018_commission_structure-Start'!$A$15:$J$18,MATCH($E3,'2018_commission_structure-Start'!$A$15:$A$18,0),MATCH(X$1,'2018_commission_structure-Start'!$A$15:$J$15,0)),0)</f>
        <v>0</v>
      </c>
      <c r="Y3" s="2">
        <f>IF($H3&gt;K3,MIN($H3-K3,L3-K3)*INDEX('2018_commission_structure-Start'!$A$15:$J$18,MATCH($E3,'2018_commission_structure-Start'!$A$15:$A$18,0),MATCH(Y$1,'2018_commission_structure-Start'!$A$15:$J$15,0)),0)</f>
        <v>0</v>
      </c>
      <c r="Z3" s="2">
        <f>IF(H3&gt;L3,(H3-L3)*INDEX('2018_commission_structure-Start'!$A$21:$I$24,MATCH($E3,'2018_commission_structure-Start'!$A$21:$A$24,0),MATCH(Z$1,'2018_commission_structure-Start'!$A$21:$I$21,0)),0)</f>
        <v>0</v>
      </c>
      <c r="AA3" s="6">
        <f t="shared" ref="AA3:AA66" si="8">SUM(V3:Z3)</f>
        <v>151944.46</v>
      </c>
      <c r="AB3" s="6">
        <f t="shared" ref="AB3:AB66" si="9">AA3+F3</f>
        <v>232704.46</v>
      </c>
    </row>
    <row r="4" spans="1:28" x14ac:dyDescent="0.3">
      <c r="A4" t="str">
        <f t="shared" si="0"/>
        <v>Belita Kroll</v>
      </c>
      <c r="B4">
        <v>515647594</v>
      </c>
      <c r="C4" t="s">
        <v>11</v>
      </c>
      <c r="D4" t="s">
        <v>12</v>
      </c>
      <c r="E4" t="s">
        <v>10</v>
      </c>
      <c r="F4">
        <v>113453</v>
      </c>
      <c r="G4">
        <f>COUNTIF(deals_closed!D:D,B4)</f>
        <v>20</v>
      </c>
      <c r="H4" s="2">
        <f>SUMIF(deals_closed!D:D,B4,deals_closed!C:C)</f>
        <v>737684</v>
      </c>
      <c r="I4" s="2">
        <f>VLOOKUP(E4,'2018_commission_structure-Start'!$A$22:$I$24,9,FALSE)</f>
        <v>750000</v>
      </c>
      <c r="J4" s="2">
        <f t="shared" si="1"/>
        <v>937500</v>
      </c>
      <c r="K4" s="2">
        <f t="shared" si="2"/>
        <v>1125000</v>
      </c>
      <c r="L4" s="2">
        <f t="shared" si="3"/>
        <v>1500000</v>
      </c>
      <c r="M4" s="12">
        <f t="shared" si="4"/>
        <v>0.98357866666666671</v>
      </c>
      <c r="N4" t="str">
        <f t="shared" si="5"/>
        <v>0-100%</v>
      </c>
      <c r="O4" s="6">
        <f>MIN(H4,I4)*INDEX('2018_commission_structure-Start'!$A$21:$I$24,MATCH($E4,'2018_commission_structure-Start'!$A$21:$A$24,0),MATCH(O$1,'2018_commission_structure-Start'!$A$21:$I$21,0))</f>
        <v>110652.59999999999</v>
      </c>
      <c r="P4" s="2">
        <f>IF(H4&gt;I4,MIN(H4-I4,J4-I4)*INDEX('2018_commission_structure-Start'!$A$21:$I$24,MATCH($E4,'2018_commission_structure-Start'!$A$21:$A$24,0), MATCH(P$1,'2018_commission_structure-Start'!$A$21:$I$21,0)),0)</f>
        <v>0</v>
      </c>
      <c r="Q4" s="2">
        <f>IF($H4&gt;J4,MIN($H4-J4,K4-J4)*INDEX('2018_commission_structure-Start'!$A$21:$I$24,MATCH($E4,'2018_commission_structure-Start'!$A$21:$A$24,0), MATCH(Q$1,'2018_commission_structure-Start'!$A$21:$I$21,0)),0)</f>
        <v>0</v>
      </c>
      <c r="R4" s="2">
        <f>IF($H4&gt;K4,MIN($H4-K4,L4-K4)*INDEX('2018_commission_structure-Start'!$A$21:$I$24,MATCH($E4,'2018_commission_structure-Start'!$A$21:$A$24,0), MATCH(R$1,'2018_commission_structure-Start'!$A$21:$I$21,0)),0)</f>
        <v>0</v>
      </c>
      <c r="S4" s="2">
        <f>IF(H4&gt;L4,(H4-L4)*INDEX('2018_commission_structure-Start'!$A$21:$I$24,MATCH($E4,'2018_commission_structure-Start'!$A$21:$A$24,0),MATCH(S$1,'2018_commission_structure-Start'!$A$21:$I$21,0)),0)</f>
        <v>0</v>
      </c>
      <c r="T4" s="6">
        <f t="shared" si="6"/>
        <v>110652.59999999999</v>
      </c>
      <c r="U4" s="6">
        <f t="shared" si="7"/>
        <v>224105.59999999998</v>
      </c>
      <c r="V4" s="6">
        <f>MIN(H4,I4)*INDEX('2018_commission_structure-Start'!$A$15:$J$18,MATCH($E4,'2018_commission_structure-Start'!$A$15:$A$18,0),MATCH(V$1,'2018_commission_structure-Start'!$A$15:$J$15,0))</f>
        <v>110652.59999999999</v>
      </c>
      <c r="W4" s="2">
        <f>IF($H4&gt;I4,MIN($H4-I4,J4-I4)*INDEX('2018_commission_structure-Start'!$A$15:$J$18,MATCH($E4,'2018_commission_structure-Start'!$A$15:$A$18,0),MATCH(W$1,'2018_commission_structure-Start'!$A$15:$J$15,0)),0)</f>
        <v>0</v>
      </c>
      <c r="X4" s="2">
        <f>IF($H4&gt;J4,MIN($H4-J4,K4-J4)*INDEX('2018_commission_structure-Start'!$A$15:$J$18,MATCH($E4,'2018_commission_structure-Start'!$A$15:$A$18,0),MATCH(X$1,'2018_commission_structure-Start'!$A$15:$J$15,0)),0)</f>
        <v>0</v>
      </c>
      <c r="Y4" s="2">
        <f>IF($H4&gt;K4,MIN($H4-K4,L4-K4)*INDEX('2018_commission_structure-Start'!$A$15:$J$18,MATCH($E4,'2018_commission_structure-Start'!$A$15:$A$18,0),MATCH(Y$1,'2018_commission_structure-Start'!$A$15:$J$15,0)),0)</f>
        <v>0</v>
      </c>
      <c r="Z4" s="2">
        <f>IF(H4&gt;L4,(H4-L4)*INDEX('2018_commission_structure-Start'!$A$21:$I$24,MATCH($E4,'2018_commission_structure-Start'!$A$21:$A$24,0),MATCH(Z$1,'2018_commission_structure-Start'!$A$21:$I$21,0)),0)</f>
        <v>0</v>
      </c>
      <c r="AA4" s="6">
        <f t="shared" si="8"/>
        <v>110652.59999999999</v>
      </c>
      <c r="AB4" s="6">
        <f t="shared" si="9"/>
        <v>224105.59999999998</v>
      </c>
    </row>
    <row r="5" spans="1:28" x14ac:dyDescent="0.3">
      <c r="A5" t="str">
        <f t="shared" si="0"/>
        <v>Gothart Alven</v>
      </c>
      <c r="B5">
        <v>5153694038</v>
      </c>
      <c r="C5" t="s">
        <v>13</v>
      </c>
      <c r="D5" t="s">
        <v>14</v>
      </c>
      <c r="E5" t="s">
        <v>10</v>
      </c>
      <c r="F5">
        <v>105621</v>
      </c>
      <c r="G5">
        <f>COUNTIF(deals_closed!D:D,B5)</f>
        <v>20</v>
      </c>
      <c r="H5" s="2">
        <f>SUMIF(deals_closed!D:D,B5,deals_closed!C:C)</f>
        <v>757866</v>
      </c>
      <c r="I5" s="2">
        <f>VLOOKUP(E5,'2018_commission_structure-Start'!$A$22:$I$24,9,FALSE)</f>
        <v>750000</v>
      </c>
      <c r="J5" s="2">
        <f t="shared" si="1"/>
        <v>937500</v>
      </c>
      <c r="K5" s="2">
        <f t="shared" si="2"/>
        <v>1125000</v>
      </c>
      <c r="L5" s="2">
        <f t="shared" si="3"/>
        <v>1500000</v>
      </c>
      <c r="M5" s="12">
        <f t="shared" si="4"/>
        <v>1.0104880000000001</v>
      </c>
      <c r="N5" t="str">
        <f t="shared" si="5"/>
        <v>100-125%</v>
      </c>
      <c r="O5" s="6">
        <f>MIN(H5,I5)*INDEX('2018_commission_structure-Start'!$A$21:$I$24,MATCH($E5,'2018_commission_structure-Start'!$A$21:$A$24,0),MATCH(O$1,'2018_commission_structure-Start'!$A$21:$I$21,0))</f>
        <v>112500</v>
      </c>
      <c r="P5" s="2">
        <f>IF(H5&gt;I5,MIN(H5-I5,J5-I5)*INDEX('2018_commission_structure-Start'!$A$21:$I$24,MATCH($E5,'2018_commission_structure-Start'!$A$21:$A$24,0), MATCH(P$1,'2018_commission_structure-Start'!$A$21:$I$21,0)),0)</f>
        <v>1494.54</v>
      </c>
      <c r="Q5" s="2">
        <f>IF($H5&gt;J5,MIN($H5-J5,K5-J5)*INDEX('2018_commission_structure-Start'!$A$21:$I$24,MATCH($E5,'2018_commission_structure-Start'!$A$21:$A$24,0), MATCH(Q$1,'2018_commission_structure-Start'!$A$21:$I$21,0)),0)</f>
        <v>0</v>
      </c>
      <c r="R5" s="2">
        <f>IF($H5&gt;K5,MIN($H5-K5,L5-K5)*INDEX('2018_commission_structure-Start'!$A$21:$I$24,MATCH($E5,'2018_commission_structure-Start'!$A$21:$A$24,0), MATCH(R$1,'2018_commission_structure-Start'!$A$21:$I$21,0)),0)</f>
        <v>0</v>
      </c>
      <c r="S5" s="2">
        <f>IF(H5&gt;L5,(H5-L5)*INDEX('2018_commission_structure-Start'!$A$21:$I$24,MATCH($E5,'2018_commission_structure-Start'!$A$21:$A$24,0),MATCH(S$1,'2018_commission_structure-Start'!$A$21:$I$21,0)),0)</f>
        <v>0</v>
      </c>
      <c r="T5" s="6">
        <f t="shared" si="6"/>
        <v>113994.54</v>
      </c>
      <c r="U5" s="6">
        <f t="shared" si="7"/>
        <v>219615.53999999998</v>
      </c>
      <c r="V5" s="6">
        <f>MIN(H5,I5)*INDEX('2018_commission_structure-Start'!$A$15:$J$18,MATCH($E5,'2018_commission_structure-Start'!$A$15:$A$18,0),MATCH(V$1,'2018_commission_structure-Start'!$A$15:$J$15,0))</f>
        <v>112500</v>
      </c>
      <c r="W5" s="2">
        <f>IF($H5&gt;I5,MIN($H5-I5,J5-I5)*INDEX('2018_commission_structure-Start'!$A$15:$J$18,MATCH($E5,'2018_commission_structure-Start'!$A$15:$A$18,0),MATCH(W$1,'2018_commission_structure-Start'!$A$15:$J$15,0)),0)</f>
        <v>1730.52</v>
      </c>
      <c r="X5" s="2">
        <f>IF($H5&gt;J5,MIN($H5-J5,K5-J5)*INDEX('2018_commission_structure-Start'!$A$15:$J$18,MATCH($E5,'2018_commission_structure-Start'!$A$15:$A$18,0),MATCH(X$1,'2018_commission_structure-Start'!$A$15:$J$15,0)),0)</f>
        <v>0</v>
      </c>
      <c r="Y5" s="2">
        <f>IF($H5&gt;K5,MIN($H5-K5,L5-K5)*INDEX('2018_commission_structure-Start'!$A$15:$J$18,MATCH($E5,'2018_commission_structure-Start'!$A$15:$A$18,0),MATCH(Y$1,'2018_commission_structure-Start'!$A$15:$J$15,0)),0)</f>
        <v>0</v>
      </c>
      <c r="Z5" s="2">
        <f>IF(H5&gt;L5,(H5-L5)*INDEX('2018_commission_structure-Start'!$A$21:$I$24,MATCH($E5,'2018_commission_structure-Start'!$A$21:$A$24,0),MATCH(Z$1,'2018_commission_structure-Start'!$A$21:$I$21,0)),0)</f>
        <v>0</v>
      </c>
      <c r="AA5" s="6">
        <f t="shared" si="8"/>
        <v>114230.52</v>
      </c>
      <c r="AB5" s="6">
        <f t="shared" si="9"/>
        <v>219851.52000000002</v>
      </c>
    </row>
    <row r="6" spans="1:28" x14ac:dyDescent="0.3">
      <c r="A6" t="str">
        <f t="shared" si="0"/>
        <v>Orland Gommery</v>
      </c>
      <c r="B6">
        <v>3824197065</v>
      </c>
      <c r="C6" t="s">
        <v>15</v>
      </c>
      <c r="D6" t="s">
        <v>16</v>
      </c>
      <c r="E6" t="s">
        <v>10</v>
      </c>
      <c r="F6">
        <v>81431</v>
      </c>
      <c r="G6">
        <f>COUNTIF(deals_closed!D:D,B6)</f>
        <v>22</v>
      </c>
      <c r="H6" s="2">
        <f>SUMIF(deals_closed!D:D,B6,deals_closed!C:C)</f>
        <v>764531</v>
      </c>
      <c r="I6" s="2">
        <f>VLOOKUP(E6,'2018_commission_structure-Start'!$A$22:$I$24,9,FALSE)</f>
        <v>750000</v>
      </c>
      <c r="J6" s="2">
        <f t="shared" si="1"/>
        <v>937500</v>
      </c>
      <c r="K6" s="2">
        <f t="shared" si="2"/>
        <v>1125000</v>
      </c>
      <c r="L6" s="2">
        <f t="shared" si="3"/>
        <v>1500000</v>
      </c>
      <c r="M6" s="12">
        <f t="shared" si="4"/>
        <v>1.0193746666666668</v>
      </c>
      <c r="N6" t="str">
        <f t="shared" si="5"/>
        <v>100-125%</v>
      </c>
      <c r="O6" s="6">
        <f>MIN(H6,I6)*INDEX('2018_commission_structure-Start'!$A$21:$I$24,MATCH($E6,'2018_commission_structure-Start'!$A$21:$A$24,0),MATCH(O$1,'2018_commission_structure-Start'!$A$21:$I$21,0))</f>
        <v>112500</v>
      </c>
      <c r="P6" s="2">
        <f>IF(H6&gt;I6,MIN(H6-I6,J6-I6)*INDEX('2018_commission_structure-Start'!$A$21:$I$24,MATCH($E6,'2018_commission_structure-Start'!$A$21:$A$24,0), MATCH(P$1,'2018_commission_structure-Start'!$A$21:$I$21,0)),0)</f>
        <v>2760.89</v>
      </c>
      <c r="Q6" s="2">
        <f>IF($H6&gt;J6,MIN($H6-J6,K6-J6)*INDEX('2018_commission_structure-Start'!$A$21:$I$24,MATCH($E6,'2018_commission_structure-Start'!$A$21:$A$24,0), MATCH(Q$1,'2018_commission_structure-Start'!$A$21:$I$21,0)),0)</f>
        <v>0</v>
      </c>
      <c r="R6" s="2">
        <f>IF($H6&gt;K6,MIN($H6-K6,L6-K6)*INDEX('2018_commission_structure-Start'!$A$21:$I$24,MATCH($E6,'2018_commission_structure-Start'!$A$21:$A$24,0), MATCH(R$1,'2018_commission_structure-Start'!$A$21:$I$21,0)),0)</f>
        <v>0</v>
      </c>
      <c r="S6" s="2">
        <f>IF(H6&gt;L6,(H6-L6)*INDEX('2018_commission_structure-Start'!$A$21:$I$24,MATCH($E6,'2018_commission_structure-Start'!$A$21:$A$24,0),MATCH(S$1,'2018_commission_structure-Start'!$A$21:$I$21,0)),0)</f>
        <v>0</v>
      </c>
      <c r="T6" s="6">
        <f t="shared" si="6"/>
        <v>115260.89</v>
      </c>
      <c r="U6" s="6">
        <f t="shared" si="7"/>
        <v>196691.89</v>
      </c>
      <c r="V6" s="6">
        <f>MIN(H6,I6)*INDEX('2018_commission_structure-Start'!$A$15:$J$18,MATCH($E6,'2018_commission_structure-Start'!$A$15:$A$18,0),MATCH(V$1,'2018_commission_structure-Start'!$A$15:$J$15,0))</f>
        <v>112500</v>
      </c>
      <c r="W6" s="2">
        <f>IF($H6&gt;I6,MIN($H6-I6,J6-I6)*INDEX('2018_commission_structure-Start'!$A$15:$J$18,MATCH($E6,'2018_commission_structure-Start'!$A$15:$A$18,0),MATCH(W$1,'2018_commission_structure-Start'!$A$15:$J$15,0)),0)</f>
        <v>3196.82</v>
      </c>
      <c r="X6" s="2">
        <f>IF($H6&gt;J6,MIN($H6-J6,K6-J6)*INDEX('2018_commission_structure-Start'!$A$15:$J$18,MATCH($E6,'2018_commission_structure-Start'!$A$15:$A$18,0),MATCH(X$1,'2018_commission_structure-Start'!$A$15:$J$15,0)),0)</f>
        <v>0</v>
      </c>
      <c r="Y6" s="2">
        <f>IF($H6&gt;K6,MIN($H6-K6,L6-K6)*INDEX('2018_commission_structure-Start'!$A$15:$J$18,MATCH($E6,'2018_commission_structure-Start'!$A$15:$A$18,0),MATCH(Y$1,'2018_commission_structure-Start'!$A$15:$J$15,0)),0)</f>
        <v>0</v>
      </c>
      <c r="Z6" s="2">
        <f>IF(H6&gt;L6,(H6-L6)*INDEX('2018_commission_structure-Start'!$A$21:$I$24,MATCH($E6,'2018_commission_structure-Start'!$A$21:$A$24,0),MATCH(Z$1,'2018_commission_structure-Start'!$A$21:$I$21,0)),0)</f>
        <v>0</v>
      </c>
      <c r="AA6" s="6">
        <f t="shared" si="8"/>
        <v>115696.82</v>
      </c>
      <c r="AB6" s="6">
        <f t="shared" si="9"/>
        <v>197127.82</v>
      </c>
    </row>
    <row r="7" spans="1:28" x14ac:dyDescent="0.3">
      <c r="A7" t="str">
        <f t="shared" si="0"/>
        <v>Tobe Standen</v>
      </c>
      <c r="B7">
        <v>4475496373</v>
      </c>
      <c r="C7" t="s">
        <v>17</v>
      </c>
      <c r="D7" t="s">
        <v>18</v>
      </c>
      <c r="E7" t="s">
        <v>10</v>
      </c>
      <c r="F7">
        <v>110155</v>
      </c>
      <c r="G7">
        <f>COUNTIF(deals_closed!D:D,B7)</f>
        <v>13</v>
      </c>
      <c r="H7" s="2">
        <f>SUMIF(deals_closed!D:D,B7,deals_closed!C:C)</f>
        <v>529764</v>
      </c>
      <c r="I7" s="2">
        <f>VLOOKUP(E7,'2018_commission_structure-Start'!$A$22:$I$24,9,FALSE)</f>
        <v>750000</v>
      </c>
      <c r="J7" s="2">
        <f t="shared" si="1"/>
        <v>937500</v>
      </c>
      <c r="K7" s="2">
        <f t="shared" si="2"/>
        <v>1125000</v>
      </c>
      <c r="L7" s="2">
        <f t="shared" si="3"/>
        <v>1500000</v>
      </c>
      <c r="M7" s="12">
        <f t="shared" si="4"/>
        <v>0.70635199999999998</v>
      </c>
      <c r="N7" t="str">
        <f t="shared" si="5"/>
        <v>0-100%</v>
      </c>
      <c r="O7" s="6">
        <f>MIN(H7,I7)*INDEX('2018_commission_structure-Start'!$A$21:$I$24,MATCH($E7,'2018_commission_structure-Start'!$A$21:$A$24,0),MATCH(O$1,'2018_commission_structure-Start'!$A$21:$I$21,0))</f>
        <v>79464.599999999991</v>
      </c>
      <c r="P7" s="2">
        <f>IF(H7&gt;I7,MIN(H7-I7,J7-I7)*INDEX('2018_commission_structure-Start'!$A$21:$I$24,MATCH($E7,'2018_commission_structure-Start'!$A$21:$A$24,0), MATCH(P$1,'2018_commission_structure-Start'!$A$21:$I$21,0)),0)</f>
        <v>0</v>
      </c>
      <c r="Q7" s="2">
        <f>IF($H7&gt;J7,MIN($H7-J7,K7-J7)*INDEX('2018_commission_structure-Start'!$A$21:$I$24,MATCH($E7,'2018_commission_structure-Start'!$A$21:$A$24,0), MATCH(Q$1,'2018_commission_structure-Start'!$A$21:$I$21,0)),0)</f>
        <v>0</v>
      </c>
      <c r="R7" s="2">
        <f>IF($H7&gt;K7,MIN($H7-K7,L7-K7)*INDEX('2018_commission_structure-Start'!$A$21:$I$24,MATCH($E7,'2018_commission_structure-Start'!$A$21:$A$24,0), MATCH(R$1,'2018_commission_structure-Start'!$A$21:$I$21,0)),0)</f>
        <v>0</v>
      </c>
      <c r="S7" s="2">
        <f>IF(H7&gt;L7,(H7-L7)*INDEX('2018_commission_structure-Start'!$A$21:$I$24,MATCH($E7,'2018_commission_structure-Start'!$A$21:$A$24,0),MATCH(S$1,'2018_commission_structure-Start'!$A$21:$I$21,0)),0)</f>
        <v>0</v>
      </c>
      <c r="T7" s="6">
        <f t="shared" si="6"/>
        <v>79464.599999999991</v>
      </c>
      <c r="U7" s="6">
        <f t="shared" si="7"/>
        <v>189619.59999999998</v>
      </c>
      <c r="V7" s="6">
        <f>MIN(H7,I7)*INDEX('2018_commission_structure-Start'!$A$15:$J$18,MATCH($E7,'2018_commission_structure-Start'!$A$15:$A$18,0),MATCH(V$1,'2018_commission_structure-Start'!$A$15:$J$15,0))</f>
        <v>79464.599999999991</v>
      </c>
      <c r="W7" s="2">
        <f>IF($H7&gt;I7,MIN($H7-I7,J7-I7)*INDEX('2018_commission_structure-Start'!$A$15:$J$18,MATCH($E7,'2018_commission_structure-Start'!$A$15:$A$18,0),MATCH(W$1,'2018_commission_structure-Start'!$A$15:$J$15,0)),0)</f>
        <v>0</v>
      </c>
      <c r="X7" s="2">
        <f>IF($H7&gt;J7,MIN($H7-J7,K7-J7)*INDEX('2018_commission_structure-Start'!$A$15:$J$18,MATCH($E7,'2018_commission_structure-Start'!$A$15:$A$18,0),MATCH(X$1,'2018_commission_structure-Start'!$A$15:$J$15,0)),0)</f>
        <v>0</v>
      </c>
      <c r="Y7" s="2">
        <f>IF($H7&gt;K7,MIN($H7-K7,L7-K7)*INDEX('2018_commission_structure-Start'!$A$15:$J$18,MATCH($E7,'2018_commission_structure-Start'!$A$15:$A$18,0),MATCH(Y$1,'2018_commission_structure-Start'!$A$15:$J$15,0)),0)</f>
        <v>0</v>
      </c>
      <c r="Z7" s="2">
        <f>IF(H7&gt;L7,(H7-L7)*INDEX('2018_commission_structure-Start'!$A$21:$I$24,MATCH($E7,'2018_commission_structure-Start'!$A$21:$A$24,0),MATCH(Z$1,'2018_commission_structure-Start'!$A$21:$I$21,0)),0)</f>
        <v>0</v>
      </c>
      <c r="AA7" s="6">
        <f t="shared" si="8"/>
        <v>79464.599999999991</v>
      </c>
      <c r="AB7" s="6">
        <f t="shared" si="9"/>
        <v>189619.59999999998</v>
      </c>
    </row>
    <row r="8" spans="1:28" x14ac:dyDescent="0.3">
      <c r="A8" t="str">
        <f t="shared" si="0"/>
        <v>Foster Smith</v>
      </c>
      <c r="B8">
        <v>101658508</v>
      </c>
      <c r="C8" t="s">
        <v>19</v>
      </c>
      <c r="D8" t="s">
        <v>20</v>
      </c>
      <c r="E8" t="s">
        <v>7</v>
      </c>
      <c r="F8">
        <v>63106</v>
      </c>
      <c r="G8">
        <f>COUNTIF(deals_closed!D:D,B8)</f>
        <v>22</v>
      </c>
      <c r="H8" s="2">
        <f>SUMIF(deals_closed!D:D,B8,deals_closed!C:C)</f>
        <v>703757</v>
      </c>
      <c r="I8" s="2">
        <f>VLOOKUP(E8,'2018_commission_structure-Start'!$A$22:$I$24,9,FALSE)</f>
        <v>500000</v>
      </c>
      <c r="J8" s="2">
        <f t="shared" si="1"/>
        <v>625000</v>
      </c>
      <c r="K8" s="2">
        <f t="shared" si="2"/>
        <v>750000</v>
      </c>
      <c r="L8" s="2">
        <f t="shared" si="3"/>
        <v>1000000</v>
      </c>
      <c r="M8" s="12">
        <f t="shared" si="4"/>
        <v>1.4075139999999999</v>
      </c>
      <c r="N8" t="str">
        <f t="shared" si="5"/>
        <v>125-150%</v>
      </c>
      <c r="O8" s="6">
        <f>MIN(H8,I8)*INDEX('2018_commission_structure-Start'!$A$21:$I$24,MATCH($E8,'2018_commission_structure-Start'!$A$21:$A$24,0),MATCH(O$1,'2018_commission_structure-Start'!$A$21:$I$21,0))</f>
        <v>50000</v>
      </c>
      <c r="P8" s="2">
        <f>IF(H8&gt;I8,MIN(H8-I8,J8-I8)*INDEX('2018_commission_structure-Start'!$A$21:$I$24,MATCH($E8,'2018_commission_structure-Start'!$A$21:$A$24,0), MATCH(P$1,'2018_commission_structure-Start'!$A$21:$I$21,0)),0)</f>
        <v>18750</v>
      </c>
      <c r="Q8" s="2">
        <f>IF($H8&gt;J8,MIN($H8-J8,K8-J8)*INDEX('2018_commission_structure-Start'!$A$21:$I$24,MATCH($E8,'2018_commission_structure-Start'!$A$21:$A$24,0), MATCH(Q$1,'2018_commission_structure-Start'!$A$21:$I$21,0)),0)</f>
        <v>14176.26</v>
      </c>
      <c r="R8" s="2">
        <f>IF($H8&gt;K8,MIN($H8-K8,L8-K8)*INDEX('2018_commission_structure-Start'!$A$21:$I$24,MATCH($E8,'2018_commission_structure-Start'!$A$21:$A$24,0), MATCH(R$1,'2018_commission_structure-Start'!$A$21:$I$21,0)),0)</f>
        <v>0</v>
      </c>
      <c r="S8" s="2">
        <f>IF(H8&gt;L8,(H8-L8)*INDEX('2018_commission_structure-Start'!$A$21:$I$24,MATCH($E8,'2018_commission_structure-Start'!$A$21:$A$24,0),MATCH(S$1,'2018_commission_structure-Start'!$A$21:$I$21,0)),0)</f>
        <v>0</v>
      </c>
      <c r="T8" s="6">
        <f t="shared" si="6"/>
        <v>82926.259999999995</v>
      </c>
      <c r="U8" s="6">
        <f t="shared" si="7"/>
        <v>146032.26</v>
      </c>
      <c r="V8" s="6">
        <f>MIN(H8,I8)*INDEX('2018_commission_structure-Start'!$A$15:$J$18,MATCH($E8,'2018_commission_structure-Start'!$A$15:$A$18,0),MATCH(V$1,'2018_commission_structure-Start'!$A$15:$J$15,0))</f>
        <v>60000</v>
      </c>
      <c r="W8" s="2">
        <f>IF($H8&gt;I8,MIN($H8-I8,J8-I8)*INDEX('2018_commission_structure-Start'!$A$15:$J$18,MATCH($E8,'2018_commission_structure-Start'!$A$15:$A$18,0),MATCH(W$1,'2018_commission_structure-Start'!$A$15:$J$15,0)),0)</f>
        <v>21250</v>
      </c>
      <c r="X8" s="2">
        <f>IF($H8&gt;J8,MIN($H8-J8,K8-J8)*INDEX('2018_commission_structure-Start'!$A$15:$J$18,MATCH($E8,'2018_commission_structure-Start'!$A$15:$A$18,0),MATCH(X$1,'2018_commission_structure-Start'!$A$15:$J$15,0)),0)</f>
        <v>15751.400000000001</v>
      </c>
      <c r="Y8" s="2">
        <f>IF($H8&gt;K8,MIN($H8-K8,L8-K8)*INDEX('2018_commission_structure-Start'!$A$15:$J$18,MATCH($E8,'2018_commission_structure-Start'!$A$15:$A$18,0),MATCH(Y$1,'2018_commission_structure-Start'!$A$15:$J$15,0)),0)</f>
        <v>0</v>
      </c>
      <c r="Z8" s="2">
        <f>IF(H8&gt;L8,(H8-L8)*INDEX('2018_commission_structure-Start'!$A$21:$I$24,MATCH($E8,'2018_commission_structure-Start'!$A$21:$A$24,0),MATCH(Z$1,'2018_commission_structure-Start'!$A$21:$I$21,0)),0)</f>
        <v>0</v>
      </c>
      <c r="AA8" s="6">
        <f t="shared" si="8"/>
        <v>97001.4</v>
      </c>
      <c r="AB8" s="6">
        <f t="shared" si="9"/>
        <v>160107.4</v>
      </c>
    </row>
    <row r="9" spans="1:28" x14ac:dyDescent="0.3">
      <c r="A9" t="str">
        <f t="shared" si="0"/>
        <v>Salomi Rosenhaus</v>
      </c>
      <c r="B9">
        <v>7178607831</v>
      </c>
      <c r="C9" t="s">
        <v>21</v>
      </c>
      <c r="D9" t="s">
        <v>22</v>
      </c>
      <c r="E9" t="s">
        <v>10</v>
      </c>
      <c r="F9">
        <v>93727</v>
      </c>
      <c r="G9">
        <f>COUNTIF(deals_closed!D:D,B9)</f>
        <v>22</v>
      </c>
      <c r="H9" s="2">
        <f>SUMIF(deals_closed!D:D,B9,deals_closed!C:C)</f>
        <v>777660</v>
      </c>
      <c r="I9" s="2">
        <f>VLOOKUP(E9,'2018_commission_structure-Start'!$A$22:$I$24,9,FALSE)</f>
        <v>750000</v>
      </c>
      <c r="J9" s="2">
        <f t="shared" si="1"/>
        <v>937500</v>
      </c>
      <c r="K9" s="2">
        <f t="shared" si="2"/>
        <v>1125000</v>
      </c>
      <c r="L9" s="2">
        <f t="shared" si="3"/>
        <v>1500000</v>
      </c>
      <c r="M9" s="12">
        <f t="shared" si="4"/>
        <v>1.03688</v>
      </c>
      <c r="N9" t="str">
        <f t="shared" si="5"/>
        <v>100-125%</v>
      </c>
      <c r="O9" s="6">
        <f>MIN(H9,I9)*INDEX('2018_commission_structure-Start'!$A$21:$I$24,MATCH($E9,'2018_commission_structure-Start'!$A$21:$A$24,0),MATCH(O$1,'2018_commission_structure-Start'!$A$21:$I$21,0))</f>
        <v>112500</v>
      </c>
      <c r="P9" s="2">
        <f>IF(H9&gt;I9,MIN(H9-I9,J9-I9)*INDEX('2018_commission_structure-Start'!$A$21:$I$24,MATCH($E9,'2018_commission_structure-Start'!$A$21:$A$24,0), MATCH(P$1,'2018_commission_structure-Start'!$A$21:$I$21,0)),0)</f>
        <v>5255.4</v>
      </c>
      <c r="Q9" s="2">
        <f>IF($H9&gt;J9,MIN($H9-J9,K9-J9)*INDEX('2018_commission_structure-Start'!$A$21:$I$24,MATCH($E9,'2018_commission_structure-Start'!$A$21:$A$24,0), MATCH(Q$1,'2018_commission_structure-Start'!$A$21:$I$21,0)),0)</f>
        <v>0</v>
      </c>
      <c r="R9" s="2">
        <f>IF($H9&gt;K9,MIN($H9-K9,L9-K9)*INDEX('2018_commission_structure-Start'!$A$21:$I$24,MATCH($E9,'2018_commission_structure-Start'!$A$21:$A$24,0), MATCH(R$1,'2018_commission_structure-Start'!$A$21:$I$21,0)),0)</f>
        <v>0</v>
      </c>
      <c r="S9" s="2">
        <f>IF(H9&gt;L9,(H9-L9)*INDEX('2018_commission_structure-Start'!$A$21:$I$24,MATCH($E9,'2018_commission_structure-Start'!$A$21:$A$24,0),MATCH(S$1,'2018_commission_structure-Start'!$A$21:$I$21,0)),0)</f>
        <v>0</v>
      </c>
      <c r="T9" s="6">
        <f t="shared" si="6"/>
        <v>117755.4</v>
      </c>
      <c r="U9" s="6">
        <f t="shared" si="7"/>
        <v>211482.4</v>
      </c>
      <c r="V9" s="6">
        <f>MIN(H9,I9)*INDEX('2018_commission_structure-Start'!$A$15:$J$18,MATCH($E9,'2018_commission_structure-Start'!$A$15:$A$18,0),MATCH(V$1,'2018_commission_structure-Start'!$A$15:$J$15,0))</f>
        <v>112500</v>
      </c>
      <c r="W9" s="2">
        <f>IF($H9&gt;I9,MIN($H9-I9,J9-I9)*INDEX('2018_commission_structure-Start'!$A$15:$J$18,MATCH($E9,'2018_commission_structure-Start'!$A$15:$A$18,0),MATCH(W$1,'2018_commission_structure-Start'!$A$15:$J$15,0)),0)</f>
        <v>6085.2</v>
      </c>
      <c r="X9" s="2">
        <f>IF($H9&gt;J9,MIN($H9-J9,K9-J9)*INDEX('2018_commission_structure-Start'!$A$15:$J$18,MATCH($E9,'2018_commission_structure-Start'!$A$15:$A$18,0),MATCH(X$1,'2018_commission_structure-Start'!$A$15:$J$15,0)),0)</f>
        <v>0</v>
      </c>
      <c r="Y9" s="2">
        <f>IF($H9&gt;K9,MIN($H9-K9,L9-K9)*INDEX('2018_commission_structure-Start'!$A$15:$J$18,MATCH($E9,'2018_commission_structure-Start'!$A$15:$A$18,0),MATCH(Y$1,'2018_commission_structure-Start'!$A$15:$J$15,0)),0)</f>
        <v>0</v>
      </c>
      <c r="Z9" s="2">
        <f>IF(H9&gt;L9,(H9-L9)*INDEX('2018_commission_structure-Start'!$A$21:$I$24,MATCH($E9,'2018_commission_structure-Start'!$A$21:$A$24,0),MATCH(Z$1,'2018_commission_structure-Start'!$A$21:$I$21,0)),0)</f>
        <v>0</v>
      </c>
      <c r="AA9" s="6">
        <f t="shared" si="8"/>
        <v>118585.2</v>
      </c>
      <c r="AB9" s="6">
        <f t="shared" si="9"/>
        <v>212312.2</v>
      </c>
    </row>
    <row r="10" spans="1:28" x14ac:dyDescent="0.3">
      <c r="A10" t="str">
        <f t="shared" si="0"/>
        <v>Andria Zimmermanns</v>
      </c>
      <c r="B10">
        <v>4783377790</v>
      </c>
      <c r="C10" t="s">
        <v>23</v>
      </c>
      <c r="D10" t="s">
        <v>24</v>
      </c>
      <c r="E10" t="s">
        <v>10</v>
      </c>
      <c r="F10">
        <v>110817</v>
      </c>
      <c r="G10">
        <f>COUNTIF(deals_closed!D:D,B10)</f>
        <v>19</v>
      </c>
      <c r="H10" s="2">
        <f>SUMIF(deals_closed!D:D,B10,deals_closed!C:C)</f>
        <v>713679</v>
      </c>
      <c r="I10" s="2">
        <f>VLOOKUP(E10,'2018_commission_structure-Start'!$A$22:$I$24,9,FALSE)</f>
        <v>750000</v>
      </c>
      <c r="J10" s="2">
        <f t="shared" si="1"/>
        <v>937500</v>
      </c>
      <c r="K10" s="2">
        <f t="shared" si="2"/>
        <v>1125000</v>
      </c>
      <c r="L10" s="2">
        <f t="shared" si="3"/>
        <v>1500000</v>
      </c>
      <c r="M10" s="12">
        <f t="shared" si="4"/>
        <v>0.95157199999999997</v>
      </c>
      <c r="N10" t="str">
        <f t="shared" si="5"/>
        <v>0-100%</v>
      </c>
      <c r="O10" s="6">
        <f>MIN(H10,I10)*INDEX('2018_commission_structure-Start'!$A$21:$I$24,MATCH($E10,'2018_commission_structure-Start'!$A$21:$A$24,0),MATCH(O$1,'2018_commission_structure-Start'!$A$21:$I$21,0))</f>
        <v>107051.84999999999</v>
      </c>
      <c r="P10" s="2">
        <f>IF(H10&gt;I10,MIN(H10-I10,J10-I10)*INDEX('2018_commission_structure-Start'!$A$21:$I$24,MATCH($E10,'2018_commission_structure-Start'!$A$21:$A$24,0), MATCH(P$1,'2018_commission_structure-Start'!$A$21:$I$21,0)),0)</f>
        <v>0</v>
      </c>
      <c r="Q10" s="2">
        <f>IF($H10&gt;J10,MIN($H10-J10,K10-J10)*INDEX('2018_commission_structure-Start'!$A$21:$I$24,MATCH($E10,'2018_commission_structure-Start'!$A$21:$A$24,0), MATCH(Q$1,'2018_commission_structure-Start'!$A$21:$I$21,0)),0)</f>
        <v>0</v>
      </c>
      <c r="R10" s="2">
        <f>IF($H10&gt;K10,MIN($H10-K10,L10-K10)*INDEX('2018_commission_structure-Start'!$A$21:$I$24,MATCH($E10,'2018_commission_structure-Start'!$A$21:$A$24,0), MATCH(R$1,'2018_commission_structure-Start'!$A$21:$I$21,0)),0)</f>
        <v>0</v>
      </c>
      <c r="S10" s="2">
        <f>IF(H10&gt;L10,(H10-L10)*INDEX('2018_commission_structure-Start'!$A$21:$I$24,MATCH($E10,'2018_commission_structure-Start'!$A$21:$A$24,0),MATCH(S$1,'2018_commission_structure-Start'!$A$21:$I$21,0)),0)</f>
        <v>0</v>
      </c>
      <c r="T10" s="6">
        <f t="shared" si="6"/>
        <v>107051.84999999999</v>
      </c>
      <c r="U10" s="6">
        <f t="shared" si="7"/>
        <v>217868.84999999998</v>
      </c>
      <c r="V10" s="6">
        <f>MIN(H10,I10)*INDEX('2018_commission_structure-Start'!$A$15:$J$18,MATCH($E10,'2018_commission_structure-Start'!$A$15:$A$18,0),MATCH(V$1,'2018_commission_structure-Start'!$A$15:$J$15,0))</f>
        <v>107051.84999999999</v>
      </c>
      <c r="W10" s="2">
        <f>IF($H10&gt;I10,MIN($H10-I10,J10-I10)*INDEX('2018_commission_structure-Start'!$A$15:$J$18,MATCH($E10,'2018_commission_structure-Start'!$A$15:$A$18,0),MATCH(W$1,'2018_commission_structure-Start'!$A$15:$J$15,0)),0)</f>
        <v>0</v>
      </c>
      <c r="X10" s="2">
        <f>IF($H10&gt;J10,MIN($H10-J10,K10-J10)*INDEX('2018_commission_structure-Start'!$A$15:$J$18,MATCH($E10,'2018_commission_structure-Start'!$A$15:$A$18,0),MATCH(X$1,'2018_commission_structure-Start'!$A$15:$J$15,0)),0)</f>
        <v>0</v>
      </c>
      <c r="Y10" s="2">
        <f>IF($H10&gt;K10,MIN($H10-K10,L10-K10)*INDEX('2018_commission_structure-Start'!$A$15:$J$18,MATCH($E10,'2018_commission_structure-Start'!$A$15:$A$18,0),MATCH(Y$1,'2018_commission_structure-Start'!$A$15:$J$15,0)),0)</f>
        <v>0</v>
      </c>
      <c r="Z10" s="2">
        <f>IF(H10&gt;L10,(H10-L10)*INDEX('2018_commission_structure-Start'!$A$21:$I$24,MATCH($E10,'2018_commission_structure-Start'!$A$21:$A$24,0),MATCH(Z$1,'2018_commission_structure-Start'!$A$21:$I$21,0)),0)</f>
        <v>0</v>
      </c>
      <c r="AA10" s="6">
        <f t="shared" si="8"/>
        <v>107051.84999999999</v>
      </c>
      <c r="AB10" s="6">
        <f t="shared" si="9"/>
        <v>217868.84999999998</v>
      </c>
    </row>
    <row r="11" spans="1:28" x14ac:dyDescent="0.3">
      <c r="A11" t="str">
        <f t="shared" si="0"/>
        <v>Caddric Armytage</v>
      </c>
      <c r="B11">
        <v>9023313240</v>
      </c>
      <c r="C11" t="s">
        <v>25</v>
      </c>
      <c r="D11" t="s">
        <v>26</v>
      </c>
      <c r="E11" t="s">
        <v>10</v>
      </c>
      <c r="F11">
        <v>119728</v>
      </c>
      <c r="G11">
        <f>COUNTIF(deals_closed!D:D,B11)</f>
        <v>17</v>
      </c>
      <c r="H11" s="2">
        <f>SUMIF(deals_closed!D:D,B11,deals_closed!C:C)</f>
        <v>714914</v>
      </c>
      <c r="I11" s="2">
        <f>VLOOKUP(E11,'2018_commission_structure-Start'!$A$22:$I$24,9,FALSE)</f>
        <v>750000</v>
      </c>
      <c r="J11" s="2">
        <f t="shared" si="1"/>
        <v>937500</v>
      </c>
      <c r="K11" s="2">
        <f t="shared" si="2"/>
        <v>1125000</v>
      </c>
      <c r="L11" s="2">
        <f t="shared" si="3"/>
        <v>1500000</v>
      </c>
      <c r="M11" s="12">
        <f t="shared" si="4"/>
        <v>0.95321866666666666</v>
      </c>
      <c r="N11" t="str">
        <f t="shared" si="5"/>
        <v>0-100%</v>
      </c>
      <c r="O11" s="6">
        <f>MIN(H11,I11)*INDEX('2018_commission_structure-Start'!$A$21:$I$24,MATCH($E11,'2018_commission_structure-Start'!$A$21:$A$24,0),MATCH(O$1,'2018_commission_structure-Start'!$A$21:$I$21,0))</f>
        <v>107237.09999999999</v>
      </c>
      <c r="P11" s="2">
        <f>IF(H11&gt;I11,MIN(H11-I11,J11-I11)*INDEX('2018_commission_structure-Start'!$A$21:$I$24,MATCH($E11,'2018_commission_structure-Start'!$A$21:$A$24,0), MATCH(P$1,'2018_commission_structure-Start'!$A$21:$I$21,0)),0)</f>
        <v>0</v>
      </c>
      <c r="Q11" s="2">
        <f>IF($H11&gt;J11,MIN($H11-J11,K11-J11)*INDEX('2018_commission_structure-Start'!$A$21:$I$24,MATCH($E11,'2018_commission_structure-Start'!$A$21:$A$24,0), MATCH(Q$1,'2018_commission_structure-Start'!$A$21:$I$21,0)),0)</f>
        <v>0</v>
      </c>
      <c r="R11" s="2">
        <f>IF($H11&gt;K11,MIN($H11-K11,L11-K11)*INDEX('2018_commission_structure-Start'!$A$21:$I$24,MATCH($E11,'2018_commission_structure-Start'!$A$21:$A$24,0), MATCH(R$1,'2018_commission_structure-Start'!$A$21:$I$21,0)),0)</f>
        <v>0</v>
      </c>
      <c r="S11" s="2">
        <f>IF(H11&gt;L11,(H11-L11)*INDEX('2018_commission_structure-Start'!$A$21:$I$24,MATCH($E11,'2018_commission_structure-Start'!$A$21:$A$24,0),MATCH(S$1,'2018_commission_structure-Start'!$A$21:$I$21,0)),0)</f>
        <v>0</v>
      </c>
      <c r="T11" s="6">
        <f t="shared" si="6"/>
        <v>107237.09999999999</v>
      </c>
      <c r="U11" s="6">
        <f t="shared" si="7"/>
        <v>226965.09999999998</v>
      </c>
      <c r="V11" s="6">
        <f>MIN(H11,I11)*INDEX('2018_commission_structure-Start'!$A$15:$J$18,MATCH($E11,'2018_commission_structure-Start'!$A$15:$A$18,0),MATCH(V$1,'2018_commission_structure-Start'!$A$15:$J$15,0))</f>
        <v>107237.09999999999</v>
      </c>
      <c r="W11" s="2">
        <f>IF($H11&gt;I11,MIN($H11-I11,J11-I11)*INDEX('2018_commission_structure-Start'!$A$15:$J$18,MATCH($E11,'2018_commission_structure-Start'!$A$15:$A$18,0),MATCH(W$1,'2018_commission_structure-Start'!$A$15:$J$15,0)),0)</f>
        <v>0</v>
      </c>
      <c r="X11" s="2">
        <f>IF($H11&gt;J11,MIN($H11-J11,K11-J11)*INDEX('2018_commission_structure-Start'!$A$15:$J$18,MATCH($E11,'2018_commission_structure-Start'!$A$15:$A$18,0),MATCH(X$1,'2018_commission_structure-Start'!$A$15:$J$15,0)),0)</f>
        <v>0</v>
      </c>
      <c r="Y11" s="2">
        <f>IF($H11&gt;K11,MIN($H11-K11,L11-K11)*INDEX('2018_commission_structure-Start'!$A$15:$J$18,MATCH($E11,'2018_commission_structure-Start'!$A$15:$A$18,0),MATCH(Y$1,'2018_commission_structure-Start'!$A$15:$J$15,0)),0)</f>
        <v>0</v>
      </c>
      <c r="Z11" s="2">
        <f>IF(H11&gt;L11,(H11-L11)*INDEX('2018_commission_structure-Start'!$A$21:$I$24,MATCH($E11,'2018_commission_structure-Start'!$A$21:$A$24,0),MATCH(Z$1,'2018_commission_structure-Start'!$A$21:$I$21,0)),0)</f>
        <v>0</v>
      </c>
      <c r="AA11" s="6">
        <f t="shared" si="8"/>
        <v>107237.09999999999</v>
      </c>
      <c r="AB11" s="6">
        <f t="shared" si="9"/>
        <v>226965.09999999998</v>
      </c>
    </row>
    <row r="12" spans="1:28" x14ac:dyDescent="0.3">
      <c r="A12" t="str">
        <f t="shared" si="0"/>
        <v>Baird Hayhow</v>
      </c>
      <c r="B12">
        <v>2659144249</v>
      </c>
      <c r="C12" t="s">
        <v>27</v>
      </c>
      <c r="D12" t="s">
        <v>28</v>
      </c>
      <c r="E12" t="s">
        <v>29</v>
      </c>
      <c r="F12">
        <v>59822</v>
      </c>
      <c r="G12">
        <f>COUNTIF(deals_closed!D:D,B12)</f>
        <v>23</v>
      </c>
      <c r="H12" s="2">
        <f>SUMIF(deals_closed!D:D,B12,deals_closed!C:C)</f>
        <v>871918</v>
      </c>
      <c r="I12" s="2">
        <f>VLOOKUP(E12,'2018_commission_structure-Start'!$A$22:$I$24,9,FALSE)</f>
        <v>600000</v>
      </c>
      <c r="J12" s="2">
        <f t="shared" si="1"/>
        <v>750000</v>
      </c>
      <c r="K12" s="2">
        <f t="shared" si="2"/>
        <v>900000</v>
      </c>
      <c r="L12" s="2">
        <f t="shared" si="3"/>
        <v>1200000</v>
      </c>
      <c r="M12" s="12">
        <f t="shared" si="4"/>
        <v>1.4531966666666667</v>
      </c>
      <c r="N12" t="str">
        <f t="shared" si="5"/>
        <v>125-150%</v>
      </c>
      <c r="O12" s="6">
        <f>MIN(H12,I12)*INDEX('2018_commission_structure-Start'!$A$21:$I$24,MATCH($E12,'2018_commission_structure-Start'!$A$21:$A$24,0),MATCH(O$1,'2018_commission_structure-Start'!$A$21:$I$21,0))</f>
        <v>78000</v>
      </c>
      <c r="P12" s="2">
        <f>IF(H12&gt;I12,MIN(H12-I12,J12-I12)*INDEX('2018_commission_structure-Start'!$A$21:$I$24,MATCH($E12,'2018_commission_structure-Start'!$A$21:$A$24,0), MATCH(P$1,'2018_commission_structure-Start'!$A$21:$I$21,0)),0)</f>
        <v>25500.000000000004</v>
      </c>
      <c r="Q12" s="2">
        <f>IF($H12&gt;J12,MIN($H12-J12,K12-J12)*INDEX('2018_commission_structure-Start'!$A$21:$I$24,MATCH($E12,'2018_commission_structure-Start'!$A$21:$A$24,0), MATCH(Q$1,'2018_commission_structure-Start'!$A$21:$I$21,0)),0)</f>
        <v>25602.78</v>
      </c>
      <c r="R12" s="2">
        <f>IF($H12&gt;K12,MIN($H12-K12,L12-K12)*INDEX('2018_commission_structure-Start'!$A$21:$I$24,MATCH($E12,'2018_commission_structure-Start'!$A$21:$A$24,0), MATCH(R$1,'2018_commission_structure-Start'!$A$21:$I$21,0)),0)</f>
        <v>0</v>
      </c>
      <c r="S12" s="2">
        <f>IF(H12&gt;L12,(H12-L12)*INDEX('2018_commission_structure-Start'!$A$21:$I$24,MATCH($E12,'2018_commission_structure-Start'!$A$21:$A$24,0),MATCH(S$1,'2018_commission_structure-Start'!$A$21:$I$21,0)),0)</f>
        <v>0</v>
      </c>
      <c r="T12" s="6">
        <f t="shared" si="6"/>
        <v>129102.78</v>
      </c>
      <c r="U12" s="6">
        <f t="shared" si="7"/>
        <v>188924.78</v>
      </c>
      <c r="V12" s="6">
        <f>MIN(H12,I12)*INDEX('2018_commission_structure-Start'!$A$15:$J$18,MATCH($E12,'2018_commission_structure-Start'!$A$15:$A$18,0),MATCH(V$1,'2018_commission_structure-Start'!$A$15:$J$15,0))</f>
        <v>90000</v>
      </c>
      <c r="W12" s="2">
        <f>IF($H12&gt;I12,MIN($H12-I12,J12-I12)*INDEX('2018_commission_structure-Start'!$A$15:$J$18,MATCH($E12,'2018_commission_structure-Start'!$A$15:$A$18,0),MATCH(W$1,'2018_commission_structure-Start'!$A$15:$J$15,0)),0)</f>
        <v>27000</v>
      </c>
      <c r="X12" s="2">
        <f>IF($H12&gt;J12,MIN($H12-J12,K12-J12)*INDEX('2018_commission_structure-Start'!$A$15:$J$18,MATCH($E12,'2018_commission_structure-Start'!$A$15:$A$18,0),MATCH(X$1,'2018_commission_structure-Start'!$A$15:$J$15,0)),0)</f>
        <v>30479.5</v>
      </c>
      <c r="Y12" s="2">
        <f>IF($H12&gt;K12,MIN($H12-K12,L12-K12)*INDEX('2018_commission_structure-Start'!$A$15:$J$18,MATCH($E12,'2018_commission_structure-Start'!$A$15:$A$18,0),MATCH(Y$1,'2018_commission_structure-Start'!$A$15:$J$15,0)),0)</f>
        <v>0</v>
      </c>
      <c r="Z12" s="2">
        <f>IF(H12&gt;L12,(H12-L12)*INDEX('2018_commission_structure-Start'!$A$21:$I$24,MATCH($E12,'2018_commission_structure-Start'!$A$21:$A$24,0),MATCH(Z$1,'2018_commission_structure-Start'!$A$21:$I$21,0)),0)</f>
        <v>0</v>
      </c>
      <c r="AA12" s="6">
        <f t="shared" si="8"/>
        <v>147479.5</v>
      </c>
      <c r="AB12" s="6">
        <f t="shared" si="9"/>
        <v>207301.5</v>
      </c>
    </row>
    <row r="13" spans="1:28" x14ac:dyDescent="0.3">
      <c r="A13" t="str">
        <f t="shared" si="0"/>
        <v>Granger Norsworthy</v>
      </c>
      <c r="B13">
        <v>9892583027</v>
      </c>
      <c r="C13" t="s">
        <v>30</v>
      </c>
      <c r="D13" t="s">
        <v>31</v>
      </c>
      <c r="E13" t="s">
        <v>10</v>
      </c>
      <c r="F13">
        <v>96592</v>
      </c>
      <c r="G13">
        <f>COUNTIF(deals_closed!D:D,B13)</f>
        <v>21</v>
      </c>
      <c r="H13" s="2">
        <f>SUMIF(deals_closed!D:D,B13,deals_closed!C:C)</f>
        <v>785055</v>
      </c>
      <c r="I13" s="2">
        <f>VLOOKUP(E13,'2018_commission_structure-Start'!$A$22:$I$24,9,FALSE)</f>
        <v>750000</v>
      </c>
      <c r="J13" s="2">
        <f t="shared" si="1"/>
        <v>937500</v>
      </c>
      <c r="K13" s="2">
        <f t="shared" si="2"/>
        <v>1125000</v>
      </c>
      <c r="L13" s="2">
        <f t="shared" si="3"/>
        <v>1500000</v>
      </c>
      <c r="M13" s="12">
        <f t="shared" si="4"/>
        <v>1.04674</v>
      </c>
      <c r="N13" t="str">
        <f t="shared" si="5"/>
        <v>100-125%</v>
      </c>
      <c r="O13" s="6">
        <f>MIN(H13,I13)*INDEX('2018_commission_structure-Start'!$A$21:$I$24,MATCH($E13,'2018_commission_structure-Start'!$A$21:$A$24,0),MATCH(O$1,'2018_commission_structure-Start'!$A$21:$I$21,0))</f>
        <v>112500</v>
      </c>
      <c r="P13" s="2">
        <f>IF(H13&gt;I13,MIN(H13-I13,J13-I13)*INDEX('2018_commission_structure-Start'!$A$21:$I$24,MATCH($E13,'2018_commission_structure-Start'!$A$21:$A$24,0), MATCH(P$1,'2018_commission_structure-Start'!$A$21:$I$21,0)),0)</f>
        <v>6660.45</v>
      </c>
      <c r="Q13" s="2">
        <f>IF($H13&gt;J13,MIN($H13-J13,K13-J13)*INDEX('2018_commission_structure-Start'!$A$21:$I$24,MATCH($E13,'2018_commission_structure-Start'!$A$21:$A$24,0), MATCH(Q$1,'2018_commission_structure-Start'!$A$21:$I$21,0)),0)</f>
        <v>0</v>
      </c>
      <c r="R13" s="2">
        <f>IF($H13&gt;K13,MIN($H13-K13,L13-K13)*INDEX('2018_commission_structure-Start'!$A$21:$I$24,MATCH($E13,'2018_commission_structure-Start'!$A$21:$A$24,0), MATCH(R$1,'2018_commission_structure-Start'!$A$21:$I$21,0)),0)</f>
        <v>0</v>
      </c>
      <c r="S13" s="2">
        <f>IF(H13&gt;L13,(H13-L13)*INDEX('2018_commission_structure-Start'!$A$21:$I$24,MATCH($E13,'2018_commission_structure-Start'!$A$21:$A$24,0),MATCH(S$1,'2018_commission_structure-Start'!$A$21:$I$21,0)),0)</f>
        <v>0</v>
      </c>
      <c r="T13" s="6">
        <f t="shared" si="6"/>
        <v>119160.45</v>
      </c>
      <c r="U13" s="6">
        <f t="shared" si="7"/>
        <v>215752.45</v>
      </c>
      <c r="V13" s="6">
        <f>MIN(H13,I13)*INDEX('2018_commission_structure-Start'!$A$15:$J$18,MATCH($E13,'2018_commission_structure-Start'!$A$15:$A$18,0),MATCH(V$1,'2018_commission_structure-Start'!$A$15:$J$15,0))</f>
        <v>112500</v>
      </c>
      <c r="W13" s="2">
        <f>IF($H13&gt;I13,MIN($H13-I13,J13-I13)*INDEX('2018_commission_structure-Start'!$A$15:$J$18,MATCH($E13,'2018_commission_structure-Start'!$A$15:$A$18,0),MATCH(W$1,'2018_commission_structure-Start'!$A$15:$J$15,0)),0)</f>
        <v>7712.1</v>
      </c>
      <c r="X13" s="2">
        <f>IF($H13&gt;J13,MIN($H13-J13,K13-J13)*INDEX('2018_commission_structure-Start'!$A$15:$J$18,MATCH($E13,'2018_commission_structure-Start'!$A$15:$A$18,0),MATCH(X$1,'2018_commission_structure-Start'!$A$15:$J$15,0)),0)</f>
        <v>0</v>
      </c>
      <c r="Y13" s="2">
        <f>IF($H13&gt;K13,MIN($H13-K13,L13-K13)*INDEX('2018_commission_structure-Start'!$A$15:$J$18,MATCH($E13,'2018_commission_structure-Start'!$A$15:$A$18,0),MATCH(Y$1,'2018_commission_structure-Start'!$A$15:$J$15,0)),0)</f>
        <v>0</v>
      </c>
      <c r="Z13" s="2">
        <f>IF(H13&gt;L13,(H13-L13)*INDEX('2018_commission_structure-Start'!$A$21:$I$24,MATCH($E13,'2018_commission_structure-Start'!$A$21:$A$24,0),MATCH(Z$1,'2018_commission_structure-Start'!$A$21:$I$21,0)),0)</f>
        <v>0</v>
      </c>
      <c r="AA13" s="6">
        <f t="shared" si="8"/>
        <v>120212.1</v>
      </c>
      <c r="AB13" s="6">
        <f t="shared" si="9"/>
        <v>216804.1</v>
      </c>
    </row>
    <row r="14" spans="1:28" x14ac:dyDescent="0.3">
      <c r="A14" t="str">
        <f t="shared" si="0"/>
        <v>Doralynne Lexa</v>
      </c>
      <c r="B14">
        <v>3381164996</v>
      </c>
      <c r="C14" t="s">
        <v>32</v>
      </c>
      <c r="D14" t="s">
        <v>33</v>
      </c>
      <c r="E14" t="s">
        <v>10</v>
      </c>
      <c r="F14">
        <v>75882</v>
      </c>
      <c r="G14">
        <f>COUNTIF(deals_closed!D:D,B14)</f>
        <v>22</v>
      </c>
      <c r="H14" s="2">
        <f>SUMIF(deals_closed!D:D,B14,deals_closed!C:C)</f>
        <v>734144</v>
      </c>
      <c r="I14" s="2">
        <f>VLOOKUP(E14,'2018_commission_structure-Start'!$A$22:$I$24,9,FALSE)</f>
        <v>750000</v>
      </c>
      <c r="J14" s="2">
        <f t="shared" si="1"/>
        <v>937500</v>
      </c>
      <c r="K14" s="2">
        <f t="shared" si="2"/>
        <v>1125000</v>
      </c>
      <c r="L14" s="2">
        <f t="shared" si="3"/>
        <v>1500000</v>
      </c>
      <c r="M14" s="12">
        <f t="shared" si="4"/>
        <v>0.97885866666666665</v>
      </c>
      <c r="N14" t="str">
        <f t="shared" si="5"/>
        <v>0-100%</v>
      </c>
      <c r="O14" s="6">
        <f>MIN(H14,I14)*INDEX('2018_commission_structure-Start'!$A$21:$I$24,MATCH($E14,'2018_commission_structure-Start'!$A$21:$A$24,0),MATCH(O$1,'2018_commission_structure-Start'!$A$21:$I$21,0))</f>
        <v>110121.59999999999</v>
      </c>
      <c r="P14" s="2">
        <f>IF(H14&gt;I14,MIN(H14-I14,J14-I14)*INDEX('2018_commission_structure-Start'!$A$21:$I$24,MATCH($E14,'2018_commission_structure-Start'!$A$21:$A$24,0), MATCH(P$1,'2018_commission_structure-Start'!$A$21:$I$21,0)),0)</f>
        <v>0</v>
      </c>
      <c r="Q14" s="2">
        <f>IF($H14&gt;J14,MIN($H14-J14,K14-J14)*INDEX('2018_commission_structure-Start'!$A$21:$I$24,MATCH($E14,'2018_commission_structure-Start'!$A$21:$A$24,0), MATCH(Q$1,'2018_commission_structure-Start'!$A$21:$I$21,0)),0)</f>
        <v>0</v>
      </c>
      <c r="R14" s="2">
        <f>IF($H14&gt;K14,MIN($H14-K14,L14-K14)*INDEX('2018_commission_structure-Start'!$A$21:$I$24,MATCH($E14,'2018_commission_structure-Start'!$A$21:$A$24,0), MATCH(R$1,'2018_commission_structure-Start'!$A$21:$I$21,0)),0)</f>
        <v>0</v>
      </c>
      <c r="S14" s="2">
        <f>IF(H14&gt;L14,(H14-L14)*INDEX('2018_commission_structure-Start'!$A$21:$I$24,MATCH($E14,'2018_commission_structure-Start'!$A$21:$A$24,0),MATCH(S$1,'2018_commission_structure-Start'!$A$21:$I$21,0)),0)</f>
        <v>0</v>
      </c>
      <c r="T14" s="6">
        <f t="shared" si="6"/>
        <v>110121.59999999999</v>
      </c>
      <c r="U14" s="6">
        <f t="shared" si="7"/>
        <v>186003.59999999998</v>
      </c>
      <c r="V14" s="6">
        <f>MIN(H14,I14)*INDEX('2018_commission_structure-Start'!$A$15:$J$18,MATCH($E14,'2018_commission_structure-Start'!$A$15:$A$18,0),MATCH(V$1,'2018_commission_structure-Start'!$A$15:$J$15,0))</f>
        <v>110121.59999999999</v>
      </c>
      <c r="W14" s="2">
        <f>IF($H14&gt;I14,MIN($H14-I14,J14-I14)*INDEX('2018_commission_structure-Start'!$A$15:$J$18,MATCH($E14,'2018_commission_structure-Start'!$A$15:$A$18,0),MATCH(W$1,'2018_commission_structure-Start'!$A$15:$J$15,0)),0)</f>
        <v>0</v>
      </c>
      <c r="X14" s="2">
        <f>IF($H14&gt;J14,MIN($H14-J14,K14-J14)*INDEX('2018_commission_structure-Start'!$A$15:$J$18,MATCH($E14,'2018_commission_structure-Start'!$A$15:$A$18,0),MATCH(X$1,'2018_commission_structure-Start'!$A$15:$J$15,0)),0)</f>
        <v>0</v>
      </c>
      <c r="Y14" s="2">
        <f>IF($H14&gt;K14,MIN($H14-K14,L14-K14)*INDEX('2018_commission_structure-Start'!$A$15:$J$18,MATCH($E14,'2018_commission_structure-Start'!$A$15:$A$18,0),MATCH(Y$1,'2018_commission_structure-Start'!$A$15:$J$15,0)),0)</f>
        <v>0</v>
      </c>
      <c r="Z14" s="2">
        <f>IF(H14&gt;L14,(H14-L14)*INDEX('2018_commission_structure-Start'!$A$21:$I$24,MATCH($E14,'2018_commission_structure-Start'!$A$21:$A$24,0),MATCH(Z$1,'2018_commission_structure-Start'!$A$21:$I$21,0)),0)</f>
        <v>0</v>
      </c>
      <c r="AA14" s="6">
        <f t="shared" si="8"/>
        <v>110121.59999999999</v>
      </c>
      <c r="AB14" s="6">
        <f t="shared" si="9"/>
        <v>186003.59999999998</v>
      </c>
    </row>
    <row r="15" spans="1:28" x14ac:dyDescent="0.3">
      <c r="A15" t="str">
        <f t="shared" si="0"/>
        <v>Danit Fosserd</v>
      </c>
      <c r="B15">
        <v>3469413983</v>
      </c>
      <c r="C15" t="s">
        <v>34</v>
      </c>
      <c r="D15" t="s">
        <v>35</v>
      </c>
      <c r="E15" t="s">
        <v>7</v>
      </c>
      <c r="F15">
        <v>38104</v>
      </c>
      <c r="G15">
        <f>COUNTIF(deals_closed!D:D,B15)</f>
        <v>20</v>
      </c>
      <c r="H15" s="2">
        <f>SUMIF(deals_closed!D:D,B15,deals_closed!C:C)</f>
        <v>665862</v>
      </c>
      <c r="I15" s="2">
        <f>VLOOKUP(E15,'2018_commission_structure-Start'!$A$22:$I$24,9,FALSE)</f>
        <v>500000</v>
      </c>
      <c r="J15" s="2">
        <f t="shared" si="1"/>
        <v>625000</v>
      </c>
      <c r="K15" s="2">
        <f t="shared" si="2"/>
        <v>750000</v>
      </c>
      <c r="L15" s="2">
        <f t="shared" si="3"/>
        <v>1000000</v>
      </c>
      <c r="M15" s="12">
        <f t="shared" si="4"/>
        <v>1.3317239999999999</v>
      </c>
      <c r="N15" t="str">
        <f t="shared" si="5"/>
        <v>125-150%</v>
      </c>
      <c r="O15" s="6">
        <f>MIN(H15,I15)*INDEX('2018_commission_structure-Start'!$A$21:$I$24,MATCH($E15,'2018_commission_structure-Start'!$A$21:$A$24,0),MATCH(O$1,'2018_commission_structure-Start'!$A$21:$I$21,0))</f>
        <v>50000</v>
      </c>
      <c r="P15" s="2">
        <f>IF(H15&gt;I15,MIN(H15-I15,J15-I15)*INDEX('2018_commission_structure-Start'!$A$21:$I$24,MATCH($E15,'2018_commission_structure-Start'!$A$21:$A$24,0), MATCH(P$1,'2018_commission_structure-Start'!$A$21:$I$21,0)),0)</f>
        <v>18750</v>
      </c>
      <c r="Q15" s="2">
        <f>IF($H15&gt;J15,MIN($H15-J15,K15-J15)*INDEX('2018_commission_structure-Start'!$A$21:$I$24,MATCH($E15,'2018_commission_structure-Start'!$A$21:$A$24,0), MATCH(Q$1,'2018_commission_structure-Start'!$A$21:$I$21,0)),0)</f>
        <v>7355.16</v>
      </c>
      <c r="R15" s="2">
        <f>IF($H15&gt;K15,MIN($H15-K15,L15-K15)*INDEX('2018_commission_structure-Start'!$A$21:$I$24,MATCH($E15,'2018_commission_structure-Start'!$A$21:$A$24,0), MATCH(R$1,'2018_commission_structure-Start'!$A$21:$I$21,0)),0)</f>
        <v>0</v>
      </c>
      <c r="S15" s="2">
        <f>IF(H15&gt;L15,(H15-L15)*INDEX('2018_commission_structure-Start'!$A$21:$I$24,MATCH($E15,'2018_commission_structure-Start'!$A$21:$A$24,0),MATCH(S$1,'2018_commission_structure-Start'!$A$21:$I$21,0)),0)</f>
        <v>0</v>
      </c>
      <c r="T15" s="6">
        <f t="shared" si="6"/>
        <v>76105.16</v>
      </c>
      <c r="U15" s="6">
        <f t="shared" si="7"/>
        <v>114209.16</v>
      </c>
      <c r="V15" s="6">
        <f>MIN(H15,I15)*INDEX('2018_commission_structure-Start'!$A$15:$J$18,MATCH($E15,'2018_commission_structure-Start'!$A$15:$A$18,0),MATCH(V$1,'2018_commission_structure-Start'!$A$15:$J$15,0))</f>
        <v>60000</v>
      </c>
      <c r="W15" s="2">
        <f>IF($H15&gt;I15,MIN($H15-I15,J15-I15)*INDEX('2018_commission_structure-Start'!$A$15:$J$18,MATCH($E15,'2018_commission_structure-Start'!$A$15:$A$18,0),MATCH(W$1,'2018_commission_structure-Start'!$A$15:$J$15,0)),0)</f>
        <v>21250</v>
      </c>
      <c r="X15" s="2">
        <f>IF($H15&gt;J15,MIN($H15-J15,K15-J15)*INDEX('2018_commission_structure-Start'!$A$15:$J$18,MATCH($E15,'2018_commission_structure-Start'!$A$15:$A$18,0),MATCH(X$1,'2018_commission_structure-Start'!$A$15:$J$15,0)),0)</f>
        <v>8172.4000000000005</v>
      </c>
      <c r="Y15" s="2">
        <f>IF($H15&gt;K15,MIN($H15-K15,L15-K15)*INDEX('2018_commission_structure-Start'!$A$15:$J$18,MATCH($E15,'2018_commission_structure-Start'!$A$15:$A$18,0),MATCH(Y$1,'2018_commission_structure-Start'!$A$15:$J$15,0)),0)</f>
        <v>0</v>
      </c>
      <c r="Z15" s="2">
        <f>IF(H15&gt;L15,(H15-L15)*INDEX('2018_commission_structure-Start'!$A$21:$I$24,MATCH($E15,'2018_commission_structure-Start'!$A$21:$A$24,0),MATCH(Z$1,'2018_commission_structure-Start'!$A$21:$I$21,0)),0)</f>
        <v>0</v>
      </c>
      <c r="AA15" s="6">
        <f t="shared" si="8"/>
        <v>89422.399999999994</v>
      </c>
      <c r="AB15" s="6">
        <f t="shared" si="9"/>
        <v>127526.39999999999</v>
      </c>
    </row>
    <row r="16" spans="1:28" x14ac:dyDescent="0.3">
      <c r="A16" t="str">
        <f t="shared" si="0"/>
        <v>Court Brightwell</v>
      </c>
      <c r="B16">
        <v>1263903657</v>
      </c>
      <c r="C16" t="s">
        <v>36</v>
      </c>
      <c r="D16" t="s">
        <v>37</v>
      </c>
      <c r="E16" t="s">
        <v>10</v>
      </c>
      <c r="F16">
        <v>99988</v>
      </c>
      <c r="G16">
        <f>COUNTIF(deals_closed!D:D,B16)</f>
        <v>17</v>
      </c>
      <c r="H16" s="2">
        <f>SUMIF(deals_closed!D:D,B16,deals_closed!C:C)</f>
        <v>661373</v>
      </c>
      <c r="I16" s="2">
        <f>VLOOKUP(E16,'2018_commission_structure-Start'!$A$22:$I$24,9,FALSE)</f>
        <v>750000</v>
      </c>
      <c r="J16" s="2">
        <f t="shared" si="1"/>
        <v>937500</v>
      </c>
      <c r="K16" s="2">
        <f t="shared" si="2"/>
        <v>1125000</v>
      </c>
      <c r="L16" s="2">
        <f t="shared" si="3"/>
        <v>1500000</v>
      </c>
      <c r="M16" s="12">
        <f t="shared" si="4"/>
        <v>0.88183066666666665</v>
      </c>
      <c r="N16" t="str">
        <f t="shared" si="5"/>
        <v>0-100%</v>
      </c>
      <c r="O16" s="6">
        <f>MIN(H16,I16)*INDEX('2018_commission_structure-Start'!$A$21:$I$24,MATCH($E16,'2018_commission_structure-Start'!$A$21:$A$24,0),MATCH(O$1,'2018_commission_structure-Start'!$A$21:$I$21,0))</f>
        <v>99205.95</v>
      </c>
      <c r="P16" s="2">
        <f>IF(H16&gt;I16,MIN(H16-I16,J16-I16)*INDEX('2018_commission_structure-Start'!$A$21:$I$24,MATCH($E16,'2018_commission_structure-Start'!$A$21:$A$24,0), MATCH(P$1,'2018_commission_structure-Start'!$A$21:$I$21,0)),0)</f>
        <v>0</v>
      </c>
      <c r="Q16" s="2">
        <f>IF($H16&gt;J16,MIN($H16-J16,K16-J16)*INDEX('2018_commission_structure-Start'!$A$21:$I$24,MATCH($E16,'2018_commission_structure-Start'!$A$21:$A$24,0), MATCH(Q$1,'2018_commission_structure-Start'!$A$21:$I$21,0)),0)</f>
        <v>0</v>
      </c>
      <c r="R16" s="2">
        <f>IF($H16&gt;K16,MIN($H16-K16,L16-K16)*INDEX('2018_commission_structure-Start'!$A$21:$I$24,MATCH($E16,'2018_commission_structure-Start'!$A$21:$A$24,0), MATCH(R$1,'2018_commission_structure-Start'!$A$21:$I$21,0)),0)</f>
        <v>0</v>
      </c>
      <c r="S16" s="2">
        <f>IF(H16&gt;L16,(H16-L16)*INDEX('2018_commission_structure-Start'!$A$21:$I$24,MATCH($E16,'2018_commission_structure-Start'!$A$21:$A$24,0),MATCH(S$1,'2018_commission_structure-Start'!$A$21:$I$21,0)),0)</f>
        <v>0</v>
      </c>
      <c r="T16" s="6">
        <f t="shared" si="6"/>
        <v>99205.95</v>
      </c>
      <c r="U16" s="6">
        <f t="shared" si="7"/>
        <v>199193.95</v>
      </c>
      <c r="V16" s="6">
        <f>MIN(H16,I16)*INDEX('2018_commission_structure-Start'!$A$15:$J$18,MATCH($E16,'2018_commission_structure-Start'!$A$15:$A$18,0),MATCH(V$1,'2018_commission_structure-Start'!$A$15:$J$15,0))</f>
        <v>99205.95</v>
      </c>
      <c r="W16" s="2">
        <f>IF($H16&gt;I16,MIN($H16-I16,J16-I16)*INDEX('2018_commission_structure-Start'!$A$15:$J$18,MATCH($E16,'2018_commission_structure-Start'!$A$15:$A$18,0),MATCH(W$1,'2018_commission_structure-Start'!$A$15:$J$15,0)),0)</f>
        <v>0</v>
      </c>
      <c r="X16" s="2">
        <f>IF($H16&gt;J16,MIN($H16-J16,K16-J16)*INDEX('2018_commission_structure-Start'!$A$15:$J$18,MATCH($E16,'2018_commission_structure-Start'!$A$15:$A$18,0),MATCH(X$1,'2018_commission_structure-Start'!$A$15:$J$15,0)),0)</f>
        <v>0</v>
      </c>
      <c r="Y16" s="2">
        <f>IF($H16&gt;K16,MIN($H16-K16,L16-K16)*INDEX('2018_commission_structure-Start'!$A$15:$J$18,MATCH($E16,'2018_commission_structure-Start'!$A$15:$A$18,0),MATCH(Y$1,'2018_commission_structure-Start'!$A$15:$J$15,0)),0)</f>
        <v>0</v>
      </c>
      <c r="Z16" s="2">
        <f>IF(H16&gt;L16,(H16-L16)*INDEX('2018_commission_structure-Start'!$A$21:$I$24,MATCH($E16,'2018_commission_structure-Start'!$A$21:$A$24,0),MATCH(Z$1,'2018_commission_structure-Start'!$A$21:$I$21,0)),0)</f>
        <v>0</v>
      </c>
      <c r="AA16" s="6">
        <f t="shared" si="8"/>
        <v>99205.95</v>
      </c>
      <c r="AB16" s="6">
        <f t="shared" si="9"/>
        <v>199193.95</v>
      </c>
    </row>
    <row r="17" spans="1:28" x14ac:dyDescent="0.3">
      <c r="A17" t="str">
        <f t="shared" si="0"/>
        <v>Sandor D'Ambrogi</v>
      </c>
      <c r="B17">
        <v>8173067724</v>
      </c>
      <c r="C17" t="s">
        <v>38</v>
      </c>
      <c r="D17" t="s">
        <v>39</v>
      </c>
      <c r="E17" t="s">
        <v>7</v>
      </c>
      <c r="F17">
        <v>47147</v>
      </c>
      <c r="G17">
        <f>COUNTIF(deals_closed!D:D,B17)</f>
        <v>21</v>
      </c>
      <c r="H17" s="2">
        <f>SUMIF(deals_closed!D:D,B17,deals_closed!C:C)</f>
        <v>760710</v>
      </c>
      <c r="I17" s="2">
        <f>VLOOKUP(E17,'2018_commission_structure-Start'!$A$22:$I$24,9,FALSE)</f>
        <v>500000</v>
      </c>
      <c r="J17" s="2">
        <f t="shared" si="1"/>
        <v>625000</v>
      </c>
      <c r="K17" s="2">
        <f t="shared" si="2"/>
        <v>750000</v>
      </c>
      <c r="L17" s="2">
        <f t="shared" si="3"/>
        <v>1000000</v>
      </c>
      <c r="M17" s="12">
        <f t="shared" si="4"/>
        <v>1.52142</v>
      </c>
      <c r="N17" t="str">
        <f t="shared" si="5"/>
        <v>150-200%</v>
      </c>
      <c r="O17" s="6">
        <f>MIN(H17,I17)*INDEX('2018_commission_structure-Start'!$A$21:$I$24,MATCH($E17,'2018_commission_structure-Start'!$A$21:$A$24,0),MATCH(O$1,'2018_commission_structure-Start'!$A$21:$I$21,0))</f>
        <v>50000</v>
      </c>
      <c r="P17" s="2">
        <f>IF(H17&gt;I17,MIN(H17-I17,J17-I17)*INDEX('2018_commission_structure-Start'!$A$21:$I$24,MATCH($E17,'2018_commission_structure-Start'!$A$21:$A$24,0), MATCH(P$1,'2018_commission_structure-Start'!$A$21:$I$21,0)),0)</f>
        <v>18750</v>
      </c>
      <c r="Q17" s="2">
        <f>IF($H17&gt;J17,MIN($H17-J17,K17-J17)*INDEX('2018_commission_structure-Start'!$A$21:$I$24,MATCH($E17,'2018_commission_structure-Start'!$A$21:$A$24,0), MATCH(Q$1,'2018_commission_structure-Start'!$A$21:$I$21,0)),0)</f>
        <v>22500</v>
      </c>
      <c r="R17" s="2">
        <f>IF($H17&gt;K17,MIN($H17-K17,L17-K17)*INDEX('2018_commission_structure-Start'!$A$21:$I$24,MATCH($E17,'2018_commission_structure-Start'!$A$21:$A$24,0), MATCH(R$1,'2018_commission_structure-Start'!$A$21:$I$21,0)),0)</f>
        <v>2356.1999999999998</v>
      </c>
      <c r="S17" s="2">
        <f>IF(H17&gt;L17,(H17-L17)*INDEX('2018_commission_structure-Start'!$A$21:$I$24,MATCH($E17,'2018_commission_structure-Start'!$A$21:$A$24,0),MATCH(S$1,'2018_commission_structure-Start'!$A$21:$I$21,0)),0)</f>
        <v>0</v>
      </c>
      <c r="T17" s="6">
        <f t="shared" si="6"/>
        <v>93606.2</v>
      </c>
      <c r="U17" s="6">
        <f t="shared" si="7"/>
        <v>140753.20000000001</v>
      </c>
      <c r="V17" s="6">
        <f>MIN(H17,I17)*INDEX('2018_commission_structure-Start'!$A$15:$J$18,MATCH($E17,'2018_commission_structure-Start'!$A$15:$A$18,0),MATCH(V$1,'2018_commission_structure-Start'!$A$15:$J$15,0))</f>
        <v>60000</v>
      </c>
      <c r="W17" s="2">
        <f>IF($H17&gt;I17,MIN($H17-I17,J17-I17)*INDEX('2018_commission_structure-Start'!$A$15:$J$18,MATCH($E17,'2018_commission_structure-Start'!$A$15:$A$18,0),MATCH(W$1,'2018_commission_structure-Start'!$A$15:$J$15,0)),0)</f>
        <v>21250</v>
      </c>
      <c r="X17" s="2">
        <f>IF($H17&gt;J17,MIN($H17-J17,K17-J17)*INDEX('2018_commission_structure-Start'!$A$15:$J$18,MATCH($E17,'2018_commission_structure-Start'!$A$15:$A$18,0),MATCH(X$1,'2018_commission_structure-Start'!$A$15:$J$15,0)),0)</f>
        <v>25000</v>
      </c>
      <c r="Y17" s="2">
        <f>IF($H17&gt;K17,MIN($H17-K17,L17-K17)*INDEX('2018_commission_structure-Start'!$A$15:$J$18,MATCH($E17,'2018_commission_structure-Start'!$A$15:$A$18,0),MATCH(Y$1,'2018_commission_structure-Start'!$A$15:$J$15,0)),0)</f>
        <v>2356.1999999999998</v>
      </c>
      <c r="Z17" s="2">
        <f>IF(H17&gt;L17,(H17-L17)*INDEX('2018_commission_structure-Start'!$A$21:$I$24,MATCH($E17,'2018_commission_structure-Start'!$A$21:$A$24,0),MATCH(Z$1,'2018_commission_structure-Start'!$A$21:$I$21,0)),0)</f>
        <v>0</v>
      </c>
      <c r="AA17" s="6">
        <f t="shared" si="8"/>
        <v>108606.2</v>
      </c>
      <c r="AB17" s="6">
        <f t="shared" si="9"/>
        <v>155753.20000000001</v>
      </c>
    </row>
    <row r="18" spans="1:28" x14ac:dyDescent="0.3">
      <c r="A18" t="str">
        <f t="shared" si="0"/>
        <v>Read Muxworthy</v>
      </c>
      <c r="B18">
        <v>5149710571</v>
      </c>
      <c r="C18" t="s">
        <v>40</v>
      </c>
      <c r="D18" t="s">
        <v>41</v>
      </c>
      <c r="E18" t="s">
        <v>10</v>
      </c>
      <c r="F18">
        <v>119624</v>
      </c>
      <c r="G18">
        <f>COUNTIF(deals_closed!D:D,B18)</f>
        <v>14</v>
      </c>
      <c r="H18" s="2">
        <f>SUMIF(deals_closed!D:D,B18,deals_closed!C:C)</f>
        <v>474138</v>
      </c>
      <c r="I18" s="2">
        <f>VLOOKUP(E18,'2018_commission_structure-Start'!$A$22:$I$24,9,FALSE)</f>
        <v>750000</v>
      </c>
      <c r="J18" s="2">
        <f t="shared" si="1"/>
        <v>937500</v>
      </c>
      <c r="K18" s="2">
        <f t="shared" si="2"/>
        <v>1125000</v>
      </c>
      <c r="L18" s="2">
        <f t="shared" si="3"/>
        <v>1500000</v>
      </c>
      <c r="M18" s="12">
        <f t="shared" si="4"/>
        <v>0.63218399999999997</v>
      </c>
      <c r="N18" t="str">
        <f t="shared" si="5"/>
        <v>0-100%</v>
      </c>
      <c r="O18" s="6">
        <f>MIN(H18,I18)*INDEX('2018_commission_structure-Start'!$A$21:$I$24,MATCH($E18,'2018_commission_structure-Start'!$A$21:$A$24,0),MATCH(O$1,'2018_commission_structure-Start'!$A$21:$I$21,0))</f>
        <v>71120.7</v>
      </c>
      <c r="P18" s="2">
        <f>IF(H18&gt;I18,MIN(H18-I18,J18-I18)*INDEX('2018_commission_structure-Start'!$A$21:$I$24,MATCH($E18,'2018_commission_structure-Start'!$A$21:$A$24,0), MATCH(P$1,'2018_commission_structure-Start'!$A$21:$I$21,0)),0)</f>
        <v>0</v>
      </c>
      <c r="Q18" s="2">
        <f>IF($H18&gt;J18,MIN($H18-J18,K18-J18)*INDEX('2018_commission_structure-Start'!$A$21:$I$24,MATCH($E18,'2018_commission_structure-Start'!$A$21:$A$24,0), MATCH(Q$1,'2018_commission_structure-Start'!$A$21:$I$21,0)),0)</f>
        <v>0</v>
      </c>
      <c r="R18" s="2">
        <f>IF($H18&gt;K18,MIN($H18-K18,L18-K18)*INDEX('2018_commission_structure-Start'!$A$21:$I$24,MATCH($E18,'2018_commission_structure-Start'!$A$21:$A$24,0), MATCH(R$1,'2018_commission_structure-Start'!$A$21:$I$21,0)),0)</f>
        <v>0</v>
      </c>
      <c r="S18" s="2">
        <f>IF(H18&gt;L18,(H18-L18)*INDEX('2018_commission_structure-Start'!$A$21:$I$24,MATCH($E18,'2018_commission_structure-Start'!$A$21:$A$24,0),MATCH(S$1,'2018_commission_structure-Start'!$A$21:$I$21,0)),0)</f>
        <v>0</v>
      </c>
      <c r="T18" s="6">
        <f t="shared" si="6"/>
        <v>71120.7</v>
      </c>
      <c r="U18" s="6">
        <f t="shared" si="7"/>
        <v>190744.7</v>
      </c>
      <c r="V18" s="6">
        <f>MIN(H18,I18)*INDEX('2018_commission_structure-Start'!$A$15:$J$18,MATCH($E18,'2018_commission_structure-Start'!$A$15:$A$18,0),MATCH(V$1,'2018_commission_structure-Start'!$A$15:$J$15,0))</f>
        <v>71120.7</v>
      </c>
      <c r="W18" s="2">
        <f>IF($H18&gt;I18,MIN($H18-I18,J18-I18)*INDEX('2018_commission_structure-Start'!$A$15:$J$18,MATCH($E18,'2018_commission_structure-Start'!$A$15:$A$18,0),MATCH(W$1,'2018_commission_structure-Start'!$A$15:$J$15,0)),0)</f>
        <v>0</v>
      </c>
      <c r="X18" s="2">
        <f>IF($H18&gt;J18,MIN($H18-J18,K18-J18)*INDEX('2018_commission_structure-Start'!$A$15:$J$18,MATCH($E18,'2018_commission_structure-Start'!$A$15:$A$18,0),MATCH(X$1,'2018_commission_structure-Start'!$A$15:$J$15,0)),0)</f>
        <v>0</v>
      </c>
      <c r="Y18" s="2">
        <f>IF($H18&gt;K18,MIN($H18-K18,L18-K18)*INDEX('2018_commission_structure-Start'!$A$15:$J$18,MATCH($E18,'2018_commission_structure-Start'!$A$15:$A$18,0),MATCH(Y$1,'2018_commission_structure-Start'!$A$15:$J$15,0)),0)</f>
        <v>0</v>
      </c>
      <c r="Z18" s="2">
        <f>IF(H18&gt;L18,(H18-L18)*INDEX('2018_commission_structure-Start'!$A$21:$I$24,MATCH($E18,'2018_commission_structure-Start'!$A$21:$A$24,0),MATCH(Z$1,'2018_commission_structure-Start'!$A$21:$I$21,0)),0)</f>
        <v>0</v>
      </c>
      <c r="AA18" s="6">
        <f t="shared" si="8"/>
        <v>71120.7</v>
      </c>
      <c r="AB18" s="6">
        <f t="shared" si="9"/>
        <v>190744.7</v>
      </c>
    </row>
    <row r="19" spans="1:28" x14ac:dyDescent="0.3">
      <c r="A19" t="str">
        <f t="shared" si="0"/>
        <v>Brantley Cristofolini</v>
      </c>
      <c r="B19">
        <v>2739934548</v>
      </c>
      <c r="C19" t="s">
        <v>42</v>
      </c>
      <c r="D19" t="s">
        <v>43</v>
      </c>
      <c r="E19" t="s">
        <v>7</v>
      </c>
      <c r="F19">
        <v>50638</v>
      </c>
      <c r="G19">
        <f>COUNTIF(deals_closed!D:D,B19)</f>
        <v>16</v>
      </c>
      <c r="H19" s="2">
        <f>SUMIF(deals_closed!D:D,B19,deals_closed!C:C)</f>
        <v>472412</v>
      </c>
      <c r="I19" s="2">
        <f>VLOOKUP(E19,'2018_commission_structure-Start'!$A$22:$I$24,9,FALSE)</f>
        <v>500000</v>
      </c>
      <c r="J19" s="2">
        <f t="shared" si="1"/>
        <v>625000</v>
      </c>
      <c r="K19" s="2">
        <f t="shared" si="2"/>
        <v>750000</v>
      </c>
      <c r="L19" s="2">
        <f t="shared" si="3"/>
        <v>1000000</v>
      </c>
      <c r="M19" s="12">
        <f t="shared" si="4"/>
        <v>0.944824</v>
      </c>
      <c r="N19" t="str">
        <f t="shared" si="5"/>
        <v>0-100%</v>
      </c>
      <c r="O19" s="6">
        <f>MIN(H19,I19)*INDEX('2018_commission_structure-Start'!$A$21:$I$24,MATCH($E19,'2018_commission_structure-Start'!$A$21:$A$24,0),MATCH(O$1,'2018_commission_structure-Start'!$A$21:$I$21,0))</f>
        <v>47241.200000000004</v>
      </c>
      <c r="P19" s="2">
        <f>IF(H19&gt;I19,MIN(H19-I19,J19-I19)*INDEX('2018_commission_structure-Start'!$A$21:$I$24,MATCH($E19,'2018_commission_structure-Start'!$A$21:$A$24,0), MATCH(P$1,'2018_commission_structure-Start'!$A$21:$I$21,0)),0)</f>
        <v>0</v>
      </c>
      <c r="Q19" s="2">
        <f>IF($H19&gt;J19,MIN($H19-J19,K19-J19)*INDEX('2018_commission_structure-Start'!$A$21:$I$24,MATCH($E19,'2018_commission_structure-Start'!$A$21:$A$24,0), MATCH(Q$1,'2018_commission_structure-Start'!$A$21:$I$21,0)),0)</f>
        <v>0</v>
      </c>
      <c r="R19" s="2">
        <f>IF($H19&gt;K19,MIN($H19-K19,L19-K19)*INDEX('2018_commission_structure-Start'!$A$21:$I$24,MATCH($E19,'2018_commission_structure-Start'!$A$21:$A$24,0), MATCH(R$1,'2018_commission_structure-Start'!$A$21:$I$21,0)),0)</f>
        <v>0</v>
      </c>
      <c r="S19" s="2">
        <f>IF(H19&gt;L19,(H19-L19)*INDEX('2018_commission_structure-Start'!$A$21:$I$24,MATCH($E19,'2018_commission_structure-Start'!$A$21:$A$24,0),MATCH(S$1,'2018_commission_structure-Start'!$A$21:$I$21,0)),0)</f>
        <v>0</v>
      </c>
      <c r="T19" s="6">
        <f t="shared" si="6"/>
        <v>47241.200000000004</v>
      </c>
      <c r="U19" s="6">
        <f t="shared" si="7"/>
        <v>97879.200000000012</v>
      </c>
      <c r="V19" s="6">
        <f>MIN(H19,I19)*INDEX('2018_commission_structure-Start'!$A$15:$J$18,MATCH($E19,'2018_commission_structure-Start'!$A$15:$A$18,0),MATCH(V$1,'2018_commission_structure-Start'!$A$15:$J$15,0))</f>
        <v>56689.439999999995</v>
      </c>
      <c r="W19" s="2">
        <f>IF($H19&gt;I19,MIN($H19-I19,J19-I19)*INDEX('2018_commission_structure-Start'!$A$15:$J$18,MATCH($E19,'2018_commission_structure-Start'!$A$15:$A$18,0),MATCH(W$1,'2018_commission_structure-Start'!$A$15:$J$15,0)),0)</f>
        <v>0</v>
      </c>
      <c r="X19" s="2">
        <f>IF($H19&gt;J19,MIN($H19-J19,K19-J19)*INDEX('2018_commission_structure-Start'!$A$15:$J$18,MATCH($E19,'2018_commission_structure-Start'!$A$15:$A$18,0),MATCH(X$1,'2018_commission_structure-Start'!$A$15:$J$15,0)),0)</f>
        <v>0</v>
      </c>
      <c r="Y19" s="2">
        <f>IF($H19&gt;K19,MIN($H19-K19,L19-K19)*INDEX('2018_commission_structure-Start'!$A$15:$J$18,MATCH($E19,'2018_commission_structure-Start'!$A$15:$A$18,0),MATCH(Y$1,'2018_commission_structure-Start'!$A$15:$J$15,0)),0)</f>
        <v>0</v>
      </c>
      <c r="Z19" s="2">
        <f>IF(H19&gt;L19,(H19-L19)*INDEX('2018_commission_structure-Start'!$A$21:$I$24,MATCH($E19,'2018_commission_structure-Start'!$A$21:$A$24,0),MATCH(Z$1,'2018_commission_structure-Start'!$A$21:$I$21,0)),0)</f>
        <v>0</v>
      </c>
      <c r="AA19" s="6">
        <f t="shared" si="8"/>
        <v>56689.439999999995</v>
      </c>
      <c r="AB19" s="6">
        <f t="shared" si="9"/>
        <v>107327.44</v>
      </c>
    </row>
    <row r="20" spans="1:28" x14ac:dyDescent="0.3">
      <c r="A20" t="str">
        <f t="shared" si="0"/>
        <v>Rodrigo Rourke</v>
      </c>
      <c r="B20">
        <v>2259282237</v>
      </c>
      <c r="C20" t="s">
        <v>44</v>
      </c>
      <c r="D20" t="s">
        <v>45</v>
      </c>
      <c r="E20" t="s">
        <v>7</v>
      </c>
      <c r="F20">
        <v>54632</v>
      </c>
      <c r="G20">
        <f>COUNTIF(deals_closed!D:D,B20)</f>
        <v>28</v>
      </c>
      <c r="H20" s="2">
        <f>SUMIF(deals_closed!D:D,B20,deals_closed!C:C)</f>
        <v>941481</v>
      </c>
      <c r="I20" s="2">
        <f>VLOOKUP(E20,'2018_commission_structure-Start'!$A$22:$I$24,9,FALSE)</f>
        <v>500000</v>
      </c>
      <c r="J20" s="2">
        <f t="shared" si="1"/>
        <v>625000</v>
      </c>
      <c r="K20" s="2">
        <f t="shared" si="2"/>
        <v>750000</v>
      </c>
      <c r="L20" s="2">
        <f t="shared" si="3"/>
        <v>1000000</v>
      </c>
      <c r="M20" s="12">
        <f t="shared" si="4"/>
        <v>1.882962</v>
      </c>
      <c r="N20" t="str">
        <f t="shared" si="5"/>
        <v>150-200%</v>
      </c>
      <c r="O20" s="6">
        <f>MIN(H20,I20)*INDEX('2018_commission_structure-Start'!$A$21:$I$24,MATCH($E20,'2018_commission_structure-Start'!$A$21:$A$24,0),MATCH(O$1,'2018_commission_structure-Start'!$A$21:$I$21,0))</f>
        <v>50000</v>
      </c>
      <c r="P20" s="2">
        <f>IF(H20&gt;I20,MIN(H20-I20,J20-I20)*INDEX('2018_commission_structure-Start'!$A$21:$I$24,MATCH($E20,'2018_commission_structure-Start'!$A$21:$A$24,0), MATCH(P$1,'2018_commission_structure-Start'!$A$21:$I$21,0)),0)</f>
        <v>18750</v>
      </c>
      <c r="Q20" s="2">
        <f>IF($H20&gt;J20,MIN($H20-J20,K20-J20)*INDEX('2018_commission_structure-Start'!$A$21:$I$24,MATCH($E20,'2018_commission_structure-Start'!$A$21:$A$24,0), MATCH(Q$1,'2018_commission_structure-Start'!$A$21:$I$21,0)),0)</f>
        <v>22500</v>
      </c>
      <c r="R20" s="2">
        <f>IF($H20&gt;K20,MIN($H20-K20,L20-K20)*INDEX('2018_commission_structure-Start'!$A$21:$I$24,MATCH($E20,'2018_commission_structure-Start'!$A$21:$A$24,0), MATCH(R$1,'2018_commission_structure-Start'!$A$21:$I$21,0)),0)</f>
        <v>42125.82</v>
      </c>
      <c r="S20" s="2">
        <f>IF(H20&gt;L20,(H20-L20)*INDEX('2018_commission_structure-Start'!$A$21:$I$24,MATCH($E20,'2018_commission_structure-Start'!$A$21:$A$24,0),MATCH(S$1,'2018_commission_structure-Start'!$A$21:$I$21,0)),0)</f>
        <v>0</v>
      </c>
      <c r="T20" s="6">
        <f t="shared" si="6"/>
        <v>133375.82</v>
      </c>
      <c r="U20" s="6">
        <f t="shared" si="7"/>
        <v>188007.82</v>
      </c>
      <c r="V20" s="6">
        <f>MIN(H20,I20)*INDEX('2018_commission_structure-Start'!$A$15:$J$18,MATCH($E20,'2018_commission_structure-Start'!$A$15:$A$18,0),MATCH(V$1,'2018_commission_structure-Start'!$A$15:$J$15,0))</f>
        <v>60000</v>
      </c>
      <c r="W20" s="2">
        <f>IF($H20&gt;I20,MIN($H20-I20,J20-I20)*INDEX('2018_commission_structure-Start'!$A$15:$J$18,MATCH($E20,'2018_commission_structure-Start'!$A$15:$A$18,0),MATCH(W$1,'2018_commission_structure-Start'!$A$15:$J$15,0)),0)</f>
        <v>21250</v>
      </c>
      <c r="X20" s="2">
        <f>IF($H20&gt;J20,MIN($H20-J20,K20-J20)*INDEX('2018_commission_structure-Start'!$A$15:$J$18,MATCH($E20,'2018_commission_structure-Start'!$A$15:$A$18,0),MATCH(X$1,'2018_commission_structure-Start'!$A$15:$J$15,0)),0)</f>
        <v>25000</v>
      </c>
      <c r="Y20" s="2">
        <f>IF($H20&gt;K20,MIN($H20-K20,L20-K20)*INDEX('2018_commission_structure-Start'!$A$15:$J$18,MATCH($E20,'2018_commission_structure-Start'!$A$15:$A$18,0),MATCH(Y$1,'2018_commission_structure-Start'!$A$15:$J$15,0)),0)</f>
        <v>42125.82</v>
      </c>
      <c r="Z20" s="2">
        <f>IF(H20&gt;L20,(H20-L20)*INDEX('2018_commission_structure-Start'!$A$21:$I$24,MATCH($E20,'2018_commission_structure-Start'!$A$21:$A$24,0),MATCH(Z$1,'2018_commission_structure-Start'!$A$21:$I$21,0)),0)</f>
        <v>0</v>
      </c>
      <c r="AA20" s="6">
        <f t="shared" si="8"/>
        <v>148375.82</v>
      </c>
      <c r="AB20" s="6">
        <f t="shared" si="9"/>
        <v>203007.82</v>
      </c>
    </row>
    <row r="21" spans="1:28" x14ac:dyDescent="0.3">
      <c r="A21" t="str">
        <f t="shared" si="0"/>
        <v>Giles Fardy</v>
      </c>
      <c r="B21">
        <v>2314136845</v>
      </c>
      <c r="C21" t="s">
        <v>46</v>
      </c>
      <c r="D21" t="s">
        <v>47</v>
      </c>
      <c r="E21" t="s">
        <v>7</v>
      </c>
      <c r="F21">
        <v>59184</v>
      </c>
      <c r="G21">
        <f>COUNTIF(deals_closed!D:D,B21)</f>
        <v>20</v>
      </c>
      <c r="H21" s="2">
        <f>SUMIF(deals_closed!D:D,B21,deals_closed!C:C)</f>
        <v>762746</v>
      </c>
      <c r="I21" s="2">
        <f>VLOOKUP(E21,'2018_commission_structure-Start'!$A$22:$I$24,9,FALSE)</f>
        <v>500000</v>
      </c>
      <c r="J21" s="2">
        <f t="shared" si="1"/>
        <v>625000</v>
      </c>
      <c r="K21" s="2">
        <f t="shared" si="2"/>
        <v>750000</v>
      </c>
      <c r="L21" s="2">
        <f t="shared" si="3"/>
        <v>1000000</v>
      </c>
      <c r="M21" s="12">
        <f t="shared" si="4"/>
        <v>1.5254920000000001</v>
      </c>
      <c r="N21" t="str">
        <f t="shared" si="5"/>
        <v>150-200%</v>
      </c>
      <c r="O21" s="6">
        <f>MIN(H21,I21)*INDEX('2018_commission_structure-Start'!$A$21:$I$24,MATCH($E21,'2018_commission_structure-Start'!$A$21:$A$24,0),MATCH(O$1,'2018_commission_structure-Start'!$A$21:$I$21,0))</f>
        <v>50000</v>
      </c>
      <c r="P21" s="2">
        <f>IF(H21&gt;I21,MIN(H21-I21,J21-I21)*INDEX('2018_commission_structure-Start'!$A$21:$I$24,MATCH($E21,'2018_commission_structure-Start'!$A$21:$A$24,0), MATCH(P$1,'2018_commission_structure-Start'!$A$21:$I$21,0)),0)</f>
        <v>18750</v>
      </c>
      <c r="Q21" s="2">
        <f>IF($H21&gt;J21,MIN($H21-J21,K21-J21)*INDEX('2018_commission_structure-Start'!$A$21:$I$24,MATCH($E21,'2018_commission_structure-Start'!$A$21:$A$24,0), MATCH(Q$1,'2018_commission_structure-Start'!$A$21:$I$21,0)),0)</f>
        <v>22500</v>
      </c>
      <c r="R21" s="2">
        <f>IF($H21&gt;K21,MIN($H21-K21,L21-K21)*INDEX('2018_commission_structure-Start'!$A$21:$I$24,MATCH($E21,'2018_commission_structure-Start'!$A$21:$A$24,0), MATCH(R$1,'2018_commission_structure-Start'!$A$21:$I$21,0)),0)</f>
        <v>2804.12</v>
      </c>
      <c r="S21" s="2">
        <f>IF(H21&gt;L21,(H21-L21)*INDEX('2018_commission_structure-Start'!$A$21:$I$24,MATCH($E21,'2018_commission_structure-Start'!$A$21:$A$24,0),MATCH(S$1,'2018_commission_structure-Start'!$A$21:$I$21,0)),0)</f>
        <v>0</v>
      </c>
      <c r="T21" s="6">
        <f t="shared" si="6"/>
        <v>94054.12</v>
      </c>
      <c r="U21" s="6">
        <f t="shared" si="7"/>
        <v>153238.12</v>
      </c>
      <c r="V21" s="6">
        <f>MIN(H21,I21)*INDEX('2018_commission_structure-Start'!$A$15:$J$18,MATCH($E21,'2018_commission_structure-Start'!$A$15:$A$18,0),MATCH(V$1,'2018_commission_structure-Start'!$A$15:$J$15,0))</f>
        <v>60000</v>
      </c>
      <c r="W21" s="2">
        <f>IF($H21&gt;I21,MIN($H21-I21,J21-I21)*INDEX('2018_commission_structure-Start'!$A$15:$J$18,MATCH($E21,'2018_commission_structure-Start'!$A$15:$A$18,0),MATCH(W$1,'2018_commission_structure-Start'!$A$15:$J$15,0)),0)</f>
        <v>21250</v>
      </c>
      <c r="X21" s="2">
        <f>IF($H21&gt;J21,MIN($H21-J21,K21-J21)*INDEX('2018_commission_structure-Start'!$A$15:$J$18,MATCH($E21,'2018_commission_structure-Start'!$A$15:$A$18,0),MATCH(X$1,'2018_commission_structure-Start'!$A$15:$J$15,0)),0)</f>
        <v>25000</v>
      </c>
      <c r="Y21" s="2">
        <f>IF($H21&gt;K21,MIN($H21-K21,L21-K21)*INDEX('2018_commission_structure-Start'!$A$15:$J$18,MATCH($E21,'2018_commission_structure-Start'!$A$15:$A$18,0),MATCH(Y$1,'2018_commission_structure-Start'!$A$15:$J$15,0)),0)</f>
        <v>2804.12</v>
      </c>
      <c r="Z21" s="2">
        <f>IF(H21&gt;L21,(H21-L21)*INDEX('2018_commission_structure-Start'!$A$21:$I$24,MATCH($E21,'2018_commission_structure-Start'!$A$21:$A$24,0),MATCH(Z$1,'2018_commission_structure-Start'!$A$21:$I$21,0)),0)</f>
        <v>0</v>
      </c>
      <c r="AA21" s="6">
        <f t="shared" si="8"/>
        <v>109054.12</v>
      </c>
      <c r="AB21" s="6">
        <f t="shared" si="9"/>
        <v>168238.12</v>
      </c>
    </row>
    <row r="22" spans="1:28" x14ac:dyDescent="0.3">
      <c r="A22" t="str">
        <f t="shared" si="0"/>
        <v>Agretha Pevreal</v>
      </c>
      <c r="B22">
        <v>1074899180</v>
      </c>
      <c r="C22" t="s">
        <v>48</v>
      </c>
      <c r="D22" t="s">
        <v>49</v>
      </c>
      <c r="E22" t="s">
        <v>10</v>
      </c>
      <c r="F22">
        <v>84090</v>
      </c>
      <c r="G22">
        <f>COUNTIF(deals_closed!D:D,B22)</f>
        <v>19</v>
      </c>
      <c r="H22" s="2">
        <f>SUMIF(deals_closed!D:D,B22,deals_closed!C:C)</f>
        <v>592375</v>
      </c>
      <c r="I22" s="2">
        <f>VLOOKUP(E22,'2018_commission_structure-Start'!$A$22:$I$24,9,FALSE)</f>
        <v>750000</v>
      </c>
      <c r="J22" s="2">
        <f t="shared" si="1"/>
        <v>937500</v>
      </c>
      <c r="K22" s="2">
        <f t="shared" si="2"/>
        <v>1125000</v>
      </c>
      <c r="L22" s="2">
        <f t="shared" si="3"/>
        <v>1500000</v>
      </c>
      <c r="M22" s="12">
        <f t="shared" si="4"/>
        <v>0.78983333333333339</v>
      </c>
      <c r="N22" t="str">
        <f t="shared" si="5"/>
        <v>0-100%</v>
      </c>
      <c r="O22" s="6">
        <f>MIN(H22,I22)*INDEX('2018_commission_structure-Start'!$A$21:$I$24,MATCH($E22,'2018_commission_structure-Start'!$A$21:$A$24,0),MATCH(O$1,'2018_commission_structure-Start'!$A$21:$I$21,0))</f>
        <v>88856.25</v>
      </c>
      <c r="P22" s="2">
        <f>IF(H22&gt;I22,MIN(H22-I22,J22-I22)*INDEX('2018_commission_structure-Start'!$A$21:$I$24,MATCH($E22,'2018_commission_structure-Start'!$A$21:$A$24,0), MATCH(P$1,'2018_commission_structure-Start'!$A$21:$I$21,0)),0)</f>
        <v>0</v>
      </c>
      <c r="Q22" s="2">
        <f>IF($H22&gt;J22,MIN($H22-J22,K22-J22)*INDEX('2018_commission_structure-Start'!$A$21:$I$24,MATCH($E22,'2018_commission_structure-Start'!$A$21:$A$24,0), MATCH(Q$1,'2018_commission_structure-Start'!$A$21:$I$21,0)),0)</f>
        <v>0</v>
      </c>
      <c r="R22" s="2">
        <f>IF($H22&gt;K22,MIN($H22-K22,L22-K22)*INDEX('2018_commission_structure-Start'!$A$21:$I$24,MATCH($E22,'2018_commission_structure-Start'!$A$21:$A$24,0), MATCH(R$1,'2018_commission_structure-Start'!$A$21:$I$21,0)),0)</f>
        <v>0</v>
      </c>
      <c r="S22" s="2">
        <f>IF(H22&gt;L22,(H22-L22)*INDEX('2018_commission_structure-Start'!$A$21:$I$24,MATCH($E22,'2018_commission_structure-Start'!$A$21:$A$24,0),MATCH(S$1,'2018_commission_structure-Start'!$A$21:$I$21,0)),0)</f>
        <v>0</v>
      </c>
      <c r="T22" s="6">
        <f t="shared" si="6"/>
        <v>88856.25</v>
      </c>
      <c r="U22" s="6">
        <f t="shared" si="7"/>
        <v>172946.25</v>
      </c>
      <c r="V22" s="6">
        <f>MIN(H22,I22)*INDEX('2018_commission_structure-Start'!$A$15:$J$18,MATCH($E22,'2018_commission_structure-Start'!$A$15:$A$18,0),MATCH(V$1,'2018_commission_structure-Start'!$A$15:$J$15,0))</f>
        <v>88856.25</v>
      </c>
      <c r="W22" s="2">
        <f>IF($H22&gt;I22,MIN($H22-I22,J22-I22)*INDEX('2018_commission_structure-Start'!$A$15:$J$18,MATCH($E22,'2018_commission_structure-Start'!$A$15:$A$18,0),MATCH(W$1,'2018_commission_structure-Start'!$A$15:$J$15,0)),0)</f>
        <v>0</v>
      </c>
      <c r="X22" s="2">
        <f>IF($H22&gt;J22,MIN($H22-J22,K22-J22)*INDEX('2018_commission_structure-Start'!$A$15:$J$18,MATCH($E22,'2018_commission_structure-Start'!$A$15:$A$18,0),MATCH(X$1,'2018_commission_structure-Start'!$A$15:$J$15,0)),0)</f>
        <v>0</v>
      </c>
      <c r="Y22" s="2">
        <f>IF($H22&gt;K22,MIN($H22-K22,L22-K22)*INDEX('2018_commission_structure-Start'!$A$15:$J$18,MATCH($E22,'2018_commission_structure-Start'!$A$15:$A$18,0),MATCH(Y$1,'2018_commission_structure-Start'!$A$15:$J$15,0)),0)</f>
        <v>0</v>
      </c>
      <c r="Z22" s="2">
        <f>IF(H22&gt;L22,(H22-L22)*INDEX('2018_commission_structure-Start'!$A$21:$I$24,MATCH($E22,'2018_commission_structure-Start'!$A$21:$A$24,0),MATCH(Z$1,'2018_commission_structure-Start'!$A$21:$I$21,0)),0)</f>
        <v>0</v>
      </c>
      <c r="AA22" s="6">
        <f t="shared" si="8"/>
        <v>88856.25</v>
      </c>
      <c r="AB22" s="6">
        <f t="shared" si="9"/>
        <v>172946.25</v>
      </c>
    </row>
    <row r="23" spans="1:28" x14ac:dyDescent="0.3">
      <c r="A23" t="str">
        <f t="shared" si="0"/>
        <v>Adelice Baudinet</v>
      </c>
      <c r="B23">
        <v>8128449354</v>
      </c>
      <c r="C23" t="s">
        <v>50</v>
      </c>
      <c r="D23" t="s">
        <v>51</v>
      </c>
      <c r="E23" t="s">
        <v>10</v>
      </c>
      <c r="F23">
        <v>119330</v>
      </c>
      <c r="G23">
        <f>COUNTIF(deals_closed!D:D,B23)</f>
        <v>20</v>
      </c>
      <c r="H23" s="2">
        <f>SUMIF(deals_closed!D:D,B23,deals_closed!C:C)</f>
        <v>770020</v>
      </c>
      <c r="I23" s="2">
        <f>VLOOKUP(E23,'2018_commission_structure-Start'!$A$22:$I$24,9,FALSE)</f>
        <v>750000</v>
      </c>
      <c r="J23" s="2">
        <f t="shared" si="1"/>
        <v>937500</v>
      </c>
      <c r="K23" s="2">
        <f t="shared" si="2"/>
        <v>1125000</v>
      </c>
      <c r="L23" s="2">
        <f t="shared" si="3"/>
        <v>1500000</v>
      </c>
      <c r="M23" s="12">
        <f t="shared" si="4"/>
        <v>1.0266933333333332</v>
      </c>
      <c r="N23" t="str">
        <f t="shared" si="5"/>
        <v>100-125%</v>
      </c>
      <c r="O23" s="6">
        <f>MIN(H23,I23)*INDEX('2018_commission_structure-Start'!$A$21:$I$24,MATCH($E23,'2018_commission_structure-Start'!$A$21:$A$24,0),MATCH(O$1,'2018_commission_structure-Start'!$A$21:$I$21,0))</f>
        <v>112500</v>
      </c>
      <c r="P23" s="2">
        <f>IF(H23&gt;I23,MIN(H23-I23,J23-I23)*INDEX('2018_commission_structure-Start'!$A$21:$I$24,MATCH($E23,'2018_commission_structure-Start'!$A$21:$A$24,0), MATCH(P$1,'2018_commission_structure-Start'!$A$21:$I$21,0)),0)</f>
        <v>3803.8</v>
      </c>
      <c r="Q23" s="2">
        <f>IF($H23&gt;J23,MIN($H23-J23,K23-J23)*INDEX('2018_commission_structure-Start'!$A$21:$I$24,MATCH($E23,'2018_commission_structure-Start'!$A$21:$A$24,0), MATCH(Q$1,'2018_commission_structure-Start'!$A$21:$I$21,0)),0)</f>
        <v>0</v>
      </c>
      <c r="R23" s="2">
        <f>IF($H23&gt;K23,MIN($H23-K23,L23-K23)*INDEX('2018_commission_structure-Start'!$A$21:$I$24,MATCH($E23,'2018_commission_structure-Start'!$A$21:$A$24,0), MATCH(R$1,'2018_commission_structure-Start'!$A$21:$I$21,0)),0)</f>
        <v>0</v>
      </c>
      <c r="S23" s="2">
        <f>IF(H23&gt;L23,(H23-L23)*INDEX('2018_commission_structure-Start'!$A$21:$I$24,MATCH($E23,'2018_commission_structure-Start'!$A$21:$A$24,0),MATCH(S$1,'2018_commission_structure-Start'!$A$21:$I$21,0)),0)</f>
        <v>0</v>
      </c>
      <c r="T23" s="6">
        <f t="shared" si="6"/>
        <v>116303.8</v>
      </c>
      <c r="U23" s="6">
        <f t="shared" si="7"/>
        <v>235633.8</v>
      </c>
      <c r="V23" s="6">
        <f>MIN(H23,I23)*INDEX('2018_commission_structure-Start'!$A$15:$J$18,MATCH($E23,'2018_commission_structure-Start'!$A$15:$A$18,0),MATCH(V$1,'2018_commission_structure-Start'!$A$15:$J$15,0))</f>
        <v>112500</v>
      </c>
      <c r="W23" s="2">
        <f>IF($H23&gt;I23,MIN($H23-I23,J23-I23)*INDEX('2018_commission_structure-Start'!$A$15:$J$18,MATCH($E23,'2018_commission_structure-Start'!$A$15:$A$18,0),MATCH(W$1,'2018_commission_structure-Start'!$A$15:$J$15,0)),0)</f>
        <v>4404.3999999999996</v>
      </c>
      <c r="X23" s="2">
        <f>IF($H23&gt;J23,MIN($H23-J23,K23-J23)*INDEX('2018_commission_structure-Start'!$A$15:$J$18,MATCH($E23,'2018_commission_structure-Start'!$A$15:$A$18,0),MATCH(X$1,'2018_commission_structure-Start'!$A$15:$J$15,0)),0)</f>
        <v>0</v>
      </c>
      <c r="Y23" s="2">
        <f>IF($H23&gt;K23,MIN($H23-K23,L23-K23)*INDEX('2018_commission_structure-Start'!$A$15:$J$18,MATCH($E23,'2018_commission_structure-Start'!$A$15:$A$18,0),MATCH(Y$1,'2018_commission_structure-Start'!$A$15:$J$15,0)),0)</f>
        <v>0</v>
      </c>
      <c r="Z23" s="2">
        <f>IF(H23&gt;L23,(H23-L23)*INDEX('2018_commission_structure-Start'!$A$21:$I$24,MATCH($E23,'2018_commission_structure-Start'!$A$21:$A$24,0),MATCH(Z$1,'2018_commission_structure-Start'!$A$21:$I$21,0)),0)</f>
        <v>0</v>
      </c>
      <c r="AA23" s="6">
        <f t="shared" si="8"/>
        <v>116904.4</v>
      </c>
      <c r="AB23" s="6">
        <f t="shared" si="9"/>
        <v>236234.4</v>
      </c>
    </row>
    <row r="24" spans="1:28" x14ac:dyDescent="0.3">
      <c r="A24" t="str">
        <f t="shared" si="0"/>
        <v>Latrina Shropsheir</v>
      </c>
      <c r="B24">
        <v>1266227768</v>
      </c>
      <c r="C24" t="s">
        <v>52</v>
      </c>
      <c r="D24" t="s">
        <v>53</v>
      </c>
      <c r="E24" t="s">
        <v>29</v>
      </c>
      <c r="F24">
        <v>64839</v>
      </c>
      <c r="G24">
        <f>COUNTIF(deals_closed!D:D,B24)</f>
        <v>12</v>
      </c>
      <c r="H24" s="2">
        <f>SUMIF(deals_closed!D:D,B24,deals_closed!C:C)</f>
        <v>329383</v>
      </c>
      <c r="I24" s="2">
        <f>VLOOKUP(E24,'2018_commission_structure-Start'!$A$22:$I$24,9,FALSE)</f>
        <v>600000</v>
      </c>
      <c r="J24" s="2">
        <f t="shared" si="1"/>
        <v>750000</v>
      </c>
      <c r="K24" s="2">
        <f t="shared" si="2"/>
        <v>900000</v>
      </c>
      <c r="L24" s="2">
        <f t="shared" si="3"/>
        <v>1200000</v>
      </c>
      <c r="M24" s="12">
        <f t="shared" si="4"/>
        <v>0.54897166666666664</v>
      </c>
      <c r="N24" t="str">
        <f t="shared" si="5"/>
        <v>0-100%</v>
      </c>
      <c r="O24" s="6">
        <f>MIN(H24,I24)*INDEX('2018_commission_structure-Start'!$A$21:$I$24,MATCH($E24,'2018_commission_structure-Start'!$A$21:$A$24,0),MATCH(O$1,'2018_commission_structure-Start'!$A$21:$I$21,0))</f>
        <v>42819.79</v>
      </c>
      <c r="P24" s="2">
        <f>IF(H24&gt;I24,MIN(H24-I24,J24-I24)*INDEX('2018_commission_structure-Start'!$A$21:$I$24,MATCH($E24,'2018_commission_structure-Start'!$A$21:$A$24,0), MATCH(P$1,'2018_commission_structure-Start'!$A$21:$I$21,0)),0)</f>
        <v>0</v>
      </c>
      <c r="Q24" s="2">
        <f>IF($H24&gt;J24,MIN($H24-J24,K24-J24)*INDEX('2018_commission_structure-Start'!$A$21:$I$24,MATCH($E24,'2018_commission_structure-Start'!$A$21:$A$24,0), MATCH(Q$1,'2018_commission_structure-Start'!$A$21:$I$21,0)),0)</f>
        <v>0</v>
      </c>
      <c r="R24" s="2">
        <f>IF($H24&gt;K24,MIN($H24-K24,L24-K24)*INDEX('2018_commission_structure-Start'!$A$21:$I$24,MATCH($E24,'2018_commission_structure-Start'!$A$21:$A$24,0), MATCH(R$1,'2018_commission_structure-Start'!$A$21:$I$21,0)),0)</f>
        <v>0</v>
      </c>
      <c r="S24" s="2">
        <f>IF(H24&gt;L24,(H24-L24)*INDEX('2018_commission_structure-Start'!$A$21:$I$24,MATCH($E24,'2018_commission_structure-Start'!$A$21:$A$24,0),MATCH(S$1,'2018_commission_structure-Start'!$A$21:$I$21,0)),0)</f>
        <v>0</v>
      </c>
      <c r="T24" s="6">
        <f t="shared" si="6"/>
        <v>42819.79</v>
      </c>
      <c r="U24" s="6">
        <f t="shared" si="7"/>
        <v>107658.79000000001</v>
      </c>
      <c r="V24" s="6">
        <f>MIN(H24,I24)*INDEX('2018_commission_structure-Start'!$A$15:$J$18,MATCH($E24,'2018_commission_structure-Start'!$A$15:$A$18,0),MATCH(V$1,'2018_commission_structure-Start'!$A$15:$J$15,0))</f>
        <v>49407.45</v>
      </c>
      <c r="W24" s="2">
        <f>IF($H24&gt;I24,MIN($H24-I24,J24-I24)*INDEX('2018_commission_structure-Start'!$A$15:$J$18,MATCH($E24,'2018_commission_structure-Start'!$A$15:$A$18,0),MATCH(W$1,'2018_commission_structure-Start'!$A$15:$J$15,0)),0)</f>
        <v>0</v>
      </c>
      <c r="X24" s="2">
        <f>IF($H24&gt;J24,MIN($H24-J24,K24-J24)*INDEX('2018_commission_structure-Start'!$A$15:$J$18,MATCH($E24,'2018_commission_structure-Start'!$A$15:$A$18,0),MATCH(X$1,'2018_commission_structure-Start'!$A$15:$J$15,0)),0)</f>
        <v>0</v>
      </c>
      <c r="Y24" s="2">
        <f>IF($H24&gt;K24,MIN($H24-K24,L24-K24)*INDEX('2018_commission_structure-Start'!$A$15:$J$18,MATCH($E24,'2018_commission_structure-Start'!$A$15:$A$18,0),MATCH(Y$1,'2018_commission_structure-Start'!$A$15:$J$15,0)),0)</f>
        <v>0</v>
      </c>
      <c r="Z24" s="2">
        <f>IF(H24&gt;L24,(H24-L24)*INDEX('2018_commission_structure-Start'!$A$21:$I$24,MATCH($E24,'2018_commission_structure-Start'!$A$21:$A$24,0),MATCH(Z$1,'2018_commission_structure-Start'!$A$21:$I$21,0)),0)</f>
        <v>0</v>
      </c>
      <c r="AA24" s="6">
        <f t="shared" si="8"/>
        <v>49407.45</v>
      </c>
      <c r="AB24" s="6">
        <f t="shared" si="9"/>
        <v>114246.45</v>
      </c>
    </row>
    <row r="25" spans="1:28" x14ac:dyDescent="0.3">
      <c r="A25" t="str">
        <f t="shared" si="0"/>
        <v>Pet Tellenbrook</v>
      </c>
      <c r="B25">
        <v>7273123196</v>
      </c>
      <c r="C25" t="s">
        <v>54</v>
      </c>
      <c r="D25" t="s">
        <v>55</v>
      </c>
      <c r="E25" t="s">
        <v>10</v>
      </c>
      <c r="F25">
        <v>83514</v>
      </c>
      <c r="G25">
        <f>COUNTIF(deals_closed!D:D,B25)</f>
        <v>24</v>
      </c>
      <c r="H25" s="2">
        <f>SUMIF(deals_closed!D:D,B25,deals_closed!C:C)</f>
        <v>841603</v>
      </c>
      <c r="I25" s="2">
        <f>VLOOKUP(E25,'2018_commission_structure-Start'!$A$22:$I$24,9,FALSE)</f>
        <v>750000</v>
      </c>
      <c r="J25" s="2">
        <f t="shared" si="1"/>
        <v>937500</v>
      </c>
      <c r="K25" s="2">
        <f t="shared" si="2"/>
        <v>1125000</v>
      </c>
      <c r="L25" s="2">
        <f t="shared" si="3"/>
        <v>1500000</v>
      </c>
      <c r="M25" s="12">
        <f t="shared" si="4"/>
        <v>1.1221373333333333</v>
      </c>
      <c r="N25" t="str">
        <f t="shared" si="5"/>
        <v>100-125%</v>
      </c>
      <c r="O25" s="6">
        <f>MIN(H25,I25)*INDEX('2018_commission_structure-Start'!$A$21:$I$24,MATCH($E25,'2018_commission_structure-Start'!$A$21:$A$24,0),MATCH(O$1,'2018_commission_structure-Start'!$A$21:$I$21,0))</f>
        <v>112500</v>
      </c>
      <c r="P25" s="2">
        <f>IF(H25&gt;I25,MIN(H25-I25,J25-I25)*INDEX('2018_commission_structure-Start'!$A$21:$I$24,MATCH($E25,'2018_commission_structure-Start'!$A$21:$A$24,0), MATCH(P$1,'2018_commission_structure-Start'!$A$21:$I$21,0)),0)</f>
        <v>17404.57</v>
      </c>
      <c r="Q25" s="2">
        <f>IF($H25&gt;J25,MIN($H25-J25,K25-J25)*INDEX('2018_commission_structure-Start'!$A$21:$I$24,MATCH($E25,'2018_commission_structure-Start'!$A$21:$A$24,0), MATCH(Q$1,'2018_commission_structure-Start'!$A$21:$I$21,0)),0)</f>
        <v>0</v>
      </c>
      <c r="R25" s="2">
        <f>IF($H25&gt;K25,MIN($H25-K25,L25-K25)*INDEX('2018_commission_structure-Start'!$A$21:$I$24,MATCH($E25,'2018_commission_structure-Start'!$A$21:$A$24,0), MATCH(R$1,'2018_commission_structure-Start'!$A$21:$I$21,0)),0)</f>
        <v>0</v>
      </c>
      <c r="S25" s="2">
        <f>IF(H25&gt;L25,(H25-L25)*INDEX('2018_commission_structure-Start'!$A$21:$I$24,MATCH($E25,'2018_commission_structure-Start'!$A$21:$A$24,0),MATCH(S$1,'2018_commission_structure-Start'!$A$21:$I$21,0)),0)</f>
        <v>0</v>
      </c>
      <c r="T25" s="6">
        <f t="shared" si="6"/>
        <v>129904.57</v>
      </c>
      <c r="U25" s="6">
        <f t="shared" si="7"/>
        <v>213418.57</v>
      </c>
      <c r="V25" s="6">
        <f>MIN(H25,I25)*INDEX('2018_commission_structure-Start'!$A$15:$J$18,MATCH($E25,'2018_commission_structure-Start'!$A$15:$A$18,0),MATCH(V$1,'2018_commission_structure-Start'!$A$15:$J$15,0))</f>
        <v>112500</v>
      </c>
      <c r="W25" s="2">
        <f>IF($H25&gt;I25,MIN($H25-I25,J25-I25)*INDEX('2018_commission_structure-Start'!$A$15:$J$18,MATCH($E25,'2018_commission_structure-Start'!$A$15:$A$18,0),MATCH(W$1,'2018_commission_structure-Start'!$A$15:$J$15,0)),0)</f>
        <v>20152.66</v>
      </c>
      <c r="X25" s="2">
        <f>IF($H25&gt;J25,MIN($H25-J25,K25-J25)*INDEX('2018_commission_structure-Start'!$A$15:$J$18,MATCH($E25,'2018_commission_structure-Start'!$A$15:$A$18,0),MATCH(X$1,'2018_commission_structure-Start'!$A$15:$J$15,0)),0)</f>
        <v>0</v>
      </c>
      <c r="Y25" s="2">
        <f>IF($H25&gt;K25,MIN($H25-K25,L25-K25)*INDEX('2018_commission_structure-Start'!$A$15:$J$18,MATCH($E25,'2018_commission_structure-Start'!$A$15:$A$18,0),MATCH(Y$1,'2018_commission_structure-Start'!$A$15:$J$15,0)),0)</f>
        <v>0</v>
      </c>
      <c r="Z25" s="2">
        <f>IF(H25&gt;L25,(H25-L25)*INDEX('2018_commission_structure-Start'!$A$21:$I$24,MATCH($E25,'2018_commission_structure-Start'!$A$21:$A$24,0),MATCH(Z$1,'2018_commission_structure-Start'!$A$21:$I$21,0)),0)</f>
        <v>0</v>
      </c>
      <c r="AA25" s="6">
        <f t="shared" si="8"/>
        <v>132652.66</v>
      </c>
      <c r="AB25" s="6">
        <f t="shared" si="9"/>
        <v>216166.66</v>
      </c>
    </row>
    <row r="26" spans="1:28" x14ac:dyDescent="0.3">
      <c r="A26" t="str">
        <f t="shared" si="0"/>
        <v>Rory Hadwick</v>
      </c>
      <c r="B26">
        <v>1841759848</v>
      </c>
      <c r="C26" t="s">
        <v>56</v>
      </c>
      <c r="D26" t="s">
        <v>57</v>
      </c>
      <c r="E26" t="s">
        <v>7</v>
      </c>
      <c r="F26">
        <v>40716</v>
      </c>
      <c r="G26">
        <f>COUNTIF(deals_closed!D:D,B26)</f>
        <v>13</v>
      </c>
      <c r="H26" s="2">
        <f>SUMIF(deals_closed!D:D,B26,deals_closed!C:C)</f>
        <v>543853</v>
      </c>
      <c r="I26" s="2">
        <f>VLOOKUP(E26,'2018_commission_structure-Start'!$A$22:$I$24,9,FALSE)</f>
        <v>500000</v>
      </c>
      <c r="J26" s="2">
        <f t="shared" si="1"/>
        <v>625000</v>
      </c>
      <c r="K26" s="2">
        <f t="shared" si="2"/>
        <v>750000</v>
      </c>
      <c r="L26" s="2">
        <f t="shared" si="3"/>
        <v>1000000</v>
      </c>
      <c r="M26" s="12">
        <f t="shared" si="4"/>
        <v>1.0877060000000001</v>
      </c>
      <c r="N26" t="str">
        <f t="shared" si="5"/>
        <v>100-125%</v>
      </c>
      <c r="O26" s="6">
        <f>MIN(H26,I26)*INDEX('2018_commission_structure-Start'!$A$21:$I$24,MATCH($E26,'2018_commission_structure-Start'!$A$21:$A$24,0),MATCH(O$1,'2018_commission_structure-Start'!$A$21:$I$21,0))</f>
        <v>50000</v>
      </c>
      <c r="P26" s="2">
        <f>IF(H26&gt;I26,MIN(H26-I26,J26-I26)*INDEX('2018_commission_structure-Start'!$A$21:$I$24,MATCH($E26,'2018_commission_structure-Start'!$A$21:$A$24,0), MATCH(P$1,'2018_commission_structure-Start'!$A$21:$I$21,0)),0)</f>
        <v>6577.95</v>
      </c>
      <c r="Q26" s="2">
        <f>IF($H26&gt;J26,MIN($H26-J26,K26-J26)*INDEX('2018_commission_structure-Start'!$A$21:$I$24,MATCH($E26,'2018_commission_structure-Start'!$A$21:$A$24,0), MATCH(Q$1,'2018_commission_structure-Start'!$A$21:$I$21,0)),0)</f>
        <v>0</v>
      </c>
      <c r="R26" s="2">
        <f>IF($H26&gt;K26,MIN($H26-K26,L26-K26)*INDEX('2018_commission_structure-Start'!$A$21:$I$24,MATCH($E26,'2018_commission_structure-Start'!$A$21:$A$24,0), MATCH(R$1,'2018_commission_structure-Start'!$A$21:$I$21,0)),0)</f>
        <v>0</v>
      </c>
      <c r="S26" s="2">
        <f>IF(H26&gt;L26,(H26-L26)*INDEX('2018_commission_structure-Start'!$A$21:$I$24,MATCH($E26,'2018_commission_structure-Start'!$A$21:$A$24,0),MATCH(S$1,'2018_commission_structure-Start'!$A$21:$I$21,0)),0)</f>
        <v>0</v>
      </c>
      <c r="T26" s="6">
        <f t="shared" si="6"/>
        <v>56577.95</v>
      </c>
      <c r="U26" s="6">
        <f t="shared" si="7"/>
        <v>97293.95</v>
      </c>
      <c r="V26" s="6">
        <f>MIN(H26,I26)*INDEX('2018_commission_structure-Start'!$A$15:$J$18,MATCH($E26,'2018_commission_structure-Start'!$A$15:$A$18,0),MATCH(V$1,'2018_commission_structure-Start'!$A$15:$J$15,0))</f>
        <v>60000</v>
      </c>
      <c r="W26" s="2">
        <f>IF($H26&gt;I26,MIN($H26-I26,J26-I26)*INDEX('2018_commission_structure-Start'!$A$15:$J$18,MATCH($E26,'2018_commission_structure-Start'!$A$15:$A$18,0),MATCH(W$1,'2018_commission_structure-Start'!$A$15:$J$15,0)),0)</f>
        <v>7455.01</v>
      </c>
      <c r="X26" s="2">
        <f>IF($H26&gt;J26,MIN($H26-J26,K26-J26)*INDEX('2018_commission_structure-Start'!$A$15:$J$18,MATCH($E26,'2018_commission_structure-Start'!$A$15:$A$18,0),MATCH(X$1,'2018_commission_structure-Start'!$A$15:$J$15,0)),0)</f>
        <v>0</v>
      </c>
      <c r="Y26" s="2">
        <f>IF($H26&gt;K26,MIN($H26-K26,L26-K26)*INDEX('2018_commission_structure-Start'!$A$15:$J$18,MATCH($E26,'2018_commission_structure-Start'!$A$15:$A$18,0),MATCH(Y$1,'2018_commission_structure-Start'!$A$15:$J$15,0)),0)</f>
        <v>0</v>
      </c>
      <c r="Z26" s="2">
        <f>IF(H26&gt;L26,(H26-L26)*INDEX('2018_commission_structure-Start'!$A$21:$I$24,MATCH($E26,'2018_commission_structure-Start'!$A$21:$A$24,0),MATCH(Z$1,'2018_commission_structure-Start'!$A$21:$I$21,0)),0)</f>
        <v>0</v>
      </c>
      <c r="AA26" s="6">
        <f t="shared" si="8"/>
        <v>67455.009999999995</v>
      </c>
      <c r="AB26" s="6">
        <f t="shared" si="9"/>
        <v>108171.01</v>
      </c>
    </row>
    <row r="27" spans="1:28" x14ac:dyDescent="0.3">
      <c r="A27" t="str">
        <f t="shared" si="0"/>
        <v>Gabriela McVicker</v>
      </c>
      <c r="B27">
        <v>7560031153</v>
      </c>
      <c r="C27" t="s">
        <v>58</v>
      </c>
      <c r="D27" t="s">
        <v>59</v>
      </c>
      <c r="E27" t="s">
        <v>10</v>
      </c>
      <c r="F27">
        <v>94464</v>
      </c>
      <c r="G27">
        <f>COUNTIF(deals_closed!D:D,B27)</f>
        <v>14</v>
      </c>
      <c r="H27" s="2">
        <f>SUMIF(deals_closed!D:D,B27,deals_closed!C:C)</f>
        <v>425190</v>
      </c>
      <c r="I27" s="2">
        <f>VLOOKUP(E27,'2018_commission_structure-Start'!$A$22:$I$24,9,FALSE)</f>
        <v>750000</v>
      </c>
      <c r="J27" s="2">
        <f t="shared" si="1"/>
        <v>937500</v>
      </c>
      <c r="K27" s="2">
        <f t="shared" si="2"/>
        <v>1125000</v>
      </c>
      <c r="L27" s="2">
        <f t="shared" si="3"/>
        <v>1500000</v>
      </c>
      <c r="M27" s="12">
        <f t="shared" si="4"/>
        <v>0.56691999999999998</v>
      </c>
      <c r="N27" t="str">
        <f t="shared" si="5"/>
        <v>0-100%</v>
      </c>
      <c r="O27" s="6">
        <f>MIN(H27,I27)*INDEX('2018_commission_structure-Start'!$A$21:$I$24,MATCH($E27,'2018_commission_structure-Start'!$A$21:$A$24,0),MATCH(O$1,'2018_commission_structure-Start'!$A$21:$I$21,0))</f>
        <v>63778.5</v>
      </c>
      <c r="P27" s="2">
        <f>IF(H27&gt;I27,MIN(H27-I27,J27-I27)*INDEX('2018_commission_structure-Start'!$A$21:$I$24,MATCH($E27,'2018_commission_structure-Start'!$A$21:$A$24,0), MATCH(P$1,'2018_commission_structure-Start'!$A$21:$I$21,0)),0)</f>
        <v>0</v>
      </c>
      <c r="Q27" s="2">
        <f>IF($H27&gt;J27,MIN($H27-J27,K27-J27)*INDEX('2018_commission_structure-Start'!$A$21:$I$24,MATCH($E27,'2018_commission_structure-Start'!$A$21:$A$24,0), MATCH(Q$1,'2018_commission_structure-Start'!$A$21:$I$21,0)),0)</f>
        <v>0</v>
      </c>
      <c r="R27" s="2">
        <f>IF($H27&gt;K27,MIN($H27-K27,L27-K27)*INDEX('2018_commission_structure-Start'!$A$21:$I$24,MATCH($E27,'2018_commission_structure-Start'!$A$21:$A$24,0), MATCH(R$1,'2018_commission_structure-Start'!$A$21:$I$21,0)),0)</f>
        <v>0</v>
      </c>
      <c r="S27" s="2">
        <f>IF(H27&gt;L27,(H27-L27)*INDEX('2018_commission_structure-Start'!$A$21:$I$24,MATCH($E27,'2018_commission_structure-Start'!$A$21:$A$24,0),MATCH(S$1,'2018_commission_structure-Start'!$A$21:$I$21,0)),0)</f>
        <v>0</v>
      </c>
      <c r="T27" s="6">
        <f t="shared" si="6"/>
        <v>63778.5</v>
      </c>
      <c r="U27" s="6">
        <f t="shared" si="7"/>
        <v>158242.5</v>
      </c>
      <c r="V27" s="6">
        <f>MIN(H27,I27)*INDEX('2018_commission_structure-Start'!$A$15:$J$18,MATCH($E27,'2018_commission_structure-Start'!$A$15:$A$18,0),MATCH(V$1,'2018_commission_structure-Start'!$A$15:$J$15,0))</f>
        <v>63778.5</v>
      </c>
      <c r="W27" s="2">
        <f>IF($H27&gt;I27,MIN($H27-I27,J27-I27)*INDEX('2018_commission_structure-Start'!$A$15:$J$18,MATCH($E27,'2018_commission_structure-Start'!$A$15:$A$18,0),MATCH(W$1,'2018_commission_structure-Start'!$A$15:$J$15,0)),0)</f>
        <v>0</v>
      </c>
      <c r="X27" s="2">
        <f>IF($H27&gt;J27,MIN($H27-J27,K27-J27)*INDEX('2018_commission_structure-Start'!$A$15:$J$18,MATCH($E27,'2018_commission_structure-Start'!$A$15:$A$18,0),MATCH(X$1,'2018_commission_structure-Start'!$A$15:$J$15,0)),0)</f>
        <v>0</v>
      </c>
      <c r="Y27" s="2">
        <f>IF($H27&gt;K27,MIN($H27-K27,L27-K27)*INDEX('2018_commission_structure-Start'!$A$15:$J$18,MATCH($E27,'2018_commission_structure-Start'!$A$15:$A$18,0),MATCH(Y$1,'2018_commission_structure-Start'!$A$15:$J$15,0)),0)</f>
        <v>0</v>
      </c>
      <c r="Z27" s="2">
        <f>IF(H27&gt;L27,(H27-L27)*INDEX('2018_commission_structure-Start'!$A$21:$I$24,MATCH($E27,'2018_commission_structure-Start'!$A$21:$A$24,0),MATCH(Z$1,'2018_commission_structure-Start'!$A$21:$I$21,0)),0)</f>
        <v>0</v>
      </c>
      <c r="AA27" s="6">
        <f t="shared" si="8"/>
        <v>63778.5</v>
      </c>
      <c r="AB27" s="6">
        <f t="shared" si="9"/>
        <v>158242.5</v>
      </c>
    </row>
    <row r="28" spans="1:28" x14ac:dyDescent="0.3">
      <c r="A28" t="str">
        <f t="shared" si="0"/>
        <v>Tracey Phelip</v>
      </c>
      <c r="B28">
        <v>2022565827</v>
      </c>
      <c r="C28" t="s">
        <v>60</v>
      </c>
      <c r="D28" t="s">
        <v>61</v>
      </c>
      <c r="E28" t="s">
        <v>29</v>
      </c>
      <c r="F28">
        <v>53277</v>
      </c>
      <c r="G28">
        <f>COUNTIF(deals_closed!D:D,B28)</f>
        <v>13</v>
      </c>
      <c r="H28" s="2">
        <f>SUMIF(deals_closed!D:D,B28,deals_closed!C:C)</f>
        <v>543827</v>
      </c>
      <c r="I28" s="2">
        <f>VLOOKUP(E28,'2018_commission_structure-Start'!$A$22:$I$24,9,FALSE)</f>
        <v>600000</v>
      </c>
      <c r="J28" s="2">
        <f t="shared" si="1"/>
        <v>750000</v>
      </c>
      <c r="K28" s="2">
        <f t="shared" si="2"/>
        <v>900000</v>
      </c>
      <c r="L28" s="2">
        <f t="shared" si="3"/>
        <v>1200000</v>
      </c>
      <c r="M28" s="12">
        <f t="shared" si="4"/>
        <v>0.90637833333333329</v>
      </c>
      <c r="N28" t="str">
        <f t="shared" si="5"/>
        <v>0-100%</v>
      </c>
      <c r="O28" s="6">
        <f>MIN(H28,I28)*INDEX('2018_commission_structure-Start'!$A$21:$I$24,MATCH($E28,'2018_commission_structure-Start'!$A$21:$A$24,0),MATCH(O$1,'2018_commission_structure-Start'!$A$21:$I$21,0))</f>
        <v>70697.510000000009</v>
      </c>
      <c r="P28" s="2">
        <f>IF(H28&gt;I28,MIN(H28-I28,J28-I28)*INDEX('2018_commission_structure-Start'!$A$21:$I$24,MATCH($E28,'2018_commission_structure-Start'!$A$21:$A$24,0), MATCH(P$1,'2018_commission_structure-Start'!$A$21:$I$21,0)),0)</f>
        <v>0</v>
      </c>
      <c r="Q28" s="2">
        <f>IF($H28&gt;J28,MIN($H28-J28,K28-J28)*INDEX('2018_commission_structure-Start'!$A$21:$I$24,MATCH($E28,'2018_commission_structure-Start'!$A$21:$A$24,0), MATCH(Q$1,'2018_commission_structure-Start'!$A$21:$I$21,0)),0)</f>
        <v>0</v>
      </c>
      <c r="R28" s="2">
        <f>IF($H28&gt;K28,MIN($H28-K28,L28-K28)*INDEX('2018_commission_structure-Start'!$A$21:$I$24,MATCH($E28,'2018_commission_structure-Start'!$A$21:$A$24,0), MATCH(R$1,'2018_commission_structure-Start'!$A$21:$I$21,0)),0)</f>
        <v>0</v>
      </c>
      <c r="S28" s="2">
        <f>IF(H28&gt;L28,(H28-L28)*INDEX('2018_commission_structure-Start'!$A$21:$I$24,MATCH($E28,'2018_commission_structure-Start'!$A$21:$A$24,0),MATCH(S$1,'2018_commission_structure-Start'!$A$21:$I$21,0)),0)</f>
        <v>0</v>
      </c>
      <c r="T28" s="6">
        <f t="shared" si="6"/>
        <v>70697.510000000009</v>
      </c>
      <c r="U28" s="6">
        <f t="shared" si="7"/>
        <v>123974.51000000001</v>
      </c>
      <c r="V28" s="6">
        <f>MIN(H28,I28)*INDEX('2018_commission_structure-Start'!$A$15:$J$18,MATCH($E28,'2018_commission_structure-Start'!$A$15:$A$18,0),MATCH(V$1,'2018_commission_structure-Start'!$A$15:$J$15,0))</f>
        <v>81574.05</v>
      </c>
      <c r="W28" s="2">
        <f>IF($H28&gt;I28,MIN($H28-I28,J28-I28)*INDEX('2018_commission_structure-Start'!$A$15:$J$18,MATCH($E28,'2018_commission_structure-Start'!$A$15:$A$18,0),MATCH(W$1,'2018_commission_structure-Start'!$A$15:$J$15,0)),0)</f>
        <v>0</v>
      </c>
      <c r="X28" s="2">
        <f>IF($H28&gt;J28,MIN($H28-J28,K28-J28)*INDEX('2018_commission_structure-Start'!$A$15:$J$18,MATCH($E28,'2018_commission_structure-Start'!$A$15:$A$18,0),MATCH(X$1,'2018_commission_structure-Start'!$A$15:$J$15,0)),0)</f>
        <v>0</v>
      </c>
      <c r="Y28" s="2">
        <f>IF($H28&gt;K28,MIN($H28-K28,L28-K28)*INDEX('2018_commission_structure-Start'!$A$15:$J$18,MATCH($E28,'2018_commission_structure-Start'!$A$15:$A$18,0),MATCH(Y$1,'2018_commission_structure-Start'!$A$15:$J$15,0)),0)</f>
        <v>0</v>
      </c>
      <c r="Z28" s="2">
        <f>IF(H28&gt;L28,(H28-L28)*INDEX('2018_commission_structure-Start'!$A$21:$I$24,MATCH($E28,'2018_commission_structure-Start'!$A$21:$A$24,0),MATCH(Z$1,'2018_commission_structure-Start'!$A$21:$I$21,0)),0)</f>
        <v>0</v>
      </c>
      <c r="AA28" s="6">
        <f t="shared" si="8"/>
        <v>81574.05</v>
      </c>
      <c r="AB28" s="6">
        <f t="shared" si="9"/>
        <v>134851.04999999999</v>
      </c>
    </row>
    <row r="29" spans="1:28" x14ac:dyDescent="0.3">
      <c r="A29" t="str">
        <f t="shared" si="0"/>
        <v>Birdie Jesper</v>
      </c>
      <c r="B29">
        <v>8977805007</v>
      </c>
      <c r="C29" t="s">
        <v>62</v>
      </c>
      <c r="D29" t="s">
        <v>63</v>
      </c>
      <c r="E29" t="s">
        <v>29</v>
      </c>
      <c r="F29">
        <v>67739</v>
      </c>
      <c r="G29">
        <f>COUNTIF(deals_closed!D:D,B29)</f>
        <v>17</v>
      </c>
      <c r="H29" s="2">
        <f>SUMIF(deals_closed!D:D,B29,deals_closed!C:C)</f>
        <v>602144</v>
      </c>
      <c r="I29" s="2">
        <f>VLOOKUP(E29,'2018_commission_structure-Start'!$A$22:$I$24,9,FALSE)</f>
        <v>600000</v>
      </c>
      <c r="J29" s="2">
        <f t="shared" si="1"/>
        <v>750000</v>
      </c>
      <c r="K29" s="2">
        <f t="shared" si="2"/>
        <v>900000</v>
      </c>
      <c r="L29" s="2">
        <f t="shared" si="3"/>
        <v>1200000</v>
      </c>
      <c r="M29" s="12">
        <f t="shared" si="4"/>
        <v>1.0035733333333334</v>
      </c>
      <c r="N29" t="str">
        <f t="shared" si="5"/>
        <v>100-125%</v>
      </c>
      <c r="O29" s="6">
        <f>MIN(H29,I29)*INDEX('2018_commission_structure-Start'!$A$21:$I$24,MATCH($E29,'2018_commission_structure-Start'!$A$21:$A$24,0),MATCH(O$1,'2018_commission_structure-Start'!$A$21:$I$21,0))</f>
        <v>78000</v>
      </c>
      <c r="P29" s="2">
        <f>IF(H29&gt;I29,MIN(H29-I29,J29-I29)*INDEX('2018_commission_structure-Start'!$A$21:$I$24,MATCH($E29,'2018_commission_structure-Start'!$A$21:$A$24,0), MATCH(P$1,'2018_commission_structure-Start'!$A$21:$I$21,0)),0)</f>
        <v>364.48</v>
      </c>
      <c r="Q29" s="2">
        <f>IF($H29&gt;J29,MIN($H29-J29,K29-J29)*INDEX('2018_commission_structure-Start'!$A$21:$I$24,MATCH($E29,'2018_commission_structure-Start'!$A$21:$A$24,0), MATCH(Q$1,'2018_commission_structure-Start'!$A$21:$I$21,0)),0)</f>
        <v>0</v>
      </c>
      <c r="R29" s="2">
        <f>IF($H29&gt;K29,MIN($H29-K29,L29-K29)*INDEX('2018_commission_structure-Start'!$A$21:$I$24,MATCH($E29,'2018_commission_structure-Start'!$A$21:$A$24,0), MATCH(R$1,'2018_commission_structure-Start'!$A$21:$I$21,0)),0)</f>
        <v>0</v>
      </c>
      <c r="S29" s="2">
        <f>IF(H29&gt;L29,(H29-L29)*INDEX('2018_commission_structure-Start'!$A$21:$I$24,MATCH($E29,'2018_commission_structure-Start'!$A$21:$A$24,0),MATCH(S$1,'2018_commission_structure-Start'!$A$21:$I$21,0)),0)</f>
        <v>0</v>
      </c>
      <c r="T29" s="6">
        <f t="shared" si="6"/>
        <v>78364.479999999996</v>
      </c>
      <c r="U29" s="6">
        <f t="shared" si="7"/>
        <v>146103.47999999998</v>
      </c>
      <c r="V29" s="6">
        <f>MIN(H29,I29)*INDEX('2018_commission_structure-Start'!$A$15:$J$18,MATCH($E29,'2018_commission_structure-Start'!$A$15:$A$18,0),MATCH(V$1,'2018_commission_structure-Start'!$A$15:$J$15,0))</f>
        <v>90000</v>
      </c>
      <c r="W29" s="2">
        <f>IF($H29&gt;I29,MIN($H29-I29,J29-I29)*INDEX('2018_commission_structure-Start'!$A$15:$J$18,MATCH($E29,'2018_commission_structure-Start'!$A$15:$A$18,0),MATCH(W$1,'2018_commission_structure-Start'!$A$15:$J$15,0)),0)</f>
        <v>385.91999999999996</v>
      </c>
      <c r="X29" s="2">
        <f>IF($H29&gt;J29,MIN($H29-J29,K29-J29)*INDEX('2018_commission_structure-Start'!$A$15:$J$18,MATCH($E29,'2018_commission_structure-Start'!$A$15:$A$18,0),MATCH(X$1,'2018_commission_structure-Start'!$A$15:$J$15,0)),0)</f>
        <v>0</v>
      </c>
      <c r="Y29" s="2">
        <f>IF($H29&gt;K29,MIN($H29-K29,L29-K29)*INDEX('2018_commission_structure-Start'!$A$15:$J$18,MATCH($E29,'2018_commission_structure-Start'!$A$15:$A$18,0),MATCH(Y$1,'2018_commission_structure-Start'!$A$15:$J$15,0)),0)</f>
        <v>0</v>
      </c>
      <c r="Z29" s="2">
        <f>IF(H29&gt;L29,(H29-L29)*INDEX('2018_commission_structure-Start'!$A$21:$I$24,MATCH($E29,'2018_commission_structure-Start'!$A$21:$A$24,0),MATCH(Z$1,'2018_commission_structure-Start'!$A$21:$I$21,0)),0)</f>
        <v>0</v>
      </c>
      <c r="AA29" s="6">
        <f t="shared" si="8"/>
        <v>90385.919999999998</v>
      </c>
      <c r="AB29" s="6">
        <f t="shared" si="9"/>
        <v>158124.91999999998</v>
      </c>
    </row>
    <row r="30" spans="1:28" x14ac:dyDescent="0.3">
      <c r="A30" t="str">
        <f t="shared" si="0"/>
        <v>Mil Tichelaar</v>
      </c>
      <c r="B30">
        <v>1598957961</v>
      </c>
      <c r="C30" t="s">
        <v>64</v>
      </c>
      <c r="D30" t="s">
        <v>65</v>
      </c>
      <c r="E30" t="s">
        <v>10</v>
      </c>
      <c r="F30">
        <v>75679</v>
      </c>
      <c r="G30">
        <f>COUNTIF(deals_closed!D:D,B30)</f>
        <v>30</v>
      </c>
      <c r="H30" s="2">
        <f>SUMIF(deals_closed!D:D,B30,deals_closed!C:C)</f>
        <v>1143449</v>
      </c>
      <c r="I30" s="2">
        <f>VLOOKUP(E30,'2018_commission_structure-Start'!$A$22:$I$24,9,FALSE)</f>
        <v>750000</v>
      </c>
      <c r="J30" s="2">
        <f t="shared" si="1"/>
        <v>937500</v>
      </c>
      <c r="K30" s="2">
        <f t="shared" si="2"/>
        <v>1125000</v>
      </c>
      <c r="L30" s="2">
        <f t="shared" si="3"/>
        <v>1500000</v>
      </c>
      <c r="M30" s="12">
        <f t="shared" si="4"/>
        <v>1.5245986666666667</v>
      </c>
      <c r="N30" t="str">
        <f t="shared" si="5"/>
        <v>150-200%</v>
      </c>
      <c r="O30" s="6">
        <f>MIN(H30,I30)*INDEX('2018_commission_structure-Start'!$A$21:$I$24,MATCH($E30,'2018_commission_structure-Start'!$A$21:$A$24,0),MATCH(O$1,'2018_commission_structure-Start'!$A$21:$I$21,0))</f>
        <v>112500</v>
      </c>
      <c r="P30" s="2">
        <f>IF(H30&gt;I30,MIN(H30-I30,J30-I30)*INDEX('2018_commission_structure-Start'!$A$21:$I$24,MATCH($E30,'2018_commission_structure-Start'!$A$21:$A$24,0), MATCH(P$1,'2018_commission_structure-Start'!$A$21:$I$21,0)),0)</f>
        <v>35625</v>
      </c>
      <c r="Q30" s="2">
        <f>IF($H30&gt;J30,MIN($H30-J30,K30-J30)*INDEX('2018_commission_structure-Start'!$A$21:$I$24,MATCH($E30,'2018_commission_structure-Start'!$A$21:$A$24,0), MATCH(Q$1,'2018_commission_structure-Start'!$A$21:$I$21,0)),0)</f>
        <v>43125</v>
      </c>
      <c r="R30" s="2">
        <f>IF($H30&gt;K30,MIN($H30-K30,L30-K30)*INDEX('2018_commission_structure-Start'!$A$21:$I$24,MATCH($E30,'2018_commission_structure-Start'!$A$21:$A$24,0), MATCH(R$1,'2018_commission_structure-Start'!$A$21:$I$21,0)),0)</f>
        <v>5534.7</v>
      </c>
      <c r="S30" s="2">
        <f>IF(H30&gt;L30,(H30-L30)*INDEX('2018_commission_structure-Start'!$A$21:$I$24,MATCH($E30,'2018_commission_structure-Start'!$A$21:$A$24,0),MATCH(S$1,'2018_commission_structure-Start'!$A$21:$I$21,0)),0)</f>
        <v>0</v>
      </c>
      <c r="T30" s="6">
        <f t="shared" si="6"/>
        <v>196784.7</v>
      </c>
      <c r="U30" s="6">
        <f t="shared" si="7"/>
        <v>272463.7</v>
      </c>
      <c r="V30" s="6">
        <f>MIN(H30,I30)*INDEX('2018_commission_structure-Start'!$A$15:$J$18,MATCH($E30,'2018_commission_structure-Start'!$A$15:$A$18,0),MATCH(V$1,'2018_commission_structure-Start'!$A$15:$J$15,0))</f>
        <v>112500</v>
      </c>
      <c r="W30" s="2">
        <f>IF($H30&gt;I30,MIN($H30-I30,J30-I30)*INDEX('2018_commission_structure-Start'!$A$15:$J$18,MATCH($E30,'2018_commission_structure-Start'!$A$15:$A$18,0),MATCH(W$1,'2018_commission_structure-Start'!$A$15:$J$15,0)),0)</f>
        <v>41250</v>
      </c>
      <c r="X30" s="2">
        <f>IF($H30&gt;J30,MIN($H30-J30,K30-J30)*INDEX('2018_commission_structure-Start'!$A$15:$J$18,MATCH($E30,'2018_commission_structure-Start'!$A$15:$A$18,0),MATCH(X$1,'2018_commission_structure-Start'!$A$15:$J$15,0)),0)</f>
        <v>46875</v>
      </c>
      <c r="Y30" s="2">
        <f>IF($H30&gt;K30,MIN($H30-K30,L30-K30)*INDEX('2018_commission_structure-Start'!$A$15:$J$18,MATCH($E30,'2018_commission_structure-Start'!$A$15:$A$18,0),MATCH(Y$1,'2018_commission_structure-Start'!$A$15:$J$15,0)),0)</f>
        <v>6088.17</v>
      </c>
      <c r="Z30" s="2">
        <f>IF(H30&gt;L30,(H30-L30)*INDEX('2018_commission_structure-Start'!$A$21:$I$24,MATCH($E30,'2018_commission_structure-Start'!$A$21:$A$24,0),MATCH(Z$1,'2018_commission_structure-Start'!$A$21:$I$21,0)),0)</f>
        <v>0</v>
      </c>
      <c r="AA30" s="6">
        <f t="shared" si="8"/>
        <v>206713.17</v>
      </c>
      <c r="AB30" s="6">
        <f t="shared" si="9"/>
        <v>282392.17000000004</v>
      </c>
    </row>
    <row r="31" spans="1:28" x14ac:dyDescent="0.3">
      <c r="A31" t="str">
        <f t="shared" si="0"/>
        <v>Harlan Mein</v>
      </c>
      <c r="B31">
        <v>3516592710</v>
      </c>
      <c r="C31" t="s">
        <v>66</v>
      </c>
      <c r="D31" t="s">
        <v>67</v>
      </c>
      <c r="E31" t="s">
        <v>7</v>
      </c>
      <c r="F31">
        <v>38904</v>
      </c>
      <c r="G31">
        <f>COUNTIF(deals_closed!D:D,B31)</f>
        <v>22</v>
      </c>
      <c r="H31" s="2">
        <f>SUMIF(deals_closed!D:D,B31,deals_closed!C:C)</f>
        <v>794444</v>
      </c>
      <c r="I31" s="2">
        <f>VLOOKUP(E31,'2018_commission_structure-Start'!$A$22:$I$24,9,FALSE)</f>
        <v>500000</v>
      </c>
      <c r="J31" s="2">
        <f t="shared" si="1"/>
        <v>625000</v>
      </c>
      <c r="K31" s="2">
        <f t="shared" si="2"/>
        <v>750000</v>
      </c>
      <c r="L31" s="2">
        <f t="shared" si="3"/>
        <v>1000000</v>
      </c>
      <c r="M31" s="12">
        <f t="shared" si="4"/>
        <v>1.5888880000000001</v>
      </c>
      <c r="N31" t="str">
        <f t="shared" si="5"/>
        <v>150-200%</v>
      </c>
      <c r="O31" s="6">
        <f>MIN(H31,I31)*INDEX('2018_commission_structure-Start'!$A$21:$I$24,MATCH($E31,'2018_commission_structure-Start'!$A$21:$A$24,0),MATCH(O$1,'2018_commission_structure-Start'!$A$21:$I$21,0))</f>
        <v>50000</v>
      </c>
      <c r="P31" s="2">
        <f>IF(H31&gt;I31,MIN(H31-I31,J31-I31)*INDEX('2018_commission_structure-Start'!$A$21:$I$24,MATCH($E31,'2018_commission_structure-Start'!$A$21:$A$24,0), MATCH(P$1,'2018_commission_structure-Start'!$A$21:$I$21,0)),0)</f>
        <v>18750</v>
      </c>
      <c r="Q31" s="2">
        <f>IF($H31&gt;J31,MIN($H31-J31,K31-J31)*INDEX('2018_commission_structure-Start'!$A$21:$I$24,MATCH($E31,'2018_commission_structure-Start'!$A$21:$A$24,0), MATCH(Q$1,'2018_commission_structure-Start'!$A$21:$I$21,0)),0)</f>
        <v>22500</v>
      </c>
      <c r="R31" s="2">
        <f>IF($H31&gt;K31,MIN($H31-K31,L31-K31)*INDEX('2018_commission_structure-Start'!$A$21:$I$24,MATCH($E31,'2018_commission_structure-Start'!$A$21:$A$24,0), MATCH(R$1,'2018_commission_structure-Start'!$A$21:$I$21,0)),0)</f>
        <v>9777.68</v>
      </c>
      <c r="S31" s="2">
        <f>IF(H31&gt;L31,(H31-L31)*INDEX('2018_commission_structure-Start'!$A$21:$I$24,MATCH($E31,'2018_commission_structure-Start'!$A$21:$A$24,0),MATCH(S$1,'2018_commission_structure-Start'!$A$21:$I$21,0)),0)</f>
        <v>0</v>
      </c>
      <c r="T31" s="6">
        <f t="shared" si="6"/>
        <v>101027.68</v>
      </c>
      <c r="U31" s="6">
        <f t="shared" si="7"/>
        <v>139931.68</v>
      </c>
      <c r="V31" s="6">
        <f>MIN(H31,I31)*INDEX('2018_commission_structure-Start'!$A$15:$J$18,MATCH($E31,'2018_commission_structure-Start'!$A$15:$A$18,0),MATCH(V$1,'2018_commission_structure-Start'!$A$15:$J$15,0))</f>
        <v>60000</v>
      </c>
      <c r="W31" s="2">
        <f>IF($H31&gt;I31,MIN($H31-I31,J31-I31)*INDEX('2018_commission_structure-Start'!$A$15:$J$18,MATCH($E31,'2018_commission_structure-Start'!$A$15:$A$18,0),MATCH(W$1,'2018_commission_structure-Start'!$A$15:$J$15,0)),0)</f>
        <v>21250</v>
      </c>
      <c r="X31" s="2">
        <f>IF($H31&gt;J31,MIN($H31-J31,K31-J31)*INDEX('2018_commission_structure-Start'!$A$15:$J$18,MATCH($E31,'2018_commission_structure-Start'!$A$15:$A$18,0),MATCH(X$1,'2018_commission_structure-Start'!$A$15:$J$15,0)),0)</f>
        <v>25000</v>
      </c>
      <c r="Y31" s="2">
        <f>IF($H31&gt;K31,MIN($H31-K31,L31-K31)*INDEX('2018_commission_structure-Start'!$A$15:$J$18,MATCH($E31,'2018_commission_structure-Start'!$A$15:$A$18,0),MATCH(Y$1,'2018_commission_structure-Start'!$A$15:$J$15,0)),0)</f>
        <v>9777.68</v>
      </c>
      <c r="Z31" s="2">
        <f>IF(H31&gt;L31,(H31-L31)*INDEX('2018_commission_structure-Start'!$A$21:$I$24,MATCH($E31,'2018_commission_structure-Start'!$A$21:$A$24,0),MATCH(Z$1,'2018_commission_structure-Start'!$A$21:$I$21,0)),0)</f>
        <v>0</v>
      </c>
      <c r="AA31" s="6">
        <f t="shared" si="8"/>
        <v>116027.68</v>
      </c>
      <c r="AB31" s="6">
        <f t="shared" si="9"/>
        <v>154931.68</v>
      </c>
    </row>
    <row r="32" spans="1:28" x14ac:dyDescent="0.3">
      <c r="A32" t="str">
        <f t="shared" si="0"/>
        <v>Rasla Shutte</v>
      </c>
      <c r="B32">
        <v>3379645060</v>
      </c>
      <c r="C32" t="s">
        <v>68</v>
      </c>
      <c r="D32" t="s">
        <v>69</v>
      </c>
      <c r="E32" t="s">
        <v>7</v>
      </c>
      <c r="F32">
        <v>45353</v>
      </c>
      <c r="G32">
        <f>COUNTIF(deals_closed!D:D,B32)</f>
        <v>23</v>
      </c>
      <c r="H32" s="2">
        <f>SUMIF(deals_closed!D:D,B32,deals_closed!C:C)</f>
        <v>852910</v>
      </c>
      <c r="I32" s="2">
        <f>VLOOKUP(E32,'2018_commission_structure-Start'!$A$22:$I$24,9,FALSE)</f>
        <v>500000</v>
      </c>
      <c r="J32" s="2">
        <f t="shared" si="1"/>
        <v>625000</v>
      </c>
      <c r="K32" s="2">
        <f t="shared" si="2"/>
        <v>750000</v>
      </c>
      <c r="L32" s="2">
        <f t="shared" si="3"/>
        <v>1000000</v>
      </c>
      <c r="M32" s="12">
        <f t="shared" si="4"/>
        <v>1.7058199999999999</v>
      </c>
      <c r="N32" t="str">
        <f t="shared" si="5"/>
        <v>150-200%</v>
      </c>
      <c r="O32" s="6">
        <f>MIN(H32,I32)*INDEX('2018_commission_structure-Start'!$A$21:$I$24,MATCH($E32,'2018_commission_structure-Start'!$A$21:$A$24,0),MATCH(O$1,'2018_commission_structure-Start'!$A$21:$I$21,0))</f>
        <v>50000</v>
      </c>
      <c r="P32" s="2">
        <f>IF(H32&gt;I32,MIN(H32-I32,J32-I32)*INDEX('2018_commission_structure-Start'!$A$21:$I$24,MATCH($E32,'2018_commission_structure-Start'!$A$21:$A$24,0), MATCH(P$1,'2018_commission_structure-Start'!$A$21:$I$21,0)),0)</f>
        <v>18750</v>
      </c>
      <c r="Q32" s="2">
        <f>IF($H32&gt;J32,MIN($H32-J32,K32-J32)*INDEX('2018_commission_structure-Start'!$A$21:$I$24,MATCH($E32,'2018_commission_structure-Start'!$A$21:$A$24,0), MATCH(Q$1,'2018_commission_structure-Start'!$A$21:$I$21,0)),0)</f>
        <v>22500</v>
      </c>
      <c r="R32" s="2">
        <f>IF($H32&gt;K32,MIN($H32-K32,L32-K32)*INDEX('2018_commission_structure-Start'!$A$21:$I$24,MATCH($E32,'2018_commission_structure-Start'!$A$21:$A$24,0), MATCH(R$1,'2018_commission_structure-Start'!$A$21:$I$21,0)),0)</f>
        <v>22640.2</v>
      </c>
      <c r="S32" s="2">
        <f>IF(H32&gt;L32,(H32-L32)*INDEX('2018_commission_structure-Start'!$A$21:$I$24,MATCH($E32,'2018_commission_structure-Start'!$A$21:$A$24,0),MATCH(S$1,'2018_commission_structure-Start'!$A$21:$I$21,0)),0)</f>
        <v>0</v>
      </c>
      <c r="T32" s="6">
        <f t="shared" si="6"/>
        <v>113890.2</v>
      </c>
      <c r="U32" s="6">
        <f t="shared" si="7"/>
        <v>159243.20000000001</v>
      </c>
      <c r="V32" s="6">
        <f>MIN(H32,I32)*INDEX('2018_commission_structure-Start'!$A$15:$J$18,MATCH($E32,'2018_commission_structure-Start'!$A$15:$A$18,0),MATCH(V$1,'2018_commission_structure-Start'!$A$15:$J$15,0))</f>
        <v>60000</v>
      </c>
      <c r="W32" s="2">
        <f>IF($H32&gt;I32,MIN($H32-I32,J32-I32)*INDEX('2018_commission_structure-Start'!$A$15:$J$18,MATCH($E32,'2018_commission_structure-Start'!$A$15:$A$18,0),MATCH(W$1,'2018_commission_structure-Start'!$A$15:$J$15,0)),0)</f>
        <v>21250</v>
      </c>
      <c r="X32" s="2">
        <f>IF($H32&gt;J32,MIN($H32-J32,K32-J32)*INDEX('2018_commission_structure-Start'!$A$15:$J$18,MATCH($E32,'2018_commission_structure-Start'!$A$15:$A$18,0),MATCH(X$1,'2018_commission_structure-Start'!$A$15:$J$15,0)),0)</f>
        <v>25000</v>
      </c>
      <c r="Y32" s="2">
        <f>IF($H32&gt;K32,MIN($H32-K32,L32-K32)*INDEX('2018_commission_structure-Start'!$A$15:$J$18,MATCH($E32,'2018_commission_structure-Start'!$A$15:$A$18,0),MATCH(Y$1,'2018_commission_structure-Start'!$A$15:$J$15,0)),0)</f>
        <v>22640.2</v>
      </c>
      <c r="Z32" s="2">
        <f>IF(H32&gt;L32,(H32-L32)*INDEX('2018_commission_structure-Start'!$A$21:$I$24,MATCH($E32,'2018_commission_structure-Start'!$A$21:$A$24,0),MATCH(Z$1,'2018_commission_structure-Start'!$A$21:$I$21,0)),0)</f>
        <v>0</v>
      </c>
      <c r="AA32" s="6">
        <f t="shared" si="8"/>
        <v>128890.2</v>
      </c>
      <c r="AB32" s="6">
        <f t="shared" si="9"/>
        <v>174243.20000000001</v>
      </c>
    </row>
    <row r="33" spans="1:28" x14ac:dyDescent="0.3">
      <c r="A33" t="str">
        <f t="shared" si="0"/>
        <v>Garrot Redrup</v>
      </c>
      <c r="B33">
        <v>85304042</v>
      </c>
      <c r="C33" t="s">
        <v>70</v>
      </c>
      <c r="D33" t="s">
        <v>71</v>
      </c>
      <c r="E33" t="s">
        <v>29</v>
      </c>
      <c r="F33">
        <v>69710</v>
      </c>
      <c r="G33">
        <f>COUNTIF(deals_closed!D:D,B33)</f>
        <v>18</v>
      </c>
      <c r="H33" s="2">
        <f>SUMIF(deals_closed!D:D,B33,deals_closed!C:C)</f>
        <v>624543</v>
      </c>
      <c r="I33" s="2">
        <f>VLOOKUP(E33,'2018_commission_structure-Start'!$A$22:$I$24,9,FALSE)</f>
        <v>600000</v>
      </c>
      <c r="J33" s="2">
        <f t="shared" si="1"/>
        <v>750000</v>
      </c>
      <c r="K33" s="2">
        <f t="shared" si="2"/>
        <v>900000</v>
      </c>
      <c r="L33" s="2">
        <f t="shared" si="3"/>
        <v>1200000</v>
      </c>
      <c r="M33" s="12">
        <f t="shared" si="4"/>
        <v>1.040905</v>
      </c>
      <c r="N33" t="str">
        <f t="shared" si="5"/>
        <v>100-125%</v>
      </c>
      <c r="O33" s="6">
        <f>MIN(H33,I33)*INDEX('2018_commission_structure-Start'!$A$21:$I$24,MATCH($E33,'2018_commission_structure-Start'!$A$21:$A$24,0),MATCH(O$1,'2018_commission_structure-Start'!$A$21:$I$21,0))</f>
        <v>78000</v>
      </c>
      <c r="P33" s="2">
        <f>IF(H33&gt;I33,MIN(H33-I33,J33-I33)*INDEX('2018_commission_structure-Start'!$A$21:$I$24,MATCH($E33,'2018_commission_structure-Start'!$A$21:$A$24,0), MATCH(P$1,'2018_commission_structure-Start'!$A$21:$I$21,0)),0)</f>
        <v>4172.3100000000004</v>
      </c>
      <c r="Q33" s="2">
        <f>IF($H33&gt;J33,MIN($H33-J33,K33-J33)*INDEX('2018_commission_structure-Start'!$A$21:$I$24,MATCH($E33,'2018_commission_structure-Start'!$A$21:$A$24,0), MATCH(Q$1,'2018_commission_structure-Start'!$A$21:$I$21,0)),0)</f>
        <v>0</v>
      </c>
      <c r="R33" s="2">
        <f>IF($H33&gt;K33,MIN($H33-K33,L33-K33)*INDEX('2018_commission_structure-Start'!$A$21:$I$24,MATCH($E33,'2018_commission_structure-Start'!$A$21:$A$24,0), MATCH(R$1,'2018_commission_structure-Start'!$A$21:$I$21,0)),0)</f>
        <v>0</v>
      </c>
      <c r="S33" s="2">
        <f>IF(H33&gt;L33,(H33-L33)*INDEX('2018_commission_structure-Start'!$A$21:$I$24,MATCH($E33,'2018_commission_structure-Start'!$A$21:$A$24,0),MATCH(S$1,'2018_commission_structure-Start'!$A$21:$I$21,0)),0)</f>
        <v>0</v>
      </c>
      <c r="T33" s="6">
        <f t="shared" si="6"/>
        <v>82172.31</v>
      </c>
      <c r="U33" s="6">
        <f t="shared" si="7"/>
        <v>151882.31</v>
      </c>
      <c r="V33" s="6">
        <f>MIN(H33,I33)*INDEX('2018_commission_structure-Start'!$A$15:$J$18,MATCH($E33,'2018_commission_structure-Start'!$A$15:$A$18,0),MATCH(V$1,'2018_commission_structure-Start'!$A$15:$J$15,0))</f>
        <v>90000</v>
      </c>
      <c r="W33" s="2">
        <f>IF($H33&gt;I33,MIN($H33-I33,J33-I33)*INDEX('2018_commission_structure-Start'!$A$15:$J$18,MATCH($E33,'2018_commission_structure-Start'!$A$15:$A$18,0),MATCH(W$1,'2018_commission_structure-Start'!$A$15:$J$15,0)),0)</f>
        <v>4417.74</v>
      </c>
      <c r="X33" s="2">
        <f>IF($H33&gt;J33,MIN($H33-J33,K33-J33)*INDEX('2018_commission_structure-Start'!$A$15:$J$18,MATCH($E33,'2018_commission_structure-Start'!$A$15:$A$18,0),MATCH(X$1,'2018_commission_structure-Start'!$A$15:$J$15,0)),0)</f>
        <v>0</v>
      </c>
      <c r="Y33" s="2">
        <f>IF($H33&gt;K33,MIN($H33-K33,L33-K33)*INDEX('2018_commission_structure-Start'!$A$15:$J$18,MATCH($E33,'2018_commission_structure-Start'!$A$15:$A$18,0),MATCH(Y$1,'2018_commission_structure-Start'!$A$15:$J$15,0)),0)</f>
        <v>0</v>
      </c>
      <c r="Z33" s="2">
        <f>IF(H33&gt;L33,(H33-L33)*INDEX('2018_commission_structure-Start'!$A$21:$I$24,MATCH($E33,'2018_commission_structure-Start'!$A$21:$A$24,0),MATCH(Z$1,'2018_commission_structure-Start'!$A$21:$I$21,0)),0)</f>
        <v>0</v>
      </c>
      <c r="AA33" s="6">
        <f t="shared" si="8"/>
        <v>94417.74</v>
      </c>
      <c r="AB33" s="6">
        <f t="shared" si="9"/>
        <v>164127.74</v>
      </c>
    </row>
    <row r="34" spans="1:28" x14ac:dyDescent="0.3">
      <c r="A34" t="str">
        <f t="shared" si="0"/>
        <v>Odell Matterdace</v>
      </c>
      <c r="B34">
        <v>2130919499</v>
      </c>
      <c r="C34" t="s">
        <v>72</v>
      </c>
      <c r="D34" t="s">
        <v>73</v>
      </c>
      <c r="E34" t="s">
        <v>29</v>
      </c>
      <c r="F34">
        <v>76111</v>
      </c>
      <c r="G34">
        <f>COUNTIF(deals_closed!D:D,B34)</f>
        <v>13</v>
      </c>
      <c r="H34" s="2">
        <f>SUMIF(deals_closed!D:D,B34,deals_closed!C:C)</f>
        <v>523769</v>
      </c>
      <c r="I34" s="2">
        <f>VLOOKUP(E34,'2018_commission_structure-Start'!$A$22:$I$24,9,FALSE)</f>
        <v>600000</v>
      </c>
      <c r="J34" s="2">
        <f t="shared" si="1"/>
        <v>750000</v>
      </c>
      <c r="K34" s="2">
        <f t="shared" si="2"/>
        <v>900000</v>
      </c>
      <c r="L34" s="2">
        <f t="shared" si="3"/>
        <v>1200000</v>
      </c>
      <c r="M34" s="12">
        <f t="shared" si="4"/>
        <v>0.87294833333333333</v>
      </c>
      <c r="N34" t="str">
        <f t="shared" si="5"/>
        <v>0-100%</v>
      </c>
      <c r="O34" s="6">
        <f>MIN(H34,I34)*INDEX('2018_commission_structure-Start'!$A$21:$I$24,MATCH($E34,'2018_commission_structure-Start'!$A$21:$A$24,0),MATCH(O$1,'2018_commission_structure-Start'!$A$21:$I$21,0))</f>
        <v>68089.97</v>
      </c>
      <c r="P34" s="2">
        <f>IF(H34&gt;I34,MIN(H34-I34,J34-I34)*INDEX('2018_commission_structure-Start'!$A$21:$I$24,MATCH($E34,'2018_commission_structure-Start'!$A$21:$A$24,0), MATCH(P$1,'2018_commission_structure-Start'!$A$21:$I$21,0)),0)</f>
        <v>0</v>
      </c>
      <c r="Q34" s="2">
        <f>IF($H34&gt;J34,MIN($H34-J34,K34-J34)*INDEX('2018_commission_structure-Start'!$A$21:$I$24,MATCH($E34,'2018_commission_structure-Start'!$A$21:$A$24,0), MATCH(Q$1,'2018_commission_structure-Start'!$A$21:$I$21,0)),0)</f>
        <v>0</v>
      </c>
      <c r="R34" s="2">
        <f>IF($H34&gt;K34,MIN($H34-K34,L34-K34)*INDEX('2018_commission_structure-Start'!$A$21:$I$24,MATCH($E34,'2018_commission_structure-Start'!$A$21:$A$24,0), MATCH(R$1,'2018_commission_structure-Start'!$A$21:$I$21,0)),0)</f>
        <v>0</v>
      </c>
      <c r="S34" s="2">
        <f>IF(H34&gt;L34,(H34-L34)*INDEX('2018_commission_structure-Start'!$A$21:$I$24,MATCH($E34,'2018_commission_structure-Start'!$A$21:$A$24,0),MATCH(S$1,'2018_commission_structure-Start'!$A$21:$I$21,0)),0)</f>
        <v>0</v>
      </c>
      <c r="T34" s="6">
        <f t="shared" si="6"/>
        <v>68089.97</v>
      </c>
      <c r="U34" s="6">
        <f t="shared" si="7"/>
        <v>144200.97</v>
      </c>
      <c r="V34" s="6">
        <f>MIN(H34,I34)*INDEX('2018_commission_structure-Start'!$A$15:$J$18,MATCH($E34,'2018_commission_structure-Start'!$A$15:$A$18,0),MATCH(V$1,'2018_commission_structure-Start'!$A$15:$J$15,0))</f>
        <v>78565.349999999991</v>
      </c>
      <c r="W34" s="2">
        <f>IF($H34&gt;I34,MIN($H34-I34,J34-I34)*INDEX('2018_commission_structure-Start'!$A$15:$J$18,MATCH($E34,'2018_commission_structure-Start'!$A$15:$A$18,0),MATCH(W$1,'2018_commission_structure-Start'!$A$15:$J$15,0)),0)</f>
        <v>0</v>
      </c>
      <c r="X34" s="2">
        <f>IF($H34&gt;J34,MIN($H34-J34,K34-J34)*INDEX('2018_commission_structure-Start'!$A$15:$J$18,MATCH($E34,'2018_commission_structure-Start'!$A$15:$A$18,0),MATCH(X$1,'2018_commission_structure-Start'!$A$15:$J$15,0)),0)</f>
        <v>0</v>
      </c>
      <c r="Y34" s="2">
        <f>IF($H34&gt;K34,MIN($H34-K34,L34-K34)*INDEX('2018_commission_structure-Start'!$A$15:$J$18,MATCH($E34,'2018_commission_structure-Start'!$A$15:$A$18,0),MATCH(Y$1,'2018_commission_structure-Start'!$A$15:$J$15,0)),0)</f>
        <v>0</v>
      </c>
      <c r="Z34" s="2">
        <f>IF(H34&gt;L34,(H34-L34)*INDEX('2018_commission_structure-Start'!$A$21:$I$24,MATCH($E34,'2018_commission_structure-Start'!$A$21:$A$24,0),MATCH(Z$1,'2018_commission_structure-Start'!$A$21:$I$21,0)),0)</f>
        <v>0</v>
      </c>
      <c r="AA34" s="6">
        <f t="shared" si="8"/>
        <v>78565.349999999991</v>
      </c>
      <c r="AB34" s="6">
        <f t="shared" si="9"/>
        <v>154676.34999999998</v>
      </c>
    </row>
    <row r="35" spans="1:28" x14ac:dyDescent="0.3">
      <c r="A35" t="str">
        <f t="shared" si="0"/>
        <v>Arlette Blinder</v>
      </c>
      <c r="B35">
        <v>7074056774</v>
      </c>
      <c r="C35" t="s">
        <v>74</v>
      </c>
      <c r="D35" t="s">
        <v>75</v>
      </c>
      <c r="E35" t="s">
        <v>10</v>
      </c>
      <c r="F35">
        <v>98182</v>
      </c>
      <c r="G35">
        <f>COUNTIF(deals_closed!D:D,B35)</f>
        <v>15</v>
      </c>
      <c r="H35" s="2">
        <f>SUMIF(deals_closed!D:D,B35,deals_closed!C:C)</f>
        <v>540083</v>
      </c>
      <c r="I35" s="2">
        <f>VLOOKUP(E35,'2018_commission_structure-Start'!$A$22:$I$24,9,FALSE)</f>
        <v>750000</v>
      </c>
      <c r="J35" s="2">
        <f t="shared" si="1"/>
        <v>937500</v>
      </c>
      <c r="K35" s="2">
        <f t="shared" si="2"/>
        <v>1125000</v>
      </c>
      <c r="L35" s="2">
        <f t="shared" si="3"/>
        <v>1500000</v>
      </c>
      <c r="M35" s="12">
        <f t="shared" si="4"/>
        <v>0.72011066666666668</v>
      </c>
      <c r="N35" t="str">
        <f t="shared" si="5"/>
        <v>0-100%</v>
      </c>
      <c r="O35" s="6">
        <f>MIN(H35,I35)*INDEX('2018_commission_structure-Start'!$A$21:$I$24,MATCH($E35,'2018_commission_structure-Start'!$A$21:$A$24,0),MATCH(O$1,'2018_commission_structure-Start'!$A$21:$I$21,0))</f>
        <v>81012.45</v>
      </c>
      <c r="P35" s="2">
        <f>IF(H35&gt;I35,MIN(H35-I35,J35-I35)*INDEX('2018_commission_structure-Start'!$A$21:$I$24,MATCH($E35,'2018_commission_structure-Start'!$A$21:$A$24,0), MATCH(P$1,'2018_commission_structure-Start'!$A$21:$I$21,0)),0)</f>
        <v>0</v>
      </c>
      <c r="Q35" s="2">
        <f>IF($H35&gt;J35,MIN($H35-J35,K35-J35)*INDEX('2018_commission_structure-Start'!$A$21:$I$24,MATCH($E35,'2018_commission_structure-Start'!$A$21:$A$24,0), MATCH(Q$1,'2018_commission_structure-Start'!$A$21:$I$21,0)),0)</f>
        <v>0</v>
      </c>
      <c r="R35" s="2">
        <f>IF($H35&gt;K35,MIN($H35-K35,L35-K35)*INDEX('2018_commission_structure-Start'!$A$21:$I$24,MATCH($E35,'2018_commission_structure-Start'!$A$21:$A$24,0), MATCH(R$1,'2018_commission_structure-Start'!$A$21:$I$21,0)),0)</f>
        <v>0</v>
      </c>
      <c r="S35" s="2">
        <f>IF(H35&gt;L35,(H35-L35)*INDEX('2018_commission_structure-Start'!$A$21:$I$24,MATCH($E35,'2018_commission_structure-Start'!$A$21:$A$24,0),MATCH(S$1,'2018_commission_structure-Start'!$A$21:$I$21,0)),0)</f>
        <v>0</v>
      </c>
      <c r="T35" s="6">
        <f t="shared" si="6"/>
        <v>81012.45</v>
      </c>
      <c r="U35" s="6">
        <f t="shared" si="7"/>
        <v>179194.45</v>
      </c>
      <c r="V35" s="6">
        <f>MIN(H35,I35)*INDEX('2018_commission_structure-Start'!$A$15:$J$18,MATCH($E35,'2018_commission_structure-Start'!$A$15:$A$18,0),MATCH(V$1,'2018_commission_structure-Start'!$A$15:$J$15,0))</f>
        <v>81012.45</v>
      </c>
      <c r="W35" s="2">
        <f>IF($H35&gt;I35,MIN($H35-I35,J35-I35)*INDEX('2018_commission_structure-Start'!$A$15:$J$18,MATCH($E35,'2018_commission_structure-Start'!$A$15:$A$18,0),MATCH(W$1,'2018_commission_structure-Start'!$A$15:$J$15,0)),0)</f>
        <v>0</v>
      </c>
      <c r="X35" s="2">
        <f>IF($H35&gt;J35,MIN($H35-J35,K35-J35)*INDEX('2018_commission_structure-Start'!$A$15:$J$18,MATCH($E35,'2018_commission_structure-Start'!$A$15:$A$18,0),MATCH(X$1,'2018_commission_structure-Start'!$A$15:$J$15,0)),0)</f>
        <v>0</v>
      </c>
      <c r="Y35" s="2">
        <f>IF($H35&gt;K35,MIN($H35-K35,L35-K35)*INDEX('2018_commission_structure-Start'!$A$15:$J$18,MATCH($E35,'2018_commission_structure-Start'!$A$15:$A$18,0),MATCH(Y$1,'2018_commission_structure-Start'!$A$15:$J$15,0)),0)</f>
        <v>0</v>
      </c>
      <c r="Z35" s="2">
        <f>IF(H35&gt;L35,(H35-L35)*INDEX('2018_commission_structure-Start'!$A$21:$I$24,MATCH($E35,'2018_commission_structure-Start'!$A$21:$A$24,0),MATCH(Z$1,'2018_commission_structure-Start'!$A$21:$I$21,0)),0)</f>
        <v>0</v>
      </c>
      <c r="AA35" s="6">
        <f t="shared" si="8"/>
        <v>81012.45</v>
      </c>
      <c r="AB35" s="6">
        <f t="shared" si="9"/>
        <v>179194.45</v>
      </c>
    </row>
    <row r="36" spans="1:28" x14ac:dyDescent="0.3">
      <c r="A36" t="str">
        <f t="shared" si="0"/>
        <v>Dorothea Gheeraert</v>
      </c>
      <c r="B36">
        <v>2450711406</v>
      </c>
      <c r="C36" t="s">
        <v>76</v>
      </c>
      <c r="D36" t="s">
        <v>77</v>
      </c>
      <c r="E36" t="s">
        <v>10</v>
      </c>
      <c r="F36">
        <v>106013</v>
      </c>
      <c r="G36">
        <f>COUNTIF(deals_closed!D:D,B36)</f>
        <v>24</v>
      </c>
      <c r="H36" s="2">
        <f>SUMIF(deals_closed!D:D,B36,deals_closed!C:C)</f>
        <v>860270</v>
      </c>
      <c r="I36" s="2">
        <f>VLOOKUP(E36,'2018_commission_structure-Start'!$A$22:$I$24,9,FALSE)</f>
        <v>750000</v>
      </c>
      <c r="J36" s="2">
        <f t="shared" si="1"/>
        <v>937500</v>
      </c>
      <c r="K36" s="2">
        <f t="shared" si="2"/>
        <v>1125000</v>
      </c>
      <c r="L36" s="2">
        <f t="shared" si="3"/>
        <v>1500000</v>
      </c>
      <c r="M36" s="12">
        <f t="shared" si="4"/>
        <v>1.1470266666666666</v>
      </c>
      <c r="N36" t="str">
        <f t="shared" si="5"/>
        <v>100-125%</v>
      </c>
      <c r="O36" s="6">
        <f>MIN(H36,I36)*INDEX('2018_commission_structure-Start'!$A$21:$I$24,MATCH($E36,'2018_commission_structure-Start'!$A$21:$A$24,0),MATCH(O$1,'2018_commission_structure-Start'!$A$21:$I$21,0))</f>
        <v>112500</v>
      </c>
      <c r="P36" s="2">
        <f>IF(H36&gt;I36,MIN(H36-I36,J36-I36)*INDEX('2018_commission_structure-Start'!$A$21:$I$24,MATCH($E36,'2018_commission_structure-Start'!$A$21:$A$24,0), MATCH(P$1,'2018_commission_structure-Start'!$A$21:$I$21,0)),0)</f>
        <v>20951.3</v>
      </c>
      <c r="Q36" s="2">
        <f>IF($H36&gt;J36,MIN($H36-J36,K36-J36)*INDEX('2018_commission_structure-Start'!$A$21:$I$24,MATCH($E36,'2018_commission_structure-Start'!$A$21:$A$24,0), MATCH(Q$1,'2018_commission_structure-Start'!$A$21:$I$21,0)),0)</f>
        <v>0</v>
      </c>
      <c r="R36" s="2">
        <f>IF($H36&gt;K36,MIN($H36-K36,L36-K36)*INDEX('2018_commission_structure-Start'!$A$21:$I$24,MATCH($E36,'2018_commission_structure-Start'!$A$21:$A$24,0), MATCH(R$1,'2018_commission_structure-Start'!$A$21:$I$21,0)),0)</f>
        <v>0</v>
      </c>
      <c r="S36" s="2">
        <f>IF(H36&gt;L36,(H36-L36)*INDEX('2018_commission_structure-Start'!$A$21:$I$24,MATCH($E36,'2018_commission_structure-Start'!$A$21:$A$24,0),MATCH(S$1,'2018_commission_structure-Start'!$A$21:$I$21,0)),0)</f>
        <v>0</v>
      </c>
      <c r="T36" s="6">
        <f t="shared" si="6"/>
        <v>133451.29999999999</v>
      </c>
      <c r="U36" s="6">
        <f t="shared" si="7"/>
        <v>239464.3</v>
      </c>
      <c r="V36" s="6">
        <f>MIN(H36,I36)*INDEX('2018_commission_structure-Start'!$A$15:$J$18,MATCH($E36,'2018_commission_structure-Start'!$A$15:$A$18,0),MATCH(V$1,'2018_commission_structure-Start'!$A$15:$J$15,0))</f>
        <v>112500</v>
      </c>
      <c r="W36" s="2">
        <f>IF($H36&gt;I36,MIN($H36-I36,J36-I36)*INDEX('2018_commission_structure-Start'!$A$15:$J$18,MATCH($E36,'2018_commission_structure-Start'!$A$15:$A$18,0),MATCH(W$1,'2018_commission_structure-Start'!$A$15:$J$15,0)),0)</f>
        <v>24259.4</v>
      </c>
      <c r="X36" s="2">
        <f>IF($H36&gt;J36,MIN($H36-J36,K36-J36)*INDEX('2018_commission_structure-Start'!$A$15:$J$18,MATCH($E36,'2018_commission_structure-Start'!$A$15:$A$18,0),MATCH(X$1,'2018_commission_structure-Start'!$A$15:$J$15,0)),0)</f>
        <v>0</v>
      </c>
      <c r="Y36" s="2">
        <f>IF($H36&gt;K36,MIN($H36-K36,L36-K36)*INDEX('2018_commission_structure-Start'!$A$15:$J$18,MATCH($E36,'2018_commission_structure-Start'!$A$15:$A$18,0),MATCH(Y$1,'2018_commission_structure-Start'!$A$15:$J$15,0)),0)</f>
        <v>0</v>
      </c>
      <c r="Z36" s="2">
        <f>IF(H36&gt;L36,(H36-L36)*INDEX('2018_commission_structure-Start'!$A$21:$I$24,MATCH($E36,'2018_commission_structure-Start'!$A$21:$A$24,0),MATCH(Z$1,'2018_commission_structure-Start'!$A$21:$I$21,0)),0)</f>
        <v>0</v>
      </c>
      <c r="AA36" s="6">
        <f t="shared" si="8"/>
        <v>136759.4</v>
      </c>
      <c r="AB36" s="6">
        <f t="shared" si="9"/>
        <v>242772.4</v>
      </c>
    </row>
    <row r="37" spans="1:28" x14ac:dyDescent="0.3">
      <c r="A37" t="str">
        <f t="shared" si="0"/>
        <v>Chancey Yarrell</v>
      </c>
      <c r="B37">
        <v>2294342399</v>
      </c>
      <c r="C37" t="s">
        <v>78</v>
      </c>
      <c r="D37" t="s">
        <v>79</v>
      </c>
      <c r="E37" t="s">
        <v>29</v>
      </c>
      <c r="F37">
        <v>74676</v>
      </c>
      <c r="G37">
        <f>COUNTIF(deals_closed!D:D,B37)</f>
        <v>16</v>
      </c>
      <c r="H37" s="2">
        <f>SUMIF(deals_closed!D:D,B37,deals_closed!C:C)</f>
        <v>470117</v>
      </c>
      <c r="I37" s="2">
        <f>VLOOKUP(E37,'2018_commission_structure-Start'!$A$22:$I$24,9,FALSE)</f>
        <v>600000</v>
      </c>
      <c r="J37" s="2">
        <f t="shared" si="1"/>
        <v>750000</v>
      </c>
      <c r="K37" s="2">
        <f t="shared" si="2"/>
        <v>900000</v>
      </c>
      <c r="L37" s="2">
        <f t="shared" si="3"/>
        <v>1200000</v>
      </c>
      <c r="M37" s="12">
        <f t="shared" si="4"/>
        <v>0.78352833333333338</v>
      </c>
      <c r="N37" t="str">
        <f t="shared" si="5"/>
        <v>0-100%</v>
      </c>
      <c r="O37" s="6">
        <f>MIN(H37,I37)*INDEX('2018_commission_structure-Start'!$A$21:$I$24,MATCH($E37,'2018_commission_structure-Start'!$A$21:$A$24,0),MATCH(O$1,'2018_commission_structure-Start'!$A$21:$I$21,0))</f>
        <v>61115.21</v>
      </c>
      <c r="P37" s="2">
        <f>IF(H37&gt;I37,MIN(H37-I37,J37-I37)*INDEX('2018_commission_structure-Start'!$A$21:$I$24,MATCH($E37,'2018_commission_structure-Start'!$A$21:$A$24,0), MATCH(P$1,'2018_commission_structure-Start'!$A$21:$I$21,0)),0)</f>
        <v>0</v>
      </c>
      <c r="Q37" s="2">
        <f>IF($H37&gt;J37,MIN($H37-J37,K37-J37)*INDEX('2018_commission_structure-Start'!$A$21:$I$24,MATCH($E37,'2018_commission_structure-Start'!$A$21:$A$24,0), MATCH(Q$1,'2018_commission_structure-Start'!$A$21:$I$21,0)),0)</f>
        <v>0</v>
      </c>
      <c r="R37" s="2">
        <f>IF($H37&gt;K37,MIN($H37-K37,L37-K37)*INDEX('2018_commission_structure-Start'!$A$21:$I$24,MATCH($E37,'2018_commission_structure-Start'!$A$21:$A$24,0), MATCH(R$1,'2018_commission_structure-Start'!$A$21:$I$21,0)),0)</f>
        <v>0</v>
      </c>
      <c r="S37" s="2">
        <f>IF(H37&gt;L37,(H37-L37)*INDEX('2018_commission_structure-Start'!$A$21:$I$24,MATCH($E37,'2018_commission_structure-Start'!$A$21:$A$24,0),MATCH(S$1,'2018_commission_structure-Start'!$A$21:$I$21,0)),0)</f>
        <v>0</v>
      </c>
      <c r="T37" s="6">
        <f t="shared" si="6"/>
        <v>61115.21</v>
      </c>
      <c r="U37" s="6">
        <f t="shared" si="7"/>
        <v>135791.21</v>
      </c>
      <c r="V37" s="6">
        <f>MIN(H37,I37)*INDEX('2018_commission_structure-Start'!$A$15:$J$18,MATCH($E37,'2018_commission_structure-Start'!$A$15:$A$18,0),MATCH(V$1,'2018_commission_structure-Start'!$A$15:$J$15,0))</f>
        <v>70517.55</v>
      </c>
      <c r="W37" s="2">
        <f>IF($H37&gt;I37,MIN($H37-I37,J37-I37)*INDEX('2018_commission_structure-Start'!$A$15:$J$18,MATCH($E37,'2018_commission_structure-Start'!$A$15:$A$18,0),MATCH(W$1,'2018_commission_structure-Start'!$A$15:$J$15,0)),0)</f>
        <v>0</v>
      </c>
      <c r="X37" s="2">
        <f>IF($H37&gt;J37,MIN($H37-J37,K37-J37)*INDEX('2018_commission_structure-Start'!$A$15:$J$18,MATCH($E37,'2018_commission_structure-Start'!$A$15:$A$18,0),MATCH(X$1,'2018_commission_structure-Start'!$A$15:$J$15,0)),0)</f>
        <v>0</v>
      </c>
      <c r="Y37" s="2">
        <f>IF($H37&gt;K37,MIN($H37-K37,L37-K37)*INDEX('2018_commission_structure-Start'!$A$15:$J$18,MATCH($E37,'2018_commission_structure-Start'!$A$15:$A$18,0),MATCH(Y$1,'2018_commission_structure-Start'!$A$15:$J$15,0)),0)</f>
        <v>0</v>
      </c>
      <c r="Z37" s="2">
        <f>IF(H37&gt;L37,(H37-L37)*INDEX('2018_commission_structure-Start'!$A$21:$I$24,MATCH($E37,'2018_commission_structure-Start'!$A$21:$A$24,0),MATCH(Z$1,'2018_commission_structure-Start'!$A$21:$I$21,0)),0)</f>
        <v>0</v>
      </c>
      <c r="AA37" s="6">
        <f t="shared" si="8"/>
        <v>70517.55</v>
      </c>
      <c r="AB37" s="6">
        <f t="shared" si="9"/>
        <v>145193.54999999999</v>
      </c>
    </row>
    <row r="38" spans="1:28" x14ac:dyDescent="0.3">
      <c r="A38" t="str">
        <f t="shared" si="0"/>
        <v>Elva Delepine</v>
      </c>
      <c r="B38">
        <v>5280433926</v>
      </c>
      <c r="C38" t="s">
        <v>5</v>
      </c>
      <c r="D38" t="s">
        <v>80</v>
      </c>
      <c r="E38" t="s">
        <v>29</v>
      </c>
      <c r="F38">
        <v>51804</v>
      </c>
      <c r="G38">
        <f>COUNTIF(deals_closed!D:D,B38)</f>
        <v>16</v>
      </c>
      <c r="H38" s="2">
        <f>SUMIF(deals_closed!D:D,B38,deals_closed!C:C)</f>
        <v>573666</v>
      </c>
      <c r="I38" s="2">
        <f>VLOOKUP(E38,'2018_commission_structure-Start'!$A$22:$I$24,9,FALSE)</f>
        <v>600000</v>
      </c>
      <c r="J38" s="2">
        <f t="shared" si="1"/>
        <v>750000</v>
      </c>
      <c r="K38" s="2">
        <f t="shared" si="2"/>
        <v>900000</v>
      </c>
      <c r="L38" s="2">
        <f t="shared" si="3"/>
        <v>1200000</v>
      </c>
      <c r="M38" s="12">
        <f t="shared" si="4"/>
        <v>0.95611000000000002</v>
      </c>
      <c r="N38" t="str">
        <f t="shared" si="5"/>
        <v>0-100%</v>
      </c>
      <c r="O38" s="6">
        <f>MIN(H38,I38)*INDEX('2018_commission_structure-Start'!$A$21:$I$24,MATCH($E38,'2018_commission_structure-Start'!$A$21:$A$24,0),MATCH(O$1,'2018_commission_structure-Start'!$A$21:$I$21,0))</f>
        <v>74576.58</v>
      </c>
      <c r="P38" s="2">
        <f>IF(H38&gt;I38,MIN(H38-I38,J38-I38)*INDEX('2018_commission_structure-Start'!$A$21:$I$24,MATCH($E38,'2018_commission_structure-Start'!$A$21:$A$24,0), MATCH(P$1,'2018_commission_structure-Start'!$A$21:$I$21,0)),0)</f>
        <v>0</v>
      </c>
      <c r="Q38" s="2">
        <f>IF($H38&gt;J38,MIN($H38-J38,K38-J38)*INDEX('2018_commission_structure-Start'!$A$21:$I$24,MATCH($E38,'2018_commission_structure-Start'!$A$21:$A$24,0), MATCH(Q$1,'2018_commission_structure-Start'!$A$21:$I$21,0)),0)</f>
        <v>0</v>
      </c>
      <c r="R38" s="2">
        <f>IF($H38&gt;K38,MIN($H38-K38,L38-K38)*INDEX('2018_commission_structure-Start'!$A$21:$I$24,MATCH($E38,'2018_commission_structure-Start'!$A$21:$A$24,0), MATCH(R$1,'2018_commission_structure-Start'!$A$21:$I$21,0)),0)</f>
        <v>0</v>
      </c>
      <c r="S38" s="2">
        <f>IF(H38&gt;L38,(H38-L38)*INDEX('2018_commission_structure-Start'!$A$21:$I$24,MATCH($E38,'2018_commission_structure-Start'!$A$21:$A$24,0),MATCH(S$1,'2018_commission_structure-Start'!$A$21:$I$21,0)),0)</f>
        <v>0</v>
      </c>
      <c r="T38" s="6">
        <f t="shared" si="6"/>
        <v>74576.58</v>
      </c>
      <c r="U38" s="6">
        <f t="shared" si="7"/>
        <v>126380.58</v>
      </c>
      <c r="V38" s="6">
        <f>MIN(H38,I38)*INDEX('2018_commission_structure-Start'!$A$15:$J$18,MATCH($E38,'2018_commission_structure-Start'!$A$15:$A$18,0),MATCH(V$1,'2018_commission_structure-Start'!$A$15:$J$15,0))</f>
        <v>86049.9</v>
      </c>
      <c r="W38" s="2">
        <f>IF($H38&gt;I38,MIN($H38-I38,J38-I38)*INDEX('2018_commission_structure-Start'!$A$15:$J$18,MATCH($E38,'2018_commission_structure-Start'!$A$15:$A$18,0),MATCH(W$1,'2018_commission_structure-Start'!$A$15:$J$15,0)),0)</f>
        <v>0</v>
      </c>
      <c r="X38" s="2">
        <f>IF($H38&gt;J38,MIN($H38-J38,K38-J38)*INDEX('2018_commission_structure-Start'!$A$15:$J$18,MATCH($E38,'2018_commission_structure-Start'!$A$15:$A$18,0),MATCH(X$1,'2018_commission_structure-Start'!$A$15:$J$15,0)),0)</f>
        <v>0</v>
      </c>
      <c r="Y38" s="2">
        <f>IF($H38&gt;K38,MIN($H38-K38,L38-K38)*INDEX('2018_commission_structure-Start'!$A$15:$J$18,MATCH($E38,'2018_commission_structure-Start'!$A$15:$A$18,0),MATCH(Y$1,'2018_commission_structure-Start'!$A$15:$J$15,0)),0)</f>
        <v>0</v>
      </c>
      <c r="Z38" s="2">
        <f>IF(H38&gt;L38,(H38-L38)*INDEX('2018_commission_structure-Start'!$A$21:$I$24,MATCH($E38,'2018_commission_structure-Start'!$A$21:$A$24,0),MATCH(Z$1,'2018_commission_structure-Start'!$A$21:$I$21,0)),0)</f>
        <v>0</v>
      </c>
      <c r="AA38" s="6">
        <f t="shared" si="8"/>
        <v>86049.9</v>
      </c>
      <c r="AB38" s="6">
        <f t="shared" si="9"/>
        <v>137853.9</v>
      </c>
    </row>
    <row r="39" spans="1:28" x14ac:dyDescent="0.3">
      <c r="A39" t="str">
        <f t="shared" si="0"/>
        <v>Eddy Van Arsdale</v>
      </c>
      <c r="B39">
        <v>4037854406</v>
      </c>
      <c r="C39" t="s">
        <v>81</v>
      </c>
      <c r="D39" t="s">
        <v>82</v>
      </c>
      <c r="E39" t="s">
        <v>29</v>
      </c>
      <c r="F39">
        <v>64311</v>
      </c>
      <c r="G39">
        <f>COUNTIF(deals_closed!D:D,B39)</f>
        <v>23</v>
      </c>
      <c r="H39" s="2">
        <f>SUMIF(deals_closed!D:D,B39,deals_closed!C:C)</f>
        <v>793311</v>
      </c>
      <c r="I39" s="2">
        <f>VLOOKUP(E39,'2018_commission_structure-Start'!$A$22:$I$24,9,FALSE)</f>
        <v>600000</v>
      </c>
      <c r="J39" s="2">
        <f t="shared" si="1"/>
        <v>750000</v>
      </c>
      <c r="K39" s="2">
        <f t="shared" si="2"/>
        <v>900000</v>
      </c>
      <c r="L39" s="2">
        <f t="shared" si="3"/>
        <v>1200000</v>
      </c>
      <c r="M39" s="12">
        <f t="shared" si="4"/>
        <v>1.3221849999999999</v>
      </c>
      <c r="N39" t="str">
        <f t="shared" si="5"/>
        <v>125-150%</v>
      </c>
      <c r="O39" s="6">
        <f>MIN(H39,I39)*INDEX('2018_commission_structure-Start'!$A$21:$I$24,MATCH($E39,'2018_commission_structure-Start'!$A$21:$A$24,0),MATCH(O$1,'2018_commission_structure-Start'!$A$21:$I$21,0))</f>
        <v>78000</v>
      </c>
      <c r="P39" s="2">
        <f>IF(H39&gt;I39,MIN(H39-I39,J39-I39)*INDEX('2018_commission_structure-Start'!$A$21:$I$24,MATCH($E39,'2018_commission_structure-Start'!$A$21:$A$24,0), MATCH(P$1,'2018_commission_structure-Start'!$A$21:$I$21,0)),0)</f>
        <v>25500.000000000004</v>
      </c>
      <c r="Q39" s="2">
        <f>IF($H39&gt;J39,MIN($H39-J39,K39-J39)*INDEX('2018_commission_structure-Start'!$A$21:$I$24,MATCH($E39,'2018_commission_structure-Start'!$A$21:$A$24,0), MATCH(Q$1,'2018_commission_structure-Start'!$A$21:$I$21,0)),0)</f>
        <v>9095.31</v>
      </c>
      <c r="R39" s="2">
        <f>IF($H39&gt;K39,MIN($H39-K39,L39-K39)*INDEX('2018_commission_structure-Start'!$A$21:$I$24,MATCH($E39,'2018_commission_structure-Start'!$A$21:$A$24,0), MATCH(R$1,'2018_commission_structure-Start'!$A$21:$I$21,0)),0)</f>
        <v>0</v>
      </c>
      <c r="S39" s="2">
        <f>IF(H39&gt;L39,(H39-L39)*INDEX('2018_commission_structure-Start'!$A$21:$I$24,MATCH($E39,'2018_commission_structure-Start'!$A$21:$A$24,0),MATCH(S$1,'2018_commission_structure-Start'!$A$21:$I$21,0)),0)</f>
        <v>0</v>
      </c>
      <c r="T39" s="6">
        <f t="shared" si="6"/>
        <v>112595.31</v>
      </c>
      <c r="U39" s="6">
        <f t="shared" si="7"/>
        <v>176906.31</v>
      </c>
      <c r="V39" s="6">
        <f>MIN(H39,I39)*INDEX('2018_commission_structure-Start'!$A$15:$J$18,MATCH($E39,'2018_commission_structure-Start'!$A$15:$A$18,0),MATCH(V$1,'2018_commission_structure-Start'!$A$15:$J$15,0))</f>
        <v>90000</v>
      </c>
      <c r="W39" s="2">
        <f>IF($H39&gt;I39,MIN($H39-I39,J39-I39)*INDEX('2018_commission_structure-Start'!$A$15:$J$18,MATCH($E39,'2018_commission_structure-Start'!$A$15:$A$18,0),MATCH(W$1,'2018_commission_structure-Start'!$A$15:$J$15,0)),0)</f>
        <v>27000</v>
      </c>
      <c r="X39" s="2">
        <f>IF($H39&gt;J39,MIN($H39-J39,K39-J39)*INDEX('2018_commission_structure-Start'!$A$15:$J$18,MATCH($E39,'2018_commission_structure-Start'!$A$15:$A$18,0),MATCH(X$1,'2018_commission_structure-Start'!$A$15:$J$15,0)),0)</f>
        <v>10827.75</v>
      </c>
      <c r="Y39" s="2">
        <f>IF($H39&gt;K39,MIN($H39-K39,L39-K39)*INDEX('2018_commission_structure-Start'!$A$15:$J$18,MATCH($E39,'2018_commission_structure-Start'!$A$15:$A$18,0),MATCH(Y$1,'2018_commission_structure-Start'!$A$15:$J$15,0)),0)</f>
        <v>0</v>
      </c>
      <c r="Z39" s="2">
        <f>IF(H39&gt;L39,(H39-L39)*INDEX('2018_commission_structure-Start'!$A$21:$I$24,MATCH($E39,'2018_commission_structure-Start'!$A$21:$A$24,0),MATCH(Z$1,'2018_commission_structure-Start'!$A$21:$I$21,0)),0)</f>
        <v>0</v>
      </c>
      <c r="AA39" s="6">
        <f t="shared" si="8"/>
        <v>127827.75</v>
      </c>
      <c r="AB39" s="6">
        <f t="shared" si="9"/>
        <v>192138.75</v>
      </c>
    </row>
    <row r="40" spans="1:28" x14ac:dyDescent="0.3">
      <c r="A40" t="str">
        <f t="shared" si="0"/>
        <v>Robinette Speller</v>
      </c>
      <c r="B40">
        <v>9958099322</v>
      </c>
      <c r="C40" t="s">
        <v>83</v>
      </c>
      <c r="D40" t="s">
        <v>84</v>
      </c>
      <c r="E40" t="s">
        <v>29</v>
      </c>
      <c r="F40">
        <v>77249</v>
      </c>
      <c r="G40">
        <f>COUNTIF(deals_closed!D:D,B40)</f>
        <v>21</v>
      </c>
      <c r="H40" s="2">
        <f>SUMIF(deals_closed!D:D,B40,deals_closed!C:C)</f>
        <v>734340</v>
      </c>
      <c r="I40" s="2">
        <f>VLOOKUP(E40,'2018_commission_structure-Start'!$A$22:$I$24,9,FALSE)</f>
        <v>600000</v>
      </c>
      <c r="J40" s="2">
        <f t="shared" si="1"/>
        <v>750000</v>
      </c>
      <c r="K40" s="2">
        <f t="shared" si="2"/>
        <v>900000</v>
      </c>
      <c r="L40" s="2">
        <f t="shared" si="3"/>
        <v>1200000</v>
      </c>
      <c r="M40" s="12">
        <f t="shared" si="4"/>
        <v>1.2239</v>
      </c>
      <c r="N40" t="str">
        <f t="shared" si="5"/>
        <v>100-125%</v>
      </c>
      <c r="O40" s="6">
        <f>MIN(H40,I40)*INDEX('2018_commission_structure-Start'!$A$21:$I$24,MATCH($E40,'2018_commission_structure-Start'!$A$21:$A$24,0),MATCH(O$1,'2018_commission_structure-Start'!$A$21:$I$21,0))</f>
        <v>78000</v>
      </c>
      <c r="P40" s="2">
        <f>IF(H40&gt;I40,MIN(H40-I40,J40-I40)*INDEX('2018_commission_structure-Start'!$A$21:$I$24,MATCH($E40,'2018_commission_structure-Start'!$A$21:$A$24,0), MATCH(P$1,'2018_commission_structure-Start'!$A$21:$I$21,0)),0)</f>
        <v>22837.800000000003</v>
      </c>
      <c r="Q40" s="2">
        <f>IF($H40&gt;J40,MIN($H40-J40,K40-J40)*INDEX('2018_commission_structure-Start'!$A$21:$I$24,MATCH($E40,'2018_commission_structure-Start'!$A$21:$A$24,0), MATCH(Q$1,'2018_commission_structure-Start'!$A$21:$I$21,0)),0)</f>
        <v>0</v>
      </c>
      <c r="R40" s="2">
        <f>IF($H40&gt;K40,MIN($H40-K40,L40-K40)*INDEX('2018_commission_structure-Start'!$A$21:$I$24,MATCH($E40,'2018_commission_structure-Start'!$A$21:$A$24,0), MATCH(R$1,'2018_commission_structure-Start'!$A$21:$I$21,0)),0)</f>
        <v>0</v>
      </c>
      <c r="S40" s="2">
        <f>IF(H40&gt;L40,(H40-L40)*INDEX('2018_commission_structure-Start'!$A$21:$I$24,MATCH($E40,'2018_commission_structure-Start'!$A$21:$A$24,0),MATCH(S$1,'2018_commission_structure-Start'!$A$21:$I$21,0)),0)</f>
        <v>0</v>
      </c>
      <c r="T40" s="6">
        <f t="shared" si="6"/>
        <v>100837.8</v>
      </c>
      <c r="U40" s="6">
        <f t="shared" si="7"/>
        <v>178086.8</v>
      </c>
      <c r="V40" s="6">
        <f>MIN(H40,I40)*INDEX('2018_commission_structure-Start'!$A$15:$J$18,MATCH($E40,'2018_commission_structure-Start'!$A$15:$A$18,0),MATCH(V$1,'2018_commission_structure-Start'!$A$15:$J$15,0))</f>
        <v>90000</v>
      </c>
      <c r="W40" s="2">
        <f>IF($H40&gt;I40,MIN($H40-I40,J40-I40)*INDEX('2018_commission_structure-Start'!$A$15:$J$18,MATCH($E40,'2018_commission_structure-Start'!$A$15:$A$18,0),MATCH(W$1,'2018_commission_structure-Start'!$A$15:$J$15,0)),0)</f>
        <v>24181.200000000001</v>
      </c>
      <c r="X40" s="2">
        <f>IF($H40&gt;J40,MIN($H40-J40,K40-J40)*INDEX('2018_commission_structure-Start'!$A$15:$J$18,MATCH($E40,'2018_commission_structure-Start'!$A$15:$A$18,0),MATCH(X$1,'2018_commission_structure-Start'!$A$15:$J$15,0)),0)</f>
        <v>0</v>
      </c>
      <c r="Y40" s="2">
        <f>IF($H40&gt;K40,MIN($H40-K40,L40-K40)*INDEX('2018_commission_structure-Start'!$A$15:$J$18,MATCH($E40,'2018_commission_structure-Start'!$A$15:$A$18,0),MATCH(Y$1,'2018_commission_structure-Start'!$A$15:$J$15,0)),0)</f>
        <v>0</v>
      </c>
      <c r="Z40" s="2">
        <f>IF(H40&gt;L40,(H40-L40)*INDEX('2018_commission_structure-Start'!$A$21:$I$24,MATCH($E40,'2018_commission_structure-Start'!$A$21:$A$24,0),MATCH(Z$1,'2018_commission_structure-Start'!$A$21:$I$21,0)),0)</f>
        <v>0</v>
      </c>
      <c r="AA40" s="6">
        <f t="shared" si="8"/>
        <v>114181.2</v>
      </c>
      <c r="AB40" s="6">
        <f t="shared" si="9"/>
        <v>191430.2</v>
      </c>
    </row>
    <row r="41" spans="1:28" x14ac:dyDescent="0.3">
      <c r="A41" t="str">
        <f t="shared" si="0"/>
        <v>Aluino Sheerin</v>
      </c>
      <c r="B41">
        <v>2402470968</v>
      </c>
      <c r="C41" t="s">
        <v>85</v>
      </c>
      <c r="D41" t="s">
        <v>86</v>
      </c>
      <c r="E41" t="s">
        <v>10</v>
      </c>
      <c r="F41">
        <v>99023</v>
      </c>
      <c r="G41">
        <f>COUNTIF(deals_closed!D:D,B41)</f>
        <v>22</v>
      </c>
      <c r="H41" s="2">
        <f>SUMIF(deals_closed!D:D,B41,deals_closed!C:C)</f>
        <v>774576</v>
      </c>
      <c r="I41" s="2">
        <f>VLOOKUP(E41,'2018_commission_structure-Start'!$A$22:$I$24,9,FALSE)</f>
        <v>750000</v>
      </c>
      <c r="J41" s="2">
        <f t="shared" si="1"/>
        <v>937500</v>
      </c>
      <c r="K41" s="2">
        <f t="shared" si="2"/>
        <v>1125000</v>
      </c>
      <c r="L41" s="2">
        <f t="shared" si="3"/>
        <v>1500000</v>
      </c>
      <c r="M41" s="12">
        <f t="shared" si="4"/>
        <v>1.0327679999999999</v>
      </c>
      <c r="N41" t="str">
        <f t="shared" si="5"/>
        <v>100-125%</v>
      </c>
      <c r="O41" s="6">
        <f>MIN(H41,I41)*INDEX('2018_commission_structure-Start'!$A$21:$I$24,MATCH($E41,'2018_commission_structure-Start'!$A$21:$A$24,0),MATCH(O$1,'2018_commission_structure-Start'!$A$21:$I$21,0))</f>
        <v>112500</v>
      </c>
      <c r="P41" s="2">
        <f>IF(H41&gt;I41,MIN(H41-I41,J41-I41)*INDEX('2018_commission_structure-Start'!$A$21:$I$24,MATCH($E41,'2018_commission_structure-Start'!$A$21:$A$24,0), MATCH(P$1,'2018_commission_structure-Start'!$A$21:$I$21,0)),0)</f>
        <v>4669.4400000000005</v>
      </c>
      <c r="Q41" s="2">
        <f>IF($H41&gt;J41,MIN($H41-J41,K41-J41)*INDEX('2018_commission_structure-Start'!$A$21:$I$24,MATCH($E41,'2018_commission_structure-Start'!$A$21:$A$24,0), MATCH(Q$1,'2018_commission_structure-Start'!$A$21:$I$21,0)),0)</f>
        <v>0</v>
      </c>
      <c r="R41" s="2">
        <f>IF($H41&gt;K41,MIN($H41-K41,L41-K41)*INDEX('2018_commission_structure-Start'!$A$21:$I$24,MATCH($E41,'2018_commission_structure-Start'!$A$21:$A$24,0), MATCH(R$1,'2018_commission_structure-Start'!$A$21:$I$21,0)),0)</f>
        <v>0</v>
      </c>
      <c r="S41" s="2">
        <f>IF(H41&gt;L41,(H41-L41)*INDEX('2018_commission_structure-Start'!$A$21:$I$24,MATCH($E41,'2018_commission_structure-Start'!$A$21:$A$24,0),MATCH(S$1,'2018_commission_structure-Start'!$A$21:$I$21,0)),0)</f>
        <v>0</v>
      </c>
      <c r="T41" s="6">
        <f t="shared" si="6"/>
        <v>117169.44</v>
      </c>
      <c r="U41" s="6">
        <f t="shared" si="7"/>
        <v>216192.44</v>
      </c>
      <c r="V41" s="6">
        <f>MIN(H41,I41)*INDEX('2018_commission_structure-Start'!$A$15:$J$18,MATCH($E41,'2018_commission_structure-Start'!$A$15:$A$18,0),MATCH(V$1,'2018_commission_structure-Start'!$A$15:$J$15,0))</f>
        <v>112500</v>
      </c>
      <c r="W41" s="2">
        <f>IF($H41&gt;I41,MIN($H41-I41,J41-I41)*INDEX('2018_commission_structure-Start'!$A$15:$J$18,MATCH($E41,'2018_commission_structure-Start'!$A$15:$A$18,0),MATCH(W$1,'2018_commission_structure-Start'!$A$15:$J$15,0)),0)</f>
        <v>5406.72</v>
      </c>
      <c r="X41" s="2">
        <f>IF($H41&gt;J41,MIN($H41-J41,K41-J41)*INDEX('2018_commission_structure-Start'!$A$15:$J$18,MATCH($E41,'2018_commission_structure-Start'!$A$15:$A$18,0),MATCH(X$1,'2018_commission_structure-Start'!$A$15:$J$15,0)),0)</f>
        <v>0</v>
      </c>
      <c r="Y41" s="2">
        <f>IF($H41&gt;K41,MIN($H41-K41,L41-K41)*INDEX('2018_commission_structure-Start'!$A$15:$J$18,MATCH($E41,'2018_commission_structure-Start'!$A$15:$A$18,0),MATCH(Y$1,'2018_commission_structure-Start'!$A$15:$J$15,0)),0)</f>
        <v>0</v>
      </c>
      <c r="Z41" s="2">
        <f>IF(H41&gt;L41,(H41-L41)*INDEX('2018_commission_structure-Start'!$A$21:$I$24,MATCH($E41,'2018_commission_structure-Start'!$A$21:$A$24,0),MATCH(Z$1,'2018_commission_structure-Start'!$A$21:$I$21,0)),0)</f>
        <v>0</v>
      </c>
      <c r="AA41" s="6">
        <f t="shared" si="8"/>
        <v>117906.72</v>
      </c>
      <c r="AB41" s="6">
        <f t="shared" si="9"/>
        <v>216929.72</v>
      </c>
    </row>
    <row r="42" spans="1:28" x14ac:dyDescent="0.3">
      <c r="A42" t="str">
        <f t="shared" si="0"/>
        <v>Hermina Bowditch</v>
      </c>
      <c r="B42">
        <v>9686840923</v>
      </c>
      <c r="C42" t="s">
        <v>87</v>
      </c>
      <c r="D42" t="s">
        <v>88</v>
      </c>
      <c r="E42" t="s">
        <v>10</v>
      </c>
      <c r="F42">
        <v>79755</v>
      </c>
      <c r="G42">
        <f>COUNTIF(deals_closed!D:D,B42)</f>
        <v>15</v>
      </c>
      <c r="H42" s="2">
        <f>SUMIF(deals_closed!D:D,B42,deals_closed!C:C)</f>
        <v>573607</v>
      </c>
      <c r="I42" s="2">
        <f>VLOOKUP(E42,'2018_commission_structure-Start'!$A$22:$I$24,9,FALSE)</f>
        <v>750000</v>
      </c>
      <c r="J42" s="2">
        <f t="shared" si="1"/>
        <v>937500</v>
      </c>
      <c r="K42" s="2">
        <f t="shared" si="2"/>
        <v>1125000</v>
      </c>
      <c r="L42" s="2">
        <f t="shared" si="3"/>
        <v>1500000</v>
      </c>
      <c r="M42" s="12">
        <f t="shared" si="4"/>
        <v>0.76480933333333334</v>
      </c>
      <c r="N42" t="str">
        <f t="shared" si="5"/>
        <v>0-100%</v>
      </c>
      <c r="O42" s="6">
        <f>MIN(H42,I42)*INDEX('2018_commission_structure-Start'!$A$21:$I$24,MATCH($E42,'2018_commission_structure-Start'!$A$21:$A$24,0),MATCH(O$1,'2018_commission_structure-Start'!$A$21:$I$21,0))</f>
        <v>86041.05</v>
      </c>
      <c r="P42" s="2">
        <f>IF(H42&gt;I42,MIN(H42-I42,J42-I42)*INDEX('2018_commission_structure-Start'!$A$21:$I$24,MATCH($E42,'2018_commission_structure-Start'!$A$21:$A$24,0), MATCH(P$1,'2018_commission_structure-Start'!$A$21:$I$21,0)),0)</f>
        <v>0</v>
      </c>
      <c r="Q42" s="2">
        <f>IF($H42&gt;J42,MIN($H42-J42,K42-J42)*INDEX('2018_commission_structure-Start'!$A$21:$I$24,MATCH($E42,'2018_commission_structure-Start'!$A$21:$A$24,0), MATCH(Q$1,'2018_commission_structure-Start'!$A$21:$I$21,0)),0)</f>
        <v>0</v>
      </c>
      <c r="R42" s="2">
        <f>IF($H42&gt;K42,MIN($H42-K42,L42-K42)*INDEX('2018_commission_structure-Start'!$A$21:$I$24,MATCH($E42,'2018_commission_structure-Start'!$A$21:$A$24,0), MATCH(R$1,'2018_commission_structure-Start'!$A$21:$I$21,0)),0)</f>
        <v>0</v>
      </c>
      <c r="S42" s="2">
        <f>IF(H42&gt;L42,(H42-L42)*INDEX('2018_commission_structure-Start'!$A$21:$I$24,MATCH($E42,'2018_commission_structure-Start'!$A$21:$A$24,0),MATCH(S$1,'2018_commission_structure-Start'!$A$21:$I$21,0)),0)</f>
        <v>0</v>
      </c>
      <c r="T42" s="6">
        <f t="shared" si="6"/>
        <v>86041.05</v>
      </c>
      <c r="U42" s="6">
        <f t="shared" si="7"/>
        <v>165796.04999999999</v>
      </c>
      <c r="V42" s="6">
        <f>MIN(H42,I42)*INDEX('2018_commission_structure-Start'!$A$15:$J$18,MATCH($E42,'2018_commission_structure-Start'!$A$15:$A$18,0),MATCH(V$1,'2018_commission_structure-Start'!$A$15:$J$15,0))</f>
        <v>86041.05</v>
      </c>
      <c r="W42" s="2">
        <f>IF($H42&gt;I42,MIN($H42-I42,J42-I42)*INDEX('2018_commission_structure-Start'!$A$15:$J$18,MATCH($E42,'2018_commission_structure-Start'!$A$15:$A$18,0),MATCH(W$1,'2018_commission_structure-Start'!$A$15:$J$15,0)),0)</f>
        <v>0</v>
      </c>
      <c r="X42" s="2">
        <f>IF($H42&gt;J42,MIN($H42-J42,K42-J42)*INDEX('2018_commission_structure-Start'!$A$15:$J$18,MATCH($E42,'2018_commission_structure-Start'!$A$15:$A$18,0),MATCH(X$1,'2018_commission_structure-Start'!$A$15:$J$15,0)),0)</f>
        <v>0</v>
      </c>
      <c r="Y42" s="2">
        <f>IF($H42&gt;K42,MIN($H42-K42,L42-K42)*INDEX('2018_commission_structure-Start'!$A$15:$J$18,MATCH($E42,'2018_commission_structure-Start'!$A$15:$A$18,0),MATCH(Y$1,'2018_commission_structure-Start'!$A$15:$J$15,0)),0)</f>
        <v>0</v>
      </c>
      <c r="Z42" s="2">
        <f>IF(H42&gt;L42,(H42-L42)*INDEX('2018_commission_structure-Start'!$A$21:$I$24,MATCH($E42,'2018_commission_structure-Start'!$A$21:$A$24,0),MATCH(Z$1,'2018_commission_structure-Start'!$A$21:$I$21,0)),0)</f>
        <v>0</v>
      </c>
      <c r="AA42" s="6">
        <f t="shared" si="8"/>
        <v>86041.05</v>
      </c>
      <c r="AB42" s="6">
        <f t="shared" si="9"/>
        <v>165796.04999999999</v>
      </c>
    </row>
    <row r="43" spans="1:28" x14ac:dyDescent="0.3">
      <c r="A43" t="str">
        <f t="shared" si="0"/>
        <v>Danny Snoddin</v>
      </c>
      <c r="B43">
        <v>8093156364</v>
      </c>
      <c r="C43" t="s">
        <v>89</v>
      </c>
      <c r="D43" t="s">
        <v>90</v>
      </c>
      <c r="E43" t="s">
        <v>7</v>
      </c>
      <c r="F43">
        <v>64144</v>
      </c>
      <c r="G43">
        <f>COUNTIF(deals_closed!D:D,B43)</f>
        <v>15</v>
      </c>
      <c r="H43" s="2">
        <f>SUMIF(deals_closed!D:D,B43,deals_closed!C:C)</f>
        <v>610909</v>
      </c>
      <c r="I43" s="2">
        <f>VLOOKUP(E43,'2018_commission_structure-Start'!$A$22:$I$24,9,FALSE)</f>
        <v>500000</v>
      </c>
      <c r="J43" s="2">
        <f t="shared" si="1"/>
        <v>625000</v>
      </c>
      <c r="K43" s="2">
        <f t="shared" si="2"/>
        <v>750000</v>
      </c>
      <c r="L43" s="2">
        <f t="shared" si="3"/>
        <v>1000000</v>
      </c>
      <c r="M43" s="12">
        <f t="shared" si="4"/>
        <v>1.2218180000000001</v>
      </c>
      <c r="N43" t="str">
        <f t="shared" si="5"/>
        <v>100-125%</v>
      </c>
      <c r="O43" s="6">
        <f>MIN(H43,I43)*INDEX('2018_commission_structure-Start'!$A$21:$I$24,MATCH($E43,'2018_commission_structure-Start'!$A$21:$A$24,0),MATCH(O$1,'2018_commission_structure-Start'!$A$21:$I$21,0))</f>
        <v>50000</v>
      </c>
      <c r="P43" s="2">
        <f>IF(H43&gt;I43,MIN(H43-I43,J43-I43)*INDEX('2018_commission_structure-Start'!$A$21:$I$24,MATCH($E43,'2018_commission_structure-Start'!$A$21:$A$24,0), MATCH(P$1,'2018_commission_structure-Start'!$A$21:$I$21,0)),0)</f>
        <v>16636.349999999999</v>
      </c>
      <c r="Q43" s="2">
        <f>IF($H43&gt;J43,MIN($H43-J43,K43-J43)*INDEX('2018_commission_structure-Start'!$A$21:$I$24,MATCH($E43,'2018_commission_structure-Start'!$A$21:$A$24,0), MATCH(Q$1,'2018_commission_structure-Start'!$A$21:$I$21,0)),0)</f>
        <v>0</v>
      </c>
      <c r="R43" s="2">
        <f>IF($H43&gt;K43,MIN($H43-K43,L43-K43)*INDEX('2018_commission_structure-Start'!$A$21:$I$24,MATCH($E43,'2018_commission_structure-Start'!$A$21:$A$24,0), MATCH(R$1,'2018_commission_structure-Start'!$A$21:$I$21,0)),0)</f>
        <v>0</v>
      </c>
      <c r="S43" s="2">
        <f>IF(H43&gt;L43,(H43-L43)*INDEX('2018_commission_structure-Start'!$A$21:$I$24,MATCH($E43,'2018_commission_structure-Start'!$A$21:$A$24,0),MATCH(S$1,'2018_commission_structure-Start'!$A$21:$I$21,0)),0)</f>
        <v>0</v>
      </c>
      <c r="T43" s="6">
        <f t="shared" si="6"/>
        <v>66636.350000000006</v>
      </c>
      <c r="U43" s="6">
        <f t="shared" si="7"/>
        <v>130780.35</v>
      </c>
      <c r="V43" s="6">
        <f>MIN(H43,I43)*INDEX('2018_commission_structure-Start'!$A$15:$J$18,MATCH($E43,'2018_commission_structure-Start'!$A$15:$A$18,0),MATCH(V$1,'2018_commission_structure-Start'!$A$15:$J$15,0))</f>
        <v>60000</v>
      </c>
      <c r="W43" s="2">
        <f>IF($H43&gt;I43,MIN($H43-I43,J43-I43)*INDEX('2018_commission_structure-Start'!$A$15:$J$18,MATCH($E43,'2018_commission_structure-Start'!$A$15:$A$18,0),MATCH(W$1,'2018_commission_structure-Start'!$A$15:$J$15,0)),0)</f>
        <v>18854.530000000002</v>
      </c>
      <c r="X43" s="2">
        <f>IF($H43&gt;J43,MIN($H43-J43,K43-J43)*INDEX('2018_commission_structure-Start'!$A$15:$J$18,MATCH($E43,'2018_commission_structure-Start'!$A$15:$A$18,0),MATCH(X$1,'2018_commission_structure-Start'!$A$15:$J$15,0)),0)</f>
        <v>0</v>
      </c>
      <c r="Y43" s="2">
        <f>IF($H43&gt;K43,MIN($H43-K43,L43-K43)*INDEX('2018_commission_structure-Start'!$A$15:$J$18,MATCH($E43,'2018_commission_structure-Start'!$A$15:$A$18,0),MATCH(Y$1,'2018_commission_structure-Start'!$A$15:$J$15,0)),0)</f>
        <v>0</v>
      </c>
      <c r="Z43" s="2">
        <f>IF(H43&gt;L43,(H43-L43)*INDEX('2018_commission_structure-Start'!$A$21:$I$24,MATCH($E43,'2018_commission_structure-Start'!$A$21:$A$24,0),MATCH(Z$1,'2018_commission_structure-Start'!$A$21:$I$21,0)),0)</f>
        <v>0</v>
      </c>
      <c r="AA43" s="6">
        <f t="shared" si="8"/>
        <v>78854.53</v>
      </c>
      <c r="AB43" s="6">
        <f t="shared" si="9"/>
        <v>142998.53</v>
      </c>
    </row>
    <row r="44" spans="1:28" x14ac:dyDescent="0.3">
      <c r="A44" t="str">
        <f t="shared" si="0"/>
        <v>Benedikt Leisk</v>
      </c>
      <c r="B44">
        <v>6733929554</v>
      </c>
      <c r="C44" t="s">
        <v>91</v>
      </c>
      <c r="D44" t="s">
        <v>92</v>
      </c>
      <c r="E44" t="s">
        <v>29</v>
      </c>
      <c r="F44">
        <v>74110</v>
      </c>
      <c r="G44">
        <f>COUNTIF(deals_closed!D:D,B44)</f>
        <v>17</v>
      </c>
      <c r="H44" s="2">
        <f>SUMIF(deals_closed!D:D,B44,deals_closed!C:C)</f>
        <v>580579</v>
      </c>
      <c r="I44" s="2">
        <f>VLOOKUP(E44,'2018_commission_structure-Start'!$A$22:$I$24,9,FALSE)</f>
        <v>600000</v>
      </c>
      <c r="J44" s="2">
        <f t="shared" si="1"/>
        <v>750000</v>
      </c>
      <c r="K44" s="2">
        <f t="shared" si="2"/>
        <v>900000</v>
      </c>
      <c r="L44" s="2">
        <f t="shared" si="3"/>
        <v>1200000</v>
      </c>
      <c r="M44" s="12">
        <f t="shared" si="4"/>
        <v>0.96763166666666667</v>
      </c>
      <c r="N44" t="str">
        <f t="shared" si="5"/>
        <v>0-100%</v>
      </c>
      <c r="O44" s="6">
        <f>MIN(H44,I44)*INDEX('2018_commission_structure-Start'!$A$21:$I$24,MATCH($E44,'2018_commission_structure-Start'!$A$21:$A$24,0),MATCH(O$1,'2018_commission_structure-Start'!$A$21:$I$21,0))</f>
        <v>75475.27</v>
      </c>
      <c r="P44" s="2">
        <f>IF(H44&gt;I44,MIN(H44-I44,J44-I44)*INDEX('2018_commission_structure-Start'!$A$21:$I$24,MATCH($E44,'2018_commission_structure-Start'!$A$21:$A$24,0), MATCH(P$1,'2018_commission_structure-Start'!$A$21:$I$21,0)),0)</f>
        <v>0</v>
      </c>
      <c r="Q44" s="2">
        <f>IF($H44&gt;J44,MIN($H44-J44,K44-J44)*INDEX('2018_commission_structure-Start'!$A$21:$I$24,MATCH($E44,'2018_commission_structure-Start'!$A$21:$A$24,0), MATCH(Q$1,'2018_commission_structure-Start'!$A$21:$I$21,0)),0)</f>
        <v>0</v>
      </c>
      <c r="R44" s="2">
        <f>IF($H44&gt;K44,MIN($H44-K44,L44-K44)*INDEX('2018_commission_structure-Start'!$A$21:$I$24,MATCH($E44,'2018_commission_structure-Start'!$A$21:$A$24,0), MATCH(R$1,'2018_commission_structure-Start'!$A$21:$I$21,0)),0)</f>
        <v>0</v>
      </c>
      <c r="S44" s="2">
        <f>IF(H44&gt;L44,(H44-L44)*INDEX('2018_commission_structure-Start'!$A$21:$I$24,MATCH($E44,'2018_commission_structure-Start'!$A$21:$A$24,0),MATCH(S$1,'2018_commission_structure-Start'!$A$21:$I$21,0)),0)</f>
        <v>0</v>
      </c>
      <c r="T44" s="6">
        <f t="shared" si="6"/>
        <v>75475.27</v>
      </c>
      <c r="U44" s="6">
        <f t="shared" si="7"/>
        <v>149585.27000000002</v>
      </c>
      <c r="V44" s="6">
        <f>MIN(H44,I44)*INDEX('2018_commission_structure-Start'!$A$15:$J$18,MATCH($E44,'2018_commission_structure-Start'!$A$15:$A$18,0),MATCH(V$1,'2018_commission_structure-Start'!$A$15:$J$15,0))</f>
        <v>87086.849999999991</v>
      </c>
      <c r="W44" s="2">
        <f>IF($H44&gt;I44,MIN($H44-I44,J44-I44)*INDEX('2018_commission_structure-Start'!$A$15:$J$18,MATCH($E44,'2018_commission_structure-Start'!$A$15:$A$18,0),MATCH(W$1,'2018_commission_structure-Start'!$A$15:$J$15,0)),0)</f>
        <v>0</v>
      </c>
      <c r="X44" s="2">
        <f>IF($H44&gt;J44,MIN($H44-J44,K44-J44)*INDEX('2018_commission_structure-Start'!$A$15:$J$18,MATCH($E44,'2018_commission_structure-Start'!$A$15:$A$18,0),MATCH(X$1,'2018_commission_structure-Start'!$A$15:$J$15,0)),0)</f>
        <v>0</v>
      </c>
      <c r="Y44" s="2">
        <f>IF($H44&gt;K44,MIN($H44-K44,L44-K44)*INDEX('2018_commission_structure-Start'!$A$15:$J$18,MATCH($E44,'2018_commission_structure-Start'!$A$15:$A$18,0),MATCH(Y$1,'2018_commission_structure-Start'!$A$15:$J$15,0)),0)</f>
        <v>0</v>
      </c>
      <c r="Z44" s="2">
        <f>IF(H44&gt;L44,(H44-L44)*INDEX('2018_commission_structure-Start'!$A$21:$I$24,MATCH($E44,'2018_commission_structure-Start'!$A$21:$A$24,0),MATCH(Z$1,'2018_commission_structure-Start'!$A$21:$I$21,0)),0)</f>
        <v>0</v>
      </c>
      <c r="AA44" s="6">
        <f t="shared" si="8"/>
        <v>87086.849999999991</v>
      </c>
      <c r="AB44" s="6">
        <f t="shared" si="9"/>
        <v>161196.84999999998</v>
      </c>
    </row>
    <row r="45" spans="1:28" x14ac:dyDescent="0.3">
      <c r="A45" t="str">
        <f t="shared" si="0"/>
        <v>Arden Lackner</v>
      </c>
      <c r="B45">
        <v>7892446737</v>
      </c>
      <c r="C45" t="s">
        <v>93</v>
      </c>
      <c r="D45" t="s">
        <v>94</v>
      </c>
      <c r="E45" t="s">
        <v>29</v>
      </c>
      <c r="F45">
        <v>78253</v>
      </c>
      <c r="G45">
        <f>COUNTIF(deals_closed!D:D,B45)</f>
        <v>27</v>
      </c>
      <c r="H45" s="2">
        <f>SUMIF(deals_closed!D:D,B45,deals_closed!C:C)</f>
        <v>993865</v>
      </c>
      <c r="I45" s="2">
        <f>VLOOKUP(E45,'2018_commission_structure-Start'!$A$22:$I$24,9,FALSE)</f>
        <v>600000</v>
      </c>
      <c r="J45" s="2">
        <f t="shared" si="1"/>
        <v>750000</v>
      </c>
      <c r="K45" s="2">
        <f t="shared" si="2"/>
        <v>900000</v>
      </c>
      <c r="L45" s="2">
        <f t="shared" si="3"/>
        <v>1200000</v>
      </c>
      <c r="M45" s="12">
        <f t="shared" si="4"/>
        <v>1.6564416666666666</v>
      </c>
      <c r="N45" t="str">
        <f t="shared" si="5"/>
        <v>150-200%</v>
      </c>
      <c r="O45" s="6">
        <f>MIN(H45,I45)*INDEX('2018_commission_structure-Start'!$A$21:$I$24,MATCH($E45,'2018_commission_structure-Start'!$A$21:$A$24,0),MATCH(O$1,'2018_commission_structure-Start'!$A$21:$I$21,0))</f>
        <v>78000</v>
      </c>
      <c r="P45" s="2">
        <f>IF(H45&gt;I45,MIN(H45-I45,J45-I45)*INDEX('2018_commission_structure-Start'!$A$21:$I$24,MATCH($E45,'2018_commission_structure-Start'!$A$21:$A$24,0), MATCH(P$1,'2018_commission_structure-Start'!$A$21:$I$21,0)),0)</f>
        <v>25500.000000000004</v>
      </c>
      <c r="Q45" s="2">
        <f>IF($H45&gt;J45,MIN($H45-J45,K45-J45)*INDEX('2018_commission_structure-Start'!$A$21:$I$24,MATCH($E45,'2018_commission_structure-Start'!$A$21:$A$24,0), MATCH(Q$1,'2018_commission_structure-Start'!$A$21:$I$21,0)),0)</f>
        <v>31500</v>
      </c>
      <c r="R45" s="2">
        <f>IF($H45&gt;K45,MIN($H45-K45,L45-K45)*INDEX('2018_commission_structure-Start'!$A$21:$I$24,MATCH($E45,'2018_commission_structure-Start'!$A$21:$A$24,0), MATCH(R$1,'2018_commission_structure-Start'!$A$21:$I$21,0)),0)</f>
        <v>24404.9</v>
      </c>
      <c r="S45" s="2">
        <f>IF(H45&gt;L45,(H45-L45)*INDEX('2018_commission_structure-Start'!$A$21:$I$24,MATCH($E45,'2018_commission_structure-Start'!$A$21:$A$24,0),MATCH(S$1,'2018_commission_structure-Start'!$A$21:$I$21,0)),0)</f>
        <v>0</v>
      </c>
      <c r="T45" s="6">
        <f t="shared" si="6"/>
        <v>159404.9</v>
      </c>
      <c r="U45" s="6">
        <f t="shared" si="7"/>
        <v>237657.9</v>
      </c>
      <c r="V45" s="6">
        <f>MIN(H45,I45)*INDEX('2018_commission_structure-Start'!$A$15:$J$18,MATCH($E45,'2018_commission_structure-Start'!$A$15:$A$18,0),MATCH(V$1,'2018_commission_structure-Start'!$A$15:$J$15,0))</f>
        <v>90000</v>
      </c>
      <c r="W45" s="2">
        <f>IF($H45&gt;I45,MIN($H45-I45,J45-I45)*INDEX('2018_commission_structure-Start'!$A$15:$J$18,MATCH($E45,'2018_commission_structure-Start'!$A$15:$A$18,0),MATCH(W$1,'2018_commission_structure-Start'!$A$15:$J$15,0)),0)</f>
        <v>27000</v>
      </c>
      <c r="X45" s="2">
        <f>IF($H45&gt;J45,MIN($H45-J45,K45-J45)*INDEX('2018_commission_structure-Start'!$A$15:$J$18,MATCH($E45,'2018_commission_structure-Start'!$A$15:$A$18,0),MATCH(X$1,'2018_commission_structure-Start'!$A$15:$J$15,0)),0)</f>
        <v>37500</v>
      </c>
      <c r="Y45" s="2">
        <f>IF($H45&gt;K45,MIN($H45-K45,L45-K45)*INDEX('2018_commission_structure-Start'!$A$15:$J$18,MATCH($E45,'2018_commission_structure-Start'!$A$15:$A$18,0),MATCH(Y$1,'2018_commission_structure-Start'!$A$15:$J$15,0)),0)</f>
        <v>28159.5</v>
      </c>
      <c r="Z45" s="2">
        <f>IF(H45&gt;L45,(H45-L45)*INDEX('2018_commission_structure-Start'!$A$21:$I$24,MATCH($E45,'2018_commission_structure-Start'!$A$21:$A$24,0),MATCH(Z$1,'2018_commission_structure-Start'!$A$21:$I$21,0)),0)</f>
        <v>0</v>
      </c>
      <c r="AA45" s="6">
        <f t="shared" si="8"/>
        <v>182659.5</v>
      </c>
      <c r="AB45" s="6">
        <f t="shared" si="9"/>
        <v>260912.5</v>
      </c>
    </row>
    <row r="46" spans="1:28" x14ac:dyDescent="0.3">
      <c r="A46" t="str">
        <f t="shared" si="0"/>
        <v>Murielle Jorez</v>
      </c>
      <c r="B46">
        <v>9803956825</v>
      </c>
      <c r="C46" t="s">
        <v>95</v>
      </c>
      <c r="D46" t="s">
        <v>96</v>
      </c>
      <c r="E46" t="s">
        <v>7</v>
      </c>
      <c r="F46">
        <v>47103</v>
      </c>
      <c r="G46">
        <f>COUNTIF(deals_closed!D:D,B46)</f>
        <v>23</v>
      </c>
      <c r="H46" s="2">
        <f>SUMIF(deals_closed!D:D,B46,deals_closed!C:C)</f>
        <v>909806</v>
      </c>
      <c r="I46" s="2">
        <f>VLOOKUP(E46,'2018_commission_structure-Start'!$A$22:$I$24,9,FALSE)</f>
        <v>500000</v>
      </c>
      <c r="J46" s="2">
        <f t="shared" si="1"/>
        <v>625000</v>
      </c>
      <c r="K46" s="2">
        <f t="shared" si="2"/>
        <v>750000</v>
      </c>
      <c r="L46" s="2">
        <f t="shared" si="3"/>
        <v>1000000</v>
      </c>
      <c r="M46" s="12">
        <f t="shared" si="4"/>
        <v>1.819612</v>
      </c>
      <c r="N46" t="str">
        <f t="shared" si="5"/>
        <v>150-200%</v>
      </c>
      <c r="O46" s="6">
        <f>MIN(H46,I46)*INDEX('2018_commission_structure-Start'!$A$21:$I$24,MATCH($E46,'2018_commission_structure-Start'!$A$21:$A$24,0),MATCH(O$1,'2018_commission_structure-Start'!$A$21:$I$21,0))</f>
        <v>50000</v>
      </c>
      <c r="P46" s="2">
        <f>IF(H46&gt;I46,MIN(H46-I46,J46-I46)*INDEX('2018_commission_structure-Start'!$A$21:$I$24,MATCH($E46,'2018_commission_structure-Start'!$A$21:$A$24,0), MATCH(P$1,'2018_commission_structure-Start'!$A$21:$I$21,0)),0)</f>
        <v>18750</v>
      </c>
      <c r="Q46" s="2">
        <f>IF($H46&gt;J46,MIN($H46-J46,K46-J46)*INDEX('2018_commission_structure-Start'!$A$21:$I$24,MATCH($E46,'2018_commission_structure-Start'!$A$21:$A$24,0), MATCH(Q$1,'2018_commission_structure-Start'!$A$21:$I$21,0)),0)</f>
        <v>22500</v>
      </c>
      <c r="R46" s="2">
        <f>IF($H46&gt;K46,MIN($H46-K46,L46-K46)*INDEX('2018_commission_structure-Start'!$A$21:$I$24,MATCH($E46,'2018_commission_structure-Start'!$A$21:$A$24,0), MATCH(R$1,'2018_commission_structure-Start'!$A$21:$I$21,0)),0)</f>
        <v>35157.32</v>
      </c>
      <c r="S46" s="2">
        <f>IF(H46&gt;L46,(H46-L46)*INDEX('2018_commission_structure-Start'!$A$21:$I$24,MATCH($E46,'2018_commission_structure-Start'!$A$21:$A$24,0),MATCH(S$1,'2018_commission_structure-Start'!$A$21:$I$21,0)),0)</f>
        <v>0</v>
      </c>
      <c r="T46" s="6">
        <f t="shared" si="6"/>
        <v>126407.32</v>
      </c>
      <c r="U46" s="6">
        <f t="shared" si="7"/>
        <v>173510.32</v>
      </c>
      <c r="V46" s="6">
        <f>MIN(H46,I46)*INDEX('2018_commission_structure-Start'!$A$15:$J$18,MATCH($E46,'2018_commission_structure-Start'!$A$15:$A$18,0),MATCH(V$1,'2018_commission_structure-Start'!$A$15:$J$15,0))</f>
        <v>60000</v>
      </c>
      <c r="W46" s="2">
        <f>IF($H46&gt;I46,MIN($H46-I46,J46-I46)*INDEX('2018_commission_structure-Start'!$A$15:$J$18,MATCH($E46,'2018_commission_structure-Start'!$A$15:$A$18,0),MATCH(W$1,'2018_commission_structure-Start'!$A$15:$J$15,0)),0)</f>
        <v>21250</v>
      </c>
      <c r="X46" s="2">
        <f>IF($H46&gt;J46,MIN($H46-J46,K46-J46)*INDEX('2018_commission_structure-Start'!$A$15:$J$18,MATCH($E46,'2018_commission_structure-Start'!$A$15:$A$18,0),MATCH(X$1,'2018_commission_structure-Start'!$A$15:$J$15,0)),0)</f>
        <v>25000</v>
      </c>
      <c r="Y46" s="2">
        <f>IF($H46&gt;K46,MIN($H46-K46,L46-K46)*INDEX('2018_commission_structure-Start'!$A$15:$J$18,MATCH($E46,'2018_commission_structure-Start'!$A$15:$A$18,0),MATCH(Y$1,'2018_commission_structure-Start'!$A$15:$J$15,0)),0)</f>
        <v>35157.32</v>
      </c>
      <c r="Z46" s="2">
        <f>IF(H46&gt;L46,(H46-L46)*INDEX('2018_commission_structure-Start'!$A$21:$I$24,MATCH($E46,'2018_commission_structure-Start'!$A$21:$A$24,0),MATCH(Z$1,'2018_commission_structure-Start'!$A$21:$I$21,0)),0)</f>
        <v>0</v>
      </c>
      <c r="AA46" s="6">
        <f t="shared" si="8"/>
        <v>141407.32</v>
      </c>
      <c r="AB46" s="6">
        <f t="shared" si="9"/>
        <v>188510.32</v>
      </c>
    </row>
    <row r="47" spans="1:28" x14ac:dyDescent="0.3">
      <c r="A47" t="str">
        <f t="shared" si="0"/>
        <v>Clarke Hemphall</v>
      </c>
      <c r="B47">
        <v>4085082426</v>
      </c>
      <c r="C47" t="s">
        <v>97</v>
      </c>
      <c r="D47" t="s">
        <v>98</v>
      </c>
      <c r="E47" t="s">
        <v>29</v>
      </c>
      <c r="F47">
        <v>64047</v>
      </c>
      <c r="G47">
        <f>COUNTIF(deals_closed!D:D,B47)</f>
        <v>28</v>
      </c>
      <c r="H47" s="2">
        <f>SUMIF(deals_closed!D:D,B47,deals_closed!C:C)</f>
        <v>1002125</v>
      </c>
      <c r="I47" s="2">
        <f>VLOOKUP(E47,'2018_commission_structure-Start'!$A$22:$I$24,9,FALSE)</f>
        <v>600000</v>
      </c>
      <c r="J47" s="2">
        <f t="shared" si="1"/>
        <v>750000</v>
      </c>
      <c r="K47" s="2">
        <f t="shared" si="2"/>
        <v>900000</v>
      </c>
      <c r="L47" s="2">
        <f t="shared" si="3"/>
        <v>1200000</v>
      </c>
      <c r="M47" s="12">
        <f t="shared" si="4"/>
        <v>1.6702083333333333</v>
      </c>
      <c r="N47" t="str">
        <f t="shared" si="5"/>
        <v>150-200%</v>
      </c>
      <c r="O47" s="6">
        <f>MIN(H47,I47)*INDEX('2018_commission_structure-Start'!$A$21:$I$24,MATCH($E47,'2018_commission_structure-Start'!$A$21:$A$24,0),MATCH(O$1,'2018_commission_structure-Start'!$A$21:$I$21,0))</f>
        <v>78000</v>
      </c>
      <c r="P47" s="2">
        <f>IF(H47&gt;I47,MIN(H47-I47,J47-I47)*INDEX('2018_commission_structure-Start'!$A$21:$I$24,MATCH($E47,'2018_commission_structure-Start'!$A$21:$A$24,0), MATCH(P$1,'2018_commission_structure-Start'!$A$21:$I$21,0)),0)</f>
        <v>25500.000000000004</v>
      </c>
      <c r="Q47" s="2">
        <f>IF($H47&gt;J47,MIN($H47-J47,K47-J47)*INDEX('2018_commission_structure-Start'!$A$21:$I$24,MATCH($E47,'2018_commission_structure-Start'!$A$21:$A$24,0), MATCH(Q$1,'2018_commission_structure-Start'!$A$21:$I$21,0)),0)</f>
        <v>31500</v>
      </c>
      <c r="R47" s="2">
        <f>IF($H47&gt;K47,MIN($H47-K47,L47-K47)*INDEX('2018_commission_structure-Start'!$A$21:$I$24,MATCH($E47,'2018_commission_structure-Start'!$A$21:$A$24,0), MATCH(R$1,'2018_commission_structure-Start'!$A$21:$I$21,0)),0)</f>
        <v>26552.5</v>
      </c>
      <c r="S47" s="2">
        <f>IF(H47&gt;L47,(H47-L47)*INDEX('2018_commission_structure-Start'!$A$21:$I$24,MATCH($E47,'2018_commission_structure-Start'!$A$21:$A$24,0),MATCH(S$1,'2018_commission_structure-Start'!$A$21:$I$21,0)),0)</f>
        <v>0</v>
      </c>
      <c r="T47" s="6">
        <f t="shared" si="6"/>
        <v>161552.5</v>
      </c>
      <c r="U47" s="6">
        <f t="shared" si="7"/>
        <v>225599.5</v>
      </c>
      <c r="V47" s="6">
        <f>MIN(H47,I47)*INDEX('2018_commission_structure-Start'!$A$15:$J$18,MATCH($E47,'2018_commission_structure-Start'!$A$15:$A$18,0),MATCH(V$1,'2018_commission_structure-Start'!$A$15:$J$15,0))</f>
        <v>90000</v>
      </c>
      <c r="W47" s="2">
        <f>IF($H47&gt;I47,MIN($H47-I47,J47-I47)*INDEX('2018_commission_structure-Start'!$A$15:$J$18,MATCH($E47,'2018_commission_structure-Start'!$A$15:$A$18,0),MATCH(W$1,'2018_commission_structure-Start'!$A$15:$J$15,0)),0)</f>
        <v>27000</v>
      </c>
      <c r="X47" s="2">
        <f>IF($H47&gt;J47,MIN($H47-J47,K47-J47)*INDEX('2018_commission_structure-Start'!$A$15:$J$18,MATCH($E47,'2018_commission_structure-Start'!$A$15:$A$18,0),MATCH(X$1,'2018_commission_structure-Start'!$A$15:$J$15,0)),0)</f>
        <v>37500</v>
      </c>
      <c r="Y47" s="2">
        <f>IF($H47&gt;K47,MIN($H47-K47,L47-K47)*INDEX('2018_commission_structure-Start'!$A$15:$J$18,MATCH($E47,'2018_commission_structure-Start'!$A$15:$A$18,0),MATCH(Y$1,'2018_commission_structure-Start'!$A$15:$J$15,0)),0)</f>
        <v>30637.5</v>
      </c>
      <c r="Z47" s="2">
        <f>IF(H47&gt;L47,(H47-L47)*INDEX('2018_commission_structure-Start'!$A$21:$I$24,MATCH($E47,'2018_commission_structure-Start'!$A$21:$A$24,0),MATCH(Z$1,'2018_commission_structure-Start'!$A$21:$I$21,0)),0)</f>
        <v>0</v>
      </c>
      <c r="AA47" s="6">
        <f t="shared" si="8"/>
        <v>185137.5</v>
      </c>
      <c r="AB47" s="6">
        <f t="shared" si="9"/>
        <v>249184.5</v>
      </c>
    </row>
    <row r="48" spans="1:28" x14ac:dyDescent="0.3">
      <c r="A48" t="str">
        <f t="shared" si="0"/>
        <v>Nelly Prando</v>
      </c>
      <c r="B48">
        <v>2565093969</v>
      </c>
      <c r="C48" t="s">
        <v>99</v>
      </c>
      <c r="D48" t="s">
        <v>100</v>
      </c>
      <c r="E48" t="s">
        <v>7</v>
      </c>
      <c r="F48">
        <v>46352</v>
      </c>
      <c r="G48">
        <f>COUNTIF(deals_closed!D:D,B48)</f>
        <v>25</v>
      </c>
      <c r="H48" s="2">
        <f>SUMIF(deals_closed!D:D,B48,deals_closed!C:C)</f>
        <v>935138</v>
      </c>
      <c r="I48" s="2">
        <f>VLOOKUP(E48,'2018_commission_structure-Start'!$A$22:$I$24,9,FALSE)</f>
        <v>500000</v>
      </c>
      <c r="J48" s="2">
        <f t="shared" si="1"/>
        <v>625000</v>
      </c>
      <c r="K48" s="2">
        <f t="shared" si="2"/>
        <v>750000</v>
      </c>
      <c r="L48" s="2">
        <f t="shared" si="3"/>
        <v>1000000</v>
      </c>
      <c r="M48" s="12">
        <f t="shared" si="4"/>
        <v>1.870276</v>
      </c>
      <c r="N48" t="str">
        <f t="shared" si="5"/>
        <v>150-200%</v>
      </c>
      <c r="O48" s="6">
        <f>MIN(H48,I48)*INDEX('2018_commission_structure-Start'!$A$21:$I$24,MATCH($E48,'2018_commission_structure-Start'!$A$21:$A$24,0),MATCH(O$1,'2018_commission_structure-Start'!$A$21:$I$21,0))</f>
        <v>50000</v>
      </c>
      <c r="P48" s="2">
        <f>IF(H48&gt;I48,MIN(H48-I48,J48-I48)*INDEX('2018_commission_structure-Start'!$A$21:$I$24,MATCH($E48,'2018_commission_structure-Start'!$A$21:$A$24,0), MATCH(P$1,'2018_commission_structure-Start'!$A$21:$I$21,0)),0)</f>
        <v>18750</v>
      </c>
      <c r="Q48" s="2">
        <f>IF($H48&gt;J48,MIN($H48-J48,K48-J48)*INDEX('2018_commission_structure-Start'!$A$21:$I$24,MATCH($E48,'2018_commission_structure-Start'!$A$21:$A$24,0), MATCH(Q$1,'2018_commission_structure-Start'!$A$21:$I$21,0)),0)</f>
        <v>22500</v>
      </c>
      <c r="R48" s="2">
        <f>IF($H48&gt;K48,MIN($H48-K48,L48-K48)*INDEX('2018_commission_structure-Start'!$A$21:$I$24,MATCH($E48,'2018_commission_structure-Start'!$A$21:$A$24,0), MATCH(R$1,'2018_commission_structure-Start'!$A$21:$I$21,0)),0)</f>
        <v>40730.36</v>
      </c>
      <c r="S48" s="2">
        <f>IF(H48&gt;L48,(H48-L48)*INDEX('2018_commission_structure-Start'!$A$21:$I$24,MATCH($E48,'2018_commission_structure-Start'!$A$21:$A$24,0),MATCH(S$1,'2018_commission_structure-Start'!$A$21:$I$21,0)),0)</f>
        <v>0</v>
      </c>
      <c r="T48" s="6">
        <f t="shared" si="6"/>
        <v>131980.35999999999</v>
      </c>
      <c r="U48" s="6">
        <f t="shared" si="7"/>
        <v>178332.36</v>
      </c>
      <c r="V48" s="6">
        <f>MIN(H48,I48)*INDEX('2018_commission_structure-Start'!$A$15:$J$18,MATCH($E48,'2018_commission_structure-Start'!$A$15:$A$18,0),MATCH(V$1,'2018_commission_structure-Start'!$A$15:$J$15,0))</f>
        <v>60000</v>
      </c>
      <c r="W48" s="2">
        <f>IF($H48&gt;I48,MIN($H48-I48,J48-I48)*INDEX('2018_commission_structure-Start'!$A$15:$J$18,MATCH($E48,'2018_commission_structure-Start'!$A$15:$A$18,0),MATCH(W$1,'2018_commission_structure-Start'!$A$15:$J$15,0)),0)</f>
        <v>21250</v>
      </c>
      <c r="X48" s="2">
        <f>IF($H48&gt;J48,MIN($H48-J48,K48-J48)*INDEX('2018_commission_structure-Start'!$A$15:$J$18,MATCH($E48,'2018_commission_structure-Start'!$A$15:$A$18,0),MATCH(X$1,'2018_commission_structure-Start'!$A$15:$J$15,0)),0)</f>
        <v>25000</v>
      </c>
      <c r="Y48" s="2">
        <f>IF($H48&gt;K48,MIN($H48-K48,L48-K48)*INDEX('2018_commission_structure-Start'!$A$15:$J$18,MATCH($E48,'2018_commission_structure-Start'!$A$15:$A$18,0),MATCH(Y$1,'2018_commission_structure-Start'!$A$15:$J$15,0)),0)</f>
        <v>40730.36</v>
      </c>
      <c r="Z48" s="2">
        <f>IF(H48&gt;L48,(H48-L48)*INDEX('2018_commission_structure-Start'!$A$21:$I$24,MATCH($E48,'2018_commission_structure-Start'!$A$21:$A$24,0),MATCH(Z$1,'2018_commission_structure-Start'!$A$21:$I$21,0)),0)</f>
        <v>0</v>
      </c>
      <c r="AA48" s="6">
        <f t="shared" si="8"/>
        <v>146980.35999999999</v>
      </c>
      <c r="AB48" s="6">
        <f t="shared" si="9"/>
        <v>193332.36</v>
      </c>
    </row>
    <row r="49" spans="1:28" x14ac:dyDescent="0.3">
      <c r="A49" t="str">
        <f t="shared" si="0"/>
        <v>Baudoin Normanville</v>
      </c>
      <c r="B49">
        <v>6973806759</v>
      </c>
      <c r="C49" t="s">
        <v>101</v>
      </c>
      <c r="D49" t="s">
        <v>102</v>
      </c>
      <c r="E49" t="s">
        <v>7</v>
      </c>
      <c r="F49">
        <v>45164</v>
      </c>
      <c r="G49">
        <f>COUNTIF(deals_closed!D:D,B49)</f>
        <v>19</v>
      </c>
      <c r="H49" s="2">
        <f>SUMIF(deals_closed!D:D,B49,deals_closed!C:C)</f>
        <v>637085</v>
      </c>
      <c r="I49" s="2">
        <f>VLOOKUP(E49,'2018_commission_structure-Start'!$A$22:$I$24,9,FALSE)</f>
        <v>500000</v>
      </c>
      <c r="J49" s="2">
        <f t="shared" si="1"/>
        <v>625000</v>
      </c>
      <c r="K49" s="2">
        <f t="shared" si="2"/>
        <v>750000</v>
      </c>
      <c r="L49" s="2">
        <f t="shared" si="3"/>
        <v>1000000</v>
      </c>
      <c r="M49" s="12">
        <f t="shared" si="4"/>
        <v>1.27417</v>
      </c>
      <c r="N49" t="str">
        <f t="shared" si="5"/>
        <v>125-150%</v>
      </c>
      <c r="O49" s="6">
        <f>MIN(H49,I49)*INDEX('2018_commission_structure-Start'!$A$21:$I$24,MATCH($E49,'2018_commission_structure-Start'!$A$21:$A$24,0),MATCH(O$1,'2018_commission_structure-Start'!$A$21:$I$21,0))</f>
        <v>50000</v>
      </c>
      <c r="P49" s="2">
        <f>IF(H49&gt;I49,MIN(H49-I49,J49-I49)*INDEX('2018_commission_structure-Start'!$A$21:$I$24,MATCH($E49,'2018_commission_structure-Start'!$A$21:$A$24,0), MATCH(P$1,'2018_commission_structure-Start'!$A$21:$I$21,0)),0)</f>
        <v>18750</v>
      </c>
      <c r="Q49" s="2">
        <f>IF($H49&gt;J49,MIN($H49-J49,K49-J49)*INDEX('2018_commission_structure-Start'!$A$21:$I$24,MATCH($E49,'2018_commission_structure-Start'!$A$21:$A$24,0), MATCH(Q$1,'2018_commission_structure-Start'!$A$21:$I$21,0)),0)</f>
        <v>2175.2999999999997</v>
      </c>
      <c r="R49" s="2">
        <f>IF($H49&gt;K49,MIN($H49-K49,L49-K49)*INDEX('2018_commission_structure-Start'!$A$21:$I$24,MATCH($E49,'2018_commission_structure-Start'!$A$21:$A$24,0), MATCH(R$1,'2018_commission_structure-Start'!$A$21:$I$21,0)),0)</f>
        <v>0</v>
      </c>
      <c r="S49" s="2">
        <f>IF(H49&gt;L49,(H49-L49)*INDEX('2018_commission_structure-Start'!$A$21:$I$24,MATCH($E49,'2018_commission_structure-Start'!$A$21:$A$24,0),MATCH(S$1,'2018_commission_structure-Start'!$A$21:$I$21,0)),0)</f>
        <v>0</v>
      </c>
      <c r="T49" s="6">
        <f t="shared" si="6"/>
        <v>70925.3</v>
      </c>
      <c r="U49" s="6">
        <f t="shared" si="7"/>
        <v>116089.3</v>
      </c>
      <c r="V49" s="6">
        <f>MIN(H49,I49)*INDEX('2018_commission_structure-Start'!$A$15:$J$18,MATCH($E49,'2018_commission_structure-Start'!$A$15:$A$18,0),MATCH(V$1,'2018_commission_structure-Start'!$A$15:$J$15,0))</f>
        <v>60000</v>
      </c>
      <c r="W49" s="2">
        <f>IF($H49&gt;I49,MIN($H49-I49,J49-I49)*INDEX('2018_commission_structure-Start'!$A$15:$J$18,MATCH($E49,'2018_commission_structure-Start'!$A$15:$A$18,0),MATCH(W$1,'2018_commission_structure-Start'!$A$15:$J$15,0)),0)</f>
        <v>21250</v>
      </c>
      <c r="X49" s="2">
        <f>IF($H49&gt;J49,MIN($H49-J49,K49-J49)*INDEX('2018_commission_structure-Start'!$A$15:$J$18,MATCH($E49,'2018_commission_structure-Start'!$A$15:$A$18,0),MATCH(X$1,'2018_commission_structure-Start'!$A$15:$J$15,0)),0)</f>
        <v>2417</v>
      </c>
      <c r="Y49" s="2">
        <f>IF($H49&gt;K49,MIN($H49-K49,L49-K49)*INDEX('2018_commission_structure-Start'!$A$15:$J$18,MATCH($E49,'2018_commission_structure-Start'!$A$15:$A$18,0),MATCH(Y$1,'2018_commission_structure-Start'!$A$15:$J$15,0)),0)</f>
        <v>0</v>
      </c>
      <c r="Z49" s="2">
        <f>IF(H49&gt;L49,(H49-L49)*INDEX('2018_commission_structure-Start'!$A$21:$I$24,MATCH($E49,'2018_commission_structure-Start'!$A$21:$A$24,0),MATCH(Z$1,'2018_commission_structure-Start'!$A$21:$I$21,0)),0)</f>
        <v>0</v>
      </c>
      <c r="AA49" s="6">
        <f t="shared" si="8"/>
        <v>83667</v>
      </c>
      <c r="AB49" s="6">
        <f t="shared" si="9"/>
        <v>128831</v>
      </c>
    </row>
    <row r="50" spans="1:28" x14ac:dyDescent="0.3">
      <c r="A50" t="str">
        <f t="shared" si="0"/>
        <v>Shanan St Clair</v>
      </c>
      <c r="B50">
        <v>4823073274</v>
      </c>
      <c r="C50" t="s">
        <v>103</v>
      </c>
      <c r="D50" t="s">
        <v>104</v>
      </c>
      <c r="E50" t="s">
        <v>7</v>
      </c>
      <c r="F50">
        <v>62323</v>
      </c>
      <c r="G50">
        <f>COUNTIF(deals_closed!D:D,B50)</f>
        <v>16</v>
      </c>
      <c r="H50" s="2">
        <f>SUMIF(deals_closed!D:D,B50,deals_closed!C:C)</f>
        <v>625171</v>
      </c>
      <c r="I50" s="2">
        <f>VLOOKUP(E50,'2018_commission_structure-Start'!$A$22:$I$24,9,FALSE)</f>
        <v>500000</v>
      </c>
      <c r="J50" s="2">
        <f t="shared" si="1"/>
        <v>625000</v>
      </c>
      <c r="K50" s="2">
        <f t="shared" si="2"/>
        <v>750000</v>
      </c>
      <c r="L50" s="2">
        <f t="shared" si="3"/>
        <v>1000000</v>
      </c>
      <c r="M50" s="12">
        <f t="shared" si="4"/>
        <v>1.2503420000000001</v>
      </c>
      <c r="N50" t="str">
        <f t="shared" si="5"/>
        <v>125-150%</v>
      </c>
      <c r="O50" s="6">
        <f>MIN(H50,I50)*INDEX('2018_commission_structure-Start'!$A$21:$I$24,MATCH($E50,'2018_commission_structure-Start'!$A$21:$A$24,0),MATCH(O$1,'2018_commission_structure-Start'!$A$21:$I$21,0))</f>
        <v>50000</v>
      </c>
      <c r="P50" s="2">
        <f>IF(H50&gt;I50,MIN(H50-I50,J50-I50)*INDEX('2018_commission_structure-Start'!$A$21:$I$24,MATCH($E50,'2018_commission_structure-Start'!$A$21:$A$24,0), MATCH(P$1,'2018_commission_structure-Start'!$A$21:$I$21,0)),0)</f>
        <v>18750</v>
      </c>
      <c r="Q50" s="2">
        <f>IF($H50&gt;J50,MIN($H50-J50,K50-J50)*INDEX('2018_commission_structure-Start'!$A$21:$I$24,MATCH($E50,'2018_commission_structure-Start'!$A$21:$A$24,0), MATCH(Q$1,'2018_commission_structure-Start'!$A$21:$I$21,0)),0)</f>
        <v>30.779999999999998</v>
      </c>
      <c r="R50" s="2">
        <f>IF($H50&gt;K50,MIN($H50-K50,L50-K50)*INDEX('2018_commission_structure-Start'!$A$21:$I$24,MATCH($E50,'2018_commission_structure-Start'!$A$21:$A$24,0), MATCH(R$1,'2018_commission_structure-Start'!$A$21:$I$21,0)),0)</f>
        <v>0</v>
      </c>
      <c r="S50" s="2">
        <f>IF(H50&gt;L50,(H50-L50)*INDEX('2018_commission_structure-Start'!$A$21:$I$24,MATCH($E50,'2018_commission_structure-Start'!$A$21:$A$24,0),MATCH(S$1,'2018_commission_structure-Start'!$A$21:$I$21,0)),0)</f>
        <v>0</v>
      </c>
      <c r="T50" s="6">
        <f t="shared" si="6"/>
        <v>68780.78</v>
      </c>
      <c r="U50" s="6">
        <f t="shared" si="7"/>
        <v>131103.78</v>
      </c>
      <c r="V50" s="6">
        <f>MIN(H50,I50)*INDEX('2018_commission_structure-Start'!$A$15:$J$18,MATCH($E50,'2018_commission_structure-Start'!$A$15:$A$18,0),MATCH(V$1,'2018_commission_structure-Start'!$A$15:$J$15,0))</f>
        <v>60000</v>
      </c>
      <c r="W50" s="2">
        <f>IF($H50&gt;I50,MIN($H50-I50,J50-I50)*INDEX('2018_commission_structure-Start'!$A$15:$J$18,MATCH($E50,'2018_commission_structure-Start'!$A$15:$A$18,0),MATCH(W$1,'2018_commission_structure-Start'!$A$15:$J$15,0)),0)</f>
        <v>21250</v>
      </c>
      <c r="X50" s="2">
        <f>IF($H50&gt;J50,MIN($H50-J50,K50-J50)*INDEX('2018_commission_structure-Start'!$A$15:$J$18,MATCH($E50,'2018_commission_structure-Start'!$A$15:$A$18,0),MATCH(X$1,'2018_commission_structure-Start'!$A$15:$J$15,0)),0)</f>
        <v>34.200000000000003</v>
      </c>
      <c r="Y50" s="2">
        <f>IF($H50&gt;K50,MIN($H50-K50,L50-K50)*INDEX('2018_commission_structure-Start'!$A$15:$J$18,MATCH($E50,'2018_commission_structure-Start'!$A$15:$A$18,0),MATCH(Y$1,'2018_commission_structure-Start'!$A$15:$J$15,0)),0)</f>
        <v>0</v>
      </c>
      <c r="Z50" s="2">
        <f>IF(H50&gt;L50,(H50-L50)*INDEX('2018_commission_structure-Start'!$A$21:$I$24,MATCH($E50,'2018_commission_structure-Start'!$A$21:$A$24,0),MATCH(Z$1,'2018_commission_structure-Start'!$A$21:$I$21,0)),0)</f>
        <v>0</v>
      </c>
      <c r="AA50" s="6">
        <f t="shared" si="8"/>
        <v>81284.2</v>
      </c>
      <c r="AB50" s="6">
        <f t="shared" si="9"/>
        <v>143607.20000000001</v>
      </c>
    </row>
    <row r="51" spans="1:28" x14ac:dyDescent="0.3">
      <c r="A51" t="str">
        <f t="shared" si="0"/>
        <v>Ashli Clynter</v>
      </c>
      <c r="B51">
        <v>8858733592</v>
      </c>
      <c r="C51" t="s">
        <v>105</v>
      </c>
      <c r="D51" t="s">
        <v>106</v>
      </c>
      <c r="E51" t="s">
        <v>29</v>
      </c>
      <c r="F51">
        <v>66730</v>
      </c>
      <c r="G51">
        <f>COUNTIF(deals_closed!D:D,B51)</f>
        <v>21</v>
      </c>
      <c r="H51" s="2">
        <f>SUMIF(deals_closed!D:D,B51,deals_closed!C:C)</f>
        <v>723173</v>
      </c>
      <c r="I51" s="2">
        <f>VLOOKUP(E51,'2018_commission_structure-Start'!$A$22:$I$24,9,FALSE)</f>
        <v>600000</v>
      </c>
      <c r="J51" s="2">
        <f t="shared" si="1"/>
        <v>750000</v>
      </c>
      <c r="K51" s="2">
        <f t="shared" si="2"/>
        <v>900000</v>
      </c>
      <c r="L51" s="2">
        <f t="shared" si="3"/>
        <v>1200000</v>
      </c>
      <c r="M51" s="12">
        <f t="shared" si="4"/>
        <v>1.2052883333333333</v>
      </c>
      <c r="N51" t="str">
        <f t="shared" si="5"/>
        <v>100-125%</v>
      </c>
      <c r="O51" s="6">
        <f>MIN(H51,I51)*INDEX('2018_commission_structure-Start'!$A$21:$I$24,MATCH($E51,'2018_commission_structure-Start'!$A$21:$A$24,0),MATCH(O$1,'2018_commission_structure-Start'!$A$21:$I$21,0))</f>
        <v>78000</v>
      </c>
      <c r="P51" s="2">
        <f>IF(H51&gt;I51,MIN(H51-I51,J51-I51)*INDEX('2018_commission_structure-Start'!$A$21:$I$24,MATCH($E51,'2018_commission_structure-Start'!$A$21:$A$24,0), MATCH(P$1,'2018_commission_structure-Start'!$A$21:$I$21,0)),0)</f>
        <v>20939.41</v>
      </c>
      <c r="Q51" s="2">
        <f>IF($H51&gt;J51,MIN($H51-J51,K51-J51)*INDEX('2018_commission_structure-Start'!$A$21:$I$24,MATCH($E51,'2018_commission_structure-Start'!$A$21:$A$24,0), MATCH(Q$1,'2018_commission_structure-Start'!$A$21:$I$21,0)),0)</f>
        <v>0</v>
      </c>
      <c r="R51" s="2">
        <f>IF($H51&gt;K51,MIN($H51-K51,L51-K51)*INDEX('2018_commission_structure-Start'!$A$21:$I$24,MATCH($E51,'2018_commission_structure-Start'!$A$21:$A$24,0), MATCH(R$1,'2018_commission_structure-Start'!$A$21:$I$21,0)),0)</f>
        <v>0</v>
      </c>
      <c r="S51" s="2">
        <f>IF(H51&gt;L51,(H51-L51)*INDEX('2018_commission_structure-Start'!$A$21:$I$24,MATCH($E51,'2018_commission_structure-Start'!$A$21:$A$24,0),MATCH(S$1,'2018_commission_structure-Start'!$A$21:$I$21,0)),0)</f>
        <v>0</v>
      </c>
      <c r="T51" s="6">
        <f t="shared" si="6"/>
        <v>98939.41</v>
      </c>
      <c r="U51" s="6">
        <f t="shared" si="7"/>
        <v>165669.41</v>
      </c>
      <c r="V51" s="6">
        <f>MIN(H51,I51)*INDEX('2018_commission_structure-Start'!$A$15:$J$18,MATCH($E51,'2018_commission_structure-Start'!$A$15:$A$18,0),MATCH(V$1,'2018_commission_structure-Start'!$A$15:$J$15,0))</f>
        <v>90000</v>
      </c>
      <c r="W51" s="2">
        <f>IF($H51&gt;I51,MIN($H51-I51,J51-I51)*INDEX('2018_commission_structure-Start'!$A$15:$J$18,MATCH($E51,'2018_commission_structure-Start'!$A$15:$A$18,0),MATCH(W$1,'2018_commission_structure-Start'!$A$15:$J$15,0)),0)</f>
        <v>22171.14</v>
      </c>
      <c r="X51" s="2">
        <f>IF($H51&gt;J51,MIN($H51-J51,K51-J51)*INDEX('2018_commission_structure-Start'!$A$15:$J$18,MATCH($E51,'2018_commission_structure-Start'!$A$15:$A$18,0),MATCH(X$1,'2018_commission_structure-Start'!$A$15:$J$15,0)),0)</f>
        <v>0</v>
      </c>
      <c r="Y51" s="2">
        <f>IF($H51&gt;K51,MIN($H51-K51,L51-K51)*INDEX('2018_commission_structure-Start'!$A$15:$J$18,MATCH($E51,'2018_commission_structure-Start'!$A$15:$A$18,0),MATCH(Y$1,'2018_commission_structure-Start'!$A$15:$J$15,0)),0)</f>
        <v>0</v>
      </c>
      <c r="Z51" s="2">
        <f>IF(H51&gt;L51,(H51-L51)*INDEX('2018_commission_structure-Start'!$A$21:$I$24,MATCH($E51,'2018_commission_structure-Start'!$A$21:$A$24,0),MATCH(Z$1,'2018_commission_structure-Start'!$A$21:$I$21,0)),0)</f>
        <v>0</v>
      </c>
      <c r="AA51" s="6">
        <f t="shared" si="8"/>
        <v>112171.14</v>
      </c>
      <c r="AB51" s="6">
        <f t="shared" si="9"/>
        <v>178901.14</v>
      </c>
    </row>
    <row r="52" spans="1:28" x14ac:dyDescent="0.3">
      <c r="A52" t="str">
        <f t="shared" si="0"/>
        <v>Carmen Ferrick</v>
      </c>
      <c r="B52">
        <v>4786629839</v>
      </c>
      <c r="C52" t="s">
        <v>107</v>
      </c>
      <c r="D52" t="s">
        <v>108</v>
      </c>
      <c r="E52" t="s">
        <v>7</v>
      </c>
      <c r="F52">
        <v>47140</v>
      </c>
      <c r="G52">
        <f>COUNTIF(deals_closed!D:D,B52)</f>
        <v>26</v>
      </c>
      <c r="H52" s="2">
        <f>SUMIF(deals_closed!D:D,B52,deals_closed!C:C)</f>
        <v>968216</v>
      </c>
      <c r="I52" s="2">
        <f>VLOOKUP(E52,'2018_commission_structure-Start'!$A$22:$I$24,9,FALSE)</f>
        <v>500000</v>
      </c>
      <c r="J52" s="2">
        <f t="shared" si="1"/>
        <v>625000</v>
      </c>
      <c r="K52" s="2">
        <f t="shared" si="2"/>
        <v>750000</v>
      </c>
      <c r="L52" s="2">
        <f t="shared" si="3"/>
        <v>1000000</v>
      </c>
      <c r="M52" s="12">
        <f t="shared" si="4"/>
        <v>1.9364319999999999</v>
      </c>
      <c r="N52" t="str">
        <f t="shared" si="5"/>
        <v>150-200%</v>
      </c>
      <c r="O52" s="6">
        <f>MIN(H52,I52)*INDEX('2018_commission_structure-Start'!$A$21:$I$24,MATCH($E52,'2018_commission_structure-Start'!$A$21:$A$24,0),MATCH(O$1,'2018_commission_structure-Start'!$A$21:$I$21,0))</f>
        <v>50000</v>
      </c>
      <c r="P52" s="2">
        <f>IF(H52&gt;I52,MIN(H52-I52,J52-I52)*INDEX('2018_commission_structure-Start'!$A$21:$I$24,MATCH($E52,'2018_commission_structure-Start'!$A$21:$A$24,0), MATCH(P$1,'2018_commission_structure-Start'!$A$21:$I$21,0)),0)</f>
        <v>18750</v>
      </c>
      <c r="Q52" s="2">
        <f>IF($H52&gt;J52,MIN($H52-J52,K52-J52)*INDEX('2018_commission_structure-Start'!$A$21:$I$24,MATCH($E52,'2018_commission_structure-Start'!$A$21:$A$24,0), MATCH(Q$1,'2018_commission_structure-Start'!$A$21:$I$21,0)),0)</f>
        <v>22500</v>
      </c>
      <c r="R52" s="2">
        <f>IF($H52&gt;K52,MIN($H52-K52,L52-K52)*INDEX('2018_commission_structure-Start'!$A$21:$I$24,MATCH($E52,'2018_commission_structure-Start'!$A$21:$A$24,0), MATCH(R$1,'2018_commission_structure-Start'!$A$21:$I$21,0)),0)</f>
        <v>48007.519999999997</v>
      </c>
      <c r="S52" s="2">
        <f>IF(H52&gt;L52,(H52-L52)*INDEX('2018_commission_structure-Start'!$A$21:$I$24,MATCH($E52,'2018_commission_structure-Start'!$A$21:$A$24,0),MATCH(S$1,'2018_commission_structure-Start'!$A$21:$I$21,0)),0)</f>
        <v>0</v>
      </c>
      <c r="T52" s="6">
        <f t="shared" si="6"/>
        <v>139257.51999999999</v>
      </c>
      <c r="U52" s="6">
        <f t="shared" si="7"/>
        <v>186397.52</v>
      </c>
      <c r="V52" s="6">
        <f>MIN(H52,I52)*INDEX('2018_commission_structure-Start'!$A$15:$J$18,MATCH($E52,'2018_commission_structure-Start'!$A$15:$A$18,0),MATCH(V$1,'2018_commission_structure-Start'!$A$15:$J$15,0))</f>
        <v>60000</v>
      </c>
      <c r="W52" s="2">
        <f>IF($H52&gt;I52,MIN($H52-I52,J52-I52)*INDEX('2018_commission_structure-Start'!$A$15:$J$18,MATCH($E52,'2018_commission_structure-Start'!$A$15:$A$18,0),MATCH(W$1,'2018_commission_structure-Start'!$A$15:$J$15,0)),0)</f>
        <v>21250</v>
      </c>
      <c r="X52" s="2">
        <f>IF($H52&gt;J52,MIN($H52-J52,K52-J52)*INDEX('2018_commission_structure-Start'!$A$15:$J$18,MATCH($E52,'2018_commission_structure-Start'!$A$15:$A$18,0),MATCH(X$1,'2018_commission_structure-Start'!$A$15:$J$15,0)),0)</f>
        <v>25000</v>
      </c>
      <c r="Y52" s="2">
        <f>IF($H52&gt;K52,MIN($H52-K52,L52-K52)*INDEX('2018_commission_structure-Start'!$A$15:$J$18,MATCH($E52,'2018_commission_structure-Start'!$A$15:$A$18,0),MATCH(Y$1,'2018_commission_structure-Start'!$A$15:$J$15,0)),0)</f>
        <v>48007.519999999997</v>
      </c>
      <c r="Z52" s="2">
        <f>IF(H52&gt;L52,(H52-L52)*INDEX('2018_commission_structure-Start'!$A$21:$I$24,MATCH($E52,'2018_commission_structure-Start'!$A$21:$A$24,0),MATCH(Z$1,'2018_commission_structure-Start'!$A$21:$I$21,0)),0)</f>
        <v>0</v>
      </c>
      <c r="AA52" s="6">
        <f t="shared" si="8"/>
        <v>154257.51999999999</v>
      </c>
      <c r="AB52" s="6">
        <f t="shared" si="9"/>
        <v>201397.52</v>
      </c>
    </row>
    <row r="53" spans="1:28" x14ac:dyDescent="0.3">
      <c r="A53" t="str">
        <f t="shared" si="0"/>
        <v>Derry Staniforth</v>
      </c>
      <c r="B53">
        <v>9151658844</v>
      </c>
      <c r="C53" t="s">
        <v>109</v>
      </c>
      <c r="D53" t="s">
        <v>110</v>
      </c>
      <c r="E53" t="s">
        <v>29</v>
      </c>
      <c r="F53">
        <v>50141</v>
      </c>
      <c r="G53">
        <f>COUNTIF(deals_closed!D:D,B53)</f>
        <v>25</v>
      </c>
      <c r="H53" s="2">
        <f>SUMIF(deals_closed!D:D,B53,deals_closed!C:C)</f>
        <v>1019541</v>
      </c>
      <c r="I53" s="2">
        <f>VLOOKUP(E53,'2018_commission_structure-Start'!$A$22:$I$24,9,FALSE)</f>
        <v>600000</v>
      </c>
      <c r="J53" s="2">
        <f t="shared" si="1"/>
        <v>750000</v>
      </c>
      <c r="K53" s="2">
        <f t="shared" si="2"/>
        <v>900000</v>
      </c>
      <c r="L53" s="2">
        <f t="shared" si="3"/>
        <v>1200000</v>
      </c>
      <c r="M53" s="12">
        <f t="shared" si="4"/>
        <v>1.6992350000000001</v>
      </c>
      <c r="N53" t="str">
        <f t="shared" si="5"/>
        <v>150-200%</v>
      </c>
      <c r="O53" s="6">
        <f>MIN(H53,I53)*INDEX('2018_commission_structure-Start'!$A$21:$I$24,MATCH($E53,'2018_commission_structure-Start'!$A$21:$A$24,0),MATCH(O$1,'2018_commission_structure-Start'!$A$21:$I$21,0))</f>
        <v>78000</v>
      </c>
      <c r="P53" s="2">
        <f>IF(H53&gt;I53,MIN(H53-I53,J53-I53)*INDEX('2018_commission_structure-Start'!$A$21:$I$24,MATCH($E53,'2018_commission_structure-Start'!$A$21:$A$24,0), MATCH(P$1,'2018_commission_structure-Start'!$A$21:$I$21,0)),0)</f>
        <v>25500.000000000004</v>
      </c>
      <c r="Q53" s="2">
        <f>IF($H53&gt;J53,MIN($H53-J53,K53-J53)*INDEX('2018_commission_structure-Start'!$A$21:$I$24,MATCH($E53,'2018_commission_structure-Start'!$A$21:$A$24,0), MATCH(Q$1,'2018_commission_structure-Start'!$A$21:$I$21,0)),0)</f>
        <v>31500</v>
      </c>
      <c r="R53" s="2">
        <f>IF($H53&gt;K53,MIN($H53-K53,L53-K53)*INDEX('2018_commission_structure-Start'!$A$21:$I$24,MATCH($E53,'2018_commission_structure-Start'!$A$21:$A$24,0), MATCH(R$1,'2018_commission_structure-Start'!$A$21:$I$21,0)),0)</f>
        <v>31080.66</v>
      </c>
      <c r="S53" s="2">
        <f>IF(H53&gt;L53,(H53-L53)*INDEX('2018_commission_structure-Start'!$A$21:$I$24,MATCH($E53,'2018_commission_structure-Start'!$A$21:$A$24,0),MATCH(S$1,'2018_commission_structure-Start'!$A$21:$I$21,0)),0)</f>
        <v>0</v>
      </c>
      <c r="T53" s="6">
        <f t="shared" si="6"/>
        <v>166080.66</v>
      </c>
      <c r="U53" s="6">
        <f t="shared" si="7"/>
        <v>216221.66</v>
      </c>
      <c r="V53" s="6">
        <f>MIN(H53,I53)*INDEX('2018_commission_structure-Start'!$A$15:$J$18,MATCH($E53,'2018_commission_structure-Start'!$A$15:$A$18,0),MATCH(V$1,'2018_commission_structure-Start'!$A$15:$J$15,0))</f>
        <v>90000</v>
      </c>
      <c r="W53" s="2">
        <f>IF($H53&gt;I53,MIN($H53-I53,J53-I53)*INDEX('2018_commission_structure-Start'!$A$15:$J$18,MATCH($E53,'2018_commission_structure-Start'!$A$15:$A$18,0),MATCH(W$1,'2018_commission_structure-Start'!$A$15:$J$15,0)),0)</f>
        <v>27000</v>
      </c>
      <c r="X53" s="2">
        <f>IF($H53&gt;J53,MIN($H53-J53,K53-J53)*INDEX('2018_commission_structure-Start'!$A$15:$J$18,MATCH($E53,'2018_commission_structure-Start'!$A$15:$A$18,0),MATCH(X$1,'2018_commission_structure-Start'!$A$15:$J$15,0)),0)</f>
        <v>37500</v>
      </c>
      <c r="Y53" s="2">
        <f>IF($H53&gt;K53,MIN($H53-K53,L53-K53)*INDEX('2018_commission_structure-Start'!$A$15:$J$18,MATCH($E53,'2018_commission_structure-Start'!$A$15:$A$18,0),MATCH(Y$1,'2018_commission_structure-Start'!$A$15:$J$15,0)),0)</f>
        <v>35862.299999999996</v>
      </c>
      <c r="Z53" s="2">
        <f>IF(H53&gt;L53,(H53-L53)*INDEX('2018_commission_structure-Start'!$A$21:$I$24,MATCH($E53,'2018_commission_structure-Start'!$A$21:$A$24,0),MATCH(Z$1,'2018_commission_structure-Start'!$A$21:$I$21,0)),0)</f>
        <v>0</v>
      </c>
      <c r="AA53" s="6">
        <f t="shared" si="8"/>
        <v>190362.3</v>
      </c>
      <c r="AB53" s="6">
        <f t="shared" si="9"/>
        <v>240503.3</v>
      </c>
    </row>
    <row r="54" spans="1:28" x14ac:dyDescent="0.3">
      <c r="A54" t="str">
        <f t="shared" si="0"/>
        <v>Manya Orbell</v>
      </c>
      <c r="B54">
        <v>7132417177</v>
      </c>
      <c r="C54" t="s">
        <v>111</v>
      </c>
      <c r="D54" t="s">
        <v>112</v>
      </c>
      <c r="E54" t="s">
        <v>7</v>
      </c>
      <c r="F54">
        <v>52665</v>
      </c>
      <c r="G54">
        <f>COUNTIF(deals_closed!D:D,B54)</f>
        <v>18</v>
      </c>
      <c r="H54" s="2">
        <f>SUMIF(deals_closed!D:D,B54,deals_closed!C:C)</f>
        <v>561559</v>
      </c>
      <c r="I54" s="2">
        <f>VLOOKUP(E54,'2018_commission_structure-Start'!$A$22:$I$24,9,FALSE)</f>
        <v>500000</v>
      </c>
      <c r="J54" s="2">
        <f t="shared" si="1"/>
        <v>625000</v>
      </c>
      <c r="K54" s="2">
        <f t="shared" si="2"/>
        <v>750000</v>
      </c>
      <c r="L54" s="2">
        <f t="shared" si="3"/>
        <v>1000000</v>
      </c>
      <c r="M54" s="12">
        <f t="shared" si="4"/>
        <v>1.1231180000000001</v>
      </c>
      <c r="N54" t="str">
        <f t="shared" si="5"/>
        <v>100-125%</v>
      </c>
      <c r="O54" s="6">
        <f>MIN(H54,I54)*INDEX('2018_commission_structure-Start'!$A$21:$I$24,MATCH($E54,'2018_commission_structure-Start'!$A$21:$A$24,0),MATCH(O$1,'2018_commission_structure-Start'!$A$21:$I$21,0))</f>
        <v>50000</v>
      </c>
      <c r="P54" s="2">
        <f>IF(H54&gt;I54,MIN(H54-I54,J54-I54)*INDEX('2018_commission_structure-Start'!$A$21:$I$24,MATCH($E54,'2018_commission_structure-Start'!$A$21:$A$24,0), MATCH(P$1,'2018_commission_structure-Start'!$A$21:$I$21,0)),0)</f>
        <v>9233.85</v>
      </c>
      <c r="Q54" s="2">
        <f>IF($H54&gt;J54,MIN($H54-J54,K54-J54)*INDEX('2018_commission_structure-Start'!$A$21:$I$24,MATCH($E54,'2018_commission_structure-Start'!$A$21:$A$24,0), MATCH(Q$1,'2018_commission_structure-Start'!$A$21:$I$21,0)),0)</f>
        <v>0</v>
      </c>
      <c r="R54" s="2">
        <f>IF($H54&gt;K54,MIN($H54-K54,L54-K54)*INDEX('2018_commission_structure-Start'!$A$21:$I$24,MATCH($E54,'2018_commission_structure-Start'!$A$21:$A$24,0), MATCH(R$1,'2018_commission_structure-Start'!$A$21:$I$21,0)),0)</f>
        <v>0</v>
      </c>
      <c r="S54" s="2">
        <f>IF(H54&gt;L54,(H54-L54)*INDEX('2018_commission_structure-Start'!$A$21:$I$24,MATCH($E54,'2018_commission_structure-Start'!$A$21:$A$24,0),MATCH(S$1,'2018_commission_structure-Start'!$A$21:$I$21,0)),0)</f>
        <v>0</v>
      </c>
      <c r="T54" s="6">
        <f t="shared" si="6"/>
        <v>59233.85</v>
      </c>
      <c r="U54" s="6">
        <f t="shared" si="7"/>
        <v>111898.85</v>
      </c>
      <c r="V54" s="6">
        <f>MIN(H54,I54)*INDEX('2018_commission_structure-Start'!$A$15:$J$18,MATCH($E54,'2018_commission_structure-Start'!$A$15:$A$18,0),MATCH(V$1,'2018_commission_structure-Start'!$A$15:$J$15,0))</f>
        <v>60000</v>
      </c>
      <c r="W54" s="2">
        <f>IF($H54&gt;I54,MIN($H54-I54,J54-I54)*INDEX('2018_commission_structure-Start'!$A$15:$J$18,MATCH($E54,'2018_commission_structure-Start'!$A$15:$A$18,0),MATCH(W$1,'2018_commission_structure-Start'!$A$15:$J$15,0)),0)</f>
        <v>10465.030000000001</v>
      </c>
      <c r="X54" s="2">
        <f>IF($H54&gt;J54,MIN($H54-J54,K54-J54)*INDEX('2018_commission_structure-Start'!$A$15:$J$18,MATCH($E54,'2018_commission_structure-Start'!$A$15:$A$18,0),MATCH(X$1,'2018_commission_structure-Start'!$A$15:$J$15,0)),0)</f>
        <v>0</v>
      </c>
      <c r="Y54" s="2">
        <f>IF($H54&gt;K54,MIN($H54-K54,L54-K54)*INDEX('2018_commission_structure-Start'!$A$15:$J$18,MATCH($E54,'2018_commission_structure-Start'!$A$15:$A$18,0),MATCH(Y$1,'2018_commission_structure-Start'!$A$15:$J$15,0)),0)</f>
        <v>0</v>
      </c>
      <c r="Z54" s="2">
        <f>IF(H54&gt;L54,(H54-L54)*INDEX('2018_commission_structure-Start'!$A$21:$I$24,MATCH($E54,'2018_commission_structure-Start'!$A$21:$A$24,0),MATCH(Z$1,'2018_commission_structure-Start'!$A$21:$I$21,0)),0)</f>
        <v>0</v>
      </c>
      <c r="AA54" s="6">
        <f t="shared" si="8"/>
        <v>70465.03</v>
      </c>
      <c r="AB54" s="6">
        <f t="shared" si="9"/>
        <v>123130.03</v>
      </c>
    </row>
    <row r="55" spans="1:28" x14ac:dyDescent="0.3">
      <c r="A55" t="str">
        <f t="shared" si="0"/>
        <v>Bryn Tomas</v>
      </c>
      <c r="B55">
        <v>6596440737</v>
      </c>
      <c r="C55" t="s">
        <v>113</v>
      </c>
      <c r="D55" t="s">
        <v>114</v>
      </c>
      <c r="E55" t="s">
        <v>7</v>
      </c>
      <c r="F55">
        <v>34438</v>
      </c>
      <c r="G55">
        <f>COUNTIF(deals_closed!D:D,B55)</f>
        <v>27</v>
      </c>
      <c r="H55" s="2">
        <f>SUMIF(deals_closed!D:D,B55,deals_closed!C:C)</f>
        <v>915219</v>
      </c>
      <c r="I55" s="2">
        <f>VLOOKUP(E55,'2018_commission_structure-Start'!$A$22:$I$24,9,FALSE)</f>
        <v>500000</v>
      </c>
      <c r="J55" s="2">
        <f t="shared" si="1"/>
        <v>625000</v>
      </c>
      <c r="K55" s="2">
        <f t="shared" si="2"/>
        <v>750000</v>
      </c>
      <c r="L55" s="2">
        <f t="shared" si="3"/>
        <v>1000000</v>
      </c>
      <c r="M55" s="12">
        <f t="shared" si="4"/>
        <v>1.830438</v>
      </c>
      <c r="N55" t="str">
        <f t="shared" si="5"/>
        <v>150-200%</v>
      </c>
      <c r="O55" s="6">
        <f>MIN(H55,I55)*INDEX('2018_commission_structure-Start'!$A$21:$I$24,MATCH($E55,'2018_commission_structure-Start'!$A$21:$A$24,0),MATCH(O$1,'2018_commission_structure-Start'!$A$21:$I$21,0))</f>
        <v>50000</v>
      </c>
      <c r="P55" s="2">
        <f>IF(H55&gt;I55,MIN(H55-I55,J55-I55)*INDEX('2018_commission_structure-Start'!$A$21:$I$24,MATCH($E55,'2018_commission_structure-Start'!$A$21:$A$24,0), MATCH(P$1,'2018_commission_structure-Start'!$A$21:$I$21,0)),0)</f>
        <v>18750</v>
      </c>
      <c r="Q55" s="2">
        <f>IF($H55&gt;J55,MIN($H55-J55,K55-J55)*INDEX('2018_commission_structure-Start'!$A$21:$I$24,MATCH($E55,'2018_commission_structure-Start'!$A$21:$A$24,0), MATCH(Q$1,'2018_commission_structure-Start'!$A$21:$I$21,0)),0)</f>
        <v>22500</v>
      </c>
      <c r="R55" s="2">
        <f>IF($H55&gt;K55,MIN($H55-K55,L55-K55)*INDEX('2018_commission_structure-Start'!$A$21:$I$24,MATCH($E55,'2018_commission_structure-Start'!$A$21:$A$24,0), MATCH(R$1,'2018_commission_structure-Start'!$A$21:$I$21,0)),0)</f>
        <v>36348.18</v>
      </c>
      <c r="S55" s="2">
        <f>IF(H55&gt;L55,(H55-L55)*INDEX('2018_commission_structure-Start'!$A$21:$I$24,MATCH($E55,'2018_commission_structure-Start'!$A$21:$A$24,0),MATCH(S$1,'2018_commission_structure-Start'!$A$21:$I$21,0)),0)</f>
        <v>0</v>
      </c>
      <c r="T55" s="6">
        <f t="shared" si="6"/>
        <v>127598.18</v>
      </c>
      <c r="U55" s="6">
        <f t="shared" si="7"/>
        <v>162036.18</v>
      </c>
      <c r="V55" s="6">
        <f>MIN(H55,I55)*INDEX('2018_commission_structure-Start'!$A$15:$J$18,MATCH($E55,'2018_commission_structure-Start'!$A$15:$A$18,0),MATCH(V$1,'2018_commission_structure-Start'!$A$15:$J$15,0))</f>
        <v>60000</v>
      </c>
      <c r="W55" s="2">
        <f>IF($H55&gt;I55,MIN($H55-I55,J55-I55)*INDEX('2018_commission_structure-Start'!$A$15:$J$18,MATCH($E55,'2018_commission_structure-Start'!$A$15:$A$18,0),MATCH(W$1,'2018_commission_structure-Start'!$A$15:$J$15,0)),0)</f>
        <v>21250</v>
      </c>
      <c r="X55" s="2">
        <f>IF($H55&gt;J55,MIN($H55-J55,K55-J55)*INDEX('2018_commission_structure-Start'!$A$15:$J$18,MATCH($E55,'2018_commission_structure-Start'!$A$15:$A$18,0),MATCH(X$1,'2018_commission_structure-Start'!$A$15:$J$15,0)),0)</f>
        <v>25000</v>
      </c>
      <c r="Y55" s="2">
        <f>IF($H55&gt;K55,MIN($H55-K55,L55-K55)*INDEX('2018_commission_structure-Start'!$A$15:$J$18,MATCH($E55,'2018_commission_structure-Start'!$A$15:$A$18,0),MATCH(Y$1,'2018_commission_structure-Start'!$A$15:$J$15,0)),0)</f>
        <v>36348.18</v>
      </c>
      <c r="Z55" s="2">
        <f>IF(H55&gt;L55,(H55-L55)*INDEX('2018_commission_structure-Start'!$A$21:$I$24,MATCH($E55,'2018_commission_structure-Start'!$A$21:$A$24,0),MATCH(Z$1,'2018_commission_structure-Start'!$A$21:$I$21,0)),0)</f>
        <v>0</v>
      </c>
      <c r="AA55" s="6">
        <f t="shared" si="8"/>
        <v>142598.18</v>
      </c>
      <c r="AB55" s="6">
        <f t="shared" si="9"/>
        <v>177036.18</v>
      </c>
    </row>
    <row r="56" spans="1:28" x14ac:dyDescent="0.3">
      <c r="A56" t="str">
        <f t="shared" si="0"/>
        <v>Genni Glader</v>
      </c>
      <c r="B56">
        <v>4504361140</v>
      </c>
      <c r="C56" t="s">
        <v>115</v>
      </c>
      <c r="D56" t="s">
        <v>116</v>
      </c>
      <c r="E56" t="s">
        <v>7</v>
      </c>
      <c r="F56">
        <v>45337</v>
      </c>
      <c r="G56">
        <f>COUNTIF(deals_closed!D:D,B56)</f>
        <v>17</v>
      </c>
      <c r="H56" s="2">
        <f>SUMIF(deals_closed!D:D,B56,deals_closed!C:C)</f>
        <v>574785</v>
      </c>
      <c r="I56" s="2">
        <f>VLOOKUP(E56,'2018_commission_structure-Start'!$A$22:$I$24,9,FALSE)</f>
        <v>500000</v>
      </c>
      <c r="J56" s="2">
        <f t="shared" si="1"/>
        <v>625000</v>
      </c>
      <c r="K56" s="2">
        <f t="shared" si="2"/>
        <v>750000</v>
      </c>
      <c r="L56" s="2">
        <f t="shared" si="3"/>
        <v>1000000</v>
      </c>
      <c r="M56" s="12">
        <f t="shared" si="4"/>
        <v>1.14957</v>
      </c>
      <c r="N56" t="str">
        <f t="shared" si="5"/>
        <v>100-125%</v>
      </c>
      <c r="O56" s="6">
        <f>MIN(H56,I56)*INDEX('2018_commission_structure-Start'!$A$21:$I$24,MATCH($E56,'2018_commission_structure-Start'!$A$21:$A$24,0),MATCH(O$1,'2018_commission_structure-Start'!$A$21:$I$21,0))</f>
        <v>50000</v>
      </c>
      <c r="P56" s="2">
        <f>IF(H56&gt;I56,MIN(H56-I56,J56-I56)*INDEX('2018_commission_structure-Start'!$A$21:$I$24,MATCH($E56,'2018_commission_structure-Start'!$A$21:$A$24,0), MATCH(P$1,'2018_commission_structure-Start'!$A$21:$I$21,0)),0)</f>
        <v>11217.75</v>
      </c>
      <c r="Q56" s="2">
        <f>IF($H56&gt;J56,MIN($H56-J56,K56-J56)*INDEX('2018_commission_structure-Start'!$A$21:$I$24,MATCH($E56,'2018_commission_structure-Start'!$A$21:$A$24,0), MATCH(Q$1,'2018_commission_structure-Start'!$A$21:$I$21,0)),0)</f>
        <v>0</v>
      </c>
      <c r="R56" s="2">
        <f>IF($H56&gt;K56,MIN($H56-K56,L56-K56)*INDEX('2018_commission_structure-Start'!$A$21:$I$24,MATCH($E56,'2018_commission_structure-Start'!$A$21:$A$24,0), MATCH(R$1,'2018_commission_structure-Start'!$A$21:$I$21,0)),0)</f>
        <v>0</v>
      </c>
      <c r="S56" s="2">
        <f>IF(H56&gt;L56,(H56-L56)*INDEX('2018_commission_structure-Start'!$A$21:$I$24,MATCH($E56,'2018_commission_structure-Start'!$A$21:$A$24,0),MATCH(S$1,'2018_commission_structure-Start'!$A$21:$I$21,0)),0)</f>
        <v>0</v>
      </c>
      <c r="T56" s="6">
        <f t="shared" si="6"/>
        <v>61217.75</v>
      </c>
      <c r="U56" s="6">
        <f t="shared" si="7"/>
        <v>106554.75</v>
      </c>
      <c r="V56" s="6">
        <f>MIN(H56,I56)*INDEX('2018_commission_structure-Start'!$A$15:$J$18,MATCH($E56,'2018_commission_structure-Start'!$A$15:$A$18,0),MATCH(V$1,'2018_commission_structure-Start'!$A$15:$J$15,0))</f>
        <v>60000</v>
      </c>
      <c r="W56" s="2">
        <f>IF($H56&gt;I56,MIN($H56-I56,J56-I56)*INDEX('2018_commission_structure-Start'!$A$15:$J$18,MATCH($E56,'2018_commission_structure-Start'!$A$15:$A$18,0),MATCH(W$1,'2018_commission_structure-Start'!$A$15:$J$15,0)),0)</f>
        <v>12713.45</v>
      </c>
      <c r="X56" s="2">
        <f>IF($H56&gt;J56,MIN($H56-J56,K56-J56)*INDEX('2018_commission_structure-Start'!$A$15:$J$18,MATCH($E56,'2018_commission_structure-Start'!$A$15:$A$18,0),MATCH(X$1,'2018_commission_structure-Start'!$A$15:$J$15,0)),0)</f>
        <v>0</v>
      </c>
      <c r="Y56" s="2">
        <f>IF($H56&gt;K56,MIN($H56-K56,L56-K56)*INDEX('2018_commission_structure-Start'!$A$15:$J$18,MATCH($E56,'2018_commission_structure-Start'!$A$15:$A$18,0),MATCH(Y$1,'2018_commission_structure-Start'!$A$15:$J$15,0)),0)</f>
        <v>0</v>
      </c>
      <c r="Z56" s="2">
        <f>IF(H56&gt;L56,(H56-L56)*INDEX('2018_commission_structure-Start'!$A$21:$I$24,MATCH($E56,'2018_commission_structure-Start'!$A$21:$A$24,0),MATCH(Z$1,'2018_commission_structure-Start'!$A$21:$I$21,0)),0)</f>
        <v>0</v>
      </c>
      <c r="AA56" s="6">
        <f t="shared" si="8"/>
        <v>72713.45</v>
      </c>
      <c r="AB56" s="6">
        <f t="shared" si="9"/>
        <v>118050.45</v>
      </c>
    </row>
    <row r="57" spans="1:28" x14ac:dyDescent="0.3">
      <c r="A57" t="str">
        <f t="shared" si="0"/>
        <v>Becki Grigorini</v>
      </c>
      <c r="B57">
        <v>4986200380</v>
      </c>
      <c r="C57" t="s">
        <v>117</v>
      </c>
      <c r="D57" t="s">
        <v>118</v>
      </c>
      <c r="E57" t="s">
        <v>29</v>
      </c>
      <c r="F57">
        <v>72309</v>
      </c>
      <c r="G57">
        <f>COUNTIF(deals_closed!D:D,B57)</f>
        <v>23</v>
      </c>
      <c r="H57" s="2">
        <f>SUMIF(deals_closed!D:D,B57,deals_closed!C:C)</f>
        <v>804790</v>
      </c>
      <c r="I57" s="2">
        <f>VLOOKUP(E57,'2018_commission_structure-Start'!$A$22:$I$24,9,FALSE)</f>
        <v>600000</v>
      </c>
      <c r="J57" s="2">
        <f t="shared" si="1"/>
        <v>750000</v>
      </c>
      <c r="K57" s="2">
        <f t="shared" si="2"/>
        <v>900000</v>
      </c>
      <c r="L57" s="2">
        <f t="shared" si="3"/>
        <v>1200000</v>
      </c>
      <c r="M57" s="12">
        <f t="shared" si="4"/>
        <v>1.3413166666666667</v>
      </c>
      <c r="N57" t="str">
        <f t="shared" si="5"/>
        <v>125-150%</v>
      </c>
      <c r="O57" s="6">
        <f>MIN(H57,I57)*INDEX('2018_commission_structure-Start'!$A$21:$I$24,MATCH($E57,'2018_commission_structure-Start'!$A$21:$A$24,0),MATCH(O$1,'2018_commission_structure-Start'!$A$21:$I$21,0))</f>
        <v>78000</v>
      </c>
      <c r="P57" s="2">
        <f>IF(H57&gt;I57,MIN(H57-I57,J57-I57)*INDEX('2018_commission_structure-Start'!$A$21:$I$24,MATCH($E57,'2018_commission_structure-Start'!$A$21:$A$24,0), MATCH(P$1,'2018_commission_structure-Start'!$A$21:$I$21,0)),0)</f>
        <v>25500.000000000004</v>
      </c>
      <c r="Q57" s="2">
        <f>IF($H57&gt;J57,MIN($H57-J57,K57-J57)*INDEX('2018_commission_structure-Start'!$A$21:$I$24,MATCH($E57,'2018_commission_structure-Start'!$A$21:$A$24,0), MATCH(Q$1,'2018_commission_structure-Start'!$A$21:$I$21,0)),0)</f>
        <v>11505.9</v>
      </c>
      <c r="R57" s="2">
        <f>IF($H57&gt;K57,MIN($H57-K57,L57-K57)*INDEX('2018_commission_structure-Start'!$A$21:$I$24,MATCH($E57,'2018_commission_structure-Start'!$A$21:$A$24,0), MATCH(R$1,'2018_commission_structure-Start'!$A$21:$I$21,0)),0)</f>
        <v>0</v>
      </c>
      <c r="S57" s="2">
        <f>IF(H57&gt;L57,(H57-L57)*INDEX('2018_commission_structure-Start'!$A$21:$I$24,MATCH($E57,'2018_commission_structure-Start'!$A$21:$A$24,0),MATCH(S$1,'2018_commission_structure-Start'!$A$21:$I$21,0)),0)</f>
        <v>0</v>
      </c>
      <c r="T57" s="6">
        <f t="shared" si="6"/>
        <v>115005.9</v>
      </c>
      <c r="U57" s="6">
        <f t="shared" si="7"/>
        <v>187314.9</v>
      </c>
      <c r="V57" s="6">
        <f>MIN(H57,I57)*INDEX('2018_commission_structure-Start'!$A$15:$J$18,MATCH($E57,'2018_commission_structure-Start'!$A$15:$A$18,0),MATCH(V$1,'2018_commission_structure-Start'!$A$15:$J$15,0))</f>
        <v>90000</v>
      </c>
      <c r="W57" s="2">
        <f>IF($H57&gt;I57,MIN($H57-I57,J57-I57)*INDEX('2018_commission_structure-Start'!$A$15:$J$18,MATCH($E57,'2018_commission_structure-Start'!$A$15:$A$18,0),MATCH(W$1,'2018_commission_structure-Start'!$A$15:$J$15,0)),0)</f>
        <v>27000</v>
      </c>
      <c r="X57" s="2">
        <f>IF($H57&gt;J57,MIN($H57-J57,K57-J57)*INDEX('2018_commission_structure-Start'!$A$15:$J$18,MATCH($E57,'2018_commission_structure-Start'!$A$15:$A$18,0),MATCH(X$1,'2018_commission_structure-Start'!$A$15:$J$15,0)),0)</f>
        <v>13697.5</v>
      </c>
      <c r="Y57" s="2">
        <f>IF($H57&gt;K57,MIN($H57-K57,L57-K57)*INDEX('2018_commission_structure-Start'!$A$15:$J$18,MATCH($E57,'2018_commission_structure-Start'!$A$15:$A$18,0),MATCH(Y$1,'2018_commission_structure-Start'!$A$15:$J$15,0)),0)</f>
        <v>0</v>
      </c>
      <c r="Z57" s="2">
        <f>IF(H57&gt;L57,(H57-L57)*INDEX('2018_commission_structure-Start'!$A$21:$I$24,MATCH($E57,'2018_commission_structure-Start'!$A$21:$A$24,0),MATCH(Z$1,'2018_commission_structure-Start'!$A$21:$I$21,0)),0)</f>
        <v>0</v>
      </c>
      <c r="AA57" s="6">
        <f t="shared" si="8"/>
        <v>130697.5</v>
      </c>
      <c r="AB57" s="6">
        <f t="shared" si="9"/>
        <v>203006.5</v>
      </c>
    </row>
    <row r="58" spans="1:28" x14ac:dyDescent="0.3">
      <c r="A58" t="str">
        <f t="shared" si="0"/>
        <v>Golda Devigne</v>
      </c>
      <c r="B58">
        <v>2804488179</v>
      </c>
      <c r="C58" t="s">
        <v>119</v>
      </c>
      <c r="D58" t="s">
        <v>120</v>
      </c>
      <c r="E58" t="s">
        <v>10</v>
      </c>
      <c r="F58">
        <v>104547</v>
      </c>
      <c r="G58">
        <f>COUNTIF(deals_closed!D:D,B58)</f>
        <v>20</v>
      </c>
      <c r="H58" s="2">
        <f>SUMIF(deals_closed!D:D,B58,deals_closed!C:C)</f>
        <v>610321</v>
      </c>
      <c r="I58" s="2">
        <f>VLOOKUP(E58,'2018_commission_structure-Start'!$A$22:$I$24,9,FALSE)</f>
        <v>750000</v>
      </c>
      <c r="J58" s="2">
        <f t="shared" si="1"/>
        <v>937500</v>
      </c>
      <c r="K58" s="2">
        <f t="shared" si="2"/>
        <v>1125000</v>
      </c>
      <c r="L58" s="2">
        <f t="shared" si="3"/>
        <v>1500000</v>
      </c>
      <c r="M58" s="12">
        <f t="shared" si="4"/>
        <v>0.81376133333333334</v>
      </c>
      <c r="N58" t="str">
        <f t="shared" si="5"/>
        <v>0-100%</v>
      </c>
      <c r="O58" s="6">
        <f>MIN(H58,I58)*INDEX('2018_commission_structure-Start'!$A$21:$I$24,MATCH($E58,'2018_commission_structure-Start'!$A$21:$A$24,0),MATCH(O$1,'2018_commission_structure-Start'!$A$21:$I$21,0))</f>
        <v>91548.15</v>
      </c>
      <c r="P58" s="2">
        <f>IF(H58&gt;I58,MIN(H58-I58,J58-I58)*INDEX('2018_commission_structure-Start'!$A$21:$I$24,MATCH($E58,'2018_commission_structure-Start'!$A$21:$A$24,0), MATCH(P$1,'2018_commission_structure-Start'!$A$21:$I$21,0)),0)</f>
        <v>0</v>
      </c>
      <c r="Q58" s="2">
        <f>IF($H58&gt;J58,MIN($H58-J58,K58-J58)*INDEX('2018_commission_structure-Start'!$A$21:$I$24,MATCH($E58,'2018_commission_structure-Start'!$A$21:$A$24,0), MATCH(Q$1,'2018_commission_structure-Start'!$A$21:$I$21,0)),0)</f>
        <v>0</v>
      </c>
      <c r="R58" s="2">
        <f>IF($H58&gt;K58,MIN($H58-K58,L58-K58)*INDEX('2018_commission_structure-Start'!$A$21:$I$24,MATCH($E58,'2018_commission_structure-Start'!$A$21:$A$24,0), MATCH(R$1,'2018_commission_structure-Start'!$A$21:$I$21,0)),0)</f>
        <v>0</v>
      </c>
      <c r="S58" s="2">
        <f>IF(H58&gt;L58,(H58-L58)*INDEX('2018_commission_structure-Start'!$A$21:$I$24,MATCH($E58,'2018_commission_structure-Start'!$A$21:$A$24,0),MATCH(S$1,'2018_commission_structure-Start'!$A$21:$I$21,0)),0)</f>
        <v>0</v>
      </c>
      <c r="T58" s="6">
        <f t="shared" si="6"/>
        <v>91548.15</v>
      </c>
      <c r="U58" s="6">
        <f t="shared" si="7"/>
        <v>196095.15</v>
      </c>
      <c r="V58" s="6">
        <f>MIN(H58,I58)*INDEX('2018_commission_structure-Start'!$A$15:$J$18,MATCH($E58,'2018_commission_structure-Start'!$A$15:$A$18,0),MATCH(V$1,'2018_commission_structure-Start'!$A$15:$J$15,0))</f>
        <v>91548.15</v>
      </c>
      <c r="W58" s="2">
        <f>IF($H58&gt;I58,MIN($H58-I58,J58-I58)*INDEX('2018_commission_structure-Start'!$A$15:$J$18,MATCH($E58,'2018_commission_structure-Start'!$A$15:$A$18,0),MATCH(W$1,'2018_commission_structure-Start'!$A$15:$J$15,0)),0)</f>
        <v>0</v>
      </c>
      <c r="X58" s="2">
        <f>IF($H58&gt;J58,MIN($H58-J58,K58-J58)*INDEX('2018_commission_structure-Start'!$A$15:$J$18,MATCH($E58,'2018_commission_structure-Start'!$A$15:$A$18,0),MATCH(X$1,'2018_commission_structure-Start'!$A$15:$J$15,0)),0)</f>
        <v>0</v>
      </c>
      <c r="Y58" s="2">
        <f>IF($H58&gt;K58,MIN($H58-K58,L58-K58)*INDEX('2018_commission_structure-Start'!$A$15:$J$18,MATCH($E58,'2018_commission_structure-Start'!$A$15:$A$18,0),MATCH(Y$1,'2018_commission_structure-Start'!$A$15:$J$15,0)),0)</f>
        <v>0</v>
      </c>
      <c r="Z58" s="2">
        <f>IF(H58&gt;L58,(H58-L58)*INDEX('2018_commission_structure-Start'!$A$21:$I$24,MATCH($E58,'2018_commission_structure-Start'!$A$21:$A$24,0),MATCH(Z$1,'2018_commission_structure-Start'!$A$21:$I$21,0)),0)</f>
        <v>0</v>
      </c>
      <c r="AA58" s="6">
        <f t="shared" si="8"/>
        <v>91548.15</v>
      </c>
      <c r="AB58" s="6">
        <f t="shared" si="9"/>
        <v>196095.15</v>
      </c>
    </row>
    <row r="59" spans="1:28" x14ac:dyDescent="0.3">
      <c r="A59" t="str">
        <f t="shared" si="0"/>
        <v>Ruthi Torrance</v>
      </c>
      <c r="B59">
        <v>6214787945</v>
      </c>
      <c r="C59" t="s">
        <v>121</v>
      </c>
      <c r="D59" t="s">
        <v>122</v>
      </c>
      <c r="E59" t="s">
        <v>29</v>
      </c>
      <c r="F59">
        <v>63850</v>
      </c>
      <c r="G59">
        <f>COUNTIF(deals_closed!D:D,B59)</f>
        <v>19</v>
      </c>
      <c r="H59" s="2">
        <f>SUMIF(deals_closed!D:D,B59,deals_closed!C:C)</f>
        <v>743904</v>
      </c>
      <c r="I59" s="2">
        <f>VLOOKUP(E59,'2018_commission_structure-Start'!$A$22:$I$24,9,FALSE)</f>
        <v>600000</v>
      </c>
      <c r="J59" s="2">
        <f t="shared" si="1"/>
        <v>750000</v>
      </c>
      <c r="K59" s="2">
        <f t="shared" si="2"/>
        <v>900000</v>
      </c>
      <c r="L59" s="2">
        <f t="shared" si="3"/>
        <v>1200000</v>
      </c>
      <c r="M59" s="12">
        <f t="shared" si="4"/>
        <v>1.2398400000000001</v>
      </c>
      <c r="N59" t="str">
        <f t="shared" si="5"/>
        <v>100-125%</v>
      </c>
      <c r="O59" s="6">
        <f>MIN(H59,I59)*INDEX('2018_commission_structure-Start'!$A$21:$I$24,MATCH($E59,'2018_commission_structure-Start'!$A$21:$A$24,0),MATCH(O$1,'2018_commission_structure-Start'!$A$21:$I$21,0))</f>
        <v>78000</v>
      </c>
      <c r="P59" s="2">
        <f>IF(H59&gt;I59,MIN(H59-I59,J59-I59)*INDEX('2018_commission_structure-Start'!$A$21:$I$24,MATCH($E59,'2018_commission_structure-Start'!$A$21:$A$24,0), MATCH(P$1,'2018_commission_structure-Start'!$A$21:$I$21,0)),0)</f>
        <v>24463.68</v>
      </c>
      <c r="Q59" s="2">
        <f>IF($H59&gt;J59,MIN($H59-J59,K59-J59)*INDEX('2018_commission_structure-Start'!$A$21:$I$24,MATCH($E59,'2018_commission_structure-Start'!$A$21:$A$24,0), MATCH(Q$1,'2018_commission_structure-Start'!$A$21:$I$21,0)),0)</f>
        <v>0</v>
      </c>
      <c r="R59" s="2">
        <f>IF($H59&gt;K59,MIN($H59-K59,L59-K59)*INDEX('2018_commission_structure-Start'!$A$21:$I$24,MATCH($E59,'2018_commission_structure-Start'!$A$21:$A$24,0), MATCH(R$1,'2018_commission_structure-Start'!$A$21:$I$21,0)),0)</f>
        <v>0</v>
      </c>
      <c r="S59" s="2">
        <f>IF(H59&gt;L59,(H59-L59)*INDEX('2018_commission_structure-Start'!$A$21:$I$24,MATCH($E59,'2018_commission_structure-Start'!$A$21:$A$24,0),MATCH(S$1,'2018_commission_structure-Start'!$A$21:$I$21,0)),0)</f>
        <v>0</v>
      </c>
      <c r="T59" s="6">
        <f t="shared" si="6"/>
        <v>102463.67999999999</v>
      </c>
      <c r="U59" s="6">
        <f t="shared" si="7"/>
        <v>166313.68</v>
      </c>
      <c r="V59" s="6">
        <f>MIN(H59,I59)*INDEX('2018_commission_structure-Start'!$A$15:$J$18,MATCH($E59,'2018_commission_structure-Start'!$A$15:$A$18,0),MATCH(V$1,'2018_commission_structure-Start'!$A$15:$J$15,0))</f>
        <v>90000</v>
      </c>
      <c r="W59" s="2">
        <f>IF($H59&gt;I59,MIN($H59-I59,J59-I59)*INDEX('2018_commission_structure-Start'!$A$15:$J$18,MATCH($E59,'2018_commission_structure-Start'!$A$15:$A$18,0),MATCH(W$1,'2018_commission_structure-Start'!$A$15:$J$15,0)),0)</f>
        <v>25902.719999999998</v>
      </c>
      <c r="X59" s="2">
        <f>IF($H59&gt;J59,MIN($H59-J59,K59-J59)*INDEX('2018_commission_structure-Start'!$A$15:$J$18,MATCH($E59,'2018_commission_structure-Start'!$A$15:$A$18,0),MATCH(X$1,'2018_commission_structure-Start'!$A$15:$J$15,0)),0)</f>
        <v>0</v>
      </c>
      <c r="Y59" s="2">
        <f>IF($H59&gt;K59,MIN($H59-K59,L59-K59)*INDEX('2018_commission_structure-Start'!$A$15:$J$18,MATCH($E59,'2018_commission_structure-Start'!$A$15:$A$18,0),MATCH(Y$1,'2018_commission_structure-Start'!$A$15:$J$15,0)),0)</f>
        <v>0</v>
      </c>
      <c r="Z59" s="2">
        <f>IF(H59&gt;L59,(H59-L59)*INDEX('2018_commission_structure-Start'!$A$21:$I$24,MATCH($E59,'2018_commission_structure-Start'!$A$21:$A$24,0),MATCH(Z$1,'2018_commission_structure-Start'!$A$21:$I$21,0)),0)</f>
        <v>0</v>
      </c>
      <c r="AA59" s="6">
        <f t="shared" si="8"/>
        <v>115902.72</v>
      </c>
      <c r="AB59" s="6">
        <f t="shared" si="9"/>
        <v>179752.72</v>
      </c>
    </row>
    <row r="60" spans="1:28" x14ac:dyDescent="0.3">
      <c r="A60" t="str">
        <f t="shared" si="0"/>
        <v>Georgiana Nutten</v>
      </c>
      <c r="B60">
        <v>8346855079</v>
      </c>
      <c r="C60" t="s">
        <v>123</v>
      </c>
      <c r="D60" t="s">
        <v>124</v>
      </c>
      <c r="E60" t="s">
        <v>7</v>
      </c>
      <c r="F60">
        <v>37411</v>
      </c>
      <c r="G60">
        <f>COUNTIF(deals_closed!D:D,B60)</f>
        <v>23</v>
      </c>
      <c r="H60" s="2">
        <f>SUMIF(deals_closed!D:D,B60,deals_closed!C:C)</f>
        <v>644872</v>
      </c>
      <c r="I60" s="2">
        <f>VLOOKUP(E60,'2018_commission_structure-Start'!$A$22:$I$24,9,FALSE)</f>
        <v>500000</v>
      </c>
      <c r="J60" s="2">
        <f t="shared" si="1"/>
        <v>625000</v>
      </c>
      <c r="K60" s="2">
        <f t="shared" si="2"/>
        <v>750000</v>
      </c>
      <c r="L60" s="2">
        <f t="shared" si="3"/>
        <v>1000000</v>
      </c>
      <c r="M60" s="12">
        <f t="shared" si="4"/>
        <v>1.289744</v>
      </c>
      <c r="N60" t="str">
        <f t="shared" si="5"/>
        <v>125-150%</v>
      </c>
      <c r="O60" s="6">
        <f>MIN(H60,I60)*INDEX('2018_commission_structure-Start'!$A$21:$I$24,MATCH($E60,'2018_commission_structure-Start'!$A$21:$A$24,0),MATCH(O$1,'2018_commission_structure-Start'!$A$21:$I$21,0))</f>
        <v>50000</v>
      </c>
      <c r="P60" s="2">
        <f>IF(H60&gt;I60,MIN(H60-I60,J60-I60)*INDEX('2018_commission_structure-Start'!$A$21:$I$24,MATCH($E60,'2018_commission_structure-Start'!$A$21:$A$24,0), MATCH(P$1,'2018_commission_structure-Start'!$A$21:$I$21,0)),0)</f>
        <v>18750</v>
      </c>
      <c r="Q60" s="2">
        <f>IF($H60&gt;J60,MIN($H60-J60,K60-J60)*INDEX('2018_commission_structure-Start'!$A$21:$I$24,MATCH($E60,'2018_commission_structure-Start'!$A$21:$A$24,0), MATCH(Q$1,'2018_commission_structure-Start'!$A$21:$I$21,0)),0)</f>
        <v>3576.96</v>
      </c>
      <c r="R60" s="2">
        <f>IF($H60&gt;K60,MIN($H60-K60,L60-K60)*INDEX('2018_commission_structure-Start'!$A$21:$I$24,MATCH($E60,'2018_commission_structure-Start'!$A$21:$A$24,0), MATCH(R$1,'2018_commission_structure-Start'!$A$21:$I$21,0)),0)</f>
        <v>0</v>
      </c>
      <c r="S60" s="2">
        <f>IF(H60&gt;L60,(H60-L60)*INDEX('2018_commission_structure-Start'!$A$21:$I$24,MATCH($E60,'2018_commission_structure-Start'!$A$21:$A$24,0),MATCH(S$1,'2018_commission_structure-Start'!$A$21:$I$21,0)),0)</f>
        <v>0</v>
      </c>
      <c r="T60" s="6">
        <f t="shared" si="6"/>
        <v>72326.960000000006</v>
      </c>
      <c r="U60" s="6">
        <f t="shared" si="7"/>
        <v>109737.96</v>
      </c>
      <c r="V60" s="6">
        <f>MIN(H60,I60)*INDEX('2018_commission_structure-Start'!$A$15:$J$18,MATCH($E60,'2018_commission_structure-Start'!$A$15:$A$18,0),MATCH(V$1,'2018_commission_structure-Start'!$A$15:$J$15,0))</f>
        <v>60000</v>
      </c>
      <c r="W60" s="2">
        <f>IF($H60&gt;I60,MIN($H60-I60,J60-I60)*INDEX('2018_commission_structure-Start'!$A$15:$J$18,MATCH($E60,'2018_commission_structure-Start'!$A$15:$A$18,0),MATCH(W$1,'2018_commission_structure-Start'!$A$15:$J$15,0)),0)</f>
        <v>21250</v>
      </c>
      <c r="X60" s="2">
        <f>IF($H60&gt;J60,MIN($H60-J60,K60-J60)*INDEX('2018_commission_structure-Start'!$A$15:$J$18,MATCH($E60,'2018_commission_structure-Start'!$A$15:$A$18,0),MATCH(X$1,'2018_commission_structure-Start'!$A$15:$J$15,0)),0)</f>
        <v>3974.4</v>
      </c>
      <c r="Y60" s="2">
        <f>IF($H60&gt;K60,MIN($H60-K60,L60-K60)*INDEX('2018_commission_structure-Start'!$A$15:$J$18,MATCH($E60,'2018_commission_structure-Start'!$A$15:$A$18,0),MATCH(Y$1,'2018_commission_structure-Start'!$A$15:$J$15,0)),0)</f>
        <v>0</v>
      </c>
      <c r="Z60" s="2">
        <f>IF(H60&gt;L60,(H60-L60)*INDEX('2018_commission_structure-Start'!$A$21:$I$24,MATCH($E60,'2018_commission_structure-Start'!$A$21:$A$24,0),MATCH(Z$1,'2018_commission_structure-Start'!$A$21:$I$21,0)),0)</f>
        <v>0</v>
      </c>
      <c r="AA60" s="6">
        <f t="shared" si="8"/>
        <v>85224.4</v>
      </c>
      <c r="AB60" s="6">
        <f t="shared" si="9"/>
        <v>122635.4</v>
      </c>
    </row>
    <row r="61" spans="1:28" x14ac:dyDescent="0.3">
      <c r="A61" t="str">
        <f t="shared" si="0"/>
        <v>Diane Corben</v>
      </c>
      <c r="B61">
        <v>8644362151</v>
      </c>
      <c r="C61" t="s">
        <v>125</v>
      </c>
      <c r="D61" t="s">
        <v>126</v>
      </c>
      <c r="E61" t="s">
        <v>10</v>
      </c>
      <c r="F61">
        <v>95999</v>
      </c>
      <c r="G61">
        <f>COUNTIF(deals_closed!D:D,B61)</f>
        <v>20</v>
      </c>
      <c r="H61" s="2">
        <f>SUMIF(deals_closed!D:D,B61,deals_closed!C:C)</f>
        <v>827180</v>
      </c>
      <c r="I61" s="2">
        <f>VLOOKUP(E61,'2018_commission_structure-Start'!$A$22:$I$24,9,FALSE)</f>
        <v>750000</v>
      </c>
      <c r="J61" s="2">
        <f t="shared" si="1"/>
        <v>937500</v>
      </c>
      <c r="K61" s="2">
        <f t="shared" si="2"/>
        <v>1125000</v>
      </c>
      <c r="L61" s="2">
        <f t="shared" si="3"/>
        <v>1500000</v>
      </c>
      <c r="M61" s="12">
        <f t="shared" si="4"/>
        <v>1.1029066666666667</v>
      </c>
      <c r="N61" t="str">
        <f t="shared" si="5"/>
        <v>100-125%</v>
      </c>
      <c r="O61" s="6">
        <f>MIN(H61,I61)*INDEX('2018_commission_structure-Start'!$A$21:$I$24,MATCH($E61,'2018_commission_structure-Start'!$A$21:$A$24,0),MATCH(O$1,'2018_commission_structure-Start'!$A$21:$I$21,0))</f>
        <v>112500</v>
      </c>
      <c r="P61" s="2">
        <f>IF(H61&gt;I61,MIN(H61-I61,J61-I61)*INDEX('2018_commission_structure-Start'!$A$21:$I$24,MATCH($E61,'2018_commission_structure-Start'!$A$21:$A$24,0), MATCH(P$1,'2018_commission_structure-Start'!$A$21:$I$21,0)),0)</f>
        <v>14664.2</v>
      </c>
      <c r="Q61" s="2">
        <f>IF($H61&gt;J61,MIN($H61-J61,K61-J61)*INDEX('2018_commission_structure-Start'!$A$21:$I$24,MATCH($E61,'2018_commission_structure-Start'!$A$21:$A$24,0), MATCH(Q$1,'2018_commission_structure-Start'!$A$21:$I$21,0)),0)</f>
        <v>0</v>
      </c>
      <c r="R61" s="2">
        <f>IF($H61&gt;K61,MIN($H61-K61,L61-K61)*INDEX('2018_commission_structure-Start'!$A$21:$I$24,MATCH($E61,'2018_commission_structure-Start'!$A$21:$A$24,0), MATCH(R$1,'2018_commission_structure-Start'!$A$21:$I$21,0)),0)</f>
        <v>0</v>
      </c>
      <c r="S61" s="2">
        <f>IF(H61&gt;L61,(H61-L61)*INDEX('2018_commission_structure-Start'!$A$21:$I$24,MATCH($E61,'2018_commission_structure-Start'!$A$21:$A$24,0),MATCH(S$1,'2018_commission_structure-Start'!$A$21:$I$21,0)),0)</f>
        <v>0</v>
      </c>
      <c r="T61" s="6">
        <f t="shared" si="6"/>
        <v>127164.2</v>
      </c>
      <c r="U61" s="6">
        <f t="shared" si="7"/>
        <v>223163.2</v>
      </c>
      <c r="V61" s="6">
        <f>MIN(H61,I61)*INDEX('2018_commission_structure-Start'!$A$15:$J$18,MATCH($E61,'2018_commission_structure-Start'!$A$15:$A$18,0),MATCH(V$1,'2018_commission_structure-Start'!$A$15:$J$15,0))</f>
        <v>112500</v>
      </c>
      <c r="W61" s="2">
        <f>IF($H61&gt;I61,MIN($H61-I61,J61-I61)*INDEX('2018_commission_structure-Start'!$A$15:$J$18,MATCH($E61,'2018_commission_structure-Start'!$A$15:$A$18,0),MATCH(W$1,'2018_commission_structure-Start'!$A$15:$J$15,0)),0)</f>
        <v>16979.599999999999</v>
      </c>
      <c r="X61" s="2">
        <f>IF($H61&gt;J61,MIN($H61-J61,K61-J61)*INDEX('2018_commission_structure-Start'!$A$15:$J$18,MATCH($E61,'2018_commission_structure-Start'!$A$15:$A$18,0),MATCH(X$1,'2018_commission_structure-Start'!$A$15:$J$15,0)),0)</f>
        <v>0</v>
      </c>
      <c r="Y61" s="2">
        <f>IF($H61&gt;K61,MIN($H61-K61,L61-K61)*INDEX('2018_commission_structure-Start'!$A$15:$J$18,MATCH($E61,'2018_commission_structure-Start'!$A$15:$A$18,0),MATCH(Y$1,'2018_commission_structure-Start'!$A$15:$J$15,0)),0)</f>
        <v>0</v>
      </c>
      <c r="Z61" s="2">
        <f>IF(H61&gt;L61,(H61-L61)*INDEX('2018_commission_structure-Start'!$A$21:$I$24,MATCH($E61,'2018_commission_structure-Start'!$A$21:$A$24,0),MATCH(Z$1,'2018_commission_structure-Start'!$A$21:$I$21,0)),0)</f>
        <v>0</v>
      </c>
      <c r="AA61" s="6">
        <f t="shared" si="8"/>
        <v>129479.6</v>
      </c>
      <c r="AB61" s="6">
        <f t="shared" si="9"/>
        <v>225478.6</v>
      </c>
    </row>
    <row r="62" spans="1:28" x14ac:dyDescent="0.3">
      <c r="A62" t="str">
        <f t="shared" si="0"/>
        <v>Joletta Lounds</v>
      </c>
      <c r="B62">
        <v>5948190226</v>
      </c>
      <c r="C62" t="s">
        <v>127</v>
      </c>
      <c r="D62" t="s">
        <v>128</v>
      </c>
      <c r="E62" t="s">
        <v>7</v>
      </c>
      <c r="F62">
        <v>41088</v>
      </c>
      <c r="G62">
        <f>COUNTIF(deals_closed!D:D,B62)</f>
        <v>22</v>
      </c>
      <c r="H62" s="2">
        <f>SUMIF(deals_closed!D:D,B62,deals_closed!C:C)</f>
        <v>699928</v>
      </c>
      <c r="I62" s="2">
        <f>VLOOKUP(E62,'2018_commission_structure-Start'!$A$22:$I$24,9,FALSE)</f>
        <v>500000</v>
      </c>
      <c r="J62" s="2">
        <f t="shared" si="1"/>
        <v>625000</v>
      </c>
      <c r="K62" s="2">
        <f t="shared" si="2"/>
        <v>750000</v>
      </c>
      <c r="L62" s="2">
        <f t="shared" si="3"/>
        <v>1000000</v>
      </c>
      <c r="M62" s="12">
        <f t="shared" si="4"/>
        <v>1.399856</v>
      </c>
      <c r="N62" t="str">
        <f t="shared" si="5"/>
        <v>125-150%</v>
      </c>
      <c r="O62" s="6">
        <f>MIN(H62,I62)*INDEX('2018_commission_structure-Start'!$A$21:$I$24,MATCH($E62,'2018_commission_structure-Start'!$A$21:$A$24,0),MATCH(O$1,'2018_commission_structure-Start'!$A$21:$I$21,0))</f>
        <v>50000</v>
      </c>
      <c r="P62" s="2">
        <f>IF(H62&gt;I62,MIN(H62-I62,J62-I62)*INDEX('2018_commission_structure-Start'!$A$21:$I$24,MATCH($E62,'2018_commission_structure-Start'!$A$21:$A$24,0), MATCH(P$1,'2018_commission_structure-Start'!$A$21:$I$21,0)),0)</f>
        <v>18750</v>
      </c>
      <c r="Q62" s="2">
        <f>IF($H62&gt;J62,MIN($H62-J62,K62-J62)*INDEX('2018_commission_structure-Start'!$A$21:$I$24,MATCH($E62,'2018_commission_structure-Start'!$A$21:$A$24,0), MATCH(Q$1,'2018_commission_structure-Start'!$A$21:$I$21,0)),0)</f>
        <v>13487.039999999999</v>
      </c>
      <c r="R62" s="2">
        <f>IF($H62&gt;K62,MIN($H62-K62,L62-K62)*INDEX('2018_commission_structure-Start'!$A$21:$I$24,MATCH($E62,'2018_commission_structure-Start'!$A$21:$A$24,0), MATCH(R$1,'2018_commission_structure-Start'!$A$21:$I$21,0)),0)</f>
        <v>0</v>
      </c>
      <c r="S62" s="2">
        <f>IF(H62&gt;L62,(H62-L62)*INDEX('2018_commission_structure-Start'!$A$21:$I$24,MATCH($E62,'2018_commission_structure-Start'!$A$21:$A$24,0),MATCH(S$1,'2018_commission_structure-Start'!$A$21:$I$21,0)),0)</f>
        <v>0</v>
      </c>
      <c r="T62" s="6">
        <f t="shared" si="6"/>
        <v>82237.039999999994</v>
      </c>
      <c r="U62" s="6">
        <f t="shared" si="7"/>
        <v>123325.04</v>
      </c>
      <c r="V62" s="6">
        <f>MIN(H62,I62)*INDEX('2018_commission_structure-Start'!$A$15:$J$18,MATCH($E62,'2018_commission_structure-Start'!$A$15:$A$18,0),MATCH(V$1,'2018_commission_structure-Start'!$A$15:$J$15,0))</f>
        <v>60000</v>
      </c>
      <c r="W62" s="2">
        <f>IF($H62&gt;I62,MIN($H62-I62,J62-I62)*INDEX('2018_commission_structure-Start'!$A$15:$J$18,MATCH($E62,'2018_commission_structure-Start'!$A$15:$A$18,0),MATCH(W$1,'2018_commission_structure-Start'!$A$15:$J$15,0)),0)</f>
        <v>21250</v>
      </c>
      <c r="X62" s="2">
        <f>IF($H62&gt;J62,MIN($H62-J62,K62-J62)*INDEX('2018_commission_structure-Start'!$A$15:$J$18,MATCH($E62,'2018_commission_structure-Start'!$A$15:$A$18,0),MATCH(X$1,'2018_commission_structure-Start'!$A$15:$J$15,0)),0)</f>
        <v>14985.6</v>
      </c>
      <c r="Y62" s="2">
        <f>IF($H62&gt;K62,MIN($H62-K62,L62-K62)*INDEX('2018_commission_structure-Start'!$A$15:$J$18,MATCH($E62,'2018_commission_structure-Start'!$A$15:$A$18,0),MATCH(Y$1,'2018_commission_structure-Start'!$A$15:$J$15,0)),0)</f>
        <v>0</v>
      </c>
      <c r="Z62" s="2">
        <f>IF(H62&gt;L62,(H62-L62)*INDEX('2018_commission_structure-Start'!$A$21:$I$24,MATCH($E62,'2018_commission_structure-Start'!$A$21:$A$24,0),MATCH(Z$1,'2018_commission_structure-Start'!$A$21:$I$21,0)),0)</f>
        <v>0</v>
      </c>
      <c r="AA62" s="6">
        <f t="shared" si="8"/>
        <v>96235.6</v>
      </c>
      <c r="AB62" s="6">
        <f t="shared" si="9"/>
        <v>137323.6</v>
      </c>
    </row>
    <row r="63" spans="1:28" x14ac:dyDescent="0.3">
      <c r="A63" t="str">
        <f t="shared" si="0"/>
        <v>Rochella Galland</v>
      </c>
      <c r="B63">
        <v>7367438190</v>
      </c>
      <c r="C63" t="s">
        <v>129</v>
      </c>
      <c r="D63" t="s">
        <v>130</v>
      </c>
      <c r="E63" t="s">
        <v>7</v>
      </c>
      <c r="F63">
        <v>47043</v>
      </c>
      <c r="G63">
        <f>COUNTIF(deals_closed!D:D,B63)</f>
        <v>24</v>
      </c>
      <c r="H63" s="2">
        <f>SUMIF(deals_closed!D:D,B63,deals_closed!C:C)</f>
        <v>758395</v>
      </c>
      <c r="I63" s="2">
        <f>VLOOKUP(E63,'2018_commission_structure-Start'!$A$22:$I$24,9,FALSE)</f>
        <v>500000</v>
      </c>
      <c r="J63" s="2">
        <f t="shared" si="1"/>
        <v>625000</v>
      </c>
      <c r="K63" s="2">
        <f t="shared" si="2"/>
        <v>750000</v>
      </c>
      <c r="L63" s="2">
        <f t="shared" si="3"/>
        <v>1000000</v>
      </c>
      <c r="M63" s="12">
        <f t="shared" si="4"/>
        <v>1.5167900000000001</v>
      </c>
      <c r="N63" t="str">
        <f t="shared" si="5"/>
        <v>150-200%</v>
      </c>
      <c r="O63" s="6">
        <f>MIN(H63,I63)*INDEX('2018_commission_structure-Start'!$A$21:$I$24,MATCH($E63,'2018_commission_structure-Start'!$A$21:$A$24,0),MATCH(O$1,'2018_commission_structure-Start'!$A$21:$I$21,0))</f>
        <v>50000</v>
      </c>
      <c r="P63" s="2">
        <f>IF(H63&gt;I63,MIN(H63-I63,J63-I63)*INDEX('2018_commission_structure-Start'!$A$21:$I$24,MATCH($E63,'2018_commission_structure-Start'!$A$21:$A$24,0), MATCH(P$1,'2018_commission_structure-Start'!$A$21:$I$21,0)),0)</f>
        <v>18750</v>
      </c>
      <c r="Q63" s="2">
        <f>IF($H63&gt;J63,MIN($H63-J63,K63-J63)*INDEX('2018_commission_structure-Start'!$A$21:$I$24,MATCH($E63,'2018_commission_structure-Start'!$A$21:$A$24,0), MATCH(Q$1,'2018_commission_structure-Start'!$A$21:$I$21,0)),0)</f>
        <v>22500</v>
      </c>
      <c r="R63" s="2">
        <f>IF($H63&gt;K63,MIN($H63-K63,L63-K63)*INDEX('2018_commission_structure-Start'!$A$21:$I$24,MATCH($E63,'2018_commission_structure-Start'!$A$21:$A$24,0), MATCH(R$1,'2018_commission_structure-Start'!$A$21:$I$21,0)),0)</f>
        <v>1846.9</v>
      </c>
      <c r="S63" s="2">
        <f>IF(H63&gt;L63,(H63-L63)*INDEX('2018_commission_structure-Start'!$A$21:$I$24,MATCH($E63,'2018_commission_structure-Start'!$A$21:$A$24,0),MATCH(S$1,'2018_commission_structure-Start'!$A$21:$I$21,0)),0)</f>
        <v>0</v>
      </c>
      <c r="T63" s="6">
        <f t="shared" si="6"/>
        <v>93096.9</v>
      </c>
      <c r="U63" s="6">
        <f t="shared" si="7"/>
        <v>140139.9</v>
      </c>
      <c r="V63" s="6">
        <f>MIN(H63,I63)*INDEX('2018_commission_structure-Start'!$A$15:$J$18,MATCH($E63,'2018_commission_structure-Start'!$A$15:$A$18,0),MATCH(V$1,'2018_commission_structure-Start'!$A$15:$J$15,0))</f>
        <v>60000</v>
      </c>
      <c r="W63" s="2">
        <f>IF($H63&gt;I63,MIN($H63-I63,J63-I63)*INDEX('2018_commission_structure-Start'!$A$15:$J$18,MATCH($E63,'2018_commission_structure-Start'!$A$15:$A$18,0),MATCH(W$1,'2018_commission_structure-Start'!$A$15:$J$15,0)),0)</f>
        <v>21250</v>
      </c>
      <c r="X63" s="2">
        <f>IF($H63&gt;J63,MIN($H63-J63,K63-J63)*INDEX('2018_commission_structure-Start'!$A$15:$J$18,MATCH($E63,'2018_commission_structure-Start'!$A$15:$A$18,0),MATCH(X$1,'2018_commission_structure-Start'!$A$15:$J$15,0)),0)</f>
        <v>25000</v>
      </c>
      <c r="Y63" s="2">
        <f>IF($H63&gt;K63,MIN($H63-K63,L63-K63)*INDEX('2018_commission_structure-Start'!$A$15:$J$18,MATCH($E63,'2018_commission_structure-Start'!$A$15:$A$18,0),MATCH(Y$1,'2018_commission_structure-Start'!$A$15:$J$15,0)),0)</f>
        <v>1846.9</v>
      </c>
      <c r="Z63" s="2">
        <f>IF(H63&gt;L63,(H63-L63)*INDEX('2018_commission_structure-Start'!$A$21:$I$24,MATCH($E63,'2018_commission_structure-Start'!$A$21:$A$24,0),MATCH(Z$1,'2018_commission_structure-Start'!$A$21:$I$21,0)),0)</f>
        <v>0</v>
      </c>
      <c r="AA63" s="6">
        <f t="shared" si="8"/>
        <v>108096.9</v>
      </c>
      <c r="AB63" s="6">
        <f t="shared" si="9"/>
        <v>155139.9</v>
      </c>
    </row>
    <row r="64" spans="1:28" x14ac:dyDescent="0.3">
      <c r="A64" t="str">
        <f t="shared" si="0"/>
        <v>Timmie Howis</v>
      </c>
      <c r="B64">
        <v>9624054975</v>
      </c>
      <c r="C64" t="s">
        <v>131</v>
      </c>
      <c r="D64" t="s">
        <v>132</v>
      </c>
      <c r="E64" t="s">
        <v>29</v>
      </c>
      <c r="F64">
        <v>73192</v>
      </c>
      <c r="G64">
        <f>COUNTIF(deals_closed!D:D,B64)</f>
        <v>24</v>
      </c>
      <c r="H64" s="2">
        <f>SUMIF(deals_closed!D:D,B64,deals_closed!C:C)</f>
        <v>911285</v>
      </c>
      <c r="I64" s="2">
        <f>VLOOKUP(E64,'2018_commission_structure-Start'!$A$22:$I$24,9,FALSE)</f>
        <v>600000</v>
      </c>
      <c r="J64" s="2">
        <f t="shared" si="1"/>
        <v>750000</v>
      </c>
      <c r="K64" s="2">
        <f t="shared" si="2"/>
        <v>900000</v>
      </c>
      <c r="L64" s="2">
        <f t="shared" si="3"/>
        <v>1200000</v>
      </c>
      <c r="M64" s="12">
        <f t="shared" si="4"/>
        <v>1.5188083333333333</v>
      </c>
      <c r="N64" t="str">
        <f t="shared" si="5"/>
        <v>150-200%</v>
      </c>
      <c r="O64" s="6">
        <f>MIN(H64,I64)*INDEX('2018_commission_structure-Start'!$A$21:$I$24,MATCH($E64,'2018_commission_structure-Start'!$A$21:$A$24,0),MATCH(O$1,'2018_commission_structure-Start'!$A$21:$I$21,0))</f>
        <v>78000</v>
      </c>
      <c r="P64" s="2">
        <f>IF(H64&gt;I64,MIN(H64-I64,J64-I64)*INDEX('2018_commission_structure-Start'!$A$21:$I$24,MATCH($E64,'2018_commission_structure-Start'!$A$21:$A$24,0), MATCH(P$1,'2018_commission_structure-Start'!$A$21:$I$21,0)),0)</f>
        <v>25500.000000000004</v>
      </c>
      <c r="Q64" s="2">
        <f>IF($H64&gt;J64,MIN($H64-J64,K64-J64)*INDEX('2018_commission_structure-Start'!$A$21:$I$24,MATCH($E64,'2018_commission_structure-Start'!$A$21:$A$24,0), MATCH(Q$1,'2018_commission_structure-Start'!$A$21:$I$21,0)),0)</f>
        <v>31500</v>
      </c>
      <c r="R64" s="2">
        <f>IF($H64&gt;K64,MIN($H64-K64,L64-K64)*INDEX('2018_commission_structure-Start'!$A$21:$I$24,MATCH($E64,'2018_commission_structure-Start'!$A$21:$A$24,0), MATCH(R$1,'2018_commission_structure-Start'!$A$21:$I$21,0)),0)</f>
        <v>2934.1</v>
      </c>
      <c r="S64" s="2">
        <f>IF(H64&gt;L64,(H64-L64)*INDEX('2018_commission_structure-Start'!$A$21:$I$24,MATCH($E64,'2018_commission_structure-Start'!$A$21:$A$24,0),MATCH(S$1,'2018_commission_structure-Start'!$A$21:$I$21,0)),0)</f>
        <v>0</v>
      </c>
      <c r="T64" s="6">
        <f t="shared" si="6"/>
        <v>137934.1</v>
      </c>
      <c r="U64" s="6">
        <f t="shared" si="7"/>
        <v>211126.1</v>
      </c>
      <c r="V64" s="6">
        <f>MIN(H64,I64)*INDEX('2018_commission_structure-Start'!$A$15:$J$18,MATCH($E64,'2018_commission_structure-Start'!$A$15:$A$18,0),MATCH(V$1,'2018_commission_structure-Start'!$A$15:$J$15,0))</f>
        <v>90000</v>
      </c>
      <c r="W64" s="2">
        <f>IF($H64&gt;I64,MIN($H64-I64,J64-I64)*INDEX('2018_commission_structure-Start'!$A$15:$J$18,MATCH($E64,'2018_commission_structure-Start'!$A$15:$A$18,0),MATCH(W$1,'2018_commission_structure-Start'!$A$15:$J$15,0)),0)</f>
        <v>27000</v>
      </c>
      <c r="X64" s="2">
        <f>IF($H64&gt;J64,MIN($H64-J64,K64-J64)*INDEX('2018_commission_structure-Start'!$A$15:$J$18,MATCH($E64,'2018_commission_structure-Start'!$A$15:$A$18,0),MATCH(X$1,'2018_commission_structure-Start'!$A$15:$J$15,0)),0)</f>
        <v>37500</v>
      </c>
      <c r="Y64" s="2">
        <f>IF($H64&gt;K64,MIN($H64-K64,L64-K64)*INDEX('2018_commission_structure-Start'!$A$15:$J$18,MATCH($E64,'2018_commission_structure-Start'!$A$15:$A$18,0),MATCH(Y$1,'2018_commission_structure-Start'!$A$15:$J$15,0)),0)</f>
        <v>3385.5</v>
      </c>
      <c r="Z64" s="2">
        <f>IF(H64&gt;L64,(H64-L64)*INDEX('2018_commission_structure-Start'!$A$21:$I$24,MATCH($E64,'2018_commission_structure-Start'!$A$21:$A$24,0),MATCH(Z$1,'2018_commission_structure-Start'!$A$21:$I$21,0)),0)</f>
        <v>0</v>
      </c>
      <c r="AA64" s="6">
        <f t="shared" si="8"/>
        <v>157885.5</v>
      </c>
      <c r="AB64" s="6">
        <f t="shared" si="9"/>
        <v>231077.5</v>
      </c>
    </row>
    <row r="65" spans="1:28" x14ac:dyDescent="0.3">
      <c r="A65" t="str">
        <f t="shared" si="0"/>
        <v>Yolanthe Ingrey</v>
      </c>
      <c r="B65">
        <v>6084639828</v>
      </c>
      <c r="C65" t="s">
        <v>133</v>
      </c>
      <c r="D65" t="s">
        <v>134</v>
      </c>
      <c r="E65" t="s">
        <v>29</v>
      </c>
      <c r="F65">
        <v>67908</v>
      </c>
      <c r="G65">
        <f>COUNTIF(deals_closed!D:D,B65)</f>
        <v>24</v>
      </c>
      <c r="H65" s="2">
        <f>SUMIF(deals_closed!D:D,B65,deals_closed!C:C)</f>
        <v>866306</v>
      </c>
      <c r="I65" s="2">
        <f>VLOOKUP(E65,'2018_commission_structure-Start'!$A$22:$I$24,9,FALSE)</f>
        <v>600000</v>
      </c>
      <c r="J65" s="2">
        <f t="shared" si="1"/>
        <v>750000</v>
      </c>
      <c r="K65" s="2">
        <f t="shared" si="2"/>
        <v>900000</v>
      </c>
      <c r="L65" s="2">
        <f t="shared" si="3"/>
        <v>1200000</v>
      </c>
      <c r="M65" s="12">
        <f t="shared" si="4"/>
        <v>1.4438433333333334</v>
      </c>
      <c r="N65" t="str">
        <f t="shared" si="5"/>
        <v>125-150%</v>
      </c>
      <c r="O65" s="6">
        <f>MIN(H65,I65)*INDEX('2018_commission_structure-Start'!$A$21:$I$24,MATCH($E65,'2018_commission_structure-Start'!$A$21:$A$24,0),MATCH(O$1,'2018_commission_structure-Start'!$A$21:$I$21,0))</f>
        <v>78000</v>
      </c>
      <c r="P65" s="2">
        <f>IF(H65&gt;I65,MIN(H65-I65,J65-I65)*INDEX('2018_commission_structure-Start'!$A$21:$I$24,MATCH($E65,'2018_commission_structure-Start'!$A$21:$A$24,0), MATCH(P$1,'2018_commission_structure-Start'!$A$21:$I$21,0)),0)</f>
        <v>25500.000000000004</v>
      </c>
      <c r="Q65" s="2">
        <f>IF($H65&gt;J65,MIN($H65-J65,K65-J65)*INDEX('2018_commission_structure-Start'!$A$21:$I$24,MATCH($E65,'2018_commission_structure-Start'!$A$21:$A$24,0), MATCH(Q$1,'2018_commission_structure-Start'!$A$21:$I$21,0)),0)</f>
        <v>24424.26</v>
      </c>
      <c r="R65" s="2">
        <f>IF($H65&gt;K65,MIN($H65-K65,L65-K65)*INDEX('2018_commission_structure-Start'!$A$21:$I$24,MATCH($E65,'2018_commission_structure-Start'!$A$21:$A$24,0), MATCH(R$1,'2018_commission_structure-Start'!$A$21:$I$21,0)),0)</f>
        <v>0</v>
      </c>
      <c r="S65" s="2">
        <f>IF(H65&gt;L65,(H65-L65)*INDEX('2018_commission_structure-Start'!$A$21:$I$24,MATCH($E65,'2018_commission_structure-Start'!$A$21:$A$24,0),MATCH(S$1,'2018_commission_structure-Start'!$A$21:$I$21,0)),0)</f>
        <v>0</v>
      </c>
      <c r="T65" s="6">
        <f t="shared" si="6"/>
        <v>127924.26</v>
      </c>
      <c r="U65" s="6">
        <f t="shared" si="7"/>
        <v>195832.26</v>
      </c>
      <c r="V65" s="6">
        <f>MIN(H65,I65)*INDEX('2018_commission_structure-Start'!$A$15:$J$18,MATCH($E65,'2018_commission_structure-Start'!$A$15:$A$18,0),MATCH(V$1,'2018_commission_structure-Start'!$A$15:$J$15,0))</f>
        <v>90000</v>
      </c>
      <c r="W65" s="2">
        <f>IF($H65&gt;I65,MIN($H65-I65,J65-I65)*INDEX('2018_commission_structure-Start'!$A$15:$J$18,MATCH($E65,'2018_commission_structure-Start'!$A$15:$A$18,0),MATCH(W$1,'2018_commission_structure-Start'!$A$15:$J$15,0)),0)</f>
        <v>27000</v>
      </c>
      <c r="X65" s="2">
        <f>IF($H65&gt;J65,MIN($H65-J65,K65-J65)*INDEX('2018_commission_structure-Start'!$A$15:$J$18,MATCH($E65,'2018_commission_structure-Start'!$A$15:$A$18,0),MATCH(X$1,'2018_commission_structure-Start'!$A$15:$J$15,0)),0)</f>
        <v>29076.5</v>
      </c>
      <c r="Y65" s="2">
        <f>IF($H65&gt;K65,MIN($H65-K65,L65-K65)*INDEX('2018_commission_structure-Start'!$A$15:$J$18,MATCH($E65,'2018_commission_structure-Start'!$A$15:$A$18,0),MATCH(Y$1,'2018_commission_structure-Start'!$A$15:$J$15,0)),0)</f>
        <v>0</v>
      </c>
      <c r="Z65" s="2">
        <f>IF(H65&gt;L65,(H65-L65)*INDEX('2018_commission_structure-Start'!$A$21:$I$24,MATCH($E65,'2018_commission_structure-Start'!$A$21:$A$24,0),MATCH(Z$1,'2018_commission_structure-Start'!$A$21:$I$21,0)),0)</f>
        <v>0</v>
      </c>
      <c r="AA65" s="6">
        <f t="shared" si="8"/>
        <v>146076.5</v>
      </c>
      <c r="AB65" s="6">
        <f t="shared" si="9"/>
        <v>213984.5</v>
      </c>
    </row>
    <row r="66" spans="1:28" x14ac:dyDescent="0.3">
      <c r="A66" t="str">
        <f t="shared" ref="A66:A129" si="10">C66&amp;" "&amp;D66</f>
        <v>Beatrice Watkin</v>
      </c>
      <c r="B66">
        <v>2547511673</v>
      </c>
      <c r="C66" t="s">
        <v>135</v>
      </c>
      <c r="D66" t="s">
        <v>136</v>
      </c>
      <c r="E66" t="s">
        <v>29</v>
      </c>
      <c r="F66">
        <v>71416</v>
      </c>
      <c r="G66">
        <f>COUNTIF(deals_closed!D:D,B66)</f>
        <v>14</v>
      </c>
      <c r="H66" s="2">
        <f>SUMIF(deals_closed!D:D,B66,deals_closed!C:C)</f>
        <v>492390</v>
      </c>
      <c r="I66" s="2">
        <f>VLOOKUP(E66,'2018_commission_structure-Start'!$A$22:$I$24,9,FALSE)</f>
        <v>600000</v>
      </c>
      <c r="J66" s="2">
        <f t="shared" si="1"/>
        <v>750000</v>
      </c>
      <c r="K66" s="2">
        <f t="shared" si="2"/>
        <v>900000</v>
      </c>
      <c r="L66" s="2">
        <f t="shared" si="3"/>
        <v>1200000</v>
      </c>
      <c r="M66" s="12">
        <f t="shared" si="4"/>
        <v>0.82064999999999999</v>
      </c>
      <c r="N66" t="str">
        <f t="shared" si="5"/>
        <v>0-100%</v>
      </c>
      <c r="O66" s="6">
        <f>MIN(H66,I66)*INDEX('2018_commission_structure-Start'!$A$21:$I$24,MATCH($E66,'2018_commission_structure-Start'!$A$21:$A$24,0),MATCH(O$1,'2018_commission_structure-Start'!$A$21:$I$21,0))</f>
        <v>64010.700000000004</v>
      </c>
      <c r="P66" s="2">
        <f>IF(H66&gt;I66,MIN(H66-I66,J66-I66)*INDEX('2018_commission_structure-Start'!$A$21:$I$24,MATCH($E66,'2018_commission_structure-Start'!$A$21:$A$24,0), MATCH(P$1,'2018_commission_structure-Start'!$A$21:$I$21,0)),0)</f>
        <v>0</v>
      </c>
      <c r="Q66" s="2">
        <f>IF($H66&gt;J66,MIN($H66-J66,K66-J66)*INDEX('2018_commission_structure-Start'!$A$21:$I$24,MATCH($E66,'2018_commission_structure-Start'!$A$21:$A$24,0), MATCH(Q$1,'2018_commission_structure-Start'!$A$21:$I$21,0)),0)</f>
        <v>0</v>
      </c>
      <c r="R66" s="2">
        <f>IF($H66&gt;K66,MIN($H66-K66,L66-K66)*INDEX('2018_commission_structure-Start'!$A$21:$I$24,MATCH($E66,'2018_commission_structure-Start'!$A$21:$A$24,0), MATCH(R$1,'2018_commission_structure-Start'!$A$21:$I$21,0)),0)</f>
        <v>0</v>
      </c>
      <c r="S66" s="2">
        <f>IF(H66&gt;L66,(H66-L66)*INDEX('2018_commission_structure-Start'!$A$21:$I$24,MATCH($E66,'2018_commission_structure-Start'!$A$21:$A$24,0),MATCH(S$1,'2018_commission_structure-Start'!$A$21:$I$21,0)),0)</f>
        <v>0</v>
      </c>
      <c r="T66" s="6">
        <f t="shared" si="6"/>
        <v>64010.700000000004</v>
      </c>
      <c r="U66" s="6">
        <f t="shared" si="7"/>
        <v>135426.70000000001</v>
      </c>
      <c r="V66" s="6">
        <f>MIN(H66,I66)*INDEX('2018_commission_structure-Start'!$A$15:$J$18,MATCH($E66,'2018_commission_structure-Start'!$A$15:$A$18,0),MATCH(V$1,'2018_commission_structure-Start'!$A$15:$J$15,0))</f>
        <v>73858.5</v>
      </c>
      <c r="W66" s="2">
        <f>IF($H66&gt;I66,MIN($H66-I66,J66-I66)*INDEX('2018_commission_structure-Start'!$A$15:$J$18,MATCH($E66,'2018_commission_structure-Start'!$A$15:$A$18,0),MATCH(W$1,'2018_commission_structure-Start'!$A$15:$J$15,0)),0)</f>
        <v>0</v>
      </c>
      <c r="X66" s="2">
        <f>IF($H66&gt;J66,MIN($H66-J66,K66-J66)*INDEX('2018_commission_structure-Start'!$A$15:$J$18,MATCH($E66,'2018_commission_structure-Start'!$A$15:$A$18,0),MATCH(X$1,'2018_commission_structure-Start'!$A$15:$J$15,0)),0)</f>
        <v>0</v>
      </c>
      <c r="Y66" s="2">
        <f>IF($H66&gt;K66,MIN($H66-K66,L66-K66)*INDEX('2018_commission_structure-Start'!$A$15:$J$18,MATCH($E66,'2018_commission_structure-Start'!$A$15:$A$18,0),MATCH(Y$1,'2018_commission_structure-Start'!$A$15:$J$15,0)),0)</f>
        <v>0</v>
      </c>
      <c r="Z66" s="2">
        <f>IF(H66&gt;L66,(H66-L66)*INDEX('2018_commission_structure-Start'!$A$21:$I$24,MATCH($E66,'2018_commission_structure-Start'!$A$21:$A$24,0),MATCH(Z$1,'2018_commission_structure-Start'!$A$21:$I$21,0)),0)</f>
        <v>0</v>
      </c>
      <c r="AA66" s="6">
        <f t="shared" si="8"/>
        <v>73858.5</v>
      </c>
      <c r="AB66" s="6">
        <f t="shared" si="9"/>
        <v>145274.5</v>
      </c>
    </row>
    <row r="67" spans="1:28" x14ac:dyDescent="0.3">
      <c r="A67" t="str">
        <f t="shared" si="10"/>
        <v>Jaquenetta Gorelli</v>
      </c>
      <c r="B67">
        <v>7033916019</v>
      </c>
      <c r="C67" t="s">
        <v>137</v>
      </c>
      <c r="D67" t="s">
        <v>138</v>
      </c>
      <c r="E67" t="s">
        <v>29</v>
      </c>
      <c r="F67">
        <v>57801</v>
      </c>
      <c r="G67">
        <f>COUNTIF(deals_closed!D:D,B67)</f>
        <v>9</v>
      </c>
      <c r="H67" s="2">
        <f>SUMIF(deals_closed!D:D,B67,deals_closed!C:C)</f>
        <v>277209</v>
      </c>
      <c r="I67" s="2">
        <f>VLOOKUP(E67,'2018_commission_structure-Start'!$A$22:$I$24,9,FALSE)</f>
        <v>600000</v>
      </c>
      <c r="J67" s="2">
        <f t="shared" ref="J67:J130" si="11">I67*1.25</f>
        <v>750000</v>
      </c>
      <c r="K67" s="2">
        <f t="shared" ref="K67:K130" si="12">I67*1.5</f>
        <v>900000</v>
      </c>
      <c r="L67" s="2">
        <f t="shared" ref="L67:L130" si="13">I67*2</f>
        <v>1200000</v>
      </c>
      <c r="M67" s="12">
        <f t="shared" ref="M67:M130" si="14">H67/I67</f>
        <v>0.46201500000000001</v>
      </c>
      <c r="N67" t="str">
        <f t="shared" ref="N67:N130" si="15">IF(M67&lt;=1, "0-100%", IF(M67&lt;=1.25, "100-125%", IF(M67&lt;=1.5, "125-150%", IF(M67&lt;=2, "150-200%", "&gt;200%"))))</f>
        <v>0-100%</v>
      </c>
      <c r="O67" s="6">
        <f>MIN(H67,I67)*INDEX('2018_commission_structure-Start'!$A$21:$I$24,MATCH($E67,'2018_commission_structure-Start'!$A$21:$A$24,0),MATCH(O$1,'2018_commission_structure-Start'!$A$21:$I$21,0))</f>
        <v>36037.17</v>
      </c>
      <c r="P67" s="2">
        <f>IF(H67&gt;I67,MIN(H67-I67,J67-I67)*INDEX('2018_commission_structure-Start'!$A$21:$I$24,MATCH($E67,'2018_commission_structure-Start'!$A$21:$A$24,0), MATCH(P$1,'2018_commission_structure-Start'!$A$21:$I$21,0)),0)</f>
        <v>0</v>
      </c>
      <c r="Q67" s="2">
        <f>IF($H67&gt;J67,MIN($H67-J67,K67-J67)*INDEX('2018_commission_structure-Start'!$A$21:$I$24,MATCH($E67,'2018_commission_structure-Start'!$A$21:$A$24,0), MATCH(Q$1,'2018_commission_structure-Start'!$A$21:$I$21,0)),0)</f>
        <v>0</v>
      </c>
      <c r="R67" s="2">
        <f>IF($H67&gt;K67,MIN($H67-K67,L67-K67)*INDEX('2018_commission_structure-Start'!$A$21:$I$24,MATCH($E67,'2018_commission_structure-Start'!$A$21:$A$24,0), MATCH(R$1,'2018_commission_structure-Start'!$A$21:$I$21,0)),0)</f>
        <v>0</v>
      </c>
      <c r="S67" s="2">
        <f>IF(H67&gt;L67,(H67-L67)*INDEX('2018_commission_structure-Start'!$A$21:$I$24,MATCH($E67,'2018_commission_structure-Start'!$A$21:$A$24,0),MATCH(S$1,'2018_commission_structure-Start'!$A$21:$I$21,0)),0)</f>
        <v>0</v>
      </c>
      <c r="T67" s="6">
        <f t="shared" ref="T67:T130" si="16">SUM(O67:S67)</f>
        <v>36037.17</v>
      </c>
      <c r="U67" s="6">
        <f t="shared" ref="U67:U130" si="17">T67+F67</f>
        <v>93838.17</v>
      </c>
      <c r="V67" s="6">
        <f>MIN(H67,I67)*INDEX('2018_commission_structure-Start'!$A$15:$J$18,MATCH($E67,'2018_commission_structure-Start'!$A$15:$A$18,0),MATCH(V$1,'2018_commission_structure-Start'!$A$15:$J$15,0))</f>
        <v>41581.35</v>
      </c>
      <c r="W67" s="2">
        <f>IF($H67&gt;I67,MIN($H67-I67,J67-I67)*INDEX('2018_commission_structure-Start'!$A$15:$J$18,MATCH($E67,'2018_commission_structure-Start'!$A$15:$A$18,0),MATCH(W$1,'2018_commission_structure-Start'!$A$15:$J$15,0)),0)</f>
        <v>0</v>
      </c>
      <c r="X67" s="2">
        <f>IF($H67&gt;J67,MIN($H67-J67,K67-J67)*INDEX('2018_commission_structure-Start'!$A$15:$J$18,MATCH($E67,'2018_commission_structure-Start'!$A$15:$A$18,0),MATCH(X$1,'2018_commission_structure-Start'!$A$15:$J$15,0)),0)</f>
        <v>0</v>
      </c>
      <c r="Y67" s="2">
        <f>IF($H67&gt;K67,MIN($H67-K67,L67-K67)*INDEX('2018_commission_structure-Start'!$A$15:$J$18,MATCH($E67,'2018_commission_structure-Start'!$A$15:$A$18,0),MATCH(Y$1,'2018_commission_structure-Start'!$A$15:$J$15,0)),0)</f>
        <v>0</v>
      </c>
      <c r="Z67" s="2">
        <f>IF(H67&gt;L67,(H67-L67)*INDEX('2018_commission_structure-Start'!$A$21:$I$24,MATCH($E67,'2018_commission_structure-Start'!$A$21:$A$24,0),MATCH(Z$1,'2018_commission_structure-Start'!$A$21:$I$21,0)),0)</f>
        <v>0</v>
      </c>
      <c r="AA67" s="6">
        <f t="shared" ref="AA67:AA130" si="18">SUM(V67:Z67)</f>
        <v>41581.35</v>
      </c>
      <c r="AB67" s="6">
        <f t="shared" ref="AB67:AB130" si="19">AA67+F67</f>
        <v>99382.35</v>
      </c>
    </row>
    <row r="68" spans="1:28" x14ac:dyDescent="0.3">
      <c r="A68" t="str">
        <f t="shared" si="10"/>
        <v>Titus Murray</v>
      </c>
      <c r="B68">
        <v>7160109333</v>
      </c>
      <c r="C68" t="s">
        <v>139</v>
      </c>
      <c r="D68" t="s">
        <v>140</v>
      </c>
      <c r="E68" t="s">
        <v>10</v>
      </c>
      <c r="F68">
        <v>116881</v>
      </c>
      <c r="G68">
        <f>COUNTIF(deals_closed!D:D,B68)</f>
        <v>25</v>
      </c>
      <c r="H68" s="2">
        <f>SUMIF(deals_closed!D:D,B68,deals_closed!C:C)</f>
        <v>825812</v>
      </c>
      <c r="I68" s="2">
        <f>VLOOKUP(E68,'2018_commission_structure-Start'!$A$22:$I$24,9,FALSE)</f>
        <v>750000</v>
      </c>
      <c r="J68" s="2">
        <f t="shared" si="11"/>
        <v>937500</v>
      </c>
      <c r="K68" s="2">
        <f t="shared" si="12"/>
        <v>1125000</v>
      </c>
      <c r="L68" s="2">
        <f t="shared" si="13"/>
        <v>1500000</v>
      </c>
      <c r="M68" s="12">
        <f t="shared" si="14"/>
        <v>1.1010826666666667</v>
      </c>
      <c r="N68" t="str">
        <f t="shared" si="15"/>
        <v>100-125%</v>
      </c>
      <c r="O68" s="6">
        <f>MIN(H68,I68)*INDEX('2018_commission_structure-Start'!$A$21:$I$24,MATCH($E68,'2018_commission_structure-Start'!$A$21:$A$24,0),MATCH(O$1,'2018_commission_structure-Start'!$A$21:$I$21,0))</f>
        <v>112500</v>
      </c>
      <c r="P68" s="2">
        <f>IF(H68&gt;I68,MIN(H68-I68,J68-I68)*INDEX('2018_commission_structure-Start'!$A$21:$I$24,MATCH($E68,'2018_commission_structure-Start'!$A$21:$A$24,0), MATCH(P$1,'2018_commission_structure-Start'!$A$21:$I$21,0)),0)</f>
        <v>14404.28</v>
      </c>
      <c r="Q68" s="2">
        <f>IF($H68&gt;J68,MIN($H68-J68,K68-J68)*INDEX('2018_commission_structure-Start'!$A$21:$I$24,MATCH($E68,'2018_commission_structure-Start'!$A$21:$A$24,0), MATCH(Q$1,'2018_commission_structure-Start'!$A$21:$I$21,0)),0)</f>
        <v>0</v>
      </c>
      <c r="R68" s="2">
        <f>IF($H68&gt;K68,MIN($H68-K68,L68-K68)*INDEX('2018_commission_structure-Start'!$A$21:$I$24,MATCH($E68,'2018_commission_structure-Start'!$A$21:$A$24,0), MATCH(R$1,'2018_commission_structure-Start'!$A$21:$I$21,0)),0)</f>
        <v>0</v>
      </c>
      <c r="S68" s="2">
        <f>IF(H68&gt;L68,(H68-L68)*INDEX('2018_commission_structure-Start'!$A$21:$I$24,MATCH($E68,'2018_commission_structure-Start'!$A$21:$A$24,0),MATCH(S$1,'2018_commission_structure-Start'!$A$21:$I$21,0)),0)</f>
        <v>0</v>
      </c>
      <c r="T68" s="6">
        <f t="shared" si="16"/>
        <v>126904.28</v>
      </c>
      <c r="U68" s="6">
        <f t="shared" si="17"/>
        <v>243785.28</v>
      </c>
      <c r="V68" s="6">
        <f>MIN(H68,I68)*INDEX('2018_commission_structure-Start'!$A$15:$J$18,MATCH($E68,'2018_commission_structure-Start'!$A$15:$A$18,0),MATCH(V$1,'2018_commission_structure-Start'!$A$15:$J$15,0))</f>
        <v>112500</v>
      </c>
      <c r="W68" s="2">
        <f>IF($H68&gt;I68,MIN($H68-I68,J68-I68)*INDEX('2018_commission_structure-Start'!$A$15:$J$18,MATCH($E68,'2018_commission_structure-Start'!$A$15:$A$18,0),MATCH(W$1,'2018_commission_structure-Start'!$A$15:$J$15,0)),0)</f>
        <v>16678.64</v>
      </c>
      <c r="X68" s="2">
        <f>IF($H68&gt;J68,MIN($H68-J68,K68-J68)*INDEX('2018_commission_structure-Start'!$A$15:$J$18,MATCH($E68,'2018_commission_structure-Start'!$A$15:$A$18,0),MATCH(X$1,'2018_commission_structure-Start'!$A$15:$J$15,0)),0)</f>
        <v>0</v>
      </c>
      <c r="Y68" s="2">
        <f>IF($H68&gt;K68,MIN($H68-K68,L68-K68)*INDEX('2018_commission_structure-Start'!$A$15:$J$18,MATCH($E68,'2018_commission_structure-Start'!$A$15:$A$18,0),MATCH(Y$1,'2018_commission_structure-Start'!$A$15:$J$15,0)),0)</f>
        <v>0</v>
      </c>
      <c r="Z68" s="2">
        <f>IF(H68&gt;L68,(H68-L68)*INDEX('2018_commission_structure-Start'!$A$21:$I$24,MATCH($E68,'2018_commission_structure-Start'!$A$21:$A$24,0),MATCH(Z$1,'2018_commission_structure-Start'!$A$21:$I$21,0)),0)</f>
        <v>0</v>
      </c>
      <c r="AA68" s="6">
        <f t="shared" si="18"/>
        <v>129178.64</v>
      </c>
      <c r="AB68" s="6">
        <f t="shared" si="19"/>
        <v>246059.64</v>
      </c>
    </row>
    <row r="69" spans="1:28" x14ac:dyDescent="0.3">
      <c r="A69" t="str">
        <f t="shared" si="10"/>
        <v>Konstance Iacovelli</v>
      </c>
      <c r="B69">
        <v>6852060985</v>
      </c>
      <c r="C69" t="s">
        <v>141</v>
      </c>
      <c r="D69" t="s">
        <v>142</v>
      </c>
      <c r="E69" t="s">
        <v>29</v>
      </c>
      <c r="F69">
        <v>59859</v>
      </c>
      <c r="G69">
        <f>COUNTIF(deals_closed!D:D,B69)</f>
        <v>17</v>
      </c>
      <c r="H69" s="2">
        <f>SUMIF(deals_closed!D:D,B69,deals_closed!C:C)</f>
        <v>623497</v>
      </c>
      <c r="I69" s="2">
        <f>VLOOKUP(E69,'2018_commission_structure-Start'!$A$22:$I$24,9,FALSE)</f>
        <v>600000</v>
      </c>
      <c r="J69" s="2">
        <f t="shared" si="11"/>
        <v>750000</v>
      </c>
      <c r="K69" s="2">
        <f t="shared" si="12"/>
        <v>900000</v>
      </c>
      <c r="L69" s="2">
        <f t="shared" si="13"/>
        <v>1200000</v>
      </c>
      <c r="M69" s="12">
        <f t="shared" si="14"/>
        <v>1.0391616666666668</v>
      </c>
      <c r="N69" t="str">
        <f t="shared" si="15"/>
        <v>100-125%</v>
      </c>
      <c r="O69" s="6">
        <f>MIN(H69,I69)*INDEX('2018_commission_structure-Start'!$A$21:$I$24,MATCH($E69,'2018_commission_structure-Start'!$A$21:$A$24,0),MATCH(O$1,'2018_commission_structure-Start'!$A$21:$I$21,0))</f>
        <v>78000</v>
      </c>
      <c r="P69" s="2">
        <f>IF(H69&gt;I69,MIN(H69-I69,J69-I69)*INDEX('2018_commission_structure-Start'!$A$21:$I$24,MATCH($E69,'2018_commission_structure-Start'!$A$21:$A$24,0), MATCH(P$1,'2018_commission_structure-Start'!$A$21:$I$21,0)),0)</f>
        <v>3994.4900000000002</v>
      </c>
      <c r="Q69" s="2">
        <f>IF($H69&gt;J69,MIN($H69-J69,K69-J69)*INDEX('2018_commission_structure-Start'!$A$21:$I$24,MATCH($E69,'2018_commission_structure-Start'!$A$21:$A$24,0), MATCH(Q$1,'2018_commission_structure-Start'!$A$21:$I$21,0)),0)</f>
        <v>0</v>
      </c>
      <c r="R69" s="2">
        <f>IF($H69&gt;K69,MIN($H69-K69,L69-K69)*INDEX('2018_commission_structure-Start'!$A$21:$I$24,MATCH($E69,'2018_commission_structure-Start'!$A$21:$A$24,0), MATCH(R$1,'2018_commission_structure-Start'!$A$21:$I$21,0)),0)</f>
        <v>0</v>
      </c>
      <c r="S69" s="2">
        <f>IF(H69&gt;L69,(H69-L69)*INDEX('2018_commission_structure-Start'!$A$21:$I$24,MATCH($E69,'2018_commission_structure-Start'!$A$21:$A$24,0),MATCH(S$1,'2018_commission_structure-Start'!$A$21:$I$21,0)),0)</f>
        <v>0</v>
      </c>
      <c r="T69" s="6">
        <f t="shared" si="16"/>
        <v>81994.490000000005</v>
      </c>
      <c r="U69" s="6">
        <f t="shared" si="17"/>
        <v>141853.49</v>
      </c>
      <c r="V69" s="6">
        <f>MIN(H69,I69)*INDEX('2018_commission_structure-Start'!$A$15:$J$18,MATCH($E69,'2018_commission_structure-Start'!$A$15:$A$18,0),MATCH(V$1,'2018_commission_structure-Start'!$A$15:$J$15,0))</f>
        <v>90000</v>
      </c>
      <c r="W69" s="2">
        <f>IF($H69&gt;I69,MIN($H69-I69,J69-I69)*INDEX('2018_commission_structure-Start'!$A$15:$J$18,MATCH($E69,'2018_commission_structure-Start'!$A$15:$A$18,0),MATCH(W$1,'2018_commission_structure-Start'!$A$15:$J$15,0)),0)</f>
        <v>4229.46</v>
      </c>
      <c r="X69" s="2">
        <f>IF($H69&gt;J69,MIN($H69-J69,K69-J69)*INDEX('2018_commission_structure-Start'!$A$15:$J$18,MATCH($E69,'2018_commission_structure-Start'!$A$15:$A$18,0),MATCH(X$1,'2018_commission_structure-Start'!$A$15:$J$15,0)),0)</f>
        <v>0</v>
      </c>
      <c r="Y69" s="2">
        <f>IF($H69&gt;K69,MIN($H69-K69,L69-K69)*INDEX('2018_commission_structure-Start'!$A$15:$J$18,MATCH($E69,'2018_commission_structure-Start'!$A$15:$A$18,0),MATCH(Y$1,'2018_commission_structure-Start'!$A$15:$J$15,0)),0)</f>
        <v>0</v>
      </c>
      <c r="Z69" s="2">
        <f>IF(H69&gt;L69,(H69-L69)*INDEX('2018_commission_structure-Start'!$A$21:$I$24,MATCH($E69,'2018_commission_structure-Start'!$A$21:$A$24,0),MATCH(Z$1,'2018_commission_structure-Start'!$A$21:$I$21,0)),0)</f>
        <v>0</v>
      </c>
      <c r="AA69" s="6">
        <f t="shared" si="18"/>
        <v>94229.46</v>
      </c>
      <c r="AB69" s="6">
        <f t="shared" si="19"/>
        <v>154088.46000000002</v>
      </c>
    </row>
    <row r="70" spans="1:28" x14ac:dyDescent="0.3">
      <c r="A70" t="str">
        <f t="shared" si="10"/>
        <v>Culley Bernardotti</v>
      </c>
      <c r="B70">
        <v>3219601650</v>
      </c>
      <c r="C70" t="s">
        <v>143</v>
      </c>
      <c r="D70" t="s">
        <v>144</v>
      </c>
      <c r="E70" t="s">
        <v>29</v>
      </c>
      <c r="F70">
        <v>55807</v>
      </c>
      <c r="G70">
        <f>COUNTIF(deals_closed!D:D,B70)</f>
        <v>28</v>
      </c>
      <c r="H70" s="2">
        <f>SUMIF(deals_closed!D:D,B70,deals_closed!C:C)</f>
        <v>1006770</v>
      </c>
      <c r="I70" s="2">
        <f>VLOOKUP(E70,'2018_commission_structure-Start'!$A$22:$I$24,9,FALSE)</f>
        <v>600000</v>
      </c>
      <c r="J70" s="2">
        <f t="shared" si="11"/>
        <v>750000</v>
      </c>
      <c r="K70" s="2">
        <f t="shared" si="12"/>
        <v>900000</v>
      </c>
      <c r="L70" s="2">
        <f t="shared" si="13"/>
        <v>1200000</v>
      </c>
      <c r="M70" s="12">
        <f t="shared" si="14"/>
        <v>1.6779500000000001</v>
      </c>
      <c r="N70" t="str">
        <f t="shared" si="15"/>
        <v>150-200%</v>
      </c>
      <c r="O70" s="6">
        <f>MIN(H70,I70)*INDEX('2018_commission_structure-Start'!$A$21:$I$24,MATCH($E70,'2018_commission_structure-Start'!$A$21:$A$24,0),MATCH(O$1,'2018_commission_structure-Start'!$A$21:$I$21,0))</f>
        <v>78000</v>
      </c>
      <c r="P70" s="2">
        <f>IF(H70&gt;I70,MIN(H70-I70,J70-I70)*INDEX('2018_commission_structure-Start'!$A$21:$I$24,MATCH($E70,'2018_commission_structure-Start'!$A$21:$A$24,0), MATCH(P$1,'2018_commission_structure-Start'!$A$21:$I$21,0)),0)</f>
        <v>25500.000000000004</v>
      </c>
      <c r="Q70" s="2">
        <f>IF($H70&gt;J70,MIN($H70-J70,K70-J70)*INDEX('2018_commission_structure-Start'!$A$21:$I$24,MATCH($E70,'2018_commission_structure-Start'!$A$21:$A$24,0), MATCH(Q$1,'2018_commission_structure-Start'!$A$21:$I$21,0)),0)</f>
        <v>31500</v>
      </c>
      <c r="R70" s="2">
        <f>IF($H70&gt;K70,MIN($H70-K70,L70-K70)*INDEX('2018_commission_structure-Start'!$A$21:$I$24,MATCH($E70,'2018_commission_structure-Start'!$A$21:$A$24,0), MATCH(R$1,'2018_commission_structure-Start'!$A$21:$I$21,0)),0)</f>
        <v>27760.2</v>
      </c>
      <c r="S70" s="2">
        <f>IF(H70&gt;L70,(H70-L70)*INDEX('2018_commission_structure-Start'!$A$21:$I$24,MATCH($E70,'2018_commission_structure-Start'!$A$21:$A$24,0),MATCH(S$1,'2018_commission_structure-Start'!$A$21:$I$21,0)),0)</f>
        <v>0</v>
      </c>
      <c r="T70" s="6">
        <f t="shared" si="16"/>
        <v>162760.20000000001</v>
      </c>
      <c r="U70" s="6">
        <f t="shared" si="17"/>
        <v>218567.2</v>
      </c>
      <c r="V70" s="6">
        <f>MIN(H70,I70)*INDEX('2018_commission_structure-Start'!$A$15:$J$18,MATCH($E70,'2018_commission_structure-Start'!$A$15:$A$18,0),MATCH(V$1,'2018_commission_structure-Start'!$A$15:$J$15,0))</f>
        <v>90000</v>
      </c>
      <c r="W70" s="2">
        <f>IF($H70&gt;I70,MIN($H70-I70,J70-I70)*INDEX('2018_commission_structure-Start'!$A$15:$J$18,MATCH($E70,'2018_commission_structure-Start'!$A$15:$A$18,0),MATCH(W$1,'2018_commission_structure-Start'!$A$15:$J$15,0)),0)</f>
        <v>27000</v>
      </c>
      <c r="X70" s="2">
        <f>IF($H70&gt;J70,MIN($H70-J70,K70-J70)*INDEX('2018_commission_structure-Start'!$A$15:$J$18,MATCH($E70,'2018_commission_structure-Start'!$A$15:$A$18,0),MATCH(X$1,'2018_commission_structure-Start'!$A$15:$J$15,0)),0)</f>
        <v>37500</v>
      </c>
      <c r="Y70" s="2">
        <f>IF($H70&gt;K70,MIN($H70-K70,L70-K70)*INDEX('2018_commission_structure-Start'!$A$15:$J$18,MATCH($E70,'2018_commission_structure-Start'!$A$15:$A$18,0),MATCH(Y$1,'2018_commission_structure-Start'!$A$15:$J$15,0)),0)</f>
        <v>32031</v>
      </c>
      <c r="Z70" s="2">
        <f>IF(H70&gt;L70,(H70-L70)*INDEX('2018_commission_structure-Start'!$A$21:$I$24,MATCH($E70,'2018_commission_structure-Start'!$A$21:$A$24,0),MATCH(Z$1,'2018_commission_structure-Start'!$A$21:$I$21,0)),0)</f>
        <v>0</v>
      </c>
      <c r="AA70" s="6">
        <f t="shared" si="18"/>
        <v>186531</v>
      </c>
      <c r="AB70" s="6">
        <f t="shared" si="19"/>
        <v>242338</v>
      </c>
    </row>
    <row r="71" spans="1:28" x14ac:dyDescent="0.3">
      <c r="A71" t="str">
        <f t="shared" si="10"/>
        <v>Vladamir Van Castele</v>
      </c>
      <c r="B71">
        <v>9966428720</v>
      </c>
      <c r="C71" t="s">
        <v>145</v>
      </c>
      <c r="D71" t="s">
        <v>146</v>
      </c>
      <c r="E71" t="s">
        <v>10</v>
      </c>
      <c r="F71">
        <v>121579</v>
      </c>
      <c r="G71">
        <f>COUNTIF(deals_closed!D:D,B71)</f>
        <v>18</v>
      </c>
      <c r="H71" s="2">
        <f>SUMIF(deals_closed!D:D,B71,deals_closed!C:C)</f>
        <v>557797</v>
      </c>
      <c r="I71" s="2">
        <f>VLOOKUP(E71,'2018_commission_structure-Start'!$A$22:$I$24,9,FALSE)</f>
        <v>750000</v>
      </c>
      <c r="J71" s="2">
        <f t="shared" si="11"/>
        <v>937500</v>
      </c>
      <c r="K71" s="2">
        <f t="shared" si="12"/>
        <v>1125000</v>
      </c>
      <c r="L71" s="2">
        <f t="shared" si="13"/>
        <v>1500000</v>
      </c>
      <c r="M71" s="12">
        <f t="shared" si="14"/>
        <v>0.74372933333333335</v>
      </c>
      <c r="N71" t="str">
        <f t="shared" si="15"/>
        <v>0-100%</v>
      </c>
      <c r="O71" s="6">
        <f>MIN(H71,I71)*INDEX('2018_commission_structure-Start'!$A$21:$I$24,MATCH($E71,'2018_commission_structure-Start'!$A$21:$A$24,0),MATCH(O$1,'2018_commission_structure-Start'!$A$21:$I$21,0))</f>
        <v>83669.55</v>
      </c>
      <c r="P71" s="2">
        <f>IF(H71&gt;I71,MIN(H71-I71,J71-I71)*INDEX('2018_commission_structure-Start'!$A$21:$I$24,MATCH($E71,'2018_commission_structure-Start'!$A$21:$A$24,0), MATCH(P$1,'2018_commission_structure-Start'!$A$21:$I$21,0)),0)</f>
        <v>0</v>
      </c>
      <c r="Q71" s="2">
        <f>IF($H71&gt;J71,MIN($H71-J71,K71-J71)*INDEX('2018_commission_structure-Start'!$A$21:$I$24,MATCH($E71,'2018_commission_structure-Start'!$A$21:$A$24,0), MATCH(Q$1,'2018_commission_structure-Start'!$A$21:$I$21,0)),0)</f>
        <v>0</v>
      </c>
      <c r="R71" s="2">
        <f>IF($H71&gt;K71,MIN($H71-K71,L71-K71)*INDEX('2018_commission_structure-Start'!$A$21:$I$24,MATCH($E71,'2018_commission_structure-Start'!$A$21:$A$24,0), MATCH(R$1,'2018_commission_structure-Start'!$A$21:$I$21,0)),0)</f>
        <v>0</v>
      </c>
      <c r="S71" s="2">
        <f>IF(H71&gt;L71,(H71-L71)*INDEX('2018_commission_structure-Start'!$A$21:$I$24,MATCH($E71,'2018_commission_structure-Start'!$A$21:$A$24,0),MATCH(S$1,'2018_commission_structure-Start'!$A$21:$I$21,0)),0)</f>
        <v>0</v>
      </c>
      <c r="T71" s="6">
        <f t="shared" si="16"/>
        <v>83669.55</v>
      </c>
      <c r="U71" s="6">
        <f t="shared" si="17"/>
        <v>205248.55</v>
      </c>
      <c r="V71" s="6">
        <f>MIN(H71,I71)*INDEX('2018_commission_structure-Start'!$A$15:$J$18,MATCH($E71,'2018_commission_structure-Start'!$A$15:$A$18,0),MATCH(V$1,'2018_commission_structure-Start'!$A$15:$J$15,0))</f>
        <v>83669.55</v>
      </c>
      <c r="W71" s="2">
        <f>IF($H71&gt;I71,MIN($H71-I71,J71-I71)*INDEX('2018_commission_structure-Start'!$A$15:$J$18,MATCH($E71,'2018_commission_structure-Start'!$A$15:$A$18,0),MATCH(W$1,'2018_commission_structure-Start'!$A$15:$J$15,0)),0)</f>
        <v>0</v>
      </c>
      <c r="X71" s="2">
        <f>IF($H71&gt;J71,MIN($H71-J71,K71-J71)*INDEX('2018_commission_structure-Start'!$A$15:$J$18,MATCH($E71,'2018_commission_structure-Start'!$A$15:$A$18,0),MATCH(X$1,'2018_commission_structure-Start'!$A$15:$J$15,0)),0)</f>
        <v>0</v>
      </c>
      <c r="Y71" s="2">
        <f>IF($H71&gt;K71,MIN($H71-K71,L71-K71)*INDEX('2018_commission_structure-Start'!$A$15:$J$18,MATCH($E71,'2018_commission_structure-Start'!$A$15:$A$18,0),MATCH(Y$1,'2018_commission_structure-Start'!$A$15:$J$15,0)),0)</f>
        <v>0</v>
      </c>
      <c r="Z71" s="2">
        <f>IF(H71&gt;L71,(H71-L71)*INDEX('2018_commission_structure-Start'!$A$21:$I$24,MATCH($E71,'2018_commission_structure-Start'!$A$21:$A$24,0),MATCH(Z$1,'2018_commission_structure-Start'!$A$21:$I$21,0)),0)</f>
        <v>0</v>
      </c>
      <c r="AA71" s="6">
        <f t="shared" si="18"/>
        <v>83669.55</v>
      </c>
      <c r="AB71" s="6">
        <f t="shared" si="19"/>
        <v>205248.55</v>
      </c>
    </row>
    <row r="72" spans="1:28" x14ac:dyDescent="0.3">
      <c r="A72" t="str">
        <f t="shared" si="10"/>
        <v>Katya Sheaf</v>
      </c>
      <c r="B72">
        <v>5002048994</v>
      </c>
      <c r="C72" t="s">
        <v>147</v>
      </c>
      <c r="D72" t="s">
        <v>148</v>
      </c>
      <c r="E72" t="s">
        <v>10</v>
      </c>
      <c r="F72">
        <v>89494</v>
      </c>
      <c r="G72">
        <f>COUNTIF(deals_closed!D:D,B72)</f>
        <v>17</v>
      </c>
      <c r="H72" s="2">
        <f>SUMIF(deals_closed!D:D,B72,deals_closed!C:C)</f>
        <v>625859</v>
      </c>
      <c r="I72" s="2">
        <f>VLOOKUP(E72,'2018_commission_structure-Start'!$A$22:$I$24,9,FALSE)</f>
        <v>750000</v>
      </c>
      <c r="J72" s="2">
        <f t="shared" si="11"/>
        <v>937500</v>
      </c>
      <c r="K72" s="2">
        <f t="shared" si="12"/>
        <v>1125000</v>
      </c>
      <c r="L72" s="2">
        <f t="shared" si="13"/>
        <v>1500000</v>
      </c>
      <c r="M72" s="12">
        <f t="shared" si="14"/>
        <v>0.8344786666666667</v>
      </c>
      <c r="N72" t="str">
        <f t="shared" si="15"/>
        <v>0-100%</v>
      </c>
      <c r="O72" s="6">
        <f>MIN(H72,I72)*INDEX('2018_commission_structure-Start'!$A$21:$I$24,MATCH($E72,'2018_commission_structure-Start'!$A$21:$A$24,0),MATCH(O$1,'2018_commission_structure-Start'!$A$21:$I$21,0))</f>
        <v>93878.849999999991</v>
      </c>
      <c r="P72" s="2">
        <f>IF(H72&gt;I72,MIN(H72-I72,J72-I72)*INDEX('2018_commission_structure-Start'!$A$21:$I$24,MATCH($E72,'2018_commission_structure-Start'!$A$21:$A$24,0), MATCH(P$1,'2018_commission_structure-Start'!$A$21:$I$21,0)),0)</f>
        <v>0</v>
      </c>
      <c r="Q72" s="2">
        <f>IF($H72&gt;J72,MIN($H72-J72,K72-J72)*INDEX('2018_commission_structure-Start'!$A$21:$I$24,MATCH($E72,'2018_commission_structure-Start'!$A$21:$A$24,0), MATCH(Q$1,'2018_commission_structure-Start'!$A$21:$I$21,0)),0)</f>
        <v>0</v>
      </c>
      <c r="R72" s="2">
        <f>IF($H72&gt;K72,MIN($H72-K72,L72-K72)*INDEX('2018_commission_structure-Start'!$A$21:$I$24,MATCH($E72,'2018_commission_structure-Start'!$A$21:$A$24,0), MATCH(R$1,'2018_commission_structure-Start'!$A$21:$I$21,0)),0)</f>
        <v>0</v>
      </c>
      <c r="S72" s="2">
        <f>IF(H72&gt;L72,(H72-L72)*INDEX('2018_commission_structure-Start'!$A$21:$I$24,MATCH($E72,'2018_commission_structure-Start'!$A$21:$A$24,0),MATCH(S$1,'2018_commission_structure-Start'!$A$21:$I$21,0)),0)</f>
        <v>0</v>
      </c>
      <c r="T72" s="6">
        <f t="shared" si="16"/>
        <v>93878.849999999991</v>
      </c>
      <c r="U72" s="6">
        <f t="shared" si="17"/>
        <v>183372.84999999998</v>
      </c>
      <c r="V72" s="6">
        <f>MIN(H72,I72)*INDEX('2018_commission_structure-Start'!$A$15:$J$18,MATCH($E72,'2018_commission_structure-Start'!$A$15:$A$18,0),MATCH(V$1,'2018_commission_structure-Start'!$A$15:$J$15,0))</f>
        <v>93878.849999999991</v>
      </c>
      <c r="W72" s="2">
        <f>IF($H72&gt;I72,MIN($H72-I72,J72-I72)*INDEX('2018_commission_structure-Start'!$A$15:$J$18,MATCH($E72,'2018_commission_structure-Start'!$A$15:$A$18,0),MATCH(W$1,'2018_commission_structure-Start'!$A$15:$J$15,0)),0)</f>
        <v>0</v>
      </c>
      <c r="X72" s="2">
        <f>IF($H72&gt;J72,MIN($H72-J72,K72-J72)*INDEX('2018_commission_structure-Start'!$A$15:$J$18,MATCH($E72,'2018_commission_structure-Start'!$A$15:$A$18,0),MATCH(X$1,'2018_commission_structure-Start'!$A$15:$J$15,0)),0)</f>
        <v>0</v>
      </c>
      <c r="Y72" s="2">
        <f>IF($H72&gt;K72,MIN($H72-K72,L72-K72)*INDEX('2018_commission_structure-Start'!$A$15:$J$18,MATCH($E72,'2018_commission_structure-Start'!$A$15:$A$18,0),MATCH(Y$1,'2018_commission_structure-Start'!$A$15:$J$15,0)),0)</f>
        <v>0</v>
      </c>
      <c r="Z72" s="2">
        <f>IF(H72&gt;L72,(H72-L72)*INDEX('2018_commission_structure-Start'!$A$21:$I$24,MATCH($E72,'2018_commission_structure-Start'!$A$21:$A$24,0),MATCH(Z$1,'2018_commission_structure-Start'!$A$21:$I$21,0)),0)</f>
        <v>0</v>
      </c>
      <c r="AA72" s="6">
        <f t="shared" si="18"/>
        <v>93878.849999999991</v>
      </c>
      <c r="AB72" s="6">
        <f t="shared" si="19"/>
        <v>183372.84999999998</v>
      </c>
    </row>
    <row r="73" spans="1:28" x14ac:dyDescent="0.3">
      <c r="A73" t="str">
        <f t="shared" si="10"/>
        <v>Kristal Guitonneau</v>
      </c>
      <c r="B73">
        <v>4482855448</v>
      </c>
      <c r="C73" t="s">
        <v>149</v>
      </c>
      <c r="D73" t="s">
        <v>150</v>
      </c>
      <c r="E73" t="s">
        <v>7</v>
      </c>
      <c r="F73">
        <v>42742</v>
      </c>
      <c r="G73">
        <f>COUNTIF(deals_closed!D:D,B73)</f>
        <v>19</v>
      </c>
      <c r="H73" s="2">
        <f>SUMIF(deals_closed!D:D,B73,deals_closed!C:C)</f>
        <v>765283</v>
      </c>
      <c r="I73" s="2">
        <f>VLOOKUP(E73,'2018_commission_structure-Start'!$A$22:$I$24,9,FALSE)</f>
        <v>500000</v>
      </c>
      <c r="J73" s="2">
        <f t="shared" si="11"/>
        <v>625000</v>
      </c>
      <c r="K73" s="2">
        <f t="shared" si="12"/>
        <v>750000</v>
      </c>
      <c r="L73" s="2">
        <f t="shared" si="13"/>
        <v>1000000</v>
      </c>
      <c r="M73" s="12">
        <f t="shared" si="14"/>
        <v>1.5305660000000001</v>
      </c>
      <c r="N73" t="str">
        <f t="shared" si="15"/>
        <v>150-200%</v>
      </c>
      <c r="O73" s="6">
        <f>MIN(H73,I73)*INDEX('2018_commission_structure-Start'!$A$21:$I$24,MATCH($E73,'2018_commission_structure-Start'!$A$21:$A$24,0),MATCH(O$1,'2018_commission_structure-Start'!$A$21:$I$21,0))</f>
        <v>50000</v>
      </c>
      <c r="P73" s="2">
        <f>IF(H73&gt;I73,MIN(H73-I73,J73-I73)*INDEX('2018_commission_structure-Start'!$A$21:$I$24,MATCH($E73,'2018_commission_structure-Start'!$A$21:$A$24,0), MATCH(P$1,'2018_commission_structure-Start'!$A$21:$I$21,0)),0)</f>
        <v>18750</v>
      </c>
      <c r="Q73" s="2">
        <f>IF($H73&gt;J73,MIN($H73-J73,K73-J73)*INDEX('2018_commission_structure-Start'!$A$21:$I$24,MATCH($E73,'2018_commission_structure-Start'!$A$21:$A$24,0), MATCH(Q$1,'2018_commission_structure-Start'!$A$21:$I$21,0)),0)</f>
        <v>22500</v>
      </c>
      <c r="R73" s="2">
        <f>IF($H73&gt;K73,MIN($H73-K73,L73-K73)*INDEX('2018_commission_structure-Start'!$A$21:$I$24,MATCH($E73,'2018_commission_structure-Start'!$A$21:$A$24,0), MATCH(R$1,'2018_commission_structure-Start'!$A$21:$I$21,0)),0)</f>
        <v>3362.26</v>
      </c>
      <c r="S73" s="2">
        <f>IF(H73&gt;L73,(H73-L73)*INDEX('2018_commission_structure-Start'!$A$21:$I$24,MATCH($E73,'2018_commission_structure-Start'!$A$21:$A$24,0),MATCH(S$1,'2018_commission_structure-Start'!$A$21:$I$21,0)),0)</f>
        <v>0</v>
      </c>
      <c r="T73" s="6">
        <f t="shared" si="16"/>
        <v>94612.26</v>
      </c>
      <c r="U73" s="6">
        <f t="shared" si="17"/>
        <v>137354.26</v>
      </c>
      <c r="V73" s="6">
        <f>MIN(H73,I73)*INDEX('2018_commission_structure-Start'!$A$15:$J$18,MATCH($E73,'2018_commission_structure-Start'!$A$15:$A$18,0),MATCH(V$1,'2018_commission_structure-Start'!$A$15:$J$15,0))</f>
        <v>60000</v>
      </c>
      <c r="W73" s="2">
        <f>IF($H73&gt;I73,MIN($H73-I73,J73-I73)*INDEX('2018_commission_structure-Start'!$A$15:$J$18,MATCH($E73,'2018_commission_structure-Start'!$A$15:$A$18,0),MATCH(W$1,'2018_commission_structure-Start'!$A$15:$J$15,0)),0)</f>
        <v>21250</v>
      </c>
      <c r="X73" s="2">
        <f>IF($H73&gt;J73,MIN($H73-J73,K73-J73)*INDEX('2018_commission_structure-Start'!$A$15:$J$18,MATCH($E73,'2018_commission_structure-Start'!$A$15:$A$18,0),MATCH(X$1,'2018_commission_structure-Start'!$A$15:$J$15,0)),0)</f>
        <v>25000</v>
      </c>
      <c r="Y73" s="2">
        <f>IF($H73&gt;K73,MIN($H73-K73,L73-K73)*INDEX('2018_commission_structure-Start'!$A$15:$J$18,MATCH($E73,'2018_commission_structure-Start'!$A$15:$A$18,0),MATCH(Y$1,'2018_commission_structure-Start'!$A$15:$J$15,0)),0)</f>
        <v>3362.26</v>
      </c>
      <c r="Z73" s="2">
        <f>IF(H73&gt;L73,(H73-L73)*INDEX('2018_commission_structure-Start'!$A$21:$I$24,MATCH($E73,'2018_commission_structure-Start'!$A$21:$A$24,0),MATCH(Z$1,'2018_commission_structure-Start'!$A$21:$I$21,0)),0)</f>
        <v>0</v>
      </c>
      <c r="AA73" s="6">
        <f t="shared" si="18"/>
        <v>109612.26</v>
      </c>
      <c r="AB73" s="6">
        <f t="shared" si="19"/>
        <v>152354.26</v>
      </c>
    </row>
    <row r="74" spans="1:28" x14ac:dyDescent="0.3">
      <c r="A74" t="str">
        <f t="shared" si="10"/>
        <v>Drake Rawlison</v>
      </c>
      <c r="B74">
        <v>9072843924</v>
      </c>
      <c r="C74" t="s">
        <v>151</v>
      </c>
      <c r="D74" t="s">
        <v>152</v>
      </c>
      <c r="E74" t="s">
        <v>7</v>
      </c>
      <c r="F74">
        <v>40376</v>
      </c>
      <c r="G74">
        <f>COUNTIF(deals_closed!D:D,B74)</f>
        <v>11</v>
      </c>
      <c r="H74" s="2">
        <f>SUMIF(deals_closed!D:D,B74,deals_closed!C:C)</f>
        <v>281806</v>
      </c>
      <c r="I74" s="2">
        <f>VLOOKUP(E74,'2018_commission_structure-Start'!$A$22:$I$24,9,FALSE)</f>
        <v>500000</v>
      </c>
      <c r="J74" s="2">
        <f t="shared" si="11"/>
        <v>625000</v>
      </c>
      <c r="K74" s="2">
        <f t="shared" si="12"/>
        <v>750000</v>
      </c>
      <c r="L74" s="2">
        <f t="shared" si="13"/>
        <v>1000000</v>
      </c>
      <c r="M74" s="12">
        <f t="shared" si="14"/>
        <v>0.563612</v>
      </c>
      <c r="N74" t="str">
        <f t="shared" si="15"/>
        <v>0-100%</v>
      </c>
      <c r="O74" s="6">
        <f>MIN(H74,I74)*INDEX('2018_commission_structure-Start'!$A$21:$I$24,MATCH($E74,'2018_commission_structure-Start'!$A$21:$A$24,0),MATCH(O$1,'2018_commission_structure-Start'!$A$21:$I$21,0))</f>
        <v>28180.600000000002</v>
      </c>
      <c r="P74" s="2">
        <f>IF(H74&gt;I74,MIN(H74-I74,J74-I74)*INDEX('2018_commission_structure-Start'!$A$21:$I$24,MATCH($E74,'2018_commission_structure-Start'!$A$21:$A$24,0), MATCH(P$1,'2018_commission_structure-Start'!$A$21:$I$21,0)),0)</f>
        <v>0</v>
      </c>
      <c r="Q74" s="2">
        <f>IF($H74&gt;J74,MIN($H74-J74,K74-J74)*INDEX('2018_commission_structure-Start'!$A$21:$I$24,MATCH($E74,'2018_commission_structure-Start'!$A$21:$A$24,0), MATCH(Q$1,'2018_commission_structure-Start'!$A$21:$I$21,0)),0)</f>
        <v>0</v>
      </c>
      <c r="R74" s="2">
        <f>IF($H74&gt;K74,MIN($H74-K74,L74-K74)*INDEX('2018_commission_structure-Start'!$A$21:$I$24,MATCH($E74,'2018_commission_structure-Start'!$A$21:$A$24,0), MATCH(R$1,'2018_commission_structure-Start'!$A$21:$I$21,0)),0)</f>
        <v>0</v>
      </c>
      <c r="S74" s="2">
        <f>IF(H74&gt;L74,(H74-L74)*INDEX('2018_commission_structure-Start'!$A$21:$I$24,MATCH($E74,'2018_commission_structure-Start'!$A$21:$A$24,0),MATCH(S$1,'2018_commission_structure-Start'!$A$21:$I$21,0)),0)</f>
        <v>0</v>
      </c>
      <c r="T74" s="6">
        <f t="shared" si="16"/>
        <v>28180.600000000002</v>
      </c>
      <c r="U74" s="6">
        <f t="shared" si="17"/>
        <v>68556.600000000006</v>
      </c>
      <c r="V74" s="6">
        <f>MIN(H74,I74)*INDEX('2018_commission_structure-Start'!$A$15:$J$18,MATCH($E74,'2018_commission_structure-Start'!$A$15:$A$18,0),MATCH(V$1,'2018_commission_structure-Start'!$A$15:$J$15,0))</f>
        <v>33816.720000000001</v>
      </c>
      <c r="W74" s="2">
        <f>IF($H74&gt;I74,MIN($H74-I74,J74-I74)*INDEX('2018_commission_structure-Start'!$A$15:$J$18,MATCH($E74,'2018_commission_structure-Start'!$A$15:$A$18,0),MATCH(W$1,'2018_commission_structure-Start'!$A$15:$J$15,0)),0)</f>
        <v>0</v>
      </c>
      <c r="X74" s="2">
        <f>IF($H74&gt;J74,MIN($H74-J74,K74-J74)*INDEX('2018_commission_structure-Start'!$A$15:$J$18,MATCH($E74,'2018_commission_structure-Start'!$A$15:$A$18,0),MATCH(X$1,'2018_commission_structure-Start'!$A$15:$J$15,0)),0)</f>
        <v>0</v>
      </c>
      <c r="Y74" s="2">
        <f>IF($H74&gt;K74,MIN($H74-K74,L74-K74)*INDEX('2018_commission_structure-Start'!$A$15:$J$18,MATCH($E74,'2018_commission_structure-Start'!$A$15:$A$18,0),MATCH(Y$1,'2018_commission_structure-Start'!$A$15:$J$15,0)),0)</f>
        <v>0</v>
      </c>
      <c r="Z74" s="2">
        <f>IF(H74&gt;L74,(H74-L74)*INDEX('2018_commission_structure-Start'!$A$21:$I$24,MATCH($E74,'2018_commission_structure-Start'!$A$21:$A$24,0),MATCH(Z$1,'2018_commission_structure-Start'!$A$21:$I$21,0)),0)</f>
        <v>0</v>
      </c>
      <c r="AA74" s="6">
        <f t="shared" si="18"/>
        <v>33816.720000000001</v>
      </c>
      <c r="AB74" s="6">
        <f t="shared" si="19"/>
        <v>74192.72</v>
      </c>
    </row>
    <row r="75" spans="1:28" x14ac:dyDescent="0.3">
      <c r="A75" t="str">
        <f t="shared" si="10"/>
        <v>Denney Whetland</v>
      </c>
      <c r="B75">
        <v>6801140183</v>
      </c>
      <c r="C75" t="s">
        <v>153</v>
      </c>
      <c r="D75" t="s">
        <v>154</v>
      </c>
      <c r="E75" t="s">
        <v>7</v>
      </c>
      <c r="F75">
        <v>57548</v>
      </c>
      <c r="G75">
        <f>COUNTIF(deals_closed!D:D,B75)</f>
        <v>15</v>
      </c>
      <c r="H75" s="2">
        <f>SUMIF(deals_closed!D:D,B75,deals_closed!C:C)</f>
        <v>531790</v>
      </c>
      <c r="I75" s="2">
        <f>VLOOKUP(E75,'2018_commission_structure-Start'!$A$22:$I$24,9,FALSE)</f>
        <v>500000</v>
      </c>
      <c r="J75" s="2">
        <f t="shared" si="11"/>
        <v>625000</v>
      </c>
      <c r="K75" s="2">
        <f t="shared" si="12"/>
        <v>750000</v>
      </c>
      <c r="L75" s="2">
        <f t="shared" si="13"/>
        <v>1000000</v>
      </c>
      <c r="M75" s="12">
        <f t="shared" si="14"/>
        <v>1.06358</v>
      </c>
      <c r="N75" t="str">
        <f t="shared" si="15"/>
        <v>100-125%</v>
      </c>
      <c r="O75" s="6">
        <f>MIN(H75,I75)*INDEX('2018_commission_structure-Start'!$A$21:$I$24,MATCH($E75,'2018_commission_structure-Start'!$A$21:$A$24,0),MATCH(O$1,'2018_commission_structure-Start'!$A$21:$I$21,0))</f>
        <v>50000</v>
      </c>
      <c r="P75" s="2">
        <f>IF(H75&gt;I75,MIN(H75-I75,J75-I75)*INDEX('2018_commission_structure-Start'!$A$21:$I$24,MATCH($E75,'2018_commission_structure-Start'!$A$21:$A$24,0), MATCH(P$1,'2018_commission_structure-Start'!$A$21:$I$21,0)),0)</f>
        <v>4768.5</v>
      </c>
      <c r="Q75" s="2">
        <f>IF($H75&gt;J75,MIN($H75-J75,K75-J75)*INDEX('2018_commission_structure-Start'!$A$21:$I$24,MATCH($E75,'2018_commission_structure-Start'!$A$21:$A$24,0), MATCH(Q$1,'2018_commission_structure-Start'!$A$21:$I$21,0)),0)</f>
        <v>0</v>
      </c>
      <c r="R75" s="2">
        <f>IF($H75&gt;K75,MIN($H75-K75,L75-K75)*INDEX('2018_commission_structure-Start'!$A$21:$I$24,MATCH($E75,'2018_commission_structure-Start'!$A$21:$A$24,0), MATCH(R$1,'2018_commission_structure-Start'!$A$21:$I$21,0)),0)</f>
        <v>0</v>
      </c>
      <c r="S75" s="2">
        <f>IF(H75&gt;L75,(H75-L75)*INDEX('2018_commission_structure-Start'!$A$21:$I$24,MATCH($E75,'2018_commission_structure-Start'!$A$21:$A$24,0),MATCH(S$1,'2018_commission_structure-Start'!$A$21:$I$21,0)),0)</f>
        <v>0</v>
      </c>
      <c r="T75" s="6">
        <f t="shared" si="16"/>
        <v>54768.5</v>
      </c>
      <c r="U75" s="6">
        <f t="shared" si="17"/>
        <v>112316.5</v>
      </c>
      <c r="V75" s="6">
        <f>MIN(H75,I75)*INDEX('2018_commission_structure-Start'!$A$15:$J$18,MATCH($E75,'2018_commission_structure-Start'!$A$15:$A$18,0),MATCH(V$1,'2018_commission_structure-Start'!$A$15:$J$15,0))</f>
        <v>60000</v>
      </c>
      <c r="W75" s="2">
        <f>IF($H75&gt;I75,MIN($H75-I75,J75-I75)*INDEX('2018_commission_structure-Start'!$A$15:$J$18,MATCH($E75,'2018_commission_structure-Start'!$A$15:$A$18,0),MATCH(W$1,'2018_commission_structure-Start'!$A$15:$J$15,0)),0)</f>
        <v>5404.3</v>
      </c>
      <c r="X75" s="2">
        <f>IF($H75&gt;J75,MIN($H75-J75,K75-J75)*INDEX('2018_commission_structure-Start'!$A$15:$J$18,MATCH($E75,'2018_commission_structure-Start'!$A$15:$A$18,0),MATCH(X$1,'2018_commission_structure-Start'!$A$15:$J$15,0)),0)</f>
        <v>0</v>
      </c>
      <c r="Y75" s="2">
        <f>IF($H75&gt;K75,MIN($H75-K75,L75-K75)*INDEX('2018_commission_structure-Start'!$A$15:$J$18,MATCH($E75,'2018_commission_structure-Start'!$A$15:$A$18,0),MATCH(Y$1,'2018_commission_structure-Start'!$A$15:$J$15,0)),0)</f>
        <v>0</v>
      </c>
      <c r="Z75" s="2">
        <f>IF(H75&gt;L75,(H75-L75)*INDEX('2018_commission_structure-Start'!$A$21:$I$24,MATCH($E75,'2018_commission_structure-Start'!$A$21:$A$24,0),MATCH(Z$1,'2018_commission_structure-Start'!$A$21:$I$21,0)),0)</f>
        <v>0</v>
      </c>
      <c r="AA75" s="6">
        <f t="shared" si="18"/>
        <v>65404.3</v>
      </c>
      <c r="AB75" s="6">
        <f t="shared" si="19"/>
        <v>122952.3</v>
      </c>
    </row>
    <row r="76" spans="1:28" x14ac:dyDescent="0.3">
      <c r="A76" t="str">
        <f t="shared" si="10"/>
        <v>Zachariah Lared</v>
      </c>
      <c r="B76">
        <v>6510701464</v>
      </c>
      <c r="C76" t="s">
        <v>155</v>
      </c>
      <c r="D76" t="s">
        <v>156</v>
      </c>
      <c r="E76" t="s">
        <v>7</v>
      </c>
      <c r="F76">
        <v>45866</v>
      </c>
      <c r="G76">
        <f>COUNTIF(deals_closed!D:D,B76)</f>
        <v>19</v>
      </c>
      <c r="H76" s="2">
        <f>SUMIF(deals_closed!D:D,B76,deals_closed!C:C)</f>
        <v>660630</v>
      </c>
      <c r="I76" s="2">
        <f>VLOOKUP(E76,'2018_commission_structure-Start'!$A$22:$I$24,9,FALSE)</f>
        <v>500000</v>
      </c>
      <c r="J76" s="2">
        <f t="shared" si="11"/>
        <v>625000</v>
      </c>
      <c r="K76" s="2">
        <f t="shared" si="12"/>
        <v>750000</v>
      </c>
      <c r="L76" s="2">
        <f t="shared" si="13"/>
        <v>1000000</v>
      </c>
      <c r="M76" s="12">
        <f t="shared" si="14"/>
        <v>1.3212600000000001</v>
      </c>
      <c r="N76" t="str">
        <f t="shared" si="15"/>
        <v>125-150%</v>
      </c>
      <c r="O76" s="6">
        <f>MIN(H76,I76)*INDEX('2018_commission_structure-Start'!$A$21:$I$24,MATCH($E76,'2018_commission_structure-Start'!$A$21:$A$24,0),MATCH(O$1,'2018_commission_structure-Start'!$A$21:$I$21,0))</f>
        <v>50000</v>
      </c>
      <c r="P76" s="2">
        <f>IF(H76&gt;I76,MIN(H76-I76,J76-I76)*INDEX('2018_commission_structure-Start'!$A$21:$I$24,MATCH($E76,'2018_commission_structure-Start'!$A$21:$A$24,0), MATCH(P$1,'2018_commission_structure-Start'!$A$21:$I$21,0)),0)</f>
        <v>18750</v>
      </c>
      <c r="Q76" s="2">
        <f>IF($H76&gt;J76,MIN($H76-J76,K76-J76)*INDEX('2018_commission_structure-Start'!$A$21:$I$24,MATCH($E76,'2018_commission_structure-Start'!$A$21:$A$24,0), MATCH(Q$1,'2018_commission_structure-Start'!$A$21:$I$21,0)),0)</f>
        <v>6413.4</v>
      </c>
      <c r="R76" s="2">
        <f>IF($H76&gt;K76,MIN($H76-K76,L76-K76)*INDEX('2018_commission_structure-Start'!$A$21:$I$24,MATCH($E76,'2018_commission_structure-Start'!$A$21:$A$24,0), MATCH(R$1,'2018_commission_structure-Start'!$A$21:$I$21,0)),0)</f>
        <v>0</v>
      </c>
      <c r="S76" s="2">
        <f>IF(H76&gt;L76,(H76-L76)*INDEX('2018_commission_structure-Start'!$A$21:$I$24,MATCH($E76,'2018_commission_structure-Start'!$A$21:$A$24,0),MATCH(S$1,'2018_commission_structure-Start'!$A$21:$I$21,0)),0)</f>
        <v>0</v>
      </c>
      <c r="T76" s="6">
        <f t="shared" si="16"/>
        <v>75163.399999999994</v>
      </c>
      <c r="U76" s="6">
        <f t="shared" si="17"/>
        <v>121029.4</v>
      </c>
      <c r="V76" s="6">
        <f>MIN(H76,I76)*INDEX('2018_commission_structure-Start'!$A$15:$J$18,MATCH($E76,'2018_commission_structure-Start'!$A$15:$A$18,0),MATCH(V$1,'2018_commission_structure-Start'!$A$15:$J$15,0))</f>
        <v>60000</v>
      </c>
      <c r="W76" s="2">
        <f>IF($H76&gt;I76,MIN($H76-I76,J76-I76)*INDEX('2018_commission_structure-Start'!$A$15:$J$18,MATCH($E76,'2018_commission_structure-Start'!$A$15:$A$18,0),MATCH(W$1,'2018_commission_structure-Start'!$A$15:$J$15,0)),0)</f>
        <v>21250</v>
      </c>
      <c r="X76" s="2">
        <f>IF($H76&gt;J76,MIN($H76-J76,K76-J76)*INDEX('2018_commission_structure-Start'!$A$15:$J$18,MATCH($E76,'2018_commission_structure-Start'!$A$15:$A$18,0),MATCH(X$1,'2018_commission_structure-Start'!$A$15:$J$15,0)),0)</f>
        <v>7126</v>
      </c>
      <c r="Y76" s="2">
        <f>IF($H76&gt;K76,MIN($H76-K76,L76-K76)*INDEX('2018_commission_structure-Start'!$A$15:$J$18,MATCH($E76,'2018_commission_structure-Start'!$A$15:$A$18,0),MATCH(Y$1,'2018_commission_structure-Start'!$A$15:$J$15,0)),0)</f>
        <v>0</v>
      </c>
      <c r="Z76" s="2">
        <f>IF(H76&gt;L76,(H76-L76)*INDEX('2018_commission_structure-Start'!$A$21:$I$24,MATCH($E76,'2018_commission_structure-Start'!$A$21:$A$24,0),MATCH(Z$1,'2018_commission_structure-Start'!$A$21:$I$21,0)),0)</f>
        <v>0</v>
      </c>
      <c r="AA76" s="6">
        <f t="shared" si="18"/>
        <v>88376</v>
      </c>
      <c r="AB76" s="6">
        <f t="shared" si="19"/>
        <v>134242</v>
      </c>
    </row>
    <row r="77" spans="1:28" x14ac:dyDescent="0.3">
      <c r="A77" t="str">
        <f t="shared" si="10"/>
        <v>Neil Doctor</v>
      </c>
      <c r="B77">
        <v>3996818513</v>
      </c>
      <c r="C77" t="s">
        <v>157</v>
      </c>
      <c r="D77" t="s">
        <v>158</v>
      </c>
      <c r="E77" t="s">
        <v>10</v>
      </c>
      <c r="F77">
        <v>94317</v>
      </c>
      <c r="G77">
        <f>COUNTIF(deals_closed!D:D,B77)</f>
        <v>29</v>
      </c>
      <c r="H77" s="2">
        <f>SUMIF(deals_closed!D:D,B77,deals_closed!C:C)</f>
        <v>997332</v>
      </c>
      <c r="I77" s="2">
        <f>VLOOKUP(E77,'2018_commission_structure-Start'!$A$22:$I$24,9,FALSE)</f>
        <v>750000</v>
      </c>
      <c r="J77" s="2">
        <f t="shared" si="11"/>
        <v>937500</v>
      </c>
      <c r="K77" s="2">
        <f t="shared" si="12"/>
        <v>1125000</v>
      </c>
      <c r="L77" s="2">
        <f t="shared" si="13"/>
        <v>1500000</v>
      </c>
      <c r="M77" s="12">
        <f t="shared" si="14"/>
        <v>1.3297760000000001</v>
      </c>
      <c r="N77" t="str">
        <f t="shared" si="15"/>
        <v>125-150%</v>
      </c>
      <c r="O77" s="6">
        <f>MIN(H77,I77)*INDEX('2018_commission_structure-Start'!$A$21:$I$24,MATCH($E77,'2018_commission_structure-Start'!$A$21:$A$24,0),MATCH(O$1,'2018_commission_structure-Start'!$A$21:$I$21,0))</f>
        <v>112500</v>
      </c>
      <c r="P77" s="2">
        <f>IF(H77&gt;I77,MIN(H77-I77,J77-I77)*INDEX('2018_commission_structure-Start'!$A$21:$I$24,MATCH($E77,'2018_commission_structure-Start'!$A$21:$A$24,0), MATCH(P$1,'2018_commission_structure-Start'!$A$21:$I$21,0)),0)</f>
        <v>35625</v>
      </c>
      <c r="Q77" s="2">
        <f>IF($H77&gt;J77,MIN($H77-J77,K77-J77)*INDEX('2018_commission_structure-Start'!$A$21:$I$24,MATCH($E77,'2018_commission_structure-Start'!$A$21:$A$24,0), MATCH(Q$1,'2018_commission_structure-Start'!$A$21:$I$21,0)),0)</f>
        <v>13761.36</v>
      </c>
      <c r="R77" s="2">
        <f>IF($H77&gt;K77,MIN($H77-K77,L77-K77)*INDEX('2018_commission_structure-Start'!$A$21:$I$24,MATCH($E77,'2018_commission_structure-Start'!$A$21:$A$24,0), MATCH(R$1,'2018_commission_structure-Start'!$A$21:$I$21,0)),0)</f>
        <v>0</v>
      </c>
      <c r="S77" s="2">
        <f>IF(H77&gt;L77,(H77-L77)*INDEX('2018_commission_structure-Start'!$A$21:$I$24,MATCH($E77,'2018_commission_structure-Start'!$A$21:$A$24,0),MATCH(S$1,'2018_commission_structure-Start'!$A$21:$I$21,0)),0)</f>
        <v>0</v>
      </c>
      <c r="T77" s="6">
        <f t="shared" si="16"/>
        <v>161886.35999999999</v>
      </c>
      <c r="U77" s="6">
        <f t="shared" si="17"/>
        <v>256203.36</v>
      </c>
      <c r="V77" s="6">
        <f>MIN(H77,I77)*INDEX('2018_commission_structure-Start'!$A$15:$J$18,MATCH($E77,'2018_commission_structure-Start'!$A$15:$A$18,0),MATCH(V$1,'2018_commission_structure-Start'!$A$15:$J$15,0))</f>
        <v>112500</v>
      </c>
      <c r="W77" s="2">
        <f>IF($H77&gt;I77,MIN($H77-I77,J77-I77)*INDEX('2018_commission_structure-Start'!$A$15:$J$18,MATCH($E77,'2018_commission_structure-Start'!$A$15:$A$18,0),MATCH(W$1,'2018_commission_structure-Start'!$A$15:$J$15,0)),0)</f>
        <v>41250</v>
      </c>
      <c r="X77" s="2">
        <f>IF($H77&gt;J77,MIN($H77-J77,K77-J77)*INDEX('2018_commission_structure-Start'!$A$15:$J$18,MATCH($E77,'2018_commission_structure-Start'!$A$15:$A$18,0),MATCH(X$1,'2018_commission_structure-Start'!$A$15:$J$15,0)),0)</f>
        <v>14958</v>
      </c>
      <c r="Y77" s="2">
        <f>IF($H77&gt;K77,MIN($H77-K77,L77-K77)*INDEX('2018_commission_structure-Start'!$A$15:$J$18,MATCH($E77,'2018_commission_structure-Start'!$A$15:$A$18,0),MATCH(Y$1,'2018_commission_structure-Start'!$A$15:$J$15,0)),0)</f>
        <v>0</v>
      </c>
      <c r="Z77" s="2">
        <f>IF(H77&gt;L77,(H77-L77)*INDEX('2018_commission_structure-Start'!$A$21:$I$24,MATCH($E77,'2018_commission_structure-Start'!$A$21:$A$24,0),MATCH(Z$1,'2018_commission_structure-Start'!$A$21:$I$21,0)),0)</f>
        <v>0</v>
      </c>
      <c r="AA77" s="6">
        <f t="shared" si="18"/>
        <v>168708</v>
      </c>
      <c r="AB77" s="6">
        <f t="shared" si="19"/>
        <v>263025</v>
      </c>
    </row>
    <row r="78" spans="1:28" x14ac:dyDescent="0.3">
      <c r="A78" t="str">
        <f t="shared" si="10"/>
        <v>Brewer Torres</v>
      </c>
      <c r="B78">
        <v>5372344725</v>
      </c>
      <c r="C78" t="s">
        <v>159</v>
      </c>
      <c r="D78" t="s">
        <v>160</v>
      </c>
      <c r="E78" t="s">
        <v>7</v>
      </c>
      <c r="F78">
        <v>42683</v>
      </c>
      <c r="G78">
        <f>COUNTIF(deals_closed!D:D,B78)</f>
        <v>19</v>
      </c>
      <c r="H78" s="2">
        <f>SUMIF(deals_closed!D:D,B78,deals_closed!C:C)</f>
        <v>762516</v>
      </c>
      <c r="I78" s="2">
        <f>VLOOKUP(E78,'2018_commission_structure-Start'!$A$22:$I$24,9,FALSE)</f>
        <v>500000</v>
      </c>
      <c r="J78" s="2">
        <f t="shared" si="11"/>
        <v>625000</v>
      </c>
      <c r="K78" s="2">
        <f t="shared" si="12"/>
        <v>750000</v>
      </c>
      <c r="L78" s="2">
        <f t="shared" si="13"/>
        <v>1000000</v>
      </c>
      <c r="M78" s="12">
        <f t="shared" si="14"/>
        <v>1.5250319999999999</v>
      </c>
      <c r="N78" t="str">
        <f t="shared" si="15"/>
        <v>150-200%</v>
      </c>
      <c r="O78" s="6">
        <f>MIN(H78,I78)*INDEX('2018_commission_structure-Start'!$A$21:$I$24,MATCH($E78,'2018_commission_structure-Start'!$A$21:$A$24,0),MATCH(O$1,'2018_commission_structure-Start'!$A$21:$I$21,0))</f>
        <v>50000</v>
      </c>
      <c r="P78" s="2">
        <f>IF(H78&gt;I78,MIN(H78-I78,J78-I78)*INDEX('2018_commission_structure-Start'!$A$21:$I$24,MATCH($E78,'2018_commission_structure-Start'!$A$21:$A$24,0), MATCH(P$1,'2018_commission_structure-Start'!$A$21:$I$21,0)),0)</f>
        <v>18750</v>
      </c>
      <c r="Q78" s="2">
        <f>IF($H78&gt;J78,MIN($H78-J78,K78-J78)*INDEX('2018_commission_structure-Start'!$A$21:$I$24,MATCH($E78,'2018_commission_structure-Start'!$A$21:$A$24,0), MATCH(Q$1,'2018_commission_structure-Start'!$A$21:$I$21,0)),0)</f>
        <v>22500</v>
      </c>
      <c r="R78" s="2">
        <f>IF($H78&gt;K78,MIN($H78-K78,L78-K78)*INDEX('2018_commission_structure-Start'!$A$21:$I$24,MATCH($E78,'2018_commission_structure-Start'!$A$21:$A$24,0), MATCH(R$1,'2018_commission_structure-Start'!$A$21:$I$21,0)),0)</f>
        <v>2753.52</v>
      </c>
      <c r="S78" s="2">
        <f>IF(H78&gt;L78,(H78-L78)*INDEX('2018_commission_structure-Start'!$A$21:$I$24,MATCH($E78,'2018_commission_structure-Start'!$A$21:$A$24,0),MATCH(S$1,'2018_commission_structure-Start'!$A$21:$I$21,0)),0)</f>
        <v>0</v>
      </c>
      <c r="T78" s="6">
        <f t="shared" si="16"/>
        <v>94003.520000000004</v>
      </c>
      <c r="U78" s="6">
        <f t="shared" si="17"/>
        <v>136686.52000000002</v>
      </c>
      <c r="V78" s="6">
        <f>MIN(H78,I78)*INDEX('2018_commission_structure-Start'!$A$15:$J$18,MATCH($E78,'2018_commission_structure-Start'!$A$15:$A$18,0),MATCH(V$1,'2018_commission_structure-Start'!$A$15:$J$15,0))</f>
        <v>60000</v>
      </c>
      <c r="W78" s="2">
        <f>IF($H78&gt;I78,MIN($H78-I78,J78-I78)*INDEX('2018_commission_structure-Start'!$A$15:$J$18,MATCH($E78,'2018_commission_structure-Start'!$A$15:$A$18,0),MATCH(W$1,'2018_commission_structure-Start'!$A$15:$J$15,0)),0)</f>
        <v>21250</v>
      </c>
      <c r="X78" s="2">
        <f>IF($H78&gt;J78,MIN($H78-J78,K78-J78)*INDEX('2018_commission_structure-Start'!$A$15:$J$18,MATCH($E78,'2018_commission_structure-Start'!$A$15:$A$18,0),MATCH(X$1,'2018_commission_structure-Start'!$A$15:$J$15,0)),0)</f>
        <v>25000</v>
      </c>
      <c r="Y78" s="2">
        <f>IF($H78&gt;K78,MIN($H78-K78,L78-K78)*INDEX('2018_commission_structure-Start'!$A$15:$J$18,MATCH($E78,'2018_commission_structure-Start'!$A$15:$A$18,0),MATCH(Y$1,'2018_commission_structure-Start'!$A$15:$J$15,0)),0)</f>
        <v>2753.52</v>
      </c>
      <c r="Z78" s="2">
        <f>IF(H78&gt;L78,(H78-L78)*INDEX('2018_commission_structure-Start'!$A$21:$I$24,MATCH($E78,'2018_commission_structure-Start'!$A$21:$A$24,0),MATCH(Z$1,'2018_commission_structure-Start'!$A$21:$I$21,0)),0)</f>
        <v>0</v>
      </c>
      <c r="AA78" s="6">
        <f t="shared" si="18"/>
        <v>109003.52</v>
      </c>
      <c r="AB78" s="6">
        <f t="shared" si="19"/>
        <v>151686.52000000002</v>
      </c>
    </row>
    <row r="79" spans="1:28" x14ac:dyDescent="0.3">
      <c r="A79" t="str">
        <f t="shared" si="10"/>
        <v>Leticia Szymanzyk</v>
      </c>
      <c r="B79">
        <v>1839046880</v>
      </c>
      <c r="C79" t="s">
        <v>161</v>
      </c>
      <c r="D79" t="s">
        <v>162</v>
      </c>
      <c r="E79" t="s">
        <v>7</v>
      </c>
      <c r="F79">
        <v>64858</v>
      </c>
      <c r="G79">
        <f>COUNTIF(deals_closed!D:D,B79)</f>
        <v>14</v>
      </c>
      <c r="H79" s="2">
        <f>SUMIF(deals_closed!D:D,B79,deals_closed!C:C)</f>
        <v>380502</v>
      </c>
      <c r="I79" s="2">
        <f>VLOOKUP(E79,'2018_commission_structure-Start'!$A$22:$I$24,9,FALSE)</f>
        <v>500000</v>
      </c>
      <c r="J79" s="2">
        <f t="shared" si="11"/>
        <v>625000</v>
      </c>
      <c r="K79" s="2">
        <f t="shared" si="12"/>
        <v>750000</v>
      </c>
      <c r="L79" s="2">
        <f t="shared" si="13"/>
        <v>1000000</v>
      </c>
      <c r="M79" s="12">
        <f t="shared" si="14"/>
        <v>0.76100400000000001</v>
      </c>
      <c r="N79" t="str">
        <f t="shared" si="15"/>
        <v>0-100%</v>
      </c>
      <c r="O79" s="6">
        <f>MIN(H79,I79)*INDEX('2018_commission_structure-Start'!$A$21:$I$24,MATCH($E79,'2018_commission_structure-Start'!$A$21:$A$24,0),MATCH(O$1,'2018_commission_structure-Start'!$A$21:$I$21,0))</f>
        <v>38050.200000000004</v>
      </c>
      <c r="P79" s="2">
        <f>IF(H79&gt;I79,MIN(H79-I79,J79-I79)*INDEX('2018_commission_structure-Start'!$A$21:$I$24,MATCH($E79,'2018_commission_structure-Start'!$A$21:$A$24,0), MATCH(P$1,'2018_commission_structure-Start'!$A$21:$I$21,0)),0)</f>
        <v>0</v>
      </c>
      <c r="Q79" s="2">
        <f>IF($H79&gt;J79,MIN($H79-J79,K79-J79)*INDEX('2018_commission_structure-Start'!$A$21:$I$24,MATCH($E79,'2018_commission_structure-Start'!$A$21:$A$24,0), MATCH(Q$1,'2018_commission_structure-Start'!$A$21:$I$21,0)),0)</f>
        <v>0</v>
      </c>
      <c r="R79" s="2">
        <f>IF($H79&gt;K79,MIN($H79-K79,L79-K79)*INDEX('2018_commission_structure-Start'!$A$21:$I$24,MATCH($E79,'2018_commission_structure-Start'!$A$21:$A$24,0), MATCH(R$1,'2018_commission_structure-Start'!$A$21:$I$21,0)),0)</f>
        <v>0</v>
      </c>
      <c r="S79" s="2">
        <f>IF(H79&gt;L79,(H79-L79)*INDEX('2018_commission_structure-Start'!$A$21:$I$24,MATCH($E79,'2018_commission_structure-Start'!$A$21:$A$24,0),MATCH(S$1,'2018_commission_structure-Start'!$A$21:$I$21,0)),0)</f>
        <v>0</v>
      </c>
      <c r="T79" s="6">
        <f t="shared" si="16"/>
        <v>38050.200000000004</v>
      </c>
      <c r="U79" s="6">
        <f t="shared" si="17"/>
        <v>102908.20000000001</v>
      </c>
      <c r="V79" s="6">
        <f>MIN(H79,I79)*INDEX('2018_commission_structure-Start'!$A$15:$J$18,MATCH($E79,'2018_commission_structure-Start'!$A$15:$A$18,0),MATCH(V$1,'2018_commission_structure-Start'!$A$15:$J$15,0))</f>
        <v>45660.24</v>
      </c>
      <c r="W79" s="2">
        <f>IF($H79&gt;I79,MIN($H79-I79,J79-I79)*INDEX('2018_commission_structure-Start'!$A$15:$J$18,MATCH($E79,'2018_commission_structure-Start'!$A$15:$A$18,0),MATCH(W$1,'2018_commission_structure-Start'!$A$15:$J$15,0)),0)</f>
        <v>0</v>
      </c>
      <c r="X79" s="2">
        <f>IF($H79&gt;J79,MIN($H79-J79,K79-J79)*INDEX('2018_commission_structure-Start'!$A$15:$J$18,MATCH($E79,'2018_commission_structure-Start'!$A$15:$A$18,0),MATCH(X$1,'2018_commission_structure-Start'!$A$15:$J$15,0)),0)</f>
        <v>0</v>
      </c>
      <c r="Y79" s="2">
        <f>IF($H79&gt;K79,MIN($H79-K79,L79-K79)*INDEX('2018_commission_structure-Start'!$A$15:$J$18,MATCH($E79,'2018_commission_structure-Start'!$A$15:$A$18,0),MATCH(Y$1,'2018_commission_structure-Start'!$A$15:$J$15,0)),0)</f>
        <v>0</v>
      </c>
      <c r="Z79" s="2">
        <f>IF(H79&gt;L79,(H79-L79)*INDEX('2018_commission_structure-Start'!$A$21:$I$24,MATCH($E79,'2018_commission_structure-Start'!$A$21:$A$24,0),MATCH(Z$1,'2018_commission_structure-Start'!$A$21:$I$21,0)),0)</f>
        <v>0</v>
      </c>
      <c r="AA79" s="6">
        <f t="shared" si="18"/>
        <v>45660.24</v>
      </c>
      <c r="AB79" s="6">
        <f t="shared" si="19"/>
        <v>110518.23999999999</v>
      </c>
    </row>
    <row r="80" spans="1:28" x14ac:dyDescent="0.3">
      <c r="A80" t="str">
        <f t="shared" si="10"/>
        <v>Constantin Laurisch</v>
      </c>
      <c r="B80">
        <v>5074304008</v>
      </c>
      <c r="C80" t="s">
        <v>163</v>
      </c>
      <c r="D80" t="s">
        <v>164</v>
      </c>
      <c r="E80" t="s">
        <v>29</v>
      </c>
      <c r="F80">
        <v>62375</v>
      </c>
      <c r="G80">
        <f>COUNTIF(deals_closed!D:D,B80)</f>
        <v>20</v>
      </c>
      <c r="H80" s="2">
        <f>SUMIF(deals_closed!D:D,B80,deals_closed!C:C)</f>
        <v>844242</v>
      </c>
      <c r="I80" s="2">
        <f>VLOOKUP(E80,'2018_commission_structure-Start'!$A$22:$I$24,9,FALSE)</f>
        <v>600000</v>
      </c>
      <c r="J80" s="2">
        <f t="shared" si="11"/>
        <v>750000</v>
      </c>
      <c r="K80" s="2">
        <f t="shared" si="12"/>
        <v>900000</v>
      </c>
      <c r="L80" s="2">
        <f t="shared" si="13"/>
        <v>1200000</v>
      </c>
      <c r="M80" s="12">
        <f t="shared" si="14"/>
        <v>1.40707</v>
      </c>
      <c r="N80" t="str">
        <f t="shared" si="15"/>
        <v>125-150%</v>
      </c>
      <c r="O80" s="6">
        <f>MIN(H80,I80)*INDEX('2018_commission_structure-Start'!$A$21:$I$24,MATCH($E80,'2018_commission_structure-Start'!$A$21:$A$24,0),MATCH(O$1,'2018_commission_structure-Start'!$A$21:$I$21,0))</f>
        <v>78000</v>
      </c>
      <c r="P80" s="2">
        <f>IF(H80&gt;I80,MIN(H80-I80,J80-I80)*INDEX('2018_commission_structure-Start'!$A$21:$I$24,MATCH($E80,'2018_commission_structure-Start'!$A$21:$A$24,0), MATCH(P$1,'2018_commission_structure-Start'!$A$21:$I$21,0)),0)</f>
        <v>25500.000000000004</v>
      </c>
      <c r="Q80" s="2">
        <f>IF($H80&gt;J80,MIN($H80-J80,K80-J80)*INDEX('2018_commission_structure-Start'!$A$21:$I$24,MATCH($E80,'2018_commission_structure-Start'!$A$21:$A$24,0), MATCH(Q$1,'2018_commission_structure-Start'!$A$21:$I$21,0)),0)</f>
        <v>19790.82</v>
      </c>
      <c r="R80" s="2">
        <f>IF($H80&gt;K80,MIN($H80-K80,L80-K80)*INDEX('2018_commission_structure-Start'!$A$21:$I$24,MATCH($E80,'2018_commission_structure-Start'!$A$21:$A$24,0), MATCH(R$1,'2018_commission_structure-Start'!$A$21:$I$21,0)),0)</f>
        <v>0</v>
      </c>
      <c r="S80" s="2">
        <f>IF(H80&gt;L80,(H80-L80)*INDEX('2018_commission_structure-Start'!$A$21:$I$24,MATCH($E80,'2018_commission_structure-Start'!$A$21:$A$24,0),MATCH(S$1,'2018_commission_structure-Start'!$A$21:$I$21,0)),0)</f>
        <v>0</v>
      </c>
      <c r="T80" s="6">
        <f t="shared" si="16"/>
        <v>123290.82</v>
      </c>
      <c r="U80" s="6">
        <f t="shared" si="17"/>
        <v>185665.82</v>
      </c>
      <c r="V80" s="6">
        <f>MIN(H80,I80)*INDEX('2018_commission_structure-Start'!$A$15:$J$18,MATCH($E80,'2018_commission_structure-Start'!$A$15:$A$18,0),MATCH(V$1,'2018_commission_structure-Start'!$A$15:$J$15,0))</f>
        <v>90000</v>
      </c>
      <c r="W80" s="2">
        <f>IF($H80&gt;I80,MIN($H80-I80,J80-I80)*INDEX('2018_commission_structure-Start'!$A$15:$J$18,MATCH($E80,'2018_commission_structure-Start'!$A$15:$A$18,0),MATCH(W$1,'2018_commission_structure-Start'!$A$15:$J$15,0)),0)</f>
        <v>27000</v>
      </c>
      <c r="X80" s="2">
        <f>IF($H80&gt;J80,MIN($H80-J80,K80-J80)*INDEX('2018_commission_structure-Start'!$A$15:$J$18,MATCH($E80,'2018_commission_structure-Start'!$A$15:$A$18,0),MATCH(X$1,'2018_commission_structure-Start'!$A$15:$J$15,0)),0)</f>
        <v>23560.5</v>
      </c>
      <c r="Y80" s="2">
        <f>IF($H80&gt;K80,MIN($H80-K80,L80-K80)*INDEX('2018_commission_structure-Start'!$A$15:$J$18,MATCH($E80,'2018_commission_structure-Start'!$A$15:$A$18,0),MATCH(Y$1,'2018_commission_structure-Start'!$A$15:$J$15,0)),0)</f>
        <v>0</v>
      </c>
      <c r="Z80" s="2">
        <f>IF(H80&gt;L80,(H80-L80)*INDEX('2018_commission_structure-Start'!$A$21:$I$24,MATCH($E80,'2018_commission_structure-Start'!$A$21:$A$24,0),MATCH(Z$1,'2018_commission_structure-Start'!$A$21:$I$21,0)),0)</f>
        <v>0</v>
      </c>
      <c r="AA80" s="6">
        <f t="shared" si="18"/>
        <v>140560.5</v>
      </c>
      <c r="AB80" s="6">
        <f t="shared" si="19"/>
        <v>202935.5</v>
      </c>
    </row>
    <row r="81" spans="1:28" x14ac:dyDescent="0.3">
      <c r="A81" t="str">
        <f t="shared" si="10"/>
        <v>Bonny Oxteby</v>
      </c>
      <c r="B81">
        <v>2423731264</v>
      </c>
      <c r="C81" t="s">
        <v>165</v>
      </c>
      <c r="D81" t="s">
        <v>166</v>
      </c>
      <c r="E81" t="s">
        <v>10</v>
      </c>
      <c r="F81">
        <v>124700</v>
      </c>
      <c r="G81">
        <f>COUNTIF(deals_closed!D:D,B81)</f>
        <v>15</v>
      </c>
      <c r="H81" s="2">
        <f>SUMIF(deals_closed!D:D,B81,deals_closed!C:C)</f>
        <v>588818</v>
      </c>
      <c r="I81" s="2">
        <f>VLOOKUP(E81,'2018_commission_structure-Start'!$A$22:$I$24,9,FALSE)</f>
        <v>750000</v>
      </c>
      <c r="J81" s="2">
        <f t="shared" si="11"/>
        <v>937500</v>
      </c>
      <c r="K81" s="2">
        <f t="shared" si="12"/>
        <v>1125000</v>
      </c>
      <c r="L81" s="2">
        <f t="shared" si="13"/>
        <v>1500000</v>
      </c>
      <c r="M81" s="12">
        <f t="shared" si="14"/>
        <v>0.78509066666666671</v>
      </c>
      <c r="N81" t="str">
        <f t="shared" si="15"/>
        <v>0-100%</v>
      </c>
      <c r="O81" s="6">
        <f>MIN(H81,I81)*INDEX('2018_commission_structure-Start'!$A$21:$I$24,MATCH($E81,'2018_commission_structure-Start'!$A$21:$A$24,0),MATCH(O$1,'2018_commission_structure-Start'!$A$21:$I$21,0))</f>
        <v>88322.7</v>
      </c>
      <c r="P81" s="2">
        <f>IF(H81&gt;I81,MIN(H81-I81,J81-I81)*INDEX('2018_commission_structure-Start'!$A$21:$I$24,MATCH($E81,'2018_commission_structure-Start'!$A$21:$A$24,0), MATCH(P$1,'2018_commission_structure-Start'!$A$21:$I$21,0)),0)</f>
        <v>0</v>
      </c>
      <c r="Q81" s="2">
        <f>IF($H81&gt;J81,MIN($H81-J81,K81-J81)*INDEX('2018_commission_structure-Start'!$A$21:$I$24,MATCH($E81,'2018_commission_structure-Start'!$A$21:$A$24,0), MATCH(Q$1,'2018_commission_structure-Start'!$A$21:$I$21,0)),0)</f>
        <v>0</v>
      </c>
      <c r="R81" s="2">
        <f>IF($H81&gt;K81,MIN($H81-K81,L81-K81)*INDEX('2018_commission_structure-Start'!$A$21:$I$24,MATCH($E81,'2018_commission_structure-Start'!$A$21:$A$24,0), MATCH(R$1,'2018_commission_structure-Start'!$A$21:$I$21,0)),0)</f>
        <v>0</v>
      </c>
      <c r="S81" s="2">
        <f>IF(H81&gt;L81,(H81-L81)*INDEX('2018_commission_structure-Start'!$A$21:$I$24,MATCH($E81,'2018_commission_structure-Start'!$A$21:$A$24,0),MATCH(S$1,'2018_commission_structure-Start'!$A$21:$I$21,0)),0)</f>
        <v>0</v>
      </c>
      <c r="T81" s="6">
        <f t="shared" si="16"/>
        <v>88322.7</v>
      </c>
      <c r="U81" s="6">
        <f t="shared" si="17"/>
        <v>213022.7</v>
      </c>
      <c r="V81" s="6">
        <f>MIN(H81,I81)*INDEX('2018_commission_structure-Start'!$A$15:$J$18,MATCH($E81,'2018_commission_structure-Start'!$A$15:$A$18,0),MATCH(V$1,'2018_commission_structure-Start'!$A$15:$J$15,0))</f>
        <v>88322.7</v>
      </c>
      <c r="W81" s="2">
        <f>IF($H81&gt;I81,MIN($H81-I81,J81-I81)*INDEX('2018_commission_structure-Start'!$A$15:$J$18,MATCH($E81,'2018_commission_structure-Start'!$A$15:$A$18,0),MATCH(W$1,'2018_commission_structure-Start'!$A$15:$J$15,0)),0)</f>
        <v>0</v>
      </c>
      <c r="X81" s="2">
        <f>IF($H81&gt;J81,MIN($H81-J81,K81-J81)*INDEX('2018_commission_structure-Start'!$A$15:$J$18,MATCH($E81,'2018_commission_structure-Start'!$A$15:$A$18,0),MATCH(X$1,'2018_commission_structure-Start'!$A$15:$J$15,0)),0)</f>
        <v>0</v>
      </c>
      <c r="Y81" s="2">
        <f>IF($H81&gt;K81,MIN($H81-K81,L81-K81)*INDEX('2018_commission_structure-Start'!$A$15:$J$18,MATCH($E81,'2018_commission_structure-Start'!$A$15:$A$18,0),MATCH(Y$1,'2018_commission_structure-Start'!$A$15:$J$15,0)),0)</f>
        <v>0</v>
      </c>
      <c r="Z81" s="2">
        <f>IF(H81&gt;L81,(H81-L81)*INDEX('2018_commission_structure-Start'!$A$21:$I$24,MATCH($E81,'2018_commission_structure-Start'!$A$21:$A$24,0),MATCH(Z$1,'2018_commission_structure-Start'!$A$21:$I$21,0)),0)</f>
        <v>0</v>
      </c>
      <c r="AA81" s="6">
        <f t="shared" si="18"/>
        <v>88322.7</v>
      </c>
      <c r="AB81" s="6">
        <f t="shared" si="19"/>
        <v>213022.7</v>
      </c>
    </row>
    <row r="82" spans="1:28" x14ac:dyDescent="0.3">
      <c r="A82" t="str">
        <f t="shared" si="10"/>
        <v>Newton Shillabear</v>
      </c>
      <c r="B82">
        <v>4159390110</v>
      </c>
      <c r="C82" t="s">
        <v>167</v>
      </c>
      <c r="D82" t="s">
        <v>168</v>
      </c>
      <c r="E82" t="s">
        <v>10</v>
      </c>
      <c r="F82">
        <v>114184</v>
      </c>
      <c r="G82">
        <f>COUNTIF(deals_closed!D:D,B82)</f>
        <v>21</v>
      </c>
      <c r="H82" s="2">
        <f>SUMIF(deals_closed!D:D,B82,deals_closed!C:C)</f>
        <v>709663</v>
      </c>
      <c r="I82" s="2">
        <f>VLOOKUP(E82,'2018_commission_structure-Start'!$A$22:$I$24,9,FALSE)</f>
        <v>750000</v>
      </c>
      <c r="J82" s="2">
        <f t="shared" si="11"/>
        <v>937500</v>
      </c>
      <c r="K82" s="2">
        <f t="shared" si="12"/>
        <v>1125000</v>
      </c>
      <c r="L82" s="2">
        <f t="shared" si="13"/>
        <v>1500000</v>
      </c>
      <c r="M82" s="12">
        <f t="shared" si="14"/>
        <v>0.94621733333333335</v>
      </c>
      <c r="N82" t="str">
        <f t="shared" si="15"/>
        <v>0-100%</v>
      </c>
      <c r="O82" s="6">
        <f>MIN(H82,I82)*INDEX('2018_commission_structure-Start'!$A$21:$I$24,MATCH($E82,'2018_commission_structure-Start'!$A$21:$A$24,0),MATCH(O$1,'2018_commission_structure-Start'!$A$21:$I$21,0))</f>
        <v>106449.45</v>
      </c>
      <c r="P82" s="2">
        <f>IF(H82&gt;I82,MIN(H82-I82,J82-I82)*INDEX('2018_commission_structure-Start'!$A$21:$I$24,MATCH($E82,'2018_commission_structure-Start'!$A$21:$A$24,0), MATCH(P$1,'2018_commission_structure-Start'!$A$21:$I$21,0)),0)</f>
        <v>0</v>
      </c>
      <c r="Q82" s="2">
        <f>IF($H82&gt;J82,MIN($H82-J82,K82-J82)*INDEX('2018_commission_structure-Start'!$A$21:$I$24,MATCH($E82,'2018_commission_structure-Start'!$A$21:$A$24,0), MATCH(Q$1,'2018_commission_structure-Start'!$A$21:$I$21,0)),0)</f>
        <v>0</v>
      </c>
      <c r="R82" s="2">
        <f>IF($H82&gt;K82,MIN($H82-K82,L82-K82)*INDEX('2018_commission_structure-Start'!$A$21:$I$24,MATCH($E82,'2018_commission_structure-Start'!$A$21:$A$24,0), MATCH(R$1,'2018_commission_structure-Start'!$A$21:$I$21,0)),0)</f>
        <v>0</v>
      </c>
      <c r="S82" s="2">
        <f>IF(H82&gt;L82,(H82-L82)*INDEX('2018_commission_structure-Start'!$A$21:$I$24,MATCH($E82,'2018_commission_structure-Start'!$A$21:$A$24,0),MATCH(S$1,'2018_commission_structure-Start'!$A$21:$I$21,0)),0)</f>
        <v>0</v>
      </c>
      <c r="T82" s="6">
        <f t="shared" si="16"/>
        <v>106449.45</v>
      </c>
      <c r="U82" s="6">
        <f t="shared" si="17"/>
        <v>220633.45</v>
      </c>
      <c r="V82" s="6">
        <f>MIN(H82,I82)*INDEX('2018_commission_structure-Start'!$A$15:$J$18,MATCH($E82,'2018_commission_structure-Start'!$A$15:$A$18,0),MATCH(V$1,'2018_commission_structure-Start'!$A$15:$J$15,0))</f>
        <v>106449.45</v>
      </c>
      <c r="W82" s="2">
        <f>IF($H82&gt;I82,MIN($H82-I82,J82-I82)*INDEX('2018_commission_structure-Start'!$A$15:$J$18,MATCH($E82,'2018_commission_structure-Start'!$A$15:$A$18,0),MATCH(W$1,'2018_commission_structure-Start'!$A$15:$J$15,0)),0)</f>
        <v>0</v>
      </c>
      <c r="X82" s="2">
        <f>IF($H82&gt;J82,MIN($H82-J82,K82-J82)*INDEX('2018_commission_structure-Start'!$A$15:$J$18,MATCH($E82,'2018_commission_structure-Start'!$A$15:$A$18,0),MATCH(X$1,'2018_commission_structure-Start'!$A$15:$J$15,0)),0)</f>
        <v>0</v>
      </c>
      <c r="Y82" s="2">
        <f>IF($H82&gt;K82,MIN($H82-K82,L82-K82)*INDEX('2018_commission_structure-Start'!$A$15:$J$18,MATCH($E82,'2018_commission_structure-Start'!$A$15:$A$18,0),MATCH(Y$1,'2018_commission_structure-Start'!$A$15:$J$15,0)),0)</f>
        <v>0</v>
      </c>
      <c r="Z82" s="2">
        <f>IF(H82&gt;L82,(H82-L82)*INDEX('2018_commission_structure-Start'!$A$21:$I$24,MATCH($E82,'2018_commission_structure-Start'!$A$21:$A$24,0),MATCH(Z$1,'2018_commission_structure-Start'!$A$21:$I$21,0)),0)</f>
        <v>0</v>
      </c>
      <c r="AA82" s="6">
        <f t="shared" si="18"/>
        <v>106449.45</v>
      </c>
      <c r="AB82" s="6">
        <f t="shared" si="19"/>
        <v>220633.45</v>
      </c>
    </row>
    <row r="83" spans="1:28" x14ac:dyDescent="0.3">
      <c r="A83" t="str">
        <f t="shared" si="10"/>
        <v>Dyane Rival</v>
      </c>
      <c r="B83">
        <v>25254650</v>
      </c>
      <c r="C83" t="s">
        <v>169</v>
      </c>
      <c r="D83" t="s">
        <v>170</v>
      </c>
      <c r="E83" t="s">
        <v>10</v>
      </c>
      <c r="F83">
        <v>90630</v>
      </c>
      <c r="G83">
        <f>COUNTIF(deals_closed!D:D,B83)</f>
        <v>18</v>
      </c>
      <c r="H83" s="2">
        <f>SUMIF(deals_closed!D:D,B83,deals_closed!C:C)</f>
        <v>614970</v>
      </c>
      <c r="I83" s="2">
        <f>VLOOKUP(E83,'2018_commission_structure-Start'!$A$22:$I$24,9,FALSE)</f>
        <v>750000</v>
      </c>
      <c r="J83" s="2">
        <f t="shared" si="11"/>
        <v>937500</v>
      </c>
      <c r="K83" s="2">
        <f t="shared" si="12"/>
        <v>1125000</v>
      </c>
      <c r="L83" s="2">
        <f t="shared" si="13"/>
        <v>1500000</v>
      </c>
      <c r="M83" s="12">
        <f t="shared" si="14"/>
        <v>0.81996000000000002</v>
      </c>
      <c r="N83" t="str">
        <f t="shared" si="15"/>
        <v>0-100%</v>
      </c>
      <c r="O83" s="6">
        <f>MIN(H83,I83)*INDEX('2018_commission_structure-Start'!$A$21:$I$24,MATCH($E83,'2018_commission_structure-Start'!$A$21:$A$24,0),MATCH(O$1,'2018_commission_structure-Start'!$A$21:$I$21,0))</f>
        <v>92245.5</v>
      </c>
      <c r="P83" s="2">
        <f>IF(H83&gt;I83,MIN(H83-I83,J83-I83)*INDEX('2018_commission_structure-Start'!$A$21:$I$24,MATCH($E83,'2018_commission_structure-Start'!$A$21:$A$24,0), MATCH(P$1,'2018_commission_structure-Start'!$A$21:$I$21,0)),0)</f>
        <v>0</v>
      </c>
      <c r="Q83" s="2">
        <f>IF($H83&gt;J83,MIN($H83-J83,K83-J83)*INDEX('2018_commission_structure-Start'!$A$21:$I$24,MATCH($E83,'2018_commission_structure-Start'!$A$21:$A$24,0), MATCH(Q$1,'2018_commission_structure-Start'!$A$21:$I$21,0)),0)</f>
        <v>0</v>
      </c>
      <c r="R83" s="2">
        <f>IF($H83&gt;K83,MIN($H83-K83,L83-K83)*INDEX('2018_commission_structure-Start'!$A$21:$I$24,MATCH($E83,'2018_commission_structure-Start'!$A$21:$A$24,0), MATCH(R$1,'2018_commission_structure-Start'!$A$21:$I$21,0)),0)</f>
        <v>0</v>
      </c>
      <c r="S83" s="2">
        <f>IF(H83&gt;L83,(H83-L83)*INDEX('2018_commission_structure-Start'!$A$21:$I$24,MATCH($E83,'2018_commission_structure-Start'!$A$21:$A$24,0),MATCH(S$1,'2018_commission_structure-Start'!$A$21:$I$21,0)),0)</f>
        <v>0</v>
      </c>
      <c r="T83" s="6">
        <f t="shared" si="16"/>
        <v>92245.5</v>
      </c>
      <c r="U83" s="6">
        <f t="shared" si="17"/>
        <v>182875.5</v>
      </c>
      <c r="V83" s="6">
        <f>MIN(H83,I83)*INDEX('2018_commission_structure-Start'!$A$15:$J$18,MATCH($E83,'2018_commission_structure-Start'!$A$15:$A$18,0),MATCH(V$1,'2018_commission_structure-Start'!$A$15:$J$15,0))</f>
        <v>92245.5</v>
      </c>
      <c r="W83" s="2">
        <f>IF($H83&gt;I83,MIN($H83-I83,J83-I83)*INDEX('2018_commission_structure-Start'!$A$15:$J$18,MATCH($E83,'2018_commission_structure-Start'!$A$15:$A$18,0),MATCH(W$1,'2018_commission_structure-Start'!$A$15:$J$15,0)),0)</f>
        <v>0</v>
      </c>
      <c r="X83" s="2">
        <f>IF($H83&gt;J83,MIN($H83-J83,K83-J83)*INDEX('2018_commission_structure-Start'!$A$15:$J$18,MATCH($E83,'2018_commission_structure-Start'!$A$15:$A$18,0),MATCH(X$1,'2018_commission_structure-Start'!$A$15:$J$15,0)),0)</f>
        <v>0</v>
      </c>
      <c r="Y83" s="2">
        <f>IF($H83&gt;K83,MIN($H83-K83,L83-K83)*INDEX('2018_commission_structure-Start'!$A$15:$J$18,MATCH($E83,'2018_commission_structure-Start'!$A$15:$A$18,0),MATCH(Y$1,'2018_commission_structure-Start'!$A$15:$J$15,0)),0)</f>
        <v>0</v>
      </c>
      <c r="Z83" s="2">
        <f>IF(H83&gt;L83,(H83-L83)*INDEX('2018_commission_structure-Start'!$A$21:$I$24,MATCH($E83,'2018_commission_structure-Start'!$A$21:$A$24,0),MATCH(Z$1,'2018_commission_structure-Start'!$A$21:$I$21,0)),0)</f>
        <v>0</v>
      </c>
      <c r="AA83" s="6">
        <f t="shared" si="18"/>
        <v>92245.5</v>
      </c>
      <c r="AB83" s="6">
        <f t="shared" si="19"/>
        <v>182875.5</v>
      </c>
    </row>
    <row r="84" spans="1:28" x14ac:dyDescent="0.3">
      <c r="A84" t="str">
        <f t="shared" si="10"/>
        <v>Cindy Pentecost</v>
      </c>
      <c r="B84">
        <v>4192443678</v>
      </c>
      <c r="C84" t="s">
        <v>171</v>
      </c>
      <c r="D84" t="s">
        <v>172</v>
      </c>
      <c r="E84" t="s">
        <v>29</v>
      </c>
      <c r="F84">
        <v>75878</v>
      </c>
      <c r="G84">
        <f>COUNTIF(deals_closed!D:D,B84)</f>
        <v>24</v>
      </c>
      <c r="H84" s="2">
        <f>SUMIF(deals_closed!D:D,B84,deals_closed!C:C)</f>
        <v>971092</v>
      </c>
      <c r="I84" s="2">
        <f>VLOOKUP(E84,'2018_commission_structure-Start'!$A$22:$I$24,9,FALSE)</f>
        <v>600000</v>
      </c>
      <c r="J84" s="2">
        <f t="shared" si="11"/>
        <v>750000</v>
      </c>
      <c r="K84" s="2">
        <f t="shared" si="12"/>
        <v>900000</v>
      </c>
      <c r="L84" s="2">
        <f t="shared" si="13"/>
        <v>1200000</v>
      </c>
      <c r="M84" s="12">
        <f t="shared" si="14"/>
        <v>1.6184866666666666</v>
      </c>
      <c r="N84" t="str">
        <f t="shared" si="15"/>
        <v>150-200%</v>
      </c>
      <c r="O84" s="6">
        <f>MIN(H84,I84)*INDEX('2018_commission_structure-Start'!$A$21:$I$24,MATCH($E84,'2018_commission_structure-Start'!$A$21:$A$24,0),MATCH(O$1,'2018_commission_structure-Start'!$A$21:$I$21,0))</f>
        <v>78000</v>
      </c>
      <c r="P84" s="2">
        <f>IF(H84&gt;I84,MIN(H84-I84,J84-I84)*INDEX('2018_commission_structure-Start'!$A$21:$I$24,MATCH($E84,'2018_commission_structure-Start'!$A$21:$A$24,0), MATCH(P$1,'2018_commission_structure-Start'!$A$21:$I$21,0)),0)</f>
        <v>25500.000000000004</v>
      </c>
      <c r="Q84" s="2">
        <f>IF($H84&gt;J84,MIN($H84-J84,K84-J84)*INDEX('2018_commission_structure-Start'!$A$21:$I$24,MATCH($E84,'2018_commission_structure-Start'!$A$21:$A$24,0), MATCH(Q$1,'2018_commission_structure-Start'!$A$21:$I$21,0)),0)</f>
        <v>31500</v>
      </c>
      <c r="R84" s="2">
        <f>IF($H84&gt;K84,MIN($H84-K84,L84-K84)*INDEX('2018_commission_structure-Start'!$A$21:$I$24,MATCH($E84,'2018_commission_structure-Start'!$A$21:$A$24,0), MATCH(R$1,'2018_commission_structure-Start'!$A$21:$I$21,0)),0)</f>
        <v>18483.920000000002</v>
      </c>
      <c r="S84" s="2">
        <f>IF(H84&gt;L84,(H84-L84)*INDEX('2018_commission_structure-Start'!$A$21:$I$24,MATCH($E84,'2018_commission_structure-Start'!$A$21:$A$24,0),MATCH(S$1,'2018_commission_structure-Start'!$A$21:$I$21,0)),0)</f>
        <v>0</v>
      </c>
      <c r="T84" s="6">
        <f t="shared" si="16"/>
        <v>153483.92000000001</v>
      </c>
      <c r="U84" s="6">
        <f t="shared" si="17"/>
        <v>229361.92000000001</v>
      </c>
      <c r="V84" s="6">
        <f>MIN(H84,I84)*INDEX('2018_commission_structure-Start'!$A$15:$J$18,MATCH($E84,'2018_commission_structure-Start'!$A$15:$A$18,0),MATCH(V$1,'2018_commission_structure-Start'!$A$15:$J$15,0))</f>
        <v>90000</v>
      </c>
      <c r="W84" s="2">
        <f>IF($H84&gt;I84,MIN($H84-I84,J84-I84)*INDEX('2018_commission_structure-Start'!$A$15:$J$18,MATCH($E84,'2018_commission_structure-Start'!$A$15:$A$18,0),MATCH(W$1,'2018_commission_structure-Start'!$A$15:$J$15,0)),0)</f>
        <v>27000</v>
      </c>
      <c r="X84" s="2">
        <f>IF($H84&gt;J84,MIN($H84-J84,K84-J84)*INDEX('2018_commission_structure-Start'!$A$15:$J$18,MATCH($E84,'2018_commission_structure-Start'!$A$15:$A$18,0),MATCH(X$1,'2018_commission_structure-Start'!$A$15:$J$15,0)),0)</f>
        <v>37500</v>
      </c>
      <c r="Y84" s="2">
        <f>IF($H84&gt;K84,MIN($H84-K84,L84-K84)*INDEX('2018_commission_structure-Start'!$A$15:$J$18,MATCH($E84,'2018_commission_structure-Start'!$A$15:$A$18,0),MATCH(Y$1,'2018_commission_structure-Start'!$A$15:$J$15,0)),0)</f>
        <v>21327.599999999999</v>
      </c>
      <c r="Z84" s="2">
        <f>IF(H84&gt;L84,(H84-L84)*INDEX('2018_commission_structure-Start'!$A$21:$I$24,MATCH($E84,'2018_commission_structure-Start'!$A$21:$A$24,0),MATCH(Z$1,'2018_commission_structure-Start'!$A$21:$I$21,0)),0)</f>
        <v>0</v>
      </c>
      <c r="AA84" s="6">
        <f t="shared" si="18"/>
        <v>175827.6</v>
      </c>
      <c r="AB84" s="6">
        <f t="shared" si="19"/>
        <v>251705.60000000001</v>
      </c>
    </row>
    <row r="85" spans="1:28" x14ac:dyDescent="0.3">
      <c r="A85" t="str">
        <f t="shared" si="10"/>
        <v>Arlene Charlin</v>
      </c>
      <c r="B85">
        <v>4076701275</v>
      </c>
      <c r="C85" t="s">
        <v>173</v>
      </c>
      <c r="D85" t="s">
        <v>174</v>
      </c>
      <c r="E85" t="s">
        <v>7</v>
      </c>
      <c r="F85">
        <v>51875</v>
      </c>
      <c r="G85">
        <f>COUNTIF(deals_closed!D:D,B85)</f>
        <v>19</v>
      </c>
      <c r="H85" s="2">
        <f>SUMIF(deals_closed!D:D,B85,deals_closed!C:C)</f>
        <v>632643</v>
      </c>
      <c r="I85" s="2">
        <f>VLOOKUP(E85,'2018_commission_structure-Start'!$A$22:$I$24,9,FALSE)</f>
        <v>500000</v>
      </c>
      <c r="J85" s="2">
        <f t="shared" si="11"/>
        <v>625000</v>
      </c>
      <c r="K85" s="2">
        <f t="shared" si="12"/>
        <v>750000</v>
      </c>
      <c r="L85" s="2">
        <f t="shared" si="13"/>
        <v>1000000</v>
      </c>
      <c r="M85" s="12">
        <f t="shared" si="14"/>
        <v>1.2652859999999999</v>
      </c>
      <c r="N85" t="str">
        <f t="shared" si="15"/>
        <v>125-150%</v>
      </c>
      <c r="O85" s="6">
        <f>MIN(H85,I85)*INDEX('2018_commission_structure-Start'!$A$21:$I$24,MATCH($E85,'2018_commission_structure-Start'!$A$21:$A$24,0),MATCH(O$1,'2018_commission_structure-Start'!$A$21:$I$21,0))</f>
        <v>50000</v>
      </c>
      <c r="P85" s="2">
        <f>IF(H85&gt;I85,MIN(H85-I85,J85-I85)*INDEX('2018_commission_structure-Start'!$A$21:$I$24,MATCH($E85,'2018_commission_structure-Start'!$A$21:$A$24,0), MATCH(P$1,'2018_commission_structure-Start'!$A$21:$I$21,0)),0)</f>
        <v>18750</v>
      </c>
      <c r="Q85" s="2">
        <f>IF($H85&gt;J85,MIN($H85-J85,K85-J85)*INDEX('2018_commission_structure-Start'!$A$21:$I$24,MATCH($E85,'2018_commission_structure-Start'!$A$21:$A$24,0), MATCH(Q$1,'2018_commission_structure-Start'!$A$21:$I$21,0)),0)</f>
        <v>1375.74</v>
      </c>
      <c r="R85" s="2">
        <f>IF($H85&gt;K85,MIN($H85-K85,L85-K85)*INDEX('2018_commission_structure-Start'!$A$21:$I$24,MATCH($E85,'2018_commission_structure-Start'!$A$21:$A$24,0), MATCH(R$1,'2018_commission_structure-Start'!$A$21:$I$21,0)),0)</f>
        <v>0</v>
      </c>
      <c r="S85" s="2">
        <f>IF(H85&gt;L85,(H85-L85)*INDEX('2018_commission_structure-Start'!$A$21:$I$24,MATCH($E85,'2018_commission_structure-Start'!$A$21:$A$24,0),MATCH(S$1,'2018_commission_structure-Start'!$A$21:$I$21,0)),0)</f>
        <v>0</v>
      </c>
      <c r="T85" s="6">
        <f t="shared" si="16"/>
        <v>70125.740000000005</v>
      </c>
      <c r="U85" s="6">
        <f t="shared" si="17"/>
        <v>122000.74</v>
      </c>
      <c r="V85" s="6">
        <f>MIN(H85,I85)*INDEX('2018_commission_structure-Start'!$A$15:$J$18,MATCH($E85,'2018_commission_structure-Start'!$A$15:$A$18,0),MATCH(V$1,'2018_commission_structure-Start'!$A$15:$J$15,0))</f>
        <v>60000</v>
      </c>
      <c r="W85" s="2">
        <f>IF($H85&gt;I85,MIN($H85-I85,J85-I85)*INDEX('2018_commission_structure-Start'!$A$15:$J$18,MATCH($E85,'2018_commission_structure-Start'!$A$15:$A$18,0),MATCH(W$1,'2018_commission_structure-Start'!$A$15:$J$15,0)),0)</f>
        <v>21250</v>
      </c>
      <c r="X85" s="2">
        <f>IF($H85&gt;J85,MIN($H85-J85,K85-J85)*INDEX('2018_commission_structure-Start'!$A$15:$J$18,MATCH($E85,'2018_commission_structure-Start'!$A$15:$A$18,0),MATCH(X$1,'2018_commission_structure-Start'!$A$15:$J$15,0)),0)</f>
        <v>1528.6000000000001</v>
      </c>
      <c r="Y85" s="2">
        <f>IF($H85&gt;K85,MIN($H85-K85,L85-K85)*INDEX('2018_commission_structure-Start'!$A$15:$J$18,MATCH($E85,'2018_commission_structure-Start'!$A$15:$A$18,0),MATCH(Y$1,'2018_commission_structure-Start'!$A$15:$J$15,0)),0)</f>
        <v>0</v>
      </c>
      <c r="Z85" s="2">
        <f>IF(H85&gt;L85,(H85-L85)*INDEX('2018_commission_structure-Start'!$A$21:$I$24,MATCH($E85,'2018_commission_structure-Start'!$A$21:$A$24,0),MATCH(Z$1,'2018_commission_structure-Start'!$A$21:$I$21,0)),0)</f>
        <v>0</v>
      </c>
      <c r="AA85" s="6">
        <f t="shared" si="18"/>
        <v>82778.600000000006</v>
      </c>
      <c r="AB85" s="6">
        <f t="shared" si="19"/>
        <v>134653.6</v>
      </c>
    </row>
    <row r="86" spans="1:28" x14ac:dyDescent="0.3">
      <c r="A86" t="str">
        <f t="shared" si="10"/>
        <v>Loree Bertelet</v>
      </c>
      <c r="B86">
        <v>4185019157</v>
      </c>
      <c r="C86" t="s">
        <v>175</v>
      </c>
      <c r="D86" t="s">
        <v>176</v>
      </c>
      <c r="E86" t="s">
        <v>7</v>
      </c>
      <c r="F86">
        <v>52111</v>
      </c>
      <c r="G86">
        <f>COUNTIF(deals_closed!D:D,B86)</f>
        <v>26</v>
      </c>
      <c r="H86" s="2">
        <f>SUMIF(deals_closed!D:D,B86,deals_closed!C:C)</f>
        <v>1001970</v>
      </c>
      <c r="I86" s="2">
        <f>VLOOKUP(E86,'2018_commission_structure-Start'!$A$22:$I$24,9,FALSE)</f>
        <v>500000</v>
      </c>
      <c r="J86" s="2">
        <f t="shared" si="11"/>
        <v>625000</v>
      </c>
      <c r="K86" s="2">
        <f t="shared" si="12"/>
        <v>750000</v>
      </c>
      <c r="L86" s="2">
        <f t="shared" si="13"/>
        <v>1000000</v>
      </c>
      <c r="M86" s="12">
        <f t="shared" si="14"/>
        <v>2.0039400000000001</v>
      </c>
      <c r="N86" t="str">
        <f t="shared" si="15"/>
        <v>&gt;200%</v>
      </c>
      <c r="O86" s="6">
        <f>MIN(H86,I86)*INDEX('2018_commission_structure-Start'!$A$21:$I$24,MATCH($E86,'2018_commission_structure-Start'!$A$21:$A$24,0),MATCH(O$1,'2018_commission_structure-Start'!$A$21:$I$21,0))</f>
        <v>50000</v>
      </c>
      <c r="P86" s="2">
        <f>IF(H86&gt;I86,MIN(H86-I86,J86-I86)*INDEX('2018_commission_structure-Start'!$A$21:$I$24,MATCH($E86,'2018_commission_structure-Start'!$A$21:$A$24,0), MATCH(P$1,'2018_commission_structure-Start'!$A$21:$I$21,0)),0)</f>
        <v>18750</v>
      </c>
      <c r="Q86" s="2">
        <f>IF($H86&gt;J86,MIN($H86-J86,K86-J86)*INDEX('2018_commission_structure-Start'!$A$21:$I$24,MATCH($E86,'2018_commission_structure-Start'!$A$21:$A$24,0), MATCH(Q$1,'2018_commission_structure-Start'!$A$21:$I$21,0)),0)</f>
        <v>22500</v>
      </c>
      <c r="R86" s="2">
        <f>IF($H86&gt;K86,MIN($H86-K86,L86-K86)*INDEX('2018_commission_structure-Start'!$A$21:$I$24,MATCH($E86,'2018_commission_structure-Start'!$A$21:$A$24,0), MATCH(R$1,'2018_commission_structure-Start'!$A$21:$I$21,0)),0)</f>
        <v>55000</v>
      </c>
      <c r="S86" s="2">
        <f>IF(H86&gt;L86,(H86-L86)*INDEX('2018_commission_structure-Start'!$A$21:$I$24,MATCH($E86,'2018_commission_structure-Start'!$A$21:$A$24,0),MATCH(S$1,'2018_commission_structure-Start'!$A$21:$I$21,0)),0)</f>
        <v>197</v>
      </c>
      <c r="T86" s="6">
        <f t="shared" si="16"/>
        <v>146447</v>
      </c>
      <c r="U86" s="6">
        <f t="shared" si="17"/>
        <v>198558</v>
      </c>
      <c r="V86" s="6">
        <f>MIN(H86,I86)*INDEX('2018_commission_structure-Start'!$A$15:$J$18,MATCH($E86,'2018_commission_structure-Start'!$A$15:$A$18,0),MATCH(V$1,'2018_commission_structure-Start'!$A$15:$J$15,0))</f>
        <v>60000</v>
      </c>
      <c r="W86" s="2">
        <f>IF($H86&gt;I86,MIN($H86-I86,J86-I86)*INDEX('2018_commission_structure-Start'!$A$15:$J$18,MATCH($E86,'2018_commission_structure-Start'!$A$15:$A$18,0),MATCH(W$1,'2018_commission_structure-Start'!$A$15:$J$15,0)),0)</f>
        <v>21250</v>
      </c>
      <c r="X86" s="2">
        <f>IF($H86&gt;J86,MIN($H86-J86,K86-J86)*INDEX('2018_commission_structure-Start'!$A$15:$J$18,MATCH($E86,'2018_commission_structure-Start'!$A$15:$A$18,0),MATCH(X$1,'2018_commission_structure-Start'!$A$15:$J$15,0)),0)</f>
        <v>25000</v>
      </c>
      <c r="Y86" s="2">
        <f>IF($H86&gt;K86,MIN($H86-K86,L86-K86)*INDEX('2018_commission_structure-Start'!$A$15:$J$18,MATCH($E86,'2018_commission_structure-Start'!$A$15:$A$18,0),MATCH(Y$1,'2018_commission_structure-Start'!$A$15:$J$15,0)),0)</f>
        <v>55000</v>
      </c>
      <c r="Z86" s="2">
        <f>IF(H86&gt;L86,(H86-L86)*INDEX('2018_commission_structure-Start'!$A$21:$I$24,MATCH($E86,'2018_commission_structure-Start'!$A$21:$A$24,0),MATCH(Z$1,'2018_commission_structure-Start'!$A$21:$I$21,0)),0)</f>
        <v>197</v>
      </c>
      <c r="AA86" s="6">
        <f t="shared" si="18"/>
        <v>161447</v>
      </c>
      <c r="AB86" s="6">
        <f t="shared" si="19"/>
        <v>213558</v>
      </c>
    </row>
    <row r="87" spans="1:28" x14ac:dyDescent="0.3">
      <c r="A87" t="str">
        <f t="shared" si="10"/>
        <v>Pepillo Keaysell</v>
      </c>
      <c r="B87">
        <v>713650656</v>
      </c>
      <c r="C87" t="s">
        <v>177</v>
      </c>
      <c r="D87" t="s">
        <v>178</v>
      </c>
      <c r="E87" t="s">
        <v>29</v>
      </c>
      <c r="F87">
        <v>55601</v>
      </c>
      <c r="G87">
        <f>COUNTIF(deals_closed!D:D,B87)</f>
        <v>15</v>
      </c>
      <c r="H87" s="2">
        <f>SUMIF(deals_closed!D:D,B87,deals_closed!C:C)</f>
        <v>428438</v>
      </c>
      <c r="I87" s="2">
        <f>VLOOKUP(E87,'2018_commission_structure-Start'!$A$22:$I$24,9,FALSE)</f>
        <v>600000</v>
      </c>
      <c r="J87" s="2">
        <f t="shared" si="11"/>
        <v>750000</v>
      </c>
      <c r="K87" s="2">
        <f t="shared" si="12"/>
        <v>900000</v>
      </c>
      <c r="L87" s="2">
        <f t="shared" si="13"/>
        <v>1200000</v>
      </c>
      <c r="M87" s="12">
        <f t="shared" si="14"/>
        <v>0.71406333333333338</v>
      </c>
      <c r="N87" t="str">
        <f t="shared" si="15"/>
        <v>0-100%</v>
      </c>
      <c r="O87" s="6">
        <f>MIN(H87,I87)*INDEX('2018_commission_structure-Start'!$A$21:$I$24,MATCH($E87,'2018_commission_structure-Start'!$A$21:$A$24,0),MATCH(O$1,'2018_commission_structure-Start'!$A$21:$I$21,0))</f>
        <v>55696.94</v>
      </c>
      <c r="P87" s="2">
        <f>IF(H87&gt;I87,MIN(H87-I87,J87-I87)*INDEX('2018_commission_structure-Start'!$A$21:$I$24,MATCH($E87,'2018_commission_structure-Start'!$A$21:$A$24,0), MATCH(P$1,'2018_commission_structure-Start'!$A$21:$I$21,0)),0)</f>
        <v>0</v>
      </c>
      <c r="Q87" s="2">
        <f>IF($H87&gt;J87,MIN($H87-J87,K87-J87)*INDEX('2018_commission_structure-Start'!$A$21:$I$24,MATCH($E87,'2018_commission_structure-Start'!$A$21:$A$24,0), MATCH(Q$1,'2018_commission_structure-Start'!$A$21:$I$21,0)),0)</f>
        <v>0</v>
      </c>
      <c r="R87" s="2">
        <f>IF($H87&gt;K87,MIN($H87-K87,L87-K87)*INDEX('2018_commission_structure-Start'!$A$21:$I$24,MATCH($E87,'2018_commission_structure-Start'!$A$21:$A$24,0), MATCH(R$1,'2018_commission_structure-Start'!$A$21:$I$21,0)),0)</f>
        <v>0</v>
      </c>
      <c r="S87" s="2">
        <f>IF(H87&gt;L87,(H87-L87)*INDEX('2018_commission_structure-Start'!$A$21:$I$24,MATCH($E87,'2018_commission_structure-Start'!$A$21:$A$24,0),MATCH(S$1,'2018_commission_structure-Start'!$A$21:$I$21,0)),0)</f>
        <v>0</v>
      </c>
      <c r="T87" s="6">
        <f t="shared" si="16"/>
        <v>55696.94</v>
      </c>
      <c r="U87" s="6">
        <f t="shared" si="17"/>
        <v>111297.94</v>
      </c>
      <c r="V87" s="6">
        <f>MIN(H87,I87)*INDEX('2018_commission_structure-Start'!$A$15:$J$18,MATCH($E87,'2018_commission_structure-Start'!$A$15:$A$18,0),MATCH(V$1,'2018_commission_structure-Start'!$A$15:$J$15,0))</f>
        <v>64265.7</v>
      </c>
      <c r="W87" s="2">
        <f>IF($H87&gt;I87,MIN($H87-I87,J87-I87)*INDEX('2018_commission_structure-Start'!$A$15:$J$18,MATCH($E87,'2018_commission_structure-Start'!$A$15:$A$18,0),MATCH(W$1,'2018_commission_structure-Start'!$A$15:$J$15,0)),0)</f>
        <v>0</v>
      </c>
      <c r="X87" s="2">
        <f>IF($H87&gt;J87,MIN($H87-J87,K87-J87)*INDEX('2018_commission_structure-Start'!$A$15:$J$18,MATCH($E87,'2018_commission_structure-Start'!$A$15:$A$18,0),MATCH(X$1,'2018_commission_structure-Start'!$A$15:$J$15,0)),0)</f>
        <v>0</v>
      </c>
      <c r="Y87" s="2">
        <f>IF($H87&gt;K87,MIN($H87-K87,L87-K87)*INDEX('2018_commission_structure-Start'!$A$15:$J$18,MATCH($E87,'2018_commission_structure-Start'!$A$15:$A$18,0),MATCH(Y$1,'2018_commission_structure-Start'!$A$15:$J$15,0)),0)</f>
        <v>0</v>
      </c>
      <c r="Z87" s="2">
        <f>IF(H87&gt;L87,(H87-L87)*INDEX('2018_commission_structure-Start'!$A$21:$I$24,MATCH($E87,'2018_commission_structure-Start'!$A$21:$A$24,0),MATCH(Z$1,'2018_commission_structure-Start'!$A$21:$I$21,0)),0)</f>
        <v>0</v>
      </c>
      <c r="AA87" s="6">
        <f t="shared" si="18"/>
        <v>64265.7</v>
      </c>
      <c r="AB87" s="6">
        <f t="shared" si="19"/>
        <v>119866.7</v>
      </c>
    </row>
    <row r="88" spans="1:28" x14ac:dyDescent="0.3">
      <c r="A88" t="str">
        <f t="shared" si="10"/>
        <v>Giordano Rubie</v>
      </c>
      <c r="B88">
        <v>8322342209</v>
      </c>
      <c r="C88" t="s">
        <v>179</v>
      </c>
      <c r="D88" t="s">
        <v>180</v>
      </c>
      <c r="E88" t="s">
        <v>7</v>
      </c>
      <c r="F88">
        <v>42322</v>
      </c>
      <c r="G88">
        <f>COUNTIF(deals_closed!D:D,B88)</f>
        <v>21</v>
      </c>
      <c r="H88" s="2">
        <f>SUMIF(deals_closed!D:D,B88,deals_closed!C:C)</f>
        <v>807637</v>
      </c>
      <c r="I88" s="2">
        <f>VLOOKUP(E88,'2018_commission_structure-Start'!$A$22:$I$24,9,FALSE)</f>
        <v>500000</v>
      </c>
      <c r="J88" s="2">
        <f t="shared" si="11"/>
        <v>625000</v>
      </c>
      <c r="K88" s="2">
        <f t="shared" si="12"/>
        <v>750000</v>
      </c>
      <c r="L88" s="2">
        <f t="shared" si="13"/>
        <v>1000000</v>
      </c>
      <c r="M88" s="12">
        <f t="shared" si="14"/>
        <v>1.6152740000000001</v>
      </c>
      <c r="N88" t="str">
        <f t="shared" si="15"/>
        <v>150-200%</v>
      </c>
      <c r="O88" s="6">
        <f>MIN(H88,I88)*INDEX('2018_commission_structure-Start'!$A$21:$I$24,MATCH($E88,'2018_commission_structure-Start'!$A$21:$A$24,0),MATCH(O$1,'2018_commission_structure-Start'!$A$21:$I$21,0))</f>
        <v>50000</v>
      </c>
      <c r="P88" s="2">
        <f>IF(H88&gt;I88,MIN(H88-I88,J88-I88)*INDEX('2018_commission_structure-Start'!$A$21:$I$24,MATCH($E88,'2018_commission_structure-Start'!$A$21:$A$24,0), MATCH(P$1,'2018_commission_structure-Start'!$A$21:$I$21,0)),0)</f>
        <v>18750</v>
      </c>
      <c r="Q88" s="2">
        <f>IF($H88&gt;J88,MIN($H88-J88,K88-J88)*INDEX('2018_commission_structure-Start'!$A$21:$I$24,MATCH($E88,'2018_commission_structure-Start'!$A$21:$A$24,0), MATCH(Q$1,'2018_commission_structure-Start'!$A$21:$I$21,0)),0)</f>
        <v>22500</v>
      </c>
      <c r="R88" s="2">
        <f>IF($H88&gt;K88,MIN($H88-K88,L88-K88)*INDEX('2018_commission_structure-Start'!$A$21:$I$24,MATCH($E88,'2018_commission_structure-Start'!$A$21:$A$24,0), MATCH(R$1,'2018_commission_structure-Start'!$A$21:$I$21,0)),0)</f>
        <v>12680.14</v>
      </c>
      <c r="S88" s="2">
        <f>IF(H88&gt;L88,(H88-L88)*INDEX('2018_commission_structure-Start'!$A$21:$I$24,MATCH($E88,'2018_commission_structure-Start'!$A$21:$A$24,0),MATCH(S$1,'2018_commission_structure-Start'!$A$21:$I$21,0)),0)</f>
        <v>0</v>
      </c>
      <c r="T88" s="6">
        <f t="shared" si="16"/>
        <v>103930.14</v>
      </c>
      <c r="U88" s="6">
        <f t="shared" si="17"/>
        <v>146252.14000000001</v>
      </c>
      <c r="V88" s="6">
        <f>MIN(H88,I88)*INDEX('2018_commission_structure-Start'!$A$15:$J$18,MATCH($E88,'2018_commission_structure-Start'!$A$15:$A$18,0),MATCH(V$1,'2018_commission_structure-Start'!$A$15:$J$15,0))</f>
        <v>60000</v>
      </c>
      <c r="W88" s="2">
        <f>IF($H88&gt;I88,MIN($H88-I88,J88-I88)*INDEX('2018_commission_structure-Start'!$A$15:$J$18,MATCH($E88,'2018_commission_structure-Start'!$A$15:$A$18,0),MATCH(W$1,'2018_commission_structure-Start'!$A$15:$J$15,0)),0)</f>
        <v>21250</v>
      </c>
      <c r="X88" s="2">
        <f>IF($H88&gt;J88,MIN($H88-J88,K88-J88)*INDEX('2018_commission_structure-Start'!$A$15:$J$18,MATCH($E88,'2018_commission_structure-Start'!$A$15:$A$18,0),MATCH(X$1,'2018_commission_structure-Start'!$A$15:$J$15,0)),0)</f>
        <v>25000</v>
      </c>
      <c r="Y88" s="2">
        <f>IF($H88&gt;K88,MIN($H88-K88,L88-K88)*INDEX('2018_commission_structure-Start'!$A$15:$J$18,MATCH($E88,'2018_commission_structure-Start'!$A$15:$A$18,0),MATCH(Y$1,'2018_commission_structure-Start'!$A$15:$J$15,0)),0)</f>
        <v>12680.14</v>
      </c>
      <c r="Z88" s="2">
        <f>IF(H88&gt;L88,(H88-L88)*INDEX('2018_commission_structure-Start'!$A$21:$I$24,MATCH($E88,'2018_commission_structure-Start'!$A$21:$A$24,0),MATCH(Z$1,'2018_commission_structure-Start'!$A$21:$I$21,0)),0)</f>
        <v>0</v>
      </c>
      <c r="AA88" s="6">
        <f t="shared" si="18"/>
        <v>118930.14</v>
      </c>
      <c r="AB88" s="6">
        <f t="shared" si="19"/>
        <v>161252.14000000001</v>
      </c>
    </row>
    <row r="89" spans="1:28" x14ac:dyDescent="0.3">
      <c r="A89" t="str">
        <f t="shared" si="10"/>
        <v>Trisha Hinchshaw</v>
      </c>
      <c r="B89">
        <v>5764917026</v>
      </c>
      <c r="C89" t="s">
        <v>181</v>
      </c>
      <c r="D89" t="s">
        <v>182</v>
      </c>
      <c r="E89" t="s">
        <v>7</v>
      </c>
      <c r="F89">
        <v>37046</v>
      </c>
      <c r="G89">
        <f>COUNTIF(deals_closed!D:D,B89)</f>
        <v>21</v>
      </c>
      <c r="H89" s="2">
        <f>SUMIF(deals_closed!D:D,B89,deals_closed!C:C)</f>
        <v>599671</v>
      </c>
      <c r="I89" s="2">
        <f>VLOOKUP(E89,'2018_commission_structure-Start'!$A$22:$I$24,9,FALSE)</f>
        <v>500000</v>
      </c>
      <c r="J89" s="2">
        <f t="shared" si="11"/>
        <v>625000</v>
      </c>
      <c r="K89" s="2">
        <f t="shared" si="12"/>
        <v>750000</v>
      </c>
      <c r="L89" s="2">
        <f t="shared" si="13"/>
        <v>1000000</v>
      </c>
      <c r="M89" s="12">
        <f t="shared" si="14"/>
        <v>1.1993419999999999</v>
      </c>
      <c r="N89" t="str">
        <f t="shared" si="15"/>
        <v>100-125%</v>
      </c>
      <c r="O89" s="6">
        <f>MIN(H89,I89)*INDEX('2018_commission_structure-Start'!$A$21:$I$24,MATCH($E89,'2018_commission_structure-Start'!$A$21:$A$24,0),MATCH(O$1,'2018_commission_structure-Start'!$A$21:$I$21,0))</f>
        <v>50000</v>
      </c>
      <c r="P89" s="2">
        <f>IF(H89&gt;I89,MIN(H89-I89,J89-I89)*INDEX('2018_commission_structure-Start'!$A$21:$I$24,MATCH($E89,'2018_commission_structure-Start'!$A$21:$A$24,0), MATCH(P$1,'2018_commission_structure-Start'!$A$21:$I$21,0)),0)</f>
        <v>14950.65</v>
      </c>
      <c r="Q89" s="2">
        <f>IF($H89&gt;J89,MIN($H89-J89,K89-J89)*INDEX('2018_commission_structure-Start'!$A$21:$I$24,MATCH($E89,'2018_commission_structure-Start'!$A$21:$A$24,0), MATCH(Q$1,'2018_commission_structure-Start'!$A$21:$I$21,0)),0)</f>
        <v>0</v>
      </c>
      <c r="R89" s="2">
        <f>IF($H89&gt;K89,MIN($H89-K89,L89-K89)*INDEX('2018_commission_structure-Start'!$A$21:$I$24,MATCH($E89,'2018_commission_structure-Start'!$A$21:$A$24,0), MATCH(R$1,'2018_commission_structure-Start'!$A$21:$I$21,0)),0)</f>
        <v>0</v>
      </c>
      <c r="S89" s="2">
        <f>IF(H89&gt;L89,(H89-L89)*INDEX('2018_commission_structure-Start'!$A$21:$I$24,MATCH($E89,'2018_commission_structure-Start'!$A$21:$A$24,0),MATCH(S$1,'2018_commission_structure-Start'!$A$21:$I$21,0)),0)</f>
        <v>0</v>
      </c>
      <c r="T89" s="6">
        <f t="shared" si="16"/>
        <v>64950.65</v>
      </c>
      <c r="U89" s="6">
        <f t="shared" si="17"/>
        <v>101996.65</v>
      </c>
      <c r="V89" s="6">
        <f>MIN(H89,I89)*INDEX('2018_commission_structure-Start'!$A$15:$J$18,MATCH($E89,'2018_commission_structure-Start'!$A$15:$A$18,0),MATCH(V$1,'2018_commission_structure-Start'!$A$15:$J$15,0))</f>
        <v>60000</v>
      </c>
      <c r="W89" s="2">
        <f>IF($H89&gt;I89,MIN($H89-I89,J89-I89)*INDEX('2018_commission_structure-Start'!$A$15:$J$18,MATCH($E89,'2018_commission_structure-Start'!$A$15:$A$18,0),MATCH(W$1,'2018_commission_structure-Start'!$A$15:$J$15,0)),0)</f>
        <v>16944.07</v>
      </c>
      <c r="X89" s="2">
        <f>IF($H89&gt;J89,MIN($H89-J89,K89-J89)*INDEX('2018_commission_structure-Start'!$A$15:$J$18,MATCH($E89,'2018_commission_structure-Start'!$A$15:$A$18,0),MATCH(X$1,'2018_commission_structure-Start'!$A$15:$J$15,0)),0)</f>
        <v>0</v>
      </c>
      <c r="Y89" s="2">
        <f>IF($H89&gt;K89,MIN($H89-K89,L89-K89)*INDEX('2018_commission_structure-Start'!$A$15:$J$18,MATCH($E89,'2018_commission_structure-Start'!$A$15:$A$18,0),MATCH(Y$1,'2018_commission_structure-Start'!$A$15:$J$15,0)),0)</f>
        <v>0</v>
      </c>
      <c r="Z89" s="2">
        <f>IF(H89&gt;L89,(H89-L89)*INDEX('2018_commission_structure-Start'!$A$21:$I$24,MATCH($E89,'2018_commission_structure-Start'!$A$21:$A$24,0),MATCH(Z$1,'2018_commission_structure-Start'!$A$21:$I$21,0)),0)</f>
        <v>0</v>
      </c>
      <c r="AA89" s="6">
        <f t="shared" si="18"/>
        <v>76944.070000000007</v>
      </c>
      <c r="AB89" s="6">
        <f t="shared" si="19"/>
        <v>113990.07</v>
      </c>
    </row>
    <row r="90" spans="1:28" x14ac:dyDescent="0.3">
      <c r="A90" t="str">
        <f t="shared" si="10"/>
        <v>Nathalie Bowerbank</v>
      </c>
      <c r="B90">
        <v>3935718624</v>
      </c>
      <c r="C90" t="s">
        <v>183</v>
      </c>
      <c r="D90" t="s">
        <v>184</v>
      </c>
      <c r="E90" t="s">
        <v>7</v>
      </c>
      <c r="F90">
        <v>44845</v>
      </c>
      <c r="G90">
        <f>COUNTIF(deals_closed!D:D,B90)</f>
        <v>35</v>
      </c>
      <c r="H90" s="2">
        <f>SUMIF(deals_closed!D:D,B90,deals_closed!C:C)</f>
        <v>1230202</v>
      </c>
      <c r="I90" s="2">
        <f>VLOOKUP(E90,'2018_commission_structure-Start'!$A$22:$I$24,9,FALSE)</f>
        <v>500000</v>
      </c>
      <c r="J90" s="2">
        <f t="shared" si="11"/>
        <v>625000</v>
      </c>
      <c r="K90" s="2">
        <f t="shared" si="12"/>
        <v>750000</v>
      </c>
      <c r="L90" s="2">
        <f t="shared" si="13"/>
        <v>1000000</v>
      </c>
      <c r="M90" s="12">
        <f t="shared" si="14"/>
        <v>2.460404</v>
      </c>
      <c r="N90" t="str">
        <f t="shared" si="15"/>
        <v>&gt;200%</v>
      </c>
      <c r="O90" s="6">
        <f>MIN(H90,I90)*INDEX('2018_commission_structure-Start'!$A$21:$I$24,MATCH($E90,'2018_commission_structure-Start'!$A$21:$A$24,0),MATCH(O$1,'2018_commission_structure-Start'!$A$21:$I$21,0))</f>
        <v>50000</v>
      </c>
      <c r="P90" s="2">
        <f>IF(H90&gt;I90,MIN(H90-I90,J90-I90)*INDEX('2018_commission_structure-Start'!$A$21:$I$24,MATCH($E90,'2018_commission_structure-Start'!$A$21:$A$24,0), MATCH(P$1,'2018_commission_structure-Start'!$A$21:$I$21,0)),0)</f>
        <v>18750</v>
      </c>
      <c r="Q90" s="2">
        <f>IF($H90&gt;J90,MIN($H90-J90,K90-J90)*INDEX('2018_commission_structure-Start'!$A$21:$I$24,MATCH($E90,'2018_commission_structure-Start'!$A$21:$A$24,0), MATCH(Q$1,'2018_commission_structure-Start'!$A$21:$I$21,0)),0)</f>
        <v>22500</v>
      </c>
      <c r="R90" s="2">
        <f>IF($H90&gt;K90,MIN($H90-K90,L90-K90)*INDEX('2018_commission_structure-Start'!$A$21:$I$24,MATCH($E90,'2018_commission_structure-Start'!$A$21:$A$24,0), MATCH(R$1,'2018_commission_structure-Start'!$A$21:$I$21,0)),0)</f>
        <v>55000</v>
      </c>
      <c r="S90" s="2">
        <f>IF(H90&gt;L90,(H90-L90)*INDEX('2018_commission_structure-Start'!$A$21:$I$24,MATCH($E90,'2018_commission_structure-Start'!$A$21:$A$24,0),MATCH(S$1,'2018_commission_structure-Start'!$A$21:$I$21,0)),0)</f>
        <v>23020.2</v>
      </c>
      <c r="T90" s="6">
        <f t="shared" si="16"/>
        <v>169270.2</v>
      </c>
      <c r="U90" s="6">
        <f t="shared" si="17"/>
        <v>214115.20000000001</v>
      </c>
      <c r="V90" s="6">
        <f>MIN(H90,I90)*INDEX('2018_commission_structure-Start'!$A$15:$J$18,MATCH($E90,'2018_commission_structure-Start'!$A$15:$A$18,0),MATCH(V$1,'2018_commission_structure-Start'!$A$15:$J$15,0))</f>
        <v>60000</v>
      </c>
      <c r="W90" s="2">
        <f>IF($H90&gt;I90,MIN($H90-I90,J90-I90)*INDEX('2018_commission_structure-Start'!$A$15:$J$18,MATCH($E90,'2018_commission_structure-Start'!$A$15:$A$18,0),MATCH(W$1,'2018_commission_structure-Start'!$A$15:$J$15,0)),0)</f>
        <v>21250</v>
      </c>
      <c r="X90" s="2">
        <f>IF($H90&gt;J90,MIN($H90-J90,K90-J90)*INDEX('2018_commission_structure-Start'!$A$15:$J$18,MATCH($E90,'2018_commission_structure-Start'!$A$15:$A$18,0),MATCH(X$1,'2018_commission_structure-Start'!$A$15:$J$15,0)),0)</f>
        <v>25000</v>
      </c>
      <c r="Y90" s="2">
        <f>IF($H90&gt;K90,MIN($H90-K90,L90-K90)*INDEX('2018_commission_structure-Start'!$A$15:$J$18,MATCH($E90,'2018_commission_structure-Start'!$A$15:$A$18,0),MATCH(Y$1,'2018_commission_structure-Start'!$A$15:$J$15,0)),0)</f>
        <v>55000</v>
      </c>
      <c r="Z90" s="2">
        <f>IF(H90&gt;L90,(H90-L90)*INDEX('2018_commission_structure-Start'!$A$21:$I$24,MATCH($E90,'2018_commission_structure-Start'!$A$21:$A$24,0),MATCH(Z$1,'2018_commission_structure-Start'!$A$21:$I$21,0)),0)</f>
        <v>23020.2</v>
      </c>
      <c r="AA90" s="6">
        <f t="shared" si="18"/>
        <v>184270.2</v>
      </c>
      <c r="AB90" s="6">
        <f t="shared" si="19"/>
        <v>229115.2</v>
      </c>
    </row>
    <row r="91" spans="1:28" x14ac:dyDescent="0.3">
      <c r="A91" t="str">
        <f t="shared" si="10"/>
        <v>Carlin Vivash</v>
      </c>
      <c r="B91">
        <v>2976436541</v>
      </c>
      <c r="C91" t="s">
        <v>185</v>
      </c>
      <c r="D91" t="s">
        <v>186</v>
      </c>
      <c r="E91" t="s">
        <v>10</v>
      </c>
      <c r="F91">
        <v>77783</v>
      </c>
      <c r="G91">
        <f>COUNTIF(deals_closed!D:D,B91)</f>
        <v>12</v>
      </c>
      <c r="H91" s="2">
        <f>SUMIF(deals_closed!D:D,B91,deals_closed!C:C)</f>
        <v>417788</v>
      </c>
      <c r="I91" s="2">
        <f>VLOOKUP(E91,'2018_commission_structure-Start'!$A$22:$I$24,9,FALSE)</f>
        <v>750000</v>
      </c>
      <c r="J91" s="2">
        <f t="shared" si="11"/>
        <v>937500</v>
      </c>
      <c r="K91" s="2">
        <f t="shared" si="12"/>
        <v>1125000</v>
      </c>
      <c r="L91" s="2">
        <f t="shared" si="13"/>
        <v>1500000</v>
      </c>
      <c r="M91" s="12">
        <f t="shared" si="14"/>
        <v>0.55705066666666669</v>
      </c>
      <c r="N91" t="str">
        <f t="shared" si="15"/>
        <v>0-100%</v>
      </c>
      <c r="O91" s="6">
        <f>MIN(H91,I91)*INDEX('2018_commission_structure-Start'!$A$21:$I$24,MATCH($E91,'2018_commission_structure-Start'!$A$21:$A$24,0),MATCH(O$1,'2018_commission_structure-Start'!$A$21:$I$21,0))</f>
        <v>62668.2</v>
      </c>
      <c r="P91" s="2">
        <f>IF(H91&gt;I91,MIN(H91-I91,J91-I91)*INDEX('2018_commission_structure-Start'!$A$21:$I$24,MATCH($E91,'2018_commission_structure-Start'!$A$21:$A$24,0), MATCH(P$1,'2018_commission_structure-Start'!$A$21:$I$21,0)),0)</f>
        <v>0</v>
      </c>
      <c r="Q91" s="2">
        <f>IF($H91&gt;J91,MIN($H91-J91,K91-J91)*INDEX('2018_commission_structure-Start'!$A$21:$I$24,MATCH($E91,'2018_commission_structure-Start'!$A$21:$A$24,0), MATCH(Q$1,'2018_commission_structure-Start'!$A$21:$I$21,0)),0)</f>
        <v>0</v>
      </c>
      <c r="R91" s="2">
        <f>IF($H91&gt;K91,MIN($H91-K91,L91-K91)*INDEX('2018_commission_structure-Start'!$A$21:$I$24,MATCH($E91,'2018_commission_structure-Start'!$A$21:$A$24,0), MATCH(R$1,'2018_commission_structure-Start'!$A$21:$I$21,0)),0)</f>
        <v>0</v>
      </c>
      <c r="S91" s="2">
        <f>IF(H91&gt;L91,(H91-L91)*INDEX('2018_commission_structure-Start'!$A$21:$I$24,MATCH($E91,'2018_commission_structure-Start'!$A$21:$A$24,0),MATCH(S$1,'2018_commission_structure-Start'!$A$21:$I$21,0)),0)</f>
        <v>0</v>
      </c>
      <c r="T91" s="6">
        <f t="shared" si="16"/>
        <v>62668.2</v>
      </c>
      <c r="U91" s="6">
        <f t="shared" si="17"/>
        <v>140451.20000000001</v>
      </c>
      <c r="V91" s="6">
        <f>MIN(H91,I91)*INDEX('2018_commission_structure-Start'!$A$15:$J$18,MATCH($E91,'2018_commission_structure-Start'!$A$15:$A$18,0),MATCH(V$1,'2018_commission_structure-Start'!$A$15:$J$15,0))</f>
        <v>62668.2</v>
      </c>
      <c r="W91" s="2">
        <f>IF($H91&gt;I91,MIN($H91-I91,J91-I91)*INDEX('2018_commission_structure-Start'!$A$15:$J$18,MATCH($E91,'2018_commission_structure-Start'!$A$15:$A$18,0),MATCH(W$1,'2018_commission_structure-Start'!$A$15:$J$15,0)),0)</f>
        <v>0</v>
      </c>
      <c r="X91" s="2">
        <f>IF($H91&gt;J91,MIN($H91-J91,K91-J91)*INDEX('2018_commission_structure-Start'!$A$15:$J$18,MATCH($E91,'2018_commission_structure-Start'!$A$15:$A$18,0),MATCH(X$1,'2018_commission_structure-Start'!$A$15:$J$15,0)),0)</f>
        <v>0</v>
      </c>
      <c r="Y91" s="2">
        <f>IF($H91&gt;K91,MIN($H91-K91,L91-K91)*INDEX('2018_commission_structure-Start'!$A$15:$J$18,MATCH($E91,'2018_commission_structure-Start'!$A$15:$A$18,0),MATCH(Y$1,'2018_commission_structure-Start'!$A$15:$J$15,0)),0)</f>
        <v>0</v>
      </c>
      <c r="Z91" s="2">
        <f>IF(H91&gt;L91,(H91-L91)*INDEX('2018_commission_structure-Start'!$A$21:$I$24,MATCH($E91,'2018_commission_structure-Start'!$A$21:$A$24,0),MATCH(Z$1,'2018_commission_structure-Start'!$A$21:$I$21,0)),0)</f>
        <v>0</v>
      </c>
      <c r="AA91" s="6">
        <f t="shared" si="18"/>
        <v>62668.2</v>
      </c>
      <c r="AB91" s="6">
        <f t="shared" si="19"/>
        <v>140451.20000000001</v>
      </c>
    </row>
    <row r="92" spans="1:28" x14ac:dyDescent="0.3">
      <c r="A92" t="str">
        <f t="shared" si="10"/>
        <v>Duane Geoghegan</v>
      </c>
      <c r="B92">
        <v>6718456802</v>
      </c>
      <c r="C92" t="s">
        <v>187</v>
      </c>
      <c r="D92" t="s">
        <v>188</v>
      </c>
      <c r="E92" t="s">
        <v>29</v>
      </c>
      <c r="F92">
        <v>55542</v>
      </c>
      <c r="G92">
        <f>COUNTIF(deals_closed!D:D,B92)</f>
        <v>20</v>
      </c>
      <c r="H92" s="2">
        <f>SUMIF(deals_closed!D:D,B92,deals_closed!C:C)</f>
        <v>774805</v>
      </c>
      <c r="I92" s="2">
        <f>VLOOKUP(E92,'2018_commission_structure-Start'!$A$22:$I$24,9,FALSE)</f>
        <v>600000</v>
      </c>
      <c r="J92" s="2">
        <f t="shared" si="11"/>
        <v>750000</v>
      </c>
      <c r="K92" s="2">
        <f t="shared" si="12"/>
        <v>900000</v>
      </c>
      <c r="L92" s="2">
        <f t="shared" si="13"/>
        <v>1200000</v>
      </c>
      <c r="M92" s="12">
        <f t="shared" si="14"/>
        <v>1.2913416666666666</v>
      </c>
      <c r="N92" t="str">
        <f t="shared" si="15"/>
        <v>125-150%</v>
      </c>
      <c r="O92" s="6">
        <f>MIN(H92,I92)*INDEX('2018_commission_structure-Start'!$A$21:$I$24,MATCH($E92,'2018_commission_structure-Start'!$A$21:$A$24,0),MATCH(O$1,'2018_commission_structure-Start'!$A$21:$I$21,0))</f>
        <v>78000</v>
      </c>
      <c r="P92" s="2">
        <f>IF(H92&gt;I92,MIN(H92-I92,J92-I92)*INDEX('2018_commission_structure-Start'!$A$21:$I$24,MATCH($E92,'2018_commission_structure-Start'!$A$21:$A$24,0), MATCH(P$1,'2018_commission_structure-Start'!$A$21:$I$21,0)),0)</f>
        <v>25500.000000000004</v>
      </c>
      <c r="Q92" s="2">
        <f>IF($H92&gt;J92,MIN($H92-J92,K92-J92)*INDEX('2018_commission_structure-Start'!$A$21:$I$24,MATCH($E92,'2018_commission_structure-Start'!$A$21:$A$24,0), MATCH(Q$1,'2018_commission_structure-Start'!$A$21:$I$21,0)),0)</f>
        <v>5209.05</v>
      </c>
      <c r="R92" s="2">
        <f>IF($H92&gt;K92,MIN($H92-K92,L92-K92)*INDEX('2018_commission_structure-Start'!$A$21:$I$24,MATCH($E92,'2018_commission_structure-Start'!$A$21:$A$24,0), MATCH(R$1,'2018_commission_structure-Start'!$A$21:$I$21,0)),0)</f>
        <v>0</v>
      </c>
      <c r="S92" s="2">
        <f>IF(H92&gt;L92,(H92-L92)*INDEX('2018_commission_structure-Start'!$A$21:$I$24,MATCH($E92,'2018_commission_structure-Start'!$A$21:$A$24,0),MATCH(S$1,'2018_commission_structure-Start'!$A$21:$I$21,0)),0)</f>
        <v>0</v>
      </c>
      <c r="T92" s="6">
        <f t="shared" si="16"/>
        <v>108709.05</v>
      </c>
      <c r="U92" s="6">
        <f t="shared" si="17"/>
        <v>164251.04999999999</v>
      </c>
      <c r="V92" s="6">
        <f>MIN(H92,I92)*INDEX('2018_commission_structure-Start'!$A$15:$J$18,MATCH($E92,'2018_commission_structure-Start'!$A$15:$A$18,0),MATCH(V$1,'2018_commission_structure-Start'!$A$15:$J$15,0))</f>
        <v>90000</v>
      </c>
      <c r="W92" s="2">
        <f>IF($H92&gt;I92,MIN($H92-I92,J92-I92)*INDEX('2018_commission_structure-Start'!$A$15:$J$18,MATCH($E92,'2018_commission_structure-Start'!$A$15:$A$18,0),MATCH(W$1,'2018_commission_structure-Start'!$A$15:$J$15,0)),0)</f>
        <v>27000</v>
      </c>
      <c r="X92" s="2">
        <f>IF($H92&gt;J92,MIN($H92-J92,K92-J92)*INDEX('2018_commission_structure-Start'!$A$15:$J$18,MATCH($E92,'2018_commission_structure-Start'!$A$15:$A$18,0),MATCH(X$1,'2018_commission_structure-Start'!$A$15:$J$15,0)),0)</f>
        <v>6201.25</v>
      </c>
      <c r="Y92" s="2">
        <f>IF($H92&gt;K92,MIN($H92-K92,L92-K92)*INDEX('2018_commission_structure-Start'!$A$15:$J$18,MATCH($E92,'2018_commission_structure-Start'!$A$15:$A$18,0),MATCH(Y$1,'2018_commission_structure-Start'!$A$15:$J$15,0)),0)</f>
        <v>0</v>
      </c>
      <c r="Z92" s="2">
        <f>IF(H92&gt;L92,(H92-L92)*INDEX('2018_commission_structure-Start'!$A$21:$I$24,MATCH($E92,'2018_commission_structure-Start'!$A$21:$A$24,0),MATCH(Z$1,'2018_commission_structure-Start'!$A$21:$I$21,0)),0)</f>
        <v>0</v>
      </c>
      <c r="AA92" s="6">
        <f t="shared" si="18"/>
        <v>123201.25</v>
      </c>
      <c r="AB92" s="6">
        <f t="shared" si="19"/>
        <v>178743.25</v>
      </c>
    </row>
    <row r="93" spans="1:28" x14ac:dyDescent="0.3">
      <c r="A93" t="str">
        <f t="shared" si="10"/>
        <v>Carey Bennellick</v>
      </c>
      <c r="B93">
        <v>6789690301</v>
      </c>
      <c r="C93" t="s">
        <v>189</v>
      </c>
      <c r="D93" t="s">
        <v>190</v>
      </c>
      <c r="E93" t="s">
        <v>10</v>
      </c>
      <c r="F93">
        <v>110711</v>
      </c>
      <c r="G93">
        <f>COUNTIF(deals_closed!D:D,B93)</f>
        <v>21</v>
      </c>
      <c r="H93" s="2">
        <f>SUMIF(deals_closed!D:D,B93,deals_closed!C:C)</f>
        <v>760918</v>
      </c>
      <c r="I93" s="2">
        <f>VLOOKUP(E93,'2018_commission_structure-Start'!$A$22:$I$24,9,FALSE)</f>
        <v>750000</v>
      </c>
      <c r="J93" s="2">
        <f t="shared" si="11"/>
        <v>937500</v>
      </c>
      <c r="K93" s="2">
        <f t="shared" si="12"/>
        <v>1125000</v>
      </c>
      <c r="L93" s="2">
        <f t="shared" si="13"/>
        <v>1500000</v>
      </c>
      <c r="M93" s="12">
        <f t="shared" si="14"/>
        <v>1.0145573333333333</v>
      </c>
      <c r="N93" t="str">
        <f t="shared" si="15"/>
        <v>100-125%</v>
      </c>
      <c r="O93" s="6">
        <f>MIN(H93,I93)*INDEX('2018_commission_structure-Start'!$A$21:$I$24,MATCH($E93,'2018_commission_structure-Start'!$A$21:$A$24,0),MATCH(O$1,'2018_commission_structure-Start'!$A$21:$I$21,0))</f>
        <v>112500</v>
      </c>
      <c r="P93" s="2">
        <f>IF(H93&gt;I93,MIN(H93-I93,J93-I93)*INDEX('2018_commission_structure-Start'!$A$21:$I$24,MATCH($E93,'2018_commission_structure-Start'!$A$21:$A$24,0), MATCH(P$1,'2018_commission_structure-Start'!$A$21:$I$21,0)),0)</f>
        <v>2074.42</v>
      </c>
      <c r="Q93" s="2">
        <f>IF($H93&gt;J93,MIN($H93-J93,K93-J93)*INDEX('2018_commission_structure-Start'!$A$21:$I$24,MATCH($E93,'2018_commission_structure-Start'!$A$21:$A$24,0), MATCH(Q$1,'2018_commission_structure-Start'!$A$21:$I$21,0)),0)</f>
        <v>0</v>
      </c>
      <c r="R93" s="2">
        <f>IF($H93&gt;K93,MIN($H93-K93,L93-K93)*INDEX('2018_commission_structure-Start'!$A$21:$I$24,MATCH($E93,'2018_commission_structure-Start'!$A$21:$A$24,0), MATCH(R$1,'2018_commission_structure-Start'!$A$21:$I$21,0)),0)</f>
        <v>0</v>
      </c>
      <c r="S93" s="2">
        <f>IF(H93&gt;L93,(H93-L93)*INDEX('2018_commission_structure-Start'!$A$21:$I$24,MATCH($E93,'2018_commission_structure-Start'!$A$21:$A$24,0),MATCH(S$1,'2018_commission_structure-Start'!$A$21:$I$21,0)),0)</f>
        <v>0</v>
      </c>
      <c r="T93" s="6">
        <f t="shared" si="16"/>
        <v>114574.42</v>
      </c>
      <c r="U93" s="6">
        <f t="shared" si="17"/>
        <v>225285.41999999998</v>
      </c>
      <c r="V93" s="6">
        <f>MIN(H93,I93)*INDEX('2018_commission_structure-Start'!$A$15:$J$18,MATCH($E93,'2018_commission_structure-Start'!$A$15:$A$18,0),MATCH(V$1,'2018_commission_structure-Start'!$A$15:$J$15,0))</f>
        <v>112500</v>
      </c>
      <c r="W93" s="2">
        <f>IF($H93&gt;I93,MIN($H93-I93,J93-I93)*INDEX('2018_commission_structure-Start'!$A$15:$J$18,MATCH($E93,'2018_commission_structure-Start'!$A$15:$A$18,0),MATCH(W$1,'2018_commission_structure-Start'!$A$15:$J$15,0)),0)</f>
        <v>2401.96</v>
      </c>
      <c r="X93" s="2">
        <f>IF($H93&gt;J93,MIN($H93-J93,K93-J93)*INDEX('2018_commission_structure-Start'!$A$15:$J$18,MATCH($E93,'2018_commission_structure-Start'!$A$15:$A$18,0),MATCH(X$1,'2018_commission_structure-Start'!$A$15:$J$15,0)),0)</f>
        <v>0</v>
      </c>
      <c r="Y93" s="2">
        <f>IF($H93&gt;K93,MIN($H93-K93,L93-K93)*INDEX('2018_commission_structure-Start'!$A$15:$J$18,MATCH($E93,'2018_commission_structure-Start'!$A$15:$A$18,0),MATCH(Y$1,'2018_commission_structure-Start'!$A$15:$J$15,0)),0)</f>
        <v>0</v>
      </c>
      <c r="Z93" s="2">
        <f>IF(H93&gt;L93,(H93-L93)*INDEX('2018_commission_structure-Start'!$A$21:$I$24,MATCH($E93,'2018_commission_structure-Start'!$A$21:$A$24,0),MATCH(Z$1,'2018_commission_structure-Start'!$A$21:$I$21,0)),0)</f>
        <v>0</v>
      </c>
      <c r="AA93" s="6">
        <f t="shared" si="18"/>
        <v>114901.96</v>
      </c>
      <c r="AB93" s="6">
        <f t="shared" si="19"/>
        <v>225612.96000000002</v>
      </c>
    </row>
    <row r="94" spans="1:28" x14ac:dyDescent="0.3">
      <c r="A94" t="str">
        <f t="shared" si="10"/>
        <v>Bobine Congrave</v>
      </c>
      <c r="B94">
        <v>8044612831</v>
      </c>
      <c r="C94" t="s">
        <v>191</v>
      </c>
      <c r="D94" t="s">
        <v>192</v>
      </c>
      <c r="E94" t="s">
        <v>10</v>
      </c>
      <c r="F94">
        <v>120683</v>
      </c>
      <c r="G94">
        <f>COUNTIF(deals_closed!D:D,B94)</f>
        <v>21</v>
      </c>
      <c r="H94" s="2">
        <f>SUMIF(deals_closed!D:D,B94,deals_closed!C:C)</f>
        <v>742017</v>
      </c>
      <c r="I94" s="2">
        <f>VLOOKUP(E94,'2018_commission_structure-Start'!$A$22:$I$24,9,FALSE)</f>
        <v>750000</v>
      </c>
      <c r="J94" s="2">
        <f t="shared" si="11"/>
        <v>937500</v>
      </c>
      <c r="K94" s="2">
        <f t="shared" si="12"/>
        <v>1125000</v>
      </c>
      <c r="L94" s="2">
        <f t="shared" si="13"/>
        <v>1500000</v>
      </c>
      <c r="M94" s="12">
        <f t="shared" si="14"/>
        <v>0.98935600000000001</v>
      </c>
      <c r="N94" t="str">
        <f t="shared" si="15"/>
        <v>0-100%</v>
      </c>
      <c r="O94" s="6">
        <f>MIN(H94,I94)*INDEX('2018_commission_structure-Start'!$A$21:$I$24,MATCH($E94,'2018_commission_structure-Start'!$A$21:$A$24,0),MATCH(O$1,'2018_commission_structure-Start'!$A$21:$I$21,0))</f>
        <v>111302.55</v>
      </c>
      <c r="P94" s="2">
        <f>IF(H94&gt;I94,MIN(H94-I94,J94-I94)*INDEX('2018_commission_structure-Start'!$A$21:$I$24,MATCH($E94,'2018_commission_structure-Start'!$A$21:$A$24,0), MATCH(P$1,'2018_commission_structure-Start'!$A$21:$I$21,0)),0)</f>
        <v>0</v>
      </c>
      <c r="Q94" s="2">
        <f>IF($H94&gt;J94,MIN($H94-J94,K94-J94)*INDEX('2018_commission_structure-Start'!$A$21:$I$24,MATCH($E94,'2018_commission_structure-Start'!$A$21:$A$24,0), MATCH(Q$1,'2018_commission_structure-Start'!$A$21:$I$21,0)),0)</f>
        <v>0</v>
      </c>
      <c r="R94" s="2">
        <f>IF($H94&gt;K94,MIN($H94-K94,L94-K94)*INDEX('2018_commission_structure-Start'!$A$21:$I$24,MATCH($E94,'2018_commission_structure-Start'!$A$21:$A$24,0), MATCH(R$1,'2018_commission_structure-Start'!$A$21:$I$21,0)),0)</f>
        <v>0</v>
      </c>
      <c r="S94" s="2">
        <f>IF(H94&gt;L94,(H94-L94)*INDEX('2018_commission_structure-Start'!$A$21:$I$24,MATCH($E94,'2018_commission_structure-Start'!$A$21:$A$24,0),MATCH(S$1,'2018_commission_structure-Start'!$A$21:$I$21,0)),0)</f>
        <v>0</v>
      </c>
      <c r="T94" s="6">
        <f t="shared" si="16"/>
        <v>111302.55</v>
      </c>
      <c r="U94" s="6">
        <f t="shared" si="17"/>
        <v>231985.55</v>
      </c>
      <c r="V94" s="6">
        <f>MIN(H94,I94)*INDEX('2018_commission_structure-Start'!$A$15:$J$18,MATCH($E94,'2018_commission_structure-Start'!$A$15:$A$18,0),MATCH(V$1,'2018_commission_structure-Start'!$A$15:$J$15,0))</f>
        <v>111302.55</v>
      </c>
      <c r="W94" s="2">
        <f>IF($H94&gt;I94,MIN($H94-I94,J94-I94)*INDEX('2018_commission_structure-Start'!$A$15:$J$18,MATCH($E94,'2018_commission_structure-Start'!$A$15:$A$18,0),MATCH(W$1,'2018_commission_structure-Start'!$A$15:$J$15,0)),0)</f>
        <v>0</v>
      </c>
      <c r="X94" s="2">
        <f>IF($H94&gt;J94,MIN($H94-J94,K94-J94)*INDEX('2018_commission_structure-Start'!$A$15:$J$18,MATCH($E94,'2018_commission_structure-Start'!$A$15:$A$18,0),MATCH(X$1,'2018_commission_structure-Start'!$A$15:$J$15,0)),0)</f>
        <v>0</v>
      </c>
      <c r="Y94" s="2">
        <f>IF($H94&gt;K94,MIN($H94-K94,L94-K94)*INDEX('2018_commission_structure-Start'!$A$15:$J$18,MATCH($E94,'2018_commission_structure-Start'!$A$15:$A$18,0),MATCH(Y$1,'2018_commission_structure-Start'!$A$15:$J$15,0)),0)</f>
        <v>0</v>
      </c>
      <c r="Z94" s="2">
        <f>IF(H94&gt;L94,(H94-L94)*INDEX('2018_commission_structure-Start'!$A$21:$I$24,MATCH($E94,'2018_commission_structure-Start'!$A$21:$A$24,0),MATCH(Z$1,'2018_commission_structure-Start'!$A$21:$I$21,0)),0)</f>
        <v>0</v>
      </c>
      <c r="AA94" s="6">
        <f t="shared" si="18"/>
        <v>111302.55</v>
      </c>
      <c r="AB94" s="6">
        <f t="shared" si="19"/>
        <v>231985.55</v>
      </c>
    </row>
    <row r="95" spans="1:28" x14ac:dyDescent="0.3">
      <c r="A95" t="str">
        <f t="shared" si="10"/>
        <v>Arvy Phittiplace</v>
      </c>
      <c r="B95">
        <v>7888574610</v>
      </c>
      <c r="C95" t="s">
        <v>193</v>
      </c>
      <c r="D95" t="s">
        <v>194</v>
      </c>
      <c r="E95" t="s">
        <v>7</v>
      </c>
      <c r="F95">
        <v>43872</v>
      </c>
      <c r="G95">
        <f>COUNTIF(deals_closed!D:D,B95)</f>
        <v>27</v>
      </c>
      <c r="H95" s="2">
        <f>SUMIF(deals_closed!D:D,B95,deals_closed!C:C)</f>
        <v>952586</v>
      </c>
      <c r="I95" s="2">
        <f>VLOOKUP(E95,'2018_commission_structure-Start'!$A$22:$I$24,9,FALSE)</f>
        <v>500000</v>
      </c>
      <c r="J95" s="2">
        <f t="shared" si="11"/>
        <v>625000</v>
      </c>
      <c r="K95" s="2">
        <f t="shared" si="12"/>
        <v>750000</v>
      </c>
      <c r="L95" s="2">
        <f t="shared" si="13"/>
        <v>1000000</v>
      </c>
      <c r="M95" s="12">
        <f t="shared" si="14"/>
        <v>1.9051720000000001</v>
      </c>
      <c r="N95" t="str">
        <f t="shared" si="15"/>
        <v>150-200%</v>
      </c>
      <c r="O95" s="6">
        <f>MIN(H95,I95)*INDEX('2018_commission_structure-Start'!$A$21:$I$24,MATCH($E95,'2018_commission_structure-Start'!$A$21:$A$24,0),MATCH(O$1,'2018_commission_structure-Start'!$A$21:$I$21,0))</f>
        <v>50000</v>
      </c>
      <c r="P95" s="2">
        <f>IF(H95&gt;I95,MIN(H95-I95,J95-I95)*INDEX('2018_commission_structure-Start'!$A$21:$I$24,MATCH($E95,'2018_commission_structure-Start'!$A$21:$A$24,0), MATCH(P$1,'2018_commission_structure-Start'!$A$21:$I$21,0)),0)</f>
        <v>18750</v>
      </c>
      <c r="Q95" s="2">
        <f>IF($H95&gt;J95,MIN($H95-J95,K95-J95)*INDEX('2018_commission_structure-Start'!$A$21:$I$24,MATCH($E95,'2018_commission_structure-Start'!$A$21:$A$24,0), MATCH(Q$1,'2018_commission_structure-Start'!$A$21:$I$21,0)),0)</f>
        <v>22500</v>
      </c>
      <c r="R95" s="2">
        <f>IF($H95&gt;K95,MIN($H95-K95,L95-K95)*INDEX('2018_commission_structure-Start'!$A$21:$I$24,MATCH($E95,'2018_commission_structure-Start'!$A$21:$A$24,0), MATCH(R$1,'2018_commission_structure-Start'!$A$21:$I$21,0)),0)</f>
        <v>44568.92</v>
      </c>
      <c r="S95" s="2">
        <f>IF(H95&gt;L95,(H95-L95)*INDEX('2018_commission_structure-Start'!$A$21:$I$24,MATCH($E95,'2018_commission_structure-Start'!$A$21:$A$24,0),MATCH(S$1,'2018_commission_structure-Start'!$A$21:$I$21,0)),0)</f>
        <v>0</v>
      </c>
      <c r="T95" s="6">
        <f t="shared" si="16"/>
        <v>135818.91999999998</v>
      </c>
      <c r="U95" s="6">
        <f t="shared" si="17"/>
        <v>179690.91999999998</v>
      </c>
      <c r="V95" s="6">
        <f>MIN(H95,I95)*INDEX('2018_commission_structure-Start'!$A$15:$J$18,MATCH($E95,'2018_commission_structure-Start'!$A$15:$A$18,0),MATCH(V$1,'2018_commission_structure-Start'!$A$15:$J$15,0))</f>
        <v>60000</v>
      </c>
      <c r="W95" s="2">
        <f>IF($H95&gt;I95,MIN($H95-I95,J95-I95)*INDEX('2018_commission_structure-Start'!$A$15:$J$18,MATCH($E95,'2018_commission_structure-Start'!$A$15:$A$18,0),MATCH(W$1,'2018_commission_structure-Start'!$A$15:$J$15,0)),0)</f>
        <v>21250</v>
      </c>
      <c r="X95" s="2">
        <f>IF($H95&gt;J95,MIN($H95-J95,K95-J95)*INDEX('2018_commission_structure-Start'!$A$15:$J$18,MATCH($E95,'2018_commission_structure-Start'!$A$15:$A$18,0),MATCH(X$1,'2018_commission_structure-Start'!$A$15:$J$15,0)),0)</f>
        <v>25000</v>
      </c>
      <c r="Y95" s="2">
        <f>IF($H95&gt;K95,MIN($H95-K95,L95-K95)*INDEX('2018_commission_structure-Start'!$A$15:$J$18,MATCH($E95,'2018_commission_structure-Start'!$A$15:$A$18,0),MATCH(Y$1,'2018_commission_structure-Start'!$A$15:$J$15,0)),0)</f>
        <v>44568.92</v>
      </c>
      <c r="Z95" s="2">
        <f>IF(H95&gt;L95,(H95-L95)*INDEX('2018_commission_structure-Start'!$A$21:$I$24,MATCH($E95,'2018_commission_structure-Start'!$A$21:$A$24,0),MATCH(Z$1,'2018_commission_structure-Start'!$A$21:$I$21,0)),0)</f>
        <v>0</v>
      </c>
      <c r="AA95" s="6">
        <f t="shared" si="18"/>
        <v>150818.91999999998</v>
      </c>
      <c r="AB95" s="6">
        <f t="shared" si="19"/>
        <v>194690.91999999998</v>
      </c>
    </row>
    <row r="96" spans="1:28" x14ac:dyDescent="0.3">
      <c r="A96" t="str">
        <f t="shared" si="10"/>
        <v>Beatrice MacRorie</v>
      </c>
      <c r="B96">
        <v>3569619966</v>
      </c>
      <c r="C96" t="s">
        <v>135</v>
      </c>
      <c r="D96" t="s">
        <v>195</v>
      </c>
      <c r="E96" t="s">
        <v>10</v>
      </c>
      <c r="F96">
        <v>93357</v>
      </c>
      <c r="G96">
        <f>COUNTIF(deals_closed!D:D,B96)</f>
        <v>18</v>
      </c>
      <c r="H96" s="2">
        <f>SUMIF(deals_closed!D:D,B96,deals_closed!C:C)</f>
        <v>596012</v>
      </c>
      <c r="I96" s="2">
        <f>VLOOKUP(E96,'2018_commission_structure-Start'!$A$22:$I$24,9,FALSE)</f>
        <v>750000</v>
      </c>
      <c r="J96" s="2">
        <f t="shared" si="11"/>
        <v>937500</v>
      </c>
      <c r="K96" s="2">
        <f t="shared" si="12"/>
        <v>1125000</v>
      </c>
      <c r="L96" s="2">
        <f t="shared" si="13"/>
        <v>1500000</v>
      </c>
      <c r="M96" s="12">
        <f t="shared" si="14"/>
        <v>0.79468266666666665</v>
      </c>
      <c r="N96" t="str">
        <f t="shared" si="15"/>
        <v>0-100%</v>
      </c>
      <c r="O96" s="6">
        <f>MIN(H96,I96)*INDEX('2018_commission_structure-Start'!$A$21:$I$24,MATCH($E96,'2018_commission_structure-Start'!$A$21:$A$24,0),MATCH(O$1,'2018_commission_structure-Start'!$A$21:$I$21,0))</f>
        <v>89401.8</v>
      </c>
      <c r="P96" s="2">
        <f>IF(H96&gt;I96,MIN(H96-I96,J96-I96)*INDEX('2018_commission_structure-Start'!$A$21:$I$24,MATCH($E96,'2018_commission_structure-Start'!$A$21:$A$24,0), MATCH(P$1,'2018_commission_structure-Start'!$A$21:$I$21,0)),0)</f>
        <v>0</v>
      </c>
      <c r="Q96" s="2">
        <f>IF($H96&gt;J96,MIN($H96-J96,K96-J96)*INDEX('2018_commission_structure-Start'!$A$21:$I$24,MATCH($E96,'2018_commission_structure-Start'!$A$21:$A$24,0), MATCH(Q$1,'2018_commission_structure-Start'!$A$21:$I$21,0)),0)</f>
        <v>0</v>
      </c>
      <c r="R96" s="2">
        <f>IF($H96&gt;K96,MIN($H96-K96,L96-K96)*INDEX('2018_commission_structure-Start'!$A$21:$I$24,MATCH($E96,'2018_commission_structure-Start'!$A$21:$A$24,0), MATCH(R$1,'2018_commission_structure-Start'!$A$21:$I$21,0)),0)</f>
        <v>0</v>
      </c>
      <c r="S96" s="2">
        <f>IF(H96&gt;L96,(H96-L96)*INDEX('2018_commission_structure-Start'!$A$21:$I$24,MATCH($E96,'2018_commission_structure-Start'!$A$21:$A$24,0),MATCH(S$1,'2018_commission_structure-Start'!$A$21:$I$21,0)),0)</f>
        <v>0</v>
      </c>
      <c r="T96" s="6">
        <f t="shared" si="16"/>
        <v>89401.8</v>
      </c>
      <c r="U96" s="6">
        <f t="shared" si="17"/>
        <v>182758.8</v>
      </c>
      <c r="V96" s="6">
        <f>MIN(H96,I96)*INDEX('2018_commission_structure-Start'!$A$15:$J$18,MATCH($E96,'2018_commission_structure-Start'!$A$15:$A$18,0),MATCH(V$1,'2018_commission_structure-Start'!$A$15:$J$15,0))</f>
        <v>89401.8</v>
      </c>
      <c r="W96" s="2">
        <f>IF($H96&gt;I96,MIN($H96-I96,J96-I96)*INDEX('2018_commission_structure-Start'!$A$15:$J$18,MATCH($E96,'2018_commission_structure-Start'!$A$15:$A$18,0),MATCH(W$1,'2018_commission_structure-Start'!$A$15:$J$15,0)),0)</f>
        <v>0</v>
      </c>
      <c r="X96" s="2">
        <f>IF($H96&gt;J96,MIN($H96-J96,K96-J96)*INDEX('2018_commission_structure-Start'!$A$15:$J$18,MATCH($E96,'2018_commission_structure-Start'!$A$15:$A$18,0),MATCH(X$1,'2018_commission_structure-Start'!$A$15:$J$15,0)),0)</f>
        <v>0</v>
      </c>
      <c r="Y96" s="2">
        <f>IF($H96&gt;K96,MIN($H96-K96,L96-K96)*INDEX('2018_commission_structure-Start'!$A$15:$J$18,MATCH($E96,'2018_commission_structure-Start'!$A$15:$A$18,0),MATCH(Y$1,'2018_commission_structure-Start'!$A$15:$J$15,0)),0)</f>
        <v>0</v>
      </c>
      <c r="Z96" s="2">
        <f>IF(H96&gt;L96,(H96-L96)*INDEX('2018_commission_structure-Start'!$A$21:$I$24,MATCH($E96,'2018_commission_structure-Start'!$A$21:$A$24,0),MATCH(Z$1,'2018_commission_structure-Start'!$A$21:$I$21,0)),0)</f>
        <v>0</v>
      </c>
      <c r="AA96" s="6">
        <f t="shared" si="18"/>
        <v>89401.8</v>
      </c>
      <c r="AB96" s="6">
        <f t="shared" si="19"/>
        <v>182758.8</v>
      </c>
    </row>
    <row r="97" spans="1:28" x14ac:dyDescent="0.3">
      <c r="A97" t="str">
        <f t="shared" si="10"/>
        <v>Thoma Worcester</v>
      </c>
      <c r="B97">
        <v>549857826</v>
      </c>
      <c r="C97" t="s">
        <v>196</v>
      </c>
      <c r="D97" t="s">
        <v>197</v>
      </c>
      <c r="E97" t="s">
        <v>7</v>
      </c>
      <c r="F97">
        <v>62151</v>
      </c>
      <c r="G97">
        <f>COUNTIF(deals_closed!D:D,B97)</f>
        <v>26</v>
      </c>
      <c r="H97" s="2">
        <f>SUMIF(deals_closed!D:D,B97,deals_closed!C:C)</f>
        <v>951272</v>
      </c>
      <c r="I97" s="2">
        <f>VLOOKUP(E97,'2018_commission_structure-Start'!$A$22:$I$24,9,FALSE)</f>
        <v>500000</v>
      </c>
      <c r="J97" s="2">
        <f t="shared" si="11"/>
        <v>625000</v>
      </c>
      <c r="K97" s="2">
        <f t="shared" si="12"/>
        <v>750000</v>
      </c>
      <c r="L97" s="2">
        <f t="shared" si="13"/>
        <v>1000000</v>
      </c>
      <c r="M97" s="12">
        <f t="shared" si="14"/>
        <v>1.902544</v>
      </c>
      <c r="N97" t="str">
        <f t="shared" si="15"/>
        <v>150-200%</v>
      </c>
      <c r="O97" s="6">
        <f>MIN(H97,I97)*INDEX('2018_commission_structure-Start'!$A$21:$I$24,MATCH($E97,'2018_commission_structure-Start'!$A$21:$A$24,0),MATCH(O$1,'2018_commission_structure-Start'!$A$21:$I$21,0))</f>
        <v>50000</v>
      </c>
      <c r="P97" s="2">
        <f>IF(H97&gt;I97,MIN(H97-I97,J97-I97)*INDEX('2018_commission_structure-Start'!$A$21:$I$24,MATCH($E97,'2018_commission_structure-Start'!$A$21:$A$24,0), MATCH(P$1,'2018_commission_structure-Start'!$A$21:$I$21,0)),0)</f>
        <v>18750</v>
      </c>
      <c r="Q97" s="2">
        <f>IF($H97&gt;J97,MIN($H97-J97,K97-J97)*INDEX('2018_commission_structure-Start'!$A$21:$I$24,MATCH($E97,'2018_commission_structure-Start'!$A$21:$A$24,0), MATCH(Q$1,'2018_commission_structure-Start'!$A$21:$I$21,0)),0)</f>
        <v>22500</v>
      </c>
      <c r="R97" s="2">
        <f>IF($H97&gt;K97,MIN($H97-K97,L97-K97)*INDEX('2018_commission_structure-Start'!$A$21:$I$24,MATCH($E97,'2018_commission_structure-Start'!$A$21:$A$24,0), MATCH(R$1,'2018_commission_structure-Start'!$A$21:$I$21,0)),0)</f>
        <v>44279.840000000004</v>
      </c>
      <c r="S97" s="2">
        <f>IF(H97&gt;L97,(H97-L97)*INDEX('2018_commission_structure-Start'!$A$21:$I$24,MATCH($E97,'2018_commission_structure-Start'!$A$21:$A$24,0),MATCH(S$1,'2018_commission_structure-Start'!$A$21:$I$21,0)),0)</f>
        <v>0</v>
      </c>
      <c r="T97" s="6">
        <f t="shared" si="16"/>
        <v>135529.84</v>
      </c>
      <c r="U97" s="6">
        <f t="shared" si="17"/>
        <v>197680.84</v>
      </c>
      <c r="V97" s="6">
        <f>MIN(H97,I97)*INDEX('2018_commission_structure-Start'!$A$15:$J$18,MATCH($E97,'2018_commission_structure-Start'!$A$15:$A$18,0),MATCH(V$1,'2018_commission_structure-Start'!$A$15:$J$15,0))</f>
        <v>60000</v>
      </c>
      <c r="W97" s="2">
        <f>IF($H97&gt;I97,MIN($H97-I97,J97-I97)*INDEX('2018_commission_structure-Start'!$A$15:$J$18,MATCH($E97,'2018_commission_structure-Start'!$A$15:$A$18,0),MATCH(W$1,'2018_commission_structure-Start'!$A$15:$J$15,0)),0)</f>
        <v>21250</v>
      </c>
      <c r="X97" s="2">
        <f>IF($H97&gt;J97,MIN($H97-J97,K97-J97)*INDEX('2018_commission_structure-Start'!$A$15:$J$18,MATCH($E97,'2018_commission_structure-Start'!$A$15:$A$18,0),MATCH(X$1,'2018_commission_structure-Start'!$A$15:$J$15,0)),0)</f>
        <v>25000</v>
      </c>
      <c r="Y97" s="2">
        <f>IF($H97&gt;K97,MIN($H97-K97,L97-K97)*INDEX('2018_commission_structure-Start'!$A$15:$J$18,MATCH($E97,'2018_commission_structure-Start'!$A$15:$A$18,0),MATCH(Y$1,'2018_commission_structure-Start'!$A$15:$J$15,0)),0)</f>
        <v>44279.840000000004</v>
      </c>
      <c r="Z97" s="2">
        <f>IF(H97&gt;L97,(H97-L97)*INDEX('2018_commission_structure-Start'!$A$21:$I$24,MATCH($E97,'2018_commission_structure-Start'!$A$21:$A$24,0),MATCH(Z$1,'2018_commission_structure-Start'!$A$21:$I$21,0)),0)</f>
        <v>0</v>
      </c>
      <c r="AA97" s="6">
        <f t="shared" si="18"/>
        <v>150529.84</v>
      </c>
      <c r="AB97" s="6">
        <f t="shared" si="19"/>
        <v>212680.84</v>
      </c>
    </row>
    <row r="98" spans="1:28" x14ac:dyDescent="0.3">
      <c r="A98" t="str">
        <f t="shared" si="10"/>
        <v>Tessie Farre</v>
      </c>
      <c r="B98">
        <v>5561472151</v>
      </c>
      <c r="C98" t="s">
        <v>198</v>
      </c>
      <c r="D98" t="s">
        <v>199</v>
      </c>
      <c r="E98" t="s">
        <v>29</v>
      </c>
      <c r="F98">
        <v>56655</v>
      </c>
      <c r="G98">
        <f>COUNTIF(deals_closed!D:D,B98)</f>
        <v>19</v>
      </c>
      <c r="H98" s="2">
        <f>SUMIF(deals_closed!D:D,B98,deals_closed!C:C)</f>
        <v>662396</v>
      </c>
      <c r="I98" s="2">
        <f>VLOOKUP(E98,'2018_commission_structure-Start'!$A$22:$I$24,9,FALSE)</f>
        <v>600000</v>
      </c>
      <c r="J98" s="2">
        <f t="shared" si="11"/>
        <v>750000</v>
      </c>
      <c r="K98" s="2">
        <f t="shared" si="12"/>
        <v>900000</v>
      </c>
      <c r="L98" s="2">
        <f t="shared" si="13"/>
        <v>1200000</v>
      </c>
      <c r="M98" s="12">
        <f t="shared" si="14"/>
        <v>1.1039933333333334</v>
      </c>
      <c r="N98" t="str">
        <f t="shared" si="15"/>
        <v>100-125%</v>
      </c>
      <c r="O98" s="6">
        <f>MIN(H98,I98)*INDEX('2018_commission_structure-Start'!$A$21:$I$24,MATCH($E98,'2018_commission_structure-Start'!$A$21:$A$24,0),MATCH(O$1,'2018_commission_structure-Start'!$A$21:$I$21,0))</f>
        <v>78000</v>
      </c>
      <c r="P98" s="2">
        <f>IF(H98&gt;I98,MIN(H98-I98,J98-I98)*INDEX('2018_commission_structure-Start'!$A$21:$I$24,MATCH($E98,'2018_commission_structure-Start'!$A$21:$A$24,0), MATCH(P$1,'2018_commission_structure-Start'!$A$21:$I$21,0)),0)</f>
        <v>10607.320000000002</v>
      </c>
      <c r="Q98" s="2">
        <f>IF($H98&gt;J98,MIN($H98-J98,K98-J98)*INDEX('2018_commission_structure-Start'!$A$21:$I$24,MATCH($E98,'2018_commission_structure-Start'!$A$21:$A$24,0), MATCH(Q$1,'2018_commission_structure-Start'!$A$21:$I$21,0)),0)</f>
        <v>0</v>
      </c>
      <c r="R98" s="2">
        <f>IF($H98&gt;K98,MIN($H98-K98,L98-K98)*INDEX('2018_commission_structure-Start'!$A$21:$I$24,MATCH($E98,'2018_commission_structure-Start'!$A$21:$A$24,0), MATCH(R$1,'2018_commission_structure-Start'!$A$21:$I$21,0)),0)</f>
        <v>0</v>
      </c>
      <c r="S98" s="2">
        <f>IF(H98&gt;L98,(H98-L98)*INDEX('2018_commission_structure-Start'!$A$21:$I$24,MATCH($E98,'2018_commission_structure-Start'!$A$21:$A$24,0),MATCH(S$1,'2018_commission_structure-Start'!$A$21:$I$21,0)),0)</f>
        <v>0</v>
      </c>
      <c r="T98" s="6">
        <f t="shared" si="16"/>
        <v>88607.32</v>
      </c>
      <c r="U98" s="6">
        <f t="shared" si="17"/>
        <v>145262.32</v>
      </c>
      <c r="V98" s="6">
        <f>MIN(H98,I98)*INDEX('2018_commission_structure-Start'!$A$15:$J$18,MATCH($E98,'2018_commission_structure-Start'!$A$15:$A$18,0),MATCH(V$1,'2018_commission_structure-Start'!$A$15:$J$15,0))</f>
        <v>90000</v>
      </c>
      <c r="W98" s="2">
        <f>IF($H98&gt;I98,MIN($H98-I98,J98-I98)*INDEX('2018_commission_structure-Start'!$A$15:$J$18,MATCH($E98,'2018_commission_structure-Start'!$A$15:$A$18,0),MATCH(W$1,'2018_commission_structure-Start'!$A$15:$J$15,0)),0)</f>
        <v>11231.279999999999</v>
      </c>
      <c r="X98" s="2">
        <f>IF($H98&gt;J98,MIN($H98-J98,K98-J98)*INDEX('2018_commission_structure-Start'!$A$15:$J$18,MATCH($E98,'2018_commission_structure-Start'!$A$15:$A$18,0),MATCH(X$1,'2018_commission_structure-Start'!$A$15:$J$15,0)),0)</f>
        <v>0</v>
      </c>
      <c r="Y98" s="2">
        <f>IF($H98&gt;K98,MIN($H98-K98,L98-K98)*INDEX('2018_commission_structure-Start'!$A$15:$J$18,MATCH($E98,'2018_commission_structure-Start'!$A$15:$A$18,0),MATCH(Y$1,'2018_commission_structure-Start'!$A$15:$J$15,0)),0)</f>
        <v>0</v>
      </c>
      <c r="Z98" s="2">
        <f>IF(H98&gt;L98,(H98-L98)*INDEX('2018_commission_structure-Start'!$A$21:$I$24,MATCH($E98,'2018_commission_structure-Start'!$A$21:$A$24,0),MATCH(Z$1,'2018_commission_structure-Start'!$A$21:$I$21,0)),0)</f>
        <v>0</v>
      </c>
      <c r="AA98" s="6">
        <f t="shared" si="18"/>
        <v>101231.28</v>
      </c>
      <c r="AB98" s="6">
        <f t="shared" si="19"/>
        <v>157886.28</v>
      </c>
    </row>
    <row r="99" spans="1:28" x14ac:dyDescent="0.3">
      <c r="A99" t="str">
        <f t="shared" si="10"/>
        <v>Stanislas Colleer</v>
      </c>
      <c r="B99">
        <v>1085075834</v>
      </c>
      <c r="C99" t="s">
        <v>200</v>
      </c>
      <c r="D99" t="s">
        <v>201</v>
      </c>
      <c r="E99" t="s">
        <v>29</v>
      </c>
      <c r="F99">
        <v>56213</v>
      </c>
      <c r="G99">
        <f>COUNTIF(deals_closed!D:D,B99)</f>
        <v>16</v>
      </c>
      <c r="H99" s="2">
        <f>SUMIF(deals_closed!D:D,B99,deals_closed!C:C)</f>
        <v>551017</v>
      </c>
      <c r="I99" s="2">
        <f>VLOOKUP(E99,'2018_commission_structure-Start'!$A$22:$I$24,9,FALSE)</f>
        <v>600000</v>
      </c>
      <c r="J99" s="2">
        <f t="shared" si="11"/>
        <v>750000</v>
      </c>
      <c r="K99" s="2">
        <f t="shared" si="12"/>
        <v>900000</v>
      </c>
      <c r="L99" s="2">
        <f t="shared" si="13"/>
        <v>1200000</v>
      </c>
      <c r="M99" s="12">
        <f t="shared" si="14"/>
        <v>0.91836166666666663</v>
      </c>
      <c r="N99" t="str">
        <f t="shared" si="15"/>
        <v>0-100%</v>
      </c>
      <c r="O99" s="6">
        <f>MIN(H99,I99)*INDEX('2018_commission_structure-Start'!$A$21:$I$24,MATCH($E99,'2018_commission_structure-Start'!$A$21:$A$24,0),MATCH(O$1,'2018_commission_structure-Start'!$A$21:$I$21,0))</f>
        <v>71632.210000000006</v>
      </c>
      <c r="P99" s="2">
        <f>IF(H99&gt;I99,MIN(H99-I99,J99-I99)*INDEX('2018_commission_structure-Start'!$A$21:$I$24,MATCH($E99,'2018_commission_structure-Start'!$A$21:$A$24,0), MATCH(P$1,'2018_commission_structure-Start'!$A$21:$I$21,0)),0)</f>
        <v>0</v>
      </c>
      <c r="Q99" s="2">
        <f>IF($H99&gt;J99,MIN($H99-J99,K99-J99)*INDEX('2018_commission_structure-Start'!$A$21:$I$24,MATCH($E99,'2018_commission_structure-Start'!$A$21:$A$24,0), MATCH(Q$1,'2018_commission_structure-Start'!$A$21:$I$21,0)),0)</f>
        <v>0</v>
      </c>
      <c r="R99" s="2">
        <f>IF($H99&gt;K99,MIN($H99-K99,L99-K99)*INDEX('2018_commission_structure-Start'!$A$21:$I$24,MATCH($E99,'2018_commission_structure-Start'!$A$21:$A$24,0), MATCH(R$1,'2018_commission_structure-Start'!$A$21:$I$21,0)),0)</f>
        <v>0</v>
      </c>
      <c r="S99" s="2">
        <f>IF(H99&gt;L99,(H99-L99)*INDEX('2018_commission_structure-Start'!$A$21:$I$24,MATCH($E99,'2018_commission_structure-Start'!$A$21:$A$24,0),MATCH(S$1,'2018_commission_structure-Start'!$A$21:$I$21,0)),0)</f>
        <v>0</v>
      </c>
      <c r="T99" s="6">
        <f t="shared" si="16"/>
        <v>71632.210000000006</v>
      </c>
      <c r="U99" s="6">
        <f t="shared" si="17"/>
        <v>127845.21</v>
      </c>
      <c r="V99" s="6">
        <f>MIN(H99,I99)*INDEX('2018_commission_structure-Start'!$A$15:$J$18,MATCH($E99,'2018_commission_structure-Start'!$A$15:$A$18,0),MATCH(V$1,'2018_commission_structure-Start'!$A$15:$J$15,0))</f>
        <v>82652.55</v>
      </c>
      <c r="W99" s="2">
        <f>IF($H99&gt;I99,MIN($H99-I99,J99-I99)*INDEX('2018_commission_structure-Start'!$A$15:$J$18,MATCH($E99,'2018_commission_structure-Start'!$A$15:$A$18,0),MATCH(W$1,'2018_commission_structure-Start'!$A$15:$J$15,0)),0)</f>
        <v>0</v>
      </c>
      <c r="X99" s="2">
        <f>IF($H99&gt;J99,MIN($H99-J99,K99-J99)*INDEX('2018_commission_structure-Start'!$A$15:$J$18,MATCH($E99,'2018_commission_structure-Start'!$A$15:$A$18,0),MATCH(X$1,'2018_commission_structure-Start'!$A$15:$J$15,0)),0)</f>
        <v>0</v>
      </c>
      <c r="Y99" s="2">
        <f>IF($H99&gt;K99,MIN($H99-K99,L99-K99)*INDEX('2018_commission_structure-Start'!$A$15:$J$18,MATCH($E99,'2018_commission_structure-Start'!$A$15:$A$18,0),MATCH(Y$1,'2018_commission_structure-Start'!$A$15:$J$15,0)),0)</f>
        <v>0</v>
      </c>
      <c r="Z99" s="2">
        <f>IF(H99&gt;L99,(H99-L99)*INDEX('2018_commission_structure-Start'!$A$21:$I$24,MATCH($E99,'2018_commission_structure-Start'!$A$21:$A$24,0),MATCH(Z$1,'2018_commission_structure-Start'!$A$21:$I$21,0)),0)</f>
        <v>0</v>
      </c>
      <c r="AA99" s="6">
        <f t="shared" si="18"/>
        <v>82652.55</v>
      </c>
      <c r="AB99" s="6">
        <f t="shared" si="19"/>
        <v>138865.54999999999</v>
      </c>
    </row>
    <row r="100" spans="1:28" x14ac:dyDescent="0.3">
      <c r="A100" t="str">
        <f t="shared" si="10"/>
        <v>Berk Remnant</v>
      </c>
      <c r="B100">
        <v>9782845590</v>
      </c>
      <c r="C100" t="s">
        <v>202</v>
      </c>
      <c r="D100" t="s">
        <v>203</v>
      </c>
      <c r="E100" t="s">
        <v>10</v>
      </c>
      <c r="F100">
        <v>97594</v>
      </c>
      <c r="G100">
        <f>COUNTIF(deals_closed!D:D,B100)</f>
        <v>18</v>
      </c>
      <c r="H100" s="2">
        <f>SUMIF(deals_closed!D:D,B100,deals_closed!C:C)</f>
        <v>727563</v>
      </c>
      <c r="I100" s="2">
        <f>VLOOKUP(E100,'2018_commission_structure-Start'!$A$22:$I$24,9,FALSE)</f>
        <v>750000</v>
      </c>
      <c r="J100" s="2">
        <f t="shared" si="11"/>
        <v>937500</v>
      </c>
      <c r="K100" s="2">
        <f t="shared" si="12"/>
        <v>1125000</v>
      </c>
      <c r="L100" s="2">
        <f t="shared" si="13"/>
        <v>1500000</v>
      </c>
      <c r="M100" s="12">
        <f t="shared" si="14"/>
        <v>0.97008399999999995</v>
      </c>
      <c r="N100" t="str">
        <f t="shared" si="15"/>
        <v>0-100%</v>
      </c>
      <c r="O100" s="6">
        <f>MIN(H100,I100)*INDEX('2018_commission_structure-Start'!$A$21:$I$24,MATCH($E100,'2018_commission_structure-Start'!$A$21:$A$24,0),MATCH(O$1,'2018_commission_structure-Start'!$A$21:$I$21,0))</f>
        <v>109134.45</v>
      </c>
      <c r="P100" s="2">
        <f>IF(H100&gt;I100,MIN(H100-I100,J100-I100)*INDEX('2018_commission_structure-Start'!$A$21:$I$24,MATCH($E100,'2018_commission_structure-Start'!$A$21:$A$24,0), MATCH(P$1,'2018_commission_structure-Start'!$A$21:$I$21,0)),0)</f>
        <v>0</v>
      </c>
      <c r="Q100" s="2">
        <f>IF($H100&gt;J100,MIN($H100-J100,K100-J100)*INDEX('2018_commission_structure-Start'!$A$21:$I$24,MATCH($E100,'2018_commission_structure-Start'!$A$21:$A$24,0), MATCH(Q$1,'2018_commission_structure-Start'!$A$21:$I$21,0)),0)</f>
        <v>0</v>
      </c>
      <c r="R100" s="2">
        <f>IF($H100&gt;K100,MIN($H100-K100,L100-K100)*INDEX('2018_commission_structure-Start'!$A$21:$I$24,MATCH($E100,'2018_commission_structure-Start'!$A$21:$A$24,0), MATCH(R$1,'2018_commission_structure-Start'!$A$21:$I$21,0)),0)</f>
        <v>0</v>
      </c>
      <c r="S100" s="2">
        <f>IF(H100&gt;L100,(H100-L100)*INDEX('2018_commission_structure-Start'!$A$21:$I$24,MATCH($E100,'2018_commission_structure-Start'!$A$21:$A$24,0),MATCH(S$1,'2018_commission_structure-Start'!$A$21:$I$21,0)),0)</f>
        <v>0</v>
      </c>
      <c r="T100" s="6">
        <f t="shared" si="16"/>
        <v>109134.45</v>
      </c>
      <c r="U100" s="6">
        <f t="shared" si="17"/>
        <v>206728.45</v>
      </c>
      <c r="V100" s="6">
        <f>MIN(H100,I100)*INDEX('2018_commission_structure-Start'!$A$15:$J$18,MATCH($E100,'2018_commission_structure-Start'!$A$15:$A$18,0),MATCH(V$1,'2018_commission_structure-Start'!$A$15:$J$15,0))</f>
        <v>109134.45</v>
      </c>
      <c r="W100" s="2">
        <f>IF($H100&gt;I100,MIN($H100-I100,J100-I100)*INDEX('2018_commission_structure-Start'!$A$15:$J$18,MATCH($E100,'2018_commission_structure-Start'!$A$15:$A$18,0),MATCH(W$1,'2018_commission_structure-Start'!$A$15:$J$15,0)),0)</f>
        <v>0</v>
      </c>
      <c r="X100" s="2">
        <f>IF($H100&gt;J100,MIN($H100-J100,K100-J100)*INDEX('2018_commission_structure-Start'!$A$15:$J$18,MATCH($E100,'2018_commission_structure-Start'!$A$15:$A$18,0),MATCH(X$1,'2018_commission_structure-Start'!$A$15:$J$15,0)),0)</f>
        <v>0</v>
      </c>
      <c r="Y100" s="2">
        <f>IF($H100&gt;K100,MIN($H100-K100,L100-K100)*INDEX('2018_commission_structure-Start'!$A$15:$J$18,MATCH($E100,'2018_commission_structure-Start'!$A$15:$A$18,0),MATCH(Y$1,'2018_commission_structure-Start'!$A$15:$J$15,0)),0)</f>
        <v>0</v>
      </c>
      <c r="Z100" s="2">
        <f>IF(H100&gt;L100,(H100-L100)*INDEX('2018_commission_structure-Start'!$A$21:$I$24,MATCH($E100,'2018_commission_structure-Start'!$A$21:$A$24,0),MATCH(Z$1,'2018_commission_structure-Start'!$A$21:$I$21,0)),0)</f>
        <v>0</v>
      </c>
      <c r="AA100" s="6">
        <f t="shared" si="18"/>
        <v>109134.45</v>
      </c>
      <c r="AB100" s="6">
        <f t="shared" si="19"/>
        <v>206728.45</v>
      </c>
    </row>
    <row r="101" spans="1:28" x14ac:dyDescent="0.3">
      <c r="A101" t="str">
        <f t="shared" si="10"/>
        <v>Yehudit Dawdary</v>
      </c>
      <c r="B101">
        <v>115757341</v>
      </c>
      <c r="C101" t="s">
        <v>204</v>
      </c>
      <c r="D101" t="s">
        <v>205</v>
      </c>
      <c r="E101" t="s">
        <v>7</v>
      </c>
      <c r="F101">
        <v>45592</v>
      </c>
      <c r="G101">
        <f>COUNTIF(deals_closed!D:D,B101)</f>
        <v>17</v>
      </c>
      <c r="H101" s="2">
        <f>SUMIF(deals_closed!D:D,B101,deals_closed!C:C)</f>
        <v>584140</v>
      </c>
      <c r="I101" s="2">
        <f>VLOOKUP(E101,'2018_commission_structure-Start'!$A$22:$I$24,9,FALSE)</f>
        <v>500000</v>
      </c>
      <c r="J101" s="2">
        <f t="shared" si="11"/>
        <v>625000</v>
      </c>
      <c r="K101" s="2">
        <f t="shared" si="12"/>
        <v>750000</v>
      </c>
      <c r="L101" s="2">
        <f t="shared" si="13"/>
        <v>1000000</v>
      </c>
      <c r="M101" s="12">
        <f t="shared" si="14"/>
        <v>1.16828</v>
      </c>
      <c r="N101" t="str">
        <f t="shared" si="15"/>
        <v>100-125%</v>
      </c>
      <c r="O101" s="6">
        <f>MIN(H101,I101)*INDEX('2018_commission_structure-Start'!$A$21:$I$24,MATCH($E101,'2018_commission_structure-Start'!$A$21:$A$24,0),MATCH(O$1,'2018_commission_structure-Start'!$A$21:$I$21,0))</f>
        <v>50000</v>
      </c>
      <c r="P101" s="2">
        <f>IF(H101&gt;I101,MIN(H101-I101,J101-I101)*INDEX('2018_commission_structure-Start'!$A$21:$I$24,MATCH($E101,'2018_commission_structure-Start'!$A$21:$A$24,0), MATCH(P$1,'2018_commission_structure-Start'!$A$21:$I$21,0)),0)</f>
        <v>12621</v>
      </c>
      <c r="Q101" s="2">
        <f>IF($H101&gt;J101,MIN($H101-J101,K101-J101)*INDEX('2018_commission_structure-Start'!$A$21:$I$24,MATCH($E101,'2018_commission_structure-Start'!$A$21:$A$24,0), MATCH(Q$1,'2018_commission_structure-Start'!$A$21:$I$21,0)),0)</f>
        <v>0</v>
      </c>
      <c r="R101" s="2">
        <f>IF($H101&gt;K101,MIN($H101-K101,L101-K101)*INDEX('2018_commission_structure-Start'!$A$21:$I$24,MATCH($E101,'2018_commission_structure-Start'!$A$21:$A$24,0), MATCH(R$1,'2018_commission_structure-Start'!$A$21:$I$21,0)),0)</f>
        <v>0</v>
      </c>
      <c r="S101" s="2">
        <f>IF(H101&gt;L101,(H101-L101)*INDEX('2018_commission_structure-Start'!$A$21:$I$24,MATCH($E101,'2018_commission_structure-Start'!$A$21:$A$24,0),MATCH(S$1,'2018_commission_structure-Start'!$A$21:$I$21,0)),0)</f>
        <v>0</v>
      </c>
      <c r="T101" s="6">
        <f t="shared" si="16"/>
        <v>62621</v>
      </c>
      <c r="U101" s="6">
        <f t="shared" si="17"/>
        <v>108213</v>
      </c>
      <c r="V101" s="6">
        <f>MIN(H101,I101)*INDEX('2018_commission_structure-Start'!$A$15:$J$18,MATCH($E101,'2018_commission_structure-Start'!$A$15:$A$18,0),MATCH(V$1,'2018_commission_structure-Start'!$A$15:$J$15,0))</f>
        <v>60000</v>
      </c>
      <c r="W101" s="2">
        <f>IF($H101&gt;I101,MIN($H101-I101,J101-I101)*INDEX('2018_commission_structure-Start'!$A$15:$J$18,MATCH($E101,'2018_commission_structure-Start'!$A$15:$A$18,0),MATCH(W$1,'2018_commission_structure-Start'!$A$15:$J$15,0)),0)</f>
        <v>14303.800000000001</v>
      </c>
      <c r="X101" s="2">
        <f>IF($H101&gt;J101,MIN($H101-J101,K101-J101)*INDEX('2018_commission_structure-Start'!$A$15:$J$18,MATCH($E101,'2018_commission_structure-Start'!$A$15:$A$18,0),MATCH(X$1,'2018_commission_structure-Start'!$A$15:$J$15,0)),0)</f>
        <v>0</v>
      </c>
      <c r="Y101" s="2">
        <f>IF($H101&gt;K101,MIN($H101-K101,L101-K101)*INDEX('2018_commission_structure-Start'!$A$15:$J$18,MATCH($E101,'2018_commission_structure-Start'!$A$15:$A$18,0),MATCH(Y$1,'2018_commission_structure-Start'!$A$15:$J$15,0)),0)</f>
        <v>0</v>
      </c>
      <c r="Z101" s="2">
        <f>IF(H101&gt;L101,(H101-L101)*INDEX('2018_commission_structure-Start'!$A$21:$I$24,MATCH($E101,'2018_commission_structure-Start'!$A$21:$A$24,0),MATCH(Z$1,'2018_commission_structure-Start'!$A$21:$I$21,0)),0)</f>
        <v>0</v>
      </c>
      <c r="AA101" s="6">
        <f t="shared" si="18"/>
        <v>74303.8</v>
      </c>
      <c r="AB101" s="6">
        <f t="shared" si="19"/>
        <v>119895.8</v>
      </c>
    </row>
    <row r="102" spans="1:28" x14ac:dyDescent="0.3">
      <c r="A102" t="str">
        <f t="shared" si="10"/>
        <v>Melina Shapter</v>
      </c>
      <c r="B102">
        <v>1755716656</v>
      </c>
      <c r="C102" t="s">
        <v>206</v>
      </c>
      <c r="D102" t="s">
        <v>207</v>
      </c>
      <c r="E102" t="s">
        <v>7</v>
      </c>
      <c r="F102">
        <v>47083</v>
      </c>
      <c r="G102">
        <f>COUNTIF(deals_closed!D:D,B102)</f>
        <v>20</v>
      </c>
      <c r="H102" s="2">
        <f>SUMIF(deals_closed!D:D,B102,deals_closed!C:C)</f>
        <v>720615</v>
      </c>
      <c r="I102" s="2">
        <f>VLOOKUP(E102,'2018_commission_structure-Start'!$A$22:$I$24,9,FALSE)</f>
        <v>500000</v>
      </c>
      <c r="J102" s="2">
        <f t="shared" si="11"/>
        <v>625000</v>
      </c>
      <c r="K102" s="2">
        <f t="shared" si="12"/>
        <v>750000</v>
      </c>
      <c r="L102" s="2">
        <f t="shared" si="13"/>
        <v>1000000</v>
      </c>
      <c r="M102" s="12">
        <f t="shared" si="14"/>
        <v>1.44123</v>
      </c>
      <c r="N102" t="str">
        <f t="shared" si="15"/>
        <v>125-150%</v>
      </c>
      <c r="O102" s="6">
        <f>MIN(H102,I102)*INDEX('2018_commission_structure-Start'!$A$21:$I$24,MATCH($E102,'2018_commission_structure-Start'!$A$21:$A$24,0),MATCH(O$1,'2018_commission_structure-Start'!$A$21:$I$21,0))</f>
        <v>50000</v>
      </c>
      <c r="P102" s="2">
        <f>IF(H102&gt;I102,MIN(H102-I102,J102-I102)*INDEX('2018_commission_structure-Start'!$A$21:$I$24,MATCH($E102,'2018_commission_structure-Start'!$A$21:$A$24,0), MATCH(P$1,'2018_commission_structure-Start'!$A$21:$I$21,0)),0)</f>
        <v>18750</v>
      </c>
      <c r="Q102" s="2">
        <f>IF($H102&gt;J102,MIN($H102-J102,K102-J102)*INDEX('2018_commission_structure-Start'!$A$21:$I$24,MATCH($E102,'2018_commission_structure-Start'!$A$21:$A$24,0), MATCH(Q$1,'2018_commission_structure-Start'!$A$21:$I$21,0)),0)</f>
        <v>17210.7</v>
      </c>
      <c r="R102" s="2">
        <f>IF($H102&gt;K102,MIN($H102-K102,L102-K102)*INDEX('2018_commission_structure-Start'!$A$21:$I$24,MATCH($E102,'2018_commission_structure-Start'!$A$21:$A$24,0), MATCH(R$1,'2018_commission_structure-Start'!$A$21:$I$21,0)),0)</f>
        <v>0</v>
      </c>
      <c r="S102" s="2">
        <f>IF(H102&gt;L102,(H102-L102)*INDEX('2018_commission_structure-Start'!$A$21:$I$24,MATCH($E102,'2018_commission_structure-Start'!$A$21:$A$24,0),MATCH(S$1,'2018_commission_structure-Start'!$A$21:$I$21,0)),0)</f>
        <v>0</v>
      </c>
      <c r="T102" s="6">
        <f t="shared" si="16"/>
        <v>85960.7</v>
      </c>
      <c r="U102" s="6">
        <f t="shared" si="17"/>
        <v>133043.70000000001</v>
      </c>
      <c r="V102" s="6">
        <f>MIN(H102,I102)*INDEX('2018_commission_structure-Start'!$A$15:$J$18,MATCH($E102,'2018_commission_structure-Start'!$A$15:$A$18,0),MATCH(V$1,'2018_commission_structure-Start'!$A$15:$J$15,0))</f>
        <v>60000</v>
      </c>
      <c r="W102" s="2">
        <f>IF($H102&gt;I102,MIN($H102-I102,J102-I102)*INDEX('2018_commission_structure-Start'!$A$15:$J$18,MATCH($E102,'2018_commission_structure-Start'!$A$15:$A$18,0),MATCH(W$1,'2018_commission_structure-Start'!$A$15:$J$15,0)),0)</f>
        <v>21250</v>
      </c>
      <c r="X102" s="2">
        <f>IF($H102&gt;J102,MIN($H102-J102,K102-J102)*INDEX('2018_commission_structure-Start'!$A$15:$J$18,MATCH($E102,'2018_commission_structure-Start'!$A$15:$A$18,0),MATCH(X$1,'2018_commission_structure-Start'!$A$15:$J$15,0)),0)</f>
        <v>19123</v>
      </c>
      <c r="Y102" s="2">
        <f>IF($H102&gt;K102,MIN($H102-K102,L102-K102)*INDEX('2018_commission_structure-Start'!$A$15:$J$18,MATCH($E102,'2018_commission_structure-Start'!$A$15:$A$18,0),MATCH(Y$1,'2018_commission_structure-Start'!$A$15:$J$15,0)),0)</f>
        <v>0</v>
      </c>
      <c r="Z102" s="2">
        <f>IF(H102&gt;L102,(H102-L102)*INDEX('2018_commission_structure-Start'!$A$21:$I$24,MATCH($E102,'2018_commission_structure-Start'!$A$21:$A$24,0),MATCH(Z$1,'2018_commission_structure-Start'!$A$21:$I$21,0)),0)</f>
        <v>0</v>
      </c>
      <c r="AA102" s="6">
        <f t="shared" si="18"/>
        <v>100373</v>
      </c>
      <c r="AB102" s="6">
        <f t="shared" si="19"/>
        <v>147456</v>
      </c>
    </row>
    <row r="103" spans="1:28" x14ac:dyDescent="0.3">
      <c r="A103" t="str">
        <f t="shared" si="10"/>
        <v>Jaimie Lisimore</v>
      </c>
      <c r="B103">
        <v>3145039288</v>
      </c>
      <c r="C103" t="s">
        <v>208</v>
      </c>
      <c r="D103" t="s">
        <v>209</v>
      </c>
      <c r="E103" t="s">
        <v>7</v>
      </c>
      <c r="F103">
        <v>43162</v>
      </c>
      <c r="G103">
        <f>COUNTIF(deals_closed!D:D,B103)</f>
        <v>21</v>
      </c>
      <c r="H103" s="2">
        <f>SUMIF(deals_closed!D:D,B103,deals_closed!C:C)</f>
        <v>729900</v>
      </c>
      <c r="I103" s="2">
        <f>VLOOKUP(E103,'2018_commission_structure-Start'!$A$22:$I$24,9,FALSE)</f>
        <v>500000</v>
      </c>
      <c r="J103" s="2">
        <f t="shared" si="11"/>
        <v>625000</v>
      </c>
      <c r="K103" s="2">
        <f t="shared" si="12"/>
        <v>750000</v>
      </c>
      <c r="L103" s="2">
        <f t="shared" si="13"/>
        <v>1000000</v>
      </c>
      <c r="M103" s="12">
        <f t="shared" si="14"/>
        <v>1.4598</v>
      </c>
      <c r="N103" t="str">
        <f t="shared" si="15"/>
        <v>125-150%</v>
      </c>
      <c r="O103" s="6">
        <f>MIN(H103,I103)*INDEX('2018_commission_structure-Start'!$A$21:$I$24,MATCH($E103,'2018_commission_structure-Start'!$A$21:$A$24,0),MATCH(O$1,'2018_commission_structure-Start'!$A$21:$I$21,0))</f>
        <v>50000</v>
      </c>
      <c r="P103" s="2">
        <f>IF(H103&gt;I103,MIN(H103-I103,J103-I103)*INDEX('2018_commission_structure-Start'!$A$21:$I$24,MATCH($E103,'2018_commission_structure-Start'!$A$21:$A$24,0), MATCH(P$1,'2018_commission_structure-Start'!$A$21:$I$21,0)),0)</f>
        <v>18750</v>
      </c>
      <c r="Q103" s="2">
        <f>IF($H103&gt;J103,MIN($H103-J103,K103-J103)*INDEX('2018_commission_structure-Start'!$A$21:$I$24,MATCH($E103,'2018_commission_structure-Start'!$A$21:$A$24,0), MATCH(Q$1,'2018_commission_structure-Start'!$A$21:$I$21,0)),0)</f>
        <v>18882</v>
      </c>
      <c r="R103" s="2">
        <f>IF($H103&gt;K103,MIN($H103-K103,L103-K103)*INDEX('2018_commission_structure-Start'!$A$21:$I$24,MATCH($E103,'2018_commission_structure-Start'!$A$21:$A$24,0), MATCH(R$1,'2018_commission_structure-Start'!$A$21:$I$21,0)),0)</f>
        <v>0</v>
      </c>
      <c r="S103" s="2">
        <f>IF(H103&gt;L103,(H103-L103)*INDEX('2018_commission_structure-Start'!$A$21:$I$24,MATCH($E103,'2018_commission_structure-Start'!$A$21:$A$24,0),MATCH(S$1,'2018_commission_structure-Start'!$A$21:$I$21,0)),0)</f>
        <v>0</v>
      </c>
      <c r="T103" s="6">
        <f t="shared" si="16"/>
        <v>87632</v>
      </c>
      <c r="U103" s="6">
        <f t="shared" si="17"/>
        <v>130794</v>
      </c>
      <c r="V103" s="6">
        <f>MIN(H103,I103)*INDEX('2018_commission_structure-Start'!$A$15:$J$18,MATCH($E103,'2018_commission_structure-Start'!$A$15:$A$18,0),MATCH(V$1,'2018_commission_structure-Start'!$A$15:$J$15,0))</f>
        <v>60000</v>
      </c>
      <c r="W103" s="2">
        <f>IF($H103&gt;I103,MIN($H103-I103,J103-I103)*INDEX('2018_commission_structure-Start'!$A$15:$J$18,MATCH($E103,'2018_commission_structure-Start'!$A$15:$A$18,0),MATCH(W$1,'2018_commission_structure-Start'!$A$15:$J$15,0)),0)</f>
        <v>21250</v>
      </c>
      <c r="X103" s="2">
        <f>IF($H103&gt;J103,MIN($H103-J103,K103-J103)*INDEX('2018_commission_structure-Start'!$A$15:$J$18,MATCH($E103,'2018_commission_structure-Start'!$A$15:$A$18,0),MATCH(X$1,'2018_commission_structure-Start'!$A$15:$J$15,0)),0)</f>
        <v>20980</v>
      </c>
      <c r="Y103" s="2">
        <f>IF($H103&gt;K103,MIN($H103-K103,L103-K103)*INDEX('2018_commission_structure-Start'!$A$15:$J$18,MATCH($E103,'2018_commission_structure-Start'!$A$15:$A$18,0),MATCH(Y$1,'2018_commission_structure-Start'!$A$15:$J$15,0)),0)</f>
        <v>0</v>
      </c>
      <c r="Z103" s="2">
        <f>IF(H103&gt;L103,(H103-L103)*INDEX('2018_commission_structure-Start'!$A$21:$I$24,MATCH($E103,'2018_commission_structure-Start'!$A$21:$A$24,0),MATCH(Z$1,'2018_commission_structure-Start'!$A$21:$I$21,0)),0)</f>
        <v>0</v>
      </c>
      <c r="AA103" s="6">
        <f t="shared" si="18"/>
        <v>102230</v>
      </c>
      <c r="AB103" s="6">
        <f t="shared" si="19"/>
        <v>145392</v>
      </c>
    </row>
    <row r="104" spans="1:28" x14ac:dyDescent="0.3">
      <c r="A104" t="str">
        <f t="shared" si="10"/>
        <v>Cymbre Giampietro</v>
      </c>
      <c r="B104">
        <v>8047841793</v>
      </c>
      <c r="C104" t="s">
        <v>210</v>
      </c>
      <c r="D104" t="s">
        <v>211</v>
      </c>
      <c r="E104" t="s">
        <v>7</v>
      </c>
      <c r="F104">
        <v>46338</v>
      </c>
      <c r="G104">
        <f>COUNTIF(deals_closed!D:D,B104)</f>
        <v>18</v>
      </c>
      <c r="H104" s="2">
        <f>SUMIF(deals_closed!D:D,B104,deals_closed!C:C)</f>
        <v>608630</v>
      </c>
      <c r="I104" s="2">
        <f>VLOOKUP(E104,'2018_commission_structure-Start'!$A$22:$I$24,9,FALSE)</f>
        <v>500000</v>
      </c>
      <c r="J104" s="2">
        <f t="shared" si="11"/>
        <v>625000</v>
      </c>
      <c r="K104" s="2">
        <f t="shared" si="12"/>
        <v>750000</v>
      </c>
      <c r="L104" s="2">
        <f t="shared" si="13"/>
        <v>1000000</v>
      </c>
      <c r="M104" s="12">
        <f t="shared" si="14"/>
        <v>1.21726</v>
      </c>
      <c r="N104" t="str">
        <f t="shared" si="15"/>
        <v>100-125%</v>
      </c>
      <c r="O104" s="6">
        <f>MIN(H104,I104)*INDEX('2018_commission_structure-Start'!$A$21:$I$24,MATCH($E104,'2018_commission_structure-Start'!$A$21:$A$24,0),MATCH(O$1,'2018_commission_structure-Start'!$A$21:$I$21,0))</f>
        <v>50000</v>
      </c>
      <c r="P104" s="2">
        <f>IF(H104&gt;I104,MIN(H104-I104,J104-I104)*INDEX('2018_commission_structure-Start'!$A$21:$I$24,MATCH($E104,'2018_commission_structure-Start'!$A$21:$A$24,0), MATCH(P$1,'2018_commission_structure-Start'!$A$21:$I$21,0)),0)</f>
        <v>16294.5</v>
      </c>
      <c r="Q104" s="2">
        <f>IF($H104&gt;J104,MIN($H104-J104,K104-J104)*INDEX('2018_commission_structure-Start'!$A$21:$I$24,MATCH($E104,'2018_commission_structure-Start'!$A$21:$A$24,0), MATCH(Q$1,'2018_commission_structure-Start'!$A$21:$I$21,0)),0)</f>
        <v>0</v>
      </c>
      <c r="R104" s="2">
        <f>IF($H104&gt;K104,MIN($H104-K104,L104-K104)*INDEX('2018_commission_structure-Start'!$A$21:$I$24,MATCH($E104,'2018_commission_structure-Start'!$A$21:$A$24,0), MATCH(R$1,'2018_commission_structure-Start'!$A$21:$I$21,0)),0)</f>
        <v>0</v>
      </c>
      <c r="S104" s="2">
        <f>IF(H104&gt;L104,(H104-L104)*INDEX('2018_commission_structure-Start'!$A$21:$I$24,MATCH($E104,'2018_commission_structure-Start'!$A$21:$A$24,0),MATCH(S$1,'2018_commission_structure-Start'!$A$21:$I$21,0)),0)</f>
        <v>0</v>
      </c>
      <c r="T104" s="6">
        <f t="shared" si="16"/>
        <v>66294.5</v>
      </c>
      <c r="U104" s="6">
        <f t="shared" si="17"/>
        <v>112632.5</v>
      </c>
      <c r="V104" s="6">
        <f>MIN(H104,I104)*INDEX('2018_commission_structure-Start'!$A$15:$J$18,MATCH($E104,'2018_commission_structure-Start'!$A$15:$A$18,0),MATCH(V$1,'2018_commission_structure-Start'!$A$15:$J$15,0))</f>
        <v>60000</v>
      </c>
      <c r="W104" s="2">
        <f>IF($H104&gt;I104,MIN($H104-I104,J104-I104)*INDEX('2018_commission_structure-Start'!$A$15:$J$18,MATCH($E104,'2018_commission_structure-Start'!$A$15:$A$18,0),MATCH(W$1,'2018_commission_structure-Start'!$A$15:$J$15,0)),0)</f>
        <v>18467.100000000002</v>
      </c>
      <c r="X104" s="2">
        <f>IF($H104&gt;J104,MIN($H104-J104,K104-J104)*INDEX('2018_commission_structure-Start'!$A$15:$J$18,MATCH($E104,'2018_commission_structure-Start'!$A$15:$A$18,0),MATCH(X$1,'2018_commission_structure-Start'!$A$15:$J$15,0)),0)</f>
        <v>0</v>
      </c>
      <c r="Y104" s="2">
        <f>IF($H104&gt;K104,MIN($H104-K104,L104-K104)*INDEX('2018_commission_structure-Start'!$A$15:$J$18,MATCH($E104,'2018_commission_structure-Start'!$A$15:$A$18,0),MATCH(Y$1,'2018_commission_structure-Start'!$A$15:$J$15,0)),0)</f>
        <v>0</v>
      </c>
      <c r="Z104" s="2">
        <f>IF(H104&gt;L104,(H104-L104)*INDEX('2018_commission_structure-Start'!$A$21:$I$24,MATCH($E104,'2018_commission_structure-Start'!$A$21:$A$24,0),MATCH(Z$1,'2018_commission_structure-Start'!$A$21:$I$21,0)),0)</f>
        <v>0</v>
      </c>
      <c r="AA104" s="6">
        <f t="shared" si="18"/>
        <v>78467.100000000006</v>
      </c>
      <c r="AB104" s="6">
        <f t="shared" si="19"/>
        <v>124805.1</v>
      </c>
    </row>
    <row r="105" spans="1:28" x14ac:dyDescent="0.3">
      <c r="A105" t="str">
        <f t="shared" si="10"/>
        <v>Hunt Bachura</v>
      </c>
      <c r="B105">
        <v>9617190826</v>
      </c>
      <c r="C105" t="s">
        <v>212</v>
      </c>
      <c r="D105" t="s">
        <v>213</v>
      </c>
      <c r="E105" t="s">
        <v>29</v>
      </c>
      <c r="F105">
        <v>57033</v>
      </c>
      <c r="G105">
        <f>COUNTIF(deals_closed!D:D,B105)</f>
        <v>16</v>
      </c>
      <c r="H105" s="2">
        <f>SUMIF(deals_closed!D:D,B105,deals_closed!C:C)</f>
        <v>621858</v>
      </c>
      <c r="I105" s="2">
        <f>VLOOKUP(E105,'2018_commission_structure-Start'!$A$22:$I$24,9,FALSE)</f>
        <v>600000</v>
      </c>
      <c r="J105" s="2">
        <f t="shared" si="11"/>
        <v>750000</v>
      </c>
      <c r="K105" s="2">
        <f t="shared" si="12"/>
        <v>900000</v>
      </c>
      <c r="L105" s="2">
        <f t="shared" si="13"/>
        <v>1200000</v>
      </c>
      <c r="M105" s="12">
        <f t="shared" si="14"/>
        <v>1.03643</v>
      </c>
      <c r="N105" t="str">
        <f t="shared" si="15"/>
        <v>100-125%</v>
      </c>
      <c r="O105" s="6">
        <f>MIN(H105,I105)*INDEX('2018_commission_structure-Start'!$A$21:$I$24,MATCH($E105,'2018_commission_structure-Start'!$A$21:$A$24,0),MATCH(O$1,'2018_commission_structure-Start'!$A$21:$I$21,0))</f>
        <v>78000</v>
      </c>
      <c r="P105" s="2">
        <f>IF(H105&gt;I105,MIN(H105-I105,J105-I105)*INDEX('2018_commission_structure-Start'!$A$21:$I$24,MATCH($E105,'2018_commission_structure-Start'!$A$21:$A$24,0), MATCH(P$1,'2018_commission_structure-Start'!$A$21:$I$21,0)),0)</f>
        <v>3715.86</v>
      </c>
      <c r="Q105" s="2">
        <f>IF($H105&gt;J105,MIN($H105-J105,K105-J105)*INDEX('2018_commission_structure-Start'!$A$21:$I$24,MATCH($E105,'2018_commission_structure-Start'!$A$21:$A$24,0), MATCH(Q$1,'2018_commission_structure-Start'!$A$21:$I$21,0)),0)</f>
        <v>0</v>
      </c>
      <c r="R105" s="2">
        <f>IF($H105&gt;K105,MIN($H105-K105,L105-K105)*INDEX('2018_commission_structure-Start'!$A$21:$I$24,MATCH($E105,'2018_commission_structure-Start'!$A$21:$A$24,0), MATCH(R$1,'2018_commission_structure-Start'!$A$21:$I$21,0)),0)</f>
        <v>0</v>
      </c>
      <c r="S105" s="2">
        <f>IF(H105&gt;L105,(H105-L105)*INDEX('2018_commission_structure-Start'!$A$21:$I$24,MATCH($E105,'2018_commission_structure-Start'!$A$21:$A$24,0),MATCH(S$1,'2018_commission_structure-Start'!$A$21:$I$21,0)),0)</f>
        <v>0</v>
      </c>
      <c r="T105" s="6">
        <f t="shared" si="16"/>
        <v>81715.86</v>
      </c>
      <c r="U105" s="6">
        <f t="shared" si="17"/>
        <v>138748.85999999999</v>
      </c>
      <c r="V105" s="6">
        <f>MIN(H105,I105)*INDEX('2018_commission_structure-Start'!$A$15:$J$18,MATCH($E105,'2018_commission_structure-Start'!$A$15:$A$18,0),MATCH(V$1,'2018_commission_structure-Start'!$A$15:$J$15,0))</f>
        <v>90000</v>
      </c>
      <c r="W105" s="2">
        <f>IF($H105&gt;I105,MIN($H105-I105,J105-I105)*INDEX('2018_commission_structure-Start'!$A$15:$J$18,MATCH($E105,'2018_commission_structure-Start'!$A$15:$A$18,0),MATCH(W$1,'2018_commission_structure-Start'!$A$15:$J$15,0)),0)</f>
        <v>3934.44</v>
      </c>
      <c r="X105" s="2">
        <f>IF($H105&gt;J105,MIN($H105-J105,K105-J105)*INDEX('2018_commission_structure-Start'!$A$15:$J$18,MATCH($E105,'2018_commission_structure-Start'!$A$15:$A$18,0),MATCH(X$1,'2018_commission_structure-Start'!$A$15:$J$15,0)),0)</f>
        <v>0</v>
      </c>
      <c r="Y105" s="2">
        <f>IF($H105&gt;K105,MIN($H105-K105,L105-K105)*INDEX('2018_commission_structure-Start'!$A$15:$J$18,MATCH($E105,'2018_commission_structure-Start'!$A$15:$A$18,0),MATCH(Y$1,'2018_commission_structure-Start'!$A$15:$J$15,0)),0)</f>
        <v>0</v>
      </c>
      <c r="Z105" s="2">
        <f>IF(H105&gt;L105,(H105-L105)*INDEX('2018_commission_structure-Start'!$A$21:$I$24,MATCH($E105,'2018_commission_structure-Start'!$A$21:$A$24,0),MATCH(Z$1,'2018_commission_structure-Start'!$A$21:$I$21,0)),0)</f>
        <v>0</v>
      </c>
      <c r="AA105" s="6">
        <f t="shared" si="18"/>
        <v>93934.44</v>
      </c>
      <c r="AB105" s="6">
        <f t="shared" si="19"/>
        <v>150967.44</v>
      </c>
    </row>
    <row r="106" spans="1:28" x14ac:dyDescent="0.3">
      <c r="A106" t="str">
        <f t="shared" si="10"/>
        <v>Jae Reihm</v>
      </c>
      <c r="B106">
        <v>8658719154</v>
      </c>
      <c r="C106" t="s">
        <v>214</v>
      </c>
      <c r="D106" t="s">
        <v>215</v>
      </c>
      <c r="E106" t="s">
        <v>10</v>
      </c>
      <c r="F106">
        <v>114511</v>
      </c>
      <c r="G106">
        <f>COUNTIF(deals_closed!D:D,B106)</f>
        <v>15</v>
      </c>
      <c r="H106" s="2">
        <f>SUMIF(deals_closed!D:D,B106,deals_closed!C:C)</f>
        <v>551370</v>
      </c>
      <c r="I106" s="2">
        <f>VLOOKUP(E106,'2018_commission_structure-Start'!$A$22:$I$24,9,FALSE)</f>
        <v>750000</v>
      </c>
      <c r="J106" s="2">
        <f t="shared" si="11"/>
        <v>937500</v>
      </c>
      <c r="K106" s="2">
        <f t="shared" si="12"/>
        <v>1125000</v>
      </c>
      <c r="L106" s="2">
        <f t="shared" si="13"/>
        <v>1500000</v>
      </c>
      <c r="M106" s="12">
        <f t="shared" si="14"/>
        <v>0.73516000000000004</v>
      </c>
      <c r="N106" t="str">
        <f t="shared" si="15"/>
        <v>0-100%</v>
      </c>
      <c r="O106" s="6">
        <f>MIN(H106,I106)*INDEX('2018_commission_structure-Start'!$A$21:$I$24,MATCH($E106,'2018_commission_structure-Start'!$A$21:$A$24,0),MATCH(O$1,'2018_commission_structure-Start'!$A$21:$I$21,0))</f>
        <v>82705.5</v>
      </c>
      <c r="P106" s="2">
        <f>IF(H106&gt;I106,MIN(H106-I106,J106-I106)*INDEX('2018_commission_structure-Start'!$A$21:$I$24,MATCH($E106,'2018_commission_structure-Start'!$A$21:$A$24,0), MATCH(P$1,'2018_commission_structure-Start'!$A$21:$I$21,0)),0)</f>
        <v>0</v>
      </c>
      <c r="Q106" s="2">
        <f>IF($H106&gt;J106,MIN($H106-J106,K106-J106)*INDEX('2018_commission_structure-Start'!$A$21:$I$24,MATCH($E106,'2018_commission_structure-Start'!$A$21:$A$24,0), MATCH(Q$1,'2018_commission_structure-Start'!$A$21:$I$21,0)),0)</f>
        <v>0</v>
      </c>
      <c r="R106" s="2">
        <f>IF($H106&gt;K106,MIN($H106-K106,L106-K106)*INDEX('2018_commission_structure-Start'!$A$21:$I$24,MATCH($E106,'2018_commission_structure-Start'!$A$21:$A$24,0), MATCH(R$1,'2018_commission_structure-Start'!$A$21:$I$21,0)),0)</f>
        <v>0</v>
      </c>
      <c r="S106" s="2">
        <f>IF(H106&gt;L106,(H106-L106)*INDEX('2018_commission_structure-Start'!$A$21:$I$24,MATCH($E106,'2018_commission_structure-Start'!$A$21:$A$24,0),MATCH(S$1,'2018_commission_structure-Start'!$A$21:$I$21,0)),0)</f>
        <v>0</v>
      </c>
      <c r="T106" s="6">
        <f t="shared" si="16"/>
        <v>82705.5</v>
      </c>
      <c r="U106" s="6">
        <f t="shared" si="17"/>
        <v>197216.5</v>
      </c>
      <c r="V106" s="6">
        <f>MIN(H106,I106)*INDEX('2018_commission_structure-Start'!$A$15:$J$18,MATCH($E106,'2018_commission_structure-Start'!$A$15:$A$18,0),MATCH(V$1,'2018_commission_structure-Start'!$A$15:$J$15,0))</f>
        <v>82705.5</v>
      </c>
      <c r="W106" s="2">
        <f>IF($H106&gt;I106,MIN($H106-I106,J106-I106)*INDEX('2018_commission_structure-Start'!$A$15:$J$18,MATCH($E106,'2018_commission_structure-Start'!$A$15:$A$18,0),MATCH(W$1,'2018_commission_structure-Start'!$A$15:$J$15,0)),0)</f>
        <v>0</v>
      </c>
      <c r="X106" s="2">
        <f>IF($H106&gt;J106,MIN($H106-J106,K106-J106)*INDEX('2018_commission_structure-Start'!$A$15:$J$18,MATCH($E106,'2018_commission_structure-Start'!$A$15:$A$18,0),MATCH(X$1,'2018_commission_structure-Start'!$A$15:$J$15,0)),0)</f>
        <v>0</v>
      </c>
      <c r="Y106" s="2">
        <f>IF($H106&gt;K106,MIN($H106-K106,L106-K106)*INDEX('2018_commission_structure-Start'!$A$15:$J$18,MATCH($E106,'2018_commission_structure-Start'!$A$15:$A$18,0),MATCH(Y$1,'2018_commission_structure-Start'!$A$15:$J$15,0)),0)</f>
        <v>0</v>
      </c>
      <c r="Z106" s="2">
        <f>IF(H106&gt;L106,(H106-L106)*INDEX('2018_commission_structure-Start'!$A$21:$I$24,MATCH($E106,'2018_commission_structure-Start'!$A$21:$A$24,0),MATCH(Z$1,'2018_commission_structure-Start'!$A$21:$I$21,0)),0)</f>
        <v>0</v>
      </c>
      <c r="AA106" s="6">
        <f t="shared" si="18"/>
        <v>82705.5</v>
      </c>
      <c r="AB106" s="6">
        <f t="shared" si="19"/>
        <v>197216.5</v>
      </c>
    </row>
    <row r="107" spans="1:28" x14ac:dyDescent="0.3">
      <c r="A107" t="str">
        <f t="shared" si="10"/>
        <v>Obadiah Swinnard</v>
      </c>
      <c r="B107">
        <v>8482007106</v>
      </c>
      <c r="C107" t="s">
        <v>216</v>
      </c>
      <c r="D107" t="s">
        <v>217</v>
      </c>
      <c r="E107" t="s">
        <v>10</v>
      </c>
      <c r="F107">
        <v>80762</v>
      </c>
      <c r="G107">
        <f>COUNTIF(deals_closed!D:D,B107)</f>
        <v>19</v>
      </c>
      <c r="H107" s="2">
        <f>SUMIF(deals_closed!D:D,B107,deals_closed!C:C)</f>
        <v>672476</v>
      </c>
      <c r="I107" s="2">
        <f>VLOOKUP(E107,'2018_commission_structure-Start'!$A$22:$I$24,9,FALSE)</f>
        <v>750000</v>
      </c>
      <c r="J107" s="2">
        <f t="shared" si="11"/>
        <v>937500</v>
      </c>
      <c r="K107" s="2">
        <f t="shared" si="12"/>
        <v>1125000</v>
      </c>
      <c r="L107" s="2">
        <f t="shared" si="13"/>
        <v>1500000</v>
      </c>
      <c r="M107" s="12">
        <f t="shared" si="14"/>
        <v>0.89663466666666669</v>
      </c>
      <c r="N107" t="str">
        <f t="shared" si="15"/>
        <v>0-100%</v>
      </c>
      <c r="O107" s="6">
        <f>MIN(H107,I107)*INDEX('2018_commission_structure-Start'!$A$21:$I$24,MATCH($E107,'2018_commission_structure-Start'!$A$21:$A$24,0),MATCH(O$1,'2018_commission_structure-Start'!$A$21:$I$21,0))</f>
        <v>100871.4</v>
      </c>
      <c r="P107" s="2">
        <f>IF(H107&gt;I107,MIN(H107-I107,J107-I107)*INDEX('2018_commission_structure-Start'!$A$21:$I$24,MATCH($E107,'2018_commission_structure-Start'!$A$21:$A$24,0), MATCH(P$1,'2018_commission_structure-Start'!$A$21:$I$21,0)),0)</f>
        <v>0</v>
      </c>
      <c r="Q107" s="2">
        <f>IF($H107&gt;J107,MIN($H107-J107,K107-J107)*INDEX('2018_commission_structure-Start'!$A$21:$I$24,MATCH($E107,'2018_commission_structure-Start'!$A$21:$A$24,0), MATCH(Q$1,'2018_commission_structure-Start'!$A$21:$I$21,0)),0)</f>
        <v>0</v>
      </c>
      <c r="R107" s="2">
        <f>IF($H107&gt;K107,MIN($H107-K107,L107-K107)*INDEX('2018_commission_structure-Start'!$A$21:$I$24,MATCH($E107,'2018_commission_structure-Start'!$A$21:$A$24,0), MATCH(R$1,'2018_commission_structure-Start'!$A$21:$I$21,0)),0)</f>
        <v>0</v>
      </c>
      <c r="S107" s="2">
        <f>IF(H107&gt;L107,(H107-L107)*INDEX('2018_commission_structure-Start'!$A$21:$I$24,MATCH($E107,'2018_commission_structure-Start'!$A$21:$A$24,0),MATCH(S$1,'2018_commission_structure-Start'!$A$21:$I$21,0)),0)</f>
        <v>0</v>
      </c>
      <c r="T107" s="6">
        <f t="shared" si="16"/>
        <v>100871.4</v>
      </c>
      <c r="U107" s="6">
        <f t="shared" si="17"/>
        <v>181633.4</v>
      </c>
      <c r="V107" s="6">
        <f>MIN(H107,I107)*INDEX('2018_commission_structure-Start'!$A$15:$J$18,MATCH($E107,'2018_commission_structure-Start'!$A$15:$A$18,0),MATCH(V$1,'2018_commission_structure-Start'!$A$15:$J$15,0))</f>
        <v>100871.4</v>
      </c>
      <c r="W107" s="2">
        <f>IF($H107&gt;I107,MIN($H107-I107,J107-I107)*INDEX('2018_commission_structure-Start'!$A$15:$J$18,MATCH($E107,'2018_commission_structure-Start'!$A$15:$A$18,0),MATCH(W$1,'2018_commission_structure-Start'!$A$15:$J$15,0)),0)</f>
        <v>0</v>
      </c>
      <c r="X107" s="2">
        <f>IF($H107&gt;J107,MIN($H107-J107,K107-J107)*INDEX('2018_commission_structure-Start'!$A$15:$J$18,MATCH($E107,'2018_commission_structure-Start'!$A$15:$A$18,0),MATCH(X$1,'2018_commission_structure-Start'!$A$15:$J$15,0)),0)</f>
        <v>0</v>
      </c>
      <c r="Y107" s="2">
        <f>IF($H107&gt;K107,MIN($H107-K107,L107-K107)*INDEX('2018_commission_structure-Start'!$A$15:$J$18,MATCH($E107,'2018_commission_structure-Start'!$A$15:$A$18,0),MATCH(Y$1,'2018_commission_structure-Start'!$A$15:$J$15,0)),0)</f>
        <v>0</v>
      </c>
      <c r="Z107" s="2">
        <f>IF(H107&gt;L107,(H107-L107)*INDEX('2018_commission_structure-Start'!$A$21:$I$24,MATCH($E107,'2018_commission_structure-Start'!$A$21:$A$24,0),MATCH(Z$1,'2018_commission_structure-Start'!$A$21:$I$21,0)),0)</f>
        <v>0</v>
      </c>
      <c r="AA107" s="6">
        <f t="shared" si="18"/>
        <v>100871.4</v>
      </c>
      <c r="AB107" s="6">
        <f t="shared" si="19"/>
        <v>181633.4</v>
      </c>
    </row>
    <row r="108" spans="1:28" x14ac:dyDescent="0.3">
      <c r="A108" t="str">
        <f t="shared" si="10"/>
        <v>Meredith Samudio</v>
      </c>
      <c r="B108">
        <v>9516781780</v>
      </c>
      <c r="C108" t="s">
        <v>218</v>
      </c>
      <c r="D108" t="s">
        <v>219</v>
      </c>
      <c r="E108" t="s">
        <v>29</v>
      </c>
      <c r="F108">
        <v>55345</v>
      </c>
      <c r="G108">
        <f>COUNTIF(deals_closed!D:D,B108)</f>
        <v>22</v>
      </c>
      <c r="H108" s="2">
        <f>SUMIF(deals_closed!D:D,B108,deals_closed!C:C)</f>
        <v>879851</v>
      </c>
      <c r="I108" s="2">
        <f>VLOOKUP(E108,'2018_commission_structure-Start'!$A$22:$I$24,9,FALSE)</f>
        <v>600000</v>
      </c>
      <c r="J108" s="2">
        <f t="shared" si="11"/>
        <v>750000</v>
      </c>
      <c r="K108" s="2">
        <f t="shared" si="12"/>
        <v>900000</v>
      </c>
      <c r="L108" s="2">
        <f t="shared" si="13"/>
        <v>1200000</v>
      </c>
      <c r="M108" s="12">
        <f t="shared" si="14"/>
        <v>1.4664183333333334</v>
      </c>
      <c r="N108" t="str">
        <f t="shared" si="15"/>
        <v>125-150%</v>
      </c>
      <c r="O108" s="6">
        <f>MIN(H108,I108)*INDEX('2018_commission_structure-Start'!$A$21:$I$24,MATCH($E108,'2018_commission_structure-Start'!$A$21:$A$24,0),MATCH(O$1,'2018_commission_structure-Start'!$A$21:$I$21,0))</f>
        <v>78000</v>
      </c>
      <c r="P108" s="2">
        <f>IF(H108&gt;I108,MIN(H108-I108,J108-I108)*INDEX('2018_commission_structure-Start'!$A$21:$I$24,MATCH($E108,'2018_commission_structure-Start'!$A$21:$A$24,0), MATCH(P$1,'2018_commission_structure-Start'!$A$21:$I$21,0)),0)</f>
        <v>25500.000000000004</v>
      </c>
      <c r="Q108" s="2">
        <f>IF($H108&gt;J108,MIN($H108-J108,K108-J108)*INDEX('2018_commission_structure-Start'!$A$21:$I$24,MATCH($E108,'2018_commission_structure-Start'!$A$21:$A$24,0), MATCH(Q$1,'2018_commission_structure-Start'!$A$21:$I$21,0)),0)</f>
        <v>27268.71</v>
      </c>
      <c r="R108" s="2">
        <f>IF($H108&gt;K108,MIN($H108-K108,L108-K108)*INDEX('2018_commission_structure-Start'!$A$21:$I$24,MATCH($E108,'2018_commission_structure-Start'!$A$21:$A$24,0), MATCH(R$1,'2018_commission_structure-Start'!$A$21:$I$21,0)),0)</f>
        <v>0</v>
      </c>
      <c r="S108" s="2">
        <f>IF(H108&gt;L108,(H108-L108)*INDEX('2018_commission_structure-Start'!$A$21:$I$24,MATCH($E108,'2018_commission_structure-Start'!$A$21:$A$24,0),MATCH(S$1,'2018_commission_structure-Start'!$A$21:$I$21,0)),0)</f>
        <v>0</v>
      </c>
      <c r="T108" s="6">
        <f t="shared" si="16"/>
        <v>130768.70999999999</v>
      </c>
      <c r="U108" s="6">
        <f t="shared" si="17"/>
        <v>186113.71</v>
      </c>
      <c r="V108" s="6">
        <f>MIN(H108,I108)*INDEX('2018_commission_structure-Start'!$A$15:$J$18,MATCH($E108,'2018_commission_structure-Start'!$A$15:$A$18,0),MATCH(V$1,'2018_commission_structure-Start'!$A$15:$J$15,0))</f>
        <v>90000</v>
      </c>
      <c r="W108" s="2">
        <f>IF($H108&gt;I108,MIN($H108-I108,J108-I108)*INDEX('2018_commission_structure-Start'!$A$15:$J$18,MATCH($E108,'2018_commission_structure-Start'!$A$15:$A$18,0),MATCH(W$1,'2018_commission_structure-Start'!$A$15:$J$15,0)),0)</f>
        <v>27000</v>
      </c>
      <c r="X108" s="2">
        <f>IF($H108&gt;J108,MIN($H108-J108,K108-J108)*INDEX('2018_commission_structure-Start'!$A$15:$J$18,MATCH($E108,'2018_commission_structure-Start'!$A$15:$A$18,0),MATCH(X$1,'2018_commission_structure-Start'!$A$15:$J$15,0)),0)</f>
        <v>32462.75</v>
      </c>
      <c r="Y108" s="2">
        <f>IF($H108&gt;K108,MIN($H108-K108,L108-K108)*INDEX('2018_commission_structure-Start'!$A$15:$J$18,MATCH($E108,'2018_commission_structure-Start'!$A$15:$A$18,0),MATCH(Y$1,'2018_commission_structure-Start'!$A$15:$J$15,0)),0)</f>
        <v>0</v>
      </c>
      <c r="Z108" s="2">
        <f>IF(H108&gt;L108,(H108-L108)*INDEX('2018_commission_structure-Start'!$A$21:$I$24,MATCH($E108,'2018_commission_structure-Start'!$A$21:$A$24,0),MATCH(Z$1,'2018_commission_structure-Start'!$A$21:$I$21,0)),0)</f>
        <v>0</v>
      </c>
      <c r="AA108" s="6">
        <f t="shared" si="18"/>
        <v>149462.75</v>
      </c>
      <c r="AB108" s="6">
        <f t="shared" si="19"/>
        <v>204807.75</v>
      </c>
    </row>
    <row r="109" spans="1:28" x14ac:dyDescent="0.3">
      <c r="A109" t="str">
        <f t="shared" si="10"/>
        <v>Rudolfo Yanyushkin</v>
      </c>
      <c r="B109">
        <v>7180536660</v>
      </c>
      <c r="C109" t="s">
        <v>220</v>
      </c>
      <c r="D109" t="s">
        <v>221</v>
      </c>
      <c r="E109" t="s">
        <v>7</v>
      </c>
      <c r="F109">
        <v>34861</v>
      </c>
      <c r="G109">
        <f>COUNTIF(deals_closed!D:D,B109)</f>
        <v>20</v>
      </c>
      <c r="H109" s="2">
        <f>SUMIF(deals_closed!D:D,B109,deals_closed!C:C)</f>
        <v>697052</v>
      </c>
      <c r="I109" s="2">
        <f>VLOOKUP(E109,'2018_commission_structure-Start'!$A$22:$I$24,9,FALSE)</f>
        <v>500000</v>
      </c>
      <c r="J109" s="2">
        <f t="shared" si="11"/>
        <v>625000</v>
      </c>
      <c r="K109" s="2">
        <f t="shared" si="12"/>
        <v>750000</v>
      </c>
      <c r="L109" s="2">
        <f t="shared" si="13"/>
        <v>1000000</v>
      </c>
      <c r="M109" s="12">
        <f t="shared" si="14"/>
        <v>1.394104</v>
      </c>
      <c r="N109" t="str">
        <f t="shared" si="15"/>
        <v>125-150%</v>
      </c>
      <c r="O109" s="6">
        <f>MIN(H109,I109)*INDEX('2018_commission_structure-Start'!$A$21:$I$24,MATCH($E109,'2018_commission_structure-Start'!$A$21:$A$24,0),MATCH(O$1,'2018_commission_structure-Start'!$A$21:$I$21,0))</f>
        <v>50000</v>
      </c>
      <c r="P109" s="2">
        <f>IF(H109&gt;I109,MIN(H109-I109,J109-I109)*INDEX('2018_commission_structure-Start'!$A$21:$I$24,MATCH($E109,'2018_commission_structure-Start'!$A$21:$A$24,0), MATCH(P$1,'2018_commission_structure-Start'!$A$21:$I$21,0)),0)</f>
        <v>18750</v>
      </c>
      <c r="Q109" s="2">
        <f>IF($H109&gt;J109,MIN($H109-J109,K109-J109)*INDEX('2018_commission_structure-Start'!$A$21:$I$24,MATCH($E109,'2018_commission_structure-Start'!$A$21:$A$24,0), MATCH(Q$1,'2018_commission_structure-Start'!$A$21:$I$21,0)),0)</f>
        <v>12969.359999999999</v>
      </c>
      <c r="R109" s="2">
        <f>IF($H109&gt;K109,MIN($H109-K109,L109-K109)*INDEX('2018_commission_structure-Start'!$A$21:$I$24,MATCH($E109,'2018_commission_structure-Start'!$A$21:$A$24,0), MATCH(R$1,'2018_commission_structure-Start'!$A$21:$I$21,0)),0)</f>
        <v>0</v>
      </c>
      <c r="S109" s="2">
        <f>IF(H109&gt;L109,(H109-L109)*INDEX('2018_commission_structure-Start'!$A$21:$I$24,MATCH($E109,'2018_commission_structure-Start'!$A$21:$A$24,0),MATCH(S$1,'2018_commission_structure-Start'!$A$21:$I$21,0)),0)</f>
        <v>0</v>
      </c>
      <c r="T109" s="6">
        <f t="shared" si="16"/>
        <v>81719.360000000001</v>
      </c>
      <c r="U109" s="6">
        <f t="shared" si="17"/>
        <v>116580.36</v>
      </c>
      <c r="V109" s="6">
        <f>MIN(H109,I109)*INDEX('2018_commission_structure-Start'!$A$15:$J$18,MATCH($E109,'2018_commission_structure-Start'!$A$15:$A$18,0),MATCH(V$1,'2018_commission_structure-Start'!$A$15:$J$15,0))</f>
        <v>60000</v>
      </c>
      <c r="W109" s="2">
        <f>IF($H109&gt;I109,MIN($H109-I109,J109-I109)*INDEX('2018_commission_structure-Start'!$A$15:$J$18,MATCH($E109,'2018_commission_structure-Start'!$A$15:$A$18,0),MATCH(W$1,'2018_commission_structure-Start'!$A$15:$J$15,0)),0)</f>
        <v>21250</v>
      </c>
      <c r="X109" s="2">
        <f>IF($H109&gt;J109,MIN($H109-J109,K109-J109)*INDEX('2018_commission_structure-Start'!$A$15:$J$18,MATCH($E109,'2018_commission_structure-Start'!$A$15:$A$18,0),MATCH(X$1,'2018_commission_structure-Start'!$A$15:$J$15,0)),0)</f>
        <v>14410.400000000001</v>
      </c>
      <c r="Y109" s="2">
        <f>IF($H109&gt;K109,MIN($H109-K109,L109-K109)*INDEX('2018_commission_structure-Start'!$A$15:$J$18,MATCH($E109,'2018_commission_structure-Start'!$A$15:$A$18,0),MATCH(Y$1,'2018_commission_structure-Start'!$A$15:$J$15,0)),0)</f>
        <v>0</v>
      </c>
      <c r="Z109" s="2">
        <f>IF(H109&gt;L109,(H109-L109)*INDEX('2018_commission_structure-Start'!$A$21:$I$24,MATCH($E109,'2018_commission_structure-Start'!$A$21:$A$24,0),MATCH(Z$1,'2018_commission_structure-Start'!$A$21:$I$21,0)),0)</f>
        <v>0</v>
      </c>
      <c r="AA109" s="6">
        <f t="shared" si="18"/>
        <v>95660.4</v>
      </c>
      <c r="AB109" s="6">
        <f t="shared" si="19"/>
        <v>130521.4</v>
      </c>
    </row>
    <row r="110" spans="1:28" x14ac:dyDescent="0.3">
      <c r="A110" t="str">
        <f t="shared" si="10"/>
        <v>Emanuele Garfitt</v>
      </c>
      <c r="B110">
        <v>3597778305</v>
      </c>
      <c r="C110" t="s">
        <v>222</v>
      </c>
      <c r="D110" t="s">
        <v>223</v>
      </c>
      <c r="E110" t="s">
        <v>10</v>
      </c>
      <c r="F110">
        <v>101808</v>
      </c>
      <c r="G110">
        <f>COUNTIF(deals_closed!D:D,B110)</f>
        <v>29</v>
      </c>
      <c r="H110" s="2">
        <f>SUMIF(deals_closed!D:D,B110,deals_closed!C:C)</f>
        <v>1153023</v>
      </c>
      <c r="I110" s="2">
        <f>VLOOKUP(E110,'2018_commission_structure-Start'!$A$22:$I$24,9,FALSE)</f>
        <v>750000</v>
      </c>
      <c r="J110" s="2">
        <f t="shared" si="11"/>
        <v>937500</v>
      </c>
      <c r="K110" s="2">
        <f t="shared" si="12"/>
        <v>1125000</v>
      </c>
      <c r="L110" s="2">
        <f t="shared" si="13"/>
        <v>1500000</v>
      </c>
      <c r="M110" s="12">
        <f t="shared" si="14"/>
        <v>1.537364</v>
      </c>
      <c r="N110" t="str">
        <f t="shared" si="15"/>
        <v>150-200%</v>
      </c>
      <c r="O110" s="6">
        <f>MIN(H110,I110)*INDEX('2018_commission_structure-Start'!$A$21:$I$24,MATCH($E110,'2018_commission_structure-Start'!$A$21:$A$24,0),MATCH(O$1,'2018_commission_structure-Start'!$A$21:$I$21,0))</f>
        <v>112500</v>
      </c>
      <c r="P110" s="2">
        <f>IF(H110&gt;I110,MIN(H110-I110,J110-I110)*INDEX('2018_commission_structure-Start'!$A$21:$I$24,MATCH($E110,'2018_commission_structure-Start'!$A$21:$A$24,0), MATCH(P$1,'2018_commission_structure-Start'!$A$21:$I$21,0)),0)</f>
        <v>35625</v>
      </c>
      <c r="Q110" s="2">
        <f>IF($H110&gt;J110,MIN($H110-J110,K110-J110)*INDEX('2018_commission_structure-Start'!$A$21:$I$24,MATCH($E110,'2018_commission_structure-Start'!$A$21:$A$24,0), MATCH(Q$1,'2018_commission_structure-Start'!$A$21:$I$21,0)),0)</f>
        <v>43125</v>
      </c>
      <c r="R110" s="2">
        <f>IF($H110&gt;K110,MIN($H110-K110,L110-K110)*INDEX('2018_commission_structure-Start'!$A$21:$I$24,MATCH($E110,'2018_commission_structure-Start'!$A$21:$A$24,0), MATCH(R$1,'2018_commission_structure-Start'!$A$21:$I$21,0)),0)</f>
        <v>8406.9</v>
      </c>
      <c r="S110" s="2">
        <f>IF(H110&gt;L110,(H110-L110)*INDEX('2018_commission_structure-Start'!$A$21:$I$24,MATCH($E110,'2018_commission_structure-Start'!$A$21:$A$24,0),MATCH(S$1,'2018_commission_structure-Start'!$A$21:$I$21,0)),0)</f>
        <v>0</v>
      </c>
      <c r="T110" s="6">
        <f t="shared" si="16"/>
        <v>199656.9</v>
      </c>
      <c r="U110" s="6">
        <f t="shared" si="17"/>
        <v>301464.90000000002</v>
      </c>
      <c r="V110" s="6">
        <f>MIN(H110,I110)*INDEX('2018_commission_structure-Start'!$A$15:$J$18,MATCH($E110,'2018_commission_structure-Start'!$A$15:$A$18,0),MATCH(V$1,'2018_commission_structure-Start'!$A$15:$J$15,0))</f>
        <v>112500</v>
      </c>
      <c r="W110" s="2">
        <f>IF($H110&gt;I110,MIN($H110-I110,J110-I110)*INDEX('2018_commission_structure-Start'!$A$15:$J$18,MATCH($E110,'2018_commission_structure-Start'!$A$15:$A$18,0),MATCH(W$1,'2018_commission_structure-Start'!$A$15:$J$15,0)),0)</f>
        <v>41250</v>
      </c>
      <c r="X110" s="2">
        <f>IF($H110&gt;J110,MIN($H110-J110,K110-J110)*INDEX('2018_commission_structure-Start'!$A$15:$J$18,MATCH($E110,'2018_commission_structure-Start'!$A$15:$A$18,0),MATCH(X$1,'2018_commission_structure-Start'!$A$15:$J$15,0)),0)</f>
        <v>46875</v>
      </c>
      <c r="Y110" s="2">
        <f>IF($H110&gt;K110,MIN($H110-K110,L110-K110)*INDEX('2018_commission_structure-Start'!$A$15:$J$18,MATCH($E110,'2018_commission_structure-Start'!$A$15:$A$18,0),MATCH(Y$1,'2018_commission_structure-Start'!$A$15:$J$15,0)),0)</f>
        <v>9247.59</v>
      </c>
      <c r="Z110" s="2">
        <f>IF(H110&gt;L110,(H110-L110)*INDEX('2018_commission_structure-Start'!$A$21:$I$24,MATCH($E110,'2018_commission_structure-Start'!$A$21:$A$24,0),MATCH(Z$1,'2018_commission_structure-Start'!$A$21:$I$21,0)),0)</f>
        <v>0</v>
      </c>
      <c r="AA110" s="6">
        <f t="shared" si="18"/>
        <v>209872.59</v>
      </c>
      <c r="AB110" s="6">
        <f t="shared" si="19"/>
        <v>311680.58999999997</v>
      </c>
    </row>
    <row r="111" spans="1:28" x14ac:dyDescent="0.3">
      <c r="A111" t="str">
        <f t="shared" si="10"/>
        <v>Clem Girth</v>
      </c>
      <c r="B111">
        <v>9293760045</v>
      </c>
      <c r="C111" t="s">
        <v>224</v>
      </c>
      <c r="D111" t="s">
        <v>225</v>
      </c>
      <c r="E111" t="s">
        <v>7</v>
      </c>
      <c r="F111">
        <v>48405</v>
      </c>
      <c r="G111">
        <f>COUNTIF(deals_closed!D:D,B111)</f>
        <v>18</v>
      </c>
      <c r="H111" s="2">
        <f>SUMIF(deals_closed!D:D,B111,deals_closed!C:C)</f>
        <v>583650</v>
      </c>
      <c r="I111" s="2">
        <f>VLOOKUP(E111,'2018_commission_structure-Start'!$A$22:$I$24,9,FALSE)</f>
        <v>500000</v>
      </c>
      <c r="J111" s="2">
        <f t="shared" si="11"/>
        <v>625000</v>
      </c>
      <c r="K111" s="2">
        <f t="shared" si="12"/>
        <v>750000</v>
      </c>
      <c r="L111" s="2">
        <f t="shared" si="13"/>
        <v>1000000</v>
      </c>
      <c r="M111" s="12">
        <f t="shared" si="14"/>
        <v>1.1673</v>
      </c>
      <c r="N111" t="str">
        <f t="shared" si="15"/>
        <v>100-125%</v>
      </c>
      <c r="O111" s="6">
        <f>MIN(H111,I111)*INDEX('2018_commission_structure-Start'!$A$21:$I$24,MATCH($E111,'2018_commission_structure-Start'!$A$21:$A$24,0),MATCH(O$1,'2018_commission_structure-Start'!$A$21:$I$21,0))</f>
        <v>50000</v>
      </c>
      <c r="P111" s="2">
        <f>IF(H111&gt;I111,MIN(H111-I111,J111-I111)*INDEX('2018_commission_structure-Start'!$A$21:$I$24,MATCH($E111,'2018_commission_structure-Start'!$A$21:$A$24,0), MATCH(P$1,'2018_commission_structure-Start'!$A$21:$I$21,0)),0)</f>
        <v>12547.5</v>
      </c>
      <c r="Q111" s="2">
        <f>IF($H111&gt;J111,MIN($H111-J111,K111-J111)*INDEX('2018_commission_structure-Start'!$A$21:$I$24,MATCH($E111,'2018_commission_structure-Start'!$A$21:$A$24,0), MATCH(Q$1,'2018_commission_structure-Start'!$A$21:$I$21,0)),0)</f>
        <v>0</v>
      </c>
      <c r="R111" s="2">
        <f>IF($H111&gt;K111,MIN($H111-K111,L111-K111)*INDEX('2018_commission_structure-Start'!$A$21:$I$24,MATCH($E111,'2018_commission_structure-Start'!$A$21:$A$24,0), MATCH(R$1,'2018_commission_structure-Start'!$A$21:$I$21,0)),0)</f>
        <v>0</v>
      </c>
      <c r="S111" s="2">
        <f>IF(H111&gt;L111,(H111-L111)*INDEX('2018_commission_structure-Start'!$A$21:$I$24,MATCH($E111,'2018_commission_structure-Start'!$A$21:$A$24,0),MATCH(S$1,'2018_commission_structure-Start'!$A$21:$I$21,0)),0)</f>
        <v>0</v>
      </c>
      <c r="T111" s="6">
        <f t="shared" si="16"/>
        <v>62547.5</v>
      </c>
      <c r="U111" s="6">
        <f t="shared" si="17"/>
        <v>110952.5</v>
      </c>
      <c r="V111" s="6">
        <f>MIN(H111,I111)*INDEX('2018_commission_structure-Start'!$A$15:$J$18,MATCH($E111,'2018_commission_structure-Start'!$A$15:$A$18,0),MATCH(V$1,'2018_commission_structure-Start'!$A$15:$J$15,0))</f>
        <v>60000</v>
      </c>
      <c r="W111" s="2">
        <f>IF($H111&gt;I111,MIN($H111-I111,J111-I111)*INDEX('2018_commission_structure-Start'!$A$15:$J$18,MATCH($E111,'2018_commission_structure-Start'!$A$15:$A$18,0),MATCH(W$1,'2018_commission_structure-Start'!$A$15:$J$15,0)),0)</f>
        <v>14220.500000000002</v>
      </c>
      <c r="X111" s="2">
        <f>IF($H111&gt;J111,MIN($H111-J111,K111-J111)*INDEX('2018_commission_structure-Start'!$A$15:$J$18,MATCH($E111,'2018_commission_structure-Start'!$A$15:$A$18,0),MATCH(X$1,'2018_commission_structure-Start'!$A$15:$J$15,0)),0)</f>
        <v>0</v>
      </c>
      <c r="Y111" s="2">
        <f>IF($H111&gt;K111,MIN($H111-K111,L111-K111)*INDEX('2018_commission_structure-Start'!$A$15:$J$18,MATCH($E111,'2018_commission_structure-Start'!$A$15:$A$18,0),MATCH(Y$1,'2018_commission_structure-Start'!$A$15:$J$15,0)),0)</f>
        <v>0</v>
      </c>
      <c r="Z111" s="2">
        <f>IF(H111&gt;L111,(H111-L111)*INDEX('2018_commission_structure-Start'!$A$21:$I$24,MATCH($E111,'2018_commission_structure-Start'!$A$21:$A$24,0),MATCH(Z$1,'2018_commission_structure-Start'!$A$21:$I$21,0)),0)</f>
        <v>0</v>
      </c>
      <c r="AA111" s="6">
        <f t="shared" si="18"/>
        <v>74220.5</v>
      </c>
      <c r="AB111" s="6">
        <f t="shared" si="19"/>
        <v>122625.5</v>
      </c>
    </row>
    <row r="112" spans="1:28" x14ac:dyDescent="0.3">
      <c r="A112" t="str">
        <f t="shared" si="10"/>
        <v>Yuri Tampin</v>
      </c>
      <c r="B112">
        <v>5064247826</v>
      </c>
      <c r="C112" t="s">
        <v>226</v>
      </c>
      <c r="D112" t="s">
        <v>227</v>
      </c>
      <c r="E112" t="s">
        <v>10</v>
      </c>
      <c r="F112">
        <v>91225</v>
      </c>
      <c r="G112">
        <f>COUNTIF(deals_closed!D:D,B112)</f>
        <v>22</v>
      </c>
      <c r="H112" s="2">
        <f>SUMIF(deals_closed!D:D,B112,deals_closed!C:C)</f>
        <v>870237</v>
      </c>
      <c r="I112" s="2">
        <f>VLOOKUP(E112,'2018_commission_structure-Start'!$A$22:$I$24,9,FALSE)</f>
        <v>750000</v>
      </c>
      <c r="J112" s="2">
        <f t="shared" si="11"/>
        <v>937500</v>
      </c>
      <c r="K112" s="2">
        <f t="shared" si="12"/>
        <v>1125000</v>
      </c>
      <c r="L112" s="2">
        <f t="shared" si="13"/>
        <v>1500000</v>
      </c>
      <c r="M112" s="12">
        <f t="shared" si="14"/>
        <v>1.1603159999999999</v>
      </c>
      <c r="N112" t="str">
        <f t="shared" si="15"/>
        <v>100-125%</v>
      </c>
      <c r="O112" s="6">
        <f>MIN(H112,I112)*INDEX('2018_commission_structure-Start'!$A$21:$I$24,MATCH($E112,'2018_commission_structure-Start'!$A$21:$A$24,0),MATCH(O$1,'2018_commission_structure-Start'!$A$21:$I$21,0))</f>
        <v>112500</v>
      </c>
      <c r="P112" s="2">
        <f>IF(H112&gt;I112,MIN(H112-I112,J112-I112)*INDEX('2018_commission_structure-Start'!$A$21:$I$24,MATCH($E112,'2018_commission_structure-Start'!$A$21:$A$24,0), MATCH(P$1,'2018_commission_structure-Start'!$A$21:$I$21,0)),0)</f>
        <v>22845.03</v>
      </c>
      <c r="Q112" s="2">
        <f>IF($H112&gt;J112,MIN($H112-J112,K112-J112)*INDEX('2018_commission_structure-Start'!$A$21:$I$24,MATCH($E112,'2018_commission_structure-Start'!$A$21:$A$24,0), MATCH(Q$1,'2018_commission_structure-Start'!$A$21:$I$21,0)),0)</f>
        <v>0</v>
      </c>
      <c r="R112" s="2">
        <f>IF($H112&gt;K112,MIN($H112-K112,L112-K112)*INDEX('2018_commission_structure-Start'!$A$21:$I$24,MATCH($E112,'2018_commission_structure-Start'!$A$21:$A$24,0), MATCH(R$1,'2018_commission_structure-Start'!$A$21:$I$21,0)),0)</f>
        <v>0</v>
      </c>
      <c r="S112" s="2">
        <f>IF(H112&gt;L112,(H112-L112)*INDEX('2018_commission_structure-Start'!$A$21:$I$24,MATCH($E112,'2018_commission_structure-Start'!$A$21:$A$24,0),MATCH(S$1,'2018_commission_structure-Start'!$A$21:$I$21,0)),0)</f>
        <v>0</v>
      </c>
      <c r="T112" s="6">
        <f t="shared" si="16"/>
        <v>135345.03</v>
      </c>
      <c r="U112" s="6">
        <f t="shared" si="17"/>
        <v>226570.03</v>
      </c>
      <c r="V112" s="6">
        <f>MIN(H112,I112)*INDEX('2018_commission_structure-Start'!$A$15:$J$18,MATCH($E112,'2018_commission_structure-Start'!$A$15:$A$18,0),MATCH(V$1,'2018_commission_structure-Start'!$A$15:$J$15,0))</f>
        <v>112500</v>
      </c>
      <c r="W112" s="2">
        <f>IF($H112&gt;I112,MIN($H112-I112,J112-I112)*INDEX('2018_commission_structure-Start'!$A$15:$J$18,MATCH($E112,'2018_commission_structure-Start'!$A$15:$A$18,0),MATCH(W$1,'2018_commission_structure-Start'!$A$15:$J$15,0)),0)</f>
        <v>26452.14</v>
      </c>
      <c r="X112" s="2">
        <f>IF($H112&gt;J112,MIN($H112-J112,K112-J112)*INDEX('2018_commission_structure-Start'!$A$15:$J$18,MATCH($E112,'2018_commission_structure-Start'!$A$15:$A$18,0),MATCH(X$1,'2018_commission_structure-Start'!$A$15:$J$15,0)),0)</f>
        <v>0</v>
      </c>
      <c r="Y112" s="2">
        <f>IF($H112&gt;K112,MIN($H112-K112,L112-K112)*INDEX('2018_commission_structure-Start'!$A$15:$J$18,MATCH($E112,'2018_commission_structure-Start'!$A$15:$A$18,0),MATCH(Y$1,'2018_commission_structure-Start'!$A$15:$J$15,0)),0)</f>
        <v>0</v>
      </c>
      <c r="Z112" s="2">
        <f>IF(H112&gt;L112,(H112-L112)*INDEX('2018_commission_structure-Start'!$A$21:$I$24,MATCH($E112,'2018_commission_structure-Start'!$A$21:$A$24,0),MATCH(Z$1,'2018_commission_structure-Start'!$A$21:$I$21,0)),0)</f>
        <v>0</v>
      </c>
      <c r="AA112" s="6">
        <f t="shared" si="18"/>
        <v>138952.14000000001</v>
      </c>
      <c r="AB112" s="6">
        <f t="shared" si="19"/>
        <v>230177.14</v>
      </c>
    </row>
    <row r="113" spans="1:28" x14ac:dyDescent="0.3">
      <c r="A113" t="str">
        <f t="shared" si="10"/>
        <v>Robbyn Didball</v>
      </c>
      <c r="B113">
        <v>7769010411</v>
      </c>
      <c r="C113" t="s">
        <v>228</v>
      </c>
      <c r="D113" t="s">
        <v>229</v>
      </c>
      <c r="E113" t="s">
        <v>29</v>
      </c>
      <c r="F113">
        <v>67024</v>
      </c>
      <c r="G113">
        <f>COUNTIF(deals_closed!D:D,B113)</f>
        <v>21</v>
      </c>
      <c r="H113" s="2">
        <f>SUMIF(deals_closed!D:D,B113,deals_closed!C:C)</f>
        <v>809800</v>
      </c>
      <c r="I113" s="2">
        <f>VLOOKUP(E113,'2018_commission_structure-Start'!$A$22:$I$24,9,FALSE)</f>
        <v>600000</v>
      </c>
      <c r="J113" s="2">
        <f t="shared" si="11"/>
        <v>750000</v>
      </c>
      <c r="K113" s="2">
        <f t="shared" si="12"/>
        <v>900000</v>
      </c>
      <c r="L113" s="2">
        <f t="shared" si="13"/>
        <v>1200000</v>
      </c>
      <c r="M113" s="12">
        <f t="shared" si="14"/>
        <v>1.3496666666666666</v>
      </c>
      <c r="N113" t="str">
        <f t="shared" si="15"/>
        <v>125-150%</v>
      </c>
      <c r="O113" s="6">
        <f>MIN(H113,I113)*INDEX('2018_commission_structure-Start'!$A$21:$I$24,MATCH($E113,'2018_commission_structure-Start'!$A$21:$A$24,0),MATCH(O$1,'2018_commission_structure-Start'!$A$21:$I$21,0))</f>
        <v>78000</v>
      </c>
      <c r="P113" s="2">
        <f>IF(H113&gt;I113,MIN(H113-I113,J113-I113)*INDEX('2018_commission_structure-Start'!$A$21:$I$24,MATCH($E113,'2018_commission_structure-Start'!$A$21:$A$24,0), MATCH(P$1,'2018_commission_structure-Start'!$A$21:$I$21,0)),0)</f>
        <v>25500.000000000004</v>
      </c>
      <c r="Q113" s="2">
        <f>IF($H113&gt;J113,MIN($H113-J113,K113-J113)*INDEX('2018_commission_structure-Start'!$A$21:$I$24,MATCH($E113,'2018_commission_structure-Start'!$A$21:$A$24,0), MATCH(Q$1,'2018_commission_structure-Start'!$A$21:$I$21,0)),0)</f>
        <v>12558</v>
      </c>
      <c r="R113" s="2">
        <f>IF($H113&gt;K113,MIN($H113-K113,L113-K113)*INDEX('2018_commission_structure-Start'!$A$21:$I$24,MATCH($E113,'2018_commission_structure-Start'!$A$21:$A$24,0), MATCH(R$1,'2018_commission_structure-Start'!$A$21:$I$21,0)),0)</f>
        <v>0</v>
      </c>
      <c r="S113" s="2">
        <f>IF(H113&gt;L113,(H113-L113)*INDEX('2018_commission_structure-Start'!$A$21:$I$24,MATCH($E113,'2018_commission_structure-Start'!$A$21:$A$24,0),MATCH(S$1,'2018_commission_structure-Start'!$A$21:$I$21,0)),0)</f>
        <v>0</v>
      </c>
      <c r="T113" s="6">
        <f t="shared" si="16"/>
        <v>116058</v>
      </c>
      <c r="U113" s="6">
        <f t="shared" si="17"/>
        <v>183082</v>
      </c>
      <c r="V113" s="6">
        <f>MIN(H113,I113)*INDEX('2018_commission_structure-Start'!$A$15:$J$18,MATCH($E113,'2018_commission_structure-Start'!$A$15:$A$18,0),MATCH(V$1,'2018_commission_structure-Start'!$A$15:$J$15,0))</f>
        <v>90000</v>
      </c>
      <c r="W113" s="2">
        <f>IF($H113&gt;I113,MIN($H113-I113,J113-I113)*INDEX('2018_commission_structure-Start'!$A$15:$J$18,MATCH($E113,'2018_commission_structure-Start'!$A$15:$A$18,0),MATCH(W$1,'2018_commission_structure-Start'!$A$15:$J$15,0)),0)</f>
        <v>27000</v>
      </c>
      <c r="X113" s="2">
        <f>IF($H113&gt;J113,MIN($H113-J113,K113-J113)*INDEX('2018_commission_structure-Start'!$A$15:$J$18,MATCH($E113,'2018_commission_structure-Start'!$A$15:$A$18,0),MATCH(X$1,'2018_commission_structure-Start'!$A$15:$J$15,0)),0)</f>
        <v>14950</v>
      </c>
      <c r="Y113" s="2">
        <f>IF($H113&gt;K113,MIN($H113-K113,L113-K113)*INDEX('2018_commission_structure-Start'!$A$15:$J$18,MATCH($E113,'2018_commission_structure-Start'!$A$15:$A$18,0),MATCH(Y$1,'2018_commission_structure-Start'!$A$15:$J$15,0)),0)</f>
        <v>0</v>
      </c>
      <c r="Z113" s="2">
        <f>IF(H113&gt;L113,(H113-L113)*INDEX('2018_commission_structure-Start'!$A$21:$I$24,MATCH($E113,'2018_commission_structure-Start'!$A$21:$A$24,0),MATCH(Z$1,'2018_commission_structure-Start'!$A$21:$I$21,0)),0)</f>
        <v>0</v>
      </c>
      <c r="AA113" s="6">
        <f t="shared" si="18"/>
        <v>131950</v>
      </c>
      <c r="AB113" s="6">
        <f t="shared" si="19"/>
        <v>198974</v>
      </c>
    </row>
    <row r="114" spans="1:28" x14ac:dyDescent="0.3">
      <c r="A114" t="str">
        <f t="shared" si="10"/>
        <v>Kelsey Hassur</v>
      </c>
      <c r="B114">
        <v>5764488419</v>
      </c>
      <c r="C114" t="s">
        <v>230</v>
      </c>
      <c r="D114" t="s">
        <v>231</v>
      </c>
      <c r="E114" t="s">
        <v>10</v>
      </c>
      <c r="F114">
        <v>113526</v>
      </c>
      <c r="G114">
        <f>COUNTIF(deals_closed!D:D,B114)</f>
        <v>22</v>
      </c>
      <c r="H114" s="2">
        <f>SUMIF(deals_closed!D:D,B114,deals_closed!C:C)</f>
        <v>660983</v>
      </c>
      <c r="I114" s="2">
        <f>VLOOKUP(E114,'2018_commission_structure-Start'!$A$22:$I$24,9,FALSE)</f>
        <v>750000</v>
      </c>
      <c r="J114" s="2">
        <f t="shared" si="11"/>
        <v>937500</v>
      </c>
      <c r="K114" s="2">
        <f t="shared" si="12"/>
        <v>1125000</v>
      </c>
      <c r="L114" s="2">
        <f t="shared" si="13"/>
        <v>1500000</v>
      </c>
      <c r="M114" s="12">
        <f t="shared" si="14"/>
        <v>0.88131066666666669</v>
      </c>
      <c r="N114" t="str">
        <f t="shared" si="15"/>
        <v>0-100%</v>
      </c>
      <c r="O114" s="6">
        <f>MIN(H114,I114)*INDEX('2018_commission_structure-Start'!$A$21:$I$24,MATCH($E114,'2018_commission_structure-Start'!$A$21:$A$24,0),MATCH(O$1,'2018_commission_structure-Start'!$A$21:$I$21,0))</f>
        <v>99147.45</v>
      </c>
      <c r="P114" s="2">
        <f>IF(H114&gt;I114,MIN(H114-I114,J114-I114)*INDEX('2018_commission_structure-Start'!$A$21:$I$24,MATCH($E114,'2018_commission_structure-Start'!$A$21:$A$24,0), MATCH(P$1,'2018_commission_structure-Start'!$A$21:$I$21,0)),0)</f>
        <v>0</v>
      </c>
      <c r="Q114" s="2">
        <f>IF($H114&gt;J114,MIN($H114-J114,K114-J114)*INDEX('2018_commission_structure-Start'!$A$21:$I$24,MATCH($E114,'2018_commission_structure-Start'!$A$21:$A$24,0), MATCH(Q$1,'2018_commission_structure-Start'!$A$21:$I$21,0)),0)</f>
        <v>0</v>
      </c>
      <c r="R114" s="2">
        <f>IF($H114&gt;K114,MIN($H114-K114,L114-K114)*INDEX('2018_commission_structure-Start'!$A$21:$I$24,MATCH($E114,'2018_commission_structure-Start'!$A$21:$A$24,0), MATCH(R$1,'2018_commission_structure-Start'!$A$21:$I$21,0)),0)</f>
        <v>0</v>
      </c>
      <c r="S114" s="2">
        <f>IF(H114&gt;L114,(H114-L114)*INDEX('2018_commission_structure-Start'!$A$21:$I$24,MATCH($E114,'2018_commission_structure-Start'!$A$21:$A$24,0),MATCH(S$1,'2018_commission_structure-Start'!$A$21:$I$21,0)),0)</f>
        <v>0</v>
      </c>
      <c r="T114" s="6">
        <f t="shared" si="16"/>
        <v>99147.45</v>
      </c>
      <c r="U114" s="6">
        <f t="shared" si="17"/>
        <v>212673.45</v>
      </c>
      <c r="V114" s="6">
        <f>MIN(H114,I114)*INDEX('2018_commission_structure-Start'!$A$15:$J$18,MATCH($E114,'2018_commission_structure-Start'!$A$15:$A$18,0),MATCH(V$1,'2018_commission_structure-Start'!$A$15:$J$15,0))</f>
        <v>99147.45</v>
      </c>
      <c r="W114" s="2">
        <f>IF($H114&gt;I114,MIN($H114-I114,J114-I114)*INDEX('2018_commission_structure-Start'!$A$15:$J$18,MATCH($E114,'2018_commission_structure-Start'!$A$15:$A$18,0),MATCH(W$1,'2018_commission_structure-Start'!$A$15:$J$15,0)),0)</f>
        <v>0</v>
      </c>
      <c r="X114" s="2">
        <f>IF($H114&gt;J114,MIN($H114-J114,K114-J114)*INDEX('2018_commission_structure-Start'!$A$15:$J$18,MATCH($E114,'2018_commission_structure-Start'!$A$15:$A$18,0),MATCH(X$1,'2018_commission_structure-Start'!$A$15:$J$15,0)),0)</f>
        <v>0</v>
      </c>
      <c r="Y114" s="2">
        <f>IF($H114&gt;K114,MIN($H114-K114,L114-K114)*INDEX('2018_commission_structure-Start'!$A$15:$J$18,MATCH($E114,'2018_commission_structure-Start'!$A$15:$A$18,0),MATCH(Y$1,'2018_commission_structure-Start'!$A$15:$J$15,0)),0)</f>
        <v>0</v>
      </c>
      <c r="Z114" s="2">
        <f>IF(H114&gt;L114,(H114-L114)*INDEX('2018_commission_structure-Start'!$A$21:$I$24,MATCH($E114,'2018_commission_structure-Start'!$A$21:$A$24,0),MATCH(Z$1,'2018_commission_structure-Start'!$A$21:$I$21,0)),0)</f>
        <v>0</v>
      </c>
      <c r="AA114" s="6">
        <f t="shared" si="18"/>
        <v>99147.45</v>
      </c>
      <c r="AB114" s="6">
        <f t="shared" si="19"/>
        <v>212673.45</v>
      </c>
    </row>
    <row r="115" spans="1:28" x14ac:dyDescent="0.3">
      <c r="A115" t="str">
        <f t="shared" si="10"/>
        <v>Celine Ennew</v>
      </c>
      <c r="B115">
        <v>1053331541</v>
      </c>
      <c r="C115" t="s">
        <v>232</v>
      </c>
      <c r="D115" t="s">
        <v>233</v>
      </c>
      <c r="E115" t="s">
        <v>7</v>
      </c>
      <c r="F115">
        <v>59443</v>
      </c>
      <c r="G115">
        <f>COUNTIF(deals_closed!D:D,B115)</f>
        <v>25</v>
      </c>
      <c r="H115" s="2">
        <f>SUMIF(deals_closed!D:D,B115,deals_closed!C:C)</f>
        <v>914251</v>
      </c>
      <c r="I115" s="2">
        <f>VLOOKUP(E115,'2018_commission_structure-Start'!$A$22:$I$24,9,FALSE)</f>
        <v>500000</v>
      </c>
      <c r="J115" s="2">
        <f t="shared" si="11"/>
        <v>625000</v>
      </c>
      <c r="K115" s="2">
        <f t="shared" si="12"/>
        <v>750000</v>
      </c>
      <c r="L115" s="2">
        <f t="shared" si="13"/>
        <v>1000000</v>
      </c>
      <c r="M115" s="12">
        <f t="shared" si="14"/>
        <v>1.8285020000000001</v>
      </c>
      <c r="N115" t="str">
        <f t="shared" si="15"/>
        <v>150-200%</v>
      </c>
      <c r="O115" s="6">
        <f>MIN(H115,I115)*INDEX('2018_commission_structure-Start'!$A$21:$I$24,MATCH($E115,'2018_commission_structure-Start'!$A$21:$A$24,0),MATCH(O$1,'2018_commission_structure-Start'!$A$21:$I$21,0))</f>
        <v>50000</v>
      </c>
      <c r="P115" s="2">
        <f>IF(H115&gt;I115,MIN(H115-I115,J115-I115)*INDEX('2018_commission_structure-Start'!$A$21:$I$24,MATCH($E115,'2018_commission_structure-Start'!$A$21:$A$24,0), MATCH(P$1,'2018_commission_structure-Start'!$A$21:$I$21,0)),0)</f>
        <v>18750</v>
      </c>
      <c r="Q115" s="2">
        <f>IF($H115&gt;J115,MIN($H115-J115,K115-J115)*INDEX('2018_commission_structure-Start'!$A$21:$I$24,MATCH($E115,'2018_commission_structure-Start'!$A$21:$A$24,0), MATCH(Q$1,'2018_commission_structure-Start'!$A$21:$I$21,0)),0)</f>
        <v>22500</v>
      </c>
      <c r="R115" s="2">
        <f>IF($H115&gt;K115,MIN($H115-K115,L115-K115)*INDEX('2018_commission_structure-Start'!$A$21:$I$24,MATCH($E115,'2018_commission_structure-Start'!$A$21:$A$24,0), MATCH(R$1,'2018_commission_structure-Start'!$A$21:$I$21,0)),0)</f>
        <v>36135.22</v>
      </c>
      <c r="S115" s="2">
        <f>IF(H115&gt;L115,(H115-L115)*INDEX('2018_commission_structure-Start'!$A$21:$I$24,MATCH($E115,'2018_commission_structure-Start'!$A$21:$A$24,0),MATCH(S$1,'2018_commission_structure-Start'!$A$21:$I$21,0)),0)</f>
        <v>0</v>
      </c>
      <c r="T115" s="6">
        <f t="shared" si="16"/>
        <v>127385.22</v>
      </c>
      <c r="U115" s="6">
        <f t="shared" si="17"/>
        <v>186828.22</v>
      </c>
      <c r="V115" s="6">
        <f>MIN(H115,I115)*INDEX('2018_commission_structure-Start'!$A$15:$J$18,MATCH($E115,'2018_commission_structure-Start'!$A$15:$A$18,0),MATCH(V$1,'2018_commission_structure-Start'!$A$15:$J$15,0))</f>
        <v>60000</v>
      </c>
      <c r="W115" s="2">
        <f>IF($H115&gt;I115,MIN($H115-I115,J115-I115)*INDEX('2018_commission_structure-Start'!$A$15:$J$18,MATCH($E115,'2018_commission_structure-Start'!$A$15:$A$18,0),MATCH(W$1,'2018_commission_structure-Start'!$A$15:$J$15,0)),0)</f>
        <v>21250</v>
      </c>
      <c r="X115" s="2">
        <f>IF($H115&gt;J115,MIN($H115-J115,K115-J115)*INDEX('2018_commission_structure-Start'!$A$15:$J$18,MATCH($E115,'2018_commission_structure-Start'!$A$15:$A$18,0),MATCH(X$1,'2018_commission_structure-Start'!$A$15:$J$15,0)),0)</f>
        <v>25000</v>
      </c>
      <c r="Y115" s="2">
        <f>IF($H115&gt;K115,MIN($H115-K115,L115-K115)*INDEX('2018_commission_structure-Start'!$A$15:$J$18,MATCH($E115,'2018_commission_structure-Start'!$A$15:$A$18,0),MATCH(Y$1,'2018_commission_structure-Start'!$A$15:$J$15,0)),0)</f>
        <v>36135.22</v>
      </c>
      <c r="Z115" s="2">
        <f>IF(H115&gt;L115,(H115-L115)*INDEX('2018_commission_structure-Start'!$A$21:$I$24,MATCH($E115,'2018_commission_structure-Start'!$A$21:$A$24,0),MATCH(Z$1,'2018_commission_structure-Start'!$A$21:$I$21,0)),0)</f>
        <v>0</v>
      </c>
      <c r="AA115" s="6">
        <f t="shared" si="18"/>
        <v>142385.22</v>
      </c>
      <c r="AB115" s="6">
        <f t="shared" si="19"/>
        <v>201828.22</v>
      </c>
    </row>
    <row r="116" spans="1:28" x14ac:dyDescent="0.3">
      <c r="A116" t="str">
        <f t="shared" si="10"/>
        <v>Vally Pinel</v>
      </c>
      <c r="B116">
        <v>4406664351</v>
      </c>
      <c r="C116" t="s">
        <v>234</v>
      </c>
      <c r="D116" t="s">
        <v>235</v>
      </c>
      <c r="E116" t="s">
        <v>29</v>
      </c>
      <c r="F116">
        <v>72749</v>
      </c>
      <c r="G116">
        <f>COUNTIF(deals_closed!D:D,B116)</f>
        <v>19</v>
      </c>
      <c r="H116" s="2">
        <f>SUMIF(deals_closed!D:D,B116,deals_closed!C:C)</f>
        <v>683114</v>
      </c>
      <c r="I116" s="2">
        <f>VLOOKUP(E116,'2018_commission_structure-Start'!$A$22:$I$24,9,FALSE)</f>
        <v>600000</v>
      </c>
      <c r="J116" s="2">
        <f t="shared" si="11"/>
        <v>750000</v>
      </c>
      <c r="K116" s="2">
        <f t="shared" si="12"/>
        <v>900000</v>
      </c>
      <c r="L116" s="2">
        <f t="shared" si="13"/>
        <v>1200000</v>
      </c>
      <c r="M116" s="12">
        <f t="shared" si="14"/>
        <v>1.1385233333333333</v>
      </c>
      <c r="N116" t="str">
        <f t="shared" si="15"/>
        <v>100-125%</v>
      </c>
      <c r="O116" s="6">
        <f>MIN(H116,I116)*INDEX('2018_commission_structure-Start'!$A$21:$I$24,MATCH($E116,'2018_commission_structure-Start'!$A$21:$A$24,0),MATCH(O$1,'2018_commission_structure-Start'!$A$21:$I$21,0))</f>
        <v>78000</v>
      </c>
      <c r="P116" s="2">
        <f>IF(H116&gt;I116,MIN(H116-I116,J116-I116)*INDEX('2018_commission_structure-Start'!$A$21:$I$24,MATCH($E116,'2018_commission_structure-Start'!$A$21:$A$24,0), MATCH(P$1,'2018_commission_structure-Start'!$A$21:$I$21,0)),0)</f>
        <v>14129.380000000001</v>
      </c>
      <c r="Q116" s="2">
        <f>IF($H116&gt;J116,MIN($H116-J116,K116-J116)*INDEX('2018_commission_structure-Start'!$A$21:$I$24,MATCH($E116,'2018_commission_structure-Start'!$A$21:$A$24,0), MATCH(Q$1,'2018_commission_structure-Start'!$A$21:$I$21,0)),0)</f>
        <v>0</v>
      </c>
      <c r="R116" s="2">
        <f>IF($H116&gt;K116,MIN($H116-K116,L116-K116)*INDEX('2018_commission_structure-Start'!$A$21:$I$24,MATCH($E116,'2018_commission_structure-Start'!$A$21:$A$24,0), MATCH(R$1,'2018_commission_structure-Start'!$A$21:$I$21,0)),0)</f>
        <v>0</v>
      </c>
      <c r="S116" s="2">
        <f>IF(H116&gt;L116,(H116-L116)*INDEX('2018_commission_structure-Start'!$A$21:$I$24,MATCH($E116,'2018_commission_structure-Start'!$A$21:$A$24,0),MATCH(S$1,'2018_commission_structure-Start'!$A$21:$I$21,0)),0)</f>
        <v>0</v>
      </c>
      <c r="T116" s="6">
        <f t="shared" si="16"/>
        <v>92129.38</v>
      </c>
      <c r="U116" s="6">
        <f t="shared" si="17"/>
        <v>164878.38</v>
      </c>
      <c r="V116" s="6">
        <f>MIN(H116,I116)*INDEX('2018_commission_structure-Start'!$A$15:$J$18,MATCH($E116,'2018_commission_structure-Start'!$A$15:$A$18,0),MATCH(V$1,'2018_commission_structure-Start'!$A$15:$J$15,0))</f>
        <v>90000</v>
      </c>
      <c r="W116" s="2">
        <f>IF($H116&gt;I116,MIN($H116-I116,J116-I116)*INDEX('2018_commission_structure-Start'!$A$15:$J$18,MATCH($E116,'2018_commission_structure-Start'!$A$15:$A$18,0),MATCH(W$1,'2018_commission_structure-Start'!$A$15:$J$15,0)),0)</f>
        <v>14960.519999999999</v>
      </c>
      <c r="X116" s="2">
        <f>IF($H116&gt;J116,MIN($H116-J116,K116-J116)*INDEX('2018_commission_structure-Start'!$A$15:$J$18,MATCH($E116,'2018_commission_structure-Start'!$A$15:$A$18,0),MATCH(X$1,'2018_commission_structure-Start'!$A$15:$J$15,0)),0)</f>
        <v>0</v>
      </c>
      <c r="Y116" s="2">
        <f>IF($H116&gt;K116,MIN($H116-K116,L116-K116)*INDEX('2018_commission_structure-Start'!$A$15:$J$18,MATCH($E116,'2018_commission_structure-Start'!$A$15:$A$18,0),MATCH(Y$1,'2018_commission_structure-Start'!$A$15:$J$15,0)),0)</f>
        <v>0</v>
      </c>
      <c r="Z116" s="2">
        <f>IF(H116&gt;L116,(H116-L116)*INDEX('2018_commission_structure-Start'!$A$21:$I$24,MATCH($E116,'2018_commission_structure-Start'!$A$21:$A$24,0),MATCH(Z$1,'2018_commission_structure-Start'!$A$21:$I$21,0)),0)</f>
        <v>0</v>
      </c>
      <c r="AA116" s="6">
        <f t="shared" si="18"/>
        <v>104960.52</v>
      </c>
      <c r="AB116" s="6">
        <f t="shared" si="19"/>
        <v>177709.52000000002</v>
      </c>
    </row>
    <row r="117" spans="1:28" x14ac:dyDescent="0.3">
      <c r="A117" t="str">
        <f t="shared" si="10"/>
        <v>Alleen Pymar</v>
      </c>
      <c r="B117">
        <v>589071254</v>
      </c>
      <c r="C117" t="s">
        <v>236</v>
      </c>
      <c r="D117" t="s">
        <v>237</v>
      </c>
      <c r="E117" t="s">
        <v>10</v>
      </c>
      <c r="F117">
        <v>109778</v>
      </c>
      <c r="G117">
        <f>COUNTIF(deals_closed!D:D,B117)</f>
        <v>16</v>
      </c>
      <c r="H117" s="2">
        <f>SUMIF(deals_closed!D:D,B117,deals_closed!C:C)</f>
        <v>616018</v>
      </c>
      <c r="I117" s="2">
        <f>VLOOKUP(E117,'2018_commission_structure-Start'!$A$22:$I$24,9,FALSE)</f>
        <v>750000</v>
      </c>
      <c r="J117" s="2">
        <f t="shared" si="11"/>
        <v>937500</v>
      </c>
      <c r="K117" s="2">
        <f t="shared" si="12"/>
        <v>1125000</v>
      </c>
      <c r="L117" s="2">
        <f t="shared" si="13"/>
        <v>1500000</v>
      </c>
      <c r="M117" s="12">
        <f t="shared" si="14"/>
        <v>0.82135733333333338</v>
      </c>
      <c r="N117" t="str">
        <f t="shared" si="15"/>
        <v>0-100%</v>
      </c>
      <c r="O117" s="6">
        <f>MIN(H117,I117)*INDEX('2018_commission_structure-Start'!$A$21:$I$24,MATCH($E117,'2018_commission_structure-Start'!$A$21:$A$24,0),MATCH(O$1,'2018_commission_structure-Start'!$A$21:$I$21,0))</f>
        <v>92402.7</v>
      </c>
      <c r="P117" s="2">
        <f>IF(H117&gt;I117,MIN(H117-I117,J117-I117)*INDEX('2018_commission_structure-Start'!$A$21:$I$24,MATCH($E117,'2018_commission_structure-Start'!$A$21:$A$24,0), MATCH(P$1,'2018_commission_structure-Start'!$A$21:$I$21,0)),0)</f>
        <v>0</v>
      </c>
      <c r="Q117" s="2">
        <f>IF($H117&gt;J117,MIN($H117-J117,K117-J117)*INDEX('2018_commission_structure-Start'!$A$21:$I$24,MATCH($E117,'2018_commission_structure-Start'!$A$21:$A$24,0), MATCH(Q$1,'2018_commission_structure-Start'!$A$21:$I$21,0)),0)</f>
        <v>0</v>
      </c>
      <c r="R117" s="2">
        <f>IF($H117&gt;K117,MIN($H117-K117,L117-K117)*INDEX('2018_commission_structure-Start'!$A$21:$I$24,MATCH($E117,'2018_commission_structure-Start'!$A$21:$A$24,0), MATCH(R$1,'2018_commission_structure-Start'!$A$21:$I$21,0)),0)</f>
        <v>0</v>
      </c>
      <c r="S117" s="2">
        <f>IF(H117&gt;L117,(H117-L117)*INDEX('2018_commission_structure-Start'!$A$21:$I$24,MATCH($E117,'2018_commission_structure-Start'!$A$21:$A$24,0),MATCH(S$1,'2018_commission_structure-Start'!$A$21:$I$21,0)),0)</f>
        <v>0</v>
      </c>
      <c r="T117" s="6">
        <f t="shared" si="16"/>
        <v>92402.7</v>
      </c>
      <c r="U117" s="6">
        <f t="shared" si="17"/>
        <v>202180.7</v>
      </c>
      <c r="V117" s="6">
        <f>MIN(H117,I117)*INDEX('2018_commission_structure-Start'!$A$15:$J$18,MATCH($E117,'2018_commission_structure-Start'!$A$15:$A$18,0),MATCH(V$1,'2018_commission_structure-Start'!$A$15:$J$15,0))</f>
        <v>92402.7</v>
      </c>
      <c r="W117" s="2">
        <f>IF($H117&gt;I117,MIN($H117-I117,J117-I117)*INDEX('2018_commission_structure-Start'!$A$15:$J$18,MATCH($E117,'2018_commission_structure-Start'!$A$15:$A$18,0),MATCH(W$1,'2018_commission_structure-Start'!$A$15:$J$15,0)),0)</f>
        <v>0</v>
      </c>
      <c r="X117" s="2">
        <f>IF($H117&gt;J117,MIN($H117-J117,K117-J117)*INDEX('2018_commission_structure-Start'!$A$15:$J$18,MATCH($E117,'2018_commission_structure-Start'!$A$15:$A$18,0),MATCH(X$1,'2018_commission_structure-Start'!$A$15:$J$15,0)),0)</f>
        <v>0</v>
      </c>
      <c r="Y117" s="2">
        <f>IF($H117&gt;K117,MIN($H117-K117,L117-K117)*INDEX('2018_commission_structure-Start'!$A$15:$J$18,MATCH($E117,'2018_commission_structure-Start'!$A$15:$A$18,0),MATCH(Y$1,'2018_commission_structure-Start'!$A$15:$J$15,0)),0)</f>
        <v>0</v>
      </c>
      <c r="Z117" s="2">
        <f>IF(H117&gt;L117,(H117-L117)*INDEX('2018_commission_structure-Start'!$A$21:$I$24,MATCH($E117,'2018_commission_structure-Start'!$A$21:$A$24,0),MATCH(Z$1,'2018_commission_structure-Start'!$A$21:$I$21,0)),0)</f>
        <v>0</v>
      </c>
      <c r="AA117" s="6">
        <f t="shared" si="18"/>
        <v>92402.7</v>
      </c>
      <c r="AB117" s="6">
        <f t="shared" si="19"/>
        <v>202180.7</v>
      </c>
    </row>
    <row r="118" spans="1:28" x14ac:dyDescent="0.3">
      <c r="A118" t="str">
        <f t="shared" si="10"/>
        <v>Rickert Fairley</v>
      </c>
      <c r="B118">
        <v>7325246862</v>
      </c>
      <c r="C118" t="s">
        <v>238</v>
      </c>
      <c r="D118" t="s">
        <v>239</v>
      </c>
      <c r="E118" t="s">
        <v>10</v>
      </c>
      <c r="F118">
        <v>113658</v>
      </c>
      <c r="G118">
        <f>COUNTIF(deals_closed!D:D,B118)</f>
        <v>11</v>
      </c>
      <c r="H118" s="2">
        <f>SUMIF(deals_closed!D:D,B118,deals_closed!C:C)</f>
        <v>393982</v>
      </c>
      <c r="I118" s="2">
        <f>VLOOKUP(E118,'2018_commission_structure-Start'!$A$22:$I$24,9,FALSE)</f>
        <v>750000</v>
      </c>
      <c r="J118" s="2">
        <f t="shared" si="11"/>
        <v>937500</v>
      </c>
      <c r="K118" s="2">
        <f t="shared" si="12"/>
        <v>1125000</v>
      </c>
      <c r="L118" s="2">
        <f t="shared" si="13"/>
        <v>1500000</v>
      </c>
      <c r="M118" s="12">
        <f t="shared" si="14"/>
        <v>0.52530933333333329</v>
      </c>
      <c r="N118" t="str">
        <f t="shared" si="15"/>
        <v>0-100%</v>
      </c>
      <c r="O118" s="6">
        <f>MIN(H118,I118)*INDEX('2018_commission_structure-Start'!$A$21:$I$24,MATCH($E118,'2018_commission_structure-Start'!$A$21:$A$24,0),MATCH(O$1,'2018_commission_structure-Start'!$A$21:$I$21,0))</f>
        <v>59097.299999999996</v>
      </c>
      <c r="P118" s="2">
        <f>IF(H118&gt;I118,MIN(H118-I118,J118-I118)*INDEX('2018_commission_structure-Start'!$A$21:$I$24,MATCH($E118,'2018_commission_structure-Start'!$A$21:$A$24,0), MATCH(P$1,'2018_commission_structure-Start'!$A$21:$I$21,0)),0)</f>
        <v>0</v>
      </c>
      <c r="Q118" s="2">
        <f>IF($H118&gt;J118,MIN($H118-J118,K118-J118)*INDEX('2018_commission_structure-Start'!$A$21:$I$24,MATCH($E118,'2018_commission_structure-Start'!$A$21:$A$24,0), MATCH(Q$1,'2018_commission_structure-Start'!$A$21:$I$21,0)),0)</f>
        <v>0</v>
      </c>
      <c r="R118" s="2">
        <f>IF($H118&gt;K118,MIN($H118-K118,L118-K118)*INDEX('2018_commission_structure-Start'!$A$21:$I$24,MATCH($E118,'2018_commission_structure-Start'!$A$21:$A$24,0), MATCH(R$1,'2018_commission_structure-Start'!$A$21:$I$21,0)),0)</f>
        <v>0</v>
      </c>
      <c r="S118" s="2">
        <f>IF(H118&gt;L118,(H118-L118)*INDEX('2018_commission_structure-Start'!$A$21:$I$24,MATCH($E118,'2018_commission_structure-Start'!$A$21:$A$24,0),MATCH(S$1,'2018_commission_structure-Start'!$A$21:$I$21,0)),0)</f>
        <v>0</v>
      </c>
      <c r="T118" s="6">
        <f t="shared" si="16"/>
        <v>59097.299999999996</v>
      </c>
      <c r="U118" s="6">
        <f t="shared" si="17"/>
        <v>172755.3</v>
      </c>
      <c r="V118" s="6">
        <f>MIN(H118,I118)*INDEX('2018_commission_structure-Start'!$A$15:$J$18,MATCH($E118,'2018_commission_structure-Start'!$A$15:$A$18,0),MATCH(V$1,'2018_commission_structure-Start'!$A$15:$J$15,0))</f>
        <v>59097.299999999996</v>
      </c>
      <c r="W118" s="2">
        <f>IF($H118&gt;I118,MIN($H118-I118,J118-I118)*INDEX('2018_commission_structure-Start'!$A$15:$J$18,MATCH($E118,'2018_commission_structure-Start'!$A$15:$A$18,0),MATCH(W$1,'2018_commission_structure-Start'!$A$15:$J$15,0)),0)</f>
        <v>0</v>
      </c>
      <c r="X118" s="2">
        <f>IF($H118&gt;J118,MIN($H118-J118,K118-J118)*INDEX('2018_commission_structure-Start'!$A$15:$J$18,MATCH($E118,'2018_commission_structure-Start'!$A$15:$A$18,0),MATCH(X$1,'2018_commission_structure-Start'!$A$15:$J$15,0)),0)</f>
        <v>0</v>
      </c>
      <c r="Y118" s="2">
        <f>IF($H118&gt;K118,MIN($H118-K118,L118-K118)*INDEX('2018_commission_structure-Start'!$A$15:$J$18,MATCH($E118,'2018_commission_structure-Start'!$A$15:$A$18,0),MATCH(Y$1,'2018_commission_structure-Start'!$A$15:$J$15,0)),0)</f>
        <v>0</v>
      </c>
      <c r="Z118" s="2">
        <f>IF(H118&gt;L118,(H118-L118)*INDEX('2018_commission_structure-Start'!$A$21:$I$24,MATCH($E118,'2018_commission_structure-Start'!$A$21:$A$24,0),MATCH(Z$1,'2018_commission_structure-Start'!$A$21:$I$21,0)),0)</f>
        <v>0</v>
      </c>
      <c r="AA118" s="6">
        <f t="shared" si="18"/>
        <v>59097.299999999996</v>
      </c>
      <c r="AB118" s="6">
        <f t="shared" si="19"/>
        <v>172755.3</v>
      </c>
    </row>
    <row r="119" spans="1:28" x14ac:dyDescent="0.3">
      <c r="A119" t="str">
        <f t="shared" si="10"/>
        <v>Lavinia Chasier</v>
      </c>
      <c r="B119">
        <v>8733080267</v>
      </c>
      <c r="C119" t="s">
        <v>240</v>
      </c>
      <c r="D119" t="s">
        <v>241</v>
      </c>
      <c r="E119" t="s">
        <v>7</v>
      </c>
      <c r="F119">
        <v>49825</v>
      </c>
      <c r="G119">
        <f>COUNTIF(deals_closed!D:D,B119)</f>
        <v>18</v>
      </c>
      <c r="H119" s="2">
        <f>SUMIF(deals_closed!D:D,B119,deals_closed!C:C)</f>
        <v>721356</v>
      </c>
      <c r="I119" s="2">
        <f>VLOOKUP(E119,'2018_commission_structure-Start'!$A$22:$I$24,9,FALSE)</f>
        <v>500000</v>
      </c>
      <c r="J119" s="2">
        <f t="shared" si="11"/>
        <v>625000</v>
      </c>
      <c r="K119" s="2">
        <f t="shared" si="12"/>
        <v>750000</v>
      </c>
      <c r="L119" s="2">
        <f t="shared" si="13"/>
        <v>1000000</v>
      </c>
      <c r="M119" s="12">
        <f t="shared" si="14"/>
        <v>1.442712</v>
      </c>
      <c r="N119" t="str">
        <f t="shared" si="15"/>
        <v>125-150%</v>
      </c>
      <c r="O119" s="6">
        <f>MIN(H119,I119)*INDEX('2018_commission_structure-Start'!$A$21:$I$24,MATCH($E119,'2018_commission_structure-Start'!$A$21:$A$24,0),MATCH(O$1,'2018_commission_structure-Start'!$A$21:$I$21,0))</f>
        <v>50000</v>
      </c>
      <c r="P119" s="2">
        <f>IF(H119&gt;I119,MIN(H119-I119,J119-I119)*INDEX('2018_commission_structure-Start'!$A$21:$I$24,MATCH($E119,'2018_commission_structure-Start'!$A$21:$A$24,0), MATCH(P$1,'2018_commission_structure-Start'!$A$21:$I$21,0)),0)</f>
        <v>18750</v>
      </c>
      <c r="Q119" s="2">
        <f>IF($H119&gt;J119,MIN($H119-J119,K119-J119)*INDEX('2018_commission_structure-Start'!$A$21:$I$24,MATCH($E119,'2018_commission_structure-Start'!$A$21:$A$24,0), MATCH(Q$1,'2018_commission_structure-Start'!$A$21:$I$21,0)),0)</f>
        <v>17344.079999999998</v>
      </c>
      <c r="R119" s="2">
        <f>IF($H119&gt;K119,MIN($H119-K119,L119-K119)*INDEX('2018_commission_structure-Start'!$A$21:$I$24,MATCH($E119,'2018_commission_structure-Start'!$A$21:$A$24,0), MATCH(R$1,'2018_commission_structure-Start'!$A$21:$I$21,0)),0)</f>
        <v>0</v>
      </c>
      <c r="S119" s="2">
        <f>IF(H119&gt;L119,(H119-L119)*INDEX('2018_commission_structure-Start'!$A$21:$I$24,MATCH($E119,'2018_commission_structure-Start'!$A$21:$A$24,0),MATCH(S$1,'2018_commission_structure-Start'!$A$21:$I$21,0)),0)</f>
        <v>0</v>
      </c>
      <c r="T119" s="6">
        <f t="shared" si="16"/>
        <v>86094.080000000002</v>
      </c>
      <c r="U119" s="6">
        <f t="shared" si="17"/>
        <v>135919.08000000002</v>
      </c>
      <c r="V119" s="6">
        <f>MIN(H119,I119)*INDEX('2018_commission_structure-Start'!$A$15:$J$18,MATCH($E119,'2018_commission_structure-Start'!$A$15:$A$18,0),MATCH(V$1,'2018_commission_structure-Start'!$A$15:$J$15,0))</f>
        <v>60000</v>
      </c>
      <c r="W119" s="2">
        <f>IF($H119&gt;I119,MIN($H119-I119,J119-I119)*INDEX('2018_commission_structure-Start'!$A$15:$J$18,MATCH($E119,'2018_commission_structure-Start'!$A$15:$A$18,0),MATCH(W$1,'2018_commission_structure-Start'!$A$15:$J$15,0)),0)</f>
        <v>21250</v>
      </c>
      <c r="X119" s="2">
        <f>IF($H119&gt;J119,MIN($H119-J119,K119-J119)*INDEX('2018_commission_structure-Start'!$A$15:$J$18,MATCH($E119,'2018_commission_structure-Start'!$A$15:$A$18,0),MATCH(X$1,'2018_commission_structure-Start'!$A$15:$J$15,0)),0)</f>
        <v>19271.2</v>
      </c>
      <c r="Y119" s="2">
        <f>IF($H119&gt;K119,MIN($H119-K119,L119-K119)*INDEX('2018_commission_structure-Start'!$A$15:$J$18,MATCH($E119,'2018_commission_structure-Start'!$A$15:$A$18,0),MATCH(Y$1,'2018_commission_structure-Start'!$A$15:$J$15,0)),0)</f>
        <v>0</v>
      </c>
      <c r="Z119" s="2">
        <f>IF(H119&gt;L119,(H119-L119)*INDEX('2018_commission_structure-Start'!$A$21:$I$24,MATCH($E119,'2018_commission_structure-Start'!$A$21:$A$24,0),MATCH(Z$1,'2018_commission_structure-Start'!$A$21:$I$21,0)),0)</f>
        <v>0</v>
      </c>
      <c r="AA119" s="6">
        <f t="shared" si="18"/>
        <v>100521.2</v>
      </c>
      <c r="AB119" s="6">
        <f t="shared" si="19"/>
        <v>150346.20000000001</v>
      </c>
    </row>
    <row r="120" spans="1:28" x14ac:dyDescent="0.3">
      <c r="A120" t="str">
        <f t="shared" si="10"/>
        <v>Aristotle Vibert</v>
      </c>
      <c r="B120">
        <v>4162153728</v>
      </c>
      <c r="C120" t="s">
        <v>242</v>
      </c>
      <c r="D120" t="s">
        <v>243</v>
      </c>
      <c r="E120" t="s">
        <v>10</v>
      </c>
      <c r="F120">
        <v>95348</v>
      </c>
      <c r="G120">
        <f>COUNTIF(deals_closed!D:D,B120)</f>
        <v>30</v>
      </c>
      <c r="H120" s="2">
        <f>SUMIF(deals_closed!D:D,B120,deals_closed!C:C)</f>
        <v>1096136</v>
      </c>
      <c r="I120" s="2">
        <f>VLOOKUP(E120,'2018_commission_structure-Start'!$A$22:$I$24,9,FALSE)</f>
        <v>750000</v>
      </c>
      <c r="J120" s="2">
        <f t="shared" si="11"/>
        <v>937500</v>
      </c>
      <c r="K120" s="2">
        <f t="shared" si="12"/>
        <v>1125000</v>
      </c>
      <c r="L120" s="2">
        <f t="shared" si="13"/>
        <v>1500000</v>
      </c>
      <c r="M120" s="12">
        <f t="shared" si="14"/>
        <v>1.4615146666666667</v>
      </c>
      <c r="N120" t="str">
        <f t="shared" si="15"/>
        <v>125-150%</v>
      </c>
      <c r="O120" s="6">
        <f>MIN(H120,I120)*INDEX('2018_commission_structure-Start'!$A$21:$I$24,MATCH($E120,'2018_commission_structure-Start'!$A$21:$A$24,0),MATCH(O$1,'2018_commission_structure-Start'!$A$21:$I$21,0))</f>
        <v>112500</v>
      </c>
      <c r="P120" s="2">
        <f>IF(H120&gt;I120,MIN(H120-I120,J120-I120)*INDEX('2018_commission_structure-Start'!$A$21:$I$24,MATCH($E120,'2018_commission_structure-Start'!$A$21:$A$24,0), MATCH(P$1,'2018_commission_structure-Start'!$A$21:$I$21,0)),0)</f>
        <v>35625</v>
      </c>
      <c r="Q120" s="2">
        <f>IF($H120&gt;J120,MIN($H120-J120,K120-J120)*INDEX('2018_commission_structure-Start'!$A$21:$I$24,MATCH($E120,'2018_commission_structure-Start'!$A$21:$A$24,0), MATCH(Q$1,'2018_commission_structure-Start'!$A$21:$I$21,0)),0)</f>
        <v>36486.28</v>
      </c>
      <c r="R120" s="2">
        <f>IF($H120&gt;K120,MIN($H120-K120,L120-K120)*INDEX('2018_commission_structure-Start'!$A$21:$I$24,MATCH($E120,'2018_commission_structure-Start'!$A$21:$A$24,0), MATCH(R$1,'2018_commission_structure-Start'!$A$21:$I$21,0)),0)</f>
        <v>0</v>
      </c>
      <c r="S120" s="2">
        <f>IF(H120&gt;L120,(H120-L120)*INDEX('2018_commission_structure-Start'!$A$21:$I$24,MATCH($E120,'2018_commission_structure-Start'!$A$21:$A$24,0),MATCH(S$1,'2018_commission_structure-Start'!$A$21:$I$21,0)),0)</f>
        <v>0</v>
      </c>
      <c r="T120" s="6">
        <f t="shared" si="16"/>
        <v>184611.28</v>
      </c>
      <c r="U120" s="6">
        <f t="shared" si="17"/>
        <v>279959.28000000003</v>
      </c>
      <c r="V120" s="6">
        <f>MIN(H120,I120)*INDEX('2018_commission_structure-Start'!$A$15:$J$18,MATCH($E120,'2018_commission_structure-Start'!$A$15:$A$18,0),MATCH(V$1,'2018_commission_structure-Start'!$A$15:$J$15,0))</f>
        <v>112500</v>
      </c>
      <c r="W120" s="2">
        <f>IF($H120&gt;I120,MIN($H120-I120,J120-I120)*INDEX('2018_commission_structure-Start'!$A$15:$J$18,MATCH($E120,'2018_commission_structure-Start'!$A$15:$A$18,0),MATCH(W$1,'2018_commission_structure-Start'!$A$15:$J$15,0)),0)</f>
        <v>41250</v>
      </c>
      <c r="X120" s="2">
        <f>IF($H120&gt;J120,MIN($H120-J120,K120-J120)*INDEX('2018_commission_structure-Start'!$A$15:$J$18,MATCH($E120,'2018_commission_structure-Start'!$A$15:$A$18,0),MATCH(X$1,'2018_commission_structure-Start'!$A$15:$J$15,0)),0)</f>
        <v>39659</v>
      </c>
      <c r="Y120" s="2">
        <f>IF($H120&gt;K120,MIN($H120-K120,L120-K120)*INDEX('2018_commission_structure-Start'!$A$15:$J$18,MATCH($E120,'2018_commission_structure-Start'!$A$15:$A$18,0),MATCH(Y$1,'2018_commission_structure-Start'!$A$15:$J$15,0)),0)</f>
        <v>0</v>
      </c>
      <c r="Z120" s="2">
        <f>IF(H120&gt;L120,(H120-L120)*INDEX('2018_commission_structure-Start'!$A$21:$I$24,MATCH($E120,'2018_commission_structure-Start'!$A$21:$A$24,0),MATCH(Z$1,'2018_commission_structure-Start'!$A$21:$I$21,0)),0)</f>
        <v>0</v>
      </c>
      <c r="AA120" s="6">
        <f t="shared" si="18"/>
        <v>193409</v>
      </c>
      <c r="AB120" s="6">
        <f t="shared" si="19"/>
        <v>288757</v>
      </c>
    </row>
    <row r="121" spans="1:28" x14ac:dyDescent="0.3">
      <c r="A121" t="str">
        <f t="shared" si="10"/>
        <v>Baxter Toulamain</v>
      </c>
      <c r="B121">
        <v>2493113470</v>
      </c>
      <c r="C121" t="s">
        <v>244</v>
      </c>
      <c r="D121" t="s">
        <v>245</v>
      </c>
      <c r="E121" t="s">
        <v>29</v>
      </c>
      <c r="F121">
        <v>62403</v>
      </c>
      <c r="G121">
        <f>COUNTIF(deals_closed!D:D,B121)</f>
        <v>23</v>
      </c>
      <c r="H121" s="2">
        <f>SUMIF(deals_closed!D:D,B121,deals_closed!C:C)</f>
        <v>778958</v>
      </c>
      <c r="I121" s="2">
        <f>VLOOKUP(E121,'2018_commission_structure-Start'!$A$22:$I$24,9,FALSE)</f>
        <v>600000</v>
      </c>
      <c r="J121" s="2">
        <f t="shared" si="11"/>
        <v>750000</v>
      </c>
      <c r="K121" s="2">
        <f t="shared" si="12"/>
        <v>900000</v>
      </c>
      <c r="L121" s="2">
        <f t="shared" si="13"/>
        <v>1200000</v>
      </c>
      <c r="M121" s="12">
        <f t="shared" si="14"/>
        <v>1.2982633333333333</v>
      </c>
      <c r="N121" t="str">
        <f t="shared" si="15"/>
        <v>125-150%</v>
      </c>
      <c r="O121" s="6">
        <f>MIN(H121,I121)*INDEX('2018_commission_structure-Start'!$A$21:$I$24,MATCH($E121,'2018_commission_structure-Start'!$A$21:$A$24,0),MATCH(O$1,'2018_commission_structure-Start'!$A$21:$I$21,0))</f>
        <v>78000</v>
      </c>
      <c r="P121" s="2">
        <f>IF(H121&gt;I121,MIN(H121-I121,J121-I121)*INDEX('2018_commission_structure-Start'!$A$21:$I$24,MATCH($E121,'2018_commission_structure-Start'!$A$21:$A$24,0), MATCH(P$1,'2018_commission_structure-Start'!$A$21:$I$21,0)),0)</f>
        <v>25500.000000000004</v>
      </c>
      <c r="Q121" s="2">
        <f>IF($H121&gt;J121,MIN($H121-J121,K121-J121)*INDEX('2018_commission_structure-Start'!$A$21:$I$24,MATCH($E121,'2018_commission_structure-Start'!$A$21:$A$24,0), MATCH(Q$1,'2018_commission_structure-Start'!$A$21:$I$21,0)),0)</f>
        <v>6081.1799999999994</v>
      </c>
      <c r="R121" s="2">
        <f>IF($H121&gt;K121,MIN($H121-K121,L121-K121)*INDEX('2018_commission_structure-Start'!$A$21:$I$24,MATCH($E121,'2018_commission_structure-Start'!$A$21:$A$24,0), MATCH(R$1,'2018_commission_structure-Start'!$A$21:$I$21,0)),0)</f>
        <v>0</v>
      </c>
      <c r="S121" s="2">
        <f>IF(H121&gt;L121,(H121-L121)*INDEX('2018_commission_structure-Start'!$A$21:$I$24,MATCH($E121,'2018_commission_structure-Start'!$A$21:$A$24,0),MATCH(S$1,'2018_commission_structure-Start'!$A$21:$I$21,0)),0)</f>
        <v>0</v>
      </c>
      <c r="T121" s="6">
        <f t="shared" si="16"/>
        <v>109581.18</v>
      </c>
      <c r="U121" s="6">
        <f t="shared" si="17"/>
        <v>171984.18</v>
      </c>
      <c r="V121" s="6">
        <f>MIN(H121,I121)*INDEX('2018_commission_structure-Start'!$A$15:$J$18,MATCH($E121,'2018_commission_structure-Start'!$A$15:$A$18,0),MATCH(V$1,'2018_commission_structure-Start'!$A$15:$J$15,0))</f>
        <v>90000</v>
      </c>
      <c r="W121" s="2">
        <f>IF($H121&gt;I121,MIN($H121-I121,J121-I121)*INDEX('2018_commission_structure-Start'!$A$15:$J$18,MATCH($E121,'2018_commission_structure-Start'!$A$15:$A$18,0),MATCH(W$1,'2018_commission_structure-Start'!$A$15:$J$15,0)),0)</f>
        <v>27000</v>
      </c>
      <c r="X121" s="2">
        <f>IF($H121&gt;J121,MIN($H121-J121,K121-J121)*INDEX('2018_commission_structure-Start'!$A$15:$J$18,MATCH($E121,'2018_commission_structure-Start'!$A$15:$A$18,0),MATCH(X$1,'2018_commission_structure-Start'!$A$15:$J$15,0)),0)</f>
        <v>7239.5</v>
      </c>
      <c r="Y121" s="2">
        <f>IF($H121&gt;K121,MIN($H121-K121,L121-K121)*INDEX('2018_commission_structure-Start'!$A$15:$J$18,MATCH($E121,'2018_commission_structure-Start'!$A$15:$A$18,0),MATCH(Y$1,'2018_commission_structure-Start'!$A$15:$J$15,0)),0)</f>
        <v>0</v>
      </c>
      <c r="Z121" s="2">
        <f>IF(H121&gt;L121,(H121-L121)*INDEX('2018_commission_structure-Start'!$A$21:$I$24,MATCH($E121,'2018_commission_structure-Start'!$A$21:$A$24,0),MATCH(Z$1,'2018_commission_structure-Start'!$A$21:$I$21,0)),0)</f>
        <v>0</v>
      </c>
      <c r="AA121" s="6">
        <f t="shared" si="18"/>
        <v>124239.5</v>
      </c>
      <c r="AB121" s="6">
        <f t="shared" si="19"/>
        <v>186642.5</v>
      </c>
    </row>
    <row r="122" spans="1:28" x14ac:dyDescent="0.3">
      <c r="A122" t="str">
        <f t="shared" si="10"/>
        <v>Shelly Dabs</v>
      </c>
      <c r="B122">
        <v>9153408497</v>
      </c>
      <c r="C122" t="s">
        <v>246</v>
      </c>
      <c r="D122" t="s">
        <v>247</v>
      </c>
      <c r="E122" t="s">
        <v>10</v>
      </c>
      <c r="F122">
        <v>96381</v>
      </c>
      <c r="G122">
        <f>COUNTIF(deals_closed!D:D,B122)</f>
        <v>30</v>
      </c>
      <c r="H122" s="2">
        <f>SUMIF(deals_closed!D:D,B122,deals_closed!C:C)</f>
        <v>963557</v>
      </c>
      <c r="I122" s="2">
        <f>VLOOKUP(E122,'2018_commission_structure-Start'!$A$22:$I$24,9,FALSE)</f>
        <v>750000</v>
      </c>
      <c r="J122" s="2">
        <f t="shared" si="11"/>
        <v>937500</v>
      </c>
      <c r="K122" s="2">
        <f t="shared" si="12"/>
        <v>1125000</v>
      </c>
      <c r="L122" s="2">
        <f t="shared" si="13"/>
        <v>1500000</v>
      </c>
      <c r="M122" s="12">
        <f t="shared" si="14"/>
        <v>1.2847426666666666</v>
      </c>
      <c r="N122" t="str">
        <f t="shared" si="15"/>
        <v>125-150%</v>
      </c>
      <c r="O122" s="6">
        <f>MIN(H122,I122)*INDEX('2018_commission_structure-Start'!$A$21:$I$24,MATCH($E122,'2018_commission_structure-Start'!$A$21:$A$24,0),MATCH(O$1,'2018_commission_structure-Start'!$A$21:$I$21,0))</f>
        <v>112500</v>
      </c>
      <c r="P122" s="2">
        <f>IF(H122&gt;I122,MIN(H122-I122,J122-I122)*INDEX('2018_commission_structure-Start'!$A$21:$I$24,MATCH($E122,'2018_commission_structure-Start'!$A$21:$A$24,0), MATCH(P$1,'2018_commission_structure-Start'!$A$21:$I$21,0)),0)</f>
        <v>35625</v>
      </c>
      <c r="Q122" s="2">
        <f>IF($H122&gt;J122,MIN($H122-J122,K122-J122)*INDEX('2018_commission_structure-Start'!$A$21:$I$24,MATCH($E122,'2018_commission_structure-Start'!$A$21:$A$24,0), MATCH(Q$1,'2018_commission_structure-Start'!$A$21:$I$21,0)),0)</f>
        <v>5993.1100000000006</v>
      </c>
      <c r="R122" s="2">
        <f>IF($H122&gt;K122,MIN($H122-K122,L122-K122)*INDEX('2018_commission_structure-Start'!$A$21:$I$24,MATCH($E122,'2018_commission_structure-Start'!$A$21:$A$24,0), MATCH(R$1,'2018_commission_structure-Start'!$A$21:$I$21,0)),0)</f>
        <v>0</v>
      </c>
      <c r="S122" s="2">
        <f>IF(H122&gt;L122,(H122-L122)*INDEX('2018_commission_structure-Start'!$A$21:$I$24,MATCH($E122,'2018_commission_structure-Start'!$A$21:$A$24,0),MATCH(S$1,'2018_commission_structure-Start'!$A$21:$I$21,0)),0)</f>
        <v>0</v>
      </c>
      <c r="T122" s="6">
        <f t="shared" si="16"/>
        <v>154118.10999999999</v>
      </c>
      <c r="U122" s="6">
        <f t="shared" si="17"/>
        <v>250499.11</v>
      </c>
      <c r="V122" s="6">
        <f>MIN(H122,I122)*INDEX('2018_commission_structure-Start'!$A$15:$J$18,MATCH($E122,'2018_commission_structure-Start'!$A$15:$A$18,0),MATCH(V$1,'2018_commission_structure-Start'!$A$15:$J$15,0))</f>
        <v>112500</v>
      </c>
      <c r="W122" s="2">
        <f>IF($H122&gt;I122,MIN($H122-I122,J122-I122)*INDEX('2018_commission_structure-Start'!$A$15:$J$18,MATCH($E122,'2018_commission_structure-Start'!$A$15:$A$18,0),MATCH(W$1,'2018_commission_structure-Start'!$A$15:$J$15,0)),0)</f>
        <v>41250</v>
      </c>
      <c r="X122" s="2">
        <f>IF($H122&gt;J122,MIN($H122-J122,K122-J122)*INDEX('2018_commission_structure-Start'!$A$15:$J$18,MATCH($E122,'2018_commission_structure-Start'!$A$15:$A$18,0),MATCH(X$1,'2018_commission_structure-Start'!$A$15:$J$15,0)),0)</f>
        <v>6514.25</v>
      </c>
      <c r="Y122" s="2">
        <f>IF($H122&gt;K122,MIN($H122-K122,L122-K122)*INDEX('2018_commission_structure-Start'!$A$15:$J$18,MATCH($E122,'2018_commission_structure-Start'!$A$15:$A$18,0),MATCH(Y$1,'2018_commission_structure-Start'!$A$15:$J$15,0)),0)</f>
        <v>0</v>
      </c>
      <c r="Z122" s="2">
        <f>IF(H122&gt;L122,(H122-L122)*INDEX('2018_commission_structure-Start'!$A$21:$I$24,MATCH($E122,'2018_commission_structure-Start'!$A$21:$A$24,0),MATCH(Z$1,'2018_commission_structure-Start'!$A$21:$I$21,0)),0)</f>
        <v>0</v>
      </c>
      <c r="AA122" s="6">
        <f t="shared" si="18"/>
        <v>160264.25</v>
      </c>
      <c r="AB122" s="6">
        <f t="shared" si="19"/>
        <v>256645.25</v>
      </c>
    </row>
    <row r="123" spans="1:28" x14ac:dyDescent="0.3">
      <c r="A123" t="str">
        <f t="shared" si="10"/>
        <v>Osmond Bayfield</v>
      </c>
      <c r="B123">
        <v>274599287</v>
      </c>
      <c r="C123" t="s">
        <v>248</v>
      </c>
      <c r="D123" t="s">
        <v>249</v>
      </c>
      <c r="E123" t="s">
        <v>29</v>
      </c>
      <c r="F123">
        <v>79938</v>
      </c>
      <c r="G123">
        <f>COUNTIF(deals_closed!D:D,B123)</f>
        <v>22</v>
      </c>
      <c r="H123" s="2">
        <f>SUMIF(deals_closed!D:D,B123,deals_closed!C:C)</f>
        <v>876505</v>
      </c>
      <c r="I123" s="2">
        <f>VLOOKUP(E123,'2018_commission_structure-Start'!$A$22:$I$24,9,FALSE)</f>
        <v>600000</v>
      </c>
      <c r="J123" s="2">
        <f t="shared" si="11"/>
        <v>750000</v>
      </c>
      <c r="K123" s="2">
        <f t="shared" si="12"/>
        <v>900000</v>
      </c>
      <c r="L123" s="2">
        <f t="shared" si="13"/>
        <v>1200000</v>
      </c>
      <c r="M123" s="12">
        <f t="shared" si="14"/>
        <v>1.4608416666666666</v>
      </c>
      <c r="N123" t="str">
        <f t="shared" si="15"/>
        <v>125-150%</v>
      </c>
      <c r="O123" s="6">
        <f>MIN(H123,I123)*INDEX('2018_commission_structure-Start'!$A$21:$I$24,MATCH($E123,'2018_commission_structure-Start'!$A$21:$A$24,0),MATCH(O$1,'2018_commission_structure-Start'!$A$21:$I$21,0))</f>
        <v>78000</v>
      </c>
      <c r="P123" s="2">
        <f>IF(H123&gt;I123,MIN(H123-I123,J123-I123)*INDEX('2018_commission_structure-Start'!$A$21:$I$24,MATCH($E123,'2018_commission_structure-Start'!$A$21:$A$24,0), MATCH(P$1,'2018_commission_structure-Start'!$A$21:$I$21,0)),0)</f>
        <v>25500.000000000004</v>
      </c>
      <c r="Q123" s="2">
        <f>IF($H123&gt;J123,MIN($H123-J123,K123-J123)*INDEX('2018_commission_structure-Start'!$A$21:$I$24,MATCH($E123,'2018_commission_structure-Start'!$A$21:$A$24,0), MATCH(Q$1,'2018_commission_structure-Start'!$A$21:$I$21,0)),0)</f>
        <v>26566.05</v>
      </c>
      <c r="R123" s="2">
        <f>IF($H123&gt;K123,MIN($H123-K123,L123-K123)*INDEX('2018_commission_structure-Start'!$A$21:$I$24,MATCH($E123,'2018_commission_structure-Start'!$A$21:$A$24,0), MATCH(R$1,'2018_commission_structure-Start'!$A$21:$I$21,0)),0)</f>
        <v>0</v>
      </c>
      <c r="S123" s="2">
        <f>IF(H123&gt;L123,(H123-L123)*INDEX('2018_commission_structure-Start'!$A$21:$I$24,MATCH($E123,'2018_commission_structure-Start'!$A$21:$A$24,0),MATCH(S$1,'2018_commission_structure-Start'!$A$21:$I$21,0)),0)</f>
        <v>0</v>
      </c>
      <c r="T123" s="6">
        <f t="shared" si="16"/>
        <v>130066.05</v>
      </c>
      <c r="U123" s="6">
        <f t="shared" si="17"/>
        <v>210004.05</v>
      </c>
      <c r="V123" s="6">
        <f>MIN(H123,I123)*INDEX('2018_commission_structure-Start'!$A$15:$J$18,MATCH($E123,'2018_commission_structure-Start'!$A$15:$A$18,0),MATCH(V$1,'2018_commission_structure-Start'!$A$15:$J$15,0))</f>
        <v>90000</v>
      </c>
      <c r="W123" s="2">
        <f>IF($H123&gt;I123,MIN($H123-I123,J123-I123)*INDEX('2018_commission_structure-Start'!$A$15:$J$18,MATCH($E123,'2018_commission_structure-Start'!$A$15:$A$18,0),MATCH(W$1,'2018_commission_structure-Start'!$A$15:$J$15,0)),0)</f>
        <v>27000</v>
      </c>
      <c r="X123" s="2">
        <f>IF($H123&gt;J123,MIN($H123-J123,K123-J123)*INDEX('2018_commission_structure-Start'!$A$15:$J$18,MATCH($E123,'2018_commission_structure-Start'!$A$15:$A$18,0),MATCH(X$1,'2018_commission_structure-Start'!$A$15:$J$15,0)),0)</f>
        <v>31626.25</v>
      </c>
      <c r="Y123" s="2">
        <f>IF($H123&gt;K123,MIN($H123-K123,L123-K123)*INDEX('2018_commission_structure-Start'!$A$15:$J$18,MATCH($E123,'2018_commission_structure-Start'!$A$15:$A$18,0),MATCH(Y$1,'2018_commission_structure-Start'!$A$15:$J$15,0)),0)</f>
        <v>0</v>
      </c>
      <c r="Z123" s="2">
        <f>IF(H123&gt;L123,(H123-L123)*INDEX('2018_commission_structure-Start'!$A$21:$I$24,MATCH($E123,'2018_commission_structure-Start'!$A$21:$A$24,0),MATCH(Z$1,'2018_commission_structure-Start'!$A$21:$I$21,0)),0)</f>
        <v>0</v>
      </c>
      <c r="AA123" s="6">
        <f t="shared" si="18"/>
        <v>148626.25</v>
      </c>
      <c r="AB123" s="6">
        <f t="shared" si="19"/>
        <v>228564.25</v>
      </c>
    </row>
    <row r="124" spans="1:28" x14ac:dyDescent="0.3">
      <c r="A124" t="str">
        <f t="shared" si="10"/>
        <v>Prentiss Lockery</v>
      </c>
      <c r="B124">
        <v>9317454674</v>
      </c>
      <c r="C124" t="s">
        <v>250</v>
      </c>
      <c r="D124" t="s">
        <v>251</v>
      </c>
      <c r="E124" t="s">
        <v>7</v>
      </c>
      <c r="F124">
        <v>33116</v>
      </c>
      <c r="G124">
        <f>COUNTIF(deals_closed!D:D,B124)</f>
        <v>15</v>
      </c>
      <c r="H124" s="2">
        <f>SUMIF(deals_closed!D:D,B124,deals_closed!C:C)</f>
        <v>543471</v>
      </c>
      <c r="I124" s="2">
        <f>VLOOKUP(E124,'2018_commission_structure-Start'!$A$22:$I$24,9,FALSE)</f>
        <v>500000</v>
      </c>
      <c r="J124" s="2">
        <f t="shared" si="11"/>
        <v>625000</v>
      </c>
      <c r="K124" s="2">
        <f t="shared" si="12"/>
        <v>750000</v>
      </c>
      <c r="L124" s="2">
        <f t="shared" si="13"/>
        <v>1000000</v>
      </c>
      <c r="M124" s="12">
        <f t="shared" si="14"/>
        <v>1.0869420000000001</v>
      </c>
      <c r="N124" t="str">
        <f t="shared" si="15"/>
        <v>100-125%</v>
      </c>
      <c r="O124" s="6">
        <f>MIN(H124,I124)*INDEX('2018_commission_structure-Start'!$A$21:$I$24,MATCH($E124,'2018_commission_structure-Start'!$A$21:$A$24,0),MATCH(O$1,'2018_commission_structure-Start'!$A$21:$I$21,0))</f>
        <v>50000</v>
      </c>
      <c r="P124" s="2">
        <f>IF(H124&gt;I124,MIN(H124-I124,J124-I124)*INDEX('2018_commission_structure-Start'!$A$21:$I$24,MATCH($E124,'2018_commission_structure-Start'!$A$21:$A$24,0), MATCH(P$1,'2018_commission_structure-Start'!$A$21:$I$21,0)),0)</f>
        <v>6520.65</v>
      </c>
      <c r="Q124" s="2">
        <f>IF($H124&gt;J124,MIN($H124-J124,K124-J124)*INDEX('2018_commission_structure-Start'!$A$21:$I$24,MATCH($E124,'2018_commission_structure-Start'!$A$21:$A$24,0), MATCH(Q$1,'2018_commission_structure-Start'!$A$21:$I$21,0)),0)</f>
        <v>0</v>
      </c>
      <c r="R124" s="2">
        <f>IF($H124&gt;K124,MIN($H124-K124,L124-K124)*INDEX('2018_commission_structure-Start'!$A$21:$I$24,MATCH($E124,'2018_commission_structure-Start'!$A$21:$A$24,0), MATCH(R$1,'2018_commission_structure-Start'!$A$21:$I$21,0)),0)</f>
        <v>0</v>
      </c>
      <c r="S124" s="2">
        <f>IF(H124&gt;L124,(H124-L124)*INDEX('2018_commission_structure-Start'!$A$21:$I$24,MATCH($E124,'2018_commission_structure-Start'!$A$21:$A$24,0),MATCH(S$1,'2018_commission_structure-Start'!$A$21:$I$21,0)),0)</f>
        <v>0</v>
      </c>
      <c r="T124" s="6">
        <f t="shared" si="16"/>
        <v>56520.65</v>
      </c>
      <c r="U124" s="6">
        <f t="shared" si="17"/>
        <v>89636.65</v>
      </c>
      <c r="V124" s="6">
        <f>MIN(H124,I124)*INDEX('2018_commission_structure-Start'!$A$15:$J$18,MATCH($E124,'2018_commission_structure-Start'!$A$15:$A$18,0),MATCH(V$1,'2018_commission_structure-Start'!$A$15:$J$15,0))</f>
        <v>60000</v>
      </c>
      <c r="W124" s="2">
        <f>IF($H124&gt;I124,MIN($H124-I124,J124-I124)*INDEX('2018_commission_structure-Start'!$A$15:$J$18,MATCH($E124,'2018_commission_structure-Start'!$A$15:$A$18,0),MATCH(W$1,'2018_commission_structure-Start'!$A$15:$J$15,0)),0)</f>
        <v>7390.0700000000006</v>
      </c>
      <c r="X124" s="2">
        <f>IF($H124&gt;J124,MIN($H124-J124,K124-J124)*INDEX('2018_commission_structure-Start'!$A$15:$J$18,MATCH($E124,'2018_commission_structure-Start'!$A$15:$A$18,0),MATCH(X$1,'2018_commission_structure-Start'!$A$15:$J$15,0)),0)</f>
        <v>0</v>
      </c>
      <c r="Y124" s="2">
        <f>IF($H124&gt;K124,MIN($H124-K124,L124-K124)*INDEX('2018_commission_structure-Start'!$A$15:$J$18,MATCH($E124,'2018_commission_structure-Start'!$A$15:$A$18,0),MATCH(Y$1,'2018_commission_structure-Start'!$A$15:$J$15,0)),0)</f>
        <v>0</v>
      </c>
      <c r="Z124" s="2">
        <f>IF(H124&gt;L124,(H124-L124)*INDEX('2018_commission_structure-Start'!$A$21:$I$24,MATCH($E124,'2018_commission_structure-Start'!$A$21:$A$24,0),MATCH(Z$1,'2018_commission_structure-Start'!$A$21:$I$21,0)),0)</f>
        <v>0</v>
      </c>
      <c r="AA124" s="6">
        <f t="shared" si="18"/>
        <v>67390.070000000007</v>
      </c>
      <c r="AB124" s="6">
        <f t="shared" si="19"/>
        <v>100506.07</v>
      </c>
    </row>
    <row r="125" spans="1:28" x14ac:dyDescent="0.3">
      <c r="A125" t="str">
        <f t="shared" si="10"/>
        <v>Bobette Advani</v>
      </c>
      <c r="B125">
        <v>5779075530</v>
      </c>
      <c r="C125" t="s">
        <v>252</v>
      </c>
      <c r="D125" t="s">
        <v>253</v>
      </c>
      <c r="E125" t="s">
        <v>7</v>
      </c>
      <c r="F125">
        <v>41802</v>
      </c>
      <c r="G125">
        <f>COUNTIF(deals_closed!D:D,B125)</f>
        <v>25</v>
      </c>
      <c r="H125" s="2">
        <f>SUMIF(deals_closed!D:D,B125,deals_closed!C:C)</f>
        <v>919261</v>
      </c>
      <c r="I125" s="2">
        <f>VLOOKUP(E125,'2018_commission_structure-Start'!$A$22:$I$24,9,FALSE)</f>
        <v>500000</v>
      </c>
      <c r="J125" s="2">
        <f t="shared" si="11"/>
        <v>625000</v>
      </c>
      <c r="K125" s="2">
        <f t="shared" si="12"/>
        <v>750000</v>
      </c>
      <c r="L125" s="2">
        <f t="shared" si="13"/>
        <v>1000000</v>
      </c>
      <c r="M125" s="12">
        <f t="shared" si="14"/>
        <v>1.838522</v>
      </c>
      <c r="N125" t="str">
        <f t="shared" si="15"/>
        <v>150-200%</v>
      </c>
      <c r="O125" s="6">
        <f>MIN(H125,I125)*INDEX('2018_commission_structure-Start'!$A$21:$I$24,MATCH($E125,'2018_commission_structure-Start'!$A$21:$A$24,0),MATCH(O$1,'2018_commission_structure-Start'!$A$21:$I$21,0))</f>
        <v>50000</v>
      </c>
      <c r="P125" s="2">
        <f>IF(H125&gt;I125,MIN(H125-I125,J125-I125)*INDEX('2018_commission_structure-Start'!$A$21:$I$24,MATCH($E125,'2018_commission_structure-Start'!$A$21:$A$24,0), MATCH(P$1,'2018_commission_structure-Start'!$A$21:$I$21,0)),0)</f>
        <v>18750</v>
      </c>
      <c r="Q125" s="2">
        <f>IF($H125&gt;J125,MIN($H125-J125,K125-J125)*INDEX('2018_commission_structure-Start'!$A$21:$I$24,MATCH($E125,'2018_commission_structure-Start'!$A$21:$A$24,0), MATCH(Q$1,'2018_commission_structure-Start'!$A$21:$I$21,0)),0)</f>
        <v>22500</v>
      </c>
      <c r="R125" s="2">
        <f>IF($H125&gt;K125,MIN($H125-K125,L125-K125)*INDEX('2018_commission_structure-Start'!$A$21:$I$24,MATCH($E125,'2018_commission_structure-Start'!$A$21:$A$24,0), MATCH(R$1,'2018_commission_structure-Start'!$A$21:$I$21,0)),0)</f>
        <v>37237.42</v>
      </c>
      <c r="S125" s="2">
        <f>IF(H125&gt;L125,(H125-L125)*INDEX('2018_commission_structure-Start'!$A$21:$I$24,MATCH($E125,'2018_commission_structure-Start'!$A$21:$A$24,0),MATCH(S$1,'2018_commission_structure-Start'!$A$21:$I$21,0)),0)</f>
        <v>0</v>
      </c>
      <c r="T125" s="6">
        <f t="shared" si="16"/>
        <v>128487.42</v>
      </c>
      <c r="U125" s="6">
        <f t="shared" si="17"/>
        <v>170289.41999999998</v>
      </c>
      <c r="V125" s="6">
        <f>MIN(H125,I125)*INDEX('2018_commission_structure-Start'!$A$15:$J$18,MATCH($E125,'2018_commission_structure-Start'!$A$15:$A$18,0),MATCH(V$1,'2018_commission_structure-Start'!$A$15:$J$15,0))</f>
        <v>60000</v>
      </c>
      <c r="W125" s="2">
        <f>IF($H125&gt;I125,MIN($H125-I125,J125-I125)*INDEX('2018_commission_structure-Start'!$A$15:$J$18,MATCH($E125,'2018_commission_structure-Start'!$A$15:$A$18,0),MATCH(W$1,'2018_commission_structure-Start'!$A$15:$J$15,0)),0)</f>
        <v>21250</v>
      </c>
      <c r="X125" s="2">
        <f>IF($H125&gt;J125,MIN($H125-J125,K125-J125)*INDEX('2018_commission_structure-Start'!$A$15:$J$18,MATCH($E125,'2018_commission_structure-Start'!$A$15:$A$18,0),MATCH(X$1,'2018_commission_structure-Start'!$A$15:$J$15,0)),0)</f>
        <v>25000</v>
      </c>
      <c r="Y125" s="2">
        <f>IF($H125&gt;K125,MIN($H125-K125,L125-K125)*INDEX('2018_commission_structure-Start'!$A$15:$J$18,MATCH($E125,'2018_commission_structure-Start'!$A$15:$A$18,0),MATCH(Y$1,'2018_commission_structure-Start'!$A$15:$J$15,0)),0)</f>
        <v>37237.42</v>
      </c>
      <c r="Z125" s="2">
        <f>IF(H125&gt;L125,(H125-L125)*INDEX('2018_commission_structure-Start'!$A$21:$I$24,MATCH($E125,'2018_commission_structure-Start'!$A$21:$A$24,0),MATCH(Z$1,'2018_commission_structure-Start'!$A$21:$I$21,0)),0)</f>
        <v>0</v>
      </c>
      <c r="AA125" s="6">
        <f t="shared" si="18"/>
        <v>143487.41999999998</v>
      </c>
      <c r="AB125" s="6">
        <f t="shared" si="19"/>
        <v>185289.41999999998</v>
      </c>
    </row>
    <row r="126" spans="1:28" x14ac:dyDescent="0.3">
      <c r="A126" t="str">
        <f t="shared" si="10"/>
        <v>Gradey Frazier</v>
      </c>
      <c r="B126">
        <v>4472356473</v>
      </c>
      <c r="C126" t="s">
        <v>254</v>
      </c>
      <c r="D126" t="s">
        <v>255</v>
      </c>
      <c r="E126" t="s">
        <v>10</v>
      </c>
      <c r="F126">
        <v>79672</v>
      </c>
      <c r="G126">
        <f>COUNTIF(deals_closed!D:D,B126)</f>
        <v>17</v>
      </c>
      <c r="H126" s="2">
        <f>SUMIF(deals_closed!D:D,B126,deals_closed!C:C)</f>
        <v>609192</v>
      </c>
      <c r="I126" s="2">
        <f>VLOOKUP(E126,'2018_commission_structure-Start'!$A$22:$I$24,9,FALSE)</f>
        <v>750000</v>
      </c>
      <c r="J126" s="2">
        <f t="shared" si="11"/>
        <v>937500</v>
      </c>
      <c r="K126" s="2">
        <f t="shared" si="12"/>
        <v>1125000</v>
      </c>
      <c r="L126" s="2">
        <f t="shared" si="13"/>
        <v>1500000</v>
      </c>
      <c r="M126" s="12">
        <f t="shared" si="14"/>
        <v>0.81225599999999998</v>
      </c>
      <c r="N126" t="str">
        <f t="shared" si="15"/>
        <v>0-100%</v>
      </c>
      <c r="O126" s="6">
        <f>MIN(H126,I126)*INDEX('2018_commission_structure-Start'!$A$21:$I$24,MATCH($E126,'2018_commission_structure-Start'!$A$21:$A$24,0),MATCH(O$1,'2018_commission_structure-Start'!$A$21:$I$21,0))</f>
        <v>91378.8</v>
      </c>
      <c r="P126" s="2">
        <f>IF(H126&gt;I126,MIN(H126-I126,J126-I126)*INDEX('2018_commission_structure-Start'!$A$21:$I$24,MATCH($E126,'2018_commission_structure-Start'!$A$21:$A$24,0), MATCH(P$1,'2018_commission_structure-Start'!$A$21:$I$21,0)),0)</f>
        <v>0</v>
      </c>
      <c r="Q126" s="2">
        <f>IF($H126&gt;J126,MIN($H126-J126,K126-J126)*INDEX('2018_commission_structure-Start'!$A$21:$I$24,MATCH($E126,'2018_commission_structure-Start'!$A$21:$A$24,0), MATCH(Q$1,'2018_commission_structure-Start'!$A$21:$I$21,0)),0)</f>
        <v>0</v>
      </c>
      <c r="R126" s="2">
        <f>IF($H126&gt;K126,MIN($H126-K126,L126-K126)*INDEX('2018_commission_structure-Start'!$A$21:$I$24,MATCH($E126,'2018_commission_structure-Start'!$A$21:$A$24,0), MATCH(R$1,'2018_commission_structure-Start'!$A$21:$I$21,0)),0)</f>
        <v>0</v>
      </c>
      <c r="S126" s="2">
        <f>IF(H126&gt;L126,(H126-L126)*INDEX('2018_commission_structure-Start'!$A$21:$I$24,MATCH($E126,'2018_commission_structure-Start'!$A$21:$A$24,0),MATCH(S$1,'2018_commission_structure-Start'!$A$21:$I$21,0)),0)</f>
        <v>0</v>
      </c>
      <c r="T126" s="6">
        <f t="shared" si="16"/>
        <v>91378.8</v>
      </c>
      <c r="U126" s="6">
        <f t="shared" si="17"/>
        <v>171050.8</v>
      </c>
      <c r="V126" s="6">
        <f>MIN(H126,I126)*INDEX('2018_commission_structure-Start'!$A$15:$J$18,MATCH($E126,'2018_commission_structure-Start'!$A$15:$A$18,0),MATCH(V$1,'2018_commission_structure-Start'!$A$15:$J$15,0))</f>
        <v>91378.8</v>
      </c>
      <c r="W126" s="2">
        <f>IF($H126&gt;I126,MIN($H126-I126,J126-I126)*INDEX('2018_commission_structure-Start'!$A$15:$J$18,MATCH($E126,'2018_commission_structure-Start'!$A$15:$A$18,0),MATCH(W$1,'2018_commission_structure-Start'!$A$15:$J$15,0)),0)</f>
        <v>0</v>
      </c>
      <c r="X126" s="2">
        <f>IF($H126&gt;J126,MIN($H126-J126,K126-J126)*INDEX('2018_commission_structure-Start'!$A$15:$J$18,MATCH($E126,'2018_commission_structure-Start'!$A$15:$A$18,0),MATCH(X$1,'2018_commission_structure-Start'!$A$15:$J$15,0)),0)</f>
        <v>0</v>
      </c>
      <c r="Y126" s="2">
        <f>IF($H126&gt;K126,MIN($H126-K126,L126-K126)*INDEX('2018_commission_structure-Start'!$A$15:$J$18,MATCH($E126,'2018_commission_structure-Start'!$A$15:$A$18,0),MATCH(Y$1,'2018_commission_structure-Start'!$A$15:$J$15,0)),0)</f>
        <v>0</v>
      </c>
      <c r="Z126" s="2">
        <f>IF(H126&gt;L126,(H126-L126)*INDEX('2018_commission_structure-Start'!$A$21:$I$24,MATCH($E126,'2018_commission_structure-Start'!$A$21:$A$24,0),MATCH(Z$1,'2018_commission_structure-Start'!$A$21:$I$21,0)),0)</f>
        <v>0</v>
      </c>
      <c r="AA126" s="6">
        <f t="shared" si="18"/>
        <v>91378.8</v>
      </c>
      <c r="AB126" s="6">
        <f t="shared" si="19"/>
        <v>171050.8</v>
      </c>
    </row>
    <row r="127" spans="1:28" x14ac:dyDescent="0.3">
      <c r="A127" t="str">
        <f t="shared" si="10"/>
        <v>Marty Denson</v>
      </c>
      <c r="B127">
        <v>9963057691</v>
      </c>
      <c r="C127" t="s">
        <v>256</v>
      </c>
      <c r="D127" t="s">
        <v>257</v>
      </c>
      <c r="E127" t="s">
        <v>29</v>
      </c>
      <c r="F127">
        <v>64506</v>
      </c>
      <c r="G127">
        <f>COUNTIF(deals_closed!D:D,B127)</f>
        <v>17</v>
      </c>
      <c r="H127" s="2">
        <f>SUMIF(deals_closed!D:D,B127,deals_closed!C:C)</f>
        <v>637475</v>
      </c>
      <c r="I127" s="2">
        <f>VLOOKUP(E127,'2018_commission_structure-Start'!$A$22:$I$24,9,FALSE)</f>
        <v>600000</v>
      </c>
      <c r="J127" s="2">
        <f t="shared" si="11"/>
        <v>750000</v>
      </c>
      <c r="K127" s="2">
        <f t="shared" si="12"/>
        <v>900000</v>
      </c>
      <c r="L127" s="2">
        <f t="shared" si="13"/>
        <v>1200000</v>
      </c>
      <c r="M127" s="12">
        <f t="shared" si="14"/>
        <v>1.0624583333333333</v>
      </c>
      <c r="N127" t="str">
        <f t="shared" si="15"/>
        <v>100-125%</v>
      </c>
      <c r="O127" s="6">
        <f>MIN(H127,I127)*INDEX('2018_commission_structure-Start'!$A$21:$I$24,MATCH($E127,'2018_commission_structure-Start'!$A$21:$A$24,0),MATCH(O$1,'2018_commission_structure-Start'!$A$21:$I$21,0))</f>
        <v>78000</v>
      </c>
      <c r="P127" s="2">
        <f>IF(H127&gt;I127,MIN(H127-I127,J127-I127)*INDEX('2018_commission_structure-Start'!$A$21:$I$24,MATCH($E127,'2018_commission_structure-Start'!$A$21:$A$24,0), MATCH(P$1,'2018_commission_structure-Start'!$A$21:$I$21,0)),0)</f>
        <v>6370.7500000000009</v>
      </c>
      <c r="Q127" s="2">
        <f>IF($H127&gt;J127,MIN($H127-J127,K127-J127)*INDEX('2018_commission_structure-Start'!$A$21:$I$24,MATCH($E127,'2018_commission_structure-Start'!$A$21:$A$24,0), MATCH(Q$1,'2018_commission_structure-Start'!$A$21:$I$21,0)),0)</f>
        <v>0</v>
      </c>
      <c r="R127" s="2">
        <f>IF($H127&gt;K127,MIN($H127-K127,L127-K127)*INDEX('2018_commission_structure-Start'!$A$21:$I$24,MATCH($E127,'2018_commission_structure-Start'!$A$21:$A$24,0), MATCH(R$1,'2018_commission_structure-Start'!$A$21:$I$21,0)),0)</f>
        <v>0</v>
      </c>
      <c r="S127" s="2">
        <f>IF(H127&gt;L127,(H127-L127)*INDEX('2018_commission_structure-Start'!$A$21:$I$24,MATCH($E127,'2018_commission_structure-Start'!$A$21:$A$24,0),MATCH(S$1,'2018_commission_structure-Start'!$A$21:$I$21,0)),0)</f>
        <v>0</v>
      </c>
      <c r="T127" s="6">
        <f t="shared" si="16"/>
        <v>84370.75</v>
      </c>
      <c r="U127" s="6">
        <f t="shared" si="17"/>
        <v>148876.75</v>
      </c>
      <c r="V127" s="6">
        <f>MIN(H127,I127)*INDEX('2018_commission_structure-Start'!$A$15:$J$18,MATCH($E127,'2018_commission_structure-Start'!$A$15:$A$18,0),MATCH(V$1,'2018_commission_structure-Start'!$A$15:$J$15,0))</f>
        <v>90000</v>
      </c>
      <c r="W127" s="2">
        <f>IF($H127&gt;I127,MIN($H127-I127,J127-I127)*INDEX('2018_commission_structure-Start'!$A$15:$J$18,MATCH($E127,'2018_commission_structure-Start'!$A$15:$A$18,0),MATCH(W$1,'2018_commission_structure-Start'!$A$15:$J$15,0)),0)</f>
        <v>6745.5</v>
      </c>
      <c r="X127" s="2">
        <f>IF($H127&gt;J127,MIN($H127-J127,K127-J127)*INDEX('2018_commission_structure-Start'!$A$15:$J$18,MATCH($E127,'2018_commission_structure-Start'!$A$15:$A$18,0),MATCH(X$1,'2018_commission_structure-Start'!$A$15:$J$15,0)),0)</f>
        <v>0</v>
      </c>
      <c r="Y127" s="2">
        <f>IF($H127&gt;K127,MIN($H127-K127,L127-K127)*INDEX('2018_commission_structure-Start'!$A$15:$J$18,MATCH($E127,'2018_commission_structure-Start'!$A$15:$A$18,0),MATCH(Y$1,'2018_commission_structure-Start'!$A$15:$J$15,0)),0)</f>
        <v>0</v>
      </c>
      <c r="Z127" s="2">
        <f>IF(H127&gt;L127,(H127-L127)*INDEX('2018_commission_structure-Start'!$A$21:$I$24,MATCH($E127,'2018_commission_structure-Start'!$A$21:$A$24,0),MATCH(Z$1,'2018_commission_structure-Start'!$A$21:$I$21,0)),0)</f>
        <v>0</v>
      </c>
      <c r="AA127" s="6">
        <f t="shared" si="18"/>
        <v>96745.5</v>
      </c>
      <c r="AB127" s="6">
        <f t="shared" si="19"/>
        <v>161251.5</v>
      </c>
    </row>
    <row r="128" spans="1:28" x14ac:dyDescent="0.3">
      <c r="A128" t="str">
        <f t="shared" si="10"/>
        <v>Lucita Edington</v>
      </c>
      <c r="B128">
        <v>6041314951</v>
      </c>
      <c r="C128" t="s">
        <v>258</v>
      </c>
      <c r="D128" t="s">
        <v>259</v>
      </c>
      <c r="E128" t="s">
        <v>29</v>
      </c>
      <c r="F128">
        <v>76999</v>
      </c>
      <c r="G128">
        <f>COUNTIF(deals_closed!D:D,B128)</f>
        <v>23</v>
      </c>
      <c r="H128" s="2">
        <f>SUMIF(deals_closed!D:D,B128,deals_closed!C:C)</f>
        <v>876325</v>
      </c>
      <c r="I128" s="2">
        <f>VLOOKUP(E128,'2018_commission_structure-Start'!$A$22:$I$24,9,FALSE)</f>
        <v>600000</v>
      </c>
      <c r="J128" s="2">
        <f t="shared" si="11"/>
        <v>750000</v>
      </c>
      <c r="K128" s="2">
        <f t="shared" si="12"/>
        <v>900000</v>
      </c>
      <c r="L128" s="2">
        <f t="shared" si="13"/>
        <v>1200000</v>
      </c>
      <c r="M128" s="12">
        <f t="shared" si="14"/>
        <v>1.4605416666666666</v>
      </c>
      <c r="N128" t="str">
        <f t="shared" si="15"/>
        <v>125-150%</v>
      </c>
      <c r="O128" s="6">
        <f>MIN(H128,I128)*INDEX('2018_commission_structure-Start'!$A$21:$I$24,MATCH($E128,'2018_commission_structure-Start'!$A$21:$A$24,0),MATCH(O$1,'2018_commission_structure-Start'!$A$21:$I$21,0))</f>
        <v>78000</v>
      </c>
      <c r="P128" s="2">
        <f>IF(H128&gt;I128,MIN(H128-I128,J128-I128)*INDEX('2018_commission_structure-Start'!$A$21:$I$24,MATCH($E128,'2018_commission_structure-Start'!$A$21:$A$24,0), MATCH(P$1,'2018_commission_structure-Start'!$A$21:$I$21,0)),0)</f>
        <v>25500.000000000004</v>
      </c>
      <c r="Q128" s="2">
        <f>IF($H128&gt;J128,MIN($H128-J128,K128-J128)*INDEX('2018_commission_structure-Start'!$A$21:$I$24,MATCH($E128,'2018_commission_structure-Start'!$A$21:$A$24,0), MATCH(Q$1,'2018_commission_structure-Start'!$A$21:$I$21,0)),0)</f>
        <v>26528.25</v>
      </c>
      <c r="R128" s="2">
        <f>IF($H128&gt;K128,MIN($H128-K128,L128-K128)*INDEX('2018_commission_structure-Start'!$A$21:$I$24,MATCH($E128,'2018_commission_structure-Start'!$A$21:$A$24,0), MATCH(R$1,'2018_commission_structure-Start'!$A$21:$I$21,0)),0)</f>
        <v>0</v>
      </c>
      <c r="S128" s="2">
        <f>IF(H128&gt;L128,(H128-L128)*INDEX('2018_commission_structure-Start'!$A$21:$I$24,MATCH($E128,'2018_commission_structure-Start'!$A$21:$A$24,0),MATCH(S$1,'2018_commission_structure-Start'!$A$21:$I$21,0)),0)</f>
        <v>0</v>
      </c>
      <c r="T128" s="6">
        <f t="shared" si="16"/>
        <v>130028.25</v>
      </c>
      <c r="U128" s="6">
        <f t="shared" si="17"/>
        <v>207027.25</v>
      </c>
      <c r="V128" s="6">
        <f>MIN(H128,I128)*INDEX('2018_commission_structure-Start'!$A$15:$J$18,MATCH($E128,'2018_commission_structure-Start'!$A$15:$A$18,0),MATCH(V$1,'2018_commission_structure-Start'!$A$15:$J$15,0))</f>
        <v>90000</v>
      </c>
      <c r="W128" s="2">
        <f>IF($H128&gt;I128,MIN($H128-I128,J128-I128)*INDEX('2018_commission_structure-Start'!$A$15:$J$18,MATCH($E128,'2018_commission_structure-Start'!$A$15:$A$18,0),MATCH(W$1,'2018_commission_structure-Start'!$A$15:$J$15,0)),0)</f>
        <v>27000</v>
      </c>
      <c r="X128" s="2">
        <f>IF($H128&gt;J128,MIN($H128-J128,K128-J128)*INDEX('2018_commission_structure-Start'!$A$15:$J$18,MATCH($E128,'2018_commission_structure-Start'!$A$15:$A$18,0),MATCH(X$1,'2018_commission_structure-Start'!$A$15:$J$15,0)),0)</f>
        <v>31581.25</v>
      </c>
      <c r="Y128" s="2">
        <f>IF($H128&gt;K128,MIN($H128-K128,L128-K128)*INDEX('2018_commission_structure-Start'!$A$15:$J$18,MATCH($E128,'2018_commission_structure-Start'!$A$15:$A$18,0),MATCH(Y$1,'2018_commission_structure-Start'!$A$15:$J$15,0)),0)</f>
        <v>0</v>
      </c>
      <c r="Z128" s="2">
        <f>IF(H128&gt;L128,(H128-L128)*INDEX('2018_commission_structure-Start'!$A$21:$I$24,MATCH($E128,'2018_commission_structure-Start'!$A$21:$A$24,0),MATCH(Z$1,'2018_commission_structure-Start'!$A$21:$I$21,0)),0)</f>
        <v>0</v>
      </c>
      <c r="AA128" s="6">
        <f t="shared" si="18"/>
        <v>148581.25</v>
      </c>
      <c r="AB128" s="6">
        <f t="shared" si="19"/>
        <v>225580.25</v>
      </c>
    </row>
    <row r="129" spans="1:28" x14ac:dyDescent="0.3">
      <c r="A129" t="str">
        <f t="shared" si="10"/>
        <v>Klement Garrison</v>
      </c>
      <c r="B129">
        <v>228985188</v>
      </c>
      <c r="C129" t="s">
        <v>260</v>
      </c>
      <c r="D129" t="s">
        <v>261</v>
      </c>
      <c r="E129" t="s">
        <v>29</v>
      </c>
      <c r="F129">
        <v>57755</v>
      </c>
      <c r="G129">
        <f>COUNTIF(deals_closed!D:D,B129)</f>
        <v>25</v>
      </c>
      <c r="H129" s="2">
        <f>SUMIF(deals_closed!D:D,B129,deals_closed!C:C)</f>
        <v>944716</v>
      </c>
      <c r="I129" s="2">
        <f>VLOOKUP(E129,'2018_commission_structure-Start'!$A$22:$I$24,9,FALSE)</f>
        <v>600000</v>
      </c>
      <c r="J129" s="2">
        <f t="shared" si="11"/>
        <v>750000</v>
      </c>
      <c r="K129" s="2">
        <f t="shared" si="12"/>
        <v>900000</v>
      </c>
      <c r="L129" s="2">
        <f t="shared" si="13"/>
        <v>1200000</v>
      </c>
      <c r="M129" s="12">
        <f t="shared" si="14"/>
        <v>1.5745266666666666</v>
      </c>
      <c r="N129" t="str">
        <f t="shared" si="15"/>
        <v>150-200%</v>
      </c>
      <c r="O129" s="6">
        <f>MIN(H129,I129)*INDEX('2018_commission_structure-Start'!$A$21:$I$24,MATCH($E129,'2018_commission_structure-Start'!$A$21:$A$24,0),MATCH(O$1,'2018_commission_structure-Start'!$A$21:$I$21,0))</f>
        <v>78000</v>
      </c>
      <c r="P129" s="2">
        <f>IF(H129&gt;I129,MIN(H129-I129,J129-I129)*INDEX('2018_commission_structure-Start'!$A$21:$I$24,MATCH($E129,'2018_commission_structure-Start'!$A$21:$A$24,0), MATCH(P$1,'2018_commission_structure-Start'!$A$21:$I$21,0)),0)</f>
        <v>25500.000000000004</v>
      </c>
      <c r="Q129" s="2">
        <f>IF($H129&gt;J129,MIN($H129-J129,K129-J129)*INDEX('2018_commission_structure-Start'!$A$21:$I$24,MATCH($E129,'2018_commission_structure-Start'!$A$21:$A$24,0), MATCH(Q$1,'2018_commission_structure-Start'!$A$21:$I$21,0)),0)</f>
        <v>31500</v>
      </c>
      <c r="R129" s="2">
        <f>IF($H129&gt;K129,MIN($H129-K129,L129-K129)*INDEX('2018_commission_structure-Start'!$A$21:$I$24,MATCH($E129,'2018_commission_structure-Start'!$A$21:$A$24,0), MATCH(R$1,'2018_commission_structure-Start'!$A$21:$I$21,0)),0)</f>
        <v>11626.16</v>
      </c>
      <c r="S129" s="2">
        <f>IF(H129&gt;L129,(H129-L129)*INDEX('2018_commission_structure-Start'!$A$21:$I$24,MATCH($E129,'2018_commission_structure-Start'!$A$21:$A$24,0),MATCH(S$1,'2018_commission_structure-Start'!$A$21:$I$21,0)),0)</f>
        <v>0</v>
      </c>
      <c r="T129" s="6">
        <f t="shared" si="16"/>
        <v>146626.16</v>
      </c>
      <c r="U129" s="6">
        <f t="shared" si="17"/>
        <v>204381.16</v>
      </c>
      <c r="V129" s="6">
        <f>MIN(H129,I129)*INDEX('2018_commission_structure-Start'!$A$15:$J$18,MATCH($E129,'2018_commission_structure-Start'!$A$15:$A$18,0),MATCH(V$1,'2018_commission_structure-Start'!$A$15:$J$15,0))</f>
        <v>90000</v>
      </c>
      <c r="W129" s="2">
        <f>IF($H129&gt;I129,MIN($H129-I129,J129-I129)*INDEX('2018_commission_structure-Start'!$A$15:$J$18,MATCH($E129,'2018_commission_structure-Start'!$A$15:$A$18,0),MATCH(W$1,'2018_commission_structure-Start'!$A$15:$J$15,0)),0)</f>
        <v>27000</v>
      </c>
      <c r="X129" s="2">
        <f>IF($H129&gt;J129,MIN($H129-J129,K129-J129)*INDEX('2018_commission_structure-Start'!$A$15:$J$18,MATCH($E129,'2018_commission_structure-Start'!$A$15:$A$18,0),MATCH(X$1,'2018_commission_structure-Start'!$A$15:$J$15,0)),0)</f>
        <v>37500</v>
      </c>
      <c r="Y129" s="2">
        <f>IF($H129&gt;K129,MIN($H129-K129,L129-K129)*INDEX('2018_commission_structure-Start'!$A$15:$J$18,MATCH($E129,'2018_commission_structure-Start'!$A$15:$A$18,0),MATCH(Y$1,'2018_commission_structure-Start'!$A$15:$J$15,0)),0)</f>
        <v>13414.8</v>
      </c>
      <c r="Z129" s="2">
        <f>IF(H129&gt;L129,(H129-L129)*INDEX('2018_commission_structure-Start'!$A$21:$I$24,MATCH($E129,'2018_commission_structure-Start'!$A$21:$A$24,0),MATCH(Z$1,'2018_commission_structure-Start'!$A$21:$I$21,0)),0)</f>
        <v>0</v>
      </c>
      <c r="AA129" s="6">
        <f t="shared" si="18"/>
        <v>167914.8</v>
      </c>
      <c r="AB129" s="6">
        <f t="shared" si="19"/>
        <v>225669.8</v>
      </c>
    </row>
    <row r="130" spans="1:28" x14ac:dyDescent="0.3">
      <c r="A130" t="str">
        <f t="shared" ref="A130:A193" si="20">C130&amp;" "&amp;D130</f>
        <v>Helen Delwater</v>
      </c>
      <c r="B130">
        <v>4445486779</v>
      </c>
      <c r="C130" t="s">
        <v>262</v>
      </c>
      <c r="D130" t="s">
        <v>263</v>
      </c>
      <c r="E130" t="s">
        <v>10</v>
      </c>
      <c r="F130">
        <v>104472</v>
      </c>
      <c r="G130">
        <f>COUNTIF(deals_closed!D:D,B130)</f>
        <v>19</v>
      </c>
      <c r="H130" s="2">
        <f>SUMIF(deals_closed!D:D,B130,deals_closed!C:C)</f>
        <v>638646</v>
      </c>
      <c r="I130" s="2">
        <f>VLOOKUP(E130,'2018_commission_structure-Start'!$A$22:$I$24,9,FALSE)</f>
        <v>750000</v>
      </c>
      <c r="J130" s="2">
        <f t="shared" si="11"/>
        <v>937500</v>
      </c>
      <c r="K130" s="2">
        <f t="shared" si="12"/>
        <v>1125000</v>
      </c>
      <c r="L130" s="2">
        <f t="shared" si="13"/>
        <v>1500000</v>
      </c>
      <c r="M130" s="12">
        <f t="shared" si="14"/>
        <v>0.85152799999999995</v>
      </c>
      <c r="N130" t="str">
        <f t="shared" si="15"/>
        <v>0-100%</v>
      </c>
      <c r="O130" s="6">
        <f>MIN(H130,I130)*INDEX('2018_commission_structure-Start'!$A$21:$I$24,MATCH($E130,'2018_commission_structure-Start'!$A$21:$A$24,0),MATCH(O$1,'2018_commission_structure-Start'!$A$21:$I$21,0))</f>
        <v>95796.9</v>
      </c>
      <c r="P130" s="2">
        <f>IF(H130&gt;I130,MIN(H130-I130,J130-I130)*INDEX('2018_commission_structure-Start'!$A$21:$I$24,MATCH($E130,'2018_commission_structure-Start'!$A$21:$A$24,0), MATCH(P$1,'2018_commission_structure-Start'!$A$21:$I$21,0)),0)</f>
        <v>0</v>
      </c>
      <c r="Q130" s="2">
        <f>IF($H130&gt;J130,MIN($H130-J130,K130-J130)*INDEX('2018_commission_structure-Start'!$A$21:$I$24,MATCH($E130,'2018_commission_structure-Start'!$A$21:$A$24,0), MATCH(Q$1,'2018_commission_structure-Start'!$A$21:$I$21,0)),0)</f>
        <v>0</v>
      </c>
      <c r="R130" s="2">
        <f>IF($H130&gt;K130,MIN($H130-K130,L130-K130)*INDEX('2018_commission_structure-Start'!$A$21:$I$24,MATCH($E130,'2018_commission_structure-Start'!$A$21:$A$24,0), MATCH(R$1,'2018_commission_structure-Start'!$A$21:$I$21,0)),0)</f>
        <v>0</v>
      </c>
      <c r="S130" s="2">
        <f>IF(H130&gt;L130,(H130-L130)*INDEX('2018_commission_structure-Start'!$A$21:$I$24,MATCH($E130,'2018_commission_structure-Start'!$A$21:$A$24,0),MATCH(S$1,'2018_commission_structure-Start'!$A$21:$I$21,0)),0)</f>
        <v>0</v>
      </c>
      <c r="T130" s="6">
        <f t="shared" si="16"/>
        <v>95796.9</v>
      </c>
      <c r="U130" s="6">
        <f t="shared" si="17"/>
        <v>200268.9</v>
      </c>
      <c r="V130" s="6">
        <f>MIN(H130,I130)*INDEX('2018_commission_structure-Start'!$A$15:$J$18,MATCH($E130,'2018_commission_structure-Start'!$A$15:$A$18,0),MATCH(V$1,'2018_commission_structure-Start'!$A$15:$J$15,0))</f>
        <v>95796.9</v>
      </c>
      <c r="W130" s="2">
        <f>IF($H130&gt;I130,MIN($H130-I130,J130-I130)*INDEX('2018_commission_structure-Start'!$A$15:$J$18,MATCH($E130,'2018_commission_structure-Start'!$A$15:$A$18,0),MATCH(W$1,'2018_commission_structure-Start'!$A$15:$J$15,0)),0)</f>
        <v>0</v>
      </c>
      <c r="X130" s="2">
        <f>IF($H130&gt;J130,MIN($H130-J130,K130-J130)*INDEX('2018_commission_structure-Start'!$A$15:$J$18,MATCH($E130,'2018_commission_structure-Start'!$A$15:$A$18,0),MATCH(X$1,'2018_commission_structure-Start'!$A$15:$J$15,0)),0)</f>
        <v>0</v>
      </c>
      <c r="Y130" s="2">
        <f>IF($H130&gt;K130,MIN($H130-K130,L130-K130)*INDEX('2018_commission_structure-Start'!$A$15:$J$18,MATCH($E130,'2018_commission_structure-Start'!$A$15:$A$18,0),MATCH(Y$1,'2018_commission_structure-Start'!$A$15:$J$15,0)),0)</f>
        <v>0</v>
      </c>
      <c r="Z130" s="2">
        <f>IF(H130&gt;L130,(H130-L130)*INDEX('2018_commission_structure-Start'!$A$21:$I$24,MATCH($E130,'2018_commission_structure-Start'!$A$21:$A$24,0),MATCH(Z$1,'2018_commission_structure-Start'!$A$21:$I$21,0)),0)</f>
        <v>0</v>
      </c>
      <c r="AA130" s="6">
        <f t="shared" si="18"/>
        <v>95796.9</v>
      </c>
      <c r="AB130" s="6">
        <f t="shared" si="19"/>
        <v>200268.9</v>
      </c>
    </row>
    <row r="131" spans="1:28" x14ac:dyDescent="0.3">
      <c r="A131" t="str">
        <f t="shared" si="20"/>
        <v>Caroline Glidden</v>
      </c>
      <c r="B131">
        <v>6279928705</v>
      </c>
      <c r="C131" t="s">
        <v>264</v>
      </c>
      <c r="D131" t="s">
        <v>265</v>
      </c>
      <c r="E131" t="s">
        <v>29</v>
      </c>
      <c r="F131">
        <v>79834</v>
      </c>
      <c r="G131">
        <f>COUNTIF(deals_closed!D:D,B131)</f>
        <v>31</v>
      </c>
      <c r="H131" s="2">
        <f>SUMIF(deals_closed!D:D,B131,deals_closed!C:C)</f>
        <v>1128878</v>
      </c>
      <c r="I131" s="2">
        <f>VLOOKUP(E131,'2018_commission_structure-Start'!$A$22:$I$24,9,FALSE)</f>
        <v>600000</v>
      </c>
      <c r="J131" s="2">
        <f t="shared" ref="J131:J194" si="21">I131*1.25</f>
        <v>750000</v>
      </c>
      <c r="K131" s="2">
        <f t="shared" ref="K131:K194" si="22">I131*1.5</f>
        <v>900000</v>
      </c>
      <c r="L131" s="2">
        <f t="shared" ref="L131:L194" si="23">I131*2</f>
        <v>1200000</v>
      </c>
      <c r="M131" s="12">
        <f t="shared" ref="M131:M194" si="24">H131/I131</f>
        <v>1.8814633333333333</v>
      </c>
      <c r="N131" t="str">
        <f t="shared" ref="N131:N194" si="25">IF(M131&lt;=1, "0-100%", IF(M131&lt;=1.25, "100-125%", IF(M131&lt;=1.5, "125-150%", IF(M131&lt;=2, "150-200%", "&gt;200%"))))</f>
        <v>150-200%</v>
      </c>
      <c r="O131" s="6">
        <f>MIN(H131,I131)*INDEX('2018_commission_structure-Start'!$A$21:$I$24,MATCH($E131,'2018_commission_structure-Start'!$A$21:$A$24,0),MATCH(O$1,'2018_commission_structure-Start'!$A$21:$I$21,0))</f>
        <v>78000</v>
      </c>
      <c r="P131" s="2">
        <f>IF(H131&gt;I131,MIN(H131-I131,J131-I131)*INDEX('2018_commission_structure-Start'!$A$21:$I$24,MATCH($E131,'2018_commission_structure-Start'!$A$21:$A$24,0), MATCH(P$1,'2018_commission_structure-Start'!$A$21:$I$21,0)),0)</f>
        <v>25500.000000000004</v>
      </c>
      <c r="Q131" s="2">
        <f>IF($H131&gt;J131,MIN($H131-J131,K131-J131)*INDEX('2018_commission_structure-Start'!$A$21:$I$24,MATCH($E131,'2018_commission_structure-Start'!$A$21:$A$24,0), MATCH(Q$1,'2018_commission_structure-Start'!$A$21:$I$21,0)),0)</f>
        <v>31500</v>
      </c>
      <c r="R131" s="2">
        <f>IF($H131&gt;K131,MIN($H131-K131,L131-K131)*INDEX('2018_commission_structure-Start'!$A$21:$I$24,MATCH($E131,'2018_commission_structure-Start'!$A$21:$A$24,0), MATCH(R$1,'2018_commission_structure-Start'!$A$21:$I$21,0)),0)</f>
        <v>59508.28</v>
      </c>
      <c r="S131" s="2">
        <f>IF(H131&gt;L131,(H131-L131)*INDEX('2018_commission_structure-Start'!$A$21:$I$24,MATCH($E131,'2018_commission_structure-Start'!$A$21:$A$24,0),MATCH(S$1,'2018_commission_structure-Start'!$A$21:$I$21,0)),0)</f>
        <v>0</v>
      </c>
      <c r="T131" s="6">
        <f t="shared" ref="T131:T194" si="26">SUM(O131:S131)</f>
        <v>194508.28</v>
      </c>
      <c r="U131" s="6">
        <f t="shared" ref="U131:U194" si="27">T131+F131</f>
        <v>274342.28000000003</v>
      </c>
      <c r="V131" s="6">
        <f>MIN(H131,I131)*INDEX('2018_commission_structure-Start'!$A$15:$J$18,MATCH($E131,'2018_commission_structure-Start'!$A$15:$A$18,0),MATCH(V$1,'2018_commission_structure-Start'!$A$15:$J$15,0))</f>
        <v>90000</v>
      </c>
      <c r="W131" s="2">
        <f>IF($H131&gt;I131,MIN($H131-I131,J131-I131)*INDEX('2018_commission_structure-Start'!$A$15:$J$18,MATCH($E131,'2018_commission_structure-Start'!$A$15:$A$18,0),MATCH(W$1,'2018_commission_structure-Start'!$A$15:$J$15,0)),0)</f>
        <v>27000</v>
      </c>
      <c r="X131" s="2">
        <f>IF($H131&gt;J131,MIN($H131-J131,K131-J131)*INDEX('2018_commission_structure-Start'!$A$15:$J$18,MATCH($E131,'2018_commission_structure-Start'!$A$15:$A$18,0),MATCH(X$1,'2018_commission_structure-Start'!$A$15:$J$15,0)),0)</f>
        <v>37500</v>
      </c>
      <c r="Y131" s="2">
        <f>IF($H131&gt;K131,MIN($H131-K131,L131-K131)*INDEX('2018_commission_structure-Start'!$A$15:$J$18,MATCH($E131,'2018_commission_structure-Start'!$A$15:$A$18,0),MATCH(Y$1,'2018_commission_structure-Start'!$A$15:$J$15,0)),0)</f>
        <v>68663.399999999994</v>
      </c>
      <c r="Z131" s="2">
        <f>IF(H131&gt;L131,(H131-L131)*INDEX('2018_commission_structure-Start'!$A$21:$I$24,MATCH($E131,'2018_commission_structure-Start'!$A$21:$A$24,0),MATCH(Z$1,'2018_commission_structure-Start'!$A$21:$I$21,0)),0)</f>
        <v>0</v>
      </c>
      <c r="AA131" s="6">
        <f t="shared" ref="AA131:AA194" si="28">SUM(V131:Z131)</f>
        <v>223163.4</v>
      </c>
      <c r="AB131" s="6">
        <f t="shared" ref="AB131:AB194" si="29">AA131+F131</f>
        <v>302997.40000000002</v>
      </c>
    </row>
    <row r="132" spans="1:28" x14ac:dyDescent="0.3">
      <c r="A132" t="str">
        <f t="shared" si="20"/>
        <v>Augustine Layne</v>
      </c>
      <c r="B132">
        <v>4499766028</v>
      </c>
      <c r="C132" t="s">
        <v>266</v>
      </c>
      <c r="D132" t="s">
        <v>267</v>
      </c>
      <c r="E132" t="s">
        <v>7</v>
      </c>
      <c r="F132">
        <v>53063</v>
      </c>
      <c r="G132">
        <f>COUNTIF(deals_closed!D:D,B132)</f>
        <v>17</v>
      </c>
      <c r="H132" s="2">
        <f>SUMIF(deals_closed!D:D,B132,deals_closed!C:C)</f>
        <v>613556</v>
      </c>
      <c r="I132" s="2">
        <f>VLOOKUP(E132,'2018_commission_structure-Start'!$A$22:$I$24,9,FALSE)</f>
        <v>500000</v>
      </c>
      <c r="J132" s="2">
        <f t="shared" si="21"/>
        <v>625000</v>
      </c>
      <c r="K132" s="2">
        <f t="shared" si="22"/>
        <v>750000</v>
      </c>
      <c r="L132" s="2">
        <f t="shared" si="23"/>
        <v>1000000</v>
      </c>
      <c r="M132" s="12">
        <f t="shared" si="24"/>
        <v>1.227112</v>
      </c>
      <c r="N132" t="str">
        <f t="shared" si="25"/>
        <v>100-125%</v>
      </c>
      <c r="O132" s="6">
        <f>MIN(H132,I132)*INDEX('2018_commission_structure-Start'!$A$21:$I$24,MATCH($E132,'2018_commission_structure-Start'!$A$21:$A$24,0),MATCH(O$1,'2018_commission_structure-Start'!$A$21:$I$21,0))</f>
        <v>50000</v>
      </c>
      <c r="P132" s="2">
        <f>IF(H132&gt;I132,MIN(H132-I132,J132-I132)*INDEX('2018_commission_structure-Start'!$A$21:$I$24,MATCH($E132,'2018_commission_structure-Start'!$A$21:$A$24,0), MATCH(P$1,'2018_commission_structure-Start'!$A$21:$I$21,0)),0)</f>
        <v>17033.399999999998</v>
      </c>
      <c r="Q132" s="2">
        <f>IF($H132&gt;J132,MIN($H132-J132,K132-J132)*INDEX('2018_commission_structure-Start'!$A$21:$I$24,MATCH($E132,'2018_commission_structure-Start'!$A$21:$A$24,0), MATCH(Q$1,'2018_commission_structure-Start'!$A$21:$I$21,0)),0)</f>
        <v>0</v>
      </c>
      <c r="R132" s="2">
        <f>IF($H132&gt;K132,MIN($H132-K132,L132-K132)*INDEX('2018_commission_structure-Start'!$A$21:$I$24,MATCH($E132,'2018_commission_structure-Start'!$A$21:$A$24,0), MATCH(R$1,'2018_commission_structure-Start'!$A$21:$I$21,0)),0)</f>
        <v>0</v>
      </c>
      <c r="S132" s="2">
        <f>IF(H132&gt;L132,(H132-L132)*INDEX('2018_commission_structure-Start'!$A$21:$I$24,MATCH($E132,'2018_commission_structure-Start'!$A$21:$A$24,0),MATCH(S$1,'2018_commission_structure-Start'!$A$21:$I$21,0)),0)</f>
        <v>0</v>
      </c>
      <c r="T132" s="6">
        <f t="shared" si="26"/>
        <v>67033.399999999994</v>
      </c>
      <c r="U132" s="6">
        <f t="shared" si="27"/>
        <v>120096.4</v>
      </c>
      <c r="V132" s="6">
        <f>MIN(H132,I132)*INDEX('2018_commission_structure-Start'!$A$15:$J$18,MATCH($E132,'2018_commission_structure-Start'!$A$15:$A$18,0),MATCH(V$1,'2018_commission_structure-Start'!$A$15:$J$15,0))</f>
        <v>60000</v>
      </c>
      <c r="W132" s="2">
        <f>IF($H132&gt;I132,MIN($H132-I132,J132-I132)*INDEX('2018_commission_structure-Start'!$A$15:$J$18,MATCH($E132,'2018_commission_structure-Start'!$A$15:$A$18,0),MATCH(W$1,'2018_commission_structure-Start'!$A$15:$J$15,0)),0)</f>
        <v>19304.52</v>
      </c>
      <c r="X132" s="2">
        <f>IF($H132&gt;J132,MIN($H132-J132,K132-J132)*INDEX('2018_commission_structure-Start'!$A$15:$J$18,MATCH($E132,'2018_commission_structure-Start'!$A$15:$A$18,0),MATCH(X$1,'2018_commission_structure-Start'!$A$15:$J$15,0)),0)</f>
        <v>0</v>
      </c>
      <c r="Y132" s="2">
        <f>IF($H132&gt;K132,MIN($H132-K132,L132-K132)*INDEX('2018_commission_structure-Start'!$A$15:$J$18,MATCH($E132,'2018_commission_structure-Start'!$A$15:$A$18,0),MATCH(Y$1,'2018_commission_structure-Start'!$A$15:$J$15,0)),0)</f>
        <v>0</v>
      </c>
      <c r="Z132" s="2">
        <f>IF(H132&gt;L132,(H132-L132)*INDEX('2018_commission_structure-Start'!$A$21:$I$24,MATCH($E132,'2018_commission_structure-Start'!$A$21:$A$24,0),MATCH(Z$1,'2018_commission_structure-Start'!$A$21:$I$21,0)),0)</f>
        <v>0</v>
      </c>
      <c r="AA132" s="6">
        <f t="shared" si="28"/>
        <v>79304.52</v>
      </c>
      <c r="AB132" s="6">
        <f t="shared" si="29"/>
        <v>132367.52000000002</v>
      </c>
    </row>
    <row r="133" spans="1:28" x14ac:dyDescent="0.3">
      <c r="A133" t="str">
        <f t="shared" si="20"/>
        <v>Kathrine McDougald</v>
      </c>
      <c r="B133">
        <v>4656574848</v>
      </c>
      <c r="C133" t="s">
        <v>268</v>
      </c>
      <c r="D133" t="s">
        <v>269</v>
      </c>
      <c r="E133" t="s">
        <v>7</v>
      </c>
      <c r="F133">
        <v>62869</v>
      </c>
      <c r="G133">
        <f>COUNTIF(deals_closed!D:D,B133)</f>
        <v>17</v>
      </c>
      <c r="H133" s="2">
        <f>SUMIF(deals_closed!D:D,B133,deals_closed!C:C)</f>
        <v>551295</v>
      </c>
      <c r="I133" s="2">
        <f>VLOOKUP(E133,'2018_commission_structure-Start'!$A$22:$I$24,9,FALSE)</f>
        <v>500000</v>
      </c>
      <c r="J133" s="2">
        <f t="shared" si="21"/>
        <v>625000</v>
      </c>
      <c r="K133" s="2">
        <f t="shared" si="22"/>
        <v>750000</v>
      </c>
      <c r="L133" s="2">
        <f t="shared" si="23"/>
        <v>1000000</v>
      </c>
      <c r="M133" s="12">
        <f t="shared" si="24"/>
        <v>1.10259</v>
      </c>
      <c r="N133" t="str">
        <f t="shared" si="25"/>
        <v>100-125%</v>
      </c>
      <c r="O133" s="6">
        <f>MIN(H133,I133)*INDEX('2018_commission_structure-Start'!$A$21:$I$24,MATCH($E133,'2018_commission_structure-Start'!$A$21:$A$24,0),MATCH(O$1,'2018_commission_structure-Start'!$A$21:$I$21,0))</f>
        <v>50000</v>
      </c>
      <c r="P133" s="2">
        <f>IF(H133&gt;I133,MIN(H133-I133,J133-I133)*INDEX('2018_commission_structure-Start'!$A$21:$I$24,MATCH($E133,'2018_commission_structure-Start'!$A$21:$A$24,0), MATCH(P$1,'2018_commission_structure-Start'!$A$21:$I$21,0)),0)</f>
        <v>7694.25</v>
      </c>
      <c r="Q133" s="2">
        <f>IF($H133&gt;J133,MIN($H133-J133,K133-J133)*INDEX('2018_commission_structure-Start'!$A$21:$I$24,MATCH($E133,'2018_commission_structure-Start'!$A$21:$A$24,0), MATCH(Q$1,'2018_commission_structure-Start'!$A$21:$I$21,0)),0)</f>
        <v>0</v>
      </c>
      <c r="R133" s="2">
        <f>IF($H133&gt;K133,MIN($H133-K133,L133-K133)*INDEX('2018_commission_structure-Start'!$A$21:$I$24,MATCH($E133,'2018_commission_structure-Start'!$A$21:$A$24,0), MATCH(R$1,'2018_commission_structure-Start'!$A$21:$I$21,0)),0)</f>
        <v>0</v>
      </c>
      <c r="S133" s="2">
        <f>IF(H133&gt;L133,(H133-L133)*INDEX('2018_commission_structure-Start'!$A$21:$I$24,MATCH($E133,'2018_commission_structure-Start'!$A$21:$A$24,0),MATCH(S$1,'2018_commission_structure-Start'!$A$21:$I$21,0)),0)</f>
        <v>0</v>
      </c>
      <c r="T133" s="6">
        <f t="shared" si="26"/>
        <v>57694.25</v>
      </c>
      <c r="U133" s="6">
        <f t="shared" si="27"/>
        <v>120563.25</v>
      </c>
      <c r="V133" s="6">
        <f>MIN(H133,I133)*INDEX('2018_commission_structure-Start'!$A$15:$J$18,MATCH($E133,'2018_commission_structure-Start'!$A$15:$A$18,0),MATCH(V$1,'2018_commission_structure-Start'!$A$15:$J$15,0))</f>
        <v>60000</v>
      </c>
      <c r="W133" s="2">
        <f>IF($H133&gt;I133,MIN($H133-I133,J133-I133)*INDEX('2018_commission_structure-Start'!$A$15:$J$18,MATCH($E133,'2018_commission_structure-Start'!$A$15:$A$18,0),MATCH(W$1,'2018_commission_structure-Start'!$A$15:$J$15,0)),0)</f>
        <v>8720.1500000000015</v>
      </c>
      <c r="X133" s="2">
        <f>IF($H133&gt;J133,MIN($H133-J133,K133-J133)*INDEX('2018_commission_structure-Start'!$A$15:$J$18,MATCH($E133,'2018_commission_structure-Start'!$A$15:$A$18,0),MATCH(X$1,'2018_commission_structure-Start'!$A$15:$J$15,0)),0)</f>
        <v>0</v>
      </c>
      <c r="Y133" s="2">
        <f>IF($H133&gt;K133,MIN($H133-K133,L133-K133)*INDEX('2018_commission_structure-Start'!$A$15:$J$18,MATCH($E133,'2018_commission_structure-Start'!$A$15:$A$18,0),MATCH(Y$1,'2018_commission_structure-Start'!$A$15:$J$15,0)),0)</f>
        <v>0</v>
      </c>
      <c r="Z133" s="2">
        <f>IF(H133&gt;L133,(H133-L133)*INDEX('2018_commission_structure-Start'!$A$21:$I$24,MATCH($E133,'2018_commission_structure-Start'!$A$21:$A$24,0),MATCH(Z$1,'2018_commission_structure-Start'!$A$21:$I$21,0)),0)</f>
        <v>0</v>
      </c>
      <c r="AA133" s="6">
        <f t="shared" si="28"/>
        <v>68720.149999999994</v>
      </c>
      <c r="AB133" s="6">
        <f t="shared" si="29"/>
        <v>131589.15</v>
      </c>
    </row>
    <row r="134" spans="1:28" x14ac:dyDescent="0.3">
      <c r="A134" t="str">
        <f t="shared" si="20"/>
        <v>Keefer Edmonson</v>
      </c>
      <c r="B134">
        <v>5209112160</v>
      </c>
      <c r="C134" t="s">
        <v>270</v>
      </c>
      <c r="D134" t="s">
        <v>271</v>
      </c>
      <c r="E134" t="s">
        <v>10</v>
      </c>
      <c r="F134">
        <v>123127</v>
      </c>
      <c r="G134">
        <f>COUNTIF(deals_closed!D:D,B134)</f>
        <v>29</v>
      </c>
      <c r="H134" s="2">
        <f>SUMIF(deals_closed!D:D,B134,deals_closed!C:C)</f>
        <v>1082264</v>
      </c>
      <c r="I134" s="2">
        <f>VLOOKUP(E134,'2018_commission_structure-Start'!$A$22:$I$24,9,FALSE)</f>
        <v>750000</v>
      </c>
      <c r="J134" s="2">
        <f t="shared" si="21"/>
        <v>937500</v>
      </c>
      <c r="K134" s="2">
        <f t="shared" si="22"/>
        <v>1125000</v>
      </c>
      <c r="L134" s="2">
        <f t="shared" si="23"/>
        <v>1500000</v>
      </c>
      <c r="M134" s="12">
        <f t="shared" si="24"/>
        <v>1.4430186666666667</v>
      </c>
      <c r="N134" t="str">
        <f t="shared" si="25"/>
        <v>125-150%</v>
      </c>
      <c r="O134" s="6">
        <f>MIN(H134,I134)*INDEX('2018_commission_structure-Start'!$A$21:$I$24,MATCH($E134,'2018_commission_structure-Start'!$A$21:$A$24,0),MATCH(O$1,'2018_commission_structure-Start'!$A$21:$I$21,0))</f>
        <v>112500</v>
      </c>
      <c r="P134" s="2">
        <f>IF(H134&gt;I134,MIN(H134-I134,J134-I134)*INDEX('2018_commission_structure-Start'!$A$21:$I$24,MATCH($E134,'2018_commission_structure-Start'!$A$21:$A$24,0), MATCH(P$1,'2018_commission_structure-Start'!$A$21:$I$21,0)),0)</f>
        <v>35625</v>
      </c>
      <c r="Q134" s="2">
        <f>IF($H134&gt;J134,MIN($H134-J134,K134-J134)*INDEX('2018_commission_structure-Start'!$A$21:$I$24,MATCH($E134,'2018_commission_structure-Start'!$A$21:$A$24,0), MATCH(Q$1,'2018_commission_structure-Start'!$A$21:$I$21,0)),0)</f>
        <v>33295.72</v>
      </c>
      <c r="R134" s="2">
        <f>IF($H134&gt;K134,MIN($H134-K134,L134-K134)*INDEX('2018_commission_structure-Start'!$A$21:$I$24,MATCH($E134,'2018_commission_structure-Start'!$A$21:$A$24,0), MATCH(R$1,'2018_commission_structure-Start'!$A$21:$I$21,0)),0)</f>
        <v>0</v>
      </c>
      <c r="S134" s="2">
        <f>IF(H134&gt;L134,(H134-L134)*INDEX('2018_commission_structure-Start'!$A$21:$I$24,MATCH($E134,'2018_commission_structure-Start'!$A$21:$A$24,0),MATCH(S$1,'2018_commission_structure-Start'!$A$21:$I$21,0)),0)</f>
        <v>0</v>
      </c>
      <c r="T134" s="6">
        <f t="shared" si="26"/>
        <v>181420.72</v>
      </c>
      <c r="U134" s="6">
        <f t="shared" si="27"/>
        <v>304547.71999999997</v>
      </c>
      <c r="V134" s="6">
        <f>MIN(H134,I134)*INDEX('2018_commission_structure-Start'!$A$15:$J$18,MATCH($E134,'2018_commission_structure-Start'!$A$15:$A$18,0),MATCH(V$1,'2018_commission_structure-Start'!$A$15:$J$15,0))</f>
        <v>112500</v>
      </c>
      <c r="W134" s="2">
        <f>IF($H134&gt;I134,MIN($H134-I134,J134-I134)*INDEX('2018_commission_structure-Start'!$A$15:$J$18,MATCH($E134,'2018_commission_structure-Start'!$A$15:$A$18,0),MATCH(W$1,'2018_commission_structure-Start'!$A$15:$J$15,0)),0)</f>
        <v>41250</v>
      </c>
      <c r="X134" s="2">
        <f>IF($H134&gt;J134,MIN($H134-J134,K134-J134)*INDEX('2018_commission_structure-Start'!$A$15:$J$18,MATCH($E134,'2018_commission_structure-Start'!$A$15:$A$18,0),MATCH(X$1,'2018_commission_structure-Start'!$A$15:$J$15,0)),0)</f>
        <v>36191</v>
      </c>
      <c r="Y134" s="2">
        <f>IF($H134&gt;K134,MIN($H134-K134,L134-K134)*INDEX('2018_commission_structure-Start'!$A$15:$J$18,MATCH($E134,'2018_commission_structure-Start'!$A$15:$A$18,0),MATCH(Y$1,'2018_commission_structure-Start'!$A$15:$J$15,0)),0)</f>
        <v>0</v>
      </c>
      <c r="Z134" s="2">
        <f>IF(H134&gt;L134,(H134-L134)*INDEX('2018_commission_structure-Start'!$A$21:$I$24,MATCH($E134,'2018_commission_structure-Start'!$A$21:$A$24,0),MATCH(Z$1,'2018_commission_structure-Start'!$A$21:$I$21,0)),0)</f>
        <v>0</v>
      </c>
      <c r="AA134" s="6">
        <f t="shared" si="28"/>
        <v>189941</v>
      </c>
      <c r="AB134" s="6">
        <f t="shared" si="29"/>
        <v>313068</v>
      </c>
    </row>
    <row r="135" spans="1:28" x14ac:dyDescent="0.3">
      <c r="A135" t="str">
        <f t="shared" si="20"/>
        <v>Murdock Gorton</v>
      </c>
      <c r="B135">
        <v>325547246</v>
      </c>
      <c r="C135" t="s">
        <v>272</v>
      </c>
      <c r="D135" t="s">
        <v>273</v>
      </c>
      <c r="E135" t="s">
        <v>10</v>
      </c>
      <c r="F135">
        <v>89591</v>
      </c>
      <c r="G135">
        <f>COUNTIF(deals_closed!D:D,B135)</f>
        <v>25</v>
      </c>
      <c r="H135" s="2">
        <f>SUMIF(deals_closed!D:D,B135,deals_closed!C:C)</f>
        <v>983343</v>
      </c>
      <c r="I135" s="2">
        <f>VLOOKUP(E135,'2018_commission_structure-Start'!$A$22:$I$24,9,FALSE)</f>
        <v>750000</v>
      </c>
      <c r="J135" s="2">
        <f t="shared" si="21"/>
        <v>937500</v>
      </c>
      <c r="K135" s="2">
        <f t="shared" si="22"/>
        <v>1125000</v>
      </c>
      <c r="L135" s="2">
        <f t="shared" si="23"/>
        <v>1500000</v>
      </c>
      <c r="M135" s="12">
        <f t="shared" si="24"/>
        <v>1.311124</v>
      </c>
      <c r="N135" t="str">
        <f t="shared" si="25"/>
        <v>125-150%</v>
      </c>
      <c r="O135" s="6">
        <f>MIN(H135,I135)*INDEX('2018_commission_structure-Start'!$A$21:$I$24,MATCH($E135,'2018_commission_structure-Start'!$A$21:$A$24,0),MATCH(O$1,'2018_commission_structure-Start'!$A$21:$I$21,0))</f>
        <v>112500</v>
      </c>
      <c r="P135" s="2">
        <f>IF(H135&gt;I135,MIN(H135-I135,J135-I135)*INDEX('2018_commission_structure-Start'!$A$21:$I$24,MATCH($E135,'2018_commission_structure-Start'!$A$21:$A$24,0), MATCH(P$1,'2018_commission_structure-Start'!$A$21:$I$21,0)),0)</f>
        <v>35625</v>
      </c>
      <c r="Q135" s="2">
        <f>IF($H135&gt;J135,MIN($H135-J135,K135-J135)*INDEX('2018_commission_structure-Start'!$A$21:$I$24,MATCH($E135,'2018_commission_structure-Start'!$A$21:$A$24,0), MATCH(Q$1,'2018_commission_structure-Start'!$A$21:$I$21,0)),0)</f>
        <v>10543.890000000001</v>
      </c>
      <c r="R135" s="2">
        <f>IF($H135&gt;K135,MIN($H135-K135,L135-K135)*INDEX('2018_commission_structure-Start'!$A$21:$I$24,MATCH($E135,'2018_commission_structure-Start'!$A$21:$A$24,0), MATCH(R$1,'2018_commission_structure-Start'!$A$21:$I$21,0)),0)</f>
        <v>0</v>
      </c>
      <c r="S135" s="2">
        <f>IF(H135&gt;L135,(H135-L135)*INDEX('2018_commission_structure-Start'!$A$21:$I$24,MATCH($E135,'2018_commission_structure-Start'!$A$21:$A$24,0),MATCH(S$1,'2018_commission_structure-Start'!$A$21:$I$21,0)),0)</f>
        <v>0</v>
      </c>
      <c r="T135" s="6">
        <f t="shared" si="26"/>
        <v>158668.89000000001</v>
      </c>
      <c r="U135" s="6">
        <f t="shared" si="27"/>
        <v>248259.89</v>
      </c>
      <c r="V135" s="6">
        <f>MIN(H135,I135)*INDEX('2018_commission_structure-Start'!$A$15:$J$18,MATCH($E135,'2018_commission_structure-Start'!$A$15:$A$18,0),MATCH(V$1,'2018_commission_structure-Start'!$A$15:$J$15,0))</f>
        <v>112500</v>
      </c>
      <c r="W135" s="2">
        <f>IF($H135&gt;I135,MIN($H135-I135,J135-I135)*INDEX('2018_commission_structure-Start'!$A$15:$J$18,MATCH($E135,'2018_commission_structure-Start'!$A$15:$A$18,0),MATCH(W$1,'2018_commission_structure-Start'!$A$15:$J$15,0)),0)</f>
        <v>41250</v>
      </c>
      <c r="X135" s="2">
        <f>IF($H135&gt;J135,MIN($H135-J135,K135-J135)*INDEX('2018_commission_structure-Start'!$A$15:$J$18,MATCH($E135,'2018_commission_structure-Start'!$A$15:$A$18,0),MATCH(X$1,'2018_commission_structure-Start'!$A$15:$J$15,0)),0)</f>
        <v>11460.75</v>
      </c>
      <c r="Y135" s="2">
        <f>IF($H135&gt;K135,MIN($H135-K135,L135-K135)*INDEX('2018_commission_structure-Start'!$A$15:$J$18,MATCH($E135,'2018_commission_structure-Start'!$A$15:$A$18,0),MATCH(Y$1,'2018_commission_structure-Start'!$A$15:$J$15,0)),0)</f>
        <v>0</v>
      </c>
      <c r="Z135" s="2">
        <f>IF(H135&gt;L135,(H135-L135)*INDEX('2018_commission_structure-Start'!$A$21:$I$24,MATCH($E135,'2018_commission_structure-Start'!$A$21:$A$24,0),MATCH(Z$1,'2018_commission_structure-Start'!$A$21:$I$21,0)),0)</f>
        <v>0</v>
      </c>
      <c r="AA135" s="6">
        <f t="shared" si="28"/>
        <v>165210.75</v>
      </c>
      <c r="AB135" s="6">
        <f t="shared" si="29"/>
        <v>254801.75</v>
      </c>
    </row>
    <row r="136" spans="1:28" x14ac:dyDescent="0.3">
      <c r="A136" t="str">
        <f t="shared" si="20"/>
        <v>Lammond Tangye</v>
      </c>
      <c r="B136">
        <v>3271497702</v>
      </c>
      <c r="C136" t="s">
        <v>274</v>
      </c>
      <c r="D136" t="s">
        <v>275</v>
      </c>
      <c r="E136" t="s">
        <v>10</v>
      </c>
      <c r="F136">
        <v>86830</v>
      </c>
      <c r="G136">
        <f>COUNTIF(deals_closed!D:D,B136)</f>
        <v>18</v>
      </c>
      <c r="H136" s="2">
        <f>SUMIF(deals_closed!D:D,B136,deals_closed!C:C)</f>
        <v>654001</v>
      </c>
      <c r="I136" s="2">
        <f>VLOOKUP(E136,'2018_commission_structure-Start'!$A$22:$I$24,9,FALSE)</f>
        <v>750000</v>
      </c>
      <c r="J136" s="2">
        <f t="shared" si="21"/>
        <v>937500</v>
      </c>
      <c r="K136" s="2">
        <f t="shared" si="22"/>
        <v>1125000</v>
      </c>
      <c r="L136" s="2">
        <f t="shared" si="23"/>
        <v>1500000</v>
      </c>
      <c r="M136" s="12">
        <f t="shared" si="24"/>
        <v>0.87200133333333329</v>
      </c>
      <c r="N136" t="str">
        <f t="shared" si="25"/>
        <v>0-100%</v>
      </c>
      <c r="O136" s="6">
        <f>MIN(H136,I136)*INDEX('2018_commission_structure-Start'!$A$21:$I$24,MATCH($E136,'2018_commission_structure-Start'!$A$21:$A$24,0),MATCH(O$1,'2018_commission_structure-Start'!$A$21:$I$21,0))</f>
        <v>98100.15</v>
      </c>
      <c r="P136" s="2">
        <f>IF(H136&gt;I136,MIN(H136-I136,J136-I136)*INDEX('2018_commission_structure-Start'!$A$21:$I$24,MATCH($E136,'2018_commission_structure-Start'!$A$21:$A$24,0), MATCH(P$1,'2018_commission_structure-Start'!$A$21:$I$21,0)),0)</f>
        <v>0</v>
      </c>
      <c r="Q136" s="2">
        <f>IF($H136&gt;J136,MIN($H136-J136,K136-J136)*INDEX('2018_commission_structure-Start'!$A$21:$I$24,MATCH($E136,'2018_commission_structure-Start'!$A$21:$A$24,0), MATCH(Q$1,'2018_commission_structure-Start'!$A$21:$I$21,0)),0)</f>
        <v>0</v>
      </c>
      <c r="R136" s="2">
        <f>IF($H136&gt;K136,MIN($H136-K136,L136-K136)*INDEX('2018_commission_structure-Start'!$A$21:$I$24,MATCH($E136,'2018_commission_structure-Start'!$A$21:$A$24,0), MATCH(R$1,'2018_commission_structure-Start'!$A$21:$I$21,0)),0)</f>
        <v>0</v>
      </c>
      <c r="S136" s="2">
        <f>IF(H136&gt;L136,(H136-L136)*INDEX('2018_commission_structure-Start'!$A$21:$I$24,MATCH($E136,'2018_commission_structure-Start'!$A$21:$A$24,0),MATCH(S$1,'2018_commission_structure-Start'!$A$21:$I$21,0)),0)</f>
        <v>0</v>
      </c>
      <c r="T136" s="6">
        <f t="shared" si="26"/>
        <v>98100.15</v>
      </c>
      <c r="U136" s="6">
        <f t="shared" si="27"/>
        <v>184930.15</v>
      </c>
      <c r="V136" s="6">
        <f>MIN(H136,I136)*INDEX('2018_commission_structure-Start'!$A$15:$J$18,MATCH($E136,'2018_commission_structure-Start'!$A$15:$A$18,0),MATCH(V$1,'2018_commission_structure-Start'!$A$15:$J$15,0))</f>
        <v>98100.15</v>
      </c>
      <c r="W136" s="2">
        <f>IF($H136&gt;I136,MIN($H136-I136,J136-I136)*INDEX('2018_commission_structure-Start'!$A$15:$J$18,MATCH($E136,'2018_commission_structure-Start'!$A$15:$A$18,0),MATCH(W$1,'2018_commission_structure-Start'!$A$15:$J$15,0)),0)</f>
        <v>0</v>
      </c>
      <c r="X136" s="2">
        <f>IF($H136&gt;J136,MIN($H136-J136,K136-J136)*INDEX('2018_commission_structure-Start'!$A$15:$J$18,MATCH($E136,'2018_commission_structure-Start'!$A$15:$A$18,0),MATCH(X$1,'2018_commission_structure-Start'!$A$15:$J$15,0)),0)</f>
        <v>0</v>
      </c>
      <c r="Y136" s="2">
        <f>IF($H136&gt;K136,MIN($H136-K136,L136-K136)*INDEX('2018_commission_structure-Start'!$A$15:$J$18,MATCH($E136,'2018_commission_structure-Start'!$A$15:$A$18,0),MATCH(Y$1,'2018_commission_structure-Start'!$A$15:$J$15,0)),0)</f>
        <v>0</v>
      </c>
      <c r="Z136" s="2">
        <f>IF(H136&gt;L136,(H136-L136)*INDEX('2018_commission_structure-Start'!$A$21:$I$24,MATCH($E136,'2018_commission_structure-Start'!$A$21:$A$24,0),MATCH(Z$1,'2018_commission_structure-Start'!$A$21:$I$21,0)),0)</f>
        <v>0</v>
      </c>
      <c r="AA136" s="6">
        <f t="shared" si="28"/>
        <v>98100.15</v>
      </c>
      <c r="AB136" s="6">
        <f t="shared" si="29"/>
        <v>184930.15</v>
      </c>
    </row>
    <row r="137" spans="1:28" x14ac:dyDescent="0.3">
      <c r="A137" t="str">
        <f t="shared" si="20"/>
        <v>Rodina Minchin</v>
      </c>
      <c r="B137">
        <v>6275593709</v>
      </c>
      <c r="C137" t="s">
        <v>276</v>
      </c>
      <c r="D137" t="s">
        <v>277</v>
      </c>
      <c r="E137" t="s">
        <v>10</v>
      </c>
      <c r="F137">
        <v>121384</v>
      </c>
      <c r="G137">
        <f>COUNTIF(deals_closed!D:D,B137)</f>
        <v>14</v>
      </c>
      <c r="H137" s="2">
        <f>SUMIF(deals_closed!D:D,B137,deals_closed!C:C)</f>
        <v>529473</v>
      </c>
      <c r="I137" s="2">
        <f>VLOOKUP(E137,'2018_commission_structure-Start'!$A$22:$I$24,9,FALSE)</f>
        <v>750000</v>
      </c>
      <c r="J137" s="2">
        <f t="shared" si="21"/>
        <v>937500</v>
      </c>
      <c r="K137" s="2">
        <f t="shared" si="22"/>
        <v>1125000</v>
      </c>
      <c r="L137" s="2">
        <f t="shared" si="23"/>
        <v>1500000</v>
      </c>
      <c r="M137" s="12">
        <f t="shared" si="24"/>
        <v>0.70596400000000004</v>
      </c>
      <c r="N137" t="str">
        <f t="shared" si="25"/>
        <v>0-100%</v>
      </c>
      <c r="O137" s="6">
        <f>MIN(H137,I137)*INDEX('2018_commission_structure-Start'!$A$21:$I$24,MATCH($E137,'2018_commission_structure-Start'!$A$21:$A$24,0),MATCH(O$1,'2018_commission_structure-Start'!$A$21:$I$21,0))</f>
        <v>79420.95</v>
      </c>
      <c r="P137" s="2">
        <f>IF(H137&gt;I137,MIN(H137-I137,J137-I137)*INDEX('2018_commission_structure-Start'!$A$21:$I$24,MATCH($E137,'2018_commission_structure-Start'!$A$21:$A$24,0), MATCH(P$1,'2018_commission_structure-Start'!$A$21:$I$21,0)),0)</f>
        <v>0</v>
      </c>
      <c r="Q137" s="2">
        <f>IF($H137&gt;J137,MIN($H137-J137,K137-J137)*INDEX('2018_commission_structure-Start'!$A$21:$I$24,MATCH($E137,'2018_commission_structure-Start'!$A$21:$A$24,0), MATCH(Q$1,'2018_commission_structure-Start'!$A$21:$I$21,0)),0)</f>
        <v>0</v>
      </c>
      <c r="R137" s="2">
        <f>IF($H137&gt;K137,MIN($H137-K137,L137-K137)*INDEX('2018_commission_structure-Start'!$A$21:$I$24,MATCH($E137,'2018_commission_structure-Start'!$A$21:$A$24,0), MATCH(R$1,'2018_commission_structure-Start'!$A$21:$I$21,0)),0)</f>
        <v>0</v>
      </c>
      <c r="S137" s="2">
        <f>IF(H137&gt;L137,(H137-L137)*INDEX('2018_commission_structure-Start'!$A$21:$I$24,MATCH($E137,'2018_commission_structure-Start'!$A$21:$A$24,0),MATCH(S$1,'2018_commission_structure-Start'!$A$21:$I$21,0)),0)</f>
        <v>0</v>
      </c>
      <c r="T137" s="6">
        <f t="shared" si="26"/>
        <v>79420.95</v>
      </c>
      <c r="U137" s="6">
        <f t="shared" si="27"/>
        <v>200804.95</v>
      </c>
      <c r="V137" s="6">
        <f>MIN(H137,I137)*INDEX('2018_commission_structure-Start'!$A$15:$J$18,MATCH($E137,'2018_commission_structure-Start'!$A$15:$A$18,0),MATCH(V$1,'2018_commission_structure-Start'!$A$15:$J$15,0))</f>
        <v>79420.95</v>
      </c>
      <c r="W137" s="2">
        <f>IF($H137&gt;I137,MIN($H137-I137,J137-I137)*INDEX('2018_commission_structure-Start'!$A$15:$J$18,MATCH($E137,'2018_commission_structure-Start'!$A$15:$A$18,0),MATCH(W$1,'2018_commission_structure-Start'!$A$15:$J$15,0)),0)</f>
        <v>0</v>
      </c>
      <c r="X137" s="2">
        <f>IF($H137&gt;J137,MIN($H137-J137,K137-J137)*INDEX('2018_commission_structure-Start'!$A$15:$J$18,MATCH($E137,'2018_commission_structure-Start'!$A$15:$A$18,0),MATCH(X$1,'2018_commission_structure-Start'!$A$15:$J$15,0)),0)</f>
        <v>0</v>
      </c>
      <c r="Y137" s="2">
        <f>IF($H137&gt;K137,MIN($H137-K137,L137-K137)*INDEX('2018_commission_structure-Start'!$A$15:$J$18,MATCH($E137,'2018_commission_structure-Start'!$A$15:$A$18,0),MATCH(Y$1,'2018_commission_structure-Start'!$A$15:$J$15,0)),0)</f>
        <v>0</v>
      </c>
      <c r="Z137" s="2">
        <f>IF(H137&gt;L137,(H137-L137)*INDEX('2018_commission_structure-Start'!$A$21:$I$24,MATCH($E137,'2018_commission_structure-Start'!$A$21:$A$24,0),MATCH(Z$1,'2018_commission_structure-Start'!$A$21:$I$21,0)),0)</f>
        <v>0</v>
      </c>
      <c r="AA137" s="6">
        <f t="shared" si="28"/>
        <v>79420.95</v>
      </c>
      <c r="AB137" s="6">
        <f t="shared" si="29"/>
        <v>200804.95</v>
      </c>
    </row>
    <row r="138" spans="1:28" x14ac:dyDescent="0.3">
      <c r="A138" t="str">
        <f t="shared" si="20"/>
        <v>Bernhard Hannan</v>
      </c>
      <c r="B138">
        <v>9766606919</v>
      </c>
      <c r="C138" t="s">
        <v>278</v>
      </c>
      <c r="D138" t="s">
        <v>279</v>
      </c>
      <c r="E138" t="s">
        <v>29</v>
      </c>
      <c r="F138">
        <v>76509</v>
      </c>
      <c r="G138">
        <f>COUNTIF(deals_closed!D:D,B138)</f>
        <v>19</v>
      </c>
      <c r="H138" s="2">
        <f>SUMIF(deals_closed!D:D,B138,deals_closed!C:C)</f>
        <v>666454</v>
      </c>
      <c r="I138" s="2">
        <f>VLOOKUP(E138,'2018_commission_structure-Start'!$A$22:$I$24,9,FALSE)</f>
        <v>600000</v>
      </c>
      <c r="J138" s="2">
        <f t="shared" si="21"/>
        <v>750000</v>
      </c>
      <c r="K138" s="2">
        <f t="shared" si="22"/>
        <v>900000</v>
      </c>
      <c r="L138" s="2">
        <f t="shared" si="23"/>
        <v>1200000</v>
      </c>
      <c r="M138" s="12">
        <f t="shared" si="24"/>
        <v>1.1107566666666666</v>
      </c>
      <c r="N138" t="str">
        <f t="shared" si="25"/>
        <v>100-125%</v>
      </c>
      <c r="O138" s="6">
        <f>MIN(H138,I138)*INDEX('2018_commission_structure-Start'!$A$21:$I$24,MATCH($E138,'2018_commission_structure-Start'!$A$21:$A$24,0),MATCH(O$1,'2018_commission_structure-Start'!$A$21:$I$21,0))</f>
        <v>78000</v>
      </c>
      <c r="P138" s="2">
        <f>IF(H138&gt;I138,MIN(H138-I138,J138-I138)*INDEX('2018_commission_structure-Start'!$A$21:$I$24,MATCH($E138,'2018_commission_structure-Start'!$A$21:$A$24,0), MATCH(P$1,'2018_commission_structure-Start'!$A$21:$I$21,0)),0)</f>
        <v>11297.18</v>
      </c>
      <c r="Q138" s="2">
        <f>IF($H138&gt;J138,MIN($H138-J138,K138-J138)*INDEX('2018_commission_structure-Start'!$A$21:$I$24,MATCH($E138,'2018_commission_structure-Start'!$A$21:$A$24,0), MATCH(Q$1,'2018_commission_structure-Start'!$A$21:$I$21,0)),0)</f>
        <v>0</v>
      </c>
      <c r="R138" s="2">
        <f>IF($H138&gt;K138,MIN($H138-K138,L138-K138)*INDEX('2018_commission_structure-Start'!$A$21:$I$24,MATCH($E138,'2018_commission_structure-Start'!$A$21:$A$24,0), MATCH(R$1,'2018_commission_structure-Start'!$A$21:$I$21,0)),0)</f>
        <v>0</v>
      </c>
      <c r="S138" s="2">
        <f>IF(H138&gt;L138,(H138-L138)*INDEX('2018_commission_structure-Start'!$A$21:$I$24,MATCH($E138,'2018_commission_structure-Start'!$A$21:$A$24,0),MATCH(S$1,'2018_commission_structure-Start'!$A$21:$I$21,0)),0)</f>
        <v>0</v>
      </c>
      <c r="T138" s="6">
        <f t="shared" si="26"/>
        <v>89297.18</v>
      </c>
      <c r="U138" s="6">
        <f t="shared" si="27"/>
        <v>165806.18</v>
      </c>
      <c r="V138" s="6">
        <f>MIN(H138,I138)*INDEX('2018_commission_structure-Start'!$A$15:$J$18,MATCH($E138,'2018_commission_structure-Start'!$A$15:$A$18,0),MATCH(V$1,'2018_commission_structure-Start'!$A$15:$J$15,0))</f>
        <v>90000</v>
      </c>
      <c r="W138" s="2">
        <f>IF($H138&gt;I138,MIN($H138-I138,J138-I138)*INDEX('2018_commission_structure-Start'!$A$15:$J$18,MATCH($E138,'2018_commission_structure-Start'!$A$15:$A$18,0),MATCH(W$1,'2018_commission_structure-Start'!$A$15:$J$15,0)),0)</f>
        <v>11961.72</v>
      </c>
      <c r="X138" s="2">
        <f>IF($H138&gt;J138,MIN($H138-J138,K138-J138)*INDEX('2018_commission_structure-Start'!$A$15:$J$18,MATCH($E138,'2018_commission_structure-Start'!$A$15:$A$18,0),MATCH(X$1,'2018_commission_structure-Start'!$A$15:$J$15,0)),0)</f>
        <v>0</v>
      </c>
      <c r="Y138" s="2">
        <f>IF($H138&gt;K138,MIN($H138-K138,L138-K138)*INDEX('2018_commission_structure-Start'!$A$15:$J$18,MATCH($E138,'2018_commission_structure-Start'!$A$15:$A$18,0),MATCH(Y$1,'2018_commission_structure-Start'!$A$15:$J$15,0)),0)</f>
        <v>0</v>
      </c>
      <c r="Z138" s="2">
        <f>IF(H138&gt;L138,(H138-L138)*INDEX('2018_commission_structure-Start'!$A$21:$I$24,MATCH($E138,'2018_commission_structure-Start'!$A$21:$A$24,0),MATCH(Z$1,'2018_commission_structure-Start'!$A$21:$I$21,0)),0)</f>
        <v>0</v>
      </c>
      <c r="AA138" s="6">
        <f t="shared" si="28"/>
        <v>101961.72</v>
      </c>
      <c r="AB138" s="6">
        <f t="shared" si="29"/>
        <v>178470.72</v>
      </c>
    </row>
    <row r="139" spans="1:28" x14ac:dyDescent="0.3">
      <c r="A139" t="str">
        <f t="shared" si="20"/>
        <v>Titos Collaton</v>
      </c>
      <c r="B139">
        <v>9381484503</v>
      </c>
      <c r="C139" t="s">
        <v>280</v>
      </c>
      <c r="D139" t="s">
        <v>281</v>
      </c>
      <c r="E139" t="s">
        <v>10</v>
      </c>
      <c r="F139">
        <v>121954</v>
      </c>
      <c r="G139">
        <f>COUNTIF(deals_closed!D:D,B139)</f>
        <v>18</v>
      </c>
      <c r="H139" s="2">
        <f>SUMIF(deals_closed!D:D,B139,deals_closed!C:C)</f>
        <v>517010</v>
      </c>
      <c r="I139" s="2">
        <f>VLOOKUP(E139,'2018_commission_structure-Start'!$A$22:$I$24,9,FALSE)</f>
        <v>750000</v>
      </c>
      <c r="J139" s="2">
        <f t="shared" si="21"/>
        <v>937500</v>
      </c>
      <c r="K139" s="2">
        <f t="shared" si="22"/>
        <v>1125000</v>
      </c>
      <c r="L139" s="2">
        <f t="shared" si="23"/>
        <v>1500000</v>
      </c>
      <c r="M139" s="12">
        <f t="shared" si="24"/>
        <v>0.68934666666666666</v>
      </c>
      <c r="N139" t="str">
        <f t="shared" si="25"/>
        <v>0-100%</v>
      </c>
      <c r="O139" s="6">
        <f>MIN(H139,I139)*INDEX('2018_commission_structure-Start'!$A$21:$I$24,MATCH($E139,'2018_commission_structure-Start'!$A$21:$A$24,0),MATCH(O$1,'2018_commission_structure-Start'!$A$21:$I$21,0))</f>
        <v>77551.5</v>
      </c>
      <c r="P139" s="2">
        <f>IF(H139&gt;I139,MIN(H139-I139,J139-I139)*INDEX('2018_commission_structure-Start'!$A$21:$I$24,MATCH($E139,'2018_commission_structure-Start'!$A$21:$A$24,0), MATCH(P$1,'2018_commission_structure-Start'!$A$21:$I$21,0)),0)</f>
        <v>0</v>
      </c>
      <c r="Q139" s="2">
        <f>IF($H139&gt;J139,MIN($H139-J139,K139-J139)*INDEX('2018_commission_structure-Start'!$A$21:$I$24,MATCH($E139,'2018_commission_structure-Start'!$A$21:$A$24,0), MATCH(Q$1,'2018_commission_structure-Start'!$A$21:$I$21,0)),0)</f>
        <v>0</v>
      </c>
      <c r="R139" s="2">
        <f>IF($H139&gt;K139,MIN($H139-K139,L139-K139)*INDEX('2018_commission_structure-Start'!$A$21:$I$24,MATCH($E139,'2018_commission_structure-Start'!$A$21:$A$24,0), MATCH(R$1,'2018_commission_structure-Start'!$A$21:$I$21,0)),0)</f>
        <v>0</v>
      </c>
      <c r="S139" s="2">
        <f>IF(H139&gt;L139,(H139-L139)*INDEX('2018_commission_structure-Start'!$A$21:$I$24,MATCH($E139,'2018_commission_structure-Start'!$A$21:$A$24,0),MATCH(S$1,'2018_commission_structure-Start'!$A$21:$I$21,0)),0)</f>
        <v>0</v>
      </c>
      <c r="T139" s="6">
        <f t="shared" si="26"/>
        <v>77551.5</v>
      </c>
      <c r="U139" s="6">
        <f t="shared" si="27"/>
        <v>199505.5</v>
      </c>
      <c r="V139" s="6">
        <f>MIN(H139,I139)*INDEX('2018_commission_structure-Start'!$A$15:$J$18,MATCH($E139,'2018_commission_structure-Start'!$A$15:$A$18,0),MATCH(V$1,'2018_commission_structure-Start'!$A$15:$J$15,0))</f>
        <v>77551.5</v>
      </c>
      <c r="W139" s="2">
        <f>IF($H139&gt;I139,MIN($H139-I139,J139-I139)*INDEX('2018_commission_structure-Start'!$A$15:$J$18,MATCH($E139,'2018_commission_structure-Start'!$A$15:$A$18,0),MATCH(W$1,'2018_commission_structure-Start'!$A$15:$J$15,0)),0)</f>
        <v>0</v>
      </c>
      <c r="X139" s="2">
        <f>IF($H139&gt;J139,MIN($H139-J139,K139-J139)*INDEX('2018_commission_structure-Start'!$A$15:$J$18,MATCH($E139,'2018_commission_structure-Start'!$A$15:$A$18,0),MATCH(X$1,'2018_commission_structure-Start'!$A$15:$J$15,0)),0)</f>
        <v>0</v>
      </c>
      <c r="Y139" s="2">
        <f>IF($H139&gt;K139,MIN($H139-K139,L139-K139)*INDEX('2018_commission_structure-Start'!$A$15:$J$18,MATCH($E139,'2018_commission_structure-Start'!$A$15:$A$18,0),MATCH(Y$1,'2018_commission_structure-Start'!$A$15:$J$15,0)),0)</f>
        <v>0</v>
      </c>
      <c r="Z139" s="2">
        <f>IF(H139&gt;L139,(H139-L139)*INDEX('2018_commission_structure-Start'!$A$21:$I$24,MATCH($E139,'2018_commission_structure-Start'!$A$21:$A$24,0),MATCH(Z$1,'2018_commission_structure-Start'!$A$21:$I$21,0)),0)</f>
        <v>0</v>
      </c>
      <c r="AA139" s="6">
        <f t="shared" si="28"/>
        <v>77551.5</v>
      </c>
      <c r="AB139" s="6">
        <f t="shared" si="29"/>
        <v>199505.5</v>
      </c>
    </row>
    <row r="140" spans="1:28" x14ac:dyDescent="0.3">
      <c r="A140" t="str">
        <f t="shared" si="20"/>
        <v>Maximilianus Hamlington</v>
      </c>
      <c r="B140">
        <v>146065492</v>
      </c>
      <c r="C140" t="s">
        <v>282</v>
      </c>
      <c r="D140" t="s">
        <v>283</v>
      </c>
      <c r="E140" t="s">
        <v>10</v>
      </c>
      <c r="F140">
        <v>117391</v>
      </c>
      <c r="G140">
        <f>COUNTIF(deals_closed!D:D,B140)</f>
        <v>14</v>
      </c>
      <c r="H140" s="2">
        <f>SUMIF(deals_closed!D:D,B140,deals_closed!C:C)</f>
        <v>537360</v>
      </c>
      <c r="I140" s="2">
        <f>VLOOKUP(E140,'2018_commission_structure-Start'!$A$22:$I$24,9,FALSE)</f>
        <v>750000</v>
      </c>
      <c r="J140" s="2">
        <f t="shared" si="21"/>
        <v>937500</v>
      </c>
      <c r="K140" s="2">
        <f t="shared" si="22"/>
        <v>1125000</v>
      </c>
      <c r="L140" s="2">
        <f t="shared" si="23"/>
        <v>1500000</v>
      </c>
      <c r="M140" s="12">
        <f t="shared" si="24"/>
        <v>0.71648000000000001</v>
      </c>
      <c r="N140" t="str">
        <f t="shared" si="25"/>
        <v>0-100%</v>
      </c>
      <c r="O140" s="6">
        <f>MIN(H140,I140)*INDEX('2018_commission_structure-Start'!$A$21:$I$24,MATCH($E140,'2018_commission_structure-Start'!$A$21:$A$24,0),MATCH(O$1,'2018_commission_structure-Start'!$A$21:$I$21,0))</f>
        <v>80604</v>
      </c>
      <c r="P140" s="2">
        <f>IF(H140&gt;I140,MIN(H140-I140,J140-I140)*INDEX('2018_commission_structure-Start'!$A$21:$I$24,MATCH($E140,'2018_commission_structure-Start'!$A$21:$A$24,0), MATCH(P$1,'2018_commission_structure-Start'!$A$21:$I$21,0)),0)</f>
        <v>0</v>
      </c>
      <c r="Q140" s="2">
        <f>IF($H140&gt;J140,MIN($H140-J140,K140-J140)*INDEX('2018_commission_structure-Start'!$A$21:$I$24,MATCH($E140,'2018_commission_structure-Start'!$A$21:$A$24,0), MATCH(Q$1,'2018_commission_structure-Start'!$A$21:$I$21,0)),0)</f>
        <v>0</v>
      </c>
      <c r="R140" s="2">
        <f>IF($H140&gt;K140,MIN($H140-K140,L140-K140)*INDEX('2018_commission_structure-Start'!$A$21:$I$24,MATCH($E140,'2018_commission_structure-Start'!$A$21:$A$24,0), MATCH(R$1,'2018_commission_structure-Start'!$A$21:$I$21,0)),0)</f>
        <v>0</v>
      </c>
      <c r="S140" s="2">
        <f>IF(H140&gt;L140,(H140-L140)*INDEX('2018_commission_structure-Start'!$A$21:$I$24,MATCH($E140,'2018_commission_structure-Start'!$A$21:$A$24,0),MATCH(S$1,'2018_commission_structure-Start'!$A$21:$I$21,0)),0)</f>
        <v>0</v>
      </c>
      <c r="T140" s="6">
        <f t="shared" si="26"/>
        <v>80604</v>
      </c>
      <c r="U140" s="6">
        <f t="shared" si="27"/>
        <v>197995</v>
      </c>
      <c r="V140" s="6">
        <f>MIN(H140,I140)*INDEX('2018_commission_structure-Start'!$A$15:$J$18,MATCH($E140,'2018_commission_structure-Start'!$A$15:$A$18,0),MATCH(V$1,'2018_commission_structure-Start'!$A$15:$J$15,0))</f>
        <v>80604</v>
      </c>
      <c r="W140" s="2">
        <f>IF($H140&gt;I140,MIN($H140-I140,J140-I140)*INDEX('2018_commission_structure-Start'!$A$15:$J$18,MATCH($E140,'2018_commission_structure-Start'!$A$15:$A$18,0),MATCH(W$1,'2018_commission_structure-Start'!$A$15:$J$15,0)),0)</f>
        <v>0</v>
      </c>
      <c r="X140" s="2">
        <f>IF($H140&gt;J140,MIN($H140-J140,K140-J140)*INDEX('2018_commission_structure-Start'!$A$15:$J$18,MATCH($E140,'2018_commission_structure-Start'!$A$15:$A$18,0),MATCH(X$1,'2018_commission_structure-Start'!$A$15:$J$15,0)),0)</f>
        <v>0</v>
      </c>
      <c r="Y140" s="2">
        <f>IF($H140&gt;K140,MIN($H140-K140,L140-K140)*INDEX('2018_commission_structure-Start'!$A$15:$J$18,MATCH($E140,'2018_commission_structure-Start'!$A$15:$A$18,0),MATCH(Y$1,'2018_commission_structure-Start'!$A$15:$J$15,0)),0)</f>
        <v>0</v>
      </c>
      <c r="Z140" s="2">
        <f>IF(H140&gt;L140,(H140-L140)*INDEX('2018_commission_structure-Start'!$A$21:$I$24,MATCH($E140,'2018_commission_structure-Start'!$A$21:$A$24,0),MATCH(Z$1,'2018_commission_structure-Start'!$A$21:$I$21,0)),0)</f>
        <v>0</v>
      </c>
      <c r="AA140" s="6">
        <f t="shared" si="28"/>
        <v>80604</v>
      </c>
      <c r="AB140" s="6">
        <f t="shared" si="29"/>
        <v>197995</v>
      </c>
    </row>
    <row r="141" spans="1:28" x14ac:dyDescent="0.3">
      <c r="A141" t="str">
        <f t="shared" si="20"/>
        <v>Tait Brewitt</v>
      </c>
      <c r="B141">
        <v>6408517315</v>
      </c>
      <c r="C141" t="s">
        <v>284</v>
      </c>
      <c r="D141" t="s">
        <v>285</v>
      </c>
      <c r="E141" t="s">
        <v>10</v>
      </c>
      <c r="F141">
        <v>122626</v>
      </c>
      <c r="G141">
        <f>COUNTIF(deals_closed!D:D,B141)</f>
        <v>21</v>
      </c>
      <c r="H141" s="2">
        <f>SUMIF(deals_closed!D:D,B141,deals_closed!C:C)</f>
        <v>788532</v>
      </c>
      <c r="I141" s="2">
        <f>VLOOKUP(E141,'2018_commission_structure-Start'!$A$22:$I$24,9,FALSE)</f>
        <v>750000</v>
      </c>
      <c r="J141" s="2">
        <f t="shared" si="21"/>
        <v>937500</v>
      </c>
      <c r="K141" s="2">
        <f t="shared" si="22"/>
        <v>1125000</v>
      </c>
      <c r="L141" s="2">
        <f t="shared" si="23"/>
        <v>1500000</v>
      </c>
      <c r="M141" s="12">
        <f t="shared" si="24"/>
        <v>1.0513760000000001</v>
      </c>
      <c r="N141" t="str">
        <f t="shared" si="25"/>
        <v>100-125%</v>
      </c>
      <c r="O141" s="6">
        <f>MIN(H141,I141)*INDEX('2018_commission_structure-Start'!$A$21:$I$24,MATCH($E141,'2018_commission_structure-Start'!$A$21:$A$24,0),MATCH(O$1,'2018_commission_structure-Start'!$A$21:$I$21,0))</f>
        <v>112500</v>
      </c>
      <c r="P141" s="2">
        <f>IF(H141&gt;I141,MIN(H141-I141,J141-I141)*INDEX('2018_commission_structure-Start'!$A$21:$I$24,MATCH($E141,'2018_commission_structure-Start'!$A$21:$A$24,0), MATCH(P$1,'2018_commission_structure-Start'!$A$21:$I$21,0)),0)</f>
        <v>7321.08</v>
      </c>
      <c r="Q141" s="2">
        <f>IF($H141&gt;J141,MIN($H141-J141,K141-J141)*INDEX('2018_commission_structure-Start'!$A$21:$I$24,MATCH($E141,'2018_commission_structure-Start'!$A$21:$A$24,0), MATCH(Q$1,'2018_commission_structure-Start'!$A$21:$I$21,0)),0)</f>
        <v>0</v>
      </c>
      <c r="R141" s="2">
        <f>IF($H141&gt;K141,MIN($H141-K141,L141-K141)*INDEX('2018_commission_structure-Start'!$A$21:$I$24,MATCH($E141,'2018_commission_structure-Start'!$A$21:$A$24,0), MATCH(R$1,'2018_commission_structure-Start'!$A$21:$I$21,0)),0)</f>
        <v>0</v>
      </c>
      <c r="S141" s="2">
        <f>IF(H141&gt;L141,(H141-L141)*INDEX('2018_commission_structure-Start'!$A$21:$I$24,MATCH($E141,'2018_commission_structure-Start'!$A$21:$A$24,0),MATCH(S$1,'2018_commission_structure-Start'!$A$21:$I$21,0)),0)</f>
        <v>0</v>
      </c>
      <c r="T141" s="6">
        <f t="shared" si="26"/>
        <v>119821.08</v>
      </c>
      <c r="U141" s="6">
        <f t="shared" si="27"/>
        <v>242447.08000000002</v>
      </c>
      <c r="V141" s="6">
        <f>MIN(H141,I141)*INDEX('2018_commission_structure-Start'!$A$15:$J$18,MATCH($E141,'2018_commission_structure-Start'!$A$15:$A$18,0),MATCH(V$1,'2018_commission_structure-Start'!$A$15:$J$15,0))</f>
        <v>112500</v>
      </c>
      <c r="W141" s="2">
        <f>IF($H141&gt;I141,MIN($H141-I141,J141-I141)*INDEX('2018_commission_structure-Start'!$A$15:$J$18,MATCH($E141,'2018_commission_structure-Start'!$A$15:$A$18,0),MATCH(W$1,'2018_commission_structure-Start'!$A$15:$J$15,0)),0)</f>
        <v>8477.0400000000009</v>
      </c>
      <c r="X141" s="2">
        <f>IF($H141&gt;J141,MIN($H141-J141,K141-J141)*INDEX('2018_commission_structure-Start'!$A$15:$J$18,MATCH($E141,'2018_commission_structure-Start'!$A$15:$A$18,0),MATCH(X$1,'2018_commission_structure-Start'!$A$15:$J$15,0)),0)</f>
        <v>0</v>
      </c>
      <c r="Y141" s="2">
        <f>IF($H141&gt;K141,MIN($H141-K141,L141-K141)*INDEX('2018_commission_structure-Start'!$A$15:$J$18,MATCH($E141,'2018_commission_structure-Start'!$A$15:$A$18,0),MATCH(Y$1,'2018_commission_structure-Start'!$A$15:$J$15,0)),0)</f>
        <v>0</v>
      </c>
      <c r="Z141" s="2">
        <f>IF(H141&gt;L141,(H141-L141)*INDEX('2018_commission_structure-Start'!$A$21:$I$24,MATCH($E141,'2018_commission_structure-Start'!$A$21:$A$24,0),MATCH(Z$1,'2018_commission_structure-Start'!$A$21:$I$21,0)),0)</f>
        <v>0</v>
      </c>
      <c r="AA141" s="6">
        <f t="shared" si="28"/>
        <v>120977.04000000001</v>
      </c>
      <c r="AB141" s="6">
        <f t="shared" si="29"/>
        <v>243603.04</v>
      </c>
    </row>
    <row r="142" spans="1:28" x14ac:dyDescent="0.3">
      <c r="A142" t="str">
        <f t="shared" si="20"/>
        <v>Camila MacGillespie</v>
      </c>
      <c r="B142">
        <v>5837501576</v>
      </c>
      <c r="C142" t="s">
        <v>286</v>
      </c>
      <c r="D142" t="s">
        <v>287</v>
      </c>
      <c r="E142" t="s">
        <v>7</v>
      </c>
      <c r="F142">
        <v>52489</v>
      </c>
      <c r="G142">
        <f>COUNTIF(deals_closed!D:D,B142)</f>
        <v>29</v>
      </c>
      <c r="H142" s="2">
        <f>SUMIF(deals_closed!D:D,B142,deals_closed!C:C)</f>
        <v>974290</v>
      </c>
      <c r="I142" s="2">
        <f>VLOOKUP(E142,'2018_commission_structure-Start'!$A$22:$I$24,9,FALSE)</f>
        <v>500000</v>
      </c>
      <c r="J142" s="2">
        <f t="shared" si="21"/>
        <v>625000</v>
      </c>
      <c r="K142" s="2">
        <f t="shared" si="22"/>
        <v>750000</v>
      </c>
      <c r="L142" s="2">
        <f t="shared" si="23"/>
        <v>1000000</v>
      </c>
      <c r="M142" s="12">
        <f t="shared" si="24"/>
        <v>1.94858</v>
      </c>
      <c r="N142" t="str">
        <f t="shared" si="25"/>
        <v>150-200%</v>
      </c>
      <c r="O142" s="6">
        <f>MIN(H142,I142)*INDEX('2018_commission_structure-Start'!$A$21:$I$24,MATCH($E142,'2018_commission_structure-Start'!$A$21:$A$24,0),MATCH(O$1,'2018_commission_structure-Start'!$A$21:$I$21,0))</f>
        <v>50000</v>
      </c>
      <c r="P142" s="2">
        <f>IF(H142&gt;I142,MIN(H142-I142,J142-I142)*INDEX('2018_commission_structure-Start'!$A$21:$I$24,MATCH($E142,'2018_commission_structure-Start'!$A$21:$A$24,0), MATCH(P$1,'2018_commission_structure-Start'!$A$21:$I$21,0)),0)</f>
        <v>18750</v>
      </c>
      <c r="Q142" s="2">
        <f>IF($H142&gt;J142,MIN($H142-J142,K142-J142)*INDEX('2018_commission_structure-Start'!$A$21:$I$24,MATCH($E142,'2018_commission_structure-Start'!$A$21:$A$24,0), MATCH(Q$1,'2018_commission_structure-Start'!$A$21:$I$21,0)),0)</f>
        <v>22500</v>
      </c>
      <c r="R142" s="2">
        <f>IF($H142&gt;K142,MIN($H142-K142,L142-K142)*INDEX('2018_commission_structure-Start'!$A$21:$I$24,MATCH($E142,'2018_commission_structure-Start'!$A$21:$A$24,0), MATCH(R$1,'2018_commission_structure-Start'!$A$21:$I$21,0)),0)</f>
        <v>49343.8</v>
      </c>
      <c r="S142" s="2">
        <f>IF(H142&gt;L142,(H142-L142)*INDEX('2018_commission_structure-Start'!$A$21:$I$24,MATCH($E142,'2018_commission_structure-Start'!$A$21:$A$24,0),MATCH(S$1,'2018_commission_structure-Start'!$A$21:$I$21,0)),0)</f>
        <v>0</v>
      </c>
      <c r="T142" s="6">
        <f t="shared" si="26"/>
        <v>140593.79999999999</v>
      </c>
      <c r="U142" s="6">
        <f t="shared" si="27"/>
        <v>193082.8</v>
      </c>
      <c r="V142" s="6">
        <f>MIN(H142,I142)*INDEX('2018_commission_structure-Start'!$A$15:$J$18,MATCH($E142,'2018_commission_structure-Start'!$A$15:$A$18,0),MATCH(V$1,'2018_commission_structure-Start'!$A$15:$J$15,0))</f>
        <v>60000</v>
      </c>
      <c r="W142" s="2">
        <f>IF($H142&gt;I142,MIN($H142-I142,J142-I142)*INDEX('2018_commission_structure-Start'!$A$15:$J$18,MATCH($E142,'2018_commission_structure-Start'!$A$15:$A$18,0),MATCH(W$1,'2018_commission_structure-Start'!$A$15:$J$15,0)),0)</f>
        <v>21250</v>
      </c>
      <c r="X142" s="2">
        <f>IF($H142&gt;J142,MIN($H142-J142,K142-J142)*INDEX('2018_commission_structure-Start'!$A$15:$J$18,MATCH($E142,'2018_commission_structure-Start'!$A$15:$A$18,0),MATCH(X$1,'2018_commission_structure-Start'!$A$15:$J$15,0)),0)</f>
        <v>25000</v>
      </c>
      <c r="Y142" s="2">
        <f>IF($H142&gt;K142,MIN($H142-K142,L142-K142)*INDEX('2018_commission_structure-Start'!$A$15:$J$18,MATCH($E142,'2018_commission_structure-Start'!$A$15:$A$18,0),MATCH(Y$1,'2018_commission_structure-Start'!$A$15:$J$15,0)),0)</f>
        <v>49343.8</v>
      </c>
      <c r="Z142" s="2">
        <f>IF(H142&gt;L142,(H142-L142)*INDEX('2018_commission_structure-Start'!$A$21:$I$24,MATCH($E142,'2018_commission_structure-Start'!$A$21:$A$24,0),MATCH(Z$1,'2018_commission_structure-Start'!$A$21:$I$21,0)),0)</f>
        <v>0</v>
      </c>
      <c r="AA142" s="6">
        <f t="shared" si="28"/>
        <v>155593.79999999999</v>
      </c>
      <c r="AB142" s="6">
        <f t="shared" si="29"/>
        <v>208082.8</v>
      </c>
    </row>
    <row r="143" spans="1:28" x14ac:dyDescent="0.3">
      <c r="A143" t="str">
        <f t="shared" si="20"/>
        <v>Cull Slott</v>
      </c>
      <c r="B143">
        <v>3738218785</v>
      </c>
      <c r="C143" t="s">
        <v>288</v>
      </c>
      <c r="D143" t="s">
        <v>289</v>
      </c>
      <c r="E143" t="s">
        <v>7</v>
      </c>
      <c r="F143">
        <v>64849</v>
      </c>
      <c r="G143">
        <f>COUNTIF(deals_closed!D:D,B143)</f>
        <v>18</v>
      </c>
      <c r="H143" s="2">
        <f>SUMIF(deals_closed!D:D,B143,deals_closed!C:C)</f>
        <v>718775</v>
      </c>
      <c r="I143" s="2">
        <f>VLOOKUP(E143,'2018_commission_structure-Start'!$A$22:$I$24,9,FALSE)</f>
        <v>500000</v>
      </c>
      <c r="J143" s="2">
        <f t="shared" si="21"/>
        <v>625000</v>
      </c>
      <c r="K143" s="2">
        <f t="shared" si="22"/>
        <v>750000</v>
      </c>
      <c r="L143" s="2">
        <f t="shared" si="23"/>
        <v>1000000</v>
      </c>
      <c r="M143" s="12">
        <f t="shared" si="24"/>
        <v>1.4375500000000001</v>
      </c>
      <c r="N143" t="str">
        <f t="shared" si="25"/>
        <v>125-150%</v>
      </c>
      <c r="O143" s="6">
        <f>MIN(H143,I143)*INDEX('2018_commission_structure-Start'!$A$21:$I$24,MATCH($E143,'2018_commission_structure-Start'!$A$21:$A$24,0),MATCH(O$1,'2018_commission_structure-Start'!$A$21:$I$21,0))</f>
        <v>50000</v>
      </c>
      <c r="P143" s="2">
        <f>IF(H143&gt;I143,MIN(H143-I143,J143-I143)*INDEX('2018_commission_structure-Start'!$A$21:$I$24,MATCH($E143,'2018_commission_structure-Start'!$A$21:$A$24,0), MATCH(P$1,'2018_commission_structure-Start'!$A$21:$I$21,0)),0)</f>
        <v>18750</v>
      </c>
      <c r="Q143" s="2">
        <f>IF($H143&gt;J143,MIN($H143-J143,K143-J143)*INDEX('2018_commission_structure-Start'!$A$21:$I$24,MATCH($E143,'2018_commission_structure-Start'!$A$21:$A$24,0), MATCH(Q$1,'2018_commission_structure-Start'!$A$21:$I$21,0)),0)</f>
        <v>16879.5</v>
      </c>
      <c r="R143" s="2">
        <f>IF($H143&gt;K143,MIN($H143-K143,L143-K143)*INDEX('2018_commission_structure-Start'!$A$21:$I$24,MATCH($E143,'2018_commission_structure-Start'!$A$21:$A$24,0), MATCH(R$1,'2018_commission_structure-Start'!$A$21:$I$21,0)),0)</f>
        <v>0</v>
      </c>
      <c r="S143" s="2">
        <f>IF(H143&gt;L143,(H143-L143)*INDEX('2018_commission_structure-Start'!$A$21:$I$24,MATCH($E143,'2018_commission_structure-Start'!$A$21:$A$24,0),MATCH(S$1,'2018_commission_structure-Start'!$A$21:$I$21,0)),0)</f>
        <v>0</v>
      </c>
      <c r="T143" s="6">
        <f t="shared" si="26"/>
        <v>85629.5</v>
      </c>
      <c r="U143" s="6">
        <f t="shared" si="27"/>
        <v>150478.5</v>
      </c>
      <c r="V143" s="6">
        <f>MIN(H143,I143)*INDEX('2018_commission_structure-Start'!$A$15:$J$18,MATCH($E143,'2018_commission_structure-Start'!$A$15:$A$18,0),MATCH(V$1,'2018_commission_structure-Start'!$A$15:$J$15,0))</f>
        <v>60000</v>
      </c>
      <c r="W143" s="2">
        <f>IF($H143&gt;I143,MIN($H143-I143,J143-I143)*INDEX('2018_commission_structure-Start'!$A$15:$J$18,MATCH($E143,'2018_commission_structure-Start'!$A$15:$A$18,0),MATCH(W$1,'2018_commission_structure-Start'!$A$15:$J$15,0)),0)</f>
        <v>21250</v>
      </c>
      <c r="X143" s="2">
        <f>IF($H143&gt;J143,MIN($H143-J143,K143-J143)*INDEX('2018_commission_structure-Start'!$A$15:$J$18,MATCH($E143,'2018_commission_structure-Start'!$A$15:$A$18,0),MATCH(X$1,'2018_commission_structure-Start'!$A$15:$J$15,0)),0)</f>
        <v>18755</v>
      </c>
      <c r="Y143" s="2">
        <f>IF($H143&gt;K143,MIN($H143-K143,L143-K143)*INDEX('2018_commission_structure-Start'!$A$15:$J$18,MATCH($E143,'2018_commission_structure-Start'!$A$15:$A$18,0),MATCH(Y$1,'2018_commission_structure-Start'!$A$15:$J$15,0)),0)</f>
        <v>0</v>
      </c>
      <c r="Z143" s="2">
        <f>IF(H143&gt;L143,(H143-L143)*INDEX('2018_commission_structure-Start'!$A$21:$I$24,MATCH($E143,'2018_commission_structure-Start'!$A$21:$A$24,0),MATCH(Z$1,'2018_commission_structure-Start'!$A$21:$I$21,0)),0)</f>
        <v>0</v>
      </c>
      <c r="AA143" s="6">
        <f t="shared" si="28"/>
        <v>100005</v>
      </c>
      <c r="AB143" s="6">
        <f t="shared" si="29"/>
        <v>164854</v>
      </c>
    </row>
    <row r="144" spans="1:28" x14ac:dyDescent="0.3">
      <c r="A144" t="str">
        <f t="shared" si="20"/>
        <v>Jolee Gladyer</v>
      </c>
      <c r="B144">
        <v>8971738782</v>
      </c>
      <c r="C144" t="s">
        <v>290</v>
      </c>
      <c r="D144" t="s">
        <v>291</v>
      </c>
      <c r="E144" t="s">
        <v>10</v>
      </c>
      <c r="F144">
        <v>124815</v>
      </c>
      <c r="G144">
        <f>COUNTIF(deals_closed!D:D,B144)</f>
        <v>25</v>
      </c>
      <c r="H144" s="2">
        <f>SUMIF(deals_closed!D:D,B144,deals_closed!C:C)</f>
        <v>945309</v>
      </c>
      <c r="I144" s="2">
        <f>VLOOKUP(E144,'2018_commission_structure-Start'!$A$22:$I$24,9,FALSE)</f>
        <v>750000</v>
      </c>
      <c r="J144" s="2">
        <f t="shared" si="21"/>
        <v>937500</v>
      </c>
      <c r="K144" s="2">
        <f t="shared" si="22"/>
        <v>1125000</v>
      </c>
      <c r="L144" s="2">
        <f t="shared" si="23"/>
        <v>1500000</v>
      </c>
      <c r="M144" s="12">
        <f t="shared" si="24"/>
        <v>1.2604120000000001</v>
      </c>
      <c r="N144" t="str">
        <f t="shared" si="25"/>
        <v>125-150%</v>
      </c>
      <c r="O144" s="6">
        <f>MIN(H144,I144)*INDEX('2018_commission_structure-Start'!$A$21:$I$24,MATCH($E144,'2018_commission_structure-Start'!$A$21:$A$24,0),MATCH(O$1,'2018_commission_structure-Start'!$A$21:$I$21,0))</f>
        <v>112500</v>
      </c>
      <c r="P144" s="2">
        <f>IF(H144&gt;I144,MIN(H144-I144,J144-I144)*INDEX('2018_commission_structure-Start'!$A$21:$I$24,MATCH($E144,'2018_commission_structure-Start'!$A$21:$A$24,0), MATCH(P$1,'2018_commission_structure-Start'!$A$21:$I$21,0)),0)</f>
        <v>35625</v>
      </c>
      <c r="Q144" s="2">
        <f>IF($H144&gt;J144,MIN($H144-J144,K144-J144)*INDEX('2018_commission_structure-Start'!$A$21:$I$24,MATCH($E144,'2018_commission_structure-Start'!$A$21:$A$24,0), MATCH(Q$1,'2018_commission_structure-Start'!$A$21:$I$21,0)),0)</f>
        <v>1796.0700000000002</v>
      </c>
      <c r="R144" s="2">
        <f>IF($H144&gt;K144,MIN($H144-K144,L144-K144)*INDEX('2018_commission_structure-Start'!$A$21:$I$24,MATCH($E144,'2018_commission_structure-Start'!$A$21:$A$24,0), MATCH(R$1,'2018_commission_structure-Start'!$A$21:$I$21,0)),0)</f>
        <v>0</v>
      </c>
      <c r="S144" s="2">
        <f>IF(H144&gt;L144,(H144-L144)*INDEX('2018_commission_structure-Start'!$A$21:$I$24,MATCH($E144,'2018_commission_structure-Start'!$A$21:$A$24,0),MATCH(S$1,'2018_commission_structure-Start'!$A$21:$I$21,0)),0)</f>
        <v>0</v>
      </c>
      <c r="T144" s="6">
        <f t="shared" si="26"/>
        <v>149921.07</v>
      </c>
      <c r="U144" s="6">
        <f t="shared" si="27"/>
        <v>274736.07</v>
      </c>
      <c r="V144" s="6">
        <f>MIN(H144,I144)*INDEX('2018_commission_structure-Start'!$A$15:$J$18,MATCH($E144,'2018_commission_structure-Start'!$A$15:$A$18,0),MATCH(V$1,'2018_commission_structure-Start'!$A$15:$J$15,0))</f>
        <v>112500</v>
      </c>
      <c r="W144" s="2">
        <f>IF($H144&gt;I144,MIN($H144-I144,J144-I144)*INDEX('2018_commission_structure-Start'!$A$15:$J$18,MATCH($E144,'2018_commission_structure-Start'!$A$15:$A$18,0),MATCH(W$1,'2018_commission_structure-Start'!$A$15:$J$15,0)),0)</f>
        <v>41250</v>
      </c>
      <c r="X144" s="2">
        <f>IF($H144&gt;J144,MIN($H144-J144,K144-J144)*INDEX('2018_commission_structure-Start'!$A$15:$J$18,MATCH($E144,'2018_commission_structure-Start'!$A$15:$A$18,0),MATCH(X$1,'2018_commission_structure-Start'!$A$15:$J$15,0)),0)</f>
        <v>1952.25</v>
      </c>
      <c r="Y144" s="2">
        <f>IF($H144&gt;K144,MIN($H144-K144,L144-K144)*INDEX('2018_commission_structure-Start'!$A$15:$J$18,MATCH($E144,'2018_commission_structure-Start'!$A$15:$A$18,0),MATCH(Y$1,'2018_commission_structure-Start'!$A$15:$J$15,0)),0)</f>
        <v>0</v>
      </c>
      <c r="Z144" s="2">
        <f>IF(H144&gt;L144,(H144-L144)*INDEX('2018_commission_structure-Start'!$A$21:$I$24,MATCH($E144,'2018_commission_structure-Start'!$A$21:$A$24,0),MATCH(Z$1,'2018_commission_structure-Start'!$A$21:$I$21,0)),0)</f>
        <v>0</v>
      </c>
      <c r="AA144" s="6">
        <f t="shared" si="28"/>
        <v>155702.25</v>
      </c>
      <c r="AB144" s="6">
        <f t="shared" si="29"/>
        <v>280517.25</v>
      </c>
    </row>
    <row r="145" spans="1:28" x14ac:dyDescent="0.3">
      <c r="A145" t="str">
        <f t="shared" si="20"/>
        <v>Glenn O'Murtagh</v>
      </c>
      <c r="B145">
        <v>3288836432</v>
      </c>
      <c r="C145" t="s">
        <v>292</v>
      </c>
      <c r="D145" t="s">
        <v>293</v>
      </c>
      <c r="E145" t="s">
        <v>10</v>
      </c>
      <c r="F145">
        <v>102601</v>
      </c>
      <c r="G145">
        <f>COUNTIF(deals_closed!D:D,B145)</f>
        <v>13</v>
      </c>
      <c r="H145" s="2">
        <f>SUMIF(deals_closed!D:D,B145,deals_closed!C:C)</f>
        <v>499816</v>
      </c>
      <c r="I145" s="2">
        <f>VLOOKUP(E145,'2018_commission_structure-Start'!$A$22:$I$24,9,FALSE)</f>
        <v>750000</v>
      </c>
      <c r="J145" s="2">
        <f t="shared" si="21"/>
        <v>937500</v>
      </c>
      <c r="K145" s="2">
        <f t="shared" si="22"/>
        <v>1125000</v>
      </c>
      <c r="L145" s="2">
        <f t="shared" si="23"/>
        <v>1500000</v>
      </c>
      <c r="M145" s="12">
        <f t="shared" si="24"/>
        <v>0.66642133333333331</v>
      </c>
      <c r="N145" t="str">
        <f t="shared" si="25"/>
        <v>0-100%</v>
      </c>
      <c r="O145" s="6">
        <f>MIN(H145,I145)*INDEX('2018_commission_structure-Start'!$A$21:$I$24,MATCH($E145,'2018_commission_structure-Start'!$A$21:$A$24,0),MATCH(O$1,'2018_commission_structure-Start'!$A$21:$I$21,0))</f>
        <v>74972.399999999994</v>
      </c>
      <c r="P145" s="2">
        <f>IF(H145&gt;I145,MIN(H145-I145,J145-I145)*INDEX('2018_commission_structure-Start'!$A$21:$I$24,MATCH($E145,'2018_commission_structure-Start'!$A$21:$A$24,0), MATCH(P$1,'2018_commission_structure-Start'!$A$21:$I$21,0)),0)</f>
        <v>0</v>
      </c>
      <c r="Q145" s="2">
        <f>IF($H145&gt;J145,MIN($H145-J145,K145-J145)*INDEX('2018_commission_structure-Start'!$A$21:$I$24,MATCH($E145,'2018_commission_structure-Start'!$A$21:$A$24,0), MATCH(Q$1,'2018_commission_structure-Start'!$A$21:$I$21,0)),0)</f>
        <v>0</v>
      </c>
      <c r="R145" s="2">
        <f>IF($H145&gt;K145,MIN($H145-K145,L145-K145)*INDEX('2018_commission_structure-Start'!$A$21:$I$24,MATCH($E145,'2018_commission_structure-Start'!$A$21:$A$24,0), MATCH(R$1,'2018_commission_structure-Start'!$A$21:$I$21,0)),0)</f>
        <v>0</v>
      </c>
      <c r="S145" s="2">
        <f>IF(H145&gt;L145,(H145-L145)*INDEX('2018_commission_structure-Start'!$A$21:$I$24,MATCH($E145,'2018_commission_structure-Start'!$A$21:$A$24,0),MATCH(S$1,'2018_commission_structure-Start'!$A$21:$I$21,0)),0)</f>
        <v>0</v>
      </c>
      <c r="T145" s="6">
        <f t="shared" si="26"/>
        <v>74972.399999999994</v>
      </c>
      <c r="U145" s="6">
        <f t="shared" si="27"/>
        <v>177573.4</v>
      </c>
      <c r="V145" s="6">
        <f>MIN(H145,I145)*INDEX('2018_commission_structure-Start'!$A$15:$J$18,MATCH($E145,'2018_commission_structure-Start'!$A$15:$A$18,0),MATCH(V$1,'2018_commission_structure-Start'!$A$15:$J$15,0))</f>
        <v>74972.399999999994</v>
      </c>
      <c r="W145" s="2">
        <f>IF($H145&gt;I145,MIN($H145-I145,J145-I145)*INDEX('2018_commission_structure-Start'!$A$15:$J$18,MATCH($E145,'2018_commission_structure-Start'!$A$15:$A$18,0),MATCH(W$1,'2018_commission_structure-Start'!$A$15:$J$15,0)),0)</f>
        <v>0</v>
      </c>
      <c r="X145" s="2">
        <f>IF($H145&gt;J145,MIN($H145-J145,K145-J145)*INDEX('2018_commission_structure-Start'!$A$15:$J$18,MATCH($E145,'2018_commission_structure-Start'!$A$15:$A$18,0),MATCH(X$1,'2018_commission_structure-Start'!$A$15:$J$15,0)),0)</f>
        <v>0</v>
      </c>
      <c r="Y145" s="2">
        <f>IF($H145&gt;K145,MIN($H145-K145,L145-K145)*INDEX('2018_commission_structure-Start'!$A$15:$J$18,MATCH($E145,'2018_commission_structure-Start'!$A$15:$A$18,0),MATCH(Y$1,'2018_commission_structure-Start'!$A$15:$J$15,0)),0)</f>
        <v>0</v>
      </c>
      <c r="Z145" s="2">
        <f>IF(H145&gt;L145,(H145-L145)*INDEX('2018_commission_structure-Start'!$A$21:$I$24,MATCH($E145,'2018_commission_structure-Start'!$A$21:$A$24,0),MATCH(Z$1,'2018_commission_structure-Start'!$A$21:$I$21,0)),0)</f>
        <v>0</v>
      </c>
      <c r="AA145" s="6">
        <f t="shared" si="28"/>
        <v>74972.399999999994</v>
      </c>
      <c r="AB145" s="6">
        <f t="shared" si="29"/>
        <v>177573.4</v>
      </c>
    </row>
    <row r="146" spans="1:28" x14ac:dyDescent="0.3">
      <c r="A146" t="str">
        <f t="shared" si="20"/>
        <v>Jermain Ruthven</v>
      </c>
      <c r="B146">
        <v>4730395069</v>
      </c>
      <c r="C146" t="s">
        <v>294</v>
      </c>
      <c r="D146" t="s">
        <v>295</v>
      </c>
      <c r="E146" t="s">
        <v>7</v>
      </c>
      <c r="F146">
        <v>44355</v>
      </c>
      <c r="G146">
        <f>COUNTIF(deals_closed!D:D,B146)</f>
        <v>18</v>
      </c>
      <c r="H146" s="2">
        <f>SUMIF(deals_closed!D:D,B146,deals_closed!C:C)</f>
        <v>644768</v>
      </c>
      <c r="I146" s="2">
        <f>VLOOKUP(E146,'2018_commission_structure-Start'!$A$22:$I$24,9,FALSE)</f>
        <v>500000</v>
      </c>
      <c r="J146" s="2">
        <f t="shared" si="21"/>
        <v>625000</v>
      </c>
      <c r="K146" s="2">
        <f t="shared" si="22"/>
        <v>750000</v>
      </c>
      <c r="L146" s="2">
        <f t="shared" si="23"/>
        <v>1000000</v>
      </c>
      <c r="M146" s="12">
        <f t="shared" si="24"/>
        <v>1.289536</v>
      </c>
      <c r="N146" t="str">
        <f t="shared" si="25"/>
        <v>125-150%</v>
      </c>
      <c r="O146" s="6">
        <f>MIN(H146,I146)*INDEX('2018_commission_structure-Start'!$A$21:$I$24,MATCH($E146,'2018_commission_structure-Start'!$A$21:$A$24,0),MATCH(O$1,'2018_commission_structure-Start'!$A$21:$I$21,0))</f>
        <v>50000</v>
      </c>
      <c r="P146" s="2">
        <f>IF(H146&gt;I146,MIN(H146-I146,J146-I146)*INDEX('2018_commission_structure-Start'!$A$21:$I$24,MATCH($E146,'2018_commission_structure-Start'!$A$21:$A$24,0), MATCH(P$1,'2018_commission_structure-Start'!$A$21:$I$21,0)),0)</f>
        <v>18750</v>
      </c>
      <c r="Q146" s="2">
        <f>IF($H146&gt;J146,MIN($H146-J146,K146-J146)*INDEX('2018_commission_structure-Start'!$A$21:$I$24,MATCH($E146,'2018_commission_structure-Start'!$A$21:$A$24,0), MATCH(Q$1,'2018_commission_structure-Start'!$A$21:$I$21,0)),0)</f>
        <v>3558.24</v>
      </c>
      <c r="R146" s="2">
        <f>IF($H146&gt;K146,MIN($H146-K146,L146-K146)*INDEX('2018_commission_structure-Start'!$A$21:$I$24,MATCH($E146,'2018_commission_structure-Start'!$A$21:$A$24,0), MATCH(R$1,'2018_commission_structure-Start'!$A$21:$I$21,0)),0)</f>
        <v>0</v>
      </c>
      <c r="S146" s="2">
        <f>IF(H146&gt;L146,(H146-L146)*INDEX('2018_commission_structure-Start'!$A$21:$I$24,MATCH($E146,'2018_commission_structure-Start'!$A$21:$A$24,0),MATCH(S$1,'2018_commission_structure-Start'!$A$21:$I$21,0)),0)</f>
        <v>0</v>
      </c>
      <c r="T146" s="6">
        <f t="shared" si="26"/>
        <v>72308.240000000005</v>
      </c>
      <c r="U146" s="6">
        <f t="shared" si="27"/>
        <v>116663.24</v>
      </c>
      <c r="V146" s="6">
        <f>MIN(H146,I146)*INDEX('2018_commission_structure-Start'!$A$15:$J$18,MATCH($E146,'2018_commission_structure-Start'!$A$15:$A$18,0),MATCH(V$1,'2018_commission_structure-Start'!$A$15:$J$15,0))</f>
        <v>60000</v>
      </c>
      <c r="W146" s="2">
        <f>IF($H146&gt;I146,MIN($H146-I146,J146-I146)*INDEX('2018_commission_structure-Start'!$A$15:$J$18,MATCH($E146,'2018_commission_structure-Start'!$A$15:$A$18,0),MATCH(W$1,'2018_commission_structure-Start'!$A$15:$J$15,0)),0)</f>
        <v>21250</v>
      </c>
      <c r="X146" s="2">
        <f>IF($H146&gt;J146,MIN($H146-J146,K146-J146)*INDEX('2018_commission_structure-Start'!$A$15:$J$18,MATCH($E146,'2018_commission_structure-Start'!$A$15:$A$18,0),MATCH(X$1,'2018_commission_structure-Start'!$A$15:$J$15,0)),0)</f>
        <v>3953.6000000000004</v>
      </c>
      <c r="Y146" s="2">
        <f>IF($H146&gt;K146,MIN($H146-K146,L146-K146)*INDEX('2018_commission_structure-Start'!$A$15:$J$18,MATCH($E146,'2018_commission_structure-Start'!$A$15:$A$18,0),MATCH(Y$1,'2018_commission_structure-Start'!$A$15:$J$15,0)),0)</f>
        <v>0</v>
      </c>
      <c r="Z146" s="2">
        <f>IF(H146&gt;L146,(H146-L146)*INDEX('2018_commission_structure-Start'!$A$21:$I$24,MATCH($E146,'2018_commission_structure-Start'!$A$21:$A$24,0),MATCH(Z$1,'2018_commission_structure-Start'!$A$21:$I$21,0)),0)</f>
        <v>0</v>
      </c>
      <c r="AA146" s="6">
        <f t="shared" si="28"/>
        <v>85203.6</v>
      </c>
      <c r="AB146" s="6">
        <f t="shared" si="29"/>
        <v>129558.6</v>
      </c>
    </row>
    <row r="147" spans="1:28" x14ac:dyDescent="0.3">
      <c r="A147" t="str">
        <f t="shared" si="20"/>
        <v>Zita Crossgrove</v>
      </c>
      <c r="B147">
        <v>7670936274</v>
      </c>
      <c r="C147" t="s">
        <v>296</v>
      </c>
      <c r="D147" t="s">
        <v>297</v>
      </c>
      <c r="E147" t="s">
        <v>10</v>
      </c>
      <c r="F147">
        <v>109917</v>
      </c>
      <c r="G147">
        <f>COUNTIF(deals_closed!D:D,B147)</f>
        <v>17</v>
      </c>
      <c r="H147" s="2">
        <f>SUMIF(deals_closed!D:D,B147,deals_closed!C:C)</f>
        <v>577152</v>
      </c>
      <c r="I147" s="2">
        <f>VLOOKUP(E147,'2018_commission_structure-Start'!$A$22:$I$24,9,FALSE)</f>
        <v>750000</v>
      </c>
      <c r="J147" s="2">
        <f t="shared" si="21"/>
        <v>937500</v>
      </c>
      <c r="K147" s="2">
        <f t="shared" si="22"/>
        <v>1125000</v>
      </c>
      <c r="L147" s="2">
        <f t="shared" si="23"/>
        <v>1500000</v>
      </c>
      <c r="M147" s="12">
        <f t="shared" si="24"/>
        <v>0.769536</v>
      </c>
      <c r="N147" t="str">
        <f t="shared" si="25"/>
        <v>0-100%</v>
      </c>
      <c r="O147" s="6">
        <f>MIN(H147,I147)*INDEX('2018_commission_structure-Start'!$A$21:$I$24,MATCH($E147,'2018_commission_structure-Start'!$A$21:$A$24,0),MATCH(O$1,'2018_commission_structure-Start'!$A$21:$I$21,0))</f>
        <v>86572.800000000003</v>
      </c>
      <c r="P147" s="2">
        <f>IF(H147&gt;I147,MIN(H147-I147,J147-I147)*INDEX('2018_commission_structure-Start'!$A$21:$I$24,MATCH($E147,'2018_commission_structure-Start'!$A$21:$A$24,0), MATCH(P$1,'2018_commission_structure-Start'!$A$21:$I$21,0)),0)</f>
        <v>0</v>
      </c>
      <c r="Q147" s="2">
        <f>IF($H147&gt;J147,MIN($H147-J147,K147-J147)*INDEX('2018_commission_structure-Start'!$A$21:$I$24,MATCH($E147,'2018_commission_structure-Start'!$A$21:$A$24,0), MATCH(Q$1,'2018_commission_structure-Start'!$A$21:$I$21,0)),0)</f>
        <v>0</v>
      </c>
      <c r="R147" s="2">
        <f>IF($H147&gt;K147,MIN($H147-K147,L147-K147)*INDEX('2018_commission_structure-Start'!$A$21:$I$24,MATCH($E147,'2018_commission_structure-Start'!$A$21:$A$24,0), MATCH(R$1,'2018_commission_structure-Start'!$A$21:$I$21,0)),0)</f>
        <v>0</v>
      </c>
      <c r="S147" s="2">
        <f>IF(H147&gt;L147,(H147-L147)*INDEX('2018_commission_structure-Start'!$A$21:$I$24,MATCH($E147,'2018_commission_structure-Start'!$A$21:$A$24,0),MATCH(S$1,'2018_commission_structure-Start'!$A$21:$I$21,0)),0)</f>
        <v>0</v>
      </c>
      <c r="T147" s="6">
        <f t="shared" si="26"/>
        <v>86572.800000000003</v>
      </c>
      <c r="U147" s="6">
        <f t="shared" si="27"/>
        <v>196489.8</v>
      </c>
      <c r="V147" s="6">
        <f>MIN(H147,I147)*INDEX('2018_commission_structure-Start'!$A$15:$J$18,MATCH($E147,'2018_commission_structure-Start'!$A$15:$A$18,0),MATCH(V$1,'2018_commission_structure-Start'!$A$15:$J$15,0))</f>
        <v>86572.800000000003</v>
      </c>
      <c r="W147" s="2">
        <f>IF($H147&gt;I147,MIN($H147-I147,J147-I147)*INDEX('2018_commission_structure-Start'!$A$15:$J$18,MATCH($E147,'2018_commission_structure-Start'!$A$15:$A$18,0),MATCH(W$1,'2018_commission_structure-Start'!$A$15:$J$15,0)),0)</f>
        <v>0</v>
      </c>
      <c r="X147" s="2">
        <f>IF($H147&gt;J147,MIN($H147-J147,K147-J147)*INDEX('2018_commission_structure-Start'!$A$15:$J$18,MATCH($E147,'2018_commission_structure-Start'!$A$15:$A$18,0),MATCH(X$1,'2018_commission_structure-Start'!$A$15:$J$15,0)),0)</f>
        <v>0</v>
      </c>
      <c r="Y147" s="2">
        <f>IF($H147&gt;K147,MIN($H147-K147,L147-K147)*INDEX('2018_commission_structure-Start'!$A$15:$J$18,MATCH($E147,'2018_commission_structure-Start'!$A$15:$A$18,0),MATCH(Y$1,'2018_commission_structure-Start'!$A$15:$J$15,0)),0)</f>
        <v>0</v>
      </c>
      <c r="Z147" s="2">
        <f>IF(H147&gt;L147,(H147-L147)*INDEX('2018_commission_structure-Start'!$A$21:$I$24,MATCH($E147,'2018_commission_structure-Start'!$A$21:$A$24,0),MATCH(Z$1,'2018_commission_structure-Start'!$A$21:$I$21,0)),0)</f>
        <v>0</v>
      </c>
      <c r="AA147" s="6">
        <f t="shared" si="28"/>
        <v>86572.800000000003</v>
      </c>
      <c r="AB147" s="6">
        <f t="shared" si="29"/>
        <v>196489.8</v>
      </c>
    </row>
    <row r="148" spans="1:28" x14ac:dyDescent="0.3">
      <c r="A148" t="str">
        <f t="shared" si="20"/>
        <v>Esra Snibson</v>
      </c>
      <c r="B148">
        <v>826490107</v>
      </c>
      <c r="C148" t="s">
        <v>298</v>
      </c>
      <c r="D148" t="s">
        <v>299</v>
      </c>
      <c r="E148" t="s">
        <v>7</v>
      </c>
      <c r="F148">
        <v>32485</v>
      </c>
      <c r="G148">
        <f>COUNTIF(deals_closed!D:D,B148)</f>
        <v>22</v>
      </c>
      <c r="H148" s="2">
        <f>SUMIF(deals_closed!D:D,B148,deals_closed!C:C)</f>
        <v>823922</v>
      </c>
      <c r="I148" s="2">
        <f>VLOOKUP(E148,'2018_commission_structure-Start'!$A$22:$I$24,9,FALSE)</f>
        <v>500000</v>
      </c>
      <c r="J148" s="2">
        <f t="shared" si="21"/>
        <v>625000</v>
      </c>
      <c r="K148" s="2">
        <f t="shared" si="22"/>
        <v>750000</v>
      </c>
      <c r="L148" s="2">
        <f t="shared" si="23"/>
        <v>1000000</v>
      </c>
      <c r="M148" s="12">
        <f t="shared" si="24"/>
        <v>1.6478440000000001</v>
      </c>
      <c r="N148" t="str">
        <f t="shared" si="25"/>
        <v>150-200%</v>
      </c>
      <c r="O148" s="6">
        <f>MIN(H148,I148)*INDEX('2018_commission_structure-Start'!$A$21:$I$24,MATCH($E148,'2018_commission_structure-Start'!$A$21:$A$24,0),MATCH(O$1,'2018_commission_structure-Start'!$A$21:$I$21,0))</f>
        <v>50000</v>
      </c>
      <c r="P148" s="2">
        <f>IF(H148&gt;I148,MIN(H148-I148,J148-I148)*INDEX('2018_commission_structure-Start'!$A$21:$I$24,MATCH($E148,'2018_commission_structure-Start'!$A$21:$A$24,0), MATCH(P$1,'2018_commission_structure-Start'!$A$21:$I$21,0)),0)</f>
        <v>18750</v>
      </c>
      <c r="Q148" s="2">
        <f>IF($H148&gt;J148,MIN($H148-J148,K148-J148)*INDEX('2018_commission_structure-Start'!$A$21:$I$24,MATCH($E148,'2018_commission_structure-Start'!$A$21:$A$24,0), MATCH(Q$1,'2018_commission_structure-Start'!$A$21:$I$21,0)),0)</f>
        <v>22500</v>
      </c>
      <c r="R148" s="2">
        <f>IF($H148&gt;K148,MIN($H148-K148,L148-K148)*INDEX('2018_commission_structure-Start'!$A$21:$I$24,MATCH($E148,'2018_commission_structure-Start'!$A$21:$A$24,0), MATCH(R$1,'2018_commission_structure-Start'!$A$21:$I$21,0)),0)</f>
        <v>16262.84</v>
      </c>
      <c r="S148" s="2">
        <f>IF(H148&gt;L148,(H148-L148)*INDEX('2018_commission_structure-Start'!$A$21:$I$24,MATCH($E148,'2018_commission_structure-Start'!$A$21:$A$24,0),MATCH(S$1,'2018_commission_structure-Start'!$A$21:$I$21,0)),0)</f>
        <v>0</v>
      </c>
      <c r="T148" s="6">
        <f t="shared" si="26"/>
        <v>107512.84</v>
      </c>
      <c r="U148" s="6">
        <f t="shared" si="27"/>
        <v>139997.84</v>
      </c>
      <c r="V148" s="6">
        <f>MIN(H148,I148)*INDEX('2018_commission_structure-Start'!$A$15:$J$18,MATCH($E148,'2018_commission_structure-Start'!$A$15:$A$18,0),MATCH(V$1,'2018_commission_structure-Start'!$A$15:$J$15,0))</f>
        <v>60000</v>
      </c>
      <c r="W148" s="2">
        <f>IF($H148&gt;I148,MIN($H148-I148,J148-I148)*INDEX('2018_commission_structure-Start'!$A$15:$J$18,MATCH($E148,'2018_commission_structure-Start'!$A$15:$A$18,0),MATCH(W$1,'2018_commission_structure-Start'!$A$15:$J$15,0)),0)</f>
        <v>21250</v>
      </c>
      <c r="X148" s="2">
        <f>IF($H148&gt;J148,MIN($H148-J148,K148-J148)*INDEX('2018_commission_structure-Start'!$A$15:$J$18,MATCH($E148,'2018_commission_structure-Start'!$A$15:$A$18,0),MATCH(X$1,'2018_commission_structure-Start'!$A$15:$J$15,0)),0)</f>
        <v>25000</v>
      </c>
      <c r="Y148" s="2">
        <f>IF($H148&gt;K148,MIN($H148-K148,L148-K148)*INDEX('2018_commission_structure-Start'!$A$15:$J$18,MATCH($E148,'2018_commission_structure-Start'!$A$15:$A$18,0),MATCH(Y$1,'2018_commission_structure-Start'!$A$15:$J$15,0)),0)</f>
        <v>16262.84</v>
      </c>
      <c r="Z148" s="2">
        <f>IF(H148&gt;L148,(H148-L148)*INDEX('2018_commission_structure-Start'!$A$21:$I$24,MATCH($E148,'2018_commission_structure-Start'!$A$21:$A$24,0),MATCH(Z$1,'2018_commission_structure-Start'!$A$21:$I$21,0)),0)</f>
        <v>0</v>
      </c>
      <c r="AA148" s="6">
        <f t="shared" si="28"/>
        <v>122512.84</v>
      </c>
      <c r="AB148" s="6">
        <f t="shared" si="29"/>
        <v>154997.84</v>
      </c>
    </row>
    <row r="149" spans="1:28" x14ac:dyDescent="0.3">
      <c r="A149" t="str">
        <f t="shared" si="20"/>
        <v>Barbabra Cramond</v>
      </c>
      <c r="B149">
        <v>9089601147</v>
      </c>
      <c r="C149" t="s">
        <v>300</v>
      </c>
      <c r="D149" t="s">
        <v>301</v>
      </c>
      <c r="E149" t="s">
        <v>29</v>
      </c>
      <c r="F149">
        <v>70306</v>
      </c>
      <c r="G149">
        <f>COUNTIF(deals_closed!D:D,B149)</f>
        <v>17</v>
      </c>
      <c r="H149" s="2">
        <f>SUMIF(deals_closed!D:D,B149,deals_closed!C:C)</f>
        <v>518120</v>
      </c>
      <c r="I149" s="2">
        <f>VLOOKUP(E149,'2018_commission_structure-Start'!$A$22:$I$24,9,FALSE)</f>
        <v>600000</v>
      </c>
      <c r="J149" s="2">
        <f t="shared" si="21"/>
        <v>750000</v>
      </c>
      <c r="K149" s="2">
        <f t="shared" si="22"/>
        <v>900000</v>
      </c>
      <c r="L149" s="2">
        <f t="shared" si="23"/>
        <v>1200000</v>
      </c>
      <c r="M149" s="12">
        <f t="shared" si="24"/>
        <v>0.86353333333333337</v>
      </c>
      <c r="N149" t="str">
        <f t="shared" si="25"/>
        <v>0-100%</v>
      </c>
      <c r="O149" s="6">
        <f>MIN(H149,I149)*INDEX('2018_commission_structure-Start'!$A$21:$I$24,MATCH($E149,'2018_commission_structure-Start'!$A$21:$A$24,0),MATCH(O$1,'2018_commission_structure-Start'!$A$21:$I$21,0))</f>
        <v>67355.600000000006</v>
      </c>
      <c r="P149" s="2">
        <f>IF(H149&gt;I149,MIN(H149-I149,J149-I149)*INDEX('2018_commission_structure-Start'!$A$21:$I$24,MATCH($E149,'2018_commission_structure-Start'!$A$21:$A$24,0), MATCH(P$1,'2018_commission_structure-Start'!$A$21:$I$21,0)),0)</f>
        <v>0</v>
      </c>
      <c r="Q149" s="2">
        <f>IF($H149&gt;J149,MIN($H149-J149,K149-J149)*INDEX('2018_commission_structure-Start'!$A$21:$I$24,MATCH($E149,'2018_commission_structure-Start'!$A$21:$A$24,0), MATCH(Q$1,'2018_commission_structure-Start'!$A$21:$I$21,0)),0)</f>
        <v>0</v>
      </c>
      <c r="R149" s="2">
        <f>IF($H149&gt;K149,MIN($H149-K149,L149-K149)*INDEX('2018_commission_structure-Start'!$A$21:$I$24,MATCH($E149,'2018_commission_structure-Start'!$A$21:$A$24,0), MATCH(R$1,'2018_commission_structure-Start'!$A$21:$I$21,0)),0)</f>
        <v>0</v>
      </c>
      <c r="S149" s="2">
        <f>IF(H149&gt;L149,(H149-L149)*INDEX('2018_commission_structure-Start'!$A$21:$I$24,MATCH($E149,'2018_commission_structure-Start'!$A$21:$A$24,0),MATCH(S$1,'2018_commission_structure-Start'!$A$21:$I$21,0)),0)</f>
        <v>0</v>
      </c>
      <c r="T149" s="6">
        <f t="shared" si="26"/>
        <v>67355.600000000006</v>
      </c>
      <c r="U149" s="6">
        <f t="shared" si="27"/>
        <v>137661.6</v>
      </c>
      <c r="V149" s="6">
        <f>MIN(H149,I149)*INDEX('2018_commission_structure-Start'!$A$15:$J$18,MATCH($E149,'2018_commission_structure-Start'!$A$15:$A$18,0),MATCH(V$1,'2018_commission_structure-Start'!$A$15:$J$15,0))</f>
        <v>77718</v>
      </c>
      <c r="W149" s="2">
        <f>IF($H149&gt;I149,MIN($H149-I149,J149-I149)*INDEX('2018_commission_structure-Start'!$A$15:$J$18,MATCH($E149,'2018_commission_structure-Start'!$A$15:$A$18,0),MATCH(W$1,'2018_commission_structure-Start'!$A$15:$J$15,0)),0)</f>
        <v>0</v>
      </c>
      <c r="X149" s="2">
        <f>IF($H149&gt;J149,MIN($H149-J149,K149-J149)*INDEX('2018_commission_structure-Start'!$A$15:$J$18,MATCH($E149,'2018_commission_structure-Start'!$A$15:$A$18,0),MATCH(X$1,'2018_commission_structure-Start'!$A$15:$J$15,0)),0)</f>
        <v>0</v>
      </c>
      <c r="Y149" s="2">
        <f>IF($H149&gt;K149,MIN($H149-K149,L149-K149)*INDEX('2018_commission_structure-Start'!$A$15:$J$18,MATCH($E149,'2018_commission_structure-Start'!$A$15:$A$18,0),MATCH(Y$1,'2018_commission_structure-Start'!$A$15:$J$15,0)),0)</f>
        <v>0</v>
      </c>
      <c r="Z149" s="2">
        <f>IF(H149&gt;L149,(H149-L149)*INDEX('2018_commission_structure-Start'!$A$21:$I$24,MATCH($E149,'2018_commission_structure-Start'!$A$21:$A$24,0),MATCH(Z$1,'2018_commission_structure-Start'!$A$21:$I$21,0)),0)</f>
        <v>0</v>
      </c>
      <c r="AA149" s="6">
        <f t="shared" si="28"/>
        <v>77718</v>
      </c>
      <c r="AB149" s="6">
        <f t="shared" si="29"/>
        <v>148024</v>
      </c>
    </row>
    <row r="150" spans="1:28" x14ac:dyDescent="0.3">
      <c r="A150" t="str">
        <f t="shared" si="20"/>
        <v>Meredith Giraudot</v>
      </c>
      <c r="B150">
        <v>6173504774</v>
      </c>
      <c r="C150" t="s">
        <v>218</v>
      </c>
      <c r="D150" t="s">
        <v>302</v>
      </c>
      <c r="E150" t="s">
        <v>10</v>
      </c>
      <c r="F150">
        <v>124928</v>
      </c>
      <c r="G150">
        <f>COUNTIF(deals_closed!D:D,B150)</f>
        <v>22</v>
      </c>
      <c r="H150" s="2">
        <f>SUMIF(deals_closed!D:D,B150,deals_closed!C:C)</f>
        <v>582051</v>
      </c>
      <c r="I150" s="2">
        <f>VLOOKUP(E150,'2018_commission_structure-Start'!$A$22:$I$24,9,FALSE)</f>
        <v>750000</v>
      </c>
      <c r="J150" s="2">
        <f t="shared" si="21"/>
        <v>937500</v>
      </c>
      <c r="K150" s="2">
        <f t="shared" si="22"/>
        <v>1125000</v>
      </c>
      <c r="L150" s="2">
        <f t="shared" si="23"/>
        <v>1500000</v>
      </c>
      <c r="M150" s="12">
        <f t="shared" si="24"/>
        <v>0.77606799999999998</v>
      </c>
      <c r="N150" t="str">
        <f t="shared" si="25"/>
        <v>0-100%</v>
      </c>
      <c r="O150" s="6">
        <f>MIN(H150,I150)*INDEX('2018_commission_structure-Start'!$A$21:$I$24,MATCH($E150,'2018_commission_structure-Start'!$A$21:$A$24,0),MATCH(O$1,'2018_commission_structure-Start'!$A$21:$I$21,0))</f>
        <v>87307.65</v>
      </c>
      <c r="P150" s="2">
        <f>IF(H150&gt;I150,MIN(H150-I150,J150-I150)*INDEX('2018_commission_structure-Start'!$A$21:$I$24,MATCH($E150,'2018_commission_structure-Start'!$A$21:$A$24,0), MATCH(P$1,'2018_commission_structure-Start'!$A$21:$I$21,0)),0)</f>
        <v>0</v>
      </c>
      <c r="Q150" s="2">
        <f>IF($H150&gt;J150,MIN($H150-J150,K150-J150)*INDEX('2018_commission_structure-Start'!$A$21:$I$24,MATCH($E150,'2018_commission_structure-Start'!$A$21:$A$24,0), MATCH(Q$1,'2018_commission_structure-Start'!$A$21:$I$21,0)),0)</f>
        <v>0</v>
      </c>
      <c r="R150" s="2">
        <f>IF($H150&gt;K150,MIN($H150-K150,L150-K150)*INDEX('2018_commission_structure-Start'!$A$21:$I$24,MATCH($E150,'2018_commission_structure-Start'!$A$21:$A$24,0), MATCH(R$1,'2018_commission_structure-Start'!$A$21:$I$21,0)),0)</f>
        <v>0</v>
      </c>
      <c r="S150" s="2">
        <f>IF(H150&gt;L150,(H150-L150)*INDEX('2018_commission_structure-Start'!$A$21:$I$24,MATCH($E150,'2018_commission_structure-Start'!$A$21:$A$24,0),MATCH(S$1,'2018_commission_structure-Start'!$A$21:$I$21,0)),0)</f>
        <v>0</v>
      </c>
      <c r="T150" s="6">
        <f t="shared" si="26"/>
        <v>87307.65</v>
      </c>
      <c r="U150" s="6">
        <f t="shared" si="27"/>
        <v>212235.65</v>
      </c>
      <c r="V150" s="6">
        <f>MIN(H150,I150)*INDEX('2018_commission_structure-Start'!$A$15:$J$18,MATCH($E150,'2018_commission_structure-Start'!$A$15:$A$18,0),MATCH(V$1,'2018_commission_structure-Start'!$A$15:$J$15,0))</f>
        <v>87307.65</v>
      </c>
      <c r="W150" s="2">
        <f>IF($H150&gt;I150,MIN($H150-I150,J150-I150)*INDEX('2018_commission_structure-Start'!$A$15:$J$18,MATCH($E150,'2018_commission_structure-Start'!$A$15:$A$18,0),MATCH(W$1,'2018_commission_structure-Start'!$A$15:$J$15,0)),0)</f>
        <v>0</v>
      </c>
      <c r="X150" s="2">
        <f>IF($H150&gt;J150,MIN($H150-J150,K150-J150)*INDEX('2018_commission_structure-Start'!$A$15:$J$18,MATCH($E150,'2018_commission_structure-Start'!$A$15:$A$18,0),MATCH(X$1,'2018_commission_structure-Start'!$A$15:$J$15,0)),0)</f>
        <v>0</v>
      </c>
      <c r="Y150" s="2">
        <f>IF($H150&gt;K150,MIN($H150-K150,L150-K150)*INDEX('2018_commission_structure-Start'!$A$15:$J$18,MATCH($E150,'2018_commission_structure-Start'!$A$15:$A$18,0),MATCH(Y$1,'2018_commission_structure-Start'!$A$15:$J$15,0)),0)</f>
        <v>0</v>
      </c>
      <c r="Z150" s="2">
        <f>IF(H150&gt;L150,(H150-L150)*INDEX('2018_commission_structure-Start'!$A$21:$I$24,MATCH($E150,'2018_commission_structure-Start'!$A$21:$A$24,0),MATCH(Z$1,'2018_commission_structure-Start'!$A$21:$I$21,0)),0)</f>
        <v>0</v>
      </c>
      <c r="AA150" s="6">
        <f t="shared" si="28"/>
        <v>87307.65</v>
      </c>
      <c r="AB150" s="6">
        <f t="shared" si="29"/>
        <v>212235.65</v>
      </c>
    </row>
    <row r="151" spans="1:28" x14ac:dyDescent="0.3">
      <c r="A151" t="str">
        <f t="shared" si="20"/>
        <v>Nial Antonazzi</v>
      </c>
      <c r="B151">
        <v>4009257075</v>
      </c>
      <c r="C151" t="s">
        <v>303</v>
      </c>
      <c r="D151" t="s">
        <v>304</v>
      </c>
      <c r="E151" t="s">
        <v>10</v>
      </c>
      <c r="F151">
        <v>114572</v>
      </c>
      <c r="G151">
        <f>COUNTIF(deals_closed!D:D,B151)</f>
        <v>25</v>
      </c>
      <c r="H151" s="2">
        <f>SUMIF(deals_closed!D:D,B151,deals_closed!C:C)</f>
        <v>921122</v>
      </c>
      <c r="I151" s="2">
        <f>VLOOKUP(E151,'2018_commission_structure-Start'!$A$22:$I$24,9,FALSE)</f>
        <v>750000</v>
      </c>
      <c r="J151" s="2">
        <f t="shared" si="21"/>
        <v>937500</v>
      </c>
      <c r="K151" s="2">
        <f t="shared" si="22"/>
        <v>1125000</v>
      </c>
      <c r="L151" s="2">
        <f t="shared" si="23"/>
        <v>1500000</v>
      </c>
      <c r="M151" s="12">
        <f t="shared" si="24"/>
        <v>1.2281626666666667</v>
      </c>
      <c r="N151" t="str">
        <f t="shared" si="25"/>
        <v>100-125%</v>
      </c>
      <c r="O151" s="6">
        <f>MIN(H151,I151)*INDEX('2018_commission_structure-Start'!$A$21:$I$24,MATCH($E151,'2018_commission_structure-Start'!$A$21:$A$24,0),MATCH(O$1,'2018_commission_structure-Start'!$A$21:$I$21,0))</f>
        <v>112500</v>
      </c>
      <c r="P151" s="2">
        <f>IF(H151&gt;I151,MIN(H151-I151,J151-I151)*INDEX('2018_commission_structure-Start'!$A$21:$I$24,MATCH($E151,'2018_commission_structure-Start'!$A$21:$A$24,0), MATCH(P$1,'2018_commission_structure-Start'!$A$21:$I$21,0)),0)</f>
        <v>32513.18</v>
      </c>
      <c r="Q151" s="2">
        <f>IF($H151&gt;J151,MIN($H151-J151,K151-J151)*INDEX('2018_commission_structure-Start'!$A$21:$I$24,MATCH($E151,'2018_commission_structure-Start'!$A$21:$A$24,0), MATCH(Q$1,'2018_commission_structure-Start'!$A$21:$I$21,0)),0)</f>
        <v>0</v>
      </c>
      <c r="R151" s="2">
        <f>IF($H151&gt;K151,MIN($H151-K151,L151-K151)*INDEX('2018_commission_structure-Start'!$A$21:$I$24,MATCH($E151,'2018_commission_structure-Start'!$A$21:$A$24,0), MATCH(R$1,'2018_commission_structure-Start'!$A$21:$I$21,0)),0)</f>
        <v>0</v>
      </c>
      <c r="S151" s="2">
        <f>IF(H151&gt;L151,(H151-L151)*INDEX('2018_commission_structure-Start'!$A$21:$I$24,MATCH($E151,'2018_commission_structure-Start'!$A$21:$A$24,0),MATCH(S$1,'2018_commission_structure-Start'!$A$21:$I$21,0)),0)</f>
        <v>0</v>
      </c>
      <c r="T151" s="6">
        <f t="shared" si="26"/>
        <v>145013.18</v>
      </c>
      <c r="U151" s="6">
        <f t="shared" si="27"/>
        <v>259585.18</v>
      </c>
      <c r="V151" s="6">
        <f>MIN(H151,I151)*INDEX('2018_commission_structure-Start'!$A$15:$J$18,MATCH($E151,'2018_commission_structure-Start'!$A$15:$A$18,0),MATCH(V$1,'2018_commission_structure-Start'!$A$15:$J$15,0))</f>
        <v>112500</v>
      </c>
      <c r="W151" s="2">
        <f>IF($H151&gt;I151,MIN($H151-I151,J151-I151)*INDEX('2018_commission_structure-Start'!$A$15:$J$18,MATCH($E151,'2018_commission_structure-Start'!$A$15:$A$18,0),MATCH(W$1,'2018_commission_structure-Start'!$A$15:$J$15,0)),0)</f>
        <v>37646.840000000004</v>
      </c>
      <c r="X151" s="2">
        <f>IF($H151&gt;J151,MIN($H151-J151,K151-J151)*INDEX('2018_commission_structure-Start'!$A$15:$J$18,MATCH($E151,'2018_commission_structure-Start'!$A$15:$A$18,0),MATCH(X$1,'2018_commission_structure-Start'!$A$15:$J$15,0)),0)</f>
        <v>0</v>
      </c>
      <c r="Y151" s="2">
        <f>IF($H151&gt;K151,MIN($H151-K151,L151-K151)*INDEX('2018_commission_structure-Start'!$A$15:$J$18,MATCH($E151,'2018_commission_structure-Start'!$A$15:$A$18,0),MATCH(Y$1,'2018_commission_structure-Start'!$A$15:$J$15,0)),0)</f>
        <v>0</v>
      </c>
      <c r="Z151" s="2">
        <f>IF(H151&gt;L151,(H151-L151)*INDEX('2018_commission_structure-Start'!$A$21:$I$24,MATCH($E151,'2018_commission_structure-Start'!$A$21:$A$24,0),MATCH(Z$1,'2018_commission_structure-Start'!$A$21:$I$21,0)),0)</f>
        <v>0</v>
      </c>
      <c r="AA151" s="6">
        <f t="shared" si="28"/>
        <v>150146.84</v>
      </c>
      <c r="AB151" s="6">
        <f t="shared" si="29"/>
        <v>264718.83999999997</v>
      </c>
    </row>
    <row r="152" spans="1:28" x14ac:dyDescent="0.3">
      <c r="A152" t="str">
        <f t="shared" si="20"/>
        <v>Denni Sadd</v>
      </c>
      <c r="B152">
        <v>3746690722</v>
      </c>
      <c r="C152" t="s">
        <v>305</v>
      </c>
      <c r="D152" t="s">
        <v>306</v>
      </c>
      <c r="E152" t="s">
        <v>10</v>
      </c>
      <c r="F152">
        <v>118063</v>
      </c>
      <c r="G152">
        <f>COUNTIF(deals_closed!D:D,B152)</f>
        <v>20</v>
      </c>
      <c r="H152" s="2">
        <f>SUMIF(deals_closed!D:D,B152,deals_closed!C:C)</f>
        <v>745121</v>
      </c>
      <c r="I152" s="2">
        <f>VLOOKUP(E152,'2018_commission_structure-Start'!$A$22:$I$24,9,FALSE)</f>
        <v>750000</v>
      </c>
      <c r="J152" s="2">
        <f t="shared" si="21"/>
        <v>937500</v>
      </c>
      <c r="K152" s="2">
        <f t="shared" si="22"/>
        <v>1125000</v>
      </c>
      <c r="L152" s="2">
        <f t="shared" si="23"/>
        <v>1500000</v>
      </c>
      <c r="M152" s="12">
        <f t="shared" si="24"/>
        <v>0.99349466666666664</v>
      </c>
      <c r="N152" t="str">
        <f t="shared" si="25"/>
        <v>0-100%</v>
      </c>
      <c r="O152" s="6">
        <f>MIN(H152,I152)*INDEX('2018_commission_structure-Start'!$A$21:$I$24,MATCH($E152,'2018_commission_structure-Start'!$A$21:$A$24,0),MATCH(O$1,'2018_commission_structure-Start'!$A$21:$I$21,0))</f>
        <v>111768.15</v>
      </c>
      <c r="P152" s="2">
        <f>IF(H152&gt;I152,MIN(H152-I152,J152-I152)*INDEX('2018_commission_structure-Start'!$A$21:$I$24,MATCH($E152,'2018_commission_structure-Start'!$A$21:$A$24,0), MATCH(P$1,'2018_commission_structure-Start'!$A$21:$I$21,0)),0)</f>
        <v>0</v>
      </c>
      <c r="Q152" s="2">
        <f>IF($H152&gt;J152,MIN($H152-J152,K152-J152)*INDEX('2018_commission_structure-Start'!$A$21:$I$24,MATCH($E152,'2018_commission_structure-Start'!$A$21:$A$24,0), MATCH(Q$1,'2018_commission_structure-Start'!$A$21:$I$21,0)),0)</f>
        <v>0</v>
      </c>
      <c r="R152" s="2">
        <f>IF($H152&gt;K152,MIN($H152-K152,L152-K152)*INDEX('2018_commission_structure-Start'!$A$21:$I$24,MATCH($E152,'2018_commission_structure-Start'!$A$21:$A$24,0), MATCH(R$1,'2018_commission_structure-Start'!$A$21:$I$21,0)),0)</f>
        <v>0</v>
      </c>
      <c r="S152" s="2">
        <f>IF(H152&gt;L152,(H152-L152)*INDEX('2018_commission_structure-Start'!$A$21:$I$24,MATCH($E152,'2018_commission_structure-Start'!$A$21:$A$24,0),MATCH(S$1,'2018_commission_structure-Start'!$A$21:$I$21,0)),0)</f>
        <v>0</v>
      </c>
      <c r="T152" s="6">
        <f t="shared" si="26"/>
        <v>111768.15</v>
      </c>
      <c r="U152" s="6">
        <f t="shared" si="27"/>
        <v>229831.15</v>
      </c>
      <c r="V152" s="6">
        <f>MIN(H152,I152)*INDEX('2018_commission_structure-Start'!$A$15:$J$18,MATCH($E152,'2018_commission_structure-Start'!$A$15:$A$18,0),MATCH(V$1,'2018_commission_structure-Start'!$A$15:$J$15,0))</f>
        <v>111768.15</v>
      </c>
      <c r="W152" s="2">
        <f>IF($H152&gt;I152,MIN($H152-I152,J152-I152)*INDEX('2018_commission_structure-Start'!$A$15:$J$18,MATCH($E152,'2018_commission_structure-Start'!$A$15:$A$18,0),MATCH(W$1,'2018_commission_structure-Start'!$A$15:$J$15,0)),0)</f>
        <v>0</v>
      </c>
      <c r="X152" s="2">
        <f>IF($H152&gt;J152,MIN($H152-J152,K152-J152)*INDEX('2018_commission_structure-Start'!$A$15:$J$18,MATCH($E152,'2018_commission_structure-Start'!$A$15:$A$18,0),MATCH(X$1,'2018_commission_structure-Start'!$A$15:$J$15,0)),0)</f>
        <v>0</v>
      </c>
      <c r="Y152" s="2">
        <f>IF($H152&gt;K152,MIN($H152-K152,L152-K152)*INDEX('2018_commission_structure-Start'!$A$15:$J$18,MATCH($E152,'2018_commission_structure-Start'!$A$15:$A$18,0),MATCH(Y$1,'2018_commission_structure-Start'!$A$15:$J$15,0)),0)</f>
        <v>0</v>
      </c>
      <c r="Z152" s="2">
        <f>IF(H152&gt;L152,(H152-L152)*INDEX('2018_commission_structure-Start'!$A$21:$I$24,MATCH($E152,'2018_commission_structure-Start'!$A$21:$A$24,0),MATCH(Z$1,'2018_commission_structure-Start'!$A$21:$I$21,0)),0)</f>
        <v>0</v>
      </c>
      <c r="AA152" s="6">
        <f t="shared" si="28"/>
        <v>111768.15</v>
      </c>
      <c r="AB152" s="6">
        <f t="shared" si="29"/>
        <v>229831.15</v>
      </c>
    </row>
    <row r="153" spans="1:28" x14ac:dyDescent="0.3">
      <c r="A153" t="str">
        <f t="shared" si="20"/>
        <v>Erroll Tirkin</v>
      </c>
      <c r="B153">
        <v>1923178164</v>
      </c>
      <c r="C153" t="s">
        <v>307</v>
      </c>
      <c r="D153" t="s">
        <v>308</v>
      </c>
      <c r="E153" t="s">
        <v>10</v>
      </c>
      <c r="F153">
        <v>111852</v>
      </c>
      <c r="G153">
        <f>COUNTIF(deals_closed!D:D,B153)</f>
        <v>18</v>
      </c>
      <c r="H153" s="2">
        <f>SUMIF(deals_closed!D:D,B153,deals_closed!C:C)</f>
        <v>605464</v>
      </c>
      <c r="I153" s="2">
        <f>VLOOKUP(E153,'2018_commission_structure-Start'!$A$22:$I$24,9,FALSE)</f>
        <v>750000</v>
      </c>
      <c r="J153" s="2">
        <f t="shared" si="21"/>
        <v>937500</v>
      </c>
      <c r="K153" s="2">
        <f t="shared" si="22"/>
        <v>1125000</v>
      </c>
      <c r="L153" s="2">
        <f t="shared" si="23"/>
        <v>1500000</v>
      </c>
      <c r="M153" s="12">
        <f t="shared" si="24"/>
        <v>0.8072853333333333</v>
      </c>
      <c r="N153" t="str">
        <f t="shared" si="25"/>
        <v>0-100%</v>
      </c>
      <c r="O153" s="6">
        <f>MIN(H153,I153)*INDEX('2018_commission_structure-Start'!$A$21:$I$24,MATCH($E153,'2018_commission_structure-Start'!$A$21:$A$24,0),MATCH(O$1,'2018_commission_structure-Start'!$A$21:$I$21,0))</f>
        <v>90819.599999999991</v>
      </c>
      <c r="P153" s="2">
        <f>IF(H153&gt;I153,MIN(H153-I153,J153-I153)*INDEX('2018_commission_structure-Start'!$A$21:$I$24,MATCH($E153,'2018_commission_structure-Start'!$A$21:$A$24,0), MATCH(P$1,'2018_commission_structure-Start'!$A$21:$I$21,0)),0)</f>
        <v>0</v>
      </c>
      <c r="Q153" s="2">
        <f>IF($H153&gt;J153,MIN($H153-J153,K153-J153)*INDEX('2018_commission_structure-Start'!$A$21:$I$24,MATCH($E153,'2018_commission_structure-Start'!$A$21:$A$24,0), MATCH(Q$1,'2018_commission_structure-Start'!$A$21:$I$21,0)),0)</f>
        <v>0</v>
      </c>
      <c r="R153" s="2">
        <f>IF($H153&gt;K153,MIN($H153-K153,L153-K153)*INDEX('2018_commission_structure-Start'!$A$21:$I$24,MATCH($E153,'2018_commission_structure-Start'!$A$21:$A$24,0), MATCH(R$1,'2018_commission_structure-Start'!$A$21:$I$21,0)),0)</f>
        <v>0</v>
      </c>
      <c r="S153" s="2">
        <f>IF(H153&gt;L153,(H153-L153)*INDEX('2018_commission_structure-Start'!$A$21:$I$24,MATCH($E153,'2018_commission_structure-Start'!$A$21:$A$24,0),MATCH(S$1,'2018_commission_structure-Start'!$A$21:$I$21,0)),0)</f>
        <v>0</v>
      </c>
      <c r="T153" s="6">
        <f t="shared" si="26"/>
        <v>90819.599999999991</v>
      </c>
      <c r="U153" s="6">
        <f t="shared" si="27"/>
        <v>202671.59999999998</v>
      </c>
      <c r="V153" s="6">
        <f>MIN(H153,I153)*INDEX('2018_commission_structure-Start'!$A$15:$J$18,MATCH($E153,'2018_commission_structure-Start'!$A$15:$A$18,0),MATCH(V$1,'2018_commission_structure-Start'!$A$15:$J$15,0))</f>
        <v>90819.599999999991</v>
      </c>
      <c r="W153" s="2">
        <f>IF($H153&gt;I153,MIN($H153-I153,J153-I153)*INDEX('2018_commission_structure-Start'!$A$15:$J$18,MATCH($E153,'2018_commission_structure-Start'!$A$15:$A$18,0),MATCH(W$1,'2018_commission_structure-Start'!$A$15:$J$15,0)),0)</f>
        <v>0</v>
      </c>
      <c r="X153" s="2">
        <f>IF($H153&gt;J153,MIN($H153-J153,K153-J153)*INDEX('2018_commission_structure-Start'!$A$15:$J$18,MATCH($E153,'2018_commission_structure-Start'!$A$15:$A$18,0),MATCH(X$1,'2018_commission_structure-Start'!$A$15:$J$15,0)),0)</f>
        <v>0</v>
      </c>
      <c r="Y153" s="2">
        <f>IF($H153&gt;K153,MIN($H153-K153,L153-K153)*INDEX('2018_commission_structure-Start'!$A$15:$J$18,MATCH($E153,'2018_commission_structure-Start'!$A$15:$A$18,0),MATCH(Y$1,'2018_commission_structure-Start'!$A$15:$J$15,0)),0)</f>
        <v>0</v>
      </c>
      <c r="Z153" s="2">
        <f>IF(H153&gt;L153,(H153-L153)*INDEX('2018_commission_structure-Start'!$A$21:$I$24,MATCH($E153,'2018_commission_structure-Start'!$A$21:$A$24,0),MATCH(Z$1,'2018_commission_structure-Start'!$A$21:$I$21,0)),0)</f>
        <v>0</v>
      </c>
      <c r="AA153" s="6">
        <f t="shared" si="28"/>
        <v>90819.599999999991</v>
      </c>
      <c r="AB153" s="6">
        <f t="shared" si="29"/>
        <v>202671.59999999998</v>
      </c>
    </row>
    <row r="154" spans="1:28" x14ac:dyDescent="0.3">
      <c r="A154" t="str">
        <f t="shared" si="20"/>
        <v>Kevon Perl</v>
      </c>
      <c r="B154">
        <v>879297433</v>
      </c>
      <c r="C154" t="s">
        <v>309</v>
      </c>
      <c r="D154" t="s">
        <v>310</v>
      </c>
      <c r="E154" t="s">
        <v>7</v>
      </c>
      <c r="F154">
        <v>44360</v>
      </c>
      <c r="G154">
        <f>COUNTIF(deals_closed!D:D,B154)</f>
        <v>19</v>
      </c>
      <c r="H154" s="2">
        <f>SUMIF(deals_closed!D:D,B154,deals_closed!C:C)</f>
        <v>703216</v>
      </c>
      <c r="I154" s="2">
        <f>VLOOKUP(E154,'2018_commission_structure-Start'!$A$22:$I$24,9,FALSE)</f>
        <v>500000</v>
      </c>
      <c r="J154" s="2">
        <f t="shared" si="21"/>
        <v>625000</v>
      </c>
      <c r="K154" s="2">
        <f t="shared" si="22"/>
        <v>750000</v>
      </c>
      <c r="L154" s="2">
        <f t="shared" si="23"/>
        <v>1000000</v>
      </c>
      <c r="M154" s="12">
        <f t="shared" si="24"/>
        <v>1.4064319999999999</v>
      </c>
      <c r="N154" t="str">
        <f t="shared" si="25"/>
        <v>125-150%</v>
      </c>
      <c r="O154" s="6">
        <f>MIN(H154,I154)*INDEX('2018_commission_structure-Start'!$A$21:$I$24,MATCH($E154,'2018_commission_structure-Start'!$A$21:$A$24,0),MATCH(O$1,'2018_commission_structure-Start'!$A$21:$I$21,0))</f>
        <v>50000</v>
      </c>
      <c r="P154" s="2">
        <f>IF(H154&gt;I154,MIN(H154-I154,J154-I154)*INDEX('2018_commission_structure-Start'!$A$21:$I$24,MATCH($E154,'2018_commission_structure-Start'!$A$21:$A$24,0), MATCH(P$1,'2018_commission_structure-Start'!$A$21:$I$21,0)),0)</f>
        <v>18750</v>
      </c>
      <c r="Q154" s="2">
        <f>IF($H154&gt;J154,MIN($H154-J154,K154-J154)*INDEX('2018_commission_structure-Start'!$A$21:$I$24,MATCH($E154,'2018_commission_structure-Start'!$A$21:$A$24,0), MATCH(Q$1,'2018_commission_structure-Start'!$A$21:$I$21,0)),0)</f>
        <v>14078.88</v>
      </c>
      <c r="R154" s="2">
        <f>IF($H154&gt;K154,MIN($H154-K154,L154-K154)*INDEX('2018_commission_structure-Start'!$A$21:$I$24,MATCH($E154,'2018_commission_structure-Start'!$A$21:$A$24,0), MATCH(R$1,'2018_commission_structure-Start'!$A$21:$I$21,0)),0)</f>
        <v>0</v>
      </c>
      <c r="S154" s="2">
        <f>IF(H154&gt;L154,(H154-L154)*INDEX('2018_commission_structure-Start'!$A$21:$I$24,MATCH($E154,'2018_commission_structure-Start'!$A$21:$A$24,0),MATCH(S$1,'2018_commission_structure-Start'!$A$21:$I$21,0)),0)</f>
        <v>0</v>
      </c>
      <c r="T154" s="6">
        <f t="shared" si="26"/>
        <v>82828.88</v>
      </c>
      <c r="U154" s="6">
        <f t="shared" si="27"/>
        <v>127188.88</v>
      </c>
      <c r="V154" s="6">
        <f>MIN(H154,I154)*INDEX('2018_commission_structure-Start'!$A$15:$J$18,MATCH($E154,'2018_commission_structure-Start'!$A$15:$A$18,0),MATCH(V$1,'2018_commission_structure-Start'!$A$15:$J$15,0))</f>
        <v>60000</v>
      </c>
      <c r="W154" s="2">
        <f>IF($H154&gt;I154,MIN($H154-I154,J154-I154)*INDEX('2018_commission_structure-Start'!$A$15:$J$18,MATCH($E154,'2018_commission_structure-Start'!$A$15:$A$18,0),MATCH(W$1,'2018_commission_structure-Start'!$A$15:$J$15,0)),0)</f>
        <v>21250</v>
      </c>
      <c r="X154" s="2">
        <f>IF($H154&gt;J154,MIN($H154-J154,K154-J154)*INDEX('2018_commission_structure-Start'!$A$15:$J$18,MATCH($E154,'2018_commission_structure-Start'!$A$15:$A$18,0),MATCH(X$1,'2018_commission_structure-Start'!$A$15:$J$15,0)),0)</f>
        <v>15643.2</v>
      </c>
      <c r="Y154" s="2">
        <f>IF($H154&gt;K154,MIN($H154-K154,L154-K154)*INDEX('2018_commission_structure-Start'!$A$15:$J$18,MATCH($E154,'2018_commission_structure-Start'!$A$15:$A$18,0),MATCH(Y$1,'2018_commission_structure-Start'!$A$15:$J$15,0)),0)</f>
        <v>0</v>
      </c>
      <c r="Z154" s="2">
        <f>IF(H154&gt;L154,(H154-L154)*INDEX('2018_commission_structure-Start'!$A$21:$I$24,MATCH($E154,'2018_commission_structure-Start'!$A$21:$A$24,0),MATCH(Z$1,'2018_commission_structure-Start'!$A$21:$I$21,0)),0)</f>
        <v>0</v>
      </c>
      <c r="AA154" s="6">
        <f t="shared" si="28"/>
        <v>96893.2</v>
      </c>
      <c r="AB154" s="6">
        <f t="shared" si="29"/>
        <v>141253.20000000001</v>
      </c>
    </row>
    <row r="155" spans="1:28" x14ac:dyDescent="0.3">
      <c r="A155" t="str">
        <f t="shared" si="20"/>
        <v>Amberly Pillman</v>
      </c>
      <c r="B155">
        <v>6978367184</v>
      </c>
      <c r="C155" t="s">
        <v>311</v>
      </c>
      <c r="D155" t="s">
        <v>312</v>
      </c>
      <c r="E155" t="s">
        <v>10</v>
      </c>
      <c r="F155">
        <v>92573</v>
      </c>
      <c r="G155">
        <f>COUNTIF(deals_closed!D:D,B155)</f>
        <v>14</v>
      </c>
      <c r="H155" s="2">
        <f>SUMIF(deals_closed!D:D,B155,deals_closed!C:C)</f>
        <v>488220</v>
      </c>
      <c r="I155" s="2">
        <f>VLOOKUP(E155,'2018_commission_structure-Start'!$A$22:$I$24,9,FALSE)</f>
        <v>750000</v>
      </c>
      <c r="J155" s="2">
        <f t="shared" si="21"/>
        <v>937500</v>
      </c>
      <c r="K155" s="2">
        <f t="shared" si="22"/>
        <v>1125000</v>
      </c>
      <c r="L155" s="2">
        <f t="shared" si="23"/>
        <v>1500000</v>
      </c>
      <c r="M155" s="12">
        <f t="shared" si="24"/>
        <v>0.65095999999999998</v>
      </c>
      <c r="N155" t="str">
        <f t="shared" si="25"/>
        <v>0-100%</v>
      </c>
      <c r="O155" s="6">
        <f>MIN(H155,I155)*INDEX('2018_commission_structure-Start'!$A$21:$I$24,MATCH($E155,'2018_commission_structure-Start'!$A$21:$A$24,0),MATCH(O$1,'2018_commission_structure-Start'!$A$21:$I$21,0))</f>
        <v>73233</v>
      </c>
      <c r="P155" s="2">
        <f>IF(H155&gt;I155,MIN(H155-I155,J155-I155)*INDEX('2018_commission_structure-Start'!$A$21:$I$24,MATCH($E155,'2018_commission_structure-Start'!$A$21:$A$24,0), MATCH(P$1,'2018_commission_structure-Start'!$A$21:$I$21,0)),0)</f>
        <v>0</v>
      </c>
      <c r="Q155" s="2">
        <f>IF($H155&gt;J155,MIN($H155-J155,K155-J155)*INDEX('2018_commission_structure-Start'!$A$21:$I$24,MATCH($E155,'2018_commission_structure-Start'!$A$21:$A$24,0), MATCH(Q$1,'2018_commission_structure-Start'!$A$21:$I$21,0)),0)</f>
        <v>0</v>
      </c>
      <c r="R155" s="2">
        <f>IF($H155&gt;K155,MIN($H155-K155,L155-K155)*INDEX('2018_commission_structure-Start'!$A$21:$I$24,MATCH($E155,'2018_commission_structure-Start'!$A$21:$A$24,0), MATCH(R$1,'2018_commission_structure-Start'!$A$21:$I$21,0)),0)</f>
        <v>0</v>
      </c>
      <c r="S155" s="2">
        <f>IF(H155&gt;L155,(H155-L155)*INDEX('2018_commission_structure-Start'!$A$21:$I$24,MATCH($E155,'2018_commission_structure-Start'!$A$21:$A$24,0),MATCH(S$1,'2018_commission_structure-Start'!$A$21:$I$21,0)),0)</f>
        <v>0</v>
      </c>
      <c r="T155" s="6">
        <f t="shared" si="26"/>
        <v>73233</v>
      </c>
      <c r="U155" s="6">
        <f t="shared" si="27"/>
        <v>165806</v>
      </c>
      <c r="V155" s="6">
        <f>MIN(H155,I155)*INDEX('2018_commission_structure-Start'!$A$15:$J$18,MATCH($E155,'2018_commission_structure-Start'!$A$15:$A$18,0),MATCH(V$1,'2018_commission_structure-Start'!$A$15:$J$15,0))</f>
        <v>73233</v>
      </c>
      <c r="W155" s="2">
        <f>IF($H155&gt;I155,MIN($H155-I155,J155-I155)*INDEX('2018_commission_structure-Start'!$A$15:$J$18,MATCH($E155,'2018_commission_structure-Start'!$A$15:$A$18,0),MATCH(W$1,'2018_commission_structure-Start'!$A$15:$J$15,0)),0)</f>
        <v>0</v>
      </c>
      <c r="X155" s="2">
        <f>IF($H155&gt;J155,MIN($H155-J155,K155-J155)*INDEX('2018_commission_structure-Start'!$A$15:$J$18,MATCH($E155,'2018_commission_structure-Start'!$A$15:$A$18,0),MATCH(X$1,'2018_commission_structure-Start'!$A$15:$J$15,0)),0)</f>
        <v>0</v>
      </c>
      <c r="Y155" s="2">
        <f>IF($H155&gt;K155,MIN($H155-K155,L155-K155)*INDEX('2018_commission_structure-Start'!$A$15:$J$18,MATCH($E155,'2018_commission_structure-Start'!$A$15:$A$18,0),MATCH(Y$1,'2018_commission_structure-Start'!$A$15:$J$15,0)),0)</f>
        <v>0</v>
      </c>
      <c r="Z155" s="2">
        <f>IF(H155&gt;L155,(H155-L155)*INDEX('2018_commission_structure-Start'!$A$21:$I$24,MATCH($E155,'2018_commission_structure-Start'!$A$21:$A$24,0),MATCH(Z$1,'2018_commission_structure-Start'!$A$21:$I$21,0)),0)</f>
        <v>0</v>
      </c>
      <c r="AA155" s="6">
        <f t="shared" si="28"/>
        <v>73233</v>
      </c>
      <c r="AB155" s="6">
        <f t="shared" si="29"/>
        <v>165806</v>
      </c>
    </row>
    <row r="156" spans="1:28" x14ac:dyDescent="0.3">
      <c r="A156" t="str">
        <f t="shared" si="20"/>
        <v>Darcy Crosier</v>
      </c>
      <c r="B156">
        <v>6815475379</v>
      </c>
      <c r="C156" t="s">
        <v>313</v>
      </c>
      <c r="D156" t="s">
        <v>314</v>
      </c>
      <c r="E156" t="s">
        <v>10</v>
      </c>
      <c r="F156">
        <v>108360</v>
      </c>
      <c r="G156">
        <f>COUNTIF(deals_closed!D:D,B156)</f>
        <v>22</v>
      </c>
      <c r="H156" s="2">
        <f>SUMIF(deals_closed!D:D,B156,deals_closed!C:C)</f>
        <v>721111</v>
      </c>
      <c r="I156" s="2">
        <f>VLOOKUP(E156,'2018_commission_structure-Start'!$A$22:$I$24,9,FALSE)</f>
        <v>750000</v>
      </c>
      <c r="J156" s="2">
        <f t="shared" si="21"/>
        <v>937500</v>
      </c>
      <c r="K156" s="2">
        <f t="shared" si="22"/>
        <v>1125000</v>
      </c>
      <c r="L156" s="2">
        <f t="shared" si="23"/>
        <v>1500000</v>
      </c>
      <c r="M156" s="12">
        <f t="shared" si="24"/>
        <v>0.9614813333333333</v>
      </c>
      <c r="N156" t="str">
        <f t="shared" si="25"/>
        <v>0-100%</v>
      </c>
      <c r="O156" s="6">
        <f>MIN(H156,I156)*INDEX('2018_commission_structure-Start'!$A$21:$I$24,MATCH($E156,'2018_commission_structure-Start'!$A$21:$A$24,0),MATCH(O$1,'2018_commission_structure-Start'!$A$21:$I$21,0))</f>
        <v>108166.65</v>
      </c>
      <c r="P156" s="2">
        <f>IF(H156&gt;I156,MIN(H156-I156,J156-I156)*INDEX('2018_commission_structure-Start'!$A$21:$I$24,MATCH($E156,'2018_commission_structure-Start'!$A$21:$A$24,0), MATCH(P$1,'2018_commission_structure-Start'!$A$21:$I$21,0)),0)</f>
        <v>0</v>
      </c>
      <c r="Q156" s="2">
        <f>IF($H156&gt;J156,MIN($H156-J156,K156-J156)*INDEX('2018_commission_structure-Start'!$A$21:$I$24,MATCH($E156,'2018_commission_structure-Start'!$A$21:$A$24,0), MATCH(Q$1,'2018_commission_structure-Start'!$A$21:$I$21,0)),0)</f>
        <v>0</v>
      </c>
      <c r="R156" s="2">
        <f>IF($H156&gt;K156,MIN($H156-K156,L156-K156)*INDEX('2018_commission_structure-Start'!$A$21:$I$24,MATCH($E156,'2018_commission_structure-Start'!$A$21:$A$24,0), MATCH(R$1,'2018_commission_structure-Start'!$A$21:$I$21,0)),0)</f>
        <v>0</v>
      </c>
      <c r="S156" s="2">
        <f>IF(H156&gt;L156,(H156-L156)*INDEX('2018_commission_structure-Start'!$A$21:$I$24,MATCH($E156,'2018_commission_structure-Start'!$A$21:$A$24,0),MATCH(S$1,'2018_commission_structure-Start'!$A$21:$I$21,0)),0)</f>
        <v>0</v>
      </c>
      <c r="T156" s="6">
        <f t="shared" si="26"/>
        <v>108166.65</v>
      </c>
      <c r="U156" s="6">
        <f t="shared" si="27"/>
        <v>216526.65</v>
      </c>
      <c r="V156" s="6">
        <f>MIN(H156,I156)*INDEX('2018_commission_structure-Start'!$A$15:$J$18,MATCH($E156,'2018_commission_structure-Start'!$A$15:$A$18,0),MATCH(V$1,'2018_commission_structure-Start'!$A$15:$J$15,0))</f>
        <v>108166.65</v>
      </c>
      <c r="W156" s="2">
        <f>IF($H156&gt;I156,MIN($H156-I156,J156-I156)*INDEX('2018_commission_structure-Start'!$A$15:$J$18,MATCH($E156,'2018_commission_structure-Start'!$A$15:$A$18,0),MATCH(W$1,'2018_commission_structure-Start'!$A$15:$J$15,0)),0)</f>
        <v>0</v>
      </c>
      <c r="X156" s="2">
        <f>IF($H156&gt;J156,MIN($H156-J156,K156-J156)*INDEX('2018_commission_structure-Start'!$A$15:$J$18,MATCH($E156,'2018_commission_structure-Start'!$A$15:$A$18,0),MATCH(X$1,'2018_commission_structure-Start'!$A$15:$J$15,0)),0)</f>
        <v>0</v>
      </c>
      <c r="Y156" s="2">
        <f>IF($H156&gt;K156,MIN($H156-K156,L156-K156)*INDEX('2018_commission_structure-Start'!$A$15:$J$18,MATCH($E156,'2018_commission_structure-Start'!$A$15:$A$18,0),MATCH(Y$1,'2018_commission_structure-Start'!$A$15:$J$15,0)),0)</f>
        <v>0</v>
      </c>
      <c r="Z156" s="2">
        <f>IF(H156&gt;L156,(H156-L156)*INDEX('2018_commission_structure-Start'!$A$21:$I$24,MATCH($E156,'2018_commission_structure-Start'!$A$21:$A$24,0),MATCH(Z$1,'2018_commission_structure-Start'!$A$21:$I$21,0)),0)</f>
        <v>0</v>
      </c>
      <c r="AA156" s="6">
        <f t="shared" si="28"/>
        <v>108166.65</v>
      </c>
      <c r="AB156" s="6">
        <f t="shared" si="29"/>
        <v>216526.65</v>
      </c>
    </row>
    <row r="157" spans="1:28" x14ac:dyDescent="0.3">
      <c r="A157" t="str">
        <f t="shared" si="20"/>
        <v>De Devereux</v>
      </c>
      <c r="B157">
        <v>3545427749</v>
      </c>
      <c r="C157" t="s">
        <v>315</v>
      </c>
      <c r="D157" t="s">
        <v>316</v>
      </c>
      <c r="E157" t="s">
        <v>7</v>
      </c>
      <c r="F157">
        <v>31483</v>
      </c>
      <c r="G157">
        <f>COUNTIF(deals_closed!D:D,B157)</f>
        <v>23</v>
      </c>
      <c r="H157" s="2">
        <f>SUMIF(deals_closed!D:D,B157,deals_closed!C:C)</f>
        <v>854322</v>
      </c>
      <c r="I157" s="2">
        <f>VLOOKUP(E157,'2018_commission_structure-Start'!$A$22:$I$24,9,FALSE)</f>
        <v>500000</v>
      </c>
      <c r="J157" s="2">
        <f t="shared" si="21"/>
        <v>625000</v>
      </c>
      <c r="K157" s="2">
        <f t="shared" si="22"/>
        <v>750000</v>
      </c>
      <c r="L157" s="2">
        <f t="shared" si="23"/>
        <v>1000000</v>
      </c>
      <c r="M157" s="12">
        <f t="shared" si="24"/>
        <v>1.7086440000000001</v>
      </c>
      <c r="N157" t="str">
        <f t="shared" si="25"/>
        <v>150-200%</v>
      </c>
      <c r="O157" s="6">
        <f>MIN(H157,I157)*INDEX('2018_commission_structure-Start'!$A$21:$I$24,MATCH($E157,'2018_commission_structure-Start'!$A$21:$A$24,0),MATCH(O$1,'2018_commission_structure-Start'!$A$21:$I$21,0))</f>
        <v>50000</v>
      </c>
      <c r="P157" s="2">
        <f>IF(H157&gt;I157,MIN(H157-I157,J157-I157)*INDEX('2018_commission_structure-Start'!$A$21:$I$24,MATCH($E157,'2018_commission_structure-Start'!$A$21:$A$24,0), MATCH(P$1,'2018_commission_structure-Start'!$A$21:$I$21,0)),0)</f>
        <v>18750</v>
      </c>
      <c r="Q157" s="2">
        <f>IF($H157&gt;J157,MIN($H157-J157,K157-J157)*INDEX('2018_commission_structure-Start'!$A$21:$I$24,MATCH($E157,'2018_commission_structure-Start'!$A$21:$A$24,0), MATCH(Q$1,'2018_commission_structure-Start'!$A$21:$I$21,0)),0)</f>
        <v>22500</v>
      </c>
      <c r="R157" s="2">
        <f>IF($H157&gt;K157,MIN($H157-K157,L157-K157)*INDEX('2018_commission_structure-Start'!$A$21:$I$24,MATCH($E157,'2018_commission_structure-Start'!$A$21:$A$24,0), MATCH(R$1,'2018_commission_structure-Start'!$A$21:$I$21,0)),0)</f>
        <v>22950.84</v>
      </c>
      <c r="S157" s="2">
        <f>IF(H157&gt;L157,(H157-L157)*INDEX('2018_commission_structure-Start'!$A$21:$I$24,MATCH($E157,'2018_commission_structure-Start'!$A$21:$A$24,0),MATCH(S$1,'2018_commission_structure-Start'!$A$21:$I$21,0)),0)</f>
        <v>0</v>
      </c>
      <c r="T157" s="6">
        <f t="shared" si="26"/>
        <v>114200.84</v>
      </c>
      <c r="U157" s="6">
        <f t="shared" si="27"/>
        <v>145683.84</v>
      </c>
      <c r="V157" s="6">
        <f>MIN(H157,I157)*INDEX('2018_commission_structure-Start'!$A$15:$J$18,MATCH($E157,'2018_commission_structure-Start'!$A$15:$A$18,0),MATCH(V$1,'2018_commission_structure-Start'!$A$15:$J$15,0))</f>
        <v>60000</v>
      </c>
      <c r="W157" s="2">
        <f>IF($H157&gt;I157,MIN($H157-I157,J157-I157)*INDEX('2018_commission_structure-Start'!$A$15:$J$18,MATCH($E157,'2018_commission_structure-Start'!$A$15:$A$18,0),MATCH(W$1,'2018_commission_structure-Start'!$A$15:$J$15,0)),0)</f>
        <v>21250</v>
      </c>
      <c r="X157" s="2">
        <f>IF($H157&gt;J157,MIN($H157-J157,K157-J157)*INDEX('2018_commission_structure-Start'!$A$15:$J$18,MATCH($E157,'2018_commission_structure-Start'!$A$15:$A$18,0),MATCH(X$1,'2018_commission_structure-Start'!$A$15:$J$15,0)),0)</f>
        <v>25000</v>
      </c>
      <c r="Y157" s="2">
        <f>IF($H157&gt;K157,MIN($H157-K157,L157-K157)*INDEX('2018_commission_structure-Start'!$A$15:$J$18,MATCH($E157,'2018_commission_structure-Start'!$A$15:$A$18,0),MATCH(Y$1,'2018_commission_structure-Start'!$A$15:$J$15,0)),0)</f>
        <v>22950.84</v>
      </c>
      <c r="Z157" s="2">
        <f>IF(H157&gt;L157,(H157-L157)*INDEX('2018_commission_structure-Start'!$A$21:$I$24,MATCH($E157,'2018_commission_structure-Start'!$A$21:$A$24,0),MATCH(Z$1,'2018_commission_structure-Start'!$A$21:$I$21,0)),0)</f>
        <v>0</v>
      </c>
      <c r="AA157" s="6">
        <f t="shared" si="28"/>
        <v>129200.84</v>
      </c>
      <c r="AB157" s="6">
        <f t="shared" si="29"/>
        <v>160683.84</v>
      </c>
    </row>
    <row r="158" spans="1:28" x14ac:dyDescent="0.3">
      <c r="A158" t="str">
        <f t="shared" si="20"/>
        <v>Jami Swinbourne</v>
      </c>
      <c r="B158">
        <v>2117567142</v>
      </c>
      <c r="C158" t="s">
        <v>317</v>
      </c>
      <c r="D158" t="s">
        <v>318</v>
      </c>
      <c r="E158" t="s">
        <v>29</v>
      </c>
      <c r="F158">
        <v>50931</v>
      </c>
      <c r="G158">
        <f>COUNTIF(deals_closed!D:D,B158)</f>
        <v>21</v>
      </c>
      <c r="H158" s="2">
        <f>SUMIF(deals_closed!D:D,B158,deals_closed!C:C)</f>
        <v>741013</v>
      </c>
      <c r="I158" s="2">
        <f>VLOOKUP(E158,'2018_commission_structure-Start'!$A$22:$I$24,9,FALSE)</f>
        <v>600000</v>
      </c>
      <c r="J158" s="2">
        <f t="shared" si="21"/>
        <v>750000</v>
      </c>
      <c r="K158" s="2">
        <f t="shared" si="22"/>
        <v>900000</v>
      </c>
      <c r="L158" s="2">
        <f t="shared" si="23"/>
        <v>1200000</v>
      </c>
      <c r="M158" s="12">
        <f t="shared" si="24"/>
        <v>1.2350216666666667</v>
      </c>
      <c r="N158" t="str">
        <f t="shared" si="25"/>
        <v>100-125%</v>
      </c>
      <c r="O158" s="6">
        <f>MIN(H158,I158)*INDEX('2018_commission_structure-Start'!$A$21:$I$24,MATCH($E158,'2018_commission_structure-Start'!$A$21:$A$24,0),MATCH(O$1,'2018_commission_structure-Start'!$A$21:$I$21,0))</f>
        <v>78000</v>
      </c>
      <c r="P158" s="2">
        <f>IF(H158&gt;I158,MIN(H158-I158,J158-I158)*INDEX('2018_commission_structure-Start'!$A$21:$I$24,MATCH($E158,'2018_commission_structure-Start'!$A$21:$A$24,0), MATCH(P$1,'2018_commission_structure-Start'!$A$21:$I$21,0)),0)</f>
        <v>23972.210000000003</v>
      </c>
      <c r="Q158" s="2">
        <f>IF($H158&gt;J158,MIN($H158-J158,K158-J158)*INDEX('2018_commission_structure-Start'!$A$21:$I$24,MATCH($E158,'2018_commission_structure-Start'!$A$21:$A$24,0), MATCH(Q$1,'2018_commission_structure-Start'!$A$21:$I$21,0)),0)</f>
        <v>0</v>
      </c>
      <c r="R158" s="2">
        <f>IF($H158&gt;K158,MIN($H158-K158,L158-K158)*INDEX('2018_commission_structure-Start'!$A$21:$I$24,MATCH($E158,'2018_commission_structure-Start'!$A$21:$A$24,0), MATCH(R$1,'2018_commission_structure-Start'!$A$21:$I$21,0)),0)</f>
        <v>0</v>
      </c>
      <c r="S158" s="2">
        <f>IF(H158&gt;L158,(H158-L158)*INDEX('2018_commission_structure-Start'!$A$21:$I$24,MATCH($E158,'2018_commission_structure-Start'!$A$21:$A$24,0),MATCH(S$1,'2018_commission_structure-Start'!$A$21:$I$21,0)),0)</f>
        <v>0</v>
      </c>
      <c r="T158" s="6">
        <f t="shared" si="26"/>
        <v>101972.21</v>
      </c>
      <c r="U158" s="6">
        <f t="shared" si="27"/>
        <v>152903.21000000002</v>
      </c>
      <c r="V158" s="6">
        <f>MIN(H158,I158)*INDEX('2018_commission_structure-Start'!$A$15:$J$18,MATCH($E158,'2018_commission_structure-Start'!$A$15:$A$18,0),MATCH(V$1,'2018_commission_structure-Start'!$A$15:$J$15,0))</f>
        <v>90000</v>
      </c>
      <c r="W158" s="2">
        <f>IF($H158&gt;I158,MIN($H158-I158,J158-I158)*INDEX('2018_commission_structure-Start'!$A$15:$J$18,MATCH($E158,'2018_commission_structure-Start'!$A$15:$A$18,0),MATCH(W$1,'2018_commission_structure-Start'!$A$15:$J$15,0)),0)</f>
        <v>25382.34</v>
      </c>
      <c r="X158" s="2">
        <f>IF($H158&gt;J158,MIN($H158-J158,K158-J158)*INDEX('2018_commission_structure-Start'!$A$15:$J$18,MATCH($E158,'2018_commission_structure-Start'!$A$15:$A$18,0),MATCH(X$1,'2018_commission_structure-Start'!$A$15:$J$15,0)),0)</f>
        <v>0</v>
      </c>
      <c r="Y158" s="2">
        <f>IF($H158&gt;K158,MIN($H158-K158,L158-K158)*INDEX('2018_commission_structure-Start'!$A$15:$J$18,MATCH($E158,'2018_commission_structure-Start'!$A$15:$A$18,0),MATCH(Y$1,'2018_commission_structure-Start'!$A$15:$J$15,0)),0)</f>
        <v>0</v>
      </c>
      <c r="Z158" s="2">
        <f>IF(H158&gt;L158,(H158-L158)*INDEX('2018_commission_structure-Start'!$A$21:$I$24,MATCH($E158,'2018_commission_structure-Start'!$A$21:$A$24,0),MATCH(Z$1,'2018_commission_structure-Start'!$A$21:$I$21,0)),0)</f>
        <v>0</v>
      </c>
      <c r="AA158" s="6">
        <f t="shared" si="28"/>
        <v>115382.34</v>
      </c>
      <c r="AB158" s="6">
        <f t="shared" si="29"/>
        <v>166313.34</v>
      </c>
    </row>
    <row r="159" spans="1:28" x14ac:dyDescent="0.3">
      <c r="A159" t="str">
        <f t="shared" si="20"/>
        <v>Bridgette Stivers</v>
      </c>
      <c r="B159">
        <v>3843300291</v>
      </c>
      <c r="C159" t="s">
        <v>319</v>
      </c>
      <c r="D159" t="s">
        <v>320</v>
      </c>
      <c r="E159" t="s">
        <v>29</v>
      </c>
      <c r="F159">
        <v>64631</v>
      </c>
      <c r="G159">
        <f>COUNTIF(deals_closed!D:D,B159)</f>
        <v>22</v>
      </c>
      <c r="H159" s="2">
        <f>SUMIF(deals_closed!D:D,B159,deals_closed!C:C)</f>
        <v>724036</v>
      </c>
      <c r="I159" s="2">
        <f>VLOOKUP(E159,'2018_commission_structure-Start'!$A$22:$I$24,9,FALSE)</f>
        <v>600000</v>
      </c>
      <c r="J159" s="2">
        <f t="shared" si="21"/>
        <v>750000</v>
      </c>
      <c r="K159" s="2">
        <f t="shared" si="22"/>
        <v>900000</v>
      </c>
      <c r="L159" s="2">
        <f t="shared" si="23"/>
        <v>1200000</v>
      </c>
      <c r="M159" s="12">
        <f t="shared" si="24"/>
        <v>1.2067266666666667</v>
      </c>
      <c r="N159" t="str">
        <f t="shared" si="25"/>
        <v>100-125%</v>
      </c>
      <c r="O159" s="6">
        <f>MIN(H159,I159)*INDEX('2018_commission_structure-Start'!$A$21:$I$24,MATCH($E159,'2018_commission_structure-Start'!$A$21:$A$24,0),MATCH(O$1,'2018_commission_structure-Start'!$A$21:$I$21,0))</f>
        <v>78000</v>
      </c>
      <c r="P159" s="2">
        <f>IF(H159&gt;I159,MIN(H159-I159,J159-I159)*INDEX('2018_commission_structure-Start'!$A$21:$I$24,MATCH($E159,'2018_commission_structure-Start'!$A$21:$A$24,0), MATCH(P$1,'2018_commission_structure-Start'!$A$21:$I$21,0)),0)</f>
        <v>21086.120000000003</v>
      </c>
      <c r="Q159" s="2">
        <f>IF($H159&gt;J159,MIN($H159-J159,K159-J159)*INDEX('2018_commission_structure-Start'!$A$21:$I$24,MATCH($E159,'2018_commission_structure-Start'!$A$21:$A$24,0), MATCH(Q$1,'2018_commission_structure-Start'!$A$21:$I$21,0)),0)</f>
        <v>0</v>
      </c>
      <c r="R159" s="2">
        <f>IF($H159&gt;K159,MIN($H159-K159,L159-K159)*INDEX('2018_commission_structure-Start'!$A$21:$I$24,MATCH($E159,'2018_commission_structure-Start'!$A$21:$A$24,0), MATCH(R$1,'2018_commission_structure-Start'!$A$21:$I$21,0)),0)</f>
        <v>0</v>
      </c>
      <c r="S159" s="2">
        <f>IF(H159&gt;L159,(H159-L159)*INDEX('2018_commission_structure-Start'!$A$21:$I$24,MATCH($E159,'2018_commission_structure-Start'!$A$21:$A$24,0),MATCH(S$1,'2018_commission_structure-Start'!$A$21:$I$21,0)),0)</f>
        <v>0</v>
      </c>
      <c r="T159" s="6">
        <f t="shared" si="26"/>
        <v>99086.12</v>
      </c>
      <c r="U159" s="6">
        <f t="shared" si="27"/>
        <v>163717.12</v>
      </c>
      <c r="V159" s="6">
        <f>MIN(H159,I159)*INDEX('2018_commission_structure-Start'!$A$15:$J$18,MATCH($E159,'2018_commission_structure-Start'!$A$15:$A$18,0),MATCH(V$1,'2018_commission_structure-Start'!$A$15:$J$15,0))</f>
        <v>90000</v>
      </c>
      <c r="W159" s="2">
        <f>IF($H159&gt;I159,MIN($H159-I159,J159-I159)*INDEX('2018_commission_structure-Start'!$A$15:$J$18,MATCH($E159,'2018_commission_structure-Start'!$A$15:$A$18,0),MATCH(W$1,'2018_commission_structure-Start'!$A$15:$J$15,0)),0)</f>
        <v>22326.48</v>
      </c>
      <c r="X159" s="2">
        <f>IF($H159&gt;J159,MIN($H159-J159,K159-J159)*INDEX('2018_commission_structure-Start'!$A$15:$J$18,MATCH($E159,'2018_commission_structure-Start'!$A$15:$A$18,0),MATCH(X$1,'2018_commission_structure-Start'!$A$15:$J$15,0)),0)</f>
        <v>0</v>
      </c>
      <c r="Y159" s="2">
        <f>IF($H159&gt;K159,MIN($H159-K159,L159-K159)*INDEX('2018_commission_structure-Start'!$A$15:$J$18,MATCH($E159,'2018_commission_structure-Start'!$A$15:$A$18,0),MATCH(Y$1,'2018_commission_structure-Start'!$A$15:$J$15,0)),0)</f>
        <v>0</v>
      </c>
      <c r="Z159" s="2">
        <f>IF(H159&gt;L159,(H159-L159)*INDEX('2018_commission_structure-Start'!$A$21:$I$24,MATCH($E159,'2018_commission_structure-Start'!$A$21:$A$24,0),MATCH(Z$1,'2018_commission_structure-Start'!$A$21:$I$21,0)),0)</f>
        <v>0</v>
      </c>
      <c r="AA159" s="6">
        <f t="shared" si="28"/>
        <v>112326.48</v>
      </c>
      <c r="AB159" s="6">
        <f t="shared" si="29"/>
        <v>176957.47999999998</v>
      </c>
    </row>
    <row r="160" spans="1:28" x14ac:dyDescent="0.3">
      <c r="A160" t="str">
        <f t="shared" si="20"/>
        <v>Westley Affleck</v>
      </c>
      <c r="B160">
        <v>4849214614</v>
      </c>
      <c r="C160" t="s">
        <v>321</v>
      </c>
      <c r="D160" t="s">
        <v>322</v>
      </c>
      <c r="E160" t="s">
        <v>7</v>
      </c>
      <c r="F160">
        <v>46473</v>
      </c>
      <c r="G160">
        <f>COUNTIF(deals_closed!D:D,B160)</f>
        <v>18</v>
      </c>
      <c r="H160" s="2">
        <f>SUMIF(deals_closed!D:D,B160,deals_closed!C:C)</f>
        <v>714034</v>
      </c>
      <c r="I160" s="2">
        <f>VLOOKUP(E160,'2018_commission_structure-Start'!$A$22:$I$24,9,FALSE)</f>
        <v>500000</v>
      </c>
      <c r="J160" s="2">
        <f t="shared" si="21"/>
        <v>625000</v>
      </c>
      <c r="K160" s="2">
        <f t="shared" si="22"/>
        <v>750000</v>
      </c>
      <c r="L160" s="2">
        <f t="shared" si="23"/>
        <v>1000000</v>
      </c>
      <c r="M160" s="12">
        <f t="shared" si="24"/>
        <v>1.4280679999999999</v>
      </c>
      <c r="N160" t="str">
        <f t="shared" si="25"/>
        <v>125-150%</v>
      </c>
      <c r="O160" s="6">
        <f>MIN(H160,I160)*INDEX('2018_commission_structure-Start'!$A$21:$I$24,MATCH($E160,'2018_commission_structure-Start'!$A$21:$A$24,0),MATCH(O$1,'2018_commission_structure-Start'!$A$21:$I$21,0))</f>
        <v>50000</v>
      </c>
      <c r="P160" s="2">
        <f>IF(H160&gt;I160,MIN(H160-I160,J160-I160)*INDEX('2018_commission_structure-Start'!$A$21:$I$24,MATCH($E160,'2018_commission_structure-Start'!$A$21:$A$24,0), MATCH(P$1,'2018_commission_structure-Start'!$A$21:$I$21,0)),0)</f>
        <v>18750</v>
      </c>
      <c r="Q160" s="2">
        <f>IF($H160&gt;J160,MIN($H160-J160,K160-J160)*INDEX('2018_commission_structure-Start'!$A$21:$I$24,MATCH($E160,'2018_commission_structure-Start'!$A$21:$A$24,0), MATCH(Q$1,'2018_commission_structure-Start'!$A$21:$I$21,0)),0)</f>
        <v>16026.119999999999</v>
      </c>
      <c r="R160" s="2">
        <f>IF($H160&gt;K160,MIN($H160-K160,L160-K160)*INDEX('2018_commission_structure-Start'!$A$21:$I$24,MATCH($E160,'2018_commission_structure-Start'!$A$21:$A$24,0), MATCH(R$1,'2018_commission_structure-Start'!$A$21:$I$21,0)),0)</f>
        <v>0</v>
      </c>
      <c r="S160" s="2">
        <f>IF(H160&gt;L160,(H160-L160)*INDEX('2018_commission_structure-Start'!$A$21:$I$24,MATCH($E160,'2018_commission_structure-Start'!$A$21:$A$24,0),MATCH(S$1,'2018_commission_structure-Start'!$A$21:$I$21,0)),0)</f>
        <v>0</v>
      </c>
      <c r="T160" s="6">
        <f t="shared" si="26"/>
        <v>84776.12</v>
      </c>
      <c r="U160" s="6">
        <f t="shared" si="27"/>
        <v>131249.12</v>
      </c>
      <c r="V160" s="6">
        <f>MIN(H160,I160)*INDEX('2018_commission_structure-Start'!$A$15:$J$18,MATCH($E160,'2018_commission_structure-Start'!$A$15:$A$18,0),MATCH(V$1,'2018_commission_structure-Start'!$A$15:$J$15,0))</f>
        <v>60000</v>
      </c>
      <c r="W160" s="2">
        <f>IF($H160&gt;I160,MIN($H160-I160,J160-I160)*INDEX('2018_commission_structure-Start'!$A$15:$J$18,MATCH($E160,'2018_commission_structure-Start'!$A$15:$A$18,0),MATCH(W$1,'2018_commission_structure-Start'!$A$15:$J$15,0)),0)</f>
        <v>21250</v>
      </c>
      <c r="X160" s="2">
        <f>IF($H160&gt;J160,MIN($H160-J160,K160-J160)*INDEX('2018_commission_structure-Start'!$A$15:$J$18,MATCH($E160,'2018_commission_structure-Start'!$A$15:$A$18,0),MATCH(X$1,'2018_commission_structure-Start'!$A$15:$J$15,0)),0)</f>
        <v>17806.8</v>
      </c>
      <c r="Y160" s="2">
        <f>IF($H160&gt;K160,MIN($H160-K160,L160-K160)*INDEX('2018_commission_structure-Start'!$A$15:$J$18,MATCH($E160,'2018_commission_structure-Start'!$A$15:$A$18,0),MATCH(Y$1,'2018_commission_structure-Start'!$A$15:$J$15,0)),0)</f>
        <v>0</v>
      </c>
      <c r="Z160" s="2">
        <f>IF(H160&gt;L160,(H160-L160)*INDEX('2018_commission_structure-Start'!$A$21:$I$24,MATCH($E160,'2018_commission_structure-Start'!$A$21:$A$24,0),MATCH(Z$1,'2018_commission_structure-Start'!$A$21:$I$21,0)),0)</f>
        <v>0</v>
      </c>
      <c r="AA160" s="6">
        <f t="shared" si="28"/>
        <v>99056.8</v>
      </c>
      <c r="AB160" s="6">
        <f t="shared" si="29"/>
        <v>145529.79999999999</v>
      </c>
    </row>
    <row r="161" spans="1:28" x14ac:dyDescent="0.3">
      <c r="A161" t="str">
        <f t="shared" si="20"/>
        <v>Tabbatha Battaille</v>
      </c>
      <c r="B161">
        <v>2510440322</v>
      </c>
      <c r="C161" t="s">
        <v>323</v>
      </c>
      <c r="D161" t="s">
        <v>324</v>
      </c>
      <c r="E161" t="s">
        <v>29</v>
      </c>
      <c r="F161">
        <v>69480</v>
      </c>
      <c r="G161">
        <f>COUNTIF(deals_closed!D:D,B161)</f>
        <v>20</v>
      </c>
      <c r="H161" s="2">
        <f>SUMIF(deals_closed!D:D,B161,deals_closed!C:C)</f>
        <v>722942</v>
      </c>
      <c r="I161" s="2">
        <f>VLOOKUP(E161,'2018_commission_structure-Start'!$A$22:$I$24,9,FALSE)</f>
        <v>600000</v>
      </c>
      <c r="J161" s="2">
        <f t="shared" si="21"/>
        <v>750000</v>
      </c>
      <c r="K161" s="2">
        <f t="shared" si="22"/>
        <v>900000</v>
      </c>
      <c r="L161" s="2">
        <f t="shared" si="23"/>
        <v>1200000</v>
      </c>
      <c r="M161" s="12">
        <f t="shared" si="24"/>
        <v>1.2049033333333334</v>
      </c>
      <c r="N161" t="str">
        <f t="shared" si="25"/>
        <v>100-125%</v>
      </c>
      <c r="O161" s="6">
        <f>MIN(H161,I161)*INDEX('2018_commission_structure-Start'!$A$21:$I$24,MATCH($E161,'2018_commission_structure-Start'!$A$21:$A$24,0),MATCH(O$1,'2018_commission_structure-Start'!$A$21:$I$21,0))</f>
        <v>78000</v>
      </c>
      <c r="P161" s="2">
        <f>IF(H161&gt;I161,MIN(H161-I161,J161-I161)*INDEX('2018_commission_structure-Start'!$A$21:$I$24,MATCH($E161,'2018_commission_structure-Start'!$A$21:$A$24,0), MATCH(P$1,'2018_commission_structure-Start'!$A$21:$I$21,0)),0)</f>
        <v>20900.140000000003</v>
      </c>
      <c r="Q161" s="2">
        <f>IF($H161&gt;J161,MIN($H161-J161,K161-J161)*INDEX('2018_commission_structure-Start'!$A$21:$I$24,MATCH($E161,'2018_commission_structure-Start'!$A$21:$A$24,0), MATCH(Q$1,'2018_commission_structure-Start'!$A$21:$I$21,0)),0)</f>
        <v>0</v>
      </c>
      <c r="R161" s="2">
        <f>IF($H161&gt;K161,MIN($H161-K161,L161-K161)*INDEX('2018_commission_structure-Start'!$A$21:$I$24,MATCH($E161,'2018_commission_structure-Start'!$A$21:$A$24,0), MATCH(R$1,'2018_commission_structure-Start'!$A$21:$I$21,0)),0)</f>
        <v>0</v>
      </c>
      <c r="S161" s="2">
        <f>IF(H161&gt;L161,(H161-L161)*INDEX('2018_commission_structure-Start'!$A$21:$I$24,MATCH($E161,'2018_commission_structure-Start'!$A$21:$A$24,0),MATCH(S$1,'2018_commission_structure-Start'!$A$21:$I$21,0)),0)</f>
        <v>0</v>
      </c>
      <c r="T161" s="6">
        <f t="shared" si="26"/>
        <v>98900.14</v>
      </c>
      <c r="U161" s="6">
        <f t="shared" si="27"/>
        <v>168380.14</v>
      </c>
      <c r="V161" s="6">
        <f>MIN(H161,I161)*INDEX('2018_commission_structure-Start'!$A$15:$J$18,MATCH($E161,'2018_commission_structure-Start'!$A$15:$A$18,0),MATCH(V$1,'2018_commission_structure-Start'!$A$15:$J$15,0))</f>
        <v>90000</v>
      </c>
      <c r="W161" s="2">
        <f>IF($H161&gt;I161,MIN($H161-I161,J161-I161)*INDEX('2018_commission_structure-Start'!$A$15:$J$18,MATCH($E161,'2018_commission_structure-Start'!$A$15:$A$18,0),MATCH(W$1,'2018_commission_structure-Start'!$A$15:$J$15,0)),0)</f>
        <v>22129.559999999998</v>
      </c>
      <c r="X161" s="2">
        <f>IF($H161&gt;J161,MIN($H161-J161,K161-J161)*INDEX('2018_commission_structure-Start'!$A$15:$J$18,MATCH($E161,'2018_commission_structure-Start'!$A$15:$A$18,0),MATCH(X$1,'2018_commission_structure-Start'!$A$15:$J$15,0)),0)</f>
        <v>0</v>
      </c>
      <c r="Y161" s="2">
        <f>IF($H161&gt;K161,MIN($H161-K161,L161-K161)*INDEX('2018_commission_structure-Start'!$A$15:$J$18,MATCH($E161,'2018_commission_structure-Start'!$A$15:$A$18,0),MATCH(Y$1,'2018_commission_structure-Start'!$A$15:$J$15,0)),0)</f>
        <v>0</v>
      </c>
      <c r="Z161" s="2">
        <f>IF(H161&gt;L161,(H161-L161)*INDEX('2018_commission_structure-Start'!$A$21:$I$24,MATCH($E161,'2018_commission_structure-Start'!$A$21:$A$24,0),MATCH(Z$1,'2018_commission_structure-Start'!$A$21:$I$21,0)),0)</f>
        <v>0</v>
      </c>
      <c r="AA161" s="6">
        <f t="shared" si="28"/>
        <v>112129.56</v>
      </c>
      <c r="AB161" s="6">
        <f t="shared" si="29"/>
        <v>181609.56</v>
      </c>
    </row>
    <row r="162" spans="1:28" x14ac:dyDescent="0.3">
      <c r="A162" t="str">
        <f t="shared" si="20"/>
        <v>Gennifer Gaythwaite</v>
      </c>
      <c r="B162">
        <v>495702854</v>
      </c>
      <c r="C162" t="s">
        <v>325</v>
      </c>
      <c r="D162" t="s">
        <v>326</v>
      </c>
      <c r="E162" t="s">
        <v>7</v>
      </c>
      <c r="F162">
        <v>39500</v>
      </c>
      <c r="G162">
        <f>COUNTIF(deals_closed!D:D,B162)</f>
        <v>23</v>
      </c>
      <c r="H162" s="2">
        <f>SUMIF(deals_closed!D:D,B162,deals_closed!C:C)</f>
        <v>906546</v>
      </c>
      <c r="I162" s="2">
        <f>VLOOKUP(E162,'2018_commission_structure-Start'!$A$22:$I$24,9,FALSE)</f>
        <v>500000</v>
      </c>
      <c r="J162" s="2">
        <f t="shared" si="21"/>
        <v>625000</v>
      </c>
      <c r="K162" s="2">
        <f t="shared" si="22"/>
        <v>750000</v>
      </c>
      <c r="L162" s="2">
        <f t="shared" si="23"/>
        <v>1000000</v>
      </c>
      <c r="M162" s="12">
        <f t="shared" si="24"/>
        <v>1.8130919999999999</v>
      </c>
      <c r="N162" t="str">
        <f t="shared" si="25"/>
        <v>150-200%</v>
      </c>
      <c r="O162" s="6">
        <f>MIN(H162,I162)*INDEX('2018_commission_structure-Start'!$A$21:$I$24,MATCH($E162,'2018_commission_structure-Start'!$A$21:$A$24,0),MATCH(O$1,'2018_commission_structure-Start'!$A$21:$I$21,0))</f>
        <v>50000</v>
      </c>
      <c r="P162" s="2">
        <f>IF(H162&gt;I162,MIN(H162-I162,J162-I162)*INDEX('2018_commission_structure-Start'!$A$21:$I$24,MATCH($E162,'2018_commission_structure-Start'!$A$21:$A$24,0), MATCH(P$1,'2018_commission_structure-Start'!$A$21:$I$21,0)),0)</f>
        <v>18750</v>
      </c>
      <c r="Q162" s="2">
        <f>IF($H162&gt;J162,MIN($H162-J162,K162-J162)*INDEX('2018_commission_structure-Start'!$A$21:$I$24,MATCH($E162,'2018_commission_structure-Start'!$A$21:$A$24,0), MATCH(Q$1,'2018_commission_structure-Start'!$A$21:$I$21,0)),0)</f>
        <v>22500</v>
      </c>
      <c r="R162" s="2">
        <f>IF($H162&gt;K162,MIN($H162-K162,L162-K162)*INDEX('2018_commission_structure-Start'!$A$21:$I$24,MATCH($E162,'2018_commission_structure-Start'!$A$21:$A$24,0), MATCH(R$1,'2018_commission_structure-Start'!$A$21:$I$21,0)),0)</f>
        <v>34440.120000000003</v>
      </c>
      <c r="S162" s="2">
        <f>IF(H162&gt;L162,(H162-L162)*INDEX('2018_commission_structure-Start'!$A$21:$I$24,MATCH($E162,'2018_commission_structure-Start'!$A$21:$A$24,0),MATCH(S$1,'2018_commission_structure-Start'!$A$21:$I$21,0)),0)</f>
        <v>0</v>
      </c>
      <c r="T162" s="6">
        <f t="shared" si="26"/>
        <v>125690.12</v>
      </c>
      <c r="U162" s="6">
        <f t="shared" si="27"/>
        <v>165190.12</v>
      </c>
      <c r="V162" s="6">
        <f>MIN(H162,I162)*INDEX('2018_commission_structure-Start'!$A$15:$J$18,MATCH($E162,'2018_commission_structure-Start'!$A$15:$A$18,0),MATCH(V$1,'2018_commission_structure-Start'!$A$15:$J$15,0))</f>
        <v>60000</v>
      </c>
      <c r="W162" s="2">
        <f>IF($H162&gt;I162,MIN($H162-I162,J162-I162)*INDEX('2018_commission_structure-Start'!$A$15:$J$18,MATCH($E162,'2018_commission_structure-Start'!$A$15:$A$18,0),MATCH(W$1,'2018_commission_structure-Start'!$A$15:$J$15,0)),0)</f>
        <v>21250</v>
      </c>
      <c r="X162" s="2">
        <f>IF($H162&gt;J162,MIN($H162-J162,K162-J162)*INDEX('2018_commission_structure-Start'!$A$15:$J$18,MATCH($E162,'2018_commission_structure-Start'!$A$15:$A$18,0),MATCH(X$1,'2018_commission_structure-Start'!$A$15:$J$15,0)),0)</f>
        <v>25000</v>
      </c>
      <c r="Y162" s="2">
        <f>IF($H162&gt;K162,MIN($H162-K162,L162-K162)*INDEX('2018_commission_structure-Start'!$A$15:$J$18,MATCH($E162,'2018_commission_structure-Start'!$A$15:$A$18,0),MATCH(Y$1,'2018_commission_structure-Start'!$A$15:$J$15,0)),0)</f>
        <v>34440.120000000003</v>
      </c>
      <c r="Z162" s="2">
        <f>IF(H162&gt;L162,(H162-L162)*INDEX('2018_commission_structure-Start'!$A$21:$I$24,MATCH($E162,'2018_commission_structure-Start'!$A$21:$A$24,0),MATCH(Z$1,'2018_commission_structure-Start'!$A$21:$I$21,0)),0)</f>
        <v>0</v>
      </c>
      <c r="AA162" s="6">
        <f t="shared" si="28"/>
        <v>140690.12</v>
      </c>
      <c r="AB162" s="6">
        <f t="shared" si="29"/>
        <v>180190.12</v>
      </c>
    </row>
    <row r="163" spans="1:28" x14ac:dyDescent="0.3">
      <c r="A163" t="str">
        <f t="shared" si="20"/>
        <v>Noami Pauletti</v>
      </c>
      <c r="B163">
        <v>8895721314</v>
      </c>
      <c r="C163" t="s">
        <v>327</v>
      </c>
      <c r="D163" t="s">
        <v>328</v>
      </c>
      <c r="E163" t="s">
        <v>29</v>
      </c>
      <c r="F163">
        <v>55660</v>
      </c>
      <c r="G163">
        <f>COUNTIF(deals_closed!D:D,B163)</f>
        <v>23</v>
      </c>
      <c r="H163" s="2">
        <f>SUMIF(deals_closed!D:D,B163,deals_closed!C:C)</f>
        <v>847352</v>
      </c>
      <c r="I163" s="2">
        <f>VLOOKUP(E163,'2018_commission_structure-Start'!$A$22:$I$24,9,FALSE)</f>
        <v>600000</v>
      </c>
      <c r="J163" s="2">
        <f t="shared" si="21"/>
        <v>750000</v>
      </c>
      <c r="K163" s="2">
        <f t="shared" si="22"/>
        <v>900000</v>
      </c>
      <c r="L163" s="2">
        <f t="shared" si="23"/>
        <v>1200000</v>
      </c>
      <c r="M163" s="12">
        <f t="shared" si="24"/>
        <v>1.4122533333333334</v>
      </c>
      <c r="N163" t="str">
        <f t="shared" si="25"/>
        <v>125-150%</v>
      </c>
      <c r="O163" s="6">
        <f>MIN(H163,I163)*INDEX('2018_commission_structure-Start'!$A$21:$I$24,MATCH($E163,'2018_commission_structure-Start'!$A$21:$A$24,0),MATCH(O$1,'2018_commission_structure-Start'!$A$21:$I$21,0))</f>
        <v>78000</v>
      </c>
      <c r="P163" s="2">
        <f>IF(H163&gt;I163,MIN(H163-I163,J163-I163)*INDEX('2018_commission_structure-Start'!$A$21:$I$24,MATCH($E163,'2018_commission_structure-Start'!$A$21:$A$24,0), MATCH(P$1,'2018_commission_structure-Start'!$A$21:$I$21,0)),0)</f>
        <v>25500.000000000004</v>
      </c>
      <c r="Q163" s="2">
        <f>IF($H163&gt;J163,MIN($H163-J163,K163-J163)*INDEX('2018_commission_structure-Start'!$A$21:$I$24,MATCH($E163,'2018_commission_structure-Start'!$A$21:$A$24,0), MATCH(Q$1,'2018_commission_structure-Start'!$A$21:$I$21,0)),0)</f>
        <v>20443.919999999998</v>
      </c>
      <c r="R163" s="2">
        <f>IF($H163&gt;K163,MIN($H163-K163,L163-K163)*INDEX('2018_commission_structure-Start'!$A$21:$I$24,MATCH($E163,'2018_commission_structure-Start'!$A$21:$A$24,0), MATCH(R$1,'2018_commission_structure-Start'!$A$21:$I$21,0)),0)</f>
        <v>0</v>
      </c>
      <c r="S163" s="2">
        <f>IF(H163&gt;L163,(H163-L163)*INDEX('2018_commission_structure-Start'!$A$21:$I$24,MATCH($E163,'2018_commission_structure-Start'!$A$21:$A$24,0),MATCH(S$1,'2018_commission_structure-Start'!$A$21:$I$21,0)),0)</f>
        <v>0</v>
      </c>
      <c r="T163" s="6">
        <f t="shared" si="26"/>
        <v>123943.92</v>
      </c>
      <c r="U163" s="6">
        <f t="shared" si="27"/>
        <v>179603.91999999998</v>
      </c>
      <c r="V163" s="6">
        <f>MIN(H163,I163)*INDEX('2018_commission_structure-Start'!$A$15:$J$18,MATCH($E163,'2018_commission_structure-Start'!$A$15:$A$18,0),MATCH(V$1,'2018_commission_structure-Start'!$A$15:$J$15,0))</f>
        <v>90000</v>
      </c>
      <c r="W163" s="2">
        <f>IF($H163&gt;I163,MIN($H163-I163,J163-I163)*INDEX('2018_commission_structure-Start'!$A$15:$J$18,MATCH($E163,'2018_commission_structure-Start'!$A$15:$A$18,0),MATCH(W$1,'2018_commission_structure-Start'!$A$15:$J$15,0)),0)</f>
        <v>27000</v>
      </c>
      <c r="X163" s="2">
        <f>IF($H163&gt;J163,MIN($H163-J163,K163-J163)*INDEX('2018_commission_structure-Start'!$A$15:$J$18,MATCH($E163,'2018_commission_structure-Start'!$A$15:$A$18,0),MATCH(X$1,'2018_commission_structure-Start'!$A$15:$J$15,0)),0)</f>
        <v>24338</v>
      </c>
      <c r="Y163" s="2">
        <f>IF($H163&gt;K163,MIN($H163-K163,L163-K163)*INDEX('2018_commission_structure-Start'!$A$15:$J$18,MATCH($E163,'2018_commission_structure-Start'!$A$15:$A$18,0),MATCH(Y$1,'2018_commission_structure-Start'!$A$15:$J$15,0)),0)</f>
        <v>0</v>
      </c>
      <c r="Z163" s="2">
        <f>IF(H163&gt;L163,(H163-L163)*INDEX('2018_commission_structure-Start'!$A$21:$I$24,MATCH($E163,'2018_commission_structure-Start'!$A$21:$A$24,0),MATCH(Z$1,'2018_commission_structure-Start'!$A$21:$I$21,0)),0)</f>
        <v>0</v>
      </c>
      <c r="AA163" s="6">
        <f t="shared" si="28"/>
        <v>141338</v>
      </c>
      <c r="AB163" s="6">
        <f t="shared" si="29"/>
        <v>196998</v>
      </c>
    </row>
    <row r="164" spans="1:28" x14ac:dyDescent="0.3">
      <c r="A164" t="str">
        <f t="shared" si="20"/>
        <v>Chalmers Durrad</v>
      </c>
      <c r="B164">
        <v>9238967105</v>
      </c>
      <c r="C164" t="s">
        <v>329</v>
      </c>
      <c r="D164" t="s">
        <v>330</v>
      </c>
      <c r="E164" t="s">
        <v>10</v>
      </c>
      <c r="F164">
        <v>106881</v>
      </c>
      <c r="G164">
        <f>COUNTIF(deals_closed!D:D,B164)</f>
        <v>20</v>
      </c>
      <c r="H164" s="2">
        <f>SUMIF(deals_closed!D:D,B164,deals_closed!C:C)</f>
        <v>692731</v>
      </c>
      <c r="I164" s="2">
        <f>VLOOKUP(E164,'2018_commission_structure-Start'!$A$22:$I$24,9,FALSE)</f>
        <v>750000</v>
      </c>
      <c r="J164" s="2">
        <f t="shared" si="21"/>
        <v>937500</v>
      </c>
      <c r="K164" s="2">
        <f t="shared" si="22"/>
        <v>1125000</v>
      </c>
      <c r="L164" s="2">
        <f t="shared" si="23"/>
        <v>1500000</v>
      </c>
      <c r="M164" s="12">
        <f t="shared" si="24"/>
        <v>0.92364133333333331</v>
      </c>
      <c r="N164" t="str">
        <f t="shared" si="25"/>
        <v>0-100%</v>
      </c>
      <c r="O164" s="6">
        <f>MIN(H164,I164)*INDEX('2018_commission_structure-Start'!$A$21:$I$24,MATCH($E164,'2018_commission_structure-Start'!$A$21:$A$24,0),MATCH(O$1,'2018_commission_structure-Start'!$A$21:$I$21,0))</f>
        <v>103909.65</v>
      </c>
      <c r="P164" s="2">
        <f>IF(H164&gt;I164,MIN(H164-I164,J164-I164)*INDEX('2018_commission_structure-Start'!$A$21:$I$24,MATCH($E164,'2018_commission_structure-Start'!$A$21:$A$24,0), MATCH(P$1,'2018_commission_structure-Start'!$A$21:$I$21,0)),0)</f>
        <v>0</v>
      </c>
      <c r="Q164" s="2">
        <f>IF($H164&gt;J164,MIN($H164-J164,K164-J164)*INDEX('2018_commission_structure-Start'!$A$21:$I$24,MATCH($E164,'2018_commission_structure-Start'!$A$21:$A$24,0), MATCH(Q$1,'2018_commission_structure-Start'!$A$21:$I$21,0)),0)</f>
        <v>0</v>
      </c>
      <c r="R164" s="2">
        <f>IF($H164&gt;K164,MIN($H164-K164,L164-K164)*INDEX('2018_commission_structure-Start'!$A$21:$I$24,MATCH($E164,'2018_commission_structure-Start'!$A$21:$A$24,0), MATCH(R$1,'2018_commission_structure-Start'!$A$21:$I$21,0)),0)</f>
        <v>0</v>
      </c>
      <c r="S164" s="2">
        <f>IF(H164&gt;L164,(H164-L164)*INDEX('2018_commission_structure-Start'!$A$21:$I$24,MATCH($E164,'2018_commission_structure-Start'!$A$21:$A$24,0),MATCH(S$1,'2018_commission_structure-Start'!$A$21:$I$21,0)),0)</f>
        <v>0</v>
      </c>
      <c r="T164" s="6">
        <f t="shared" si="26"/>
        <v>103909.65</v>
      </c>
      <c r="U164" s="6">
        <f t="shared" si="27"/>
        <v>210790.65</v>
      </c>
      <c r="V164" s="6">
        <f>MIN(H164,I164)*INDEX('2018_commission_structure-Start'!$A$15:$J$18,MATCH($E164,'2018_commission_structure-Start'!$A$15:$A$18,0),MATCH(V$1,'2018_commission_structure-Start'!$A$15:$J$15,0))</f>
        <v>103909.65</v>
      </c>
      <c r="W164" s="2">
        <f>IF($H164&gt;I164,MIN($H164-I164,J164-I164)*INDEX('2018_commission_structure-Start'!$A$15:$J$18,MATCH($E164,'2018_commission_structure-Start'!$A$15:$A$18,0),MATCH(W$1,'2018_commission_structure-Start'!$A$15:$J$15,0)),0)</f>
        <v>0</v>
      </c>
      <c r="X164" s="2">
        <f>IF($H164&gt;J164,MIN($H164-J164,K164-J164)*INDEX('2018_commission_structure-Start'!$A$15:$J$18,MATCH($E164,'2018_commission_structure-Start'!$A$15:$A$18,0),MATCH(X$1,'2018_commission_structure-Start'!$A$15:$J$15,0)),0)</f>
        <v>0</v>
      </c>
      <c r="Y164" s="2">
        <f>IF($H164&gt;K164,MIN($H164-K164,L164-K164)*INDEX('2018_commission_structure-Start'!$A$15:$J$18,MATCH($E164,'2018_commission_structure-Start'!$A$15:$A$18,0),MATCH(Y$1,'2018_commission_structure-Start'!$A$15:$J$15,0)),0)</f>
        <v>0</v>
      </c>
      <c r="Z164" s="2">
        <f>IF(H164&gt;L164,(H164-L164)*INDEX('2018_commission_structure-Start'!$A$21:$I$24,MATCH($E164,'2018_commission_structure-Start'!$A$21:$A$24,0),MATCH(Z$1,'2018_commission_structure-Start'!$A$21:$I$21,0)),0)</f>
        <v>0</v>
      </c>
      <c r="AA164" s="6">
        <f t="shared" si="28"/>
        <v>103909.65</v>
      </c>
      <c r="AB164" s="6">
        <f t="shared" si="29"/>
        <v>210790.65</v>
      </c>
    </row>
    <row r="165" spans="1:28" x14ac:dyDescent="0.3">
      <c r="A165" t="str">
        <f t="shared" si="20"/>
        <v>Andres Sackett</v>
      </c>
      <c r="B165">
        <v>2083520173</v>
      </c>
      <c r="C165" t="s">
        <v>331</v>
      </c>
      <c r="D165" t="s">
        <v>332</v>
      </c>
      <c r="E165" t="s">
        <v>7</v>
      </c>
      <c r="F165">
        <v>63812</v>
      </c>
      <c r="G165">
        <f>COUNTIF(deals_closed!D:D,B165)</f>
        <v>20</v>
      </c>
      <c r="H165" s="2">
        <f>SUMIF(deals_closed!D:D,B165,deals_closed!C:C)</f>
        <v>730595</v>
      </c>
      <c r="I165" s="2">
        <f>VLOOKUP(E165,'2018_commission_structure-Start'!$A$22:$I$24,9,FALSE)</f>
        <v>500000</v>
      </c>
      <c r="J165" s="2">
        <f t="shared" si="21"/>
        <v>625000</v>
      </c>
      <c r="K165" s="2">
        <f t="shared" si="22"/>
        <v>750000</v>
      </c>
      <c r="L165" s="2">
        <f t="shared" si="23"/>
        <v>1000000</v>
      </c>
      <c r="M165" s="12">
        <f t="shared" si="24"/>
        <v>1.46119</v>
      </c>
      <c r="N165" t="str">
        <f t="shared" si="25"/>
        <v>125-150%</v>
      </c>
      <c r="O165" s="6">
        <f>MIN(H165,I165)*INDEX('2018_commission_structure-Start'!$A$21:$I$24,MATCH($E165,'2018_commission_structure-Start'!$A$21:$A$24,0),MATCH(O$1,'2018_commission_structure-Start'!$A$21:$I$21,0))</f>
        <v>50000</v>
      </c>
      <c r="P165" s="2">
        <f>IF(H165&gt;I165,MIN(H165-I165,J165-I165)*INDEX('2018_commission_structure-Start'!$A$21:$I$24,MATCH($E165,'2018_commission_structure-Start'!$A$21:$A$24,0), MATCH(P$1,'2018_commission_structure-Start'!$A$21:$I$21,0)),0)</f>
        <v>18750</v>
      </c>
      <c r="Q165" s="2">
        <f>IF($H165&gt;J165,MIN($H165-J165,K165-J165)*INDEX('2018_commission_structure-Start'!$A$21:$I$24,MATCH($E165,'2018_commission_structure-Start'!$A$21:$A$24,0), MATCH(Q$1,'2018_commission_structure-Start'!$A$21:$I$21,0)),0)</f>
        <v>19007.099999999999</v>
      </c>
      <c r="R165" s="2">
        <f>IF($H165&gt;K165,MIN($H165-K165,L165-K165)*INDEX('2018_commission_structure-Start'!$A$21:$I$24,MATCH($E165,'2018_commission_structure-Start'!$A$21:$A$24,0), MATCH(R$1,'2018_commission_structure-Start'!$A$21:$I$21,0)),0)</f>
        <v>0</v>
      </c>
      <c r="S165" s="2">
        <f>IF(H165&gt;L165,(H165-L165)*INDEX('2018_commission_structure-Start'!$A$21:$I$24,MATCH($E165,'2018_commission_structure-Start'!$A$21:$A$24,0),MATCH(S$1,'2018_commission_structure-Start'!$A$21:$I$21,0)),0)</f>
        <v>0</v>
      </c>
      <c r="T165" s="6">
        <f t="shared" si="26"/>
        <v>87757.1</v>
      </c>
      <c r="U165" s="6">
        <f t="shared" si="27"/>
        <v>151569.1</v>
      </c>
      <c r="V165" s="6">
        <f>MIN(H165,I165)*INDEX('2018_commission_structure-Start'!$A$15:$J$18,MATCH($E165,'2018_commission_structure-Start'!$A$15:$A$18,0),MATCH(V$1,'2018_commission_structure-Start'!$A$15:$J$15,0))</f>
        <v>60000</v>
      </c>
      <c r="W165" s="2">
        <f>IF($H165&gt;I165,MIN($H165-I165,J165-I165)*INDEX('2018_commission_structure-Start'!$A$15:$J$18,MATCH($E165,'2018_commission_structure-Start'!$A$15:$A$18,0),MATCH(W$1,'2018_commission_structure-Start'!$A$15:$J$15,0)),0)</f>
        <v>21250</v>
      </c>
      <c r="X165" s="2">
        <f>IF($H165&gt;J165,MIN($H165-J165,K165-J165)*INDEX('2018_commission_structure-Start'!$A$15:$J$18,MATCH($E165,'2018_commission_structure-Start'!$A$15:$A$18,0),MATCH(X$1,'2018_commission_structure-Start'!$A$15:$J$15,0)),0)</f>
        <v>21119</v>
      </c>
      <c r="Y165" s="2">
        <f>IF($H165&gt;K165,MIN($H165-K165,L165-K165)*INDEX('2018_commission_structure-Start'!$A$15:$J$18,MATCH($E165,'2018_commission_structure-Start'!$A$15:$A$18,0),MATCH(Y$1,'2018_commission_structure-Start'!$A$15:$J$15,0)),0)</f>
        <v>0</v>
      </c>
      <c r="Z165" s="2">
        <f>IF(H165&gt;L165,(H165-L165)*INDEX('2018_commission_structure-Start'!$A$21:$I$24,MATCH($E165,'2018_commission_structure-Start'!$A$21:$A$24,0),MATCH(Z$1,'2018_commission_structure-Start'!$A$21:$I$21,0)),0)</f>
        <v>0</v>
      </c>
      <c r="AA165" s="6">
        <f t="shared" si="28"/>
        <v>102369</v>
      </c>
      <c r="AB165" s="6">
        <f t="shared" si="29"/>
        <v>166181</v>
      </c>
    </row>
    <row r="166" spans="1:28" x14ac:dyDescent="0.3">
      <c r="A166" t="str">
        <f t="shared" si="20"/>
        <v>Teriann Portress</v>
      </c>
      <c r="B166">
        <v>8377113392</v>
      </c>
      <c r="C166" t="s">
        <v>333</v>
      </c>
      <c r="D166" t="s">
        <v>334</v>
      </c>
      <c r="E166" t="s">
        <v>7</v>
      </c>
      <c r="F166">
        <v>62282</v>
      </c>
      <c r="G166">
        <f>COUNTIF(deals_closed!D:D,B166)</f>
        <v>21</v>
      </c>
      <c r="H166" s="2">
        <f>SUMIF(deals_closed!D:D,B166,deals_closed!C:C)</f>
        <v>758216</v>
      </c>
      <c r="I166" s="2">
        <f>VLOOKUP(E166,'2018_commission_structure-Start'!$A$22:$I$24,9,FALSE)</f>
        <v>500000</v>
      </c>
      <c r="J166" s="2">
        <f t="shared" si="21"/>
        <v>625000</v>
      </c>
      <c r="K166" s="2">
        <f t="shared" si="22"/>
        <v>750000</v>
      </c>
      <c r="L166" s="2">
        <f t="shared" si="23"/>
        <v>1000000</v>
      </c>
      <c r="M166" s="12">
        <f t="shared" si="24"/>
        <v>1.516432</v>
      </c>
      <c r="N166" t="str">
        <f t="shared" si="25"/>
        <v>150-200%</v>
      </c>
      <c r="O166" s="6">
        <f>MIN(H166,I166)*INDEX('2018_commission_structure-Start'!$A$21:$I$24,MATCH($E166,'2018_commission_structure-Start'!$A$21:$A$24,0),MATCH(O$1,'2018_commission_structure-Start'!$A$21:$I$21,0))</f>
        <v>50000</v>
      </c>
      <c r="P166" s="2">
        <f>IF(H166&gt;I166,MIN(H166-I166,J166-I166)*INDEX('2018_commission_structure-Start'!$A$21:$I$24,MATCH($E166,'2018_commission_structure-Start'!$A$21:$A$24,0), MATCH(P$1,'2018_commission_structure-Start'!$A$21:$I$21,0)),0)</f>
        <v>18750</v>
      </c>
      <c r="Q166" s="2">
        <f>IF($H166&gt;J166,MIN($H166-J166,K166-J166)*INDEX('2018_commission_structure-Start'!$A$21:$I$24,MATCH($E166,'2018_commission_structure-Start'!$A$21:$A$24,0), MATCH(Q$1,'2018_commission_structure-Start'!$A$21:$I$21,0)),0)</f>
        <v>22500</v>
      </c>
      <c r="R166" s="2">
        <f>IF($H166&gt;K166,MIN($H166-K166,L166-K166)*INDEX('2018_commission_structure-Start'!$A$21:$I$24,MATCH($E166,'2018_commission_structure-Start'!$A$21:$A$24,0), MATCH(R$1,'2018_commission_structure-Start'!$A$21:$I$21,0)),0)</f>
        <v>1807.52</v>
      </c>
      <c r="S166" s="2">
        <f>IF(H166&gt;L166,(H166-L166)*INDEX('2018_commission_structure-Start'!$A$21:$I$24,MATCH($E166,'2018_commission_structure-Start'!$A$21:$A$24,0),MATCH(S$1,'2018_commission_structure-Start'!$A$21:$I$21,0)),0)</f>
        <v>0</v>
      </c>
      <c r="T166" s="6">
        <f t="shared" si="26"/>
        <v>93057.52</v>
      </c>
      <c r="U166" s="6">
        <f t="shared" si="27"/>
        <v>155339.52000000002</v>
      </c>
      <c r="V166" s="6">
        <f>MIN(H166,I166)*INDEX('2018_commission_structure-Start'!$A$15:$J$18,MATCH($E166,'2018_commission_structure-Start'!$A$15:$A$18,0),MATCH(V$1,'2018_commission_structure-Start'!$A$15:$J$15,0))</f>
        <v>60000</v>
      </c>
      <c r="W166" s="2">
        <f>IF($H166&gt;I166,MIN($H166-I166,J166-I166)*INDEX('2018_commission_structure-Start'!$A$15:$J$18,MATCH($E166,'2018_commission_structure-Start'!$A$15:$A$18,0),MATCH(W$1,'2018_commission_structure-Start'!$A$15:$J$15,0)),0)</f>
        <v>21250</v>
      </c>
      <c r="X166" s="2">
        <f>IF($H166&gt;J166,MIN($H166-J166,K166-J166)*INDEX('2018_commission_structure-Start'!$A$15:$J$18,MATCH($E166,'2018_commission_structure-Start'!$A$15:$A$18,0),MATCH(X$1,'2018_commission_structure-Start'!$A$15:$J$15,0)),0)</f>
        <v>25000</v>
      </c>
      <c r="Y166" s="2">
        <f>IF($H166&gt;K166,MIN($H166-K166,L166-K166)*INDEX('2018_commission_structure-Start'!$A$15:$J$18,MATCH($E166,'2018_commission_structure-Start'!$A$15:$A$18,0),MATCH(Y$1,'2018_commission_structure-Start'!$A$15:$J$15,0)),0)</f>
        <v>1807.52</v>
      </c>
      <c r="Z166" s="2">
        <f>IF(H166&gt;L166,(H166-L166)*INDEX('2018_commission_structure-Start'!$A$21:$I$24,MATCH($E166,'2018_commission_structure-Start'!$A$21:$A$24,0),MATCH(Z$1,'2018_commission_structure-Start'!$A$21:$I$21,0)),0)</f>
        <v>0</v>
      </c>
      <c r="AA166" s="6">
        <f t="shared" si="28"/>
        <v>108057.52</v>
      </c>
      <c r="AB166" s="6">
        <f t="shared" si="29"/>
        <v>170339.52000000002</v>
      </c>
    </row>
    <row r="167" spans="1:28" x14ac:dyDescent="0.3">
      <c r="A167" t="str">
        <f t="shared" si="20"/>
        <v>Hobie Munnis</v>
      </c>
      <c r="B167">
        <v>8617243198</v>
      </c>
      <c r="C167" t="s">
        <v>335</v>
      </c>
      <c r="D167" t="s">
        <v>336</v>
      </c>
      <c r="E167" t="s">
        <v>10</v>
      </c>
      <c r="F167">
        <v>75707</v>
      </c>
      <c r="G167">
        <f>COUNTIF(deals_closed!D:D,B167)</f>
        <v>21</v>
      </c>
      <c r="H167" s="2">
        <f>SUMIF(deals_closed!D:D,B167,deals_closed!C:C)</f>
        <v>781397</v>
      </c>
      <c r="I167" s="2">
        <f>VLOOKUP(E167,'2018_commission_structure-Start'!$A$22:$I$24,9,FALSE)</f>
        <v>750000</v>
      </c>
      <c r="J167" s="2">
        <f t="shared" si="21"/>
        <v>937500</v>
      </c>
      <c r="K167" s="2">
        <f t="shared" si="22"/>
        <v>1125000</v>
      </c>
      <c r="L167" s="2">
        <f t="shared" si="23"/>
        <v>1500000</v>
      </c>
      <c r="M167" s="12">
        <f t="shared" si="24"/>
        <v>1.0418626666666666</v>
      </c>
      <c r="N167" t="str">
        <f t="shared" si="25"/>
        <v>100-125%</v>
      </c>
      <c r="O167" s="6">
        <f>MIN(H167,I167)*INDEX('2018_commission_structure-Start'!$A$21:$I$24,MATCH($E167,'2018_commission_structure-Start'!$A$21:$A$24,0),MATCH(O$1,'2018_commission_structure-Start'!$A$21:$I$21,0))</f>
        <v>112500</v>
      </c>
      <c r="P167" s="2">
        <f>IF(H167&gt;I167,MIN(H167-I167,J167-I167)*INDEX('2018_commission_structure-Start'!$A$21:$I$24,MATCH($E167,'2018_commission_structure-Start'!$A$21:$A$24,0), MATCH(P$1,'2018_commission_structure-Start'!$A$21:$I$21,0)),0)</f>
        <v>5965.43</v>
      </c>
      <c r="Q167" s="2">
        <f>IF($H167&gt;J167,MIN($H167-J167,K167-J167)*INDEX('2018_commission_structure-Start'!$A$21:$I$24,MATCH($E167,'2018_commission_structure-Start'!$A$21:$A$24,0), MATCH(Q$1,'2018_commission_structure-Start'!$A$21:$I$21,0)),0)</f>
        <v>0</v>
      </c>
      <c r="R167" s="2">
        <f>IF($H167&gt;K167,MIN($H167-K167,L167-K167)*INDEX('2018_commission_structure-Start'!$A$21:$I$24,MATCH($E167,'2018_commission_structure-Start'!$A$21:$A$24,0), MATCH(R$1,'2018_commission_structure-Start'!$A$21:$I$21,0)),0)</f>
        <v>0</v>
      </c>
      <c r="S167" s="2">
        <f>IF(H167&gt;L167,(H167-L167)*INDEX('2018_commission_structure-Start'!$A$21:$I$24,MATCH($E167,'2018_commission_structure-Start'!$A$21:$A$24,0),MATCH(S$1,'2018_commission_structure-Start'!$A$21:$I$21,0)),0)</f>
        <v>0</v>
      </c>
      <c r="T167" s="6">
        <f t="shared" si="26"/>
        <v>118465.43</v>
      </c>
      <c r="U167" s="6">
        <f t="shared" si="27"/>
        <v>194172.43</v>
      </c>
      <c r="V167" s="6">
        <f>MIN(H167,I167)*INDEX('2018_commission_structure-Start'!$A$15:$J$18,MATCH($E167,'2018_commission_structure-Start'!$A$15:$A$18,0),MATCH(V$1,'2018_commission_structure-Start'!$A$15:$J$15,0))</f>
        <v>112500</v>
      </c>
      <c r="W167" s="2">
        <f>IF($H167&gt;I167,MIN($H167-I167,J167-I167)*INDEX('2018_commission_structure-Start'!$A$15:$J$18,MATCH($E167,'2018_commission_structure-Start'!$A$15:$A$18,0),MATCH(W$1,'2018_commission_structure-Start'!$A$15:$J$15,0)),0)</f>
        <v>6907.34</v>
      </c>
      <c r="X167" s="2">
        <f>IF($H167&gt;J167,MIN($H167-J167,K167-J167)*INDEX('2018_commission_structure-Start'!$A$15:$J$18,MATCH($E167,'2018_commission_structure-Start'!$A$15:$A$18,0),MATCH(X$1,'2018_commission_structure-Start'!$A$15:$J$15,0)),0)</f>
        <v>0</v>
      </c>
      <c r="Y167" s="2">
        <f>IF($H167&gt;K167,MIN($H167-K167,L167-K167)*INDEX('2018_commission_structure-Start'!$A$15:$J$18,MATCH($E167,'2018_commission_structure-Start'!$A$15:$A$18,0),MATCH(Y$1,'2018_commission_structure-Start'!$A$15:$J$15,0)),0)</f>
        <v>0</v>
      </c>
      <c r="Z167" s="2">
        <f>IF(H167&gt;L167,(H167-L167)*INDEX('2018_commission_structure-Start'!$A$21:$I$24,MATCH($E167,'2018_commission_structure-Start'!$A$21:$A$24,0),MATCH(Z$1,'2018_commission_structure-Start'!$A$21:$I$21,0)),0)</f>
        <v>0</v>
      </c>
      <c r="AA167" s="6">
        <f t="shared" si="28"/>
        <v>119407.34</v>
      </c>
      <c r="AB167" s="6">
        <f t="shared" si="29"/>
        <v>195114.34</v>
      </c>
    </row>
    <row r="168" spans="1:28" x14ac:dyDescent="0.3">
      <c r="A168" t="str">
        <f t="shared" si="20"/>
        <v>Katlin Garthland</v>
      </c>
      <c r="B168">
        <v>244523738</v>
      </c>
      <c r="C168" t="s">
        <v>337</v>
      </c>
      <c r="D168" t="s">
        <v>338</v>
      </c>
      <c r="E168" t="s">
        <v>7</v>
      </c>
      <c r="F168">
        <v>49959</v>
      </c>
      <c r="G168">
        <f>COUNTIF(deals_closed!D:D,B168)</f>
        <v>23</v>
      </c>
      <c r="H168" s="2">
        <f>SUMIF(deals_closed!D:D,B168,deals_closed!C:C)</f>
        <v>854570</v>
      </c>
      <c r="I168" s="2">
        <f>VLOOKUP(E168,'2018_commission_structure-Start'!$A$22:$I$24,9,FALSE)</f>
        <v>500000</v>
      </c>
      <c r="J168" s="2">
        <f t="shared" si="21"/>
        <v>625000</v>
      </c>
      <c r="K168" s="2">
        <f t="shared" si="22"/>
        <v>750000</v>
      </c>
      <c r="L168" s="2">
        <f t="shared" si="23"/>
        <v>1000000</v>
      </c>
      <c r="M168" s="12">
        <f t="shared" si="24"/>
        <v>1.7091400000000001</v>
      </c>
      <c r="N168" t="str">
        <f t="shared" si="25"/>
        <v>150-200%</v>
      </c>
      <c r="O168" s="6">
        <f>MIN(H168,I168)*INDEX('2018_commission_structure-Start'!$A$21:$I$24,MATCH($E168,'2018_commission_structure-Start'!$A$21:$A$24,0),MATCH(O$1,'2018_commission_structure-Start'!$A$21:$I$21,0))</f>
        <v>50000</v>
      </c>
      <c r="P168" s="2">
        <f>IF(H168&gt;I168,MIN(H168-I168,J168-I168)*INDEX('2018_commission_structure-Start'!$A$21:$I$24,MATCH($E168,'2018_commission_structure-Start'!$A$21:$A$24,0), MATCH(P$1,'2018_commission_structure-Start'!$A$21:$I$21,0)),0)</f>
        <v>18750</v>
      </c>
      <c r="Q168" s="2">
        <f>IF($H168&gt;J168,MIN($H168-J168,K168-J168)*INDEX('2018_commission_structure-Start'!$A$21:$I$24,MATCH($E168,'2018_commission_structure-Start'!$A$21:$A$24,0), MATCH(Q$1,'2018_commission_structure-Start'!$A$21:$I$21,0)),0)</f>
        <v>22500</v>
      </c>
      <c r="R168" s="2">
        <f>IF($H168&gt;K168,MIN($H168-K168,L168-K168)*INDEX('2018_commission_structure-Start'!$A$21:$I$24,MATCH($E168,'2018_commission_structure-Start'!$A$21:$A$24,0), MATCH(R$1,'2018_commission_structure-Start'!$A$21:$I$21,0)),0)</f>
        <v>23005.4</v>
      </c>
      <c r="S168" s="2">
        <f>IF(H168&gt;L168,(H168-L168)*INDEX('2018_commission_structure-Start'!$A$21:$I$24,MATCH($E168,'2018_commission_structure-Start'!$A$21:$A$24,0),MATCH(S$1,'2018_commission_structure-Start'!$A$21:$I$21,0)),0)</f>
        <v>0</v>
      </c>
      <c r="T168" s="6">
        <f t="shared" si="26"/>
        <v>114255.4</v>
      </c>
      <c r="U168" s="6">
        <f t="shared" si="27"/>
        <v>164214.39999999999</v>
      </c>
      <c r="V168" s="6">
        <f>MIN(H168,I168)*INDEX('2018_commission_structure-Start'!$A$15:$J$18,MATCH($E168,'2018_commission_structure-Start'!$A$15:$A$18,0),MATCH(V$1,'2018_commission_structure-Start'!$A$15:$J$15,0))</f>
        <v>60000</v>
      </c>
      <c r="W168" s="2">
        <f>IF($H168&gt;I168,MIN($H168-I168,J168-I168)*INDEX('2018_commission_structure-Start'!$A$15:$J$18,MATCH($E168,'2018_commission_structure-Start'!$A$15:$A$18,0),MATCH(W$1,'2018_commission_structure-Start'!$A$15:$J$15,0)),0)</f>
        <v>21250</v>
      </c>
      <c r="X168" s="2">
        <f>IF($H168&gt;J168,MIN($H168-J168,K168-J168)*INDEX('2018_commission_structure-Start'!$A$15:$J$18,MATCH($E168,'2018_commission_structure-Start'!$A$15:$A$18,0),MATCH(X$1,'2018_commission_structure-Start'!$A$15:$J$15,0)),0)</f>
        <v>25000</v>
      </c>
      <c r="Y168" s="2">
        <f>IF($H168&gt;K168,MIN($H168-K168,L168-K168)*INDEX('2018_commission_structure-Start'!$A$15:$J$18,MATCH($E168,'2018_commission_structure-Start'!$A$15:$A$18,0),MATCH(Y$1,'2018_commission_structure-Start'!$A$15:$J$15,0)),0)</f>
        <v>23005.4</v>
      </c>
      <c r="Z168" s="2">
        <f>IF(H168&gt;L168,(H168-L168)*INDEX('2018_commission_structure-Start'!$A$21:$I$24,MATCH($E168,'2018_commission_structure-Start'!$A$21:$A$24,0),MATCH(Z$1,'2018_commission_structure-Start'!$A$21:$I$21,0)),0)</f>
        <v>0</v>
      </c>
      <c r="AA168" s="6">
        <f t="shared" si="28"/>
        <v>129255.4</v>
      </c>
      <c r="AB168" s="6">
        <f t="shared" si="29"/>
        <v>179214.4</v>
      </c>
    </row>
    <row r="169" spans="1:28" x14ac:dyDescent="0.3">
      <c r="A169" t="str">
        <f t="shared" si="20"/>
        <v>Jo ann Laurand</v>
      </c>
      <c r="B169">
        <v>7493076952</v>
      </c>
      <c r="C169" t="s">
        <v>339</v>
      </c>
      <c r="D169" t="s">
        <v>340</v>
      </c>
      <c r="E169" t="s">
        <v>29</v>
      </c>
      <c r="F169">
        <v>57201</v>
      </c>
      <c r="G169">
        <f>COUNTIF(deals_closed!D:D,B169)</f>
        <v>22</v>
      </c>
      <c r="H169" s="2">
        <f>SUMIF(deals_closed!D:D,B169,deals_closed!C:C)</f>
        <v>735952</v>
      </c>
      <c r="I169" s="2">
        <f>VLOOKUP(E169,'2018_commission_structure-Start'!$A$22:$I$24,9,FALSE)</f>
        <v>600000</v>
      </c>
      <c r="J169" s="2">
        <f t="shared" si="21"/>
        <v>750000</v>
      </c>
      <c r="K169" s="2">
        <f t="shared" si="22"/>
        <v>900000</v>
      </c>
      <c r="L169" s="2">
        <f t="shared" si="23"/>
        <v>1200000</v>
      </c>
      <c r="M169" s="12">
        <f t="shared" si="24"/>
        <v>1.2265866666666667</v>
      </c>
      <c r="N169" t="str">
        <f t="shared" si="25"/>
        <v>100-125%</v>
      </c>
      <c r="O169" s="6">
        <f>MIN(H169,I169)*INDEX('2018_commission_structure-Start'!$A$21:$I$24,MATCH($E169,'2018_commission_structure-Start'!$A$21:$A$24,0),MATCH(O$1,'2018_commission_structure-Start'!$A$21:$I$21,0))</f>
        <v>78000</v>
      </c>
      <c r="P169" s="2">
        <f>IF(H169&gt;I169,MIN(H169-I169,J169-I169)*INDEX('2018_commission_structure-Start'!$A$21:$I$24,MATCH($E169,'2018_commission_structure-Start'!$A$21:$A$24,0), MATCH(P$1,'2018_commission_structure-Start'!$A$21:$I$21,0)),0)</f>
        <v>23111.84</v>
      </c>
      <c r="Q169" s="2">
        <f>IF($H169&gt;J169,MIN($H169-J169,K169-J169)*INDEX('2018_commission_structure-Start'!$A$21:$I$24,MATCH($E169,'2018_commission_structure-Start'!$A$21:$A$24,0), MATCH(Q$1,'2018_commission_structure-Start'!$A$21:$I$21,0)),0)</f>
        <v>0</v>
      </c>
      <c r="R169" s="2">
        <f>IF($H169&gt;K169,MIN($H169-K169,L169-K169)*INDEX('2018_commission_structure-Start'!$A$21:$I$24,MATCH($E169,'2018_commission_structure-Start'!$A$21:$A$24,0), MATCH(R$1,'2018_commission_structure-Start'!$A$21:$I$21,0)),0)</f>
        <v>0</v>
      </c>
      <c r="S169" s="2">
        <f>IF(H169&gt;L169,(H169-L169)*INDEX('2018_commission_structure-Start'!$A$21:$I$24,MATCH($E169,'2018_commission_structure-Start'!$A$21:$A$24,0),MATCH(S$1,'2018_commission_structure-Start'!$A$21:$I$21,0)),0)</f>
        <v>0</v>
      </c>
      <c r="T169" s="6">
        <f t="shared" si="26"/>
        <v>101111.84</v>
      </c>
      <c r="U169" s="6">
        <f t="shared" si="27"/>
        <v>158312.84</v>
      </c>
      <c r="V169" s="6">
        <f>MIN(H169,I169)*INDEX('2018_commission_structure-Start'!$A$15:$J$18,MATCH($E169,'2018_commission_structure-Start'!$A$15:$A$18,0),MATCH(V$1,'2018_commission_structure-Start'!$A$15:$J$15,0))</f>
        <v>90000</v>
      </c>
      <c r="W169" s="2">
        <f>IF($H169&gt;I169,MIN($H169-I169,J169-I169)*INDEX('2018_commission_structure-Start'!$A$15:$J$18,MATCH($E169,'2018_commission_structure-Start'!$A$15:$A$18,0),MATCH(W$1,'2018_commission_structure-Start'!$A$15:$J$15,0)),0)</f>
        <v>24471.360000000001</v>
      </c>
      <c r="X169" s="2">
        <f>IF($H169&gt;J169,MIN($H169-J169,K169-J169)*INDEX('2018_commission_structure-Start'!$A$15:$J$18,MATCH($E169,'2018_commission_structure-Start'!$A$15:$A$18,0),MATCH(X$1,'2018_commission_structure-Start'!$A$15:$J$15,0)),0)</f>
        <v>0</v>
      </c>
      <c r="Y169" s="2">
        <f>IF($H169&gt;K169,MIN($H169-K169,L169-K169)*INDEX('2018_commission_structure-Start'!$A$15:$J$18,MATCH($E169,'2018_commission_structure-Start'!$A$15:$A$18,0),MATCH(Y$1,'2018_commission_structure-Start'!$A$15:$J$15,0)),0)</f>
        <v>0</v>
      </c>
      <c r="Z169" s="2">
        <f>IF(H169&gt;L169,(H169-L169)*INDEX('2018_commission_structure-Start'!$A$21:$I$24,MATCH($E169,'2018_commission_structure-Start'!$A$21:$A$24,0),MATCH(Z$1,'2018_commission_structure-Start'!$A$21:$I$21,0)),0)</f>
        <v>0</v>
      </c>
      <c r="AA169" s="6">
        <f t="shared" si="28"/>
        <v>114471.36</v>
      </c>
      <c r="AB169" s="6">
        <f t="shared" si="29"/>
        <v>171672.36</v>
      </c>
    </row>
    <row r="170" spans="1:28" x14ac:dyDescent="0.3">
      <c r="A170" t="str">
        <f t="shared" si="20"/>
        <v>Estele Murcott</v>
      </c>
      <c r="B170">
        <v>3513651333</v>
      </c>
      <c r="C170" t="s">
        <v>341</v>
      </c>
      <c r="D170" t="s">
        <v>342</v>
      </c>
      <c r="E170" t="s">
        <v>29</v>
      </c>
      <c r="F170">
        <v>61705</v>
      </c>
      <c r="G170">
        <f>COUNTIF(deals_closed!D:D,B170)</f>
        <v>13</v>
      </c>
      <c r="H170" s="2">
        <f>SUMIF(deals_closed!D:D,B170,deals_closed!C:C)</f>
        <v>397375</v>
      </c>
      <c r="I170" s="2">
        <f>VLOOKUP(E170,'2018_commission_structure-Start'!$A$22:$I$24,9,FALSE)</f>
        <v>600000</v>
      </c>
      <c r="J170" s="2">
        <f t="shared" si="21"/>
        <v>750000</v>
      </c>
      <c r="K170" s="2">
        <f t="shared" si="22"/>
        <v>900000</v>
      </c>
      <c r="L170" s="2">
        <f t="shared" si="23"/>
        <v>1200000</v>
      </c>
      <c r="M170" s="12">
        <f t="shared" si="24"/>
        <v>0.66229166666666661</v>
      </c>
      <c r="N170" t="str">
        <f t="shared" si="25"/>
        <v>0-100%</v>
      </c>
      <c r="O170" s="6">
        <f>MIN(H170,I170)*INDEX('2018_commission_structure-Start'!$A$21:$I$24,MATCH($E170,'2018_commission_structure-Start'!$A$21:$A$24,0),MATCH(O$1,'2018_commission_structure-Start'!$A$21:$I$21,0))</f>
        <v>51658.75</v>
      </c>
      <c r="P170" s="2">
        <f>IF(H170&gt;I170,MIN(H170-I170,J170-I170)*INDEX('2018_commission_structure-Start'!$A$21:$I$24,MATCH($E170,'2018_commission_structure-Start'!$A$21:$A$24,0), MATCH(P$1,'2018_commission_structure-Start'!$A$21:$I$21,0)),0)</f>
        <v>0</v>
      </c>
      <c r="Q170" s="2">
        <f>IF($H170&gt;J170,MIN($H170-J170,K170-J170)*INDEX('2018_commission_structure-Start'!$A$21:$I$24,MATCH($E170,'2018_commission_structure-Start'!$A$21:$A$24,0), MATCH(Q$1,'2018_commission_structure-Start'!$A$21:$I$21,0)),0)</f>
        <v>0</v>
      </c>
      <c r="R170" s="2">
        <f>IF($H170&gt;K170,MIN($H170-K170,L170-K170)*INDEX('2018_commission_structure-Start'!$A$21:$I$24,MATCH($E170,'2018_commission_structure-Start'!$A$21:$A$24,0), MATCH(R$1,'2018_commission_structure-Start'!$A$21:$I$21,0)),0)</f>
        <v>0</v>
      </c>
      <c r="S170" s="2">
        <f>IF(H170&gt;L170,(H170-L170)*INDEX('2018_commission_structure-Start'!$A$21:$I$24,MATCH($E170,'2018_commission_structure-Start'!$A$21:$A$24,0),MATCH(S$1,'2018_commission_structure-Start'!$A$21:$I$21,0)),0)</f>
        <v>0</v>
      </c>
      <c r="T170" s="6">
        <f t="shared" si="26"/>
        <v>51658.75</v>
      </c>
      <c r="U170" s="6">
        <f t="shared" si="27"/>
        <v>113363.75</v>
      </c>
      <c r="V170" s="6">
        <f>MIN(H170,I170)*INDEX('2018_commission_structure-Start'!$A$15:$J$18,MATCH($E170,'2018_commission_structure-Start'!$A$15:$A$18,0),MATCH(V$1,'2018_commission_structure-Start'!$A$15:$J$15,0))</f>
        <v>59606.25</v>
      </c>
      <c r="W170" s="2">
        <f>IF($H170&gt;I170,MIN($H170-I170,J170-I170)*INDEX('2018_commission_structure-Start'!$A$15:$J$18,MATCH($E170,'2018_commission_structure-Start'!$A$15:$A$18,0),MATCH(W$1,'2018_commission_structure-Start'!$A$15:$J$15,0)),0)</f>
        <v>0</v>
      </c>
      <c r="X170" s="2">
        <f>IF($H170&gt;J170,MIN($H170-J170,K170-J170)*INDEX('2018_commission_structure-Start'!$A$15:$J$18,MATCH($E170,'2018_commission_structure-Start'!$A$15:$A$18,0),MATCH(X$1,'2018_commission_structure-Start'!$A$15:$J$15,0)),0)</f>
        <v>0</v>
      </c>
      <c r="Y170" s="2">
        <f>IF($H170&gt;K170,MIN($H170-K170,L170-K170)*INDEX('2018_commission_structure-Start'!$A$15:$J$18,MATCH($E170,'2018_commission_structure-Start'!$A$15:$A$18,0),MATCH(Y$1,'2018_commission_structure-Start'!$A$15:$J$15,0)),0)</f>
        <v>0</v>
      </c>
      <c r="Z170" s="2">
        <f>IF(H170&gt;L170,(H170-L170)*INDEX('2018_commission_structure-Start'!$A$21:$I$24,MATCH($E170,'2018_commission_structure-Start'!$A$21:$A$24,0),MATCH(Z$1,'2018_commission_structure-Start'!$A$21:$I$21,0)),0)</f>
        <v>0</v>
      </c>
      <c r="AA170" s="6">
        <f t="shared" si="28"/>
        <v>59606.25</v>
      </c>
      <c r="AB170" s="6">
        <f t="shared" si="29"/>
        <v>121311.25</v>
      </c>
    </row>
    <row r="171" spans="1:28" x14ac:dyDescent="0.3">
      <c r="A171" t="str">
        <f t="shared" si="20"/>
        <v>Keven Chatters</v>
      </c>
      <c r="B171">
        <v>4039266773</v>
      </c>
      <c r="C171" t="s">
        <v>343</v>
      </c>
      <c r="D171" t="s">
        <v>344</v>
      </c>
      <c r="E171" t="s">
        <v>29</v>
      </c>
      <c r="F171">
        <v>70198</v>
      </c>
      <c r="G171">
        <f>COUNTIF(deals_closed!D:D,B171)</f>
        <v>18</v>
      </c>
      <c r="H171" s="2">
        <f>SUMIF(deals_closed!D:D,B171,deals_closed!C:C)</f>
        <v>554263</v>
      </c>
      <c r="I171" s="2">
        <f>VLOOKUP(E171,'2018_commission_structure-Start'!$A$22:$I$24,9,FALSE)</f>
        <v>600000</v>
      </c>
      <c r="J171" s="2">
        <f t="shared" si="21"/>
        <v>750000</v>
      </c>
      <c r="K171" s="2">
        <f t="shared" si="22"/>
        <v>900000</v>
      </c>
      <c r="L171" s="2">
        <f t="shared" si="23"/>
        <v>1200000</v>
      </c>
      <c r="M171" s="12">
        <f t="shared" si="24"/>
        <v>0.92377166666666666</v>
      </c>
      <c r="N171" t="str">
        <f t="shared" si="25"/>
        <v>0-100%</v>
      </c>
      <c r="O171" s="6">
        <f>MIN(H171,I171)*INDEX('2018_commission_structure-Start'!$A$21:$I$24,MATCH($E171,'2018_commission_structure-Start'!$A$21:$A$24,0),MATCH(O$1,'2018_commission_structure-Start'!$A$21:$I$21,0))</f>
        <v>72054.19</v>
      </c>
      <c r="P171" s="2">
        <f>IF(H171&gt;I171,MIN(H171-I171,J171-I171)*INDEX('2018_commission_structure-Start'!$A$21:$I$24,MATCH($E171,'2018_commission_structure-Start'!$A$21:$A$24,0), MATCH(P$1,'2018_commission_structure-Start'!$A$21:$I$21,0)),0)</f>
        <v>0</v>
      </c>
      <c r="Q171" s="2">
        <f>IF($H171&gt;J171,MIN($H171-J171,K171-J171)*INDEX('2018_commission_structure-Start'!$A$21:$I$24,MATCH($E171,'2018_commission_structure-Start'!$A$21:$A$24,0), MATCH(Q$1,'2018_commission_structure-Start'!$A$21:$I$21,0)),0)</f>
        <v>0</v>
      </c>
      <c r="R171" s="2">
        <f>IF($H171&gt;K171,MIN($H171-K171,L171-K171)*INDEX('2018_commission_structure-Start'!$A$21:$I$24,MATCH($E171,'2018_commission_structure-Start'!$A$21:$A$24,0), MATCH(R$1,'2018_commission_structure-Start'!$A$21:$I$21,0)),0)</f>
        <v>0</v>
      </c>
      <c r="S171" s="2">
        <f>IF(H171&gt;L171,(H171-L171)*INDEX('2018_commission_structure-Start'!$A$21:$I$24,MATCH($E171,'2018_commission_structure-Start'!$A$21:$A$24,0),MATCH(S$1,'2018_commission_structure-Start'!$A$21:$I$21,0)),0)</f>
        <v>0</v>
      </c>
      <c r="T171" s="6">
        <f t="shared" si="26"/>
        <v>72054.19</v>
      </c>
      <c r="U171" s="6">
        <f t="shared" si="27"/>
        <v>142252.19</v>
      </c>
      <c r="V171" s="6">
        <f>MIN(H171,I171)*INDEX('2018_commission_structure-Start'!$A$15:$J$18,MATCH($E171,'2018_commission_structure-Start'!$A$15:$A$18,0),MATCH(V$1,'2018_commission_structure-Start'!$A$15:$J$15,0))</f>
        <v>83139.45</v>
      </c>
      <c r="W171" s="2">
        <f>IF($H171&gt;I171,MIN($H171-I171,J171-I171)*INDEX('2018_commission_structure-Start'!$A$15:$J$18,MATCH($E171,'2018_commission_structure-Start'!$A$15:$A$18,0),MATCH(W$1,'2018_commission_structure-Start'!$A$15:$J$15,0)),0)</f>
        <v>0</v>
      </c>
      <c r="X171" s="2">
        <f>IF($H171&gt;J171,MIN($H171-J171,K171-J171)*INDEX('2018_commission_structure-Start'!$A$15:$J$18,MATCH($E171,'2018_commission_structure-Start'!$A$15:$A$18,0),MATCH(X$1,'2018_commission_structure-Start'!$A$15:$J$15,0)),0)</f>
        <v>0</v>
      </c>
      <c r="Y171" s="2">
        <f>IF($H171&gt;K171,MIN($H171-K171,L171-K171)*INDEX('2018_commission_structure-Start'!$A$15:$J$18,MATCH($E171,'2018_commission_structure-Start'!$A$15:$A$18,0),MATCH(Y$1,'2018_commission_structure-Start'!$A$15:$J$15,0)),0)</f>
        <v>0</v>
      </c>
      <c r="Z171" s="2">
        <f>IF(H171&gt;L171,(H171-L171)*INDEX('2018_commission_structure-Start'!$A$21:$I$24,MATCH($E171,'2018_commission_structure-Start'!$A$21:$A$24,0),MATCH(Z$1,'2018_commission_structure-Start'!$A$21:$I$21,0)),0)</f>
        <v>0</v>
      </c>
      <c r="AA171" s="6">
        <f t="shared" si="28"/>
        <v>83139.45</v>
      </c>
      <c r="AB171" s="6">
        <f t="shared" si="29"/>
        <v>153337.45000000001</v>
      </c>
    </row>
    <row r="172" spans="1:28" x14ac:dyDescent="0.3">
      <c r="A172" t="str">
        <f t="shared" si="20"/>
        <v>Brien Prate</v>
      </c>
      <c r="B172">
        <v>6271204627</v>
      </c>
      <c r="C172" t="s">
        <v>345</v>
      </c>
      <c r="D172" t="s">
        <v>346</v>
      </c>
      <c r="E172" t="s">
        <v>29</v>
      </c>
      <c r="F172">
        <v>77962</v>
      </c>
      <c r="G172">
        <f>COUNTIF(deals_closed!D:D,B172)</f>
        <v>23</v>
      </c>
      <c r="H172" s="2">
        <f>SUMIF(deals_closed!D:D,B172,deals_closed!C:C)</f>
        <v>762296</v>
      </c>
      <c r="I172" s="2">
        <f>VLOOKUP(E172,'2018_commission_structure-Start'!$A$22:$I$24,9,FALSE)</f>
        <v>600000</v>
      </c>
      <c r="J172" s="2">
        <f t="shared" si="21"/>
        <v>750000</v>
      </c>
      <c r="K172" s="2">
        <f t="shared" si="22"/>
        <v>900000</v>
      </c>
      <c r="L172" s="2">
        <f t="shared" si="23"/>
        <v>1200000</v>
      </c>
      <c r="M172" s="12">
        <f t="shared" si="24"/>
        <v>1.2704933333333333</v>
      </c>
      <c r="N172" t="str">
        <f t="shared" si="25"/>
        <v>125-150%</v>
      </c>
      <c r="O172" s="6">
        <f>MIN(H172,I172)*INDEX('2018_commission_structure-Start'!$A$21:$I$24,MATCH($E172,'2018_commission_structure-Start'!$A$21:$A$24,0),MATCH(O$1,'2018_commission_structure-Start'!$A$21:$I$21,0))</f>
        <v>78000</v>
      </c>
      <c r="P172" s="2">
        <f>IF(H172&gt;I172,MIN(H172-I172,J172-I172)*INDEX('2018_commission_structure-Start'!$A$21:$I$24,MATCH($E172,'2018_commission_structure-Start'!$A$21:$A$24,0), MATCH(P$1,'2018_commission_structure-Start'!$A$21:$I$21,0)),0)</f>
        <v>25500.000000000004</v>
      </c>
      <c r="Q172" s="2">
        <f>IF($H172&gt;J172,MIN($H172-J172,K172-J172)*INDEX('2018_commission_structure-Start'!$A$21:$I$24,MATCH($E172,'2018_commission_structure-Start'!$A$21:$A$24,0), MATCH(Q$1,'2018_commission_structure-Start'!$A$21:$I$21,0)),0)</f>
        <v>2582.16</v>
      </c>
      <c r="R172" s="2">
        <f>IF($H172&gt;K172,MIN($H172-K172,L172-K172)*INDEX('2018_commission_structure-Start'!$A$21:$I$24,MATCH($E172,'2018_commission_structure-Start'!$A$21:$A$24,0), MATCH(R$1,'2018_commission_structure-Start'!$A$21:$I$21,0)),0)</f>
        <v>0</v>
      </c>
      <c r="S172" s="2">
        <f>IF(H172&gt;L172,(H172-L172)*INDEX('2018_commission_structure-Start'!$A$21:$I$24,MATCH($E172,'2018_commission_structure-Start'!$A$21:$A$24,0),MATCH(S$1,'2018_commission_structure-Start'!$A$21:$I$21,0)),0)</f>
        <v>0</v>
      </c>
      <c r="T172" s="6">
        <f t="shared" si="26"/>
        <v>106082.16</v>
      </c>
      <c r="U172" s="6">
        <f t="shared" si="27"/>
        <v>184044.16</v>
      </c>
      <c r="V172" s="6">
        <f>MIN(H172,I172)*INDEX('2018_commission_structure-Start'!$A$15:$J$18,MATCH($E172,'2018_commission_structure-Start'!$A$15:$A$18,0),MATCH(V$1,'2018_commission_structure-Start'!$A$15:$J$15,0))</f>
        <v>90000</v>
      </c>
      <c r="W172" s="2">
        <f>IF($H172&gt;I172,MIN($H172-I172,J172-I172)*INDEX('2018_commission_structure-Start'!$A$15:$J$18,MATCH($E172,'2018_commission_structure-Start'!$A$15:$A$18,0),MATCH(W$1,'2018_commission_structure-Start'!$A$15:$J$15,0)),0)</f>
        <v>27000</v>
      </c>
      <c r="X172" s="2">
        <f>IF($H172&gt;J172,MIN($H172-J172,K172-J172)*INDEX('2018_commission_structure-Start'!$A$15:$J$18,MATCH($E172,'2018_commission_structure-Start'!$A$15:$A$18,0),MATCH(X$1,'2018_commission_structure-Start'!$A$15:$J$15,0)),0)</f>
        <v>3074</v>
      </c>
      <c r="Y172" s="2">
        <f>IF($H172&gt;K172,MIN($H172-K172,L172-K172)*INDEX('2018_commission_structure-Start'!$A$15:$J$18,MATCH($E172,'2018_commission_structure-Start'!$A$15:$A$18,0),MATCH(Y$1,'2018_commission_structure-Start'!$A$15:$J$15,0)),0)</f>
        <v>0</v>
      </c>
      <c r="Z172" s="2">
        <f>IF(H172&gt;L172,(H172-L172)*INDEX('2018_commission_structure-Start'!$A$21:$I$24,MATCH($E172,'2018_commission_structure-Start'!$A$21:$A$24,0),MATCH(Z$1,'2018_commission_structure-Start'!$A$21:$I$21,0)),0)</f>
        <v>0</v>
      </c>
      <c r="AA172" s="6">
        <f t="shared" si="28"/>
        <v>120074</v>
      </c>
      <c r="AB172" s="6">
        <f t="shared" si="29"/>
        <v>198036</v>
      </c>
    </row>
    <row r="173" spans="1:28" x14ac:dyDescent="0.3">
      <c r="A173" t="str">
        <f t="shared" si="20"/>
        <v>Chev McConnal</v>
      </c>
      <c r="B173">
        <v>7263964236</v>
      </c>
      <c r="C173" t="s">
        <v>347</v>
      </c>
      <c r="D173" t="s">
        <v>348</v>
      </c>
      <c r="E173" t="s">
        <v>10</v>
      </c>
      <c r="F173">
        <v>93512</v>
      </c>
      <c r="G173">
        <f>COUNTIF(deals_closed!D:D,B173)</f>
        <v>15</v>
      </c>
      <c r="H173" s="2">
        <f>SUMIF(deals_closed!D:D,B173,deals_closed!C:C)</f>
        <v>400606</v>
      </c>
      <c r="I173" s="2">
        <f>VLOOKUP(E173,'2018_commission_structure-Start'!$A$22:$I$24,9,FALSE)</f>
        <v>750000</v>
      </c>
      <c r="J173" s="2">
        <f t="shared" si="21"/>
        <v>937500</v>
      </c>
      <c r="K173" s="2">
        <f t="shared" si="22"/>
        <v>1125000</v>
      </c>
      <c r="L173" s="2">
        <f t="shared" si="23"/>
        <v>1500000</v>
      </c>
      <c r="M173" s="12">
        <f t="shared" si="24"/>
        <v>0.53414133333333336</v>
      </c>
      <c r="N173" t="str">
        <f t="shared" si="25"/>
        <v>0-100%</v>
      </c>
      <c r="O173" s="6">
        <f>MIN(H173,I173)*INDEX('2018_commission_structure-Start'!$A$21:$I$24,MATCH($E173,'2018_commission_structure-Start'!$A$21:$A$24,0),MATCH(O$1,'2018_commission_structure-Start'!$A$21:$I$21,0))</f>
        <v>60090.899999999994</v>
      </c>
      <c r="P173" s="2">
        <f>IF(H173&gt;I173,MIN(H173-I173,J173-I173)*INDEX('2018_commission_structure-Start'!$A$21:$I$24,MATCH($E173,'2018_commission_structure-Start'!$A$21:$A$24,0), MATCH(P$1,'2018_commission_structure-Start'!$A$21:$I$21,0)),0)</f>
        <v>0</v>
      </c>
      <c r="Q173" s="2">
        <f>IF($H173&gt;J173,MIN($H173-J173,K173-J173)*INDEX('2018_commission_structure-Start'!$A$21:$I$24,MATCH($E173,'2018_commission_structure-Start'!$A$21:$A$24,0), MATCH(Q$1,'2018_commission_structure-Start'!$A$21:$I$21,0)),0)</f>
        <v>0</v>
      </c>
      <c r="R173" s="2">
        <f>IF($H173&gt;K173,MIN($H173-K173,L173-K173)*INDEX('2018_commission_structure-Start'!$A$21:$I$24,MATCH($E173,'2018_commission_structure-Start'!$A$21:$A$24,0), MATCH(R$1,'2018_commission_structure-Start'!$A$21:$I$21,0)),0)</f>
        <v>0</v>
      </c>
      <c r="S173" s="2">
        <f>IF(H173&gt;L173,(H173-L173)*INDEX('2018_commission_structure-Start'!$A$21:$I$24,MATCH($E173,'2018_commission_structure-Start'!$A$21:$A$24,0),MATCH(S$1,'2018_commission_structure-Start'!$A$21:$I$21,0)),0)</f>
        <v>0</v>
      </c>
      <c r="T173" s="6">
        <f t="shared" si="26"/>
        <v>60090.899999999994</v>
      </c>
      <c r="U173" s="6">
        <f t="shared" si="27"/>
        <v>153602.9</v>
      </c>
      <c r="V173" s="6">
        <f>MIN(H173,I173)*INDEX('2018_commission_structure-Start'!$A$15:$J$18,MATCH($E173,'2018_commission_structure-Start'!$A$15:$A$18,0),MATCH(V$1,'2018_commission_structure-Start'!$A$15:$J$15,0))</f>
        <v>60090.899999999994</v>
      </c>
      <c r="W173" s="2">
        <f>IF($H173&gt;I173,MIN($H173-I173,J173-I173)*INDEX('2018_commission_structure-Start'!$A$15:$J$18,MATCH($E173,'2018_commission_structure-Start'!$A$15:$A$18,0),MATCH(W$1,'2018_commission_structure-Start'!$A$15:$J$15,0)),0)</f>
        <v>0</v>
      </c>
      <c r="X173" s="2">
        <f>IF($H173&gt;J173,MIN($H173-J173,K173-J173)*INDEX('2018_commission_structure-Start'!$A$15:$J$18,MATCH($E173,'2018_commission_structure-Start'!$A$15:$A$18,0),MATCH(X$1,'2018_commission_structure-Start'!$A$15:$J$15,0)),0)</f>
        <v>0</v>
      </c>
      <c r="Y173" s="2">
        <f>IF($H173&gt;K173,MIN($H173-K173,L173-K173)*INDEX('2018_commission_structure-Start'!$A$15:$J$18,MATCH($E173,'2018_commission_structure-Start'!$A$15:$A$18,0),MATCH(Y$1,'2018_commission_structure-Start'!$A$15:$J$15,0)),0)</f>
        <v>0</v>
      </c>
      <c r="Z173" s="2">
        <f>IF(H173&gt;L173,(H173-L173)*INDEX('2018_commission_structure-Start'!$A$21:$I$24,MATCH($E173,'2018_commission_structure-Start'!$A$21:$A$24,0),MATCH(Z$1,'2018_commission_structure-Start'!$A$21:$I$21,0)),0)</f>
        <v>0</v>
      </c>
      <c r="AA173" s="6">
        <f t="shared" si="28"/>
        <v>60090.899999999994</v>
      </c>
      <c r="AB173" s="6">
        <f t="shared" si="29"/>
        <v>153602.9</v>
      </c>
    </row>
    <row r="174" spans="1:28" x14ac:dyDescent="0.3">
      <c r="A174" t="str">
        <f t="shared" si="20"/>
        <v>Clemmie Harrap</v>
      </c>
      <c r="B174">
        <v>7000350199</v>
      </c>
      <c r="C174" t="s">
        <v>349</v>
      </c>
      <c r="D174" t="s">
        <v>350</v>
      </c>
      <c r="E174" t="s">
        <v>7</v>
      </c>
      <c r="F174">
        <v>46470</v>
      </c>
      <c r="G174">
        <f>COUNTIF(deals_closed!D:D,B174)</f>
        <v>19</v>
      </c>
      <c r="H174" s="2">
        <f>SUMIF(deals_closed!D:D,B174,deals_closed!C:C)</f>
        <v>725008</v>
      </c>
      <c r="I174" s="2">
        <f>VLOOKUP(E174,'2018_commission_structure-Start'!$A$22:$I$24,9,FALSE)</f>
        <v>500000</v>
      </c>
      <c r="J174" s="2">
        <f t="shared" si="21"/>
        <v>625000</v>
      </c>
      <c r="K174" s="2">
        <f t="shared" si="22"/>
        <v>750000</v>
      </c>
      <c r="L174" s="2">
        <f t="shared" si="23"/>
        <v>1000000</v>
      </c>
      <c r="M174" s="12">
        <f t="shared" si="24"/>
        <v>1.450016</v>
      </c>
      <c r="N174" t="str">
        <f t="shared" si="25"/>
        <v>125-150%</v>
      </c>
      <c r="O174" s="6">
        <f>MIN(H174,I174)*INDEX('2018_commission_structure-Start'!$A$21:$I$24,MATCH($E174,'2018_commission_structure-Start'!$A$21:$A$24,0),MATCH(O$1,'2018_commission_structure-Start'!$A$21:$I$21,0))</f>
        <v>50000</v>
      </c>
      <c r="P174" s="2">
        <f>IF(H174&gt;I174,MIN(H174-I174,J174-I174)*INDEX('2018_commission_structure-Start'!$A$21:$I$24,MATCH($E174,'2018_commission_structure-Start'!$A$21:$A$24,0), MATCH(P$1,'2018_commission_structure-Start'!$A$21:$I$21,0)),0)</f>
        <v>18750</v>
      </c>
      <c r="Q174" s="2">
        <f>IF($H174&gt;J174,MIN($H174-J174,K174-J174)*INDEX('2018_commission_structure-Start'!$A$21:$I$24,MATCH($E174,'2018_commission_structure-Start'!$A$21:$A$24,0), MATCH(Q$1,'2018_commission_structure-Start'!$A$21:$I$21,0)),0)</f>
        <v>18001.439999999999</v>
      </c>
      <c r="R174" s="2">
        <f>IF($H174&gt;K174,MIN($H174-K174,L174-K174)*INDEX('2018_commission_structure-Start'!$A$21:$I$24,MATCH($E174,'2018_commission_structure-Start'!$A$21:$A$24,0), MATCH(R$1,'2018_commission_structure-Start'!$A$21:$I$21,0)),0)</f>
        <v>0</v>
      </c>
      <c r="S174" s="2">
        <f>IF(H174&gt;L174,(H174-L174)*INDEX('2018_commission_structure-Start'!$A$21:$I$24,MATCH($E174,'2018_commission_structure-Start'!$A$21:$A$24,0),MATCH(S$1,'2018_commission_structure-Start'!$A$21:$I$21,0)),0)</f>
        <v>0</v>
      </c>
      <c r="T174" s="6">
        <f t="shared" si="26"/>
        <v>86751.44</v>
      </c>
      <c r="U174" s="6">
        <f t="shared" si="27"/>
        <v>133221.44</v>
      </c>
      <c r="V174" s="6">
        <f>MIN(H174,I174)*INDEX('2018_commission_structure-Start'!$A$15:$J$18,MATCH($E174,'2018_commission_structure-Start'!$A$15:$A$18,0),MATCH(V$1,'2018_commission_structure-Start'!$A$15:$J$15,0))</f>
        <v>60000</v>
      </c>
      <c r="W174" s="2">
        <f>IF($H174&gt;I174,MIN($H174-I174,J174-I174)*INDEX('2018_commission_structure-Start'!$A$15:$J$18,MATCH($E174,'2018_commission_structure-Start'!$A$15:$A$18,0),MATCH(W$1,'2018_commission_structure-Start'!$A$15:$J$15,0)),0)</f>
        <v>21250</v>
      </c>
      <c r="X174" s="2">
        <f>IF($H174&gt;J174,MIN($H174-J174,K174-J174)*INDEX('2018_commission_structure-Start'!$A$15:$J$18,MATCH($E174,'2018_commission_structure-Start'!$A$15:$A$18,0),MATCH(X$1,'2018_commission_structure-Start'!$A$15:$J$15,0)),0)</f>
        <v>20001.600000000002</v>
      </c>
      <c r="Y174" s="2">
        <f>IF($H174&gt;K174,MIN($H174-K174,L174-K174)*INDEX('2018_commission_structure-Start'!$A$15:$J$18,MATCH($E174,'2018_commission_structure-Start'!$A$15:$A$18,0),MATCH(Y$1,'2018_commission_structure-Start'!$A$15:$J$15,0)),0)</f>
        <v>0</v>
      </c>
      <c r="Z174" s="2">
        <f>IF(H174&gt;L174,(H174-L174)*INDEX('2018_commission_structure-Start'!$A$21:$I$24,MATCH($E174,'2018_commission_structure-Start'!$A$21:$A$24,0),MATCH(Z$1,'2018_commission_structure-Start'!$A$21:$I$21,0)),0)</f>
        <v>0</v>
      </c>
      <c r="AA174" s="6">
        <f t="shared" si="28"/>
        <v>101251.6</v>
      </c>
      <c r="AB174" s="6">
        <f t="shared" si="29"/>
        <v>147721.60000000001</v>
      </c>
    </row>
    <row r="175" spans="1:28" x14ac:dyDescent="0.3">
      <c r="A175" t="str">
        <f t="shared" si="20"/>
        <v>Shelley Schuh</v>
      </c>
      <c r="B175">
        <v>1469328364</v>
      </c>
      <c r="C175" t="s">
        <v>351</v>
      </c>
      <c r="D175" t="s">
        <v>352</v>
      </c>
      <c r="E175" t="s">
        <v>10</v>
      </c>
      <c r="F175">
        <v>82805</v>
      </c>
      <c r="G175">
        <f>COUNTIF(deals_closed!D:D,B175)</f>
        <v>23</v>
      </c>
      <c r="H175" s="2">
        <f>SUMIF(deals_closed!D:D,B175,deals_closed!C:C)</f>
        <v>924403</v>
      </c>
      <c r="I175" s="2">
        <f>VLOOKUP(E175,'2018_commission_structure-Start'!$A$22:$I$24,9,FALSE)</f>
        <v>750000</v>
      </c>
      <c r="J175" s="2">
        <f t="shared" si="21"/>
        <v>937500</v>
      </c>
      <c r="K175" s="2">
        <f t="shared" si="22"/>
        <v>1125000</v>
      </c>
      <c r="L175" s="2">
        <f t="shared" si="23"/>
        <v>1500000</v>
      </c>
      <c r="M175" s="12">
        <f t="shared" si="24"/>
        <v>1.2325373333333334</v>
      </c>
      <c r="N175" t="str">
        <f t="shared" si="25"/>
        <v>100-125%</v>
      </c>
      <c r="O175" s="6">
        <f>MIN(H175,I175)*INDEX('2018_commission_structure-Start'!$A$21:$I$24,MATCH($E175,'2018_commission_structure-Start'!$A$21:$A$24,0),MATCH(O$1,'2018_commission_structure-Start'!$A$21:$I$21,0))</f>
        <v>112500</v>
      </c>
      <c r="P175" s="2">
        <f>IF(H175&gt;I175,MIN(H175-I175,J175-I175)*INDEX('2018_commission_structure-Start'!$A$21:$I$24,MATCH($E175,'2018_commission_structure-Start'!$A$21:$A$24,0), MATCH(P$1,'2018_commission_structure-Start'!$A$21:$I$21,0)),0)</f>
        <v>33136.57</v>
      </c>
      <c r="Q175" s="2">
        <f>IF($H175&gt;J175,MIN($H175-J175,K175-J175)*INDEX('2018_commission_structure-Start'!$A$21:$I$24,MATCH($E175,'2018_commission_structure-Start'!$A$21:$A$24,0), MATCH(Q$1,'2018_commission_structure-Start'!$A$21:$I$21,0)),0)</f>
        <v>0</v>
      </c>
      <c r="R175" s="2">
        <f>IF($H175&gt;K175,MIN($H175-K175,L175-K175)*INDEX('2018_commission_structure-Start'!$A$21:$I$24,MATCH($E175,'2018_commission_structure-Start'!$A$21:$A$24,0), MATCH(R$1,'2018_commission_structure-Start'!$A$21:$I$21,0)),0)</f>
        <v>0</v>
      </c>
      <c r="S175" s="2">
        <f>IF(H175&gt;L175,(H175-L175)*INDEX('2018_commission_structure-Start'!$A$21:$I$24,MATCH($E175,'2018_commission_structure-Start'!$A$21:$A$24,0),MATCH(S$1,'2018_commission_structure-Start'!$A$21:$I$21,0)),0)</f>
        <v>0</v>
      </c>
      <c r="T175" s="6">
        <f t="shared" si="26"/>
        <v>145636.57</v>
      </c>
      <c r="U175" s="6">
        <f t="shared" si="27"/>
        <v>228441.57</v>
      </c>
      <c r="V175" s="6">
        <f>MIN(H175,I175)*INDEX('2018_commission_structure-Start'!$A$15:$J$18,MATCH($E175,'2018_commission_structure-Start'!$A$15:$A$18,0),MATCH(V$1,'2018_commission_structure-Start'!$A$15:$J$15,0))</f>
        <v>112500</v>
      </c>
      <c r="W175" s="2">
        <f>IF($H175&gt;I175,MIN($H175-I175,J175-I175)*INDEX('2018_commission_structure-Start'!$A$15:$J$18,MATCH($E175,'2018_commission_structure-Start'!$A$15:$A$18,0),MATCH(W$1,'2018_commission_structure-Start'!$A$15:$J$15,0)),0)</f>
        <v>38368.660000000003</v>
      </c>
      <c r="X175" s="2">
        <f>IF($H175&gt;J175,MIN($H175-J175,K175-J175)*INDEX('2018_commission_structure-Start'!$A$15:$J$18,MATCH($E175,'2018_commission_structure-Start'!$A$15:$A$18,0),MATCH(X$1,'2018_commission_structure-Start'!$A$15:$J$15,0)),0)</f>
        <v>0</v>
      </c>
      <c r="Y175" s="2">
        <f>IF($H175&gt;K175,MIN($H175-K175,L175-K175)*INDEX('2018_commission_structure-Start'!$A$15:$J$18,MATCH($E175,'2018_commission_structure-Start'!$A$15:$A$18,0),MATCH(Y$1,'2018_commission_structure-Start'!$A$15:$J$15,0)),0)</f>
        <v>0</v>
      </c>
      <c r="Z175" s="2">
        <f>IF(H175&gt;L175,(H175-L175)*INDEX('2018_commission_structure-Start'!$A$21:$I$24,MATCH($E175,'2018_commission_structure-Start'!$A$21:$A$24,0),MATCH(Z$1,'2018_commission_structure-Start'!$A$21:$I$21,0)),0)</f>
        <v>0</v>
      </c>
      <c r="AA175" s="6">
        <f t="shared" si="28"/>
        <v>150868.66</v>
      </c>
      <c r="AB175" s="6">
        <f t="shared" si="29"/>
        <v>233673.66</v>
      </c>
    </row>
    <row r="176" spans="1:28" x14ac:dyDescent="0.3">
      <c r="A176" t="str">
        <f t="shared" si="20"/>
        <v>Leilah Elsy</v>
      </c>
      <c r="B176">
        <v>6988089128</v>
      </c>
      <c r="C176" t="s">
        <v>353</v>
      </c>
      <c r="D176" t="s">
        <v>354</v>
      </c>
      <c r="E176" t="s">
        <v>10</v>
      </c>
      <c r="F176">
        <v>89492</v>
      </c>
      <c r="G176">
        <f>COUNTIF(deals_closed!D:D,B176)</f>
        <v>22</v>
      </c>
      <c r="H176" s="2">
        <f>SUMIF(deals_closed!D:D,B176,deals_closed!C:C)</f>
        <v>826224</v>
      </c>
      <c r="I176" s="2">
        <f>VLOOKUP(E176,'2018_commission_structure-Start'!$A$22:$I$24,9,FALSE)</f>
        <v>750000</v>
      </c>
      <c r="J176" s="2">
        <f t="shared" si="21"/>
        <v>937500</v>
      </c>
      <c r="K176" s="2">
        <f t="shared" si="22"/>
        <v>1125000</v>
      </c>
      <c r="L176" s="2">
        <f t="shared" si="23"/>
        <v>1500000</v>
      </c>
      <c r="M176" s="12">
        <f t="shared" si="24"/>
        <v>1.1016319999999999</v>
      </c>
      <c r="N176" t="str">
        <f t="shared" si="25"/>
        <v>100-125%</v>
      </c>
      <c r="O176" s="6">
        <f>MIN(H176,I176)*INDEX('2018_commission_structure-Start'!$A$21:$I$24,MATCH($E176,'2018_commission_structure-Start'!$A$21:$A$24,0),MATCH(O$1,'2018_commission_structure-Start'!$A$21:$I$21,0))</f>
        <v>112500</v>
      </c>
      <c r="P176" s="2">
        <f>IF(H176&gt;I176,MIN(H176-I176,J176-I176)*INDEX('2018_commission_structure-Start'!$A$21:$I$24,MATCH($E176,'2018_commission_structure-Start'!$A$21:$A$24,0), MATCH(P$1,'2018_commission_structure-Start'!$A$21:$I$21,0)),0)</f>
        <v>14482.56</v>
      </c>
      <c r="Q176" s="2">
        <f>IF($H176&gt;J176,MIN($H176-J176,K176-J176)*INDEX('2018_commission_structure-Start'!$A$21:$I$24,MATCH($E176,'2018_commission_structure-Start'!$A$21:$A$24,0), MATCH(Q$1,'2018_commission_structure-Start'!$A$21:$I$21,0)),0)</f>
        <v>0</v>
      </c>
      <c r="R176" s="2">
        <f>IF($H176&gt;K176,MIN($H176-K176,L176-K176)*INDEX('2018_commission_structure-Start'!$A$21:$I$24,MATCH($E176,'2018_commission_structure-Start'!$A$21:$A$24,0), MATCH(R$1,'2018_commission_structure-Start'!$A$21:$I$21,0)),0)</f>
        <v>0</v>
      </c>
      <c r="S176" s="2">
        <f>IF(H176&gt;L176,(H176-L176)*INDEX('2018_commission_structure-Start'!$A$21:$I$24,MATCH($E176,'2018_commission_structure-Start'!$A$21:$A$24,0),MATCH(S$1,'2018_commission_structure-Start'!$A$21:$I$21,0)),0)</f>
        <v>0</v>
      </c>
      <c r="T176" s="6">
        <f t="shared" si="26"/>
        <v>126982.56</v>
      </c>
      <c r="U176" s="6">
        <f t="shared" si="27"/>
        <v>216474.56</v>
      </c>
      <c r="V176" s="6">
        <f>MIN(H176,I176)*INDEX('2018_commission_structure-Start'!$A$15:$J$18,MATCH($E176,'2018_commission_structure-Start'!$A$15:$A$18,0),MATCH(V$1,'2018_commission_structure-Start'!$A$15:$J$15,0))</f>
        <v>112500</v>
      </c>
      <c r="W176" s="2">
        <f>IF($H176&gt;I176,MIN($H176-I176,J176-I176)*INDEX('2018_commission_structure-Start'!$A$15:$J$18,MATCH($E176,'2018_commission_structure-Start'!$A$15:$A$18,0),MATCH(W$1,'2018_commission_structure-Start'!$A$15:$J$15,0)),0)</f>
        <v>16769.28</v>
      </c>
      <c r="X176" s="2">
        <f>IF($H176&gt;J176,MIN($H176-J176,K176-J176)*INDEX('2018_commission_structure-Start'!$A$15:$J$18,MATCH($E176,'2018_commission_structure-Start'!$A$15:$A$18,0),MATCH(X$1,'2018_commission_structure-Start'!$A$15:$J$15,0)),0)</f>
        <v>0</v>
      </c>
      <c r="Y176" s="2">
        <f>IF($H176&gt;K176,MIN($H176-K176,L176-K176)*INDEX('2018_commission_structure-Start'!$A$15:$J$18,MATCH($E176,'2018_commission_structure-Start'!$A$15:$A$18,0),MATCH(Y$1,'2018_commission_structure-Start'!$A$15:$J$15,0)),0)</f>
        <v>0</v>
      </c>
      <c r="Z176" s="2">
        <f>IF(H176&gt;L176,(H176-L176)*INDEX('2018_commission_structure-Start'!$A$21:$I$24,MATCH($E176,'2018_commission_structure-Start'!$A$21:$A$24,0),MATCH(Z$1,'2018_commission_structure-Start'!$A$21:$I$21,0)),0)</f>
        <v>0</v>
      </c>
      <c r="AA176" s="6">
        <f t="shared" si="28"/>
        <v>129269.28</v>
      </c>
      <c r="AB176" s="6">
        <f t="shared" si="29"/>
        <v>218761.28</v>
      </c>
    </row>
    <row r="177" spans="1:28" x14ac:dyDescent="0.3">
      <c r="A177" t="str">
        <f t="shared" si="20"/>
        <v>Raviv Jandel</v>
      </c>
      <c r="B177">
        <v>3219526055</v>
      </c>
      <c r="C177" t="s">
        <v>355</v>
      </c>
      <c r="D177" t="s">
        <v>356</v>
      </c>
      <c r="E177" t="s">
        <v>7</v>
      </c>
      <c r="F177">
        <v>38331</v>
      </c>
      <c r="G177">
        <f>COUNTIF(deals_closed!D:D,B177)</f>
        <v>21</v>
      </c>
      <c r="H177" s="2">
        <f>SUMIF(deals_closed!D:D,B177,deals_closed!C:C)</f>
        <v>665283</v>
      </c>
      <c r="I177" s="2">
        <f>VLOOKUP(E177,'2018_commission_structure-Start'!$A$22:$I$24,9,FALSE)</f>
        <v>500000</v>
      </c>
      <c r="J177" s="2">
        <f t="shared" si="21"/>
        <v>625000</v>
      </c>
      <c r="K177" s="2">
        <f t="shared" si="22"/>
        <v>750000</v>
      </c>
      <c r="L177" s="2">
        <f t="shared" si="23"/>
        <v>1000000</v>
      </c>
      <c r="M177" s="12">
        <f t="shared" si="24"/>
        <v>1.3305659999999999</v>
      </c>
      <c r="N177" t="str">
        <f t="shared" si="25"/>
        <v>125-150%</v>
      </c>
      <c r="O177" s="6">
        <f>MIN(H177,I177)*INDEX('2018_commission_structure-Start'!$A$21:$I$24,MATCH($E177,'2018_commission_structure-Start'!$A$21:$A$24,0),MATCH(O$1,'2018_commission_structure-Start'!$A$21:$I$21,0))</f>
        <v>50000</v>
      </c>
      <c r="P177" s="2">
        <f>IF(H177&gt;I177,MIN(H177-I177,J177-I177)*INDEX('2018_commission_structure-Start'!$A$21:$I$24,MATCH($E177,'2018_commission_structure-Start'!$A$21:$A$24,0), MATCH(P$1,'2018_commission_structure-Start'!$A$21:$I$21,0)),0)</f>
        <v>18750</v>
      </c>
      <c r="Q177" s="2">
        <f>IF($H177&gt;J177,MIN($H177-J177,K177-J177)*INDEX('2018_commission_structure-Start'!$A$21:$I$24,MATCH($E177,'2018_commission_structure-Start'!$A$21:$A$24,0), MATCH(Q$1,'2018_commission_structure-Start'!$A$21:$I$21,0)),0)</f>
        <v>7250.94</v>
      </c>
      <c r="R177" s="2">
        <f>IF($H177&gt;K177,MIN($H177-K177,L177-K177)*INDEX('2018_commission_structure-Start'!$A$21:$I$24,MATCH($E177,'2018_commission_structure-Start'!$A$21:$A$24,0), MATCH(R$1,'2018_commission_structure-Start'!$A$21:$I$21,0)),0)</f>
        <v>0</v>
      </c>
      <c r="S177" s="2">
        <f>IF(H177&gt;L177,(H177-L177)*INDEX('2018_commission_structure-Start'!$A$21:$I$24,MATCH($E177,'2018_commission_structure-Start'!$A$21:$A$24,0),MATCH(S$1,'2018_commission_structure-Start'!$A$21:$I$21,0)),0)</f>
        <v>0</v>
      </c>
      <c r="T177" s="6">
        <f t="shared" si="26"/>
        <v>76000.94</v>
      </c>
      <c r="U177" s="6">
        <f t="shared" si="27"/>
        <v>114331.94</v>
      </c>
      <c r="V177" s="6">
        <f>MIN(H177,I177)*INDEX('2018_commission_structure-Start'!$A$15:$J$18,MATCH($E177,'2018_commission_structure-Start'!$A$15:$A$18,0),MATCH(V$1,'2018_commission_structure-Start'!$A$15:$J$15,0))</f>
        <v>60000</v>
      </c>
      <c r="W177" s="2">
        <f>IF($H177&gt;I177,MIN($H177-I177,J177-I177)*INDEX('2018_commission_structure-Start'!$A$15:$J$18,MATCH($E177,'2018_commission_structure-Start'!$A$15:$A$18,0),MATCH(W$1,'2018_commission_structure-Start'!$A$15:$J$15,0)),0)</f>
        <v>21250</v>
      </c>
      <c r="X177" s="2">
        <f>IF($H177&gt;J177,MIN($H177-J177,K177-J177)*INDEX('2018_commission_structure-Start'!$A$15:$J$18,MATCH($E177,'2018_commission_structure-Start'!$A$15:$A$18,0),MATCH(X$1,'2018_commission_structure-Start'!$A$15:$J$15,0)),0)</f>
        <v>8056.6</v>
      </c>
      <c r="Y177" s="2">
        <f>IF($H177&gt;K177,MIN($H177-K177,L177-K177)*INDEX('2018_commission_structure-Start'!$A$15:$J$18,MATCH($E177,'2018_commission_structure-Start'!$A$15:$A$18,0),MATCH(Y$1,'2018_commission_structure-Start'!$A$15:$J$15,0)),0)</f>
        <v>0</v>
      </c>
      <c r="Z177" s="2">
        <f>IF(H177&gt;L177,(H177-L177)*INDEX('2018_commission_structure-Start'!$A$21:$I$24,MATCH($E177,'2018_commission_structure-Start'!$A$21:$A$24,0),MATCH(Z$1,'2018_commission_structure-Start'!$A$21:$I$21,0)),0)</f>
        <v>0</v>
      </c>
      <c r="AA177" s="6">
        <f t="shared" si="28"/>
        <v>89306.6</v>
      </c>
      <c r="AB177" s="6">
        <f t="shared" si="29"/>
        <v>127637.6</v>
      </c>
    </row>
    <row r="178" spans="1:28" x14ac:dyDescent="0.3">
      <c r="A178" t="str">
        <f t="shared" si="20"/>
        <v>Filmore Kinvig</v>
      </c>
      <c r="B178">
        <v>8694120054</v>
      </c>
      <c r="C178" t="s">
        <v>357</v>
      </c>
      <c r="D178" t="s">
        <v>358</v>
      </c>
      <c r="E178" t="s">
        <v>10</v>
      </c>
      <c r="F178">
        <v>114348</v>
      </c>
      <c r="G178">
        <f>COUNTIF(deals_closed!D:D,B178)</f>
        <v>22</v>
      </c>
      <c r="H178" s="2">
        <f>SUMIF(deals_closed!D:D,B178,deals_closed!C:C)</f>
        <v>767904</v>
      </c>
      <c r="I178" s="2">
        <f>VLOOKUP(E178,'2018_commission_structure-Start'!$A$22:$I$24,9,FALSE)</f>
        <v>750000</v>
      </c>
      <c r="J178" s="2">
        <f t="shared" si="21"/>
        <v>937500</v>
      </c>
      <c r="K178" s="2">
        <f t="shared" si="22"/>
        <v>1125000</v>
      </c>
      <c r="L178" s="2">
        <f t="shared" si="23"/>
        <v>1500000</v>
      </c>
      <c r="M178" s="12">
        <f t="shared" si="24"/>
        <v>1.0238719999999999</v>
      </c>
      <c r="N178" t="str">
        <f t="shared" si="25"/>
        <v>100-125%</v>
      </c>
      <c r="O178" s="6">
        <f>MIN(H178,I178)*INDEX('2018_commission_structure-Start'!$A$21:$I$24,MATCH($E178,'2018_commission_structure-Start'!$A$21:$A$24,0),MATCH(O$1,'2018_commission_structure-Start'!$A$21:$I$21,0))</f>
        <v>112500</v>
      </c>
      <c r="P178" s="2">
        <f>IF(H178&gt;I178,MIN(H178-I178,J178-I178)*INDEX('2018_commission_structure-Start'!$A$21:$I$24,MATCH($E178,'2018_commission_structure-Start'!$A$21:$A$24,0), MATCH(P$1,'2018_commission_structure-Start'!$A$21:$I$21,0)),0)</f>
        <v>3401.76</v>
      </c>
      <c r="Q178" s="2">
        <f>IF($H178&gt;J178,MIN($H178-J178,K178-J178)*INDEX('2018_commission_structure-Start'!$A$21:$I$24,MATCH($E178,'2018_commission_structure-Start'!$A$21:$A$24,0), MATCH(Q$1,'2018_commission_structure-Start'!$A$21:$I$21,0)),0)</f>
        <v>0</v>
      </c>
      <c r="R178" s="2">
        <f>IF($H178&gt;K178,MIN($H178-K178,L178-K178)*INDEX('2018_commission_structure-Start'!$A$21:$I$24,MATCH($E178,'2018_commission_structure-Start'!$A$21:$A$24,0), MATCH(R$1,'2018_commission_structure-Start'!$A$21:$I$21,0)),0)</f>
        <v>0</v>
      </c>
      <c r="S178" s="2">
        <f>IF(H178&gt;L178,(H178-L178)*INDEX('2018_commission_structure-Start'!$A$21:$I$24,MATCH($E178,'2018_commission_structure-Start'!$A$21:$A$24,0),MATCH(S$1,'2018_commission_structure-Start'!$A$21:$I$21,0)),0)</f>
        <v>0</v>
      </c>
      <c r="T178" s="6">
        <f t="shared" si="26"/>
        <v>115901.75999999999</v>
      </c>
      <c r="U178" s="6">
        <f t="shared" si="27"/>
        <v>230249.76</v>
      </c>
      <c r="V178" s="6">
        <f>MIN(H178,I178)*INDEX('2018_commission_structure-Start'!$A$15:$J$18,MATCH($E178,'2018_commission_structure-Start'!$A$15:$A$18,0),MATCH(V$1,'2018_commission_structure-Start'!$A$15:$J$15,0))</f>
        <v>112500</v>
      </c>
      <c r="W178" s="2">
        <f>IF($H178&gt;I178,MIN($H178-I178,J178-I178)*INDEX('2018_commission_structure-Start'!$A$15:$J$18,MATCH($E178,'2018_commission_structure-Start'!$A$15:$A$18,0),MATCH(W$1,'2018_commission_structure-Start'!$A$15:$J$15,0)),0)</f>
        <v>3938.88</v>
      </c>
      <c r="X178" s="2">
        <f>IF($H178&gt;J178,MIN($H178-J178,K178-J178)*INDEX('2018_commission_structure-Start'!$A$15:$J$18,MATCH($E178,'2018_commission_structure-Start'!$A$15:$A$18,0),MATCH(X$1,'2018_commission_structure-Start'!$A$15:$J$15,0)),0)</f>
        <v>0</v>
      </c>
      <c r="Y178" s="2">
        <f>IF($H178&gt;K178,MIN($H178-K178,L178-K178)*INDEX('2018_commission_structure-Start'!$A$15:$J$18,MATCH($E178,'2018_commission_structure-Start'!$A$15:$A$18,0),MATCH(Y$1,'2018_commission_structure-Start'!$A$15:$J$15,0)),0)</f>
        <v>0</v>
      </c>
      <c r="Z178" s="2">
        <f>IF(H178&gt;L178,(H178-L178)*INDEX('2018_commission_structure-Start'!$A$21:$I$24,MATCH($E178,'2018_commission_structure-Start'!$A$21:$A$24,0),MATCH(Z$1,'2018_commission_structure-Start'!$A$21:$I$21,0)),0)</f>
        <v>0</v>
      </c>
      <c r="AA178" s="6">
        <f t="shared" si="28"/>
        <v>116438.88</v>
      </c>
      <c r="AB178" s="6">
        <f t="shared" si="29"/>
        <v>230786.88</v>
      </c>
    </row>
    <row r="179" spans="1:28" x14ac:dyDescent="0.3">
      <c r="A179" t="str">
        <f t="shared" si="20"/>
        <v>Inger Chatenet</v>
      </c>
      <c r="B179">
        <v>2702941109</v>
      </c>
      <c r="C179" t="s">
        <v>359</v>
      </c>
      <c r="D179" t="s">
        <v>360</v>
      </c>
      <c r="E179" t="s">
        <v>10</v>
      </c>
      <c r="F179">
        <v>89034</v>
      </c>
      <c r="G179">
        <f>COUNTIF(deals_closed!D:D,B179)</f>
        <v>25</v>
      </c>
      <c r="H179" s="2">
        <f>SUMIF(deals_closed!D:D,B179,deals_closed!C:C)</f>
        <v>851032</v>
      </c>
      <c r="I179" s="2">
        <f>VLOOKUP(E179,'2018_commission_structure-Start'!$A$22:$I$24,9,FALSE)</f>
        <v>750000</v>
      </c>
      <c r="J179" s="2">
        <f t="shared" si="21"/>
        <v>937500</v>
      </c>
      <c r="K179" s="2">
        <f t="shared" si="22"/>
        <v>1125000</v>
      </c>
      <c r="L179" s="2">
        <f t="shared" si="23"/>
        <v>1500000</v>
      </c>
      <c r="M179" s="12">
        <f t="shared" si="24"/>
        <v>1.1347093333333333</v>
      </c>
      <c r="N179" t="str">
        <f t="shared" si="25"/>
        <v>100-125%</v>
      </c>
      <c r="O179" s="6">
        <f>MIN(H179,I179)*INDEX('2018_commission_structure-Start'!$A$21:$I$24,MATCH($E179,'2018_commission_structure-Start'!$A$21:$A$24,0),MATCH(O$1,'2018_commission_structure-Start'!$A$21:$I$21,0))</f>
        <v>112500</v>
      </c>
      <c r="P179" s="2">
        <f>IF(H179&gt;I179,MIN(H179-I179,J179-I179)*INDEX('2018_commission_structure-Start'!$A$21:$I$24,MATCH($E179,'2018_commission_structure-Start'!$A$21:$A$24,0), MATCH(P$1,'2018_commission_structure-Start'!$A$21:$I$21,0)),0)</f>
        <v>19196.080000000002</v>
      </c>
      <c r="Q179" s="2">
        <f>IF($H179&gt;J179,MIN($H179-J179,K179-J179)*INDEX('2018_commission_structure-Start'!$A$21:$I$24,MATCH($E179,'2018_commission_structure-Start'!$A$21:$A$24,0), MATCH(Q$1,'2018_commission_structure-Start'!$A$21:$I$21,0)),0)</f>
        <v>0</v>
      </c>
      <c r="R179" s="2">
        <f>IF($H179&gt;K179,MIN($H179-K179,L179-K179)*INDEX('2018_commission_structure-Start'!$A$21:$I$24,MATCH($E179,'2018_commission_structure-Start'!$A$21:$A$24,0), MATCH(R$1,'2018_commission_structure-Start'!$A$21:$I$21,0)),0)</f>
        <v>0</v>
      </c>
      <c r="S179" s="2">
        <f>IF(H179&gt;L179,(H179-L179)*INDEX('2018_commission_structure-Start'!$A$21:$I$24,MATCH($E179,'2018_commission_structure-Start'!$A$21:$A$24,0),MATCH(S$1,'2018_commission_structure-Start'!$A$21:$I$21,0)),0)</f>
        <v>0</v>
      </c>
      <c r="T179" s="6">
        <f t="shared" si="26"/>
        <v>131696.08000000002</v>
      </c>
      <c r="U179" s="6">
        <f t="shared" si="27"/>
        <v>220730.08000000002</v>
      </c>
      <c r="V179" s="6">
        <f>MIN(H179,I179)*INDEX('2018_commission_structure-Start'!$A$15:$J$18,MATCH($E179,'2018_commission_structure-Start'!$A$15:$A$18,0),MATCH(V$1,'2018_commission_structure-Start'!$A$15:$J$15,0))</f>
        <v>112500</v>
      </c>
      <c r="W179" s="2">
        <f>IF($H179&gt;I179,MIN($H179-I179,J179-I179)*INDEX('2018_commission_structure-Start'!$A$15:$J$18,MATCH($E179,'2018_commission_structure-Start'!$A$15:$A$18,0),MATCH(W$1,'2018_commission_structure-Start'!$A$15:$J$15,0)),0)</f>
        <v>22227.040000000001</v>
      </c>
      <c r="X179" s="2">
        <f>IF($H179&gt;J179,MIN($H179-J179,K179-J179)*INDEX('2018_commission_structure-Start'!$A$15:$J$18,MATCH($E179,'2018_commission_structure-Start'!$A$15:$A$18,0),MATCH(X$1,'2018_commission_structure-Start'!$A$15:$J$15,0)),0)</f>
        <v>0</v>
      </c>
      <c r="Y179" s="2">
        <f>IF($H179&gt;K179,MIN($H179-K179,L179-K179)*INDEX('2018_commission_structure-Start'!$A$15:$J$18,MATCH($E179,'2018_commission_structure-Start'!$A$15:$A$18,0),MATCH(Y$1,'2018_commission_structure-Start'!$A$15:$J$15,0)),0)</f>
        <v>0</v>
      </c>
      <c r="Z179" s="2">
        <f>IF(H179&gt;L179,(H179-L179)*INDEX('2018_commission_structure-Start'!$A$21:$I$24,MATCH($E179,'2018_commission_structure-Start'!$A$21:$A$24,0),MATCH(Z$1,'2018_commission_structure-Start'!$A$21:$I$21,0)),0)</f>
        <v>0</v>
      </c>
      <c r="AA179" s="6">
        <f t="shared" si="28"/>
        <v>134727.04000000001</v>
      </c>
      <c r="AB179" s="6">
        <f t="shared" si="29"/>
        <v>223761.04</v>
      </c>
    </row>
    <row r="180" spans="1:28" x14ac:dyDescent="0.3">
      <c r="A180" t="str">
        <f t="shared" si="20"/>
        <v>Coleman Blunderfield</v>
      </c>
      <c r="B180">
        <v>481875921</v>
      </c>
      <c r="C180" t="s">
        <v>361</v>
      </c>
      <c r="D180" t="s">
        <v>362</v>
      </c>
      <c r="E180" t="s">
        <v>10</v>
      </c>
      <c r="F180">
        <v>84575</v>
      </c>
      <c r="G180">
        <f>COUNTIF(deals_closed!D:D,B180)</f>
        <v>16</v>
      </c>
      <c r="H180" s="2">
        <f>SUMIF(deals_closed!D:D,B180,deals_closed!C:C)</f>
        <v>540953</v>
      </c>
      <c r="I180" s="2">
        <f>VLOOKUP(E180,'2018_commission_structure-Start'!$A$22:$I$24,9,FALSE)</f>
        <v>750000</v>
      </c>
      <c r="J180" s="2">
        <f t="shared" si="21"/>
        <v>937500</v>
      </c>
      <c r="K180" s="2">
        <f t="shared" si="22"/>
        <v>1125000</v>
      </c>
      <c r="L180" s="2">
        <f t="shared" si="23"/>
        <v>1500000</v>
      </c>
      <c r="M180" s="12">
        <f t="shared" si="24"/>
        <v>0.72127066666666662</v>
      </c>
      <c r="N180" t="str">
        <f t="shared" si="25"/>
        <v>0-100%</v>
      </c>
      <c r="O180" s="6">
        <f>MIN(H180,I180)*INDEX('2018_commission_structure-Start'!$A$21:$I$24,MATCH($E180,'2018_commission_structure-Start'!$A$21:$A$24,0),MATCH(O$1,'2018_commission_structure-Start'!$A$21:$I$21,0))</f>
        <v>81142.95</v>
      </c>
      <c r="P180" s="2">
        <f>IF(H180&gt;I180,MIN(H180-I180,J180-I180)*INDEX('2018_commission_structure-Start'!$A$21:$I$24,MATCH($E180,'2018_commission_structure-Start'!$A$21:$A$24,0), MATCH(P$1,'2018_commission_structure-Start'!$A$21:$I$21,0)),0)</f>
        <v>0</v>
      </c>
      <c r="Q180" s="2">
        <f>IF($H180&gt;J180,MIN($H180-J180,K180-J180)*INDEX('2018_commission_structure-Start'!$A$21:$I$24,MATCH($E180,'2018_commission_structure-Start'!$A$21:$A$24,0), MATCH(Q$1,'2018_commission_structure-Start'!$A$21:$I$21,0)),0)</f>
        <v>0</v>
      </c>
      <c r="R180" s="2">
        <f>IF($H180&gt;K180,MIN($H180-K180,L180-K180)*INDEX('2018_commission_structure-Start'!$A$21:$I$24,MATCH($E180,'2018_commission_structure-Start'!$A$21:$A$24,0), MATCH(R$1,'2018_commission_structure-Start'!$A$21:$I$21,0)),0)</f>
        <v>0</v>
      </c>
      <c r="S180" s="2">
        <f>IF(H180&gt;L180,(H180-L180)*INDEX('2018_commission_structure-Start'!$A$21:$I$24,MATCH($E180,'2018_commission_structure-Start'!$A$21:$A$24,0),MATCH(S$1,'2018_commission_structure-Start'!$A$21:$I$21,0)),0)</f>
        <v>0</v>
      </c>
      <c r="T180" s="6">
        <f t="shared" si="26"/>
        <v>81142.95</v>
      </c>
      <c r="U180" s="6">
        <f t="shared" si="27"/>
        <v>165717.95000000001</v>
      </c>
      <c r="V180" s="6">
        <f>MIN(H180,I180)*INDEX('2018_commission_structure-Start'!$A$15:$J$18,MATCH($E180,'2018_commission_structure-Start'!$A$15:$A$18,0),MATCH(V$1,'2018_commission_structure-Start'!$A$15:$J$15,0))</f>
        <v>81142.95</v>
      </c>
      <c r="W180" s="2">
        <f>IF($H180&gt;I180,MIN($H180-I180,J180-I180)*INDEX('2018_commission_structure-Start'!$A$15:$J$18,MATCH($E180,'2018_commission_structure-Start'!$A$15:$A$18,0),MATCH(W$1,'2018_commission_structure-Start'!$A$15:$J$15,0)),0)</f>
        <v>0</v>
      </c>
      <c r="X180" s="2">
        <f>IF($H180&gt;J180,MIN($H180-J180,K180-J180)*INDEX('2018_commission_structure-Start'!$A$15:$J$18,MATCH($E180,'2018_commission_structure-Start'!$A$15:$A$18,0),MATCH(X$1,'2018_commission_structure-Start'!$A$15:$J$15,0)),0)</f>
        <v>0</v>
      </c>
      <c r="Y180" s="2">
        <f>IF($H180&gt;K180,MIN($H180-K180,L180-K180)*INDEX('2018_commission_structure-Start'!$A$15:$J$18,MATCH($E180,'2018_commission_structure-Start'!$A$15:$A$18,0),MATCH(Y$1,'2018_commission_structure-Start'!$A$15:$J$15,0)),0)</f>
        <v>0</v>
      </c>
      <c r="Z180" s="2">
        <f>IF(H180&gt;L180,(H180-L180)*INDEX('2018_commission_structure-Start'!$A$21:$I$24,MATCH($E180,'2018_commission_structure-Start'!$A$21:$A$24,0),MATCH(Z$1,'2018_commission_structure-Start'!$A$21:$I$21,0)),0)</f>
        <v>0</v>
      </c>
      <c r="AA180" s="6">
        <f t="shared" si="28"/>
        <v>81142.95</v>
      </c>
      <c r="AB180" s="6">
        <f t="shared" si="29"/>
        <v>165717.95000000001</v>
      </c>
    </row>
    <row r="181" spans="1:28" x14ac:dyDescent="0.3">
      <c r="A181" t="str">
        <f t="shared" si="20"/>
        <v>Cate Devall</v>
      </c>
      <c r="B181">
        <v>3986480021</v>
      </c>
      <c r="C181" t="s">
        <v>363</v>
      </c>
      <c r="D181" t="s">
        <v>364</v>
      </c>
      <c r="E181" t="s">
        <v>29</v>
      </c>
      <c r="F181">
        <v>59679</v>
      </c>
      <c r="G181">
        <f>COUNTIF(deals_closed!D:D,B181)</f>
        <v>23</v>
      </c>
      <c r="H181" s="2">
        <f>SUMIF(deals_closed!D:D,B181,deals_closed!C:C)</f>
        <v>908049</v>
      </c>
      <c r="I181" s="2">
        <f>VLOOKUP(E181,'2018_commission_structure-Start'!$A$22:$I$24,9,FALSE)</f>
        <v>600000</v>
      </c>
      <c r="J181" s="2">
        <f t="shared" si="21"/>
        <v>750000</v>
      </c>
      <c r="K181" s="2">
        <f t="shared" si="22"/>
        <v>900000</v>
      </c>
      <c r="L181" s="2">
        <f t="shared" si="23"/>
        <v>1200000</v>
      </c>
      <c r="M181" s="12">
        <f t="shared" si="24"/>
        <v>1.513415</v>
      </c>
      <c r="N181" t="str">
        <f t="shared" si="25"/>
        <v>150-200%</v>
      </c>
      <c r="O181" s="6">
        <f>MIN(H181,I181)*INDEX('2018_commission_structure-Start'!$A$21:$I$24,MATCH($E181,'2018_commission_structure-Start'!$A$21:$A$24,0),MATCH(O$1,'2018_commission_structure-Start'!$A$21:$I$21,0))</f>
        <v>78000</v>
      </c>
      <c r="P181" s="2">
        <f>IF(H181&gt;I181,MIN(H181-I181,J181-I181)*INDEX('2018_commission_structure-Start'!$A$21:$I$24,MATCH($E181,'2018_commission_structure-Start'!$A$21:$A$24,0), MATCH(P$1,'2018_commission_structure-Start'!$A$21:$I$21,0)),0)</f>
        <v>25500.000000000004</v>
      </c>
      <c r="Q181" s="2">
        <f>IF($H181&gt;J181,MIN($H181-J181,K181-J181)*INDEX('2018_commission_structure-Start'!$A$21:$I$24,MATCH($E181,'2018_commission_structure-Start'!$A$21:$A$24,0), MATCH(Q$1,'2018_commission_structure-Start'!$A$21:$I$21,0)),0)</f>
        <v>31500</v>
      </c>
      <c r="R181" s="2">
        <f>IF($H181&gt;K181,MIN($H181-K181,L181-K181)*INDEX('2018_commission_structure-Start'!$A$21:$I$24,MATCH($E181,'2018_commission_structure-Start'!$A$21:$A$24,0), MATCH(R$1,'2018_commission_structure-Start'!$A$21:$I$21,0)),0)</f>
        <v>2092.7400000000002</v>
      </c>
      <c r="S181" s="2">
        <f>IF(H181&gt;L181,(H181-L181)*INDEX('2018_commission_structure-Start'!$A$21:$I$24,MATCH($E181,'2018_commission_structure-Start'!$A$21:$A$24,0),MATCH(S$1,'2018_commission_structure-Start'!$A$21:$I$21,0)),0)</f>
        <v>0</v>
      </c>
      <c r="T181" s="6">
        <f t="shared" si="26"/>
        <v>137092.74</v>
      </c>
      <c r="U181" s="6">
        <f t="shared" si="27"/>
        <v>196771.74</v>
      </c>
      <c r="V181" s="6">
        <f>MIN(H181,I181)*INDEX('2018_commission_structure-Start'!$A$15:$J$18,MATCH($E181,'2018_commission_structure-Start'!$A$15:$A$18,0),MATCH(V$1,'2018_commission_structure-Start'!$A$15:$J$15,0))</f>
        <v>90000</v>
      </c>
      <c r="W181" s="2">
        <f>IF($H181&gt;I181,MIN($H181-I181,J181-I181)*INDEX('2018_commission_structure-Start'!$A$15:$J$18,MATCH($E181,'2018_commission_structure-Start'!$A$15:$A$18,0),MATCH(W$1,'2018_commission_structure-Start'!$A$15:$J$15,0)),0)</f>
        <v>27000</v>
      </c>
      <c r="X181" s="2">
        <f>IF($H181&gt;J181,MIN($H181-J181,K181-J181)*INDEX('2018_commission_structure-Start'!$A$15:$J$18,MATCH($E181,'2018_commission_structure-Start'!$A$15:$A$18,0),MATCH(X$1,'2018_commission_structure-Start'!$A$15:$J$15,0)),0)</f>
        <v>37500</v>
      </c>
      <c r="Y181" s="2">
        <f>IF($H181&gt;K181,MIN($H181-K181,L181-K181)*INDEX('2018_commission_structure-Start'!$A$15:$J$18,MATCH($E181,'2018_commission_structure-Start'!$A$15:$A$18,0),MATCH(Y$1,'2018_commission_structure-Start'!$A$15:$J$15,0)),0)</f>
        <v>2414.6999999999998</v>
      </c>
      <c r="Z181" s="2">
        <f>IF(H181&gt;L181,(H181-L181)*INDEX('2018_commission_structure-Start'!$A$21:$I$24,MATCH($E181,'2018_commission_structure-Start'!$A$21:$A$24,0),MATCH(Z$1,'2018_commission_structure-Start'!$A$21:$I$21,0)),0)</f>
        <v>0</v>
      </c>
      <c r="AA181" s="6">
        <f t="shared" si="28"/>
        <v>156914.70000000001</v>
      </c>
      <c r="AB181" s="6">
        <f t="shared" si="29"/>
        <v>216593.7</v>
      </c>
    </row>
    <row r="182" spans="1:28" x14ac:dyDescent="0.3">
      <c r="A182" t="str">
        <f t="shared" si="20"/>
        <v>Mathew Russ</v>
      </c>
      <c r="B182">
        <v>1829869566</v>
      </c>
      <c r="C182" t="s">
        <v>365</v>
      </c>
      <c r="D182" t="s">
        <v>366</v>
      </c>
      <c r="E182" t="s">
        <v>29</v>
      </c>
      <c r="F182">
        <v>55569</v>
      </c>
      <c r="G182">
        <f>COUNTIF(deals_closed!D:D,B182)</f>
        <v>12</v>
      </c>
      <c r="H182" s="2">
        <f>SUMIF(deals_closed!D:D,B182,deals_closed!C:C)</f>
        <v>336646</v>
      </c>
      <c r="I182" s="2">
        <f>VLOOKUP(E182,'2018_commission_structure-Start'!$A$22:$I$24,9,FALSE)</f>
        <v>600000</v>
      </c>
      <c r="J182" s="2">
        <f t="shared" si="21"/>
        <v>750000</v>
      </c>
      <c r="K182" s="2">
        <f t="shared" si="22"/>
        <v>900000</v>
      </c>
      <c r="L182" s="2">
        <f t="shared" si="23"/>
        <v>1200000</v>
      </c>
      <c r="M182" s="12">
        <f t="shared" si="24"/>
        <v>0.56107666666666667</v>
      </c>
      <c r="N182" t="str">
        <f t="shared" si="25"/>
        <v>0-100%</v>
      </c>
      <c r="O182" s="6">
        <f>MIN(H182,I182)*INDEX('2018_commission_structure-Start'!$A$21:$I$24,MATCH($E182,'2018_commission_structure-Start'!$A$21:$A$24,0),MATCH(O$1,'2018_commission_structure-Start'!$A$21:$I$21,0))</f>
        <v>43763.98</v>
      </c>
      <c r="P182" s="2">
        <f>IF(H182&gt;I182,MIN(H182-I182,J182-I182)*INDEX('2018_commission_structure-Start'!$A$21:$I$24,MATCH($E182,'2018_commission_structure-Start'!$A$21:$A$24,0), MATCH(P$1,'2018_commission_structure-Start'!$A$21:$I$21,0)),0)</f>
        <v>0</v>
      </c>
      <c r="Q182" s="2">
        <f>IF($H182&gt;J182,MIN($H182-J182,K182-J182)*INDEX('2018_commission_structure-Start'!$A$21:$I$24,MATCH($E182,'2018_commission_structure-Start'!$A$21:$A$24,0), MATCH(Q$1,'2018_commission_structure-Start'!$A$21:$I$21,0)),0)</f>
        <v>0</v>
      </c>
      <c r="R182" s="2">
        <f>IF($H182&gt;K182,MIN($H182-K182,L182-K182)*INDEX('2018_commission_structure-Start'!$A$21:$I$24,MATCH($E182,'2018_commission_structure-Start'!$A$21:$A$24,0), MATCH(R$1,'2018_commission_structure-Start'!$A$21:$I$21,0)),0)</f>
        <v>0</v>
      </c>
      <c r="S182" s="2">
        <f>IF(H182&gt;L182,(H182-L182)*INDEX('2018_commission_structure-Start'!$A$21:$I$24,MATCH($E182,'2018_commission_structure-Start'!$A$21:$A$24,0),MATCH(S$1,'2018_commission_structure-Start'!$A$21:$I$21,0)),0)</f>
        <v>0</v>
      </c>
      <c r="T182" s="6">
        <f t="shared" si="26"/>
        <v>43763.98</v>
      </c>
      <c r="U182" s="6">
        <f t="shared" si="27"/>
        <v>99332.98000000001</v>
      </c>
      <c r="V182" s="6">
        <f>MIN(H182,I182)*INDEX('2018_commission_structure-Start'!$A$15:$J$18,MATCH($E182,'2018_commission_structure-Start'!$A$15:$A$18,0),MATCH(V$1,'2018_commission_structure-Start'!$A$15:$J$15,0))</f>
        <v>50496.9</v>
      </c>
      <c r="W182" s="2">
        <f>IF($H182&gt;I182,MIN($H182-I182,J182-I182)*INDEX('2018_commission_structure-Start'!$A$15:$J$18,MATCH($E182,'2018_commission_structure-Start'!$A$15:$A$18,0),MATCH(W$1,'2018_commission_structure-Start'!$A$15:$J$15,0)),0)</f>
        <v>0</v>
      </c>
      <c r="X182" s="2">
        <f>IF($H182&gt;J182,MIN($H182-J182,K182-J182)*INDEX('2018_commission_structure-Start'!$A$15:$J$18,MATCH($E182,'2018_commission_structure-Start'!$A$15:$A$18,0),MATCH(X$1,'2018_commission_structure-Start'!$A$15:$J$15,0)),0)</f>
        <v>0</v>
      </c>
      <c r="Y182" s="2">
        <f>IF($H182&gt;K182,MIN($H182-K182,L182-K182)*INDEX('2018_commission_structure-Start'!$A$15:$J$18,MATCH($E182,'2018_commission_structure-Start'!$A$15:$A$18,0),MATCH(Y$1,'2018_commission_structure-Start'!$A$15:$J$15,0)),0)</f>
        <v>0</v>
      </c>
      <c r="Z182" s="2">
        <f>IF(H182&gt;L182,(H182-L182)*INDEX('2018_commission_structure-Start'!$A$21:$I$24,MATCH($E182,'2018_commission_structure-Start'!$A$21:$A$24,0),MATCH(Z$1,'2018_commission_structure-Start'!$A$21:$I$21,0)),0)</f>
        <v>0</v>
      </c>
      <c r="AA182" s="6">
        <f t="shared" si="28"/>
        <v>50496.9</v>
      </c>
      <c r="AB182" s="6">
        <f t="shared" si="29"/>
        <v>106065.9</v>
      </c>
    </row>
    <row r="183" spans="1:28" x14ac:dyDescent="0.3">
      <c r="A183" t="str">
        <f t="shared" si="20"/>
        <v>Marlon Rhodus</v>
      </c>
      <c r="B183">
        <v>3273288531</v>
      </c>
      <c r="C183" t="s">
        <v>367</v>
      </c>
      <c r="D183" t="s">
        <v>368</v>
      </c>
      <c r="E183" t="s">
        <v>29</v>
      </c>
      <c r="F183">
        <v>50699</v>
      </c>
      <c r="G183">
        <f>COUNTIF(deals_closed!D:D,B183)</f>
        <v>19</v>
      </c>
      <c r="H183" s="2">
        <f>SUMIF(deals_closed!D:D,B183,deals_closed!C:C)</f>
        <v>677823</v>
      </c>
      <c r="I183" s="2">
        <f>VLOOKUP(E183,'2018_commission_structure-Start'!$A$22:$I$24,9,FALSE)</f>
        <v>600000</v>
      </c>
      <c r="J183" s="2">
        <f t="shared" si="21"/>
        <v>750000</v>
      </c>
      <c r="K183" s="2">
        <f t="shared" si="22"/>
        <v>900000</v>
      </c>
      <c r="L183" s="2">
        <f t="shared" si="23"/>
        <v>1200000</v>
      </c>
      <c r="M183" s="12">
        <f t="shared" si="24"/>
        <v>1.129705</v>
      </c>
      <c r="N183" t="str">
        <f t="shared" si="25"/>
        <v>100-125%</v>
      </c>
      <c r="O183" s="6">
        <f>MIN(H183,I183)*INDEX('2018_commission_structure-Start'!$A$21:$I$24,MATCH($E183,'2018_commission_structure-Start'!$A$21:$A$24,0),MATCH(O$1,'2018_commission_structure-Start'!$A$21:$I$21,0))</f>
        <v>78000</v>
      </c>
      <c r="P183" s="2">
        <f>IF(H183&gt;I183,MIN(H183-I183,J183-I183)*INDEX('2018_commission_structure-Start'!$A$21:$I$24,MATCH($E183,'2018_commission_structure-Start'!$A$21:$A$24,0), MATCH(P$1,'2018_commission_structure-Start'!$A$21:$I$21,0)),0)</f>
        <v>13229.910000000002</v>
      </c>
      <c r="Q183" s="2">
        <f>IF($H183&gt;J183,MIN($H183-J183,K183-J183)*INDEX('2018_commission_structure-Start'!$A$21:$I$24,MATCH($E183,'2018_commission_structure-Start'!$A$21:$A$24,0), MATCH(Q$1,'2018_commission_structure-Start'!$A$21:$I$21,0)),0)</f>
        <v>0</v>
      </c>
      <c r="R183" s="2">
        <f>IF($H183&gt;K183,MIN($H183-K183,L183-K183)*INDEX('2018_commission_structure-Start'!$A$21:$I$24,MATCH($E183,'2018_commission_structure-Start'!$A$21:$A$24,0), MATCH(R$1,'2018_commission_structure-Start'!$A$21:$I$21,0)),0)</f>
        <v>0</v>
      </c>
      <c r="S183" s="2">
        <f>IF(H183&gt;L183,(H183-L183)*INDEX('2018_commission_structure-Start'!$A$21:$I$24,MATCH($E183,'2018_commission_structure-Start'!$A$21:$A$24,0),MATCH(S$1,'2018_commission_structure-Start'!$A$21:$I$21,0)),0)</f>
        <v>0</v>
      </c>
      <c r="T183" s="6">
        <f t="shared" si="26"/>
        <v>91229.91</v>
      </c>
      <c r="U183" s="6">
        <f t="shared" si="27"/>
        <v>141928.91</v>
      </c>
      <c r="V183" s="6">
        <f>MIN(H183,I183)*INDEX('2018_commission_structure-Start'!$A$15:$J$18,MATCH($E183,'2018_commission_structure-Start'!$A$15:$A$18,0),MATCH(V$1,'2018_commission_structure-Start'!$A$15:$J$15,0))</f>
        <v>90000</v>
      </c>
      <c r="W183" s="2">
        <f>IF($H183&gt;I183,MIN($H183-I183,J183-I183)*INDEX('2018_commission_structure-Start'!$A$15:$J$18,MATCH($E183,'2018_commission_structure-Start'!$A$15:$A$18,0),MATCH(W$1,'2018_commission_structure-Start'!$A$15:$J$15,0)),0)</f>
        <v>14008.14</v>
      </c>
      <c r="X183" s="2">
        <f>IF($H183&gt;J183,MIN($H183-J183,K183-J183)*INDEX('2018_commission_structure-Start'!$A$15:$J$18,MATCH($E183,'2018_commission_structure-Start'!$A$15:$A$18,0),MATCH(X$1,'2018_commission_structure-Start'!$A$15:$J$15,0)),0)</f>
        <v>0</v>
      </c>
      <c r="Y183" s="2">
        <f>IF($H183&gt;K183,MIN($H183-K183,L183-K183)*INDEX('2018_commission_structure-Start'!$A$15:$J$18,MATCH($E183,'2018_commission_structure-Start'!$A$15:$A$18,0),MATCH(Y$1,'2018_commission_structure-Start'!$A$15:$J$15,0)),0)</f>
        <v>0</v>
      </c>
      <c r="Z183" s="2">
        <f>IF(H183&gt;L183,(H183-L183)*INDEX('2018_commission_structure-Start'!$A$21:$I$24,MATCH($E183,'2018_commission_structure-Start'!$A$21:$A$24,0),MATCH(Z$1,'2018_commission_structure-Start'!$A$21:$I$21,0)),0)</f>
        <v>0</v>
      </c>
      <c r="AA183" s="6">
        <f t="shared" si="28"/>
        <v>104008.14</v>
      </c>
      <c r="AB183" s="6">
        <f t="shared" si="29"/>
        <v>154707.14000000001</v>
      </c>
    </row>
    <row r="184" spans="1:28" x14ac:dyDescent="0.3">
      <c r="A184" t="str">
        <f t="shared" si="20"/>
        <v>Mattias Cheers</v>
      </c>
      <c r="B184">
        <v>9412192312</v>
      </c>
      <c r="C184" t="s">
        <v>369</v>
      </c>
      <c r="D184" t="s">
        <v>370</v>
      </c>
      <c r="E184" t="s">
        <v>7</v>
      </c>
      <c r="F184">
        <v>44442</v>
      </c>
      <c r="G184">
        <f>COUNTIF(deals_closed!D:D,B184)</f>
        <v>26</v>
      </c>
      <c r="H184" s="2">
        <f>SUMIF(deals_closed!D:D,B184,deals_closed!C:C)</f>
        <v>1100641</v>
      </c>
      <c r="I184" s="2">
        <f>VLOOKUP(E184,'2018_commission_structure-Start'!$A$22:$I$24,9,FALSE)</f>
        <v>500000</v>
      </c>
      <c r="J184" s="2">
        <f t="shared" si="21"/>
        <v>625000</v>
      </c>
      <c r="K184" s="2">
        <f t="shared" si="22"/>
        <v>750000</v>
      </c>
      <c r="L184" s="2">
        <f t="shared" si="23"/>
        <v>1000000</v>
      </c>
      <c r="M184" s="12">
        <f t="shared" si="24"/>
        <v>2.201282</v>
      </c>
      <c r="N184" t="str">
        <f t="shared" si="25"/>
        <v>&gt;200%</v>
      </c>
      <c r="O184" s="6">
        <f>MIN(H184,I184)*INDEX('2018_commission_structure-Start'!$A$21:$I$24,MATCH($E184,'2018_commission_structure-Start'!$A$21:$A$24,0),MATCH(O$1,'2018_commission_structure-Start'!$A$21:$I$21,0))</f>
        <v>50000</v>
      </c>
      <c r="P184" s="2">
        <f>IF(H184&gt;I184,MIN(H184-I184,J184-I184)*INDEX('2018_commission_structure-Start'!$A$21:$I$24,MATCH($E184,'2018_commission_structure-Start'!$A$21:$A$24,0), MATCH(P$1,'2018_commission_structure-Start'!$A$21:$I$21,0)),0)</f>
        <v>18750</v>
      </c>
      <c r="Q184" s="2">
        <f>IF($H184&gt;J184,MIN($H184-J184,K184-J184)*INDEX('2018_commission_structure-Start'!$A$21:$I$24,MATCH($E184,'2018_commission_structure-Start'!$A$21:$A$24,0), MATCH(Q$1,'2018_commission_structure-Start'!$A$21:$I$21,0)),0)</f>
        <v>22500</v>
      </c>
      <c r="R184" s="2">
        <f>IF($H184&gt;K184,MIN($H184-K184,L184-K184)*INDEX('2018_commission_structure-Start'!$A$21:$I$24,MATCH($E184,'2018_commission_structure-Start'!$A$21:$A$24,0), MATCH(R$1,'2018_commission_structure-Start'!$A$21:$I$21,0)),0)</f>
        <v>55000</v>
      </c>
      <c r="S184" s="2">
        <f>IF(H184&gt;L184,(H184-L184)*INDEX('2018_commission_structure-Start'!$A$21:$I$24,MATCH($E184,'2018_commission_structure-Start'!$A$21:$A$24,0),MATCH(S$1,'2018_commission_structure-Start'!$A$21:$I$21,0)),0)</f>
        <v>10064.1</v>
      </c>
      <c r="T184" s="6">
        <f t="shared" si="26"/>
        <v>156314.1</v>
      </c>
      <c r="U184" s="6">
        <f t="shared" si="27"/>
        <v>200756.1</v>
      </c>
      <c r="V184" s="6">
        <f>MIN(H184,I184)*INDEX('2018_commission_structure-Start'!$A$15:$J$18,MATCH($E184,'2018_commission_structure-Start'!$A$15:$A$18,0),MATCH(V$1,'2018_commission_structure-Start'!$A$15:$J$15,0))</f>
        <v>60000</v>
      </c>
      <c r="W184" s="2">
        <f>IF($H184&gt;I184,MIN($H184-I184,J184-I184)*INDEX('2018_commission_structure-Start'!$A$15:$J$18,MATCH($E184,'2018_commission_structure-Start'!$A$15:$A$18,0),MATCH(W$1,'2018_commission_structure-Start'!$A$15:$J$15,0)),0)</f>
        <v>21250</v>
      </c>
      <c r="X184" s="2">
        <f>IF($H184&gt;J184,MIN($H184-J184,K184-J184)*INDEX('2018_commission_structure-Start'!$A$15:$J$18,MATCH($E184,'2018_commission_structure-Start'!$A$15:$A$18,0),MATCH(X$1,'2018_commission_structure-Start'!$A$15:$J$15,0)),0)</f>
        <v>25000</v>
      </c>
      <c r="Y184" s="2">
        <f>IF($H184&gt;K184,MIN($H184-K184,L184-K184)*INDEX('2018_commission_structure-Start'!$A$15:$J$18,MATCH($E184,'2018_commission_structure-Start'!$A$15:$A$18,0),MATCH(Y$1,'2018_commission_structure-Start'!$A$15:$J$15,0)),0)</f>
        <v>55000</v>
      </c>
      <c r="Z184" s="2">
        <f>IF(H184&gt;L184,(H184-L184)*INDEX('2018_commission_structure-Start'!$A$21:$I$24,MATCH($E184,'2018_commission_structure-Start'!$A$21:$A$24,0),MATCH(Z$1,'2018_commission_structure-Start'!$A$21:$I$21,0)),0)</f>
        <v>10064.1</v>
      </c>
      <c r="AA184" s="6">
        <f t="shared" si="28"/>
        <v>171314.1</v>
      </c>
      <c r="AB184" s="6">
        <f t="shared" si="29"/>
        <v>215756.1</v>
      </c>
    </row>
    <row r="185" spans="1:28" x14ac:dyDescent="0.3">
      <c r="A185" t="str">
        <f t="shared" si="20"/>
        <v>Ranice Exton</v>
      </c>
      <c r="B185">
        <v>1062607929</v>
      </c>
      <c r="C185" t="s">
        <v>371</v>
      </c>
      <c r="D185" t="s">
        <v>372</v>
      </c>
      <c r="E185" t="s">
        <v>10</v>
      </c>
      <c r="F185">
        <v>101824</v>
      </c>
      <c r="G185">
        <f>COUNTIF(deals_closed!D:D,B185)</f>
        <v>29</v>
      </c>
      <c r="H185" s="2">
        <f>SUMIF(deals_closed!D:D,B185,deals_closed!C:C)</f>
        <v>995076</v>
      </c>
      <c r="I185" s="2">
        <f>VLOOKUP(E185,'2018_commission_structure-Start'!$A$22:$I$24,9,FALSE)</f>
        <v>750000</v>
      </c>
      <c r="J185" s="2">
        <f t="shared" si="21"/>
        <v>937500</v>
      </c>
      <c r="K185" s="2">
        <f t="shared" si="22"/>
        <v>1125000</v>
      </c>
      <c r="L185" s="2">
        <f t="shared" si="23"/>
        <v>1500000</v>
      </c>
      <c r="M185" s="12">
        <f t="shared" si="24"/>
        <v>1.3267679999999999</v>
      </c>
      <c r="N185" t="str">
        <f t="shared" si="25"/>
        <v>125-150%</v>
      </c>
      <c r="O185" s="6">
        <f>MIN(H185,I185)*INDEX('2018_commission_structure-Start'!$A$21:$I$24,MATCH($E185,'2018_commission_structure-Start'!$A$21:$A$24,0),MATCH(O$1,'2018_commission_structure-Start'!$A$21:$I$21,0))</f>
        <v>112500</v>
      </c>
      <c r="P185" s="2">
        <f>IF(H185&gt;I185,MIN(H185-I185,J185-I185)*INDEX('2018_commission_structure-Start'!$A$21:$I$24,MATCH($E185,'2018_commission_structure-Start'!$A$21:$A$24,0), MATCH(P$1,'2018_commission_structure-Start'!$A$21:$I$21,0)),0)</f>
        <v>35625</v>
      </c>
      <c r="Q185" s="2">
        <f>IF($H185&gt;J185,MIN($H185-J185,K185-J185)*INDEX('2018_commission_structure-Start'!$A$21:$I$24,MATCH($E185,'2018_commission_structure-Start'!$A$21:$A$24,0), MATCH(Q$1,'2018_commission_structure-Start'!$A$21:$I$21,0)),0)</f>
        <v>13242.480000000001</v>
      </c>
      <c r="R185" s="2">
        <f>IF($H185&gt;K185,MIN($H185-K185,L185-K185)*INDEX('2018_commission_structure-Start'!$A$21:$I$24,MATCH($E185,'2018_commission_structure-Start'!$A$21:$A$24,0), MATCH(R$1,'2018_commission_structure-Start'!$A$21:$I$21,0)),0)</f>
        <v>0</v>
      </c>
      <c r="S185" s="2">
        <f>IF(H185&gt;L185,(H185-L185)*INDEX('2018_commission_structure-Start'!$A$21:$I$24,MATCH($E185,'2018_commission_structure-Start'!$A$21:$A$24,0),MATCH(S$1,'2018_commission_structure-Start'!$A$21:$I$21,0)),0)</f>
        <v>0</v>
      </c>
      <c r="T185" s="6">
        <f t="shared" si="26"/>
        <v>161367.48000000001</v>
      </c>
      <c r="U185" s="6">
        <f t="shared" si="27"/>
        <v>263191.48</v>
      </c>
      <c r="V185" s="6">
        <f>MIN(H185,I185)*INDEX('2018_commission_structure-Start'!$A$15:$J$18,MATCH($E185,'2018_commission_structure-Start'!$A$15:$A$18,0),MATCH(V$1,'2018_commission_structure-Start'!$A$15:$J$15,0))</f>
        <v>112500</v>
      </c>
      <c r="W185" s="2">
        <f>IF($H185&gt;I185,MIN($H185-I185,J185-I185)*INDEX('2018_commission_structure-Start'!$A$15:$J$18,MATCH($E185,'2018_commission_structure-Start'!$A$15:$A$18,0),MATCH(W$1,'2018_commission_structure-Start'!$A$15:$J$15,0)),0)</f>
        <v>41250</v>
      </c>
      <c r="X185" s="2">
        <f>IF($H185&gt;J185,MIN($H185-J185,K185-J185)*INDEX('2018_commission_structure-Start'!$A$15:$J$18,MATCH($E185,'2018_commission_structure-Start'!$A$15:$A$18,0),MATCH(X$1,'2018_commission_structure-Start'!$A$15:$J$15,0)),0)</f>
        <v>14394</v>
      </c>
      <c r="Y185" s="2">
        <f>IF($H185&gt;K185,MIN($H185-K185,L185-K185)*INDEX('2018_commission_structure-Start'!$A$15:$J$18,MATCH($E185,'2018_commission_structure-Start'!$A$15:$A$18,0),MATCH(Y$1,'2018_commission_structure-Start'!$A$15:$J$15,0)),0)</f>
        <v>0</v>
      </c>
      <c r="Z185" s="2">
        <f>IF(H185&gt;L185,(H185-L185)*INDEX('2018_commission_structure-Start'!$A$21:$I$24,MATCH($E185,'2018_commission_structure-Start'!$A$21:$A$24,0),MATCH(Z$1,'2018_commission_structure-Start'!$A$21:$I$21,0)),0)</f>
        <v>0</v>
      </c>
      <c r="AA185" s="6">
        <f t="shared" si="28"/>
        <v>168144</v>
      </c>
      <c r="AB185" s="6">
        <f t="shared" si="29"/>
        <v>269968</v>
      </c>
    </row>
    <row r="186" spans="1:28" x14ac:dyDescent="0.3">
      <c r="A186" t="str">
        <f t="shared" si="20"/>
        <v>Beverlie Viccary</v>
      </c>
      <c r="B186">
        <v>2279888742</v>
      </c>
      <c r="C186" t="s">
        <v>373</v>
      </c>
      <c r="D186" t="s">
        <v>374</v>
      </c>
      <c r="E186" t="s">
        <v>29</v>
      </c>
      <c r="F186">
        <v>57415</v>
      </c>
      <c r="G186">
        <f>COUNTIF(deals_closed!D:D,B186)</f>
        <v>22</v>
      </c>
      <c r="H186" s="2">
        <f>SUMIF(deals_closed!D:D,B186,deals_closed!C:C)</f>
        <v>895634</v>
      </c>
      <c r="I186" s="2">
        <f>VLOOKUP(E186,'2018_commission_structure-Start'!$A$22:$I$24,9,FALSE)</f>
        <v>600000</v>
      </c>
      <c r="J186" s="2">
        <f t="shared" si="21"/>
        <v>750000</v>
      </c>
      <c r="K186" s="2">
        <f t="shared" si="22"/>
        <v>900000</v>
      </c>
      <c r="L186" s="2">
        <f t="shared" si="23"/>
        <v>1200000</v>
      </c>
      <c r="M186" s="12">
        <f t="shared" si="24"/>
        <v>1.4927233333333334</v>
      </c>
      <c r="N186" t="str">
        <f t="shared" si="25"/>
        <v>125-150%</v>
      </c>
      <c r="O186" s="6">
        <f>MIN(H186,I186)*INDEX('2018_commission_structure-Start'!$A$21:$I$24,MATCH($E186,'2018_commission_structure-Start'!$A$21:$A$24,0),MATCH(O$1,'2018_commission_structure-Start'!$A$21:$I$21,0))</f>
        <v>78000</v>
      </c>
      <c r="P186" s="2">
        <f>IF(H186&gt;I186,MIN(H186-I186,J186-I186)*INDEX('2018_commission_structure-Start'!$A$21:$I$24,MATCH($E186,'2018_commission_structure-Start'!$A$21:$A$24,0), MATCH(P$1,'2018_commission_structure-Start'!$A$21:$I$21,0)),0)</f>
        <v>25500.000000000004</v>
      </c>
      <c r="Q186" s="2">
        <f>IF($H186&gt;J186,MIN($H186-J186,K186-J186)*INDEX('2018_commission_structure-Start'!$A$21:$I$24,MATCH($E186,'2018_commission_structure-Start'!$A$21:$A$24,0), MATCH(Q$1,'2018_commission_structure-Start'!$A$21:$I$21,0)),0)</f>
        <v>30583.14</v>
      </c>
      <c r="R186" s="2">
        <f>IF($H186&gt;K186,MIN($H186-K186,L186-K186)*INDEX('2018_commission_structure-Start'!$A$21:$I$24,MATCH($E186,'2018_commission_structure-Start'!$A$21:$A$24,0), MATCH(R$1,'2018_commission_structure-Start'!$A$21:$I$21,0)),0)</f>
        <v>0</v>
      </c>
      <c r="S186" s="2">
        <f>IF(H186&gt;L186,(H186-L186)*INDEX('2018_commission_structure-Start'!$A$21:$I$24,MATCH($E186,'2018_commission_structure-Start'!$A$21:$A$24,0),MATCH(S$1,'2018_commission_structure-Start'!$A$21:$I$21,0)),0)</f>
        <v>0</v>
      </c>
      <c r="T186" s="6">
        <f t="shared" si="26"/>
        <v>134083.14000000001</v>
      </c>
      <c r="U186" s="6">
        <f t="shared" si="27"/>
        <v>191498.14</v>
      </c>
      <c r="V186" s="6">
        <f>MIN(H186,I186)*INDEX('2018_commission_structure-Start'!$A$15:$J$18,MATCH($E186,'2018_commission_structure-Start'!$A$15:$A$18,0),MATCH(V$1,'2018_commission_structure-Start'!$A$15:$J$15,0))</f>
        <v>90000</v>
      </c>
      <c r="W186" s="2">
        <f>IF($H186&gt;I186,MIN($H186-I186,J186-I186)*INDEX('2018_commission_structure-Start'!$A$15:$J$18,MATCH($E186,'2018_commission_structure-Start'!$A$15:$A$18,0),MATCH(W$1,'2018_commission_structure-Start'!$A$15:$J$15,0)),0)</f>
        <v>27000</v>
      </c>
      <c r="X186" s="2">
        <f>IF($H186&gt;J186,MIN($H186-J186,K186-J186)*INDEX('2018_commission_structure-Start'!$A$15:$J$18,MATCH($E186,'2018_commission_structure-Start'!$A$15:$A$18,0),MATCH(X$1,'2018_commission_structure-Start'!$A$15:$J$15,0)),0)</f>
        <v>36408.5</v>
      </c>
      <c r="Y186" s="2">
        <f>IF($H186&gt;K186,MIN($H186-K186,L186-K186)*INDEX('2018_commission_structure-Start'!$A$15:$J$18,MATCH($E186,'2018_commission_structure-Start'!$A$15:$A$18,0),MATCH(Y$1,'2018_commission_structure-Start'!$A$15:$J$15,0)),0)</f>
        <v>0</v>
      </c>
      <c r="Z186" s="2">
        <f>IF(H186&gt;L186,(H186-L186)*INDEX('2018_commission_structure-Start'!$A$21:$I$24,MATCH($E186,'2018_commission_structure-Start'!$A$21:$A$24,0),MATCH(Z$1,'2018_commission_structure-Start'!$A$21:$I$21,0)),0)</f>
        <v>0</v>
      </c>
      <c r="AA186" s="6">
        <f t="shared" si="28"/>
        <v>153408.5</v>
      </c>
      <c r="AB186" s="6">
        <f t="shared" si="29"/>
        <v>210823.5</v>
      </c>
    </row>
    <row r="187" spans="1:28" x14ac:dyDescent="0.3">
      <c r="A187" t="str">
        <f t="shared" si="20"/>
        <v>Jana Polding</v>
      </c>
      <c r="B187">
        <v>583595162</v>
      </c>
      <c r="C187" t="s">
        <v>375</v>
      </c>
      <c r="D187" t="s">
        <v>376</v>
      </c>
      <c r="E187" t="s">
        <v>7</v>
      </c>
      <c r="F187">
        <v>47531</v>
      </c>
      <c r="G187">
        <f>COUNTIF(deals_closed!D:D,B187)</f>
        <v>19</v>
      </c>
      <c r="H187" s="2">
        <f>SUMIF(deals_closed!D:D,B187,deals_closed!C:C)</f>
        <v>543496</v>
      </c>
      <c r="I187" s="2">
        <f>VLOOKUP(E187,'2018_commission_structure-Start'!$A$22:$I$24,9,FALSE)</f>
        <v>500000</v>
      </c>
      <c r="J187" s="2">
        <f t="shared" si="21"/>
        <v>625000</v>
      </c>
      <c r="K187" s="2">
        <f t="shared" si="22"/>
        <v>750000</v>
      </c>
      <c r="L187" s="2">
        <f t="shared" si="23"/>
        <v>1000000</v>
      </c>
      <c r="M187" s="12">
        <f t="shared" si="24"/>
        <v>1.086992</v>
      </c>
      <c r="N187" t="str">
        <f t="shared" si="25"/>
        <v>100-125%</v>
      </c>
      <c r="O187" s="6">
        <f>MIN(H187,I187)*INDEX('2018_commission_structure-Start'!$A$21:$I$24,MATCH($E187,'2018_commission_structure-Start'!$A$21:$A$24,0),MATCH(O$1,'2018_commission_structure-Start'!$A$21:$I$21,0))</f>
        <v>50000</v>
      </c>
      <c r="P187" s="2">
        <f>IF(H187&gt;I187,MIN(H187-I187,J187-I187)*INDEX('2018_commission_structure-Start'!$A$21:$I$24,MATCH($E187,'2018_commission_structure-Start'!$A$21:$A$24,0), MATCH(P$1,'2018_commission_structure-Start'!$A$21:$I$21,0)),0)</f>
        <v>6524.4</v>
      </c>
      <c r="Q187" s="2">
        <f>IF($H187&gt;J187,MIN($H187-J187,K187-J187)*INDEX('2018_commission_structure-Start'!$A$21:$I$24,MATCH($E187,'2018_commission_structure-Start'!$A$21:$A$24,0), MATCH(Q$1,'2018_commission_structure-Start'!$A$21:$I$21,0)),0)</f>
        <v>0</v>
      </c>
      <c r="R187" s="2">
        <f>IF($H187&gt;K187,MIN($H187-K187,L187-K187)*INDEX('2018_commission_structure-Start'!$A$21:$I$24,MATCH($E187,'2018_commission_structure-Start'!$A$21:$A$24,0), MATCH(R$1,'2018_commission_structure-Start'!$A$21:$I$21,0)),0)</f>
        <v>0</v>
      </c>
      <c r="S187" s="2">
        <f>IF(H187&gt;L187,(H187-L187)*INDEX('2018_commission_structure-Start'!$A$21:$I$24,MATCH($E187,'2018_commission_structure-Start'!$A$21:$A$24,0),MATCH(S$1,'2018_commission_structure-Start'!$A$21:$I$21,0)),0)</f>
        <v>0</v>
      </c>
      <c r="T187" s="6">
        <f t="shared" si="26"/>
        <v>56524.4</v>
      </c>
      <c r="U187" s="6">
        <f t="shared" si="27"/>
        <v>104055.4</v>
      </c>
      <c r="V187" s="6">
        <f>MIN(H187,I187)*INDEX('2018_commission_structure-Start'!$A$15:$J$18,MATCH($E187,'2018_commission_structure-Start'!$A$15:$A$18,0),MATCH(V$1,'2018_commission_structure-Start'!$A$15:$J$15,0))</f>
        <v>60000</v>
      </c>
      <c r="W187" s="2">
        <f>IF($H187&gt;I187,MIN($H187-I187,J187-I187)*INDEX('2018_commission_structure-Start'!$A$15:$J$18,MATCH($E187,'2018_commission_structure-Start'!$A$15:$A$18,0),MATCH(W$1,'2018_commission_structure-Start'!$A$15:$J$15,0)),0)</f>
        <v>7394.3200000000006</v>
      </c>
      <c r="X187" s="2">
        <f>IF($H187&gt;J187,MIN($H187-J187,K187-J187)*INDEX('2018_commission_structure-Start'!$A$15:$J$18,MATCH($E187,'2018_commission_structure-Start'!$A$15:$A$18,0),MATCH(X$1,'2018_commission_structure-Start'!$A$15:$J$15,0)),0)</f>
        <v>0</v>
      </c>
      <c r="Y187" s="2">
        <f>IF($H187&gt;K187,MIN($H187-K187,L187-K187)*INDEX('2018_commission_structure-Start'!$A$15:$J$18,MATCH($E187,'2018_commission_structure-Start'!$A$15:$A$18,0),MATCH(Y$1,'2018_commission_structure-Start'!$A$15:$J$15,0)),0)</f>
        <v>0</v>
      </c>
      <c r="Z187" s="2">
        <f>IF(H187&gt;L187,(H187-L187)*INDEX('2018_commission_structure-Start'!$A$21:$I$24,MATCH($E187,'2018_commission_structure-Start'!$A$21:$A$24,0),MATCH(Z$1,'2018_commission_structure-Start'!$A$21:$I$21,0)),0)</f>
        <v>0</v>
      </c>
      <c r="AA187" s="6">
        <f t="shared" si="28"/>
        <v>67394.320000000007</v>
      </c>
      <c r="AB187" s="6">
        <f t="shared" si="29"/>
        <v>114925.32</v>
      </c>
    </row>
    <row r="188" spans="1:28" x14ac:dyDescent="0.3">
      <c r="A188" t="str">
        <f t="shared" si="20"/>
        <v>Durant Poag</v>
      </c>
      <c r="B188">
        <v>9984023702</v>
      </c>
      <c r="C188" t="s">
        <v>377</v>
      </c>
      <c r="D188" t="s">
        <v>378</v>
      </c>
      <c r="E188" t="s">
        <v>7</v>
      </c>
      <c r="F188">
        <v>41342</v>
      </c>
      <c r="G188">
        <f>COUNTIF(deals_closed!D:D,B188)</f>
        <v>20</v>
      </c>
      <c r="H188" s="2">
        <f>SUMIF(deals_closed!D:D,B188,deals_closed!C:C)</f>
        <v>625865</v>
      </c>
      <c r="I188" s="2">
        <f>VLOOKUP(E188,'2018_commission_structure-Start'!$A$22:$I$24,9,FALSE)</f>
        <v>500000</v>
      </c>
      <c r="J188" s="2">
        <f t="shared" si="21"/>
        <v>625000</v>
      </c>
      <c r="K188" s="2">
        <f t="shared" si="22"/>
        <v>750000</v>
      </c>
      <c r="L188" s="2">
        <f t="shared" si="23"/>
        <v>1000000</v>
      </c>
      <c r="M188" s="12">
        <f t="shared" si="24"/>
        <v>1.25173</v>
      </c>
      <c r="N188" t="str">
        <f t="shared" si="25"/>
        <v>125-150%</v>
      </c>
      <c r="O188" s="6">
        <f>MIN(H188,I188)*INDEX('2018_commission_structure-Start'!$A$21:$I$24,MATCH($E188,'2018_commission_structure-Start'!$A$21:$A$24,0),MATCH(O$1,'2018_commission_structure-Start'!$A$21:$I$21,0))</f>
        <v>50000</v>
      </c>
      <c r="P188" s="2">
        <f>IF(H188&gt;I188,MIN(H188-I188,J188-I188)*INDEX('2018_commission_structure-Start'!$A$21:$I$24,MATCH($E188,'2018_commission_structure-Start'!$A$21:$A$24,0), MATCH(P$1,'2018_commission_structure-Start'!$A$21:$I$21,0)),0)</f>
        <v>18750</v>
      </c>
      <c r="Q188" s="2">
        <f>IF($H188&gt;J188,MIN($H188-J188,K188-J188)*INDEX('2018_commission_structure-Start'!$A$21:$I$24,MATCH($E188,'2018_commission_structure-Start'!$A$21:$A$24,0), MATCH(Q$1,'2018_commission_structure-Start'!$A$21:$I$21,0)),0)</f>
        <v>155.69999999999999</v>
      </c>
      <c r="R188" s="2">
        <f>IF($H188&gt;K188,MIN($H188-K188,L188-K188)*INDEX('2018_commission_structure-Start'!$A$21:$I$24,MATCH($E188,'2018_commission_structure-Start'!$A$21:$A$24,0), MATCH(R$1,'2018_commission_structure-Start'!$A$21:$I$21,0)),0)</f>
        <v>0</v>
      </c>
      <c r="S188" s="2">
        <f>IF(H188&gt;L188,(H188-L188)*INDEX('2018_commission_structure-Start'!$A$21:$I$24,MATCH($E188,'2018_commission_structure-Start'!$A$21:$A$24,0),MATCH(S$1,'2018_commission_structure-Start'!$A$21:$I$21,0)),0)</f>
        <v>0</v>
      </c>
      <c r="T188" s="6">
        <f t="shared" si="26"/>
        <v>68905.7</v>
      </c>
      <c r="U188" s="6">
        <f t="shared" si="27"/>
        <v>110247.7</v>
      </c>
      <c r="V188" s="6">
        <f>MIN(H188,I188)*INDEX('2018_commission_structure-Start'!$A$15:$J$18,MATCH($E188,'2018_commission_structure-Start'!$A$15:$A$18,0),MATCH(V$1,'2018_commission_structure-Start'!$A$15:$J$15,0))</f>
        <v>60000</v>
      </c>
      <c r="W188" s="2">
        <f>IF($H188&gt;I188,MIN($H188-I188,J188-I188)*INDEX('2018_commission_structure-Start'!$A$15:$J$18,MATCH($E188,'2018_commission_structure-Start'!$A$15:$A$18,0),MATCH(W$1,'2018_commission_structure-Start'!$A$15:$J$15,0)),0)</f>
        <v>21250</v>
      </c>
      <c r="X188" s="2">
        <f>IF($H188&gt;J188,MIN($H188-J188,K188-J188)*INDEX('2018_commission_structure-Start'!$A$15:$J$18,MATCH($E188,'2018_commission_structure-Start'!$A$15:$A$18,0),MATCH(X$1,'2018_commission_structure-Start'!$A$15:$J$15,0)),0)</f>
        <v>173</v>
      </c>
      <c r="Y188" s="2">
        <f>IF($H188&gt;K188,MIN($H188-K188,L188-K188)*INDEX('2018_commission_structure-Start'!$A$15:$J$18,MATCH($E188,'2018_commission_structure-Start'!$A$15:$A$18,0),MATCH(Y$1,'2018_commission_structure-Start'!$A$15:$J$15,0)),0)</f>
        <v>0</v>
      </c>
      <c r="Z188" s="2">
        <f>IF(H188&gt;L188,(H188-L188)*INDEX('2018_commission_structure-Start'!$A$21:$I$24,MATCH($E188,'2018_commission_structure-Start'!$A$21:$A$24,0),MATCH(Z$1,'2018_commission_structure-Start'!$A$21:$I$21,0)),0)</f>
        <v>0</v>
      </c>
      <c r="AA188" s="6">
        <f t="shared" si="28"/>
        <v>81423</v>
      </c>
      <c r="AB188" s="6">
        <f t="shared" si="29"/>
        <v>122765</v>
      </c>
    </row>
    <row r="189" spans="1:28" x14ac:dyDescent="0.3">
      <c r="A189" t="str">
        <f t="shared" si="20"/>
        <v>Vanni Cheston</v>
      </c>
      <c r="B189">
        <v>9267164694</v>
      </c>
      <c r="C189" t="s">
        <v>379</v>
      </c>
      <c r="D189" t="s">
        <v>380</v>
      </c>
      <c r="E189" t="s">
        <v>7</v>
      </c>
      <c r="F189">
        <v>58087</v>
      </c>
      <c r="G189">
        <f>COUNTIF(deals_closed!D:D,B189)</f>
        <v>23</v>
      </c>
      <c r="H189" s="2">
        <f>SUMIF(deals_closed!D:D,B189,deals_closed!C:C)</f>
        <v>795625</v>
      </c>
      <c r="I189" s="2">
        <f>VLOOKUP(E189,'2018_commission_structure-Start'!$A$22:$I$24,9,FALSE)</f>
        <v>500000</v>
      </c>
      <c r="J189" s="2">
        <f t="shared" si="21"/>
        <v>625000</v>
      </c>
      <c r="K189" s="2">
        <f t="shared" si="22"/>
        <v>750000</v>
      </c>
      <c r="L189" s="2">
        <f t="shared" si="23"/>
        <v>1000000</v>
      </c>
      <c r="M189" s="12">
        <f t="shared" si="24"/>
        <v>1.5912500000000001</v>
      </c>
      <c r="N189" t="str">
        <f t="shared" si="25"/>
        <v>150-200%</v>
      </c>
      <c r="O189" s="6">
        <f>MIN(H189,I189)*INDEX('2018_commission_structure-Start'!$A$21:$I$24,MATCH($E189,'2018_commission_structure-Start'!$A$21:$A$24,0),MATCH(O$1,'2018_commission_structure-Start'!$A$21:$I$21,0))</f>
        <v>50000</v>
      </c>
      <c r="P189" s="2">
        <f>IF(H189&gt;I189,MIN(H189-I189,J189-I189)*INDEX('2018_commission_structure-Start'!$A$21:$I$24,MATCH($E189,'2018_commission_structure-Start'!$A$21:$A$24,0), MATCH(P$1,'2018_commission_structure-Start'!$A$21:$I$21,0)),0)</f>
        <v>18750</v>
      </c>
      <c r="Q189" s="2">
        <f>IF($H189&gt;J189,MIN($H189-J189,K189-J189)*INDEX('2018_commission_structure-Start'!$A$21:$I$24,MATCH($E189,'2018_commission_structure-Start'!$A$21:$A$24,0), MATCH(Q$1,'2018_commission_structure-Start'!$A$21:$I$21,0)),0)</f>
        <v>22500</v>
      </c>
      <c r="R189" s="2">
        <f>IF($H189&gt;K189,MIN($H189-K189,L189-K189)*INDEX('2018_commission_structure-Start'!$A$21:$I$24,MATCH($E189,'2018_commission_structure-Start'!$A$21:$A$24,0), MATCH(R$1,'2018_commission_structure-Start'!$A$21:$I$21,0)),0)</f>
        <v>10037.5</v>
      </c>
      <c r="S189" s="2">
        <f>IF(H189&gt;L189,(H189-L189)*INDEX('2018_commission_structure-Start'!$A$21:$I$24,MATCH($E189,'2018_commission_structure-Start'!$A$21:$A$24,0),MATCH(S$1,'2018_commission_structure-Start'!$A$21:$I$21,0)),0)</f>
        <v>0</v>
      </c>
      <c r="T189" s="6">
        <f t="shared" si="26"/>
        <v>101287.5</v>
      </c>
      <c r="U189" s="6">
        <f t="shared" si="27"/>
        <v>159374.5</v>
      </c>
      <c r="V189" s="6">
        <f>MIN(H189,I189)*INDEX('2018_commission_structure-Start'!$A$15:$J$18,MATCH($E189,'2018_commission_structure-Start'!$A$15:$A$18,0),MATCH(V$1,'2018_commission_structure-Start'!$A$15:$J$15,0))</f>
        <v>60000</v>
      </c>
      <c r="W189" s="2">
        <f>IF($H189&gt;I189,MIN($H189-I189,J189-I189)*INDEX('2018_commission_structure-Start'!$A$15:$J$18,MATCH($E189,'2018_commission_structure-Start'!$A$15:$A$18,0),MATCH(W$1,'2018_commission_structure-Start'!$A$15:$J$15,0)),0)</f>
        <v>21250</v>
      </c>
      <c r="X189" s="2">
        <f>IF($H189&gt;J189,MIN($H189-J189,K189-J189)*INDEX('2018_commission_structure-Start'!$A$15:$J$18,MATCH($E189,'2018_commission_structure-Start'!$A$15:$A$18,0),MATCH(X$1,'2018_commission_structure-Start'!$A$15:$J$15,0)),0)</f>
        <v>25000</v>
      </c>
      <c r="Y189" s="2">
        <f>IF($H189&gt;K189,MIN($H189-K189,L189-K189)*INDEX('2018_commission_structure-Start'!$A$15:$J$18,MATCH($E189,'2018_commission_structure-Start'!$A$15:$A$18,0),MATCH(Y$1,'2018_commission_structure-Start'!$A$15:$J$15,0)),0)</f>
        <v>10037.5</v>
      </c>
      <c r="Z189" s="2">
        <f>IF(H189&gt;L189,(H189-L189)*INDEX('2018_commission_structure-Start'!$A$21:$I$24,MATCH($E189,'2018_commission_structure-Start'!$A$21:$A$24,0),MATCH(Z$1,'2018_commission_structure-Start'!$A$21:$I$21,0)),0)</f>
        <v>0</v>
      </c>
      <c r="AA189" s="6">
        <f t="shared" si="28"/>
        <v>116287.5</v>
      </c>
      <c r="AB189" s="6">
        <f t="shared" si="29"/>
        <v>174374.5</v>
      </c>
    </row>
    <row r="190" spans="1:28" x14ac:dyDescent="0.3">
      <c r="A190" t="str">
        <f t="shared" si="20"/>
        <v>Massimiliano McIver</v>
      </c>
      <c r="B190">
        <v>1855604000</v>
      </c>
      <c r="C190" t="s">
        <v>381</v>
      </c>
      <c r="D190" t="s">
        <v>382</v>
      </c>
      <c r="E190" t="s">
        <v>10</v>
      </c>
      <c r="F190">
        <v>102711</v>
      </c>
      <c r="G190">
        <f>COUNTIF(deals_closed!D:D,B190)</f>
        <v>18</v>
      </c>
      <c r="H190" s="2">
        <f>SUMIF(deals_closed!D:D,B190,deals_closed!C:C)</f>
        <v>659526</v>
      </c>
      <c r="I190" s="2">
        <f>VLOOKUP(E190,'2018_commission_structure-Start'!$A$22:$I$24,9,FALSE)</f>
        <v>750000</v>
      </c>
      <c r="J190" s="2">
        <f t="shared" si="21"/>
        <v>937500</v>
      </c>
      <c r="K190" s="2">
        <f t="shared" si="22"/>
        <v>1125000</v>
      </c>
      <c r="L190" s="2">
        <f t="shared" si="23"/>
        <v>1500000</v>
      </c>
      <c r="M190" s="12">
        <f t="shared" si="24"/>
        <v>0.87936800000000004</v>
      </c>
      <c r="N190" t="str">
        <f t="shared" si="25"/>
        <v>0-100%</v>
      </c>
      <c r="O190" s="6">
        <f>MIN(H190,I190)*INDEX('2018_commission_structure-Start'!$A$21:$I$24,MATCH($E190,'2018_commission_structure-Start'!$A$21:$A$24,0),MATCH(O$1,'2018_commission_structure-Start'!$A$21:$I$21,0))</f>
        <v>98928.9</v>
      </c>
      <c r="P190" s="2">
        <f>IF(H190&gt;I190,MIN(H190-I190,J190-I190)*INDEX('2018_commission_structure-Start'!$A$21:$I$24,MATCH($E190,'2018_commission_structure-Start'!$A$21:$A$24,0), MATCH(P$1,'2018_commission_structure-Start'!$A$21:$I$21,0)),0)</f>
        <v>0</v>
      </c>
      <c r="Q190" s="2">
        <f>IF($H190&gt;J190,MIN($H190-J190,K190-J190)*INDEX('2018_commission_structure-Start'!$A$21:$I$24,MATCH($E190,'2018_commission_structure-Start'!$A$21:$A$24,0), MATCH(Q$1,'2018_commission_structure-Start'!$A$21:$I$21,0)),0)</f>
        <v>0</v>
      </c>
      <c r="R190" s="2">
        <f>IF($H190&gt;K190,MIN($H190-K190,L190-K190)*INDEX('2018_commission_structure-Start'!$A$21:$I$24,MATCH($E190,'2018_commission_structure-Start'!$A$21:$A$24,0), MATCH(R$1,'2018_commission_structure-Start'!$A$21:$I$21,0)),0)</f>
        <v>0</v>
      </c>
      <c r="S190" s="2">
        <f>IF(H190&gt;L190,(H190-L190)*INDEX('2018_commission_structure-Start'!$A$21:$I$24,MATCH($E190,'2018_commission_structure-Start'!$A$21:$A$24,0),MATCH(S$1,'2018_commission_structure-Start'!$A$21:$I$21,0)),0)</f>
        <v>0</v>
      </c>
      <c r="T190" s="6">
        <f t="shared" si="26"/>
        <v>98928.9</v>
      </c>
      <c r="U190" s="6">
        <f t="shared" si="27"/>
        <v>201639.9</v>
      </c>
      <c r="V190" s="6">
        <f>MIN(H190,I190)*INDEX('2018_commission_structure-Start'!$A$15:$J$18,MATCH($E190,'2018_commission_structure-Start'!$A$15:$A$18,0),MATCH(V$1,'2018_commission_structure-Start'!$A$15:$J$15,0))</f>
        <v>98928.9</v>
      </c>
      <c r="W190" s="2">
        <f>IF($H190&gt;I190,MIN($H190-I190,J190-I190)*INDEX('2018_commission_structure-Start'!$A$15:$J$18,MATCH($E190,'2018_commission_structure-Start'!$A$15:$A$18,0),MATCH(W$1,'2018_commission_structure-Start'!$A$15:$J$15,0)),0)</f>
        <v>0</v>
      </c>
      <c r="X190" s="2">
        <f>IF($H190&gt;J190,MIN($H190-J190,K190-J190)*INDEX('2018_commission_structure-Start'!$A$15:$J$18,MATCH($E190,'2018_commission_structure-Start'!$A$15:$A$18,0),MATCH(X$1,'2018_commission_structure-Start'!$A$15:$J$15,0)),0)</f>
        <v>0</v>
      </c>
      <c r="Y190" s="2">
        <f>IF($H190&gt;K190,MIN($H190-K190,L190-K190)*INDEX('2018_commission_structure-Start'!$A$15:$J$18,MATCH($E190,'2018_commission_structure-Start'!$A$15:$A$18,0),MATCH(Y$1,'2018_commission_structure-Start'!$A$15:$J$15,0)),0)</f>
        <v>0</v>
      </c>
      <c r="Z190" s="2">
        <f>IF(H190&gt;L190,(H190-L190)*INDEX('2018_commission_structure-Start'!$A$21:$I$24,MATCH($E190,'2018_commission_structure-Start'!$A$21:$A$24,0),MATCH(Z$1,'2018_commission_structure-Start'!$A$21:$I$21,0)),0)</f>
        <v>0</v>
      </c>
      <c r="AA190" s="6">
        <f t="shared" si="28"/>
        <v>98928.9</v>
      </c>
      <c r="AB190" s="6">
        <f t="shared" si="29"/>
        <v>201639.9</v>
      </c>
    </row>
    <row r="191" spans="1:28" x14ac:dyDescent="0.3">
      <c r="A191" t="str">
        <f t="shared" si="20"/>
        <v>Giffer Toke</v>
      </c>
      <c r="B191">
        <v>9855833406</v>
      </c>
      <c r="C191" t="s">
        <v>383</v>
      </c>
      <c r="D191" t="s">
        <v>384</v>
      </c>
      <c r="E191" t="s">
        <v>10</v>
      </c>
      <c r="F191">
        <v>78771</v>
      </c>
      <c r="G191">
        <f>COUNTIF(deals_closed!D:D,B191)</f>
        <v>14</v>
      </c>
      <c r="H191" s="2">
        <f>SUMIF(deals_closed!D:D,B191,deals_closed!C:C)</f>
        <v>506627</v>
      </c>
      <c r="I191" s="2">
        <f>VLOOKUP(E191,'2018_commission_structure-Start'!$A$22:$I$24,9,FALSE)</f>
        <v>750000</v>
      </c>
      <c r="J191" s="2">
        <f t="shared" si="21"/>
        <v>937500</v>
      </c>
      <c r="K191" s="2">
        <f t="shared" si="22"/>
        <v>1125000</v>
      </c>
      <c r="L191" s="2">
        <f t="shared" si="23"/>
        <v>1500000</v>
      </c>
      <c r="M191" s="12">
        <f t="shared" si="24"/>
        <v>0.6755026666666667</v>
      </c>
      <c r="N191" t="str">
        <f t="shared" si="25"/>
        <v>0-100%</v>
      </c>
      <c r="O191" s="6">
        <f>MIN(H191,I191)*INDEX('2018_commission_structure-Start'!$A$21:$I$24,MATCH($E191,'2018_commission_structure-Start'!$A$21:$A$24,0),MATCH(O$1,'2018_commission_structure-Start'!$A$21:$I$21,0))</f>
        <v>75994.05</v>
      </c>
      <c r="P191" s="2">
        <f>IF(H191&gt;I191,MIN(H191-I191,J191-I191)*INDEX('2018_commission_structure-Start'!$A$21:$I$24,MATCH($E191,'2018_commission_structure-Start'!$A$21:$A$24,0), MATCH(P$1,'2018_commission_structure-Start'!$A$21:$I$21,0)),0)</f>
        <v>0</v>
      </c>
      <c r="Q191" s="2">
        <f>IF($H191&gt;J191,MIN($H191-J191,K191-J191)*INDEX('2018_commission_structure-Start'!$A$21:$I$24,MATCH($E191,'2018_commission_structure-Start'!$A$21:$A$24,0), MATCH(Q$1,'2018_commission_structure-Start'!$A$21:$I$21,0)),0)</f>
        <v>0</v>
      </c>
      <c r="R191" s="2">
        <f>IF($H191&gt;K191,MIN($H191-K191,L191-K191)*INDEX('2018_commission_structure-Start'!$A$21:$I$24,MATCH($E191,'2018_commission_structure-Start'!$A$21:$A$24,0), MATCH(R$1,'2018_commission_structure-Start'!$A$21:$I$21,0)),0)</f>
        <v>0</v>
      </c>
      <c r="S191" s="2">
        <f>IF(H191&gt;L191,(H191-L191)*INDEX('2018_commission_structure-Start'!$A$21:$I$24,MATCH($E191,'2018_commission_structure-Start'!$A$21:$A$24,0),MATCH(S$1,'2018_commission_structure-Start'!$A$21:$I$21,0)),0)</f>
        <v>0</v>
      </c>
      <c r="T191" s="6">
        <f t="shared" si="26"/>
        <v>75994.05</v>
      </c>
      <c r="U191" s="6">
        <f t="shared" si="27"/>
        <v>154765.04999999999</v>
      </c>
      <c r="V191" s="6">
        <f>MIN(H191,I191)*INDEX('2018_commission_structure-Start'!$A$15:$J$18,MATCH($E191,'2018_commission_structure-Start'!$A$15:$A$18,0),MATCH(V$1,'2018_commission_structure-Start'!$A$15:$J$15,0))</f>
        <v>75994.05</v>
      </c>
      <c r="W191" s="2">
        <f>IF($H191&gt;I191,MIN($H191-I191,J191-I191)*INDEX('2018_commission_structure-Start'!$A$15:$J$18,MATCH($E191,'2018_commission_structure-Start'!$A$15:$A$18,0),MATCH(W$1,'2018_commission_structure-Start'!$A$15:$J$15,0)),0)</f>
        <v>0</v>
      </c>
      <c r="X191" s="2">
        <f>IF($H191&gt;J191,MIN($H191-J191,K191-J191)*INDEX('2018_commission_structure-Start'!$A$15:$J$18,MATCH($E191,'2018_commission_structure-Start'!$A$15:$A$18,0),MATCH(X$1,'2018_commission_structure-Start'!$A$15:$J$15,0)),0)</f>
        <v>0</v>
      </c>
      <c r="Y191" s="2">
        <f>IF($H191&gt;K191,MIN($H191-K191,L191-K191)*INDEX('2018_commission_structure-Start'!$A$15:$J$18,MATCH($E191,'2018_commission_structure-Start'!$A$15:$A$18,0),MATCH(Y$1,'2018_commission_structure-Start'!$A$15:$J$15,0)),0)</f>
        <v>0</v>
      </c>
      <c r="Z191" s="2">
        <f>IF(H191&gt;L191,(H191-L191)*INDEX('2018_commission_structure-Start'!$A$21:$I$24,MATCH($E191,'2018_commission_structure-Start'!$A$21:$A$24,0),MATCH(Z$1,'2018_commission_structure-Start'!$A$21:$I$21,0)),0)</f>
        <v>0</v>
      </c>
      <c r="AA191" s="6">
        <f t="shared" si="28"/>
        <v>75994.05</v>
      </c>
      <c r="AB191" s="6">
        <f t="shared" si="29"/>
        <v>154765.04999999999</v>
      </c>
    </row>
    <row r="192" spans="1:28" x14ac:dyDescent="0.3">
      <c r="A192" t="str">
        <f t="shared" si="20"/>
        <v>Raquel Beelby</v>
      </c>
      <c r="B192">
        <v>1895483948</v>
      </c>
      <c r="C192" t="s">
        <v>385</v>
      </c>
      <c r="D192" t="s">
        <v>386</v>
      </c>
      <c r="E192" t="s">
        <v>10</v>
      </c>
      <c r="F192">
        <v>110414</v>
      </c>
      <c r="G192">
        <f>COUNTIF(deals_closed!D:D,B192)</f>
        <v>21</v>
      </c>
      <c r="H192" s="2">
        <f>SUMIF(deals_closed!D:D,B192,deals_closed!C:C)</f>
        <v>777563</v>
      </c>
      <c r="I192" s="2">
        <f>VLOOKUP(E192,'2018_commission_structure-Start'!$A$22:$I$24,9,FALSE)</f>
        <v>750000</v>
      </c>
      <c r="J192" s="2">
        <f t="shared" si="21"/>
        <v>937500</v>
      </c>
      <c r="K192" s="2">
        <f t="shared" si="22"/>
        <v>1125000</v>
      </c>
      <c r="L192" s="2">
        <f t="shared" si="23"/>
        <v>1500000</v>
      </c>
      <c r="M192" s="12">
        <f t="shared" si="24"/>
        <v>1.0367506666666666</v>
      </c>
      <c r="N192" t="str">
        <f t="shared" si="25"/>
        <v>100-125%</v>
      </c>
      <c r="O192" s="6">
        <f>MIN(H192,I192)*INDEX('2018_commission_structure-Start'!$A$21:$I$24,MATCH($E192,'2018_commission_structure-Start'!$A$21:$A$24,0),MATCH(O$1,'2018_commission_structure-Start'!$A$21:$I$21,0))</f>
        <v>112500</v>
      </c>
      <c r="P192" s="2">
        <f>IF(H192&gt;I192,MIN(H192-I192,J192-I192)*INDEX('2018_commission_structure-Start'!$A$21:$I$24,MATCH($E192,'2018_commission_structure-Start'!$A$21:$A$24,0), MATCH(P$1,'2018_commission_structure-Start'!$A$21:$I$21,0)),0)</f>
        <v>5236.97</v>
      </c>
      <c r="Q192" s="2">
        <f>IF($H192&gt;J192,MIN($H192-J192,K192-J192)*INDEX('2018_commission_structure-Start'!$A$21:$I$24,MATCH($E192,'2018_commission_structure-Start'!$A$21:$A$24,0), MATCH(Q$1,'2018_commission_structure-Start'!$A$21:$I$21,0)),0)</f>
        <v>0</v>
      </c>
      <c r="R192" s="2">
        <f>IF($H192&gt;K192,MIN($H192-K192,L192-K192)*INDEX('2018_commission_structure-Start'!$A$21:$I$24,MATCH($E192,'2018_commission_structure-Start'!$A$21:$A$24,0), MATCH(R$1,'2018_commission_structure-Start'!$A$21:$I$21,0)),0)</f>
        <v>0</v>
      </c>
      <c r="S192" s="2">
        <f>IF(H192&gt;L192,(H192-L192)*INDEX('2018_commission_structure-Start'!$A$21:$I$24,MATCH($E192,'2018_commission_structure-Start'!$A$21:$A$24,0),MATCH(S$1,'2018_commission_structure-Start'!$A$21:$I$21,0)),0)</f>
        <v>0</v>
      </c>
      <c r="T192" s="6">
        <f t="shared" si="26"/>
        <v>117736.97</v>
      </c>
      <c r="U192" s="6">
        <f t="shared" si="27"/>
        <v>228150.97</v>
      </c>
      <c r="V192" s="6">
        <f>MIN(H192,I192)*INDEX('2018_commission_structure-Start'!$A$15:$J$18,MATCH($E192,'2018_commission_structure-Start'!$A$15:$A$18,0),MATCH(V$1,'2018_commission_structure-Start'!$A$15:$J$15,0))</f>
        <v>112500</v>
      </c>
      <c r="W192" s="2">
        <f>IF($H192&gt;I192,MIN($H192-I192,J192-I192)*INDEX('2018_commission_structure-Start'!$A$15:$J$18,MATCH($E192,'2018_commission_structure-Start'!$A$15:$A$18,0),MATCH(W$1,'2018_commission_structure-Start'!$A$15:$J$15,0)),0)</f>
        <v>6063.86</v>
      </c>
      <c r="X192" s="2">
        <f>IF($H192&gt;J192,MIN($H192-J192,K192-J192)*INDEX('2018_commission_structure-Start'!$A$15:$J$18,MATCH($E192,'2018_commission_structure-Start'!$A$15:$A$18,0),MATCH(X$1,'2018_commission_structure-Start'!$A$15:$J$15,0)),0)</f>
        <v>0</v>
      </c>
      <c r="Y192" s="2">
        <f>IF($H192&gt;K192,MIN($H192-K192,L192-K192)*INDEX('2018_commission_structure-Start'!$A$15:$J$18,MATCH($E192,'2018_commission_structure-Start'!$A$15:$A$18,0),MATCH(Y$1,'2018_commission_structure-Start'!$A$15:$J$15,0)),0)</f>
        <v>0</v>
      </c>
      <c r="Z192" s="2">
        <f>IF(H192&gt;L192,(H192-L192)*INDEX('2018_commission_structure-Start'!$A$21:$I$24,MATCH($E192,'2018_commission_structure-Start'!$A$21:$A$24,0),MATCH(Z$1,'2018_commission_structure-Start'!$A$21:$I$21,0)),0)</f>
        <v>0</v>
      </c>
      <c r="AA192" s="6">
        <f t="shared" si="28"/>
        <v>118563.86</v>
      </c>
      <c r="AB192" s="6">
        <f t="shared" si="29"/>
        <v>228977.86</v>
      </c>
    </row>
    <row r="193" spans="1:28" x14ac:dyDescent="0.3">
      <c r="A193" t="str">
        <f t="shared" si="20"/>
        <v>Leyla MacAree</v>
      </c>
      <c r="B193">
        <v>357531329</v>
      </c>
      <c r="C193" t="s">
        <v>387</v>
      </c>
      <c r="D193" t="s">
        <v>388</v>
      </c>
      <c r="E193" t="s">
        <v>7</v>
      </c>
      <c r="F193">
        <v>45512</v>
      </c>
      <c r="G193">
        <f>COUNTIF(deals_closed!D:D,B193)</f>
        <v>21</v>
      </c>
      <c r="H193" s="2">
        <f>SUMIF(deals_closed!D:D,B193,deals_closed!C:C)</f>
        <v>750884</v>
      </c>
      <c r="I193" s="2">
        <f>VLOOKUP(E193,'2018_commission_structure-Start'!$A$22:$I$24,9,FALSE)</f>
        <v>500000</v>
      </c>
      <c r="J193" s="2">
        <f t="shared" si="21"/>
        <v>625000</v>
      </c>
      <c r="K193" s="2">
        <f t="shared" si="22"/>
        <v>750000</v>
      </c>
      <c r="L193" s="2">
        <f t="shared" si="23"/>
        <v>1000000</v>
      </c>
      <c r="M193" s="12">
        <f t="shared" si="24"/>
        <v>1.501768</v>
      </c>
      <c r="N193" t="str">
        <f t="shared" si="25"/>
        <v>150-200%</v>
      </c>
      <c r="O193" s="6">
        <f>MIN(H193,I193)*INDEX('2018_commission_structure-Start'!$A$21:$I$24,MATCH($E193,'2018_commission_structure-Start'!$A$21:$A$24,0),MATCH(O$1,'2018_commission_structure-Start'!$A$21:$I$21,0))</f>
        <v>50000</v>
      </c>
      <c r="P193" s="2">
        <f>IF(H193&gt;I193,MIN(H193-I193,J193-I193)*INDEX('2018_commission_structure-Start'!$A$21:$I$24,MATCH($E193,'2018_commission_structure-Start'!$A$21:$A$24,0), MATCH(P$1,'2018_commission_structure-Start'!$A$21:$I$21,0)),0)</f>
        <v>18750</v>
      </c>
      <c r="Q193" s="2">
        <f>IF($H193&gt;J193,MIN($H193-J193,K193-J193)*INDEX('2018_commission_structure-Start'!$A$21:$I$24,MATCH($E193,'2018_commission_structure-Start'!$A$21:$A$24,0), MATCH(Q$1,'2018_commission_structure-Start'!$A$21:$I$21,0)),0)</f>
        <v>22500</v>
      </c>
      <c r="R193" s="2">
        <f>IF($H193&gt;K193,MIN($H193-K193,L193-K193)*INDEX('2018_commission_structure-Start'!$A$21:$I$24,MATCH($E193,'2018_commission_structure-Start'!$A$21:$A$24,0), MATCH(R$1,'2018_commission_structure-Start'!$A$21:$I$21,0)),0)</f>
        <v>194.48</v>
      </c>
      <c r="S193" s="2">
        <f>IF(H193&gt;L193,(H193-L193)*INDEX('2018_commission_structure-Start'!$A$21:$I$24,MATCH($E193,'2018_commission_structure-Start'!$A$21:$A$24,0),MATCH(S$1,'2018_commission_structure-Start'!$A$21:$I$21,0)),0)</f>
        <v>0</v>
      </c>
      <c r="T193" s="6">
        <f t="shared" si="26"/>
        <v>91444.479999999996</v>
      </c>
      <c r="U193" s="6">
        <f t="shared" si="27"/>
        <v>136956.47999999998</v>
      </c>
      <c r="V193" s="6">
        <f>MIN(H193,I193)*INDEX('2018_commission_structure-Start'!$A$15:$J$18,MATCH($E193,'2018_commission_structure-Start'!$A$15:$A$18,0),MATCH(V$1,'2018_commission_structure-Start'!$A$15:$J$15,0))</f>
        <v>60000</v>
      </c>
      <c r="W193" s="2">
        <f>IF($H193&gt;I193,MIN($H193-I193,J193-I193)*INDEX('2018_commission_structure-Start'!$A$15:$J$18,MATCH($E193,'2018_commission_structure-Start'!$A$15:$A$18,0),MATCH(W$1,'2018_commission_structure-Start'!$A$15:$J$15,0)),0)</f>
        <v>21250</v>
      </c>
      <c r="X193" s="2">
        <f>IF($H193&gt;J193,MIN($H193-J193,K193-J193)*INDEX('2018_commission_structure-Start'!$A$15:$J$18,MATCH($E193,'2018_commission_structure-Start'!$A$15:$A$18,0),MATCH(X$1,'2018_commission_structure-Start'!$A$15:$J$15,0)),0)</f>
        <v>25000</v>
      </c>
      <c r="Y193" s="2">
        <f>IF($H193&gt;K193,MIN($H193-K193,L193-K193)*INDEX('2018_commission_structure-Start'!$A$15:$J$18,MATCH($E193,'2018_commission_structure-Start'!$A$15:$A$18,0),MATCH(Y$1,'2018_commission_structure-Start'!$A$15:$J$15,0)),0)</f>
        <v>194.48</v>
      </c>
      <c r="Z193" s="2">
        <f>IF(H193&gt;L193,(H193-L193)*INDEX('2018_commission_structure-Start'!$A$21:$I$24,MATCH($E193,'2018_commission_structure-Start'!$A$21:$A$24,0),MATCH(Z$1,'2018_commission_structure-Start'!$A$21:$I$21,0)),0)</f>
        <v>0</v>
      </c>
      <c r="AA193" s="6">
        <f t="shared" si="28"/>
        <v>106444.48</v>
      </c>
      <c r="AB193" s="6">
        <f t="shared" si="29"/>
        <v>151956.47999999998</v>
      </c>
    </row>
    <row r="194" spans="1:28" x14ac:dyDescent="0.3">
      <c r="A194" t="str">
        <f t="shared" ref="A194:A257" si="30">C194&amp;" "&amp;D194</f>
        <v>Denys Siggers</v>
      </c>
      <c r="B194">
        <v>3292353998</v>
      </c>
      <c r="C194" t="s">
        <v>389</v>
      </c>
      <c r="D194" t="s">
        <v>390</v>
      </c>
      <c r="E194" t="s">
        <v>29</v>
      </c>
      <c r="F194">
        <v>66896</v>
      </c>
      <c r="G194">
        <f>COUNTIF(deals_closed!D:D,B194)</f>
        <v>16</v>
      </c>
      <c r="H194" s="2">
        <f>SUMIF(deals_closed!D:D,B194,deals_closed!C:C)</f>
        <v>550598</v>
      </c>
      <c r="I194" s="2">
        <f>VLOOKUP(E194,'2018_commission_structure-Start'!$A$22:$I$24,9,FALSE)</f>
        <v>600000</v>
      </c>
      <c r="J194" s="2">
        <f t="shared" si="21"/>
        <v>750000</v>
      </c>
      <c r="K194" s="2">
        <f t="shared" si="22"/>
        <v>900000</v>
      </c>
      <c r="L194" s="2">
        <f t="shared" si="23"/>
        <v>1200000</v>
      </c>
      <c r="M194" s="12">
        <f t="shared" si="24"/>
        <v>0.91766333333333339</v>
      </c>
      <c r="N194" t="str">
        <f t="shared" si="25"/>
        <v>0-100%</v>
      </c>
      <c r="O194" s="6">
        <f>MIN(H194,I194)*INDEX('2018_commission_structure-Start'!$A$21:$I$24,MATCH($E194,'2018_commission_structure-Start'!$A$21:$A$24,0),MATCH(O$1,'2018_commission_structure-Start'!$A$21:$I$21,0))</f>
        <v>71577.740000000005</v>
      </c>
      <c r="P194" s="2">
        <f>IF(H194&gt;I194,MIN(H194-I194,J194-I194)*INDEX('2018_commission_structure-Start'!$A$21:$I$24,MATCH($E194,'2018_commission_structure-Start'!$A$21:$A$24,0), MATCH(P$1,'2018_commission_structure-Start'!$A$21:$I$21,0)),0)</f>
        <v>0</v>
      </c>
      <c r="Q194" s="2">
        <f>IF($H194&gt;J194,MIN($H194-J194,K194-J194)*INDEX('2018_commission_structure-Start'!$A$21:$I$24,MATCH($E194,'2018_commission_structure-Start'!$A$21:$A$24,0), MATCH(Q$1,'2018_commission_structure-Start'!$A$21:$I$21,0)),0)</f>
        <v>0</v>
      </c>
      <c r="R194" s="2">
        <f>IF($H194&gt;K194,MIN($H194-K194,L194-K194)*INDEX('2018_commission_structure-Start'!$A$21:$I$24,MATCH($E194,'2018_commission_structure-Start'!$A$21:$A$24,0), MATCH(R$1,'2018_commission_structure-Start'!$A$21:$I$21,0)),0)</f>
        <v>0</v>
      </c>
      <c r="S194" s="2">
        <f>IF(H194&gt;L194,(H194-L194)*INDEX('2018_commission_structure-Start'!$A$21:$I$24,MATCH($E194,'2018_commission_structure-Start'!$A$21:$A$24,0),MATCH(S$1,'2018_commission_structure-Start'!$A$21:$I$21,0)),0)</f>
        <v>0</v>
      </c>
      <c r="T194" s="6">
        <f t="shared" si="26"/>
        <v>71577.740000000005</v>
      </c>
      <c r="U194" s="6">
        <f t="shared" si="27"/>
        <v>138473.74</v>
      </c>
      <c r="V194" s="6">
        <f>MIN(H194,I194)*INDEX('2018_commission_structure-Start'!$A$15:$J$18,MATCH($E194,'2018_commission_structure-Start'!$A$15:$A$18,0),MATCH(V$1,'2018_commission_structure-Start'!$A$15:$J$15,0))</f>
        <v>82589.7</v>
      </c>
      <c r="W194" s="2">
        <f>IF($H194&gt;I194,MIN($H194-I194,J194-I194)*INDEX('2018_commission_structure-Start'!$A$15:$J$18,MATCH($E194,'2018_commission_structure-Start'!$A$15:$A$18,0),MATCH(W$1,'2018_commission_structure-Start'!$A$15:$J$15,0)),0)</f>
        <v>0</v>
      </c>
      <c r="X194" s="2">
        <f>IF($H194&gt;J194,MIN($H194-J194,K194-J194)*INDEX('2018_commission_structure-Start'!$A$15:$J$18,MATCH($E194,'2018_commission_structure-Start'!$A$15:$A$18,0),MATCH(X$1,'2018_commission_structure-Start'!$A$15:$J$15,0)),0)</f>
        <v>0</v>
      </c>
      <c r="Y194" s="2">
        <f>IF($H194&gt;K194,MIN($H194-K194,L194-K194)*INDEX('2018_commission_structure-Start'!$A$15:$J$18,MATCH($E194,'2018_commission_structure-Start'!$A$15:$A$18,0),MATCH(Y$1,'2018_commission_structure-Start'!$A$15:$J$15,0)),0)</f>
        <v>0</v>
      </c>
      <c r="Z194" s="2">
        <f>IF(H194&gt;L194,(H194-L194)*INDEX('2018_commission_structure-Start'!$A$21:$I$24,MATCH($E194,'2018_commission_structure-Start'!$A$21:$A$24,0),MATCH(Z$1,'2018_commission_structure-Start'!$A$21:$I$21,0)),0)</f>
        <v>0</v>
      </c>
      <c r="AA194" s="6">
        <f t="shared" si="28"/>
        <v>82589.7</v>
      </c>
      <c r="AB194" s="6">
        <f t="shared" si="29"/>
        <v>149485.70000000001</v>
      </c>
    </row>
    <row r="195" spans="1:28" x14ac:dyDescent="0.3">
      <c r="A195" t="str">
        <f t="shared" si="30"/>
        <v>Carmelia Quainton</v>
      </c>
      <c r="B195">
        <v>5353923685</v>
      </c>
      <c r="C195" t="s">
        <v>391</v>
      </c>
      <c r="D195" t="s">
        <v>392</v>
      </c>
      <c r="E195" t="s">
        <v>10</v>
      </c>
      <c r="F195">
        <v>80043</v>
      </c>
      <c r="G195">
        <f>COUNTIF(deals_closed!D:D,B195)</f>
        <v>22</v>
      </c>
      <c r="H195" s="2">
        <f>SUMIF(deals_closed!D:D,B195,deals_closed!C:C)</f>
        <v>776116</v>
      </c>
      <c r="I195" s="2">
        <f>VLOOKUP(E195,'2018_commission_structure-Start'!$A$22:$I$24,9,FALSE)</f>
        <v>750000</v>
      </c>
      <c r="J195" s="2">
        <f t="shared" ref="J195:J258" si="31">I195*1.25</f>
        <v>937500</v>
      </c>
      <c r="K195" s="2">
        <f t="shared" ref="K195:K258" si="32">I195*1.5</f>
        <v>1125000</v>
      </c>
      <c r="L195" s="2">
        <f t="shared" ref="L195:L258" si="33">I195*2</f>
        <v>1500000</v>
      </c>
      <c r="M195" s="12">
        <f t="shared" ref="M195:M258" si="34">H195/I195</f>
        <v>1.0348213333333334</v>
      </c>
      <c r="N195" t="str">
        <f t="shared" ref="N195:N258" si="35">IF(M195&lt;=1, "0-100%", IF(M195&lt;=1.25, "100-125%", IF(M195&lt;=1.5, "125-150%", IF(M195&lt;=2, "150-200%", "&gt;200%"))))</f>
        <v>100-125%</v>
      </c>
      <c r="O195" s="6">
        <f>MIN(H195,I195)*INDEX('2018_commission_structure-Start'!$A$21:$I$24,MATCH($E195,'2018_commission_structure-Start'!$A$21:$A$24,0),MATCH(O$1,'2018_commission_structure-Start'!$A$21:$I$21,0))</f>
        <v>112500</v>
      </c>
      <c r="P195" s="2">
        <f>IF(H195&gt;I195,MIN(H195-I195,J195-I195)*INDEX('2018_commission_structure-Start'!$A$21:$I$24,MATCH($E195,'2018_commission_structure-Start'!$A$21:$A$24,0), MATCH(P$1,'2018_commission_structure-Start'!$A$21:$I$21,0)),0)</f>
        <v>4962.04</v>
      </c>
      <c r="Q195" s="2">
        <f>IF($H195&gt;J195,MIN($H195-J195,K195-J195)*INDEX('2018_commission_structure-Start'!$A$21:$I$24,MATCH($E195,'2018_commission_structure-Start'!$A$21:$A$24,0), MATCH(Q$1,'2018_commission_structure-Start'!$A$21:$I$21,0)),0)</f>
        <v>0</v>
      </c>
      <c r="R195" s="2">
        <f>IF($H195&gt;K195,MIN($H195-K195,L195-K195)*INDEX('2018_commission_structure-Start'!$A$21:$I$24,MATCH($E195,'2018_commission_structure-Start'!$A$21:$A$24,0), MATCH(R$1,'2018_commission_structure-Start'!$A$21:$I$21,0)),0)</f>
        <v>0</v>
      </c>
      <c r="S195" s="2">
        <f>IF(H195&gt;L195,(H195-L195)*INDEX('2018_commission_structure-Start'!$A$21:$I$24,MATCH($E195,'2018_commission_structure-Start'!$A$21:$A$24,0),MATCH(S$1,'2018_commission_structure-Start'!$A$21:$I$21,0)),0)</f>
        <v>0</v>
      </c>
      <c r="T195" s="6">
        <f t="shared" ref="T195:T258" si="36">SUM(O195:S195)</f>
        <v>117462.04</v>
      </c>
      <c r="U195" s="6">
        <f t="shared" ref="U195:U258" si="37">T195+F195</f>
        <v>197505.03999999998</v>
      </c>
      <c r="V195" s="6">
        <f>MIN(H195,I195)*INDEX('2018_commission_structure-Start'!$A$15:$J$18,MATCH($E195,'2018_commission_structure-Start'!$A$15:$A$18,0),MATCH(V$1,'2018_commission_structure-Start'!$A$15:$J$15,0))</f>
        <v>112500</v>
      </c>
      <c r="W195" s="2">
        <f>IF($H195&gt;I195,MIN($H195-I195,J195-I195)*INDEX('2018_commission_structure-Start'!$A$15:$J$18,MATCH($E195,'2018_commission_structure-Start'!$A$15:$A$18,0),MATCH(W$1,'2018_commission_structure-Start'!$A$15:$J$15,0)),0)</f>
        <v>5745.52</v>
      </c>
      <c r="X195" s="2">
        <f>IF($H195&gt;J195,MIN($H195-J195,K195-J195)*INDEX('2018_commission_structure-Start'!$A$15:$J$18,MATCH($E195,'2018_commission_structure-Start'!$A$15:$A$18,0),MATCH(X$1,'2018_commission_structure-Start'!$A$15:$J$15,0)),0)</f>
        <v>0</v>
      </c>
      <c r="Y195" s="2">
        <f>IF($H195&gt;K195,MIN($H195-K195,L195-K195)*INDEX('2018_commission_structure-Start'!$A$15:$J$18,MATCH($E195,'2018_commission_structure-Start'!$A$15:$A$18,0),MATCH(Y$1,'2018_commission_structure-Start'!$A$15:$J$15,0)),0)</f>
        <v>0</v>
      </c>
      <c r="Z195" s="2">
        <f>IF(H195&gt;L195,(H195-L195)*INDEX('2018_commission_structure-Start'!$A$21:$I$24,MATCH($E195,'2018_commission_structure-Start'!$A$21:$A$24,0),MATCH(Z$1,'2018_commission_structure-Start'!$A$21:$I$21,0)),0)</f>
        <v>0</v>
      </c>
      <c r="AA195" s="6">
        <f t="shared" ref="AA195:AA258" si="38">SUM(V195:Z195)</f>
        <v>118245.52</v>
      </c>
      <c r="AB195" s="6">
        <f t="shared" ref="AB195:AB258" si="39">AA195+F195</f>
        <v>198288.52000000002</v>
      </c>
    </row>
    <row r="196" spans="1:28" x14ac:dyDescent="0.3">
      <c r="A196" t="str">
        <f t="shared" si="30"/>
        <v>Vale Lesek</v>
      </c>
      <c r="B196">
        <v>4795089876</v>
      </c>
      <c r="C196" t="s">
        <v>393</v>
      </c>
      <c r="D196" t="s">
        <v>394</v>
      </c>
      <c r="E196" t="s">
        <v>29</v>
      </c>
      <c r="F196">
        <v>74505</v>
      </c>
      <c r="G196">
        <f>COUNTIF(deals_closed!D:D,B196)</f>
        <v>21</v>
      </c>
      <c r="H196" s="2">
        <f>SUMIF(deals_closed!D:D,B196,deals_closed!C:C)</f>
        <v>808131</v>
      </c>
      <c r="I196" s="2">
        <f>VLOOKUP(E196,'2018_commission_structure-Start'!$A$22:$I$24,9,FALSE)</f>
        <v>600000</v>
      </c>
      <c r="J196" s="2">
        <f t="shared" si="31"/>
        <v>750000</v>
      </c>
      <c r="K196" s="2">
        <f t="shared" si="32"/>
        <v>900000</v>
      </c>
      <c r="L196" s="2">
        <f t="shared" si="33"/>
        <v>1200000</v>
      </c>
      <c r="M196" s="12">
        <f t="shared" si="34"/>
        <v>1.3468850000000001</v>
      </c>
      <c r="N196" t="str">
        <f t="shared" si="35"/>
        <v>125-150%</v>
      </c>
      <c r="O196" s="6">
        <f>MIN(H196,I196)*INDEX('2018_commission_structure-Start'!$A$21:$I$24,MATCH($E196,'2018_commission_structure-Start'!$A$21:$A$24,0),MATCH(O$1,'2018_commission_structure-Start'!$A$21:$I$21,0))</f>
        <v>78000</v>
      </c>
      <c r="P196" s="2">
        <f>IF(H196&gt;I196,MIN(H196-I196,J196-I196)*INDEX('2018_commission_structure-Start'!$A$21:$I$24,MATCH($E196,'2018_commission_structure-Start'!$A$21:$A$24,0), MATCH(P$1,'2018_commission_structure-Start'!$A$21:$I$21,0)),0)</f>
        <v>25500.000000000004</v>
      </c>
      <c r="Q196" s="2">
        <f>IF($H196&gt;J196,MIN($H196-J196,K196-J196)*INDEX('2018_commission_structure-Start'!$A$21:$I$24,MATCH($E196,'2018_commission_structure-Start'!$A$21:$A$24,0), MATCH(Q$1,'2018_commission_structure-Start'!$A$21:$I$21,0)),0)</f>
        <v>12207.51</v>
      </c>
      <c r="R196" s="2">
        <f>IF($H196&gt;K196,MIN($H196-K196,L196-K196)*INDEX('2018_commission_structure-Start'!$A$21:$I$24,MATCH($E196,'2018_commission_structure-Start'!$A$21:$A$24,0), MATCH(R$1,'2018_commission_structure-Start'!$A$21:$I$21,0)),0)</f>
        <v>0</v>
      </c>
      <c r="S196" s="2">
        <f>IF(H196&gt;L196,(H196-L196)*INDEX('2018_commission_structure-Start'!$A$21:$I$24,MATCH($E196,'2018_commission_structure-Start'!$A$21:$A$24,0),MATCH(S$1,'2018_commission_structure-Start'!$A$21:$I$21,0)),0)</f>
        <v>0</v>
      </c>
      <c r="T196" s="6">
        <f t="shared" si="36"/>
        <v>115707.51</v>
      </c>
      <c r="U196" s="6">
        <f t="shared" si="37"/>
        <v>190212.51</v>
      </c>
      <c r="V196" s="6">
        <f>MIN(H196,I196)*INDEX('2018_commission_structure-Start'!$A$15:$J$18,MATCH($E196,'2018_commission_structure-Start'!$A$15:$A$18,0),MATCH(V$1,'2018_commission_structure-Start'!$A$15:$J$15,0))</f>
        <v>90000</v>
      </c>
      <c r="W196" s="2">
        <f>IF($H196&gt;I196,MIN($H196-I196,J196-I196)*INDEX('2018_commission_structure-Start'!$A$15:$J$18,MATCH($E196,'2018_commission_structure-Start'!$A$15:$A$18,0),MATCH(W$1,'2018_commission_structure-Start'!$A$15:$J$15,0)),0)</f>
        <v>27000</v>
      </c>
      <c r="X196" s="2">
        <f>IF($H196&gt;J196,MIN($H196-J196,K196-J196)*INDEX('2018_commission_structure-Start'!$A$15:$J$18,MATCH($E196,'2018_commission_structure-Start'!$A$15:$A$18,0),MATCH(X$1,'2018_commission_structure-Start'!$A$15:$J$15,0)),0)</f>
        <v>14532.75</v>
      </c>
      <c r="Y196" s="2">
        <f>IF($H196&gt;K196,MIN($H196-K196,L196-K196)*INDEX('2018_commission_structure-Start'!$A$15:$J$18,MATCH($E196,'2018_commission_structure-Start'!$A$15:$A$18,0),MATCH(Y$1,'2018_commission_structure-Start'!$A$15:$J$15,0)),0)</f>
        <v>0</v>
      </c>
      <c r="Z196" s="2">
        <f>IF(H196&gt;L196,(H196-L196)*INDEX('2018_commission_structure-Start'!$A$21:$I$24,MATCH($E196,'2018_commission_structure-Start'!$A$21:$A$24,0),MATCH(Z$1,'2018_commission_structure-Start'!$A$21:$I$21,0)),0)</f>
        <v>0</v>
      </c>
      <c r="AA196" s="6">
        <f t="shared" si="38"/>
        <v>131532.75</v>
      </c>
      <c r="AB196" s="6">
        <f t="shared" si="39"/>
        <v>206037.75</v>
      </c>
    </row>
    <row r="197" spans="1:28" x14ac:dyDescent="0.3">
      <c r="A197" t="str">
        <f t="shared" si="30"/>
        <v>Gonzalo Dudson</v>
      </c>
      <c r="B197">
        <v>4029727026</v>
      </c>
      <c r="C197" t="s">
        <v>395</v>
      </c>
      <c r="D197" t="s">
        <v>396</v>
      </c>
      <c r="E197" t="s">
        <v>29</v>
      </c>
      <c r="F197">
        <v>77473</v>
      </c>
      <c r="G197">
        <f>COUNTIF(deals_closed!D:D,B197)</f>
        <v>21</v>
      </c>
      <c r="H197" s="2">
        <f>SUMIF(deals_closed!D:D,B197,deals_closed!C:C)</f>
        <v>704311</v>
      </c>
      <c r="I197" s="2">
        <f>VLOOKUP(E197,'2018_commission_structure-Start'!$A$22:$I$24,9,FALSE)</f>
        <v>600000</v>
      </c>
      <c r="J197" s="2">
        <f t="shared" si="31"/>
        <v>750000</v>
      </c>
      <c r="K197" s="2">
        <f t="shared" si="32"/>
        <v>900000</v>
      </c>
      <c r="L197" s="2">
        <f t="shared" si="33"/>
        <v>1200000</v>
      </c>
      <c r="M197" s="12">
        <f t="shared" si="34"/>
        <v>1.1738516666666667</v>
      </c>
      <c r="N197" t="str">
        <f t="shared" si="35"/>
        <v>100-125%</v>
      </c>
      <c r="O197" s="6">
        <f>MIN(H197,I197)*INDEX('2018_commission_structure-Start'!$A$21:$I$24,MATCH($E197,'2018_commission_structure-Start'!$A$21:$A$24,0),MATCH(O$1,'2018_commission_structure-Start'!$A$21:$I$21,0))</f>
        <v>78000</v>
      </c>
      <c r="P197" s="2">
        <f>IF(H197&gt;I197,MIN(H197-I197,J197-I197)*INDEX('2018_commission_structure-Start'!$A$21:$I$24,MATCH($E197,'2018_commission_structure-Start'!$A$21:$A$24,0), MATCH(P$1,'2018_commission_structure-Start'!$A$21:$I$21,0)),0)</f>
        <v>17732.870000000003</v>
      </c>
      <c r="Q197" s="2">
        <f>IF($H197&gt;J197,MIN($H197-J197,K197-J197)*INDEX('2018_commission_structure-Start'!$A$21:$I$24,MATCH($E197,'2018_commission_structure-Start'!$A$21:$A$24,0), MATCH(Q$1,'2018_commission_structure-Start'!$A$21:$I$21,0)),0)</f>
        <v>0</v>
      </c>
      <c r="R197" s="2">
        <f>IF($H197&gt;K197,MIN($H197-K197,L197-K197)*INDEX('2018_commission_structure-Start'!$A$21:$I$24,MATCH($E197,'2018_commission_structure-Start'!$A$21:$A$24,0), MATCH(R$1,'2018_commission_structure-Start'!$A$21:$I$21,0)),0)</f>
        <v>0</v>
      </c>
      <c r="S197" s="2">
        <f>IF(H197&gt;L197,(H197-L197)*INDEX('2018_commission_structure-Start'!$A$21:$I$24,MATCH($E197,'2018_commission_structure-Start'!$A$21:$A$24,0),MATCH(S$1,'2018_commission_structure-Start'!$A$21:$I$21,0)),0)</f>
        <v>0</v>
      </c>
      <c r="T197" s="6">
        <f t="shared" si="36"/>
        <v>95732.87</v>
      </c>
      <c r="U197" s="6">
        <f t="shared" si="37"/>
        <v>173205.87</v>
      </c>
      <c r="V197" s="6">
        <f>MIN(H197,I197)*INDEX('2018_commission_structure-Start'!$A$15:$J$18,MATCH($E197,'2018_commission_structure-Start'!$A$15:$A$18,0),MATCH(V$1,'2018_commission_structure-Start'!$A$15:$J$15,0))</f>
        <v>90000</v>
      </c>
      <c r="W197" s="2">
        <f>IF($H197&gt;I197,MIN($H197-I197,J197-I197)*INDEX('2018_commission_structure-Start'!$A$15:$J$18,MATCH($E197,'2018_commission_structure-Start'!$A$15:$A$18,0),MATCH(W$1,'2018_commission_structure-Start'!$A$15:$J$15,0)),0)</f>
        <v>18775.98</v>
      </c>
      <c r="X197" s="2">
        <f>IF($H197&gt;J197,MIN($H197-J197,K197-J197)*INDEX('2018_commission_structure-Start'!$A$15:$J$18,MATCH($E197,'2018_commission_structure-Start'!$A$15:$A$18,0),MATCH(X$1,'2018_commission_structure-Start'!$A$15:$J$15,0)),0)</f>
        <v>0</v>
      </c>
      <c r="Y197" s="2">
        <f>IF($H197&gt;K197,MIN($H197-K197,L197-K197)*INDEX('2018_commission_structure-Start'!$A$15:$J$18,MATCH($E197,'2018_commission_structure-Start'!$A$15:$A$18,0),MATCH(Y$1,'2018_commission_structure-Start'!$A$15:$J$15,0)),0)</f>
        <v>0</v>
      </c>
      <c r="Z197" s="2">
        <f>IF(H197&gt;L197,(H197-L197)*INDEX('2018_commission_structure-Start'!$A$21:$I$24,MATCH($E197,'2018_commission_structure-Start'!$A$21:$A$24,0),MATCH(Z$1,'2018_commission_structure-Start'!$A$21:$I$21,0)),0)</f>
        <v>0</v>
      </c>
      <c r="AA197" s="6">
        <f t="shared" si="38"/>
        <v>108775.98</v>
      </c>
      <c r="AB197" s="6">
        <f t="shared" si="39"/>
        <v>186248.97999999998</v>
      </c>
    </row>
    <row r="198" spans="1:28" x14ac:dyDescent="0.3">
      <c r="A198" t="str">
        <f t="shared" si="30"/>
        <v>Glenn Gillespie</v>
      </c>
      <c r="B198">
        <v>2670196322</v>
      </c>
      <c r="C198" t="s">
        <v>292</v>
      </c>
      <c r="D198" t="s">
        <v>397</v>
      </c>
      <c r="E198" t="s">
        <v>7</v>
      </c>
      <c r="F198">
        <v>50840</v>
      </c>
      <c r="G198">
        <f>COUNTIF(deals_closed!D:D,B198)</f>
        <v>24</v>
      </c>
      <c r="H198" s="2">
        <f>SUMIF(deals_closed!D:D,B198,deals_closed!C:C)</f>
        <v>895817</v>
      </c>
      <c r="I198" s="2">
        <f>VLOOKUP(E198,'2018_commission_structure-Start'!$A$22:$I$24,9,FALSE)</f>
        <v>500000</v>
      </c>
      <c r="J198" s="2">
        <f t="shared" si="31"/>
        <v>625000</v>
      </c>
      <c r="K198" s="2">
        <f t="shared" si="32"/>
        <v>750000</v>
      </c>
      <c r="L198" s="2">
        <f t="shared" si="33"/>
        <v>1000000</v>
      </c>
      <c r="M198" s="12">
        <f t="shared" si="34"/>
        <v>1.7916339999999999</v>
      </c>
      <c r="N198" t="str">
        <f t="shared" si="35"/>
        <v>150-200%</v>
      </c>
      <c r="O198" s="6">
        <f>MIN(H198,I198)*INDEX('2018_commission_structure-Start'!$A$21:$I$24,MATCH($E198,'2018_commission_structure-Start'!$A$21:$A$24,0),MATCH(O$1,'2018_commission_structure-Start'!$A$21:$I$21,0))</f>
        <v>50000</v>
      </c>
      <c r="P198" s="2">
        <f>IF(H198&gt;I198,MIN(H198-I198,J198-I198)*INDEX('2018_commission_structure-Start'!$A$21:$I$24,MATCH($E198,'2018_commission_structure-Start'!$A$21:$A$24,0), MATCH(P$1,'2018_commission_structure-Start'!$A$21:$I$21,0)),0)</f>
        <v>18750</v>
      </c>
      <c r="Q198" s="2">
        <f>IF($H198&gt;J198,MIN($H198-J198,K198-J198)*INDEX('2018_commission_structure-Start'!$A$21:$I$24,MATCH($E198,'2018_commission_structure-Start'!$A$21:$A$24,0), MATCH(Q$1,'2018_commission_structure-Start'!$A$21:$I$21,0)),0)</f>
        <v>22500</v>
      </c>
      <c r="R198" s="2">
        <f>IF($H198&gt;K198,MIN($H198-K198,L198-K198)*INDEX('2018_commission_structure-Start'!$A$21:$I$24,MATCH($E198,'2018_commission_structure-Start'!$A$21:$A$24,0), MATCH(R$1,'2018_commission_structure-Start'!$A$21:$I$21,0)),0)</f>
        <v>32079.74</v>
      </c>
      <c r="S198" s="2">
        <f>IF(H198&gt;L198,(H198-L198)*INDEX('2018_commission_structure-Start'!$A$21:$I$24,MATCH($E198,'2018_commission_structure-Start'!$A$21:$A$24,0),MATCH(S$1,'2018_commission_structure-Start'!$A$21:$I$21,0)),0)</f>
        <v>0</v>
      </c>
      <c r="T198" s="6">
        <f t="shared" si="36"/>
        <v>123329.74</v>
      </c>
      <c r="U198" s="6">
        <f t="shared" si="37"/>
        <v>174169.74</v>
      </c>
      <c r="V198" s="6">
        <f>MIN(H198,I198)*INDEX('2018_commission_structure-Start'!$A$15:$J$18,MATCH($E198,'2018_commission_structure-Start'!$A$15:$A$18,0),MATCH(V$1,'2018_commission_structure-Start'!$A$15:$J$15,0))</f>
        <v>60000</v>
      </c>
      <c r="W198" s="2">
        <f>IF($H198&gt;I198,MIN($H198-I198,J198-I198)*INDEX('2018_commission_structure-Start'!$A$15:$J$18,MATCH($E198,'2018_commission_structure-Start'!$A$15:$A$18,0),MATCH(W$1,'2018_commission_structure-Start'!$A$15:$J$15,0)),0)</f>
        <v>21250</v>
      </c>
      <c r="X198" s="2">
        <f>IF($H198&gt;J198,MIN($H198-J198,K198-J198)*INDEX('2018_commission_structure-Start'!$A$15:$J$18,MATCH($E198,'2018_commission_structure-Start'!$A$15:$A$18,0),MATCH(X$1,'2018_commission_structure-Start'!$A$15:$J$15,0)),0)</f>
        <v>25000</v>
      </c>
      <c r="Y198" s="2">
        <f>IF($H198&gt;K198,MIN($H198-K198,L198-K198)*INDEX('2018_commission_structure-Start'!$A$15:$J$18,MATCH($E198,'2018_commission_structure-Start'!$A$15:$A$18,0),MATCH(Y$1,'2018_commission_structure-Start'!$A$15:$J$15,0)),0)</f>
        <v>32079.74</v>
      </c>
      <c r="Z198" s="2">
        <f>IF(H198&gt;L198,(H198-L198)*INDEX('2018_commission_structure-Start'!$A$21:$I$24,MATCH($E198,'2018_commission_structure-Start'!$A$21:$A$24,0),MATCH(Z$1,'2018_commission_structure-Start'!$A$21:$I$21,0)),0)</f>
        <v>0</v>
      </c>
      <c r="AA198" s="6">
        <f t="shared" si="38"/>
        <v>138329.74</v>
      </c>
      <c r="AB198" s="6">
        <f t="shared" si="39"/>
        <v>189169.74</v>
      </c>
    </row>
    <row r="199" spans="1:28" x14ac:dyDescent="0.3">
      <c r="A199" t="str">
        <f t="shared" si="30"/>
        <v>Gris Dewsnap</v>
      </c>
      <c r="B199">
        <v>2297168497</v>
      </c>
      <c r="C199" t="s">
        <v>398</v>
      </c>
      <c r="D199" t="s">
        <v>399</v>
      </c>
      <c r="E199" t="s">
        <v>7</v>
      </c>
      <c r="F199">
        <v>52584</v>
      </c>
      <c r="G199">
        <f>COUNTIF(deals_closed!D:D,B199)</f>
        <v>17</v>
      </c>
      <c r="H199" s="2">
        <f>SUMIF(deals_closed!D:D,B199,deals_closed!C:C)</f>
        <v>596801</v>
      </c>
      <c r="I199" s="2">
        <f>VLOOKUP(E199,'2018_commission_structure-Start'!$A$22:$I$24,9,FALSE)</f>
        <v>500000</v>
      </c>
      <c r="J199" s="2">
        <f t="shared" si="31"/>
        <v>625000</v>
      </c>
      <c r="K199" s="2">
        <f t="shared" si="32"/>
        <v>750000</v>
      </c>
      <c r="L199" s="2">
        <f t="shared" si="33"/>
        <v>1000000</v>
      </c>
      <c r="M199" s="12">
        <f t="shared" si="34"/>
        <v>1.1936020000000001</v>
      </c>
      <c r="N199" t="str">
        <f t="shared" si="35"/>
        <v>100-125%</v>
      </c>
      <c r="O199" s="6">
        <f>MIN(H199,I199)*INDEX('2018_commission_structure-Start'!$A$21:$I$24,MATCH($E199,'2018_commission_structure-Start'!$A$21:$A$24,0),MATCH(O$1,'2018_commission_structure-Start'!$A$21:$I$21,0))</f>
        <v>50000</v>
      </c>
      <c r="P199" s="2">
        <f>IF(H199&gt;I199,MIN(H199-I199,J199-I199)*INDEX('2018_commission_structure-Start'!$A$21:$I$24,MATCH($E199,'2018_commission_structure-Start'!$A$21:$A$24,0), MATCH(P$1,'2018_commission_structure-Start'!$A$21:$I$21,0)),0)</f>
        <v>14520.15</v>
      </c>
      <c r="Q199" s="2">
        <f>IF($H199&gt;J199,MIN($H199-J199,K199-J199)*INDEX('2018_commission_structure-Start'!$A$21:$I$24,MATCH($E199,'2018_commission_structure-Start'!$A$21:$A$24,0), MATCH(Q$1,'2018_commission_structure-Start'!$A$21:$I$21,0)),0)</f>
        <v>0</v>
      </c>
      <c r="R199" s="2">
        <f>IF($H199&gt;K199,MIN($H199-K199,L199-K199)*INDEX('2018_commission_structure-Start'!$A$21:$I$24,MATCH($E199,'2018_commission_structure-Start'!$A$21:$A$24,0), MATCH(R$1,'2018_commission_structure-Start'!$A$21:$I$21,0)),0)</f>
        <v>0</v>
      </c>
      <c r="S199" s="2">
        <f>IF(H199&gt;L199,(H199-L199)*INDEX('2018_commission_structure-Start'!$A$21:$I$24,MATCH($E199,'2018_commission_structure-Start'!$A$21:$A$24,0),MATCH(S$1,'2018_commission_structure-Start'!$A$21:$I$21,0)),0)</f>
        <v>0</v>
      </c>
      <c r="T199" s="6">
        <f t="shared" si="36"/>
        <v>64520.15</v>
      </c>
      <c r="U199" s="6">
        <f t="shared" si="37"/>
        <v>117104.15</v>
      </c>
      <c r="V199" s="6">
        <f>MIN(H199,I199)*INDEX('2018_commission_structure-Start'!$A$15:$J$18,MATCH($E199,'2018_commission_structure-Start'!$A$15:$A$18,0),MATCH(V$1,'2018_commission_structure-Start'!$A$15:$J$15,0))</f>
        <v>60000</v>
      </c>
      <c r="W199" s="2">
        <f>IF($H199&gt;I199,MIN($H199-I199,J199-I199)*INDEX('2018_commission_structure-Start'!$A$15:$J$18,MATCH($E199,'2018_commission_structure-Start'!$A$15:$A$18,0),MATCH(W$1,'2018_commission_structure-Start'!$A$15:$J$15,0)),0)</f>
        <v>16456.170000000002</v>
      </c>
      <c r="X199" s="2">
        <f>IF($H199&gt;J199,MIN($H199-J199,K199-J199)*INDEX('2018_commission_structure-Start'!$A$15:$J$18,MATCH($E199,'2018_commission_structure-Start'!$A$15:$A$18,0),MATCH(X$1,'2018_commission_structure-Start'!$A$15:$J$15,0)),0)</f>
        <v>0</v>
      </c>
      <c r="Y199" s="2">
        <f>IF($H199&gt;K199,MIN($H199-K199,L199-K199)*INDEX('2018_commission_structure-Start'!$A$15:$J$18,MATCH($E199,'2018_commission_structure-Start'!$A$15:$A$18,0),MATCH(Y$1,'2018_commission_structure-Start'!$A$15:$J$15,0)),0)</f>
        <v>0</v>
      </c>
      <c r="Z199" s="2">
        <f>IF(H199&gt;L199,(H199-L199)*INDEX('2018_commission_structure-Start'!$A$21:$I$24,MATCH($E199,'2018_commission_structure-Start'!$A$21:$A$24,0),MATCH(Z$1,'2018_commission_structure-Start'!$A$21:$I$21,0)),0)</f>
        <v>0</v>
      </c>
      <c r="AA199" s="6">
        <f t="shared" si="38"/>
        <v>76456.17</v>
      </c>
      <c r="AB199" s="6">
        <f t="shared" si="39"/>
        <v>129040.17</v>
      </c>
    </row>
    <row r="200" spans="1:28" x14ac:dyDescent="0.3">
      <c r="A200" t="str">
        <f t="shared" si="30"/>
        <v>Izak Newbigging</v>
      </c>
      <c r="B200">
        <v>2012142672</v>
      </c>
      <c r="C200" t="s">
        <v>400</v>
      </c>
      <c r="D200" t="s">
        <v>401</v>
      </c>
      <c r="E200" t="s">
        <v>29</v>
      </c>
      <c r="F200">
        <v>55915</v>
      </c>
      <c r="G200">
        <f>COUNTIF(deals_closed!D:D,B200)</f>
        <v>23</v>
      </c>
      <c r="H200" s="2">
        <f>SUMIF(deals_closed!D:D,B200,deals_closed!C:C)</f>
        <v>868613</v>
      </c>
      <c r="I200" s="2">
        <f>VLOOKUP(E200,'2018_commission_structure-Start'!$A$22:$I$24,9,FALSE)</f>
        <v>600000</v>
      </c>
      <c r="J200" s="2">
        <f t="shared" si="31"/>
        <v>750000</v>
      </c>
      <c r="K200" s="2">
        <f t="shared" si="32"/>
        <v>900000</v>
      </c>
      <c r="L200" s="2">
        <f t="shared" si="33"/>
        <v>1200000</v>
      </c>
      <c r="M200" s="12">
        <f t="shared" si="34"/>
        <v>1.4476883333333332</v>
      </c>
      <c r="N200" t="str">
        <f t="shared" si="35"/>
        <v>125-150%</v>
      </c>
      <c r="O200" s="6">
        <f>MIN(H200,I200)*INDEX('2018_commission_structure-Start'!$A$21:$I$24,MATCH($E200,'2018_commission_structure-Start'!$A$21:$A$24,0),MATCH(O$1,'2018_commission_structure-Start'!$A$21:$I$21,0))</f>
        <v>78000</v>
      </c>
      <c r="P200" s="2">
        <f>IF(H200&gt;I200,MIN(H200-I200,J200-I200)*INDEX('2018_commission_structure-Start'!$A$21:$I$24,MATCH($E200,'2018_commission_structure-Start'!$A$21:$A$24,0), MATCH(P$1,'2018_commission_structure-Start'!$A$21:$I$21,0)),0)</f>
        <v>25500.000000000004</v>
      </c>
      <c r="Q200" s="2">
        <f>IF($H200&gt;J200,MIN($H200-J200,K200-J200)*INDEX('2018_commission_structure-Start'!$A$21:$I$24,MATCH($E200,'2018_commission_structure-Start'!$A$21:$A$24,0), MATCH(Q$1,'2018_commission_structure-Start'!$A$21:$I$21,0)),0)</f>
        <v>24908.73</v>
      </c>
      <c r="R200" s="2">
        <f>IF($H200&gt;K200,MIN($H200-K200,L200-K200)*INDEX('2018_commission_structure-Start'!$A$21:$I$24,MATCH($E200,'2018_commission_structure-Start'!$A$21:$A$24,0), MATCH(R$1,'2018_commission_structure-Start'!$A$21:$I$21,0)),0)</f>
        <v>0</v>
      </c>
      <c r="S200" s="2">
        <f>IF(H200&gt;L200,(H200-L200)*INDEX('2018_commission_structure-Start'!$A$21:$I$24,MATCH($E200,'2018_commission_structure-Start'!$A$21:$A$24,0),MATCH(S$1,'2018_commission_structure-Start'!$A$21:$I$21,0)),0)</f>
        <v>0</v>
      </c>
      <c r="T200" s="6">
        <f t="shared" si="36"/>
        <v>128408.73</v>
      </c>
      <c r="U200" s="6">
        <f t="shared" si="37"/>
        <v>184323.72999999998</v>
      </c>
      <c r="V200" s="6">
        <f>MIN(H200,I200)*INDEX('2018_commission_structure-Start'!$A$15:$J$18,MATCH($E200,'2018_commission_structure-Start'!$A$15:$A$18,0),MATCH(V$1,'2018_commission_structure-Start'!$A$15:$J$15,0))</f>
        <v>90000</v>
      </c>
      <c r="W200" s="2">
        <f>IF($H200&gt;I200,MIN($H200-I200,J200-I200)*INDEX('2018_commission_structure-Start'!$A$15:$J$18,MATCH($E200,'2018_commission_structure-Start'!$A$15:$A$18,0),MATCH(W$1,'2018_commission_structure-Start'!$A$15:$J$15,0)),0)</f>
        <v>27000</v>
      </c>
      <c r="X200" s="2">
        <f>IF($H200&gt;J200,MIN($H200-J200,K200-J200)*INDEX('2018_commission_structure-Start'!$A$15:$J$18,MATCH($E200,'2018_commission_structure-Start'!$A$15:$A$18,0),MATCH(X$1,'2018_commission_structure-Start'!$A$15:$J$15,0)),0)</f>
        <v>29653.25</v>
      </c>
      <c r="Y200" s="2">
        <f>IF($H200&gt;K200,MIN($H200-K200,L200-K200)*INDEX('2018_commission_structure-Start'!$A$15:$J$18,MATCH($E200,'2018_commission_structure-Start'!$A$15:$A$18,0),MATCH(Y$1,'2018_commission_structure-Start'!$A$15:$J$15,0)),0)</f>
        <v>0</v>
      </c>
      <c r="Z200" s="2">
        <f>IF(H200&gt;L200,(H200-L200)*INDEX('2018_commission_structure-Start'!$A$21:$I$24,MATCH($E200,'2018_commission_structure-Start'!$A$21:$A$24,0),MATCH(Z$1,'2018_commission_structure-Start'!$A$21:$I$21,0)),0)</f>
        <v>0</v>
      </c>
      <c r="AA200" s="6">
        <f t="shared" si="38"/>
        <v>146653.25</v>
      </c>
      <c r="AB200" s="6">
        <f t="shared" si="39"/>
        <v>202568.25</v>
      </c>
    </row>
    <row r="201" spans="1:28" x14ac:dyDescent="0.3">
      <c r="A201" t="str">
        <f t="shared" si="30"/>
        <v>Elsey Sanchez</v>
      </c>
      <c r="B201">
        <v>6410530811</v>
      </c>
      <c r="C201" t="s">
        <v>402</v>
      </c>
      <c r="D201" t="s">
        <v>403</v>
      </c>
      <c r="E201" t="s">
        <v>7</v>
      </c>
      <c r="F201">
        <v>37671</v>
      </c>
      <c r="G201">
        <f>COUNTIF(deals_closed!D:D,B201)</f>
        <v>22</v>
      </c>
      <c r="H201" s="2">
        <f>SUMIF(deals_closed!D:D,B201,deals_closed!C:C)</f>
        <v>810883</v>
      </c>
      <c r="I201" s="2">
        <f>VLOOKUP(E201,'2018_commission_structure-Start'!$A$22:$I$24,9,FALSE)</f>
        <v>500000</v>
      </c>
      <c r="J201" s="2">
        <f t="shared" si="31"/>
        <v>625000</v>
      </c>
      <c r="K201" s="2">
        <f t="shared" si="32"/>
        <v>750000</v>
      </c>
      <c r="L201" s="2">
        <f t="shared" si="33"/>
        <v>1000000</v>
      </c>
      <c r="M201" s="12">
        <f t="shared" si="34"/>
        <v>1.621766</v>
      </c>
      <c r="N201" t="str">
        <f t="shared" si="35"/>
        <v>150-200%</v>
      </c>
      <c r="O201" s="6">
        <f>MIN(H201,I201)*INDEX('2018_commission_structure-Start'!$A$21:$I$24,MATCH($E201,'2018_commission_structure-Start'!$A$21:$A$24,0),MATCH(O$1,'2018_commission_structure-Start'!$A$21:$I$21,0))</f>
        <v>50000</v>
      </c>
      <c r="P201" s="2">
        <f>IF(H201&gt;I201,MIN(H201-I201,J201-I201)*INDEX('2018_commission_structure-Start'!$A$21:$I$24,MATCH($E201,'2018_commission_structure-Start'!$A$21:$A$24,0), MATCH(P$1,'2018_commission_structure-Start'!$A$21:$I$21,0)),0)</f>
        <v>18750</v>
      </c>
      <c r="Q201" s="2">
        <f>IF($H201&gt;J201,MIN($H201-J201,K201-J201)*INDEX('2018_commission_structure-Start'!$A$21:$I$24,MATCH($E201,'2018_commission_structure-Start'!$A$21:$A$24,0), MATCH(Q$1,'2018_commission_structure-Start'!$A$21:$I$21,0)),0)</f>
        <v>22500</v>
      </c>
      <c r="R201" s="2">
        <f>IF($H201&gt;K201,MIN($H201-K201,L201-K201)*INDEX('2018_commission_structure-Start'!$A$21:$I$24,MATCH($E201,'2018_commission_structure-Start'!$A$21:$A$24,0), MATCH(R$1,'2018_commission_structure-Start'!$A$21:$I$21,0)),0)</f>
        <v>13394.26</v>
      </c>
      <c r="S201" s="2">
        <f>IF(H201&gt;L201,(H201-L201)*INDEX('2018_commission_structure-Start'!$A$21:$I$24,MATCH($E201,'2018_commission_structure-Start'!$A$21:$A$24,0),MATCH(S$1,'2018_commission_structure-Start'!$A$21:$I$21,0)),0)</f>
        <v>0</v>
      </c>
      <c r="T201" s="6">
        <f t="shared" si="36"/>
        <v>104644.26</v>
      </c>
      <c r="U201" s="6">
        <f t="shared" si="37"/>
        <v>142315.26</v>
      </c>
      <c r="V201" s="6">
        <f>MIN(H201,I201)*INDEX('2018_commission_structure-Start'!$A$15:$J$18,MATCH($E201,'2018_commission_structure-Start'!$A$15:$A$18,0),MATCH(V$1,'2018_commission_structure-Start'!$A$15:$J$15,0))</f>
        <v>60000</v>
      </c>
      <c r="W201" s="2">
        <f>IF($H201&gt;I201,MIN($H201-I201,J201-I201)*INDEX('2018_commission_structure-Start'!$A$15:$J$18,MATCH($E201,'2018_commission_structure-Start'!$A$15:$A$18,0),MATCH(W$1,'2018_commission_structure-Start'!$A$15:$J$15,0)),0)</f>
        <v>21250</v>
      </c>
      <c r="X201" s="2">
        <f>IF($H201&gt;J201,MIN($H201-J201,K201-J201)*INDEX('2018_commission_structure-Start'!$A$15:$J$18,MATCH($E201,'2018_commission_structure-Start'!$A$15:$A$18,0),MATCH(X$1,'2018_commission_structure-Start'!$A$15:$J$15,0)),0)</f>
        <v>25000</v>
      </c>
      <c r="Y201" s="2">
        <f>IF($H201&gt;K201,MIN($H201-K201,L201-K201)*INDEX('2018_commission_structure-Start'!$A$15:$J$18,MATCH($E201,'2018_commission_structure-Start'!$A$15:$A$18,0),MATCH(Y$1,'2018_commission_structure-Start'!$A$15:$J$15,0)),0)</f>
        <v>13394.26</v>
      </c>
      <c r="Z201" s="2">
        <f>IF(H201&gt;L201,(H201-L201)*INDEX('2018_commission_structure-Start'!$A$21:$I$24,MATCH($E201,'2018_commission_structure-Start'!$A$21:$A$24,0),MATCH(Z$1,'2018_commission_structure-Start'!$A$21:$I$21,0)),0)</f>
        <v>0</v>
      </c>
      <c r="AA201" s="6">
        <f t="shared" si="38"/>
        <v>119644.26</v>
      </c>
      <c r="AB201" s="6">
        <f t="shared" si="39"/>
        <v>157315.26</v>
      </c>
    </row>
    <row r="202" spans="1:28" x14ac:dyDescent="0.3">
      <c r="A202" t="str">
        <f t="shared" si="30"/>
        <v>Rafaela Neagle</v>
      </c>
      <c r="B202">
        <v>6183510505</v>
      </c>
      <c r="C202" t="s">
        <v>404</v>
      </c>
      <c r="D202" t="s">
        <v>405</v>
      </c>
      <c r="E202" t="s">
        <v>10</v>
      </c>
      <c r="F202">
        <v>97468</v>
      </c>
      <c r="G202">
        <f>COUNTIF(deals_closed!D:D,B202)</f>
        <v>32</v>
      </c>
      <c r="H202" s="2">
        <f>SUMIF(deals_closed!D:D,B202,deals_closed!C:C)</f>
        <v>1116037</v>
      </c>
      <c r="I202" s="2">
        <f>VLOOKUP(E202,'2018_commission_structure-Start'!$A$22:$I$24,9,FALSE)</f>
        <v>750000</v>
      </c>
      <c r="J202" s="2">
        <f t="shared" si="31"/>
        <v>937500</v>
      </c>
      <c r="K202" s="2">
        <f t="shared" si="32"/>
        <v>1125000</v>
      </c>
      <c r="L202" s="2">
        <f t="shared" si="33"/>
        <v>1500000</v>
      </c>
      <c r="M202" s="12">
        <f t="shared" si="34"/>
        <v>1.4880493333333333</v>
      </c>
      <c r="N202" t="str">
        <f t="shared" si="35"/>
        <v>125-150%</v>
      </c>
      <c r="O202" s="6">
        <f>MIN(H202,I202)*INDEX('2018_commission_structure-Start'!$A$21:$I$24,MATCH($E202,'2018_commission_structure-Start'!$A$21:$A$24,0),MATCH(O$1,'2018_commission_structure-Start'!$A$21:$I$21,0))</f>
        <v>112500</v>
      </c>
      <c r="P202" s="2">
        <f>IF(H202&gt;I202,MIN(H202-I202,J202-I202)*INDEX('2018_commission_structure-Start'!$A$21:$I$24,MATCH($E202,'2018_commission_structure-Start'!$A$21:$A$24,0), MATCH(P$1,'2018_commission_structure-Start'!$A$21:$I$21,0)),0)</f>
        <v>35625</v>
      </c>
      <c r="Q202" s="2">
        <f>IF($H202&gt;J202,MIN($H202-J202,K202-J202)*INDEX('2018_commission_structure-Start'!$A$21:$I$24,MATCH($E202,'2018_commission_structure-Start'!$A$21:$A$24,0), MATCH(Q$1,'2018_commission_structure-Start'!$A$21:$I$21,0)),0)</f>
        <v>41063.51</v>
      </c>
      <c r="R202" s="2">
        <f>IF($H202&gt;K202,MIN($H202-K202,L202-K202)*INDEX('2018_commission_structure-Start'!$A$21:$I$24,MATCH($E202,'2018_commission_structure-Start'!$A$21:$A$24,0), MATCH(R$1,'2018_commission_structure-Start'!$A$21:$I$21,0)),0)</f>
        <v>0</v>
      </c>
      <c r="S202" s="2">
        <f>IF(H202&gt;L202,(H202-L202)*INDEX('2018_commission_structure-Start'!$A$21:$I$24,MATCH($E202,'2018_commission_structure-Start'!$A$21:$A$24,0),MATCH(S$1,'2018_commission_structure-Start'!$A$21:$I$21,0)),0)</f>
        <v>0</v>
      </c>
      <c r="T202" s="6">
        <f t="shared" si="36"/>
        <v>189188.51</v>
      </c>
      <c r="U202" s="6">
        <f t="shared" si="37"/>
        <v>286656.51</v>
      </c>
      <c r="V202" s="6">
        <f>MIN(H202,I202)*INDEX('2018_commission_structure-Start'!$A$15:$J$18,MATCH($E202,'2018_commission_structure-Start'!$A$15:$A$18,0),MATCH(V$1,'2018_commission_structure-Start'!$A$15:$J$15,0))</f>
        <v>112500</v>
      </c>
      <c r="W202" s="2">
        <f>IF($H202&gt;I202,MIN($H202-I202,J202-I202)*INDEX('2018_commission_structure-Start'!$A$15:$J$18,MATCH($E202,'2018_commission_structure-Start'!$A$15:$A$18,0),MATCH(W$1,'2018_commission_structure-Start'!$A$15:$J$15,0)),0)</f>
        <v>41250</v>
      </c>
      <c r="X202" s="2">
        <f>IF($H202&gt;J202,MIN($H202-J202,K202-J202)*INDEX('2018_commission_structure-Start'!$A$15:$J$18,MATCH($E202,'2018_commission_structure-Start'!$A$15:$A$18,0),MATCH(X$1,'2018_commission_structure-Start'!$A$15:$J$15,0)),0)</f>
        <v>44634.25</v>
      </c>
      <c r="Y202" s="2">
        <f>IF($H202&gt;K202,MIN($H202-K202,L202-K202)*INDEX('2018_commission_structure-Start'!$A$15:$J$18,MATCH($E202,'2018_commission_structure-Start'!$A$15:$A$18,0),MATCH(Y$1,'2018_commission_structure-Start'!$A$15:$J$15,0)),0)</f>
        <v>0</v>
      </c>
      <c r="Z202" s="2">
        <f>IF(H202&gt;L202,(H202-L202)*INDEX('2018_commission_structure-Start'!$A$21:$I$24,MATCH($E202,'2018_commission_structure-Start'!$A$21:$A$24,0),MATCH(Z$1,'2018_commission_structure-Start'!$A$21:$I$21,0)),0)</f>
        <v>0</v>
      </c>
      <c r="AA202" s="6">
        <f t="shared" si="38"/>
        <v>198384.25</v>
      </c>
      <c r="AB202" s="6">
        <f t="shared" si="39"/>
        <v>295852.25</v>
      </c>
    </row>
    <row r="203" spans="1:28" x14ac:dyDescent="0.3">
      <c r="A203" t="str">
        <f t="shared" si="30"/>
        <v>Orel Henrie</v>
      </c>
      <c r="B203">
        <v>7707009371</v>
      </c>
      <c r="C203" t="s">
        <v>406</v>
      </c>
      <c r="D203" t="s">
        <v>407</v>
      </c>
      <c r="E203" t="s">
        <v>10</v>
      </c>
      <c r="F203">
        <v>119934</v>
      </c>
      <c r="G203">
        <f>COUNTIF(deals_closed!D:D,B203)</f>
        <v>16</v>
      </c>
      <c r="H203" s="2">
        <f>SUMIF(deals_closed!D:D,B203,deals_closed!C:C)</f>
        <v>511004</v>
      </c>
      <c r="I203" s="2">
        <f>VLOOKUP(E203,'2018_commission_structure-Start'!$A$22:$I$24,9,FALSE)</f>
        <v>750000</v>
      </c>
      <c r="J203" s="2">
        <f t="shared" si="31"/>
        <v>937500</v>
      </c>
      <c r="K203" s="2">
        <f t="shared" si="32"/>
        <v>1125000</v>
      </c>
      <c r="L203" s="2">
        <f t="shared" si="33"/>
        <v>1500000</v>
      </c>
      <c r="M203" s="12">
        <f t="shared" si="34"/>
        <v>0.68133866666666665</v>
      </c>
      <c r="N203" t="str">
        <f t="shared" si="35"/>
        <v>0-100%</v>
      </c>
      <c r="O203" s="6">
        <f>MIN(H203,I203)*INDEX('2018_commission_structure-Start'!$A$21:$I$24,MATCH($E203,'2018_commission_structure-Start'!$A$21:$A$24,0),MATCH(O$1,'2018_commission_structure-Start'!$A$21:$I$21,0))</f>
        <v>76650.599999999991</v>
      </c>
      <c r="P203" s="2">
        <f>IF(H203&gt;I203,MIN(H203-I203,J203-I203)*INDEX('2018_commission_structure-Start'!$A$21:$I$24,MATCH($E203,'2018_commission_structure-Start'!$A$21:$A$24,0), MATCH(P$1,'2018_commission_structure-Start'!$A$21:$I$21,0)),0)</f>
        <v>0</v>
      </c>
      <c r="Q203" s="2">
        <f>IF($H203&gt;J203,MIN($H203-J203,K203-J203)*INDEX('2018_commission_structure-Start'!$A$21:$I$24,MATCH($E203,'2018_commission_structure-Start'!$A$21:$A$24,0), MATCH(Q$1,'2018_commission_structure-Start'!$A$21:$I$21,0)),0)</f>
        <v>0</v>
      </c>
      <c r="R203" s="2">
        <f>IF($H203&gt;K203,MIN($H203-K203,L203-K203)*INDEX('2018_commission_structure-Start'!$A$21:$I$24,MATCH($E203,'2018_commission_structure-Start'!$A$21:$A$24,0), MATCH(R$1,'2018_commission_structure-Start'!$A$21:$I$21,0)),0)</f>
        <v>0</v>
      </c>
      <c r="S203" s="2">
        <f>IF(H203&gt;L203,(H203-L203)*INDEX('2018_commission_structure-Start'!$A$21:$I$24,MATCH($E203,'2018_commission_structure-Start'!$A$21:$A$24,0),MATCH(S$1,'2018_commission_structure-Start'!$A$21:$I$21,0)),0)</f>
        <v>0</v>
      </c>
      <c r="T203" s="6">
        <f t="shared" si="36"/>
        <v>76650.599999999991</v>
      </c>
      <c r="U203" s="6">
        <f t="shared" si="37"/>
        <v>196584.59999999998</v>
      </c>
      <c r="V203" s="6">
        <f>MIN(H203,I203)*INDEX('2018_commission_structure-Start'!$A$15:$J$18,MATCH($E203,'2018_commission_structure-Start'!$A$15:$A$18,0),MATCH(V$1,'2018_commission_structure-Start'!$A$15:$J$15,0))</f>
        <v>76650.599999999991</v>
      </c>
      <c r="W203" s="2">
        <f>IF($H203&gt;I203,MIN($H203-I203,J203-I203)*INDEX('2018_commission_structure-Start'!$A$15:$J$18,MATCH($E203,'2018_commission_structure-Start'!$A$15:$A$18,0),MATCH(W$1,'2018_commission_structure-Start'!$A$15:$J$15,0)),0)</f>
        <v>0</v>
      </c>
      <c r="X203" s="2">
        <f>IF($H203&gt;J203,MIN($H203-J203,K203-J203)*INDEX('2018_commission_structure-Start'!$A$15:$J$18,MATCH($E203,'2018_commission_structure-Start'!$A$15:$A$18,0),MATCH(X$1,'2018_commission_structure-Start'!$A$15:$J$15,0)),0)</f>
        <v>0</v>
      </c>
      <c r="Y203" s="2">
        <f>IF($H203&gt;K203,MIN($H203-K203,L203-K203)*INDEX('2018_commission_structure-Start'!$A$15:$J$18,MATCH($E203,'2018_commission_structure-Start'!$A$15:$A$18,0),MATCH(Y$1,'2018_commission_structure-Start'!$A$15:$J$15,0)),0)</f>
        <v>0</v>
      </c>
      <c r="Z203" s="2">
        <f>IF(H203&gt;L203,(H203-L203)*INDEX('2018_commission_structure-Start'!$A$21:$I$24,MATCH($E203,'2018_commission_structure-Start'!$A$21:$A$24,0),MATCH(Z$1,'2018_commission_structure-Start'!$A$21:$I$21,0)),0)</f>
        <v>0</v>
      </c>
      <c r="AA203" s="6">
        <f t="shared" si="38"/>
        <v>76650.599999999991</v>
      </c>
      <c r="AB203" s="6">
        <f t="shared" si="39"/>
        <v>196584.59999999998</v>
      </c>
    </row>
    <row r="204" spans="1:28" x14ac:dyDescent="0.3">
      <c r="A204" t="str">
        <f t="shared" si="30"/>
        <v>Farand Okie</v>
      </c>
      <c r="B204">
        <v>7865341539</v>
      </c>
      <c r="C204" t="s">
        <v>408</v>
      </c>
      <c r="D204" t="s">
        <v>409</v>
      </c>
      <c r="E204" t="s">
        <v>7</v>
      </c>
      <c r="F204">
        <v>64631</v>
      </c>
      <c r="G204">
        <f>COUNTIF(deals_closed!D:D,B204)</f>
        <v>13</v>
      </c>
      <c r="H204" s="2">
        <f>SUMIF(deals_closed!D:D,B204,deals_closed!C:C)</f>
        <v>577150</v>
      </c>
      <c r="I204" s="2">
        <f>VLOOKUP(E204,'2018_commission_structure-Start'!$A$22:$I$24,9,FALSE)</f>
        <v>500000</v>
      </c>
      <c r="J204" s="2">
        <f t="shared" si="31"/>
        <v>625000</v>
      </c>
      <c r="K204" s="2">
        <f t="shared" si="32"/>
        <v>750000</v>
      </c>
      <c r="L204" s="2">
        <f t="shared" si="33"/>
        <v>1000000</v>
      </c>
      <c r="M204" s="12">
        <f t="shared" si="34"/>
        <v>1.1543000000000001</v>
      </c>
      <c r="N204" t="str">
        <f t="shared" si="35"/>
        <v>100-125%</v>
      </c>
      <c r="O204" s="6">
        <f>MIN(H204,I204)*INDEX('2018_commission_structure-Start'!$A$21:$I$24,MATCH($E204,'2018_commission_structure-Start'!$A$21:$A$24,0),MATCH(O$1,'2018_commission_structure-Start'!$A$21:$I$21,0))</f>
        <v>50000</v>
      </c>
      <c r="P204" s="2">
        <f>IF(H204&gt;I204,MIN(H204-I204,J204-I204)*INDEX('2018_commission_structure-Start'!$A$21:$I$24,MATCH($E204,'2018_commission_structure-Start'!$A$21:$A$24,0), MATCH(P$1,'2018_commission_structure-Start'!$A$21:$I$21,0)),0)</f>
        <v>11572.5</v>
      </c>
      <c r="Q204" s="2">
        <f>IF($H204&gt;J204,MIN($H204-J204,K204-J204)*INDEX('2018_commission_structure-Start'!$A$21:$I$24,MATCH($E204,'2018_commission_structure-Start'!$A$21:$A$24,0), MATCH(Q$1,'2018_commission_structure-Start'!$A$21:$I$21,0)),0)</f>
        <v>0</v>
      </c>
      <c r="R204" s="2">
        <f>IF($H204&gt;K204,MIN($H204-K204,L204-K204)*INDEX('2018_commission_structure-Start'!$A$21:$I$24,MATCH($E204,'2018_commission_structure-Start'!$A$21:$A$24,0), MATCH(R$1,'2018_commission_structure-Start'!$A$21:$I$21,0)),0)</f>
        <v>0</v>
      </c>
      <c r="S204" s="2">
        <f>IF(H204&gt;L204,(H204-L204)*INDEX('2018_commission_structure-Start'!$A$21:$I$24,MATCH($E204,'2018_commission_structure-Start'!$A$21:$A$24,0),MATCH(S$1,'2018_commission_structure-Start'!$A$21:$I$21,0)),0)</f>
        <v>0</v>
      </c>
      <c r="T204" s="6">
        <f t="shared" si="36"/>
        <v>61572.5</v>
      </c>
      <c r="U204" s="6">
        <f t="shared" si="37"/>
        <v>126203.5</v>
      </c>
      <c r="V204" s="6">
        <f>MIN(H204,I204)*INDEX('2018_commission_structure-Start'!$A$15:$J$18,MATCH($E204,'2018_commission_structure-Start'!$A$15:$A$18,0),MATCH(V$1,'2018_commission_structure-Start'!$A$15:$J$15,0))</f>
        <v>60000</v>
      </c>
      <c r="W204" s="2">
        <f>IF($H204&gt;I204,MIN($H204-I204,J204-I204)*INDEX('2018_commission_structure-Start'!$A$15:$J$18,MATCH($E204,'2018_commission_structure-Start'!$A$15:$A$18,0),MATCH(W$1,'2018_commission_structure-Start'!$A$15:$J$15,0)),0)</f>
        <v>13115.500000000002</v>
      </c>
      <c r="X204" s="2">
        <f>IF($H204&gt;J204,MIN($H204-J204,K204-J204)*INDEX('2018_commission_structure-Start'!$A$15:$J$18,MATCH($E204,'2018_commission_structure-Start'!$A$15:$A$18,0),MATCH(X$1,'2018_commission_structure-Start'!$A$15:$J$15,0)),0)</f>
        <v>0</v>
      </c>
      <c r="Y204" s="2">
        <f>IF($H204&gt;K204,MIN($H204-K204,L204-K204)*INDEX('2018_commission_structure-Start'!$A$15:$J$18,MATCH($E204,'2018_commission_structure-Start'!$A$15:$A$18,0),MATCH(Y$1,'2018_commission_structure-Start'!$A$15:$J$15,0)),0)</f>
        <v>0</v>
      </c>
      <c r="Z204" s="2">
        <f>IF(H204&gt;L204,(H204-L204)*INDEX('2018_commission_structure-Start'!$A$21:$I$24,MATCH($E204,'2018_commission_structure-Start'!$A$21:$A$24,0),MATCH(Z$1,'2018_commission_structure-Start'!$A$21:$I$21,0)),0)</f>
        <v>0</v>
      </c>
      <c r="AA204" s="6">
        <f t="shared" si="38"/>
        <v>73115.5</v>
      </c>
      <c r="AB204" s="6">
        <f t="shared" si="39"/>
        <v>137746.5</v>
      </c>
    </row>
    <row r="205" spans="1:28" x14ac:dyDescent="0.3">
      <c r="A205" t="str">
        <f t="shared" si="30"/>
        <v>Pietrek Eborn</v>
      </c>
      <c r="B205">
        <v>8750494546</v>
      </c>
      <c r="C205" t="s">
        <v>410</v>
      </c>
      <c r="D205" t="s">
        <v>411</v>
      </c>
      <c r="E205" t="s">
        <v>29</v>
      </c>
      <c r="F205">
        <v>54058</v>
      </c>
      <c r="G205">
        <f>COUNTIF(deals_closed!D:D,B205)</f>
        <v>32</v>
      </c>
      <c r="H205" s="2">
        <f>SUMIF(deals_closed!D:D,B205,deals_closed!C:C)</f>
        <v>1012954</v>
      </c>
      <c r="I205" s="2">
        <f>VLOOKUP(E205,'2018_commission_structure-Start'!$A$22:$I$24,9,FALSE)</f>
        <v>600000</v>
      </c>
      <c r="J205" s="2">
        <f t="shared" si="31"/>
        <v>750000</v>
      </c>
      <c r="K205" s="2">
        <f t="shared" si="32"/>
        <v>900000</v>
      </c>
      <c r="L205" s="2">
        <f t="shared" si="33"/>
        <v>1200000</v>
      </c>
      <c r="M205" s="12">
        <f t="shared" si="34"/>
        <v>1.6882566666666667</v>
      </c>
      <c r="N205" t="str">
        <f t="shared" si="35"/>
        <v>150-200%</v>
      </c>
      <c r="O205" s="6">
        <f>MIN(H205,I205)*INDEX('2018_commission_structure-Start'!$A$21:$I$24,MATCH($E205,'2018_commission_structure-Start'!$A$21:$A$24,0),MATCH(O$1,'2018_commission_structure-Start'!$A$21:$I$21,0))</f>
        <v>78000</v>
      </c>
      <c r="P205" s="2">
        <f>IF(H205&gt;I205,MIN(H205-I205,J205-I205)*INDEX('2018_commission_structure-Start'!$A$21:$I$24,MATCH($E205,'2018_commission_structure-Start'!$A$21:$A$24,0), MATCH(P$1,'2018_commission_structure-Start'!$A$21:$I$21,0)),0)</f>
        <v>25500.000000000004</v>
      </c>
      <c r="Q205" s="2">
        <f>IF($H205&gt;J205,MIN($H205-J205,K205-J205)*INDEX('2018_commission_structure-Start'!$A$21:$I$24,MATCH($E205,'2018_commission_structure-Start'!$A$21:$A$24,0), MATCH(Q$1,'2018_commission_structure-Start'!$A$21:$I$21,0)),0)</f>
        <v>31500</v>
      </c>
      <c r="R205" s="2">
        <f>IF($H205&gt;K205,MIN($H205-K205,L205-K205)*INDEX('2018_commission_structure-Start'!$A$21:$I$24,MATCH($E205,'2018_commission_structure-Start'!$A$21:$A$24,0), MATCH(R$1,'2018_commission_structure-Start'!$A$21:$I$21,0)),0)</f>
        <v>29368.04</v>
      </c>
      <c r="S205" s="2">
        <f>IF(H205&gt;L205,(H205-L205)*INDEX('2018_commission_structure-Start'!$A$21:$I$24,MATCH($E205,'2018_commission_structure-Start'!$A$21:$A$24,0),MATCH(S$1,'2018_commission_structure-Start'!$A$21:$I$21,0)),0)</f>
        <v>0</v>
      </c>
      <c r="T205" s="6">
        <f t="shared" si="36"/>
        <v>164368.04</v>
      </c>
      <c r="U205" s="6">
        <f t="shared" si="37"/>
        <v>218426.04</v>
      </c>
      <c r="V205" s="6">
        <f>MIN(H205,I205)*INDEX('2018_commission_structure-Start'!$A$15:$J$18,MATCH($E205,'2018_commission_structure-Start'!$A$15:$A$18,0),MATCH(V$1,'2018_commission_structure-Start'!$A$15:$J$15,0))</f>
        <v>90000</v>
      </c>
      <c r="W205" s="2">
        <f>IF($H205&gt;I205,MIN($H205-I205,J205-I205)*INDEX('2018_commission_structure-Start'!$A$15:$J$18,MATCH($E205,'2018_commission_structure-Start'!$A$15:$A$18,0),MATCH(W$1,'2018_commission_structure-Start'!$A$15:$J$15,0)),0)</f>
        <v>27000</v>
      </c>
      <c r="X205" s="2">
        <f>IF($H205&gt;J205,MIN($H205-J205,K205-J205)*INDEX('2018_commission_structure-Start'!$A$15:$J$18,MATCH($E205,'2018_commission_structure-Start'!$A$15:$A$18,0),MATCH(X$1,'2018_commission_structure-Start'!$A$15:$J$15,0)),0)</f>
        <v>37500</v>
      </c>
      <c r="Y205" s="2">
        <f>IF($H205&gt;K205,MIN($H205-K205,L205-K205)*INDEX('2018_commission_structure-Start'!$A$15:$J$18,MATCH($E205,'2018_commission_structure-Start'!$A$15:$A$18,0),MATCH(Y$1,'2018_commission_structure-Start'!$A$15:$J$15,0)),0)</f>
        <v>33886.199999999997</v>
      </c>
      <c r="Z205" s="2">
        <f>IF(H205&gt;L205,(H205-L205)*INDEX('2018_commission_structure-Start'!$A$21:$I$24,MATCH($E205,'2018_commission_structure-Start'!$A$21:$A$24,0),MATCH(Z$1,'2018_commission_structure-Start'!$A$21:$I$21,0)),0)</f>
        <v>0</v>
      </c>
      <c r="AA205" s="6">
        <f t="shared" si="38"/>
        <v>188386.2</v>
      </c>
      <c r="AB205" s="6">
        <f t="shared" si="39"/>
        <v>242444.2</v>
      </c>
    </row>
    <row r="206" spans="1:28" x14ac:dyDescent="0.3">
      <c r="A206" t="str">
        <f t="shared" si="30"/>
        <v>Lefty Tatteshall</v>
      </c>
      <c r="B206">
        <v>4718207207</v>
      </c>
      <c r="C206" t="s">
        <v>412</v>
      </c>
      <c r="D206" t="s">
        <v>413</v>
      </c>
      <c r="E206" t="s">
        <v>29</v>
      </c>
      <c r="F206">
        <v>54302</v>
      </c>
      <c r="G206">
        <f>COUNTIF(deals_closed!D:D,B206)</f>
        <v>22</v>
      </c>
      <c r="H206" s="2">
        <f>SUMIF(deals_closed!D:D,B206,deals_closed!C:C)</f>
        <v>751994</v>
      </c>
      <c r="I206" s="2">
        <f>VLOOKUP(E206,'2018_commission_structure-Start'!$A$22:$I$24,9,FALSE)</f>
        <v>600000</v>
      </c>
      <c r="J206" s="2">
        <f t="shared" si="31"/>
        <v>750000</v>
      </c>
      <c r="K206" s="2">
        <f t="shared" si="32"/>
        <v>900000</v>
      </c>
      <c r="L206" s="2">
        <f t="shared" si="33"/>
        <v>1200000</v>
      </c>
      <c r="M206" s="12">
        <f t="shared" si="34"/>
        <v>1.2533233333333333</v>
      </c>
      <c r="N206" t="str">
        <f t="shared" si="35"/>
        <v>125-150%</v>
      </c>
      <c r="O206" s="6">
        <f>MIN(H206,I206)*INDEX('2018_commission_structure-Start'!$A$21:$I$24,MATCH($E206,'2018_commission_structure-Start'!$A$21:$A$24,0),MATCH(O$1,'2018_commission_structure-Start'!$A$21:$I$21,0))</f>
        <v>78000</v>
      </c>
      <c r="P206" s="2">
        <f>IF(H206&gt;I206,MIN(H206-I206,J206-I206)*INDEX('2018_commission_structure-Start'!$A$21:$I$24,MATCH($E206,'2018_commission_structure-Start'!$A$21:$A$24,0), MATCH(P$1,'2018_commission_structure-Start'!$A$21:$I$21,0)),0)</f>
        <v>25500.000000000004</v>
      </c>
      <c r="Q206" s="2">
        <f>IF($H206&gt;J206,MIN($H206-J206,K206-J206)*INDEX('2018_commission_structure-Start'!$A$21:$I$24,MATCH($E206,'2018_commission_structure-Start'!$A$21:$A$24,0), MATCH(Q$1,'2018_commission_structure-Start'!$A$21:$I$21,0)),0)</f>
        <v>418.74</v>
      </c>
      <c r="R206" s="2">
        <f>IF($H206&gt;K206,MIN($H206-K206,L206-K206)*INDEX('2018_commission_structure-Start'!$A$21:$I$24,MATCH($E206,'2018_commission_structure-Start'!$A$21:$A$24,0), MATCH(R$1,'2018_commission_structure-Start'!$A$21:$I$21,0)),0)</f>
        <v>0</v>
      </c>
      <c r="S206" s="2">
        <f>IF(H206&gt;L206,(H206-L206)*INDEX('2018_commission_structure-Start'!$A$21:$I$24,MATCH($E206,'2018_commission_structure-Start'!$A$21:$A$24,0),MATCH(S$1,'2018_commission_structure-Start'!$A$21:$I$21,0)),0)</f>
        <v>0</v>
      </c>
      <c r="T206" s="6">
        <f t="shared" si="36"/>
        <v>103918.74</v>
      </c>
      <c r="U206" s="6">
        <f t="shared" si="37"/>
        <v>158220.74</v>
      </c>
      <c r="V206" s="6">
        <f>MIN(H206,I206)*INDEX('2018_commission_structure-Start'!$A$15:$J$18,MATCH($E206,'2018_commission_structure-Start'!$A$15:$A$18,0),MATCH(V$1,'2018_commission_structure-Start'!$A$15:$J$15,0))</f>
        <v>90000</v>
      </c>
      <c r="W206" s="2">
        <f>IF($H206&gt;I206,MIN($H206-I206,J206-I206)*INDEX('2018_commission_structure-Start'!$A$15:$J$18,MATCH($E206,'2018_commission_structure-Start'!$A$15:$A$18,0),MATCH(W$1,'2018_commission_structure-Start'!$A$15:$J$15,0)),0)</f>
        <v>27000</v>
      </c>
      <c r="X206" s="2">
        <f>IF($H206&gt;J206,MIN($H206-J206,K206-J206)*INDEX('2018_commission_structure-Start'!$A$15:$J$18,MATCH($E206,'2018_commission_structure-Start'!$A$15:$A$18,0),MATCH(X$1,'2018_commission_structure-Start'!$A$15:$J$15,0)),0)</f>
        <v>498.5</v>
      </c>
      <c r="Y206" s="2">
        <f>IF($H206&gt;K206,MIN($H206-K206,L206-K206)*INDEX('2018_commission_structure-Start'!$A$15:$J$18,MATCH($E206,'2018_commission_structure-Start'!$A$15:$A$18,0),MATCH(Y$1,'2018_commission_structure-Start'!$A$15:$J$15,0)),0)</f>
        <v>0</v>
      </c>
      <c r="Z206" s="2">
        <f>IF(H206&gt;L206,(H206-L206)*INDEX('2018_commission_structure-Start'!$A$21:$I$24,MATCH($E206,'2018_commission_structure-Start'!$A$21:$A$24,0),MATCH(Z$1,'2018_commission_structure-Start'!$A$21:$I$21,0)),0)</f>
        <v>0</v>
      </c>
      <c r="AA206" s="6">
        <f t="shared" si="38"/>
        <v>117498.5</v>
      </c>
      <c r="AB206" s="6">
        <f t="shared" si="39"/>
        <v>171800.5</v>
      </c>
    </row>
    <row r="207" spans="1:28" x14ac:dyDescent="0.3">
      <c r="A207" t="str">
        <f t="shared" si="30"/>
        <v>Horton Stretton</v>
      </c>
      <c r="B207">
        <v>6235447353</v>
      </c>
      <c r="C207" t="s">
        <v>414</v>
      </c>
      <c r="D207" t="s">
        <v>415</v>
      </c>
      <c r="E207" t="s">
        <v>7</v>
      </c>
      <c r="F207">
        <v>35661</v>
      </c>
      <c r="G207">
        <f>COUNTIF(deals_closed!D:D,B207)</f>
        <v>24</v>
      </c>
      <c r="H207" s="2">
        <f>SUMIF(deals_closed!D:D,B207,deals_closed!C:C)</f>
        <v>898865</v>
      </c>
      <c r="I207" s="2">
        <f>VLOOKUP(E207,'2018_commission_structure-Start'!$A$22:$I$24,9,FALSE)</f>
        <v>500000</v>
      </c>
      <c r="J207" s="2">
        <f t="shared" si="31"/>
        <v>625000</v>
      </c>
      <c r="K207" s="2">
        <f t="shared" si="32"/>
        <v>750000</v>
      </c>
      <c r="L207" s="2">
        <f t="shared" si="33"/>
        <v>1000000</v>
      </c>
      <c r="M207" s="12">
        <f t="shared" si="34"/>
        <v>1.7977300000000001</v>
      </c>
      <c r="N207" t="str">
        <f t="shared" si="35"/>
        <v>150-200%</v>
      </c>
      <c r="O207" s="6">
        <f>MIN(H207,I207)*INDEX('2018_commission_structure-Start'!$A$21:$I$24,MATCH($E207,'2018_commission_structure-Start'!$A$21:$A$24,0),MATCH(O$1,'2018_commission_structure-Start'!$A$21:$I$21,0))</f>
        <v>50000</v>
      </c>
      <c r="P207" s="2">
        <f>IF(H207&gt;I207,MIN(H207-I207,J207-I207)*INDEX('2018_commission_structure-Start'!$A$21:$I$24,MATCH($E207,'2018_commission_structure-Start'!$A$21:$A$24,0), MATCH(P$1,'2018_commission_structure-Start'!$A$21:$I$21,0)),0)</f>
        <v>18750</v>
      </c>
      <c r="Q207" s="2">
        <f>IF($H207&gt;J207,MIN($H207-J207,K207-J207)*INDEX('2018_commission_structure-Start'!$A$21:$I$24,MATCH($E207,'2018_commission_structure-Start'!$A$21:$A$24,0), MATCH(Q$1,'2018_commission_structure-Start'!$A$21:$I$21,0)),0)</f>
        <v>22500</v>
      </c>
      <c r="R207" s="2">
        <f>IF($H207&gt;K207,MIN($H207-K207,L207-K207)*INDEX('2018_commission_structure-Start'!$A$21:$I$24,MATCH($E207,'2018_commission_structure-Start'!$A$21:$A$24,0), MATCH(R$1,'2018_commission_structure-Start'!$A$21:$I$21,0)),0)</f>
        <v>32750.3</v>
      </c>
      <c r="S207" s="2">
        <f>IF(H207&gt;L207,(H207-L207)*INDEX('2018_commission_structure-Start'!$A$21:$I$24,MATCH($E207,'2018_commission_structure-Start'!$A$21:$A$24,0),MATCH(S$1,'2018_commission_structure-Start'!$A$21:$I$21,0)),0)</f>
        <v>0</v>
      </c>
      <c r="T207" s="6">
        <f t="shared" si="36"/>
        <v>124000.3</v>
      </c>
      <c r="U207" s="6">
        <f t="shared" si="37"/>
        <v>159661.29999999999</v>
      </c>
      <c r="V207" s="6">
        <f>MIN(H207,I207)*INDEX('2018_commission_structure-Start'!$A$15:$J$18,MATCH($E207,'2018_commission_structure-Start'!$A$15:$A$18,0),MATCH(V$1,'2018_commission_structure-Start'!$A$15:$J$15,0))</f>
        <v>60000</v>
      </c>
      <c r="W207" s="2">
        <f>IF($H207&gt;I207,MIN($H207-I207,J207-I207)*INDEX('2018_commission_structure-Start'!$A$15:$J$18,MATCH($E207,'2018_commission_structure-Start'!$A$15:$A$18,0),MATCH(W$1,'2018_commission_structure-Start'!$A$15:$J$15,0)),0)</f>
        <v>21250</v>
      </c>
      <c r="X207" s="2">
        <f>IF($H207&gt;J207,MIN($H207-J207,K207-J207)*INDEX('2018_commission_structure-Start'!$A$15:$J$18,MATCH($E207,'2018_commission_structure-Start'!$A$15:$A$18,0),MATCH(X$1,'2018_commission_structure-Start'!$A$15:$J$15,0)),0)</f>
        <v>25000</v>
      </c>
      <c r="Y207" s="2">
        <f>IF($H207&gt;K207,MIN($H207-K207,L207-K207)*INDEX('2018_commission_structure-Start'!$A$15:$J$18,MATCH($E207,'2018_commission_structure-Start'!$A$15:$A$18,0),MATCH(Y$1,'2018_commission_structure-Start'!$A$15:$J$15,0)),0)</f>
        <v>32750.3</v>
      </c>
      <c r="Z207" s="2">
        <f>IF(H207&gt;L207,(H207-L207)*INDEX('2018_commission_structure-Start'!$A$21:$I$24,MATCH($E207,'2018_commission_structure-Start'!$A$21:$A$24,0),MATCH(Z$1,'2018_commission_structure-Start'!$A$21:$I$21,0)),0)</f>
        <v>0</v>
      </c>
      <c r="AA207" s="6">
        <f t="shared" si="38"/>
        <v>139000.29999999999</v>
      </c>
      <c r="AB207" s="6">
        <f t="shared" si="39"/>
        <v>174661.3</v>
      </c>
    </row>
    <row r="208" spans="1:28" x14ac:dyDescent="0.3">
      <c r="A208" t="str">
        <f t="shared" si="30"/>
        <v>Gale Batchelder</v>
      </c>
      <c r="B208">
        <v>6436551115</v>
      </c>
      <c r="C208" t="s">
        <v>416</v>
      </c>
      <c r="D208" t="s">
        <v>417</v>
      </c>
      <c r="E208" t="s">
        <v>7</v>
      </c>
      <c r="F208">
        <v>38918</v>
      </c>
      <c r="G208">
        <f>COUNTIF(deals_closed!D:D,B208)</f>
        <v>14</v>
      </c>
      <c r="H208" s="2">
        <f>SUMIF(deals_closed!D:D,B208,deals_closed!C:C)</f>
        <v>433083</v>
      </c>
      <c r="I208" s="2">
        <f>VLOOKUP(E208,'2018_commission_structure-Start'!$A$22:$I$24,9,FALSE)</f>
        <v>500000</v>
      </c>
      <c r="J208" s="2">
        <f t="shared" si="31"/>
        <v>625000</v>
      </c>
      <c r="K208" s="2">
        <f t="shared" si="32"/>
        <v>750000</v>
      </c>
      <c r="L208" s="2">
        <f t="shared" si="33"/>
        <v>1000000</v>
      </c>
      <c r="M208" s="12">
        <f t="shared" si="34"/>
        <v>0.86616599999999999</v>
      </c>
      <c r="N208" t="str">
        <f t="shared" si="35"/>
        <v>0-100%</v>
      </c>
      <c r="O208" s="6">
        <f>MIN(H208,I208)*INDEX('2018_commission_structure-Start'!$A$21:$I$24,MATCH($E208,'2018_commission_structure-Start'!$A$21:$A$24,0),MATCH(O$1,'2018_commission_structure-Start'!$A$21:$I$21,0))</f>
        <v>43308.3</v>
      </c>
      <c r="P208" s="2">
        <f>IF(H208&gt;I208,MIN(H208-I208,J208-I208)*INDEX('2018_commission_structure-Start'!$A$21:$I$24,MATCH($E208,'2018_commission_structure-Start'!$A$21:$A$24,0), MATCH(P$1,'2018_commission_structure-Start'!$A$21:$I$21,0)),0)</f>
        <v>0</v>
      </c>
      <c r="Q208" s="2">
        <f>IF($H208&gt;J208,MIN($H208-J208,K208-J208)*INDEX('2018_commission_structure-Start'!$A$21:$I$24,MATCH($E208,'2018_commission_structure-Start'!$A$21:$A$24,0), MATCH(Q$1,'2018_commission_structure-Start'!$A$21:$I$21,0)),0)</f>
        <v>0</v>
      </c>
      <c r="R208" s="2">
        <f>IF($H208&gt;K208,MIN($H208-K208,L208-K208)*INDEX('2018_commission_structure-Start'!$A$21:$I$24,MATCH($E208,'2018_commission_structure-Start'!$A$21:$A$24,0), MATCH(R$1,'2018_commission_structure-Start'!$A$21:$I$21,0)),0)</f>
        <v>0</v>
      </c>
      <c r="S208" s="2">
        <f>IF(H208&gt;L208,(H208-L208)*INDEX('2018_commission_structure-Start'!$A$21:$I$24,MATCH($E208,'2018_commission_structure-Start'!$A$21:$A$24,0),MATCH(S$1,'2018_commission_structure-Start'!$A$21:$I$21,0)),0)</f>
        <v>0</v>
      </c>
      <c r="T208" s="6">
        <f t="shared" si="36"/>
        <v>43308.3</v>
      </c>
      <c r="U208" s="6">
        <f t="shared" si="37"/>
        <v>82226.3</v>
      </c>
      <c r="V208" s="6">
        <f>MIN(H208,I208)*INDEX('2018_commission_structure-Start'!$A$15:$J$18,MATCH($E208,'2018_commission_structure-Start'!$A$15:$A$18,0),MATCH(V$1,'2018_commission_structure-Start'!$A$15:$J$15,0))</f>
        <v>51969.96</v>
      </c>
      <c r="W208" s="2">
        <f>IF($H208&gt;I208,MIN($H208-I208,J208-I208)*INDEX('2018_commission_structure-Start'!$A$15:$J$18,MATCH($E208,'2018_commission_structure-Start'!$A$15:$A$18,0),MATCH(W$1,'2018_commission_structure-Start'!$A$15:$J$15,0)),0)</f>
        <v>0</v>
      </c>
      <c r="X208" s="2">
        <f>IF($H208&gt;J208,MIN($H208-J208,K208-J208)*INDEX('2018_commission_structure-Start'!$A$15:$J$18,MATCH($E208,'2018_commission_structure-Start'!$A$15:$A$18,0),MATCH(X$1,'2018_commission_structure-Start'!$A$15:$J$15,0)),0)</f>
        <v>0</v>
      </c>
      <c r="Y208" s="2">
        <f>IF($H208&gt;K208,MIN($H208-K208,L208-K208)*INDEX('2018_commission_structure-Start'!$A$15:$J$18,MATCH($E208,'2018_commission_structure-Start'!$A$15:$A$18,0),MATCH(Y$1,'2018_commission_structure-Start'!$A$15:$J$15,0)),0)</f>
        <v>0</v>
      </c>
      <c r="Z208" s="2">
        <f>IF(H208&gt;L208,(H208-L208)*INDEX('2018_commission_structure-Start'!$A$21:$I$24,MATCH($E208,'2018_commission_structure-Start'!$A$21:$A$24,0),MATCH(Z$1,'2018_commission_structure-Start'!$A$21:$I$21,0)),0)</f>
        <v>0</v>
      </c>
      <c r="AA208" s="6">
        <f t="shared" si="38"/>
        <v>51969.96</v>
      </c>
      <c r="AB208" s="6">
        <f t="shared" si="39"/>
        <v>90887.959999999992</v>
      </c>
    </row>
    <row r="209" spans="1:28" x14ac:dyDescent="0.3">
      <c r="A209" t="str">
        <f t="shared" si="30"/>
        <v>Hynda Smee</v>
      </c>
      <c r="B209">
        <v>1472093461</v>
      </c>
      <c r="C209" t="s">
        <v>418</v>
      </c>
      <c r="D209" t="s">
        <v>419</v>
      </c>
      <c r="E209" t="s">
        <v>29</v>
      </c>
      <c r="F209">
        <v>72605</v>
      </c>
      <c r="G209">
        <f>COUNTIF(deals_closed!D:D,B209)</f>
        <v>25</v>
      </c>
      <c r="H209" s="2">
        <f>SUMIF(deals_closed!D:D,B209,deals_closed!C:C)</f>
        <v>878309</v>
      </c>
      <c r="I209" s="2">
        <f>VLOOKUP(E209,'2018_commission_structure-Start'!$A$22:$I$24,9,FALSE)</f>
        <v>600000</v>
      </c>
      <c r="J209" s="2">
        <f t="shared" si="31"/>
        <v>750000</v>
      </c>
      <c r="K209" s="2">
        <f t="shared" si="32"/>
        <v>900000</v>
      </c>
      <c r="L209" s="2">
        <f t="shared" si="33"/>
        <v>1200000</v>
      </c>
      <c r="M209" s="12">
        <f t="shared" si="34"/>
        <v>1.4638483333333334</v>
      </c>
      <c r="N209" t="str">
        <f t="shared" si="35"/>
        <v>125-150%</v>
      </c>
      <c r="O209" s="6">
        <f>MIN(H209,I209)*INDEX('2018_commission_structure-Start'!$A$21:$I$24,MATCH($E209,'2018_commission_structure-Start'!$A$21:$A$24,0),MATCH(O$1,'2018_commission_structure-Start'!$A$21:$I$21,0))</f>
        <v>78000</v>
      </c>
      <c r="P209" s="2">
        <f>IF(H209&gt;I209,MIN(H209-I209,J209-I209)*INDEX('2018_commission_structure-Start'!$A$21:$I$24,MATCH($E209,'2018_commission_structure-Start'!$A$21:$A$24,0), MATCH(P$1,'2018_commission_structure-Start'!$A$21:$I$21,0)),0)</f>
        <v>25500.000000000004</v>
      </c>
      <c r="Q209" s="2">
        <f>IF($H209&gt;J209,MIN($H209-J209,K209-J209)*INDEX('2018_commission_structure-Start'!$A$21:$I$24,MATCH($E209,'2018_commission_structure-Start'!$A$21:$A$24,0), MATCH(Q$1,'2018_commission_structure-Start'!$A$21:$I$21,0)),0)</f>
        <v>26944.89</v>
      </c>
      <c r="R209" s="2">
        <f>IF($H209&gt;K209,MIN($H209-K209,L209-K209)*INDEX('2018_commission_structure-Start'!$A$21:$I$24,MATCH($E209,'2018_commission_structure-Start'!$A$21:$A$24,0), MATCH(R$1,'2018_commission_structure-Start'!$A$21:$I$21,0)),0)</f>
        <v>0</v>
      </c>
      <c r="S209" s="2">
        <f>IF(H209&gt;L209,(H209-L209)*INDEX('2018_commission_structure-Start'!$A$21:$I$24,MATCH($E209,'2018_commission_structure-Start'!$A$21:$A$24,0),MATCH(S$1,'2018_commission_structure-Start'!$A$21:$I$21,0)),0)</f>
        <v>0</v>
      </c>
      <c r="T209" s="6">
        <f t="shared" si="36"/>
        <v>130444.89</v>
      </c>
      <c r="U209" s="6">
        <f t="shared" si="37"/>
        <v>203049.89</v>
      </c>
      <c r="V209" s="6">
        <f>MIN(H209,I209)*INDEX('2018_commission_structure-Start'!$A$15:$J$18,MATCH($E209,'2018_commission_structure-Start'!$A$15:$A$18,0),MATCH(V$1,'2018_commission_structure-Start'!$A$15:$J$15,0))</f>
        <v>90000</v>
      </c>
      <c r="W209" s="2">
        <f>IF($H209&gt;I209,MIN($H209-I209,J209-I209)*INDEX('2018_commission_structure-Start'!$A$15:$J$18,MATCH($E209,'2018_commission_structure-Start'!$A$15:$A$18,0),MATCH(W$1,'2018_commission_structure-Start'!$A$15:$J$15,0)),0)</f>
        <v>27000</v>
      </c>
      <c r="X209" s="2">
        <f>IF($H209&gt;J209,MIN($H209-J209,K209-J209)*INDEX('2018_commission_structure-Start'!$A$15:$J$18,MATCH($E209,'2018_commission_structure-Start'!$A$15:$A$18,0),MATCH(X$1,'2018_commission_structure-Start'!$A$15:$J$15,0)),0)</f>
        <v>32077.25</v>
      </c>
      <c r="Y209" s="2">
        <f>IF($H209&gt;K209,MIN($H209-K209,L209-K209)*INDEX('2018_commission_structure-Start'!$A$15:$J$18,MATCH($E209,'2018_commission_structure-Start'!$A$15:$A$18,0),MATCH(Y$1,'2018_commission_structure-Start'!$A$15:$J$15,0)),0)</f>
        <v>0</v>
      </c>
      <c r="Z209" s="2">
        <f>IF(H209&gt;L209,(H209-L209)*INDEX('2018_commission_structure-Start'!$A$21:$I$24,MATCH($E209,'2018_commission_structure-Start'!$A$21:$A$24,0),MATCH(Z$1,'2018_commission_structure-Start'!$A$21:$I$21,0)),0)</f>
        <v>0</v>
      </c>
      <c r="AA209" s="6">
        <f t="shared" si="38"/>
        <v>149077.25</v>
      </c>
      <c r="AB209" s="6">
        <f t="shared" si="39"/>
        <v>221682.25</v>
      </c>
    </row>
    <row r="210" spans="1:28" x14ac:dyDescent="0.3">
      <c r="A210" t="str">
        <f t="shared" si="30"/>
        <v>Kial Cuchey</v>
      </c>
      <c r="B210">
        <v>8864419241</v>
      </c>
      <c r="C210" t="s">
        <v>420</v>
      </c>
      <c r="D210" t="s">
        <v>421</v>
      </c>
      <c r="E210" t="s">
        <v>29</v>
      </c>
      <c r="F210">
        <v>69764</v>
      </c>
      <c r="G210">
        <f>COUNTIF(deals_closed!D:D,B210)</f>
        <v>22</v>
      </c>
      <c r="H210" s="2">
        <f>SUMIF(deals_closed!D:D,B210,deals_closed!C:C)</f>
        <v>783210</v>
      </c>
      <c r="I210" s="2">
        <f>VLOOKUP(E210,'2018_commission_structure-Start'!$A$22:$I$24,9,FALSE)</f>
        <v>600000</v>
      </c>
      <c r="J210" s="2">
        <f t="shared" si="31"/>
        <v>750000</v>
      </c>
      <c r="K210" s="2">
        <f t="shared" si="32"/>
        <v>900000</v>
      </c>
      <c r="L210" s="2">
        <f t="shared" si="33"/>
        <v>1200000</v>
      </c>
      <c r="M210" s="12">
        <f t="shared" si="34"/>
        <v>1.30535</v>
      </c>
      <c r="N210" t="str">
        <f t="shared" si="35"/>
        <v>125-150%</v>
      </c>
      <c r="O210" s="6">
        <f>MIN(H210,I210)*INDEX('2018_commission_structure-Start'!$A$21:$I$24,MATCH($E210,'2018_commission_structure-Start'!$A$21:$A$24,0),MATCH(O$1,'2018_commission_structure-Start'!$A$21:$I$21,0))</f>
        <v>78000</v>
      </c>
      <c r="P210" s="2">
        <f>IF(H210&gt;I210,MIN(H210-I210,J210-I210)*INDEX('2018_commission_structure-Start'!$A$21:$I$24,MATCH($E210,'2018_commission_structure-Start'!$A$21:$A$24,0), MATCH(P$1,'2018_commission_structure-Start'!$A$21:$I$21,0)),0)</f>
        <v>25500.000000000004</v>
      </c>
      <c r="Q210" s="2">
        <f>IF($H210&gt;J210,MIN($H210-J210,K210-J210)*INDEX('2018_commission_structure-Start'!$A$21:$I$24,MATCH($E210,'2018_commission_structure-Start'!$A$21:$A$24,0), MATCH(Q$1,'2018_commission_structure-Start'!$A$21:$I$21,0)),0)</f>
        <v>6974.0999999999995</v>
      </c>
      <c r="R210" s="2">
        <f>IF($H210&gt;K210,MIN($H210-K210,L210-K210)*INDEX('2018_commission_structure-Start'!$A$21:$I$24,MATCH($E210,'2018_commission_structure-Start'!$A$21:$A$24,0), MATCH(R$1,'2018_commission_structure-Start'!$A$21:$I$21,0)),0)</f>
        <v>0</v>
      </c>
      <c r="S210" s="2">
        <f>IF(H210&gt;L210,(H210-L210)*INDEX('2018_commission_structure-Start'!$A$21:$I$24,MATCH($E210,'2018_commission_structure-Start'!$A$21:$A$24,0),MATCH(S$1,'2018_commission_structure-Start'!$A$21:$I$21,0)),0)</f>
        <v>0</v>
      </c>
      <c r="T210" s="6">
        <f t="shared" si="36"/>
        <v>110474.1</v>
      </c>
      <c r="U210" s="6">
        <f t="shared" si="37"/>
        <v>180238.1</v>
      </c>
      <c r="V210" s="6">
        <f>MIN(H210,I210)*INDEX('2018_commission_structure-Start'!$A$15:$J$18,MATCH($E210,'2018_commission_structure-Start'!$A$15:$A$18,0),MATCH(V$1,'2018_commission_structure-Start'!$A$15:$J$15,0))</f>
        <v>90000</v>
      </c>
      <c r="W210" s="2">
        <f>IF($H210&gt;I210,MIN($H210-I210,J210-I210)*INDEX('2018_commission_structure-Start'!$A$15:$J$18,MATCH($E210,'2018_commission_structure-Start'!$A$15:$A$18,0),MATCH(W$1,'2018_commission_structure-Start'!$A$15:$J$15,0)),0)</f>
        <v>27000</v>
      </c>
      <c r="X210" s="2">
        <f>IF($H210&gt;J210,MIN($H210-J210,K210-J210)*INDEX('2018_commission_structure-Start'!$A$15:$J$18,MATCH($E210,'2018_commission_structure-Start'!$A$15:$A$18,0),MATCH(X$1,'2018_commission_structure-Start'!$A$15:$J$15,0)),0)</f>
        <v>8302.5</v>
      </c>
      <c r="Y210" s="2">
        <f>IF($H210&gt;K210,MIN($H210-K210,L210-K210)*INDEX('2018_commission_structure-Start'!$A$15:$J$18,MATCH($E210,'2018_commission_structure-Start'!$A$15:$A$18,0),MATCH(Y$1,'2018_commission_structure-Start'!$A$15:$J$15,0)),0)</f>
        <v>0</v>
      </c>
      <c r="Z210" s="2">
        <f>IF(H210&gt;L210,(H210-L210)*INDEX('2018_commission_structure-Start'!$A$21:$I$24,MATCH($E210,'2018_commission_structure-Start'!$A$21:$A$24,0),MATCH(Z$1,'2018_commission_structure-Start'!$A$21:$I$21,0)),0)</f>
        <v>0</v>
      </c>
      <c r="AA210" s="6">
        <f t="shared" si="38"/>
        <v>125302.5</v>
      </c>
      <c r="AB210" s="6">
        <f t="shared" si="39"/>
        <v>195066.5</v>
      </c>
    </row>
    <row r="211" spans="1:28" x14ac:dyDescent="0.3">
      <c r="A211" t="str">
        <f t="shared" si="30"/>
        <v>Standford Searight</v>
      </c>
      <c r="B211">
        <v>896700143</v>
      </c>
      <c r="C211" t="s">
        <v>422</v>
      </c>
      <c r="D211" t="s">
        <v>423</v>
      </c>
      <c r="E211" t="s">
        <v>29</v>
      </c>
      <c r="F211">
        <v>77407</v>
      </c>
      <c r="G211">
        <f>COUNTIF(deals_closed!D:D,B211)</f>
        <v>10</v>
      </c>
      <c r="H211" s="2">
        <f>SUMIF(deals_closed!D:D,B211,deals_closed!C:C)</f>
        <v>329258</v>
      </c>
      <c r="I211" s="2">
        <f>VLOOKUP(E211,'2018_commission_structure-Start'!$A$22:$I$24,9,FALSE)</f>
        <v>600000</v>
      </c>
      <c r="J211" s="2">
        <f t="shared" si="31"/>
        <v>750000</v>
      </c>
      <c r="K211" s="2">
        <f t="shared" si="32"/>
        <v>900000</v>
      </c>
      <c r="L211" s="2">
        <f t="shared" si="33"/>
        <v>1200000</v>
      </c>
      <c r="M211" s="12">
        <f t="shared" si="34"/>
        <v>0.54876333333333338</v>
      </c>
      <c r="N211" t="str">
        <f t="shared" si="35"/>
        <v>0-100%</v>
      </c>
      <c r="O211" s="6">
        <f>MIN(H211,I211)*INDEX('2018_commission_structure-Start'!$A$21:$I$24,MATCH($E211,'2018_commission_structure-Start'!$A$21:$A$24,0),MATCH(O$1,'2018_commission_structure-Start'!$A$21:$I$21,0))</f>
        <v>42803.54</v>
      </c>
      <c r="P211" s="2">
        <f>IF(H211&gt;I211,MIN(H211-I211,J211-I211)*INDEX('2018_commission_structure-Start'!$A$21:$I$24,MATCH($E211,'2018_commission_structure-Start'!$A$21:$A$24,0), MATCH(P$1,'2018_commission_structure-Start'!$A$21:$I$21,0)),0)</f>
        <v>0</v>
      </c>
      <c r="Q211" s="2">
        <f>IF($H211&gt;J211,MIN($H211-J211,K211-J211)*INDEX('2018_commission_structure-Start'!$A$21:$I$24,MATCH($E211,'2018_commission_structure-Start'!$A$21:$A$24,0), MATCH(Q$1,'2018_commission_structure-Start'!$A$21:$I$21,0)),0)</f>
        <v>0</v>
      </c>
      <c r="R211" s="2">
        <f>IF($H211&gt;K211,MIN($H211-K211,L211-K211)*INDEX('2018_commission_structure-Start'!$A$21:$I$24,MATCH($E211,'2018_commission_structure-Start'!$A$21:$A$24,0), MATCH(R$1,'2018_commission_structure-Start'!$A$21:$I$21,0)),0)</f>
        <v>0</v>
      </c>
      <c r="S211" s="2">
        <f>IF(H211&gt;L211,(H211-L211)*INDEX('2018_commission_structure-Start'!$A$21:$I$24,MATCH($E211,'2018_commission_structure-Start'!$A$21:$A$24,0),MATCH(S$1,'2018_commission_structure-Start'!$A$21:$I$21,0)),0)</f>
        <v>0</v>
      </c>
      <c r="T211" s="6">
        <f t="shared" si="36"/>
        <v>42803.54</v>
      </c>
      <c r="U211" s="6">
        <f t="shared" si="37"/>
        <v>120210.54000000001</v>
      </c>
      <c r="V211" s="6">
        <f>MIN(H211,I211)*INDEX('2018_commission_structure-Start'!$A$15:$J$18,MATCH($E211,'2018_commission_structure-Start'!$A$15:$A$18,0),MATCH(V$1,'2018_commission_structure-Start'!$A$15:$J$15,0))</f>
        <v>49388.7</v>
      </c>
      <c r="W211" s="2">
        <f>IF($H211&gt;I211,MIN($H211-I211,J211-I211)*INDEX('2018_commission_structure-Start'!$A$15:$J$18,MATCH($E211,'2018_commission_structure-Start'!$A$15:$A$18,0),MATCH(W$1,'2018_commission_structure-Start'!$A$15:$J$15,0)),0)</f>
        <v>0</v>
      </c>
      <c r="X211" s="2">
        <f>IF($H211&gt;J211,MIN($H211-J211,K211-J211)*INDEX('2018_commission_structure-Start'!$A$15:$J$18,MATCH($E211,'2018_commission_structure-Start'!$A$15:$A$18,0),MATCH(X$1,'2018_commission_structure-Start'!$A$15:$J$15,0)),0)</f>
        <v>0</v>
      </c>
      <c r="Y211" s="2">
        <f>IF($H211&gt;K211,MIN($H211-K211,L211-K211)*INDEX('2018_commission_structure-Start'!$A$15:$J$18,MATCH($E211,'2018_commission_structure-Start'!$A$15:$A$18,0),MATCH(Y$1,'2018_commission_structure-Start'!$A$15:$J$15,0)),0)</f>
        <v>0</v>
      </c>
      <c r="Z211" s="2">
        <f>IF(H211&gt;L211,(H211-L211)*INDEX('2018_commission_structure-Start'!$A$21:$I$24,MATCH($E211,'2018_commission_structure-Start'!$A$21:$A$24,0),MATCH(Z$1,'2018_commission_structure-Start'!$A$21:$I$21,0)),0)</f>
        <v>0</v>
      </c>
      <c r="AA211" s="6">
        <f t="shared" si="38"/>
        <v>49388.7</v>
      </c>
      <c r="AB211" s="6">
        <f t="shared" si="39"/>
        <v>126795.7</v>
      </c>
    </row>
    <row r="212" spans="1:28" x14ac:dyDescent="0.3">
      <c r="A212" t="str">
        <f t="shared" si="30"/>
        <v>Emanuel Devita</v>
      </c>
      <c r="B212">
        <v>7931128354</v>
      </c>
      <c r="C212" t="s">
        <v>424</v>
      </c>
      <c r="D212" t="s">
        <v>425</v>
      </c>
      <c r="E212" t="s">
        <v>29</v>
      </c>
      <c r="F212">
        <v>68190</v>
      </c>
      <c r="G212">
        <f>COUNTIF(deals_closed!D:D,B212)</f>
        <v>21</v>
      </c>
      <c r="H212" s="2">
        <f>SUMIF(deals_closed!D:D,B212,deals_closed!C:C)</f>
        <v>698195</v>
      </c>
      <c r="I212" s="2">
        <f>VLOOKUP(E212,'2018_commission_structure-Start'!$A$22:$I$24,9,FALSE)</f>
        <v>600000</v>
      </c>
      <c r="J212" s="2">
        <f t="shared" si="31"/>
        <v>750000</v>
      </c>
      <c r="K212" s="2">
        <f t="shared" si="32"/>
        <v>900000</v>
      </c>
      <c r="L212" s="2">
        <f t="shared" si="33"/>
        <v>1200000</v>
      </c>
      <c r="M212" s="12">
        <f t="shared" si="34"/>
        <v>1.1636583333333332</v>
      </c>
      <c r="N212" t="str">
        <f t="shared" si="35"/>
        <v>100-125%</v>
      </c>
      <c r="O212" s="6">
        <f>MIN(H212,I212)*INDEX('2018_commission_structure-Start'!$A$21:$I$24,MATCH($E212,'2018_commission_structure-Start'!$A$21:$A$24,0),MATCH(O$1,'2018_commission_structure-Start'!$A$21:$I$21,0))</f>
        <v>78000</v>
      </c>
      <c r="P212" s="2">
        <f>IF(H212&gt;I212,MIN(H212-I212,J212-I212)*INDEX('2018_commission_structure-Start'!$A$21:$I$24,MATCH($E212,'2018_commission_structure-Start'!$A$21:$A$24,0), MATCH(P$1,'2018_commission_structure-Start'!$A$21:$I$21,0)),0)</f>
        <v>16693.150000000001</v>
      </c>
      <c r="Q212" s="2">
        <f>IF($H212&gt;J212,MIN($H212-J212,K212-J212)*INDEX('2018_commission_structure-Start'!$A$21:$I$24,MATCH($E212,'2018_commission_structure-Start'!$A$21:$A$24,0), MATCH(Q$1,'2018_commission_structure-Start'!$A$21:$I$21,0)),0)</f>
        <v>0</v>
      </c>
      <c r="R212" s="2">
        <f>IF($H212&gt;K212,MIN($H212-K212,L212-K212)*INDEX('2018_commission_structure-Start'!$A$21:$I$24,MATCH($E212,'2018_commission_structure-Start'!$A$21:$A$24,0), MATCH(R$1,'2018_commission_structure-Start'!$A$21:$I$21,0)),0)</f>
        <v>0</v>
      </c>
      <c r="S212" s="2">
        <f>IF(H212&gt;L212,(H212-L212)*INDEX('2018_commission_structure-Start'!$A$21:$I$24,MATCH($E212,'2018_commission_structure-Start'!$A$21:$A$24,0),MATCH(S$1,'2018_commission_structure-Start'!$A$21:$I$21,0)),0)</f>
        <v>0</v>
      </c>
      <c r="T212" s="6">
        <f t="shared" si="36"/>
        <v>94693.15</v>
      </c>
      <c r="U212" s="6">
        <f t="shared" si="37"/>
        <v>162883.15</v>
      </c>
      <c r="V212" s="6">
        <f>MIN(H212,I212)*INDEX('2018_commission_structure-Start'!$A$15:$J$18,MATCH($E212,'2018_commission_structure-Start'!$A$15:$A$18,0),MATCH(V$1,'2018_commission_structure-Start'!$A$15:$J$15,0))</f>
        <v>90000</v>
      </c>
      <c r="W212" s="2">
        <f>IF($H212&gt;I212,MIN($H212-I212,J212-I212)*INDEX('2018_commission_structure-Start'!$A$15:$J$18,MATCH($E212,'2018_commission_structure-Start'!$A$15:$A$18,0),MATCH(W$1,'2018_commission_structure-Start'!$A$15:$J$15,0)),0)</f>
        <v>17675.099999999999</v>
      </c>
      <c r="X212" s="2">
        <f>IF($H212&gt;J212,MIN($H212-J212,K212-J212)*INDEX('2018_commission_structure-Start'!$A$15:$J$18,MATCH($E212,'2018_commission_structure-Start'!$A$15:$A$18,0),MATCH(X$1,'2018_commission_structure-Start'!$A$15:$J$15,0)),0)</f>
        <v>0</v>
      </c>
      <c r="Y212" s="2">
        <f>IF($H212&gt;K212,MIN($H212-K212,L212-K212)*INDEX('2018_commission_structure-Start'!$A$15:$J$18,MATCH($E212,'2018_commission_structure-Start'!$A$15:$A$18,0),MATCH(Y$1,'2018_commission_structure-Start'!$A$15:$J$15,0)),0)</f>
        <v>0</v>
      </c>
      <c r="Z212" s="2">
        <f>IF(H212&gt;L212,(H212-L212)*INDEX('2018_commission_structure-Start'!$A$21:$I$24,MATCH($E212,'2018_commission_structure-Start'!$A$21:$A$24,0),MATCH(Z$1,'2018_commission_structure-Start'!$A$21:$I$21,0)),0)</f>
        <v>0</v>
      </c>
      <c r="AA212" s="6">
        <f t="shared" si="38"/>
        <v>107675.1</v>
      </c>
      <c r="AB212" s="6">
        <f t="shared" si="39"/>
        <v>175865.1</v>
      </c>
    </row>
    <row r="213" spans="1:28" x14ac:dyDescent="0.3">
      <c r="A213" t="str">
        <f t="shared" si="30"/>
        <v>Kit Tivolier</v>
      </c>
      <c r="B213">
        <v>6915102108</v>
      </c>
      <c r="C213" t="s">
        <v>426</v>
      </c>
      <c r="D213" t="s">
        <v>427</v>
      </c>
      <c r="E213" t="s">
        <v>10</v>
      </c>
      <c r="F213">
        <v>84051</v>
      </c>
      <c r="G213">
        <f>COUNTIF(deals_closed!D:D,B213)</f>
        <v>21</v>
      </c>
      <c r="H213" s="2">
        <f>SUMIF(deals_closed!D:D,B213,deals_closed!C:C)</f>
        <v>707829</v>
      </c>
      <c r="I213" s="2">
        <f>VLOOKUP(E213,'2018_commission_structure-Start'!$A$22:$I$24,9,FALSE)</f>
        <v>750000</v>
      </c>
      <c r="J213" s="2">
        <f t="shared" si="31"/>
        <v>937500</v>
      </c>
      <c r="K213" s="2">
        <f t="shared" si="32"/>
        <v>1125000</v>
      </c>
      <c r="L213" s="2">
        <f t="shared" si="33"/>
        <v>1500000</v>
      </c>
      <c r="M213" s="12">
        <f t="shared" si="34"/>
        <v>0.94377200000000006</v>
      </c>
      <c r="N213" t="str">
        <f t="shared" si="35"/>
        <v>0-100%</v>
      </c>
      <c r="O213" s="6">
        <f>MIN(H213,I213)*INDEX('2018_commission_structure-Start'!$A$21:$I$24,MATCH($E213,'2018_commission_structure-Start'!$A$21:$A$24,0),MATCH(O$1,'2018_commission_structure-Start'!$A$21:$I$21,0))</f>
        <v>106174.34999999999</v>
      </c>
      <c r="P213" s="2">
        <f>IF(H213&gt;I213,MIN(H213-I213,J213-I213)*INDEX('2018_commission_structure-Start'!$A$21:$I$24,MATCH($E213,'2018_commission_structure-Start'!$A$21:$A$24,0), MATCH(P$1,'2018_commission_structure-Start'!$A$21:$I$21,0)),0)</f>
        <v>0</v>
      </c>
      <c r="Q213" s="2">
        <f>IF($H213&gt;J213,MIN($H213-J213,K213-J213)*INDEX('2018_commission_structure-Start'!$A$21:$I$24,MATCH($E213,'2018_commission_structure-Start'!$A$21:$A$24,0), MATCH(Q$1,'2018_commission_structure-Start'!$A$21:$I$21,0)),0)</f>
        <v>0</v>
      </c>
      <c r="R213" s="2">
        <f>IF($H213&gt;K213,MIN($H213-K213,L213-K213)*INDEX('2018_commission_structure-Start'!$A$21:$I$24,MATCH($E213,'2018_commission_structure-Start'!$A$21:$A$24,0), MATCH(R$1,'2018_commission_structure-Start'!$A$21:$I$21,0)),0)</f>
        <v>0</v>
      </c>
      <c r="S213" s="2">
        <f>IF(H213&gt;L213,(H213-L213)*INDEX('2018_commission_structure-Start'!$A$21:$I$24,MATCH($E213,'2018_commission_structure-Start'!$A$21:$A$24,0),MATCH(S$1,'2018_commission_structure-Start'!$A$21:$I$21,0)),0)</f>
        <v>0</v>
      </c>
      <c r="T213" s="6">
        <f t="shared" si="36"/>
        <v>106174.34999999999</v>
      </c>
      <c r="U213" s="6">
        <f t="shared" si="37"/>
        <v>190225.34999999998</v>
      </c>
      <c r="V213" s="6">
        <f>MIN(H213,I213)*INDEX('2018_commission_structure-Start'!$A$15:$J$18,MATCH($E213,'2018_commission_structure-Start'!$A$15:$A$18,0),MATCH(V$1,'2018_commission_structure-Start'!$A$15:$J$15,0))</f>
        <v>106174.34999999999</v>
      </c>
      <c r="W213" s="2">
        <f>IF($H213&gt;I213,MIN($H213-I213,J213-I213)*INDEX('2018_commission_structure-Start'!$A$15:$J$18,MATCH($E213,'2018_commission_structure-Start'!$A$15:$A$18,0),MATCH(W$1,'2018_commission_structure-Start'!$A$15:$J$15,0)),0)</f>
        <v>0</v>
      </c>
      <c r="X213" s="2">
        <f>IF($H213&gt;J213,MIN($H213-J213,K213-J213)*INDEX('2018_commission_structure-Start'!$A$15:$J$18,MATCH($E213,'2018_commission_structure-Start'!$A$15:$A$18,0),MATCH(X$1,'2018_commission_structure-Start'!$A$15:$J$15,0)),0)</f>
        <v>0</v>
      </c>
      <c r="Y213" s="2">
        <f>IF($H213&gt;K213,MIN($H213-K213,L213-K213)*INDEX('2018_commission_structure-Start'!$A$15:$J$18,MATCH($E213,'2018_commission_structure-Start'!$A$15:$A$18,0),MATCH(Y$1,'2018_commission_structure-Start'!$A$15:$J$15,0)),0)</f>
        <v>0</v>
      </c>
      <c r="Z213" s="2">
        <f>IF(H213&gt;L213,(H213-L213)*INDEX('2018_commission_structure-Start'!$A$21:$I$24,MATCH($E213,'2018_commission_structure-Start'!$A$21:$A$24,0),MATCH(Z$1,'2018_commission_structure-Start'!$A$21:$I$21,0)),0)</f>
        <v>0</v>
      </c>
      <c r="AA213" s="6">
        <f t="shared" si="38"/>
        <v>106174.34999999999</v>
      </c>
      <c r="AB213" s="6">
        <f t="shared" si="39"/>
        <v>190225.34999999998</v>
      </c>
    </row>
    <row r="214" spans="1:28" x14ac:dyDescent="0.3">
      <c r="A214" t="str">
        <f t="shared" si="30"/>
        <v>Zonda Pipes</v>
      </c>
      <c r="B214">
        <v>630160104</v>
      </c>
      <c r="C214" t="s">
        <v>428</v>
      </c>
      <c r="D214" t="s">
        <v>429</v>
      </c>
      <c r="E214" t="s">
        <v>10</v>
      </c>
      <c r="F214">
        <v>105465</v>
      </c>
      <c r="G214">
        <f>COUNTIF(deals_closed!D:D,B214)</f>
        <v>21</v>
      </c>
      <c r="H214" s="2">
        <f>SUMIF(deals_closed!D:D,B214,deals_closed!C:C)</f>
        <v>692993</v>
      </c>
      <c r="I214" s="2">
        <f>VLOOKUP(E214,'2018_commission_structure-Start'!$A$22:$I$24,9,FALSE)</f>
        <v>750000</v>
      </c>
      <c r="J214" s="2">
        <f t="shared" si="31"/>
        <v>937500</v>
      </c>
      <c r="K214" s="2">
        <f t="shared" si="32"/>
        <v>1125000</v>
      </c>
      <c r="L214" s="2">
        <f t="shared" si="33"/>
        <v>1500000</v>
      </c>
      <c r="M214" s="12">
        <f t="shared" si="34"/>
        <v>0.92399066666666663</v>
      </c>
      <c r="N214" t="str">
        <f t="shared" si="35"/>
        <v>0-100%</v>
      </c>
      <c r="O214" s="6">
        <f>MIN(H214,I214)*INDEX('2018_commission_structure-Start'!$A$21:$I$24,MATCH($E214,'2018_commission_structure-Start'!$A$21:$A$24,0),MATCH(O$1,'2018_commission_structure-Start'!$A$21:$I$21,0))</f>
        <v>103948.95</v>
      </c>
      <c r="P214" s="2">
        <f>IF(H214&gt;I214,MIN(H214-I214,J214-I214)*INDEX('2018_commission_structure-Start'!$A$21:$I$24,MATCH($E214,'2018_commission_structure-Start'!$A$21:$A$24,0), MATCH(P$1,'2018_commission_structure-Start'!$A$21:$I$21,0)),0)</f>
        <v>0</v>
      </c>
      <c r="Q214" s="2">
        <f>IF($H214&gt;J214,MIN($H214-J214,K214-J214)*INDEX('2018_commission_structure-Start'!$A$21:$I$24,MATCH($E214,'2018_commission_structure-Start'!$A$21:$A$24,0), MATCH(Q$1,'2018_commission_structure-Start'!$A$21:$I$21,0)),0)</f>
        <v>0</v>
      </c>
      <c r="R214" s="2">
        <f>IF($H214&gt;K214,MIN($H214-K214,L214-K214)*INDEX('2018_commission_structure-Start'!$A$21:$I$24,MATCH($E214,'2018_commission_structure-Start'!$A$21:$A$24,0), MATCH(R$1,'2018_commission_structure-Start'!$A$21:$I$21,0)),0)</f>
        <v>0</v>
      </c>
      <c r="S214" s="2">
        <f>IF(H214&gt;L214,(H214-L214)*INDEX('2018_commission_structure-Start'!$A$21:$I$24,MATCH($E214,'2018_commission_structure-Start'!$A$21:$A$24,0),MATCH(S$1,'2018_commission_structure-Start'!$A$21:$I$21,0)),0)</f>
        <v>0</v>
      </c>
      <c r="T214" s="6">
        <f t="shared" si="36"/>
        <v>103948.95</v>
      </c>
      <c r="U214" s="6">
        <f t="shared" si="37"/>
        <v>209413.95</v>
      </c>
      <c r="V214" s="6">
        <f>MIN(H214,I214)*INDEX('2018_commission_structure-Start'!$A$15:$J$18,MATCH($E214,'2018_commission_structure-Start'!$A$15:$A$18,0),MATCH(V$1,'2018_commission_structure-Start'!$A$15:$J$15,0))</f>
        <v>103948.95</v>
      </c>
      <c r="W214" s="2">
        <f>IF($H214&gt;I214,MIN($H214-I214,J214-I214)*INDEX('2018_commission_structure-Start'!$A$15:$J$18,MATCH($E214,'2018_commission_structure-Start'!$A$15:$A$18,0),MATCH(W$1,'2018_commission_structure-Start'!$A$15:$J$15,0)),0)</f>
        <v>0</v>
      </c>
      <c r="X214" s="2">
        <f>IF($H214&gt;J214,MIN($H214-J214,K214-J214)*INDEX('2018_commission_structure-Start'!$A$15:$J$18,MATCH($E214,'2018_commission_structure-Start'!$A$15:$A$18,0),MATCH(X$1,'2018_commission_structure-Start'!$A$15:$J$15,0)),0)</f>
        <v>0</v>
      </c>
      <c r="Y214" s="2">
        <f>IF($H214&gt;K214,MIN($H214-K214,L214-K214)*INDEX('2018_commission_structure-Start'!$A$15:$J$18,MATCH($E214,'2018_commission_structure-Start'!$A$15:$A$18,0),MATCH(Y$1,'2018_commission_structure-Start'!$A$15:$J$15,0)),0)</f>
        <v>0</v>
      </c>
      <c r="Z214" s="2">
        <f>IF(H214&gt;L214,(H214-L214)*INDEX('2018_commission_structure-Start'!$A$21:$I$24,MATCH($E214,'2018_commission_structure-Start'!$A$21:$A$24,0),MATCH(Z$1,'2018_commission_structure-Start'!$A$21:$I$21,0)),0)</f>
        <v>0</v>
      </c>
      <c r="AA214" s="6">
        <f t="shared" si="38"/>
        <v>103948.95</v>
      </c>
      <c r="AB214" s="6">
        <f t="shared" si="39"/>
        <v>209413.95</v>
      </c>
    </row>
    <row r="215" spans="1:28" x14ac:dyDescent="0.3">
      <c r="A215" t="str">
        <f t="shared" si="30"/>
        <v>Queenie De la Harpe</v>
      </c>
      <c r="B215">
        <v>4492546545</v>
      </c>
      <c r="C215" t="s">
        <v>430</v>
      </c>
      <c r="D215" t="s">
        <v>431</v>
      </c>
      <c r="E215" t="s">
        <v>7</v>
      </c>
      <c r="F215">
        <v>59662</v>
      </c>
      <c r="G215">
        <f>COUNTIF(deals_closed!D:D,B215)</f>
        <v>23</v>
      </c>
      <c r="H215" s="2">
        <f>SUMIF(deals_closed!D:D,B215,deals_closed!C:C)</f>
        <v>834584</v>
      </c>
      <c r="I215" s="2">
        <f>VLOOKUP(E215,'2018_commission_structure-Start'!$A$22:$I$24,9,FALSE)</f>
        <v>500000</v>
      </c>
      <c r="J215" s="2">
        <f t="shared" si="31"/>
        <v>625000</v>
      </c>
      <c r="K215" s="2">
        <f t="shared" si="32"/>
        <v>750000</v>
      </c>
      <c r="L215" s="2">
        <f t="shared" si="33"/>
        <v>1000000</v>
      </c>
      <c r="M215" s="12">
        <f t="shared" si="34"/>
        <v>1.669168</v>
      </c>
      <c r="N215" t="str">
        <f t="shared" si="35"/>
        <v>150-200%</v>
      </c>
      <c r="O215" s="6">
        <f>MIN(H215,I215)*INDEX('2018_commission_structure-Start'!$A$21:$I$24,MATCH($E215,'2018_commission_structure-Start'!$A$21:$A$24,0),MATCH(O$1,'2018_commission_structure-Start'!$A$21:$I$21,0))</f>
        <v>50000</v>
      </c>
      <c r="P215" s="2">
        <f>IF(H215&gt;I215,MIN(H215-I215,J215-I215)*INDEX('2018_commission_structure-Start'!$A$21:$I$24,MATCH($E215,'2018_commission_structure-Start'!$A$21:$A$24,0), MATCH(P$1,'2018_commission_structure-Start'!$A$21:$I$21,0)),0)</f>
        <v>18750</v>
      </c>
      <c r="Q215" s="2">
        <f>IF($H215&gt;J215,MIN($H215-J215,K215-J215)*INDEX('2018_commission_structure-Start'!$A$21:$I$24,MATCH($E215,'2018_commission_structure-Start'!$A$21:$A$24,0), MATCH(Q$1,'2018_commission_structure-Start'!$A$21:$I$21,0)),0)</f>
        <v>22500</v>
      </c>
      <c r="R215" s="2">
        <f>IF($H215&gt;K215,MIN($H215-K215,L215-K215)*INDEX('2018_commission_structure-Start'!$A$21:$I$24,MATCH($E215,'2018_commission_structure-Start'!$A$21:$A$24,0), MATCH(R$1,'2018_commission_structure-Start'!$A$21:$I$21,0)),0)</f>
        <v>18608.48</v>
      </c>
      <c r="S215" s="2">
        <f>IF(H215&gt;L215,(H215-L215)*INDEX('2018_commission_structure-Start'!$A$21:$I$24,MATCH($E215,'2018_commission_structure-Start'!$A$21:$A$24,0),MATCH(S$1,'2018_commission_structure-Start'!$A$21:$I$21,0)),0)</f>
        <v>0</v>
      </c>
      <c r="T215" s="6">
        <f t="shared" si="36"/>
        <v>109858.48</v>
      </c>
      <c r="U215" s="6">
        <f t="shared" si="37"/>
        <v>169520.47999999998</v>
      </c>
      <c r="V215" s="6">
        <f>MIN(H215,I215)*INDEX('2018_commission_structure-Start'!$A$15:$J$18,MATCH($E215,'2018_commission_structure-Start'!$A$15:$A$18,0),MATCH(V$1,'2018_commission_structure-Start'!$A$15:$J$15,0))</f>
        <v>60000</v>
      </c>
      <c r="W215" s="2">
        <f>IF($H215&gt;I215,MIN($H215-I215,J215-I215)*INDEX('2018_commission_structure-Start'!$A$15:$J$18,MATCH($E215,'2018_commission_structure-Start'!$A$15:$A$18,0),MATCH(W$1,'2018_commission_structure-Start'!$A$15:$J$15,0)),0)</f>
        <v>21250</v>
      </c>
      <c r="X215" s="2">
        <f>IF($H215&gt;J215,MIN($H215-J215,K215-J215)*INDEX('2018_commission_structure-Start'!$A$15:$J$18,MATCH($E215,'2018_commission_structure-Start'!$A$15:$A$18,0),MATCH(X$1,'2018_commission_structure-Start'!$A$15:$J$15,0)),0)</f>
        <v>25000</v>
      </c>
      <c r="Y215" s="2">
        <f>IF($H215&gt;K215,MIN($H215-K215,L215-K215)*INDEX('2018_commission_structure-Start'!$A$15:$J$18,MATCH($E215,'2018_commission_structure-Start'!$A$15:$A$18,0),MATCH(Y$1,'2018_commission_structure-Start'!$A$15:$J$15,0)),0)</f>
        <v>18608.48</v>
      </c>
      <c r="Z215" s="2">
        <f>IF(H215&gt;L215,(H215-L215)*INDEX('2018_commission_structure-Start'!$A$21:$I$24,MATCH($E215,'2018_commission_structure-Start'!$A$21:$A$24,0),MATCH(Z$1,'2018_commission_structure-Start'!$A$21:$I$21,0)),0)</f>
        <v>0</v>
      </c>
      <c r="AA215" s="6">
        <f t="shared" si="38"/>
        <v>124858.48</v>
      </c>
      <c r="AB215" s="6">
        <f t="shared" si="39"/>
        <v>184520.47999999998</v>
      </c>
    </row>
    <row r="216" spans="1:28" x14ac:dyDescent="0.3">
      <c r="A216" t="str">
        <f t="shared" si="30"/>
        <v>Orelle Krink</v>
      </c>
      <c r="B216">
        <v>7191906499</v>
      </c>
      <c r="C216" t="s">
        <v>432</v>
      </c>
      <c r="D216" t="s">
        <v>433</v>
      </c>
      <c r="E216" t="s">
        <v>29</v>
      </c>
      <c r="F216">
        <v>54226</v>
      </c>
      <c r="G216">
        <f>COUNTIF(deals_closed!D:D,B216)</f>
        <v>15</v>
      </c>
      <c r="H216" s="2">
        <f>SUMIF(deals_closed!D:D,B216,deals_closed!C:C)</f>
        <v>618982</v>
      </c>
      <c r="I216" s="2">
        <f>VLOOKUP(E216,'2018_commission_structure-Start'!$A$22:$I$24,9,FALSE)</f>
        <v>600000</v>
      </c>
      <c r="J216" s="2">
        <f t="shared" si="31"/>
        <v>750000</v>
      </c>
      <c r="K216" s="2">
        <f t="shared" si="32"/>
        <v>900000</v>
      </c>
      <c r="L216" s="2">
        <f t="shared" si="33"/>
        <v>1200000</v>
      </c>
      <c r="M216" s="12">
        <f t="shared" si="34"/>
        <v>1.0316366666666668</v>
      </c>
      <c r="N216" t="str">
        <f t="shared" si="35"/>
        <v>100-125%</v>
      </c>
      <c r="O216" s="6">
        <f>MIN(H216,I216)*INDEX('2018_commission_structure-Start'!$A$21:$I$24,MATCH($E216,'2018_commission_structure-Start'!$A$21:$A$24,0),MATCH(O$1,'2018_commission_structure-Start'!$A$21:$I$21,0))</f>
        <v>78000</v>
      </c>
      <c r="P216" s="2">
        <f>IF(H216&gt;I216,MIN(H216-I216,J216-I216)*INDEX('2018_commission_structure-Start'!$A$21:$I$24,MATCH($E216,'2018_commission_structure-Start'!$A$21:$A$24,0), MATCH(P$1,'2018_commission_structure-Start'!$A$21:$I$21,0)),0)</f>
        <v>3226.94</v>
      </c>
      <c r="Q216" s="2">
        <f>IF($H216&gt;J216,MIN($H216-J216,K216-J216)*INDEX('2018_commission_structure-Start'!$A$21:$I$24,MATCH($E216,'2018_commission_structure-Start'!$A$21:$A$24,0), MATCH(Q$1,'2018_commission_structure-Start'!$A$21:$I$21,0)),0)</f>
        <v>0</v>
      </c>
      <c r="R216" s="2">
        <f>IF($H216&gt;K216,MIN($H216-K216,L216-K216)*INDEX('2018_commission_structure-Start'!$A$21:$I$24,MATCH($E216,'2018_commission_structure-Start'!$A$21:$A$24,0), MATCH(R$1,'2018_commission_structure-Start'!$A$21:$I$21,0)),0)</f>
        <v>0</v>
      </c>
      <c r="S216" s="2">
        <f>IF(H216&gt;L216,(H216-L216)*INDEX('2018_commission_structure-Start'!$A$21:$I$24,MATCH($E216,'2018_commission_structure-Start'!$A$21:$A$24,0),MATCH(S$1,'2018_commission_structure-Start'!$A$21:$I$21,0)),0)</f>
        <v>0</v>
      </c>
      <c r="T216" s="6">
        <f t="shared" si="36"/>
        <v>81226.94</v>
      </c>
      <c r="U216" s="6">
        <f t="shared" si="37"/>
        <v>135452.94</v>
      </c>
      <c r="V216" s="6">
        <f>MIN(H216,I216)*INDEX('2018_commission_structure-Start'!$A$15:$J$18,MATCH($E216,'2018_commission_structure-Start'!$A$15:$A$18,0),MATCH(V$1,'2018_commission_structure-Start'!$A$15:$J$15,0))</f>
        <v>90000</v>
      </c>
      <c r="W216" s="2">
        <f>IF($H216&gt;I216,MIN($H216-I216,J216-I216)*INDEX('2018_commission_structure-Start'!$A$15:$J$18,MATCH($E216,'2018_commission_structure-Start'!$A$15:$A$18,0),MATCH(W$1,'2018_commission_structure-Start'!$A$15:$J$15,0)),0)</f>
        <v>3416.7599999999998</v>
      </c>
      <c r="X216" s="2">
        <f>IF($H216&gt;J216,MIN($H216-J216,K216-J216)*INDEX('2018_commission_structure-Start'!$A$15:$J$18,MATCH($E216,'2018_commission_structure-Start'!$A$15:$A$18,0),MATCH(X$1,'2018_commission_structure-Start'!$A$15:$J$15,0)),0)</f>
        <v>0</v>
      </c>
      <c r="Y216" s="2">
        <f>IF($H216&gt;K216,MIN($H216-K216,L216-K216)*INDEX('2018_commission_structure-Start'!$A$15:$J$18,MATCH($E216,'2018_commission_structure-Start'!$A$15:$A$18,0),MATCH(Y$1,'2018_commission_structure-Start'!$A$15:$J$15,0)),0)</f>
        <v>0</v>
      </c>
      <c r="Z216" s="2">
        <f>IF(H216&gt;L216,(H216-L216)*INDEX('2018_commission_structure-Start'!$A$21:$I$24,MATCH($E216,'2018_commission_structure-Start'!$A$21:$A$24,0),MATCH(Z$1,'2018_commission_structure-Start'!$A$21:$I$21,0)),0)</f>
        <v>0</v>
      </c>
      <c r="AA216" s="6">
        <f t="shared" si="38"/>
        <v>93416.76</v>
      </c>
      <c r="AB216" s="6">
        <f t="shared" si="39"/>
        <v>147642.76</v>
      </c>
    </row>
    <row r="217" spans="1:28" x14ac:dyDescent="0.3">
      <c r="A217" t="str">
        <f t="shared" si="30"/>
        <v>Franni Clemencet</v>
      </c>
      <c r="B217">
        <v>8401146046</v>
      </c>
      <c r="C217" t="s">
        <v>434</v>
      </c>
      <c r="D217" t="s">
        <v>435</v>
      </c>
      <c r="E217" t="s">
        <v>29</v>
      </c>
      <c r="F217">
        <v>54722</v>
      </c>
      <c r="G217">
        <f>COUNTIF(deals_closed!D:D,B217)</f>
        <v>22</v>
      </c>
      <c r="H217" s="2">
        <f>SUMIF(deals_closed!D:D,B217,deals_closed!C:C)</f>
        <v>588509</v>
      </c>
      <c r="I217" s="2">
        <f>VLOOKUP(E217,'2018_commission_structure-Start'!$A$22:$I$24,9,FALSE)</f>
        <v>600000</v>
      </c>
      <c r="J217" s="2">
        <f t="shared" si="31"/>
        <v>750000</v>
      </c>
      <c r="K217" s="2">
        <f t="shared" si="32"/>
        <v>900000</v>
      </c>
      <c r="L217" s="2">
        <f t="shared" si="33"/>
        <v>1200000</v>
      </c>
      <c r="M217" s="12">
        <f t="shared" si="34"/>
        <v>0.98084833333333332</v>
      </c>
      <c r="N217" t="str">
        <f t="shared" si="35"/>
        <v>0-100%</v>
      </c>
      <c r="O217" s="6">
        <f>MIN(H217,I217)*INDEX('2018_commission_structure-Start'!$A$21:$I$24,MATCH($E217,'2018_commission_structure-Start'!$A$21:$A$24,0),MATCH(O$1,'2018_commission_structure-Start'!$A$21:$I$21,0))</f>
        <v>76506.17</v>
      </c>
      <c r="P217" s="2">
        <f>IF(H217&gt;I217,MIN(H217-I217,J217-I217)*INDEX('2018_commission_structure-Start'!$A$21:$I$24,MATCH($E217,'2018_commission_structure-Start'!$A$21:$A$24,0), MATCH(P$1,'2018_commission_structure-Start'!$A$21:$I$21,0)),0)</f>
        <v>0</v>
      </c>
      <c r="Q217" s="2">
        <f>IF($H217&gt;J217,MIN($H217-J217,K217-J217)*INDEX('2018_commission_structure-Start'!$A$21:$I$24,MATCH($E217,'2018_commission_structure-Start'!$A$21:$A$24,0), MATCH(Q$1,'2018_commission_structure-Start'!$A$21:$I$21,0)),0)</f>
        <v>0</v>
      </c>
      <c r="R217" s="2">
        <f>IF($H217&gt;K217,MIN($H217-K217,L217-K217)*INDEX('2018_commission_structure-Start'!$A$21:$I$24,MATCH($E217,'2018_commission_structure-Start'!$A$21:$A$24,0), MATCH(R$1,'2018_commission_structure-Start'!$A$21:$I$21,0)),0)</f>
        <v>0</v>
      </c>
      <c r="S217" s="2">
        <f>IF(H217&gt;L217,(H217-L217)*INDEX('2018_commission_structure-Start'!$A$21:$I$24,MATCH($E217,'2018_commission_structure-Start'!$A$21:$A$24,0),MATCH(S$1,'2018_commission_structure-Start'!$A$21:$I$21,0)),0)</f>
        <v>0</v>
      </c>
      <c r="T217" s="6">
        <f t="shared" si="36"/>
        <v>76506.17</v>
      </c>
      <c r="U217" s="6">
        <f t="shared" si="37"/>
        <v>131228.16999999998</v>
      </c>
      <c r="V217" s="6">
        <f>MIN(H217,I217)*INDEX('2018_commission_structure-Start'!$A$15:$J$18,MATCH($E217,'2018_commission_structure-Start'!$A$15:$A$18,0),MATCH(V$1,'2018_commission_structure-Start'!$A$15:$J$15,0))</f>
        <v>88276.349999999991</v>
      </c>
      <c r="W217" s="2">
        <f>IF($H217&gt;I217,MIN($H217-I217,J217-I217)*INDEX('2018_commission_structure-Start'!$A$15:$J$18,MATCH($E217,'2018_commission_structure-Start'!$A$15:$A$18,0),MATCH(W$1,'2018_commission_structure-Start'!$A$15:$J$15,0)),0)</f>
        <v>0</v>
      </c>
      <c r="X217" s="2">
        <f>IF($H217&gt;J217,MIN($H217-J217,K217-J217)*INDEX('2018_commission_structure-Start'!$A$15:$J$18,MATCH($E217,'2018_commission_structure-Start'!$A$15:$A$18,0),MATCH(X$1,'2018_commission_structure-Start'!$A$15:$J$15,0)),0)</f>
        <v>0</v>
      </c>
      <c r="Y217" s="2">
        <f>IF($H217&gt;K217,MIN($H217-K217,L217-K217)*INDEX('2018_commission_structure-Start'!$A$15:$J$18,MATCH($E217,'2018_commission_structure-Start'!$A$15:$A$18,0),MATCH(Y$1,'2018_commission_structure-Start'!$A$15:$J$15,0)),0)</f>
        <v>0</v>
      </c>
      <c r="Z217" s="2">
        <f>IF(H217&gt;L217,(H217-L217)*INDEX('2018_commission_structure-Start'!$A$21:$I$24,MATCH($E217,'2018_commission_structure-Start'!$A$21:$A$24,0),MATCH(Z$1,'2018_commission_structure-Start'!$A$21:$I$21,0)),0)</f>
        <v>0</v>
      </c>
      <c r="AA217" s="6">
        <f t="shared" si="38"/>
        <v>88276.349999999991</v>
      </c>
      <c r="AB217" s="6">
        <f t="shared" si="39"/>
        <v>142998.34999999998</v>
      </c>
    </row>
    <row r="218" spans="1:28" x14ac:dyDescent="0.3">
      <c r="A218" t="str">
        <f t="shared" si="30"/>
        <v>Lyle Stoyles</v>
      </c>
      <c r="B218">
        <v>3266408608</v>
      </c>
      <c r="C218" t="s">
        <v>436</v>
      </c>
      <c r="D218" t="s">
        <v>437</v>
      </c>
      <c r="E218" t="s">
        <v>29</v>
      </c>
      <c r="F218">
        <v>73542</v>
      </c>
      <c r="G218">
        <f>COUNTIF(deals_closed!D:D,B218)</f>
        <v>19</v>
      </c>
      <c r="H218" s="2">
        <f>SUMIF(deals_closed!D:D,B218,deals_closed!C:C)</f>
        <v>693049</v>
      </c>
      <c r="I218" s="2">
        <f>VLOOKUP(E218,'2018_commission_structure-Start'!$A$22:$I$24,9,FALSE)</f>
        <v>600000</v>
      </c>
      <c r="J218" s="2">
        <f t="shared" si="31"/>
        <v>750000</v>
      </c>
      <c r="K218" s="2">
        <f t="shared" si="32"/>
        <v>900000</v>
      </c>
      <c r="L218" s="2">
        <f t="shared" si="33"/>
        <v>1200000</v>
      </c>
      <c r="M218" s="12">
        <f t="shared" si="34"/>
        <v>1.1550816666666666</v>
      </c>
      <c r="N218" t="str">
        <f t="shared" si="35"/>
        <v>100-125%</v>
      </c>
      <c r="O218" s="6">
        <f>MIN(H218,I218)*INDEX('2018_commission_structure-Start'!$A$21:$I$24,MATCH($E218,'2018_commission_structure-Start'!$A$21:$A$24,0),MATCH(O$1,'2018_commission_structure-Start'!$A$21:$I$21,0))</f>
        <v>78000</v>
      </c>
      <c r="P218" s="2">
        <f>IF(H218&gt;I218,MIN(H218-I218,J218-I218)*INDEX('2018_commission_structure-Start'!$A$21:$I$24,MATCH($E218,'2018_commission_structure-Start'!$A$21:$A$24,0), MATCH(P$1,'2018_commission_structure-Start'!$A$21:$I$21,0)),0)</f>
        <v>15818.330000000002</v>
      </c>
      <c r="Q218" s="2">
        <f>IF($H218&gt;J218,MIN($H218-J218,K218-J218)*INDEX('2018_commission_structure-Start'!$A$21:$I$24,MATCH($E218,'2018_commission_structure-Start'!$A$21:$A$24,0), MATCH(Q$1,'2018_commission_structure-Start'!$A$21:$I$21,0)),0)</f>
        <v>0</v>
      </c>
      <c r="R218" s="2">
        <f>IF($H218&gt;K218,MIN($H218-K218,L218-K218)*INDEX('2018_commission_structure-Start'!$A$21:$I$24,MATCH($E218,'2018_commission_structure-Start'!$A$21:$A$24,0), MATCH(R$1,'2018_commission_structure-Start'!$A$21:$I$21,0)),0)</f>
        <v>0</v>
      </c>
      <c r="S218" s="2">
        <f>IF(H218&gt;L218,(H218-L218)*INDEX('2018_commission_structure-Start'!$A$21:$I$24,MATCH($E218,'2018_commission_structure-Start'!$A$21:$A$24,0),MATCH(S$1,'2018_commission_structure-Start'!$A$21:$I$21,0)),0)</f>
        <v>0</v>
      </c>
      <c r="T218" s="6">
        <f t="shared" si="36"/>
        <v>93818.33</v>
      </c>
      <c r="U218" s="6">
        <f t="shared" si="37"/>
        <v>167360.33000000002</v>
      </c>
      <c r="V218" s="6">
        <f>MIN(H218,I218)*INDEX('2018_commission_structure-Start'!$A$15:$J$18,MATCH($E218,'2018_commission_structure-Start'!$A$15:$A$18,0),MATCH(V$1,'2018_commission_structure-Start'!$A$15:$J$15,0))</f>
        <v>90000</v>
      </c>
      <c r="W218" s="2">
        <f>IF($H218&gt;I218,MIN($H218-I218,J218-I218)*INDEX('2018_commission_structure-Start'!$A$15:$J$18,MATCH($E218,'2018_commission_structure-Start'!$A$15:$A$18,0),MATCH(W$1,'2018_commission_structure-Start'!$A$15:$J$15,0)),0)</f>
        <v>16748.82</v>
      </c>
      <c r="X218" s="2">
        <f>IF($H218&gt;J218,MIN($H218-J218,K218-J218)*INDEX('2018_commission_structure-Start'!$A$15:$J$18,MATCH($E218,'2018_commission_structure-Start'!$A$15:$A$18,0),MATCH(X$1,'2018_commission_structure-Start'!$A$15:$J$15,0)),0)</f>
        <v>0</v>
      </c>
      <c r="Y218" s="2">
        <f>IF($H218&gt;K218,MIN($H218-K218,L218-K218)*INDEX('2018_commission_structure-Start'!$A$15:$J$18,MATCH($E218,'2018_commission_structure-Start'!$A$15:$A$18,0),MATCH(Y$1,'2018_commission_structure-Start'!$A$15:$J$15,0)),0)</f>
        <v>0</v>
      </c>
      <c r="Z218" s="2">
        <f>IF(H218&gt;L218,(H218-L218)*INDEX('2018_commission_structure-Start'!$A$21:$I$24,MATCH($E218,'2018_commission_structure-Start'!$A$21:$A$24,0),MATCH(Z$1,'2018_commission_structure-Start'!$A$21:$I$21,0)),0)</f>
        <v>0</v>
      </c>
      <c r="AA218" s="6">
        <f t="shared" si="38"/>
        <v>106748.82</v>
      </c>
      <c r="AB218" s="6">
        <f t="shared" si="39"/>
        <v>180290.82</v>
      </c>
    </row>
    <row r="219" spans="1:28" x14ac:dyDescent="0.3">
      <c r="A219" t="str">
        <f t="shared" si="30"/>
        <v>Damon Albisser</v>
      </c>
      <c r="B219">
        <v>813371287</v>
      </c>
      <c r="C219" t="s">
        <v>438</v>
      </c>
      <c r="D219" t="s">
        <v>439</v>
      </c>
      <c r="E219" t="s">
        <v>7</v>
      </c>
      <c r="F219">
        <v>55320</v>
      </c>
      <c r="G219">
        <f>COUNTIF(deals_closed!D:D,B219)</f>
        <v>19</v>
      </c>
      <c r="H219" s="2">
        <f>SUMIF(deals_closed!D:D,B219,deals_closed!C:C)</f>
        <v>563960</v>
      </c>
      <c r="I219" s="2">
        <f>VLOOKUP(E219,'2018_commission_structure-Start'!$A$22:$I$24,9,FALSE)</f>
        <v>500000</v>
      </c>
      <c r="J219" s="2">
        <f t="shared" si="31"/>
        <v>625000</v>
      </c>
      <c r="K219" s="2">
        <f t="shared" si="32"/>
        <v>750000</v>
      </c>
      <c r="L219" s="2">
        <f t="shared" si="33"/>
        <v>1000000</v>
      </c>
      <c r="M219" s="12">
        <f t="shared" si="34"/>
        <v>1.12792</v>
      </c>
      <c r="N219" t="str">
        <f t="shared" si="35"/>
        <v>100-125%</v>
      </c>
      <c r="O219" s="6">
        <f>MIN(H219,I219)*INDEX('2018_commission_structure-Start'!$A$21:$I$24,MATCH($E219,'2018_commission_structure-Start'!$A$21:$A$24,0),MATCH(O$1,'2018_commission_structure-Start'!$A$21:$I$21,0))</f>
        <v>50000</v>
      </c>
      <c r="P219" s="2">
        <f>IF(H219&gt;I219,MIN(H219-I219,J219-I219)*INDEX('2018_commission_structure-Start'!$A$21:$I$24,MATCH($E219,'2018_commission_structure-Start'!$A$21:$A$24,0), MATCH(P$1,'2018_commission_structure-Start'!$A$21:$I$21,0)),0)</f>
        <v>9594</v>
      </c>
      <c r="Q219" s="2">
        <f>IF($H219&gt;J219,MIN($H219-J219,K219-J219)*INDEX('2018_commission_structure-Start'!$A$21:$I$24,MATCH($E219,'2018_commission_structure-Start'!$A$21:$A$24,0), MATCH(Q$1,'2018_commission_structure-Start'!$A$21:$I$21,0)),0)</f>
        <v>0</v>
      </c>
      <c r="R219" s="2">
        <f>IF($H219&gt;K219,MIN($H219-K219,L219-K219)*INDEX('2018_commission_structure-Start'!$A$21:$I$24,MATCH($E219,'2018_commission_structure-Start'!$A$21:$A$24,0), MATCH(R$1,'2018_commission_structure-Start'!$A$21:$I$21,0)),0)</f>
        <v>0</v>
      </c>
      <c r="S219" s="2">
        <f>IF(H219&gt;L219,(H219-L219)*INDEX('2018_commission_structure-Start'!$A$21:$I$24,MATCH($E219,'2018_commission_structure-Start'!$A$21:$A$24,0),MATCH(S$1,'2018_commission_structure-Start'!$A$21:$I$21,0)),0)</f>
        <v>0</v>
      </c>
      <c r="T219" s="6">
        <f t="shared" si="36"/>
        <v>59594</v>
      </c>
      <c r="U219" s="6">
        <f t="shared" si="37"/>
        <v>114914</v>
      </c>
      <c r="V219" s="6">
        <f>MIN(H219,I219)*INDEX('2018_commission_structure-Start'!$A$15:$J$18,MATCH($E219,'2018_commission_structure-Start'!$A$15:$A$18,0),MATCH(V$1,'2018_commission_structure-Start'!$A$15:$J$15,0))</f>
        <v>60000</v>
      </c>
      <c r="W219" s="2">
        <f>IF($H219&gt;I219,MIN($H219-I219,J219-I219)*INDEX('2018_commission_structure-Start'!$A$15:$J$18,MATCH($E219,'2018_commission_structure-Start'!$A$15:$A$18,0),MATCH(W$1,'2018_commission_structure-Start'!$A$15:$J$15,0)),0)</f>
        <v>10873.2</v>
      </c>
      <c r="X219" s="2">
        <f>IF($H219&gt;J219,MIN($H219-J219,K219-J219)*INDEX('2018_commission_structure-Start'!$A$15:$J$18,MATCH($E219,'2018_commission_structure-Start'!$A$15:$A$18,0),MATCH(X$1,'2018_commission_structure-Start'!$A$15:$J$15,0)),0)</f>
        <v>0</v>
      </c>
      <c r="Y219" s="2">
        <f>IF($H219&gt;K219,MIN($H219-K219,L219-K219)*INDEX('2018_commission_structure-Start'!$A$15:$J$18,MATCH($E219,'2018_commission_structure-Start'!$A$15:$A$18,0),MATCH(Y$1,'2018_commission_structure-Start'!$A$15:$J$15,0)),0)</f>
        <v>0</v>
      </c>
      <c r="Z219" s="2">
        <f>IF(H219&gt;L219,(H219-L219)*INDEX('2018_commission_structure-Start'!$A$21:$I$24,MATCH($E219,'2018_commission_structure-Start'!$A$21:$A$24,0),MATCH(Z$1,'2018_commission_structure-Start'!$A$21:$I$21,0)),0)</f>
        <v>0</v>
      </c>
      <c r="AA219" s="6">
        <f t="shared" si="38"/>
        <v>70873.2</v>
      </c>
      <c r="AB219" s="6">
        <f t="shared" si="39"/>
        <v>126193.2</v>
      </c>
    </row>
    <row r="220" spans="1:28" x14ac:dyDescent="0.3">
      <c r="A220" t="str">
        <f t="shared" si="30"/>
        <v>Eulalie Bianco</v>
      </c>
      <c r="B220">
        <v>5623896162</v>
      </c>
      <c r="C220" t="s">
        <v>440</v>
      </c>
      <c r="D220" t="s">
        <v>441</v>
      </c>
      <c r="E220" t="s">
        <v>29</v>
      </c>
      <c r="F220">
        <v>74626</v>
      </c>
      <c r="G220">
        <f>COUNTIF(deals_closed!D:D,B220)</f>
        <v>17</v>
      </c>
      <c r="H220" s="2">
        <f>SUMIF(deals_closed!D:D,B220,deals_closed!C:C)</f>
        <v>456453</v>
      </c>
      <c r="I220" s="2">
        <f>VLOOKUP(E220,'2018_commission_structure-Start'!$A$22:$I$24,9,FALSE)</f>
        <v>600000</v>
      </c>
      <c r="J220" s="2">
        <f t="shared" si="31"/>
        <v>750000</v>
      </c>
      <c r="K220" s="2">
        <f t="shared" si="32"/>
        <v>900000</v>
      </c>
      <c r="L220" s="2">
        <f t="shared" si="33"/>
        <v>1200000</v>
      </c>
      <c r="M220" s="12">
        <f t="shared" si="34"/>
        <v>0.76075499999999996</v>
      </c>
      <c r="N220" t="str">
        <f t="shared" si="35"/>
        <v>0-100%</v>
      </c>
      <c r="O220" s="6">
        <f>MIN(H220,I220)*INDEX('2018_commission_structure-Start'!$A$21:$I$24,MATCH($E220,'2018_commission_structure-Start'!$A$21:$A$24,0),MATCH(O$1,'2018_commission_structure-Start'!$A$21:$I$21,0))</f>
        <v>59338.89</v>
      </c>
      <c r="P220" s="2">
        <f>IF(H220&gt;I220,MIN(H220-I220,J220-I220)*INDEX('2018_commission_structure-Start'!$A$21:$I$24,MATCH($E220,'2018_commission_structure-Start'!$A$21:$A$24,0), MATCH(P$1,'2018_commission_structure-Start'!$A$21:$I$21,0)),0)</f>
        <v>0</v>
      </c>
      <c r="Q220" s="2">
        <f>IF($H220&gt;J220,MIN($H220-J220,K220-J220)*INDEX('2018_commission_structure-Start'!$A$21:$I$24,MATCH($E220,'2018_commission_structure-Start'!$A$21:$A$24,0), MATCH(Q$1,'2018_commission_structure-Start'!$A$21:$I$21,0)),0)</f>
        <v>0</v>
      </c>
      <c r="R220" s="2">
        <f>IF($H220&gt;K220,MIN($H220-K220,L220-K220)*INDEX('2018_commission_structure-Start'!$A$21:$I$24,MATCH($E220,'2018_commission_structure-Start'!$A$21:$A$24,0), MATCH(R$1,'2018_commission_structure-Start'!$A$21:$I$21,0)),0)</f>
        <v>0</v>
      </c>
      <c r="S220" s="2">
        <f>IF(H220&gt;L220,(H220-L220)*INDEX('2018_commission_structure-Start'!$A$21:$I$24,MATCH($E220,'2018_commission_structure-Start'!$A$21:$A$24,0),MATCH(S$1,'2018_commission_structure-Start'!$A$21:$I$21,0)),0)</f>
        <v>0</v>
      </c>
      <c r="T220" s="6">
        <f t="shared" si="36"/>
        <v>59338.89</v>
      </c>
      <c r="U220" s="6">
        <f t="shared" si="37"/>
        <v>133964.89000000001</v>
      </c>
      <c r="V220" s="6">
        <f>MIN(H220,I220)*INDEX('2018_commission_structure-Start'!$A$15:$J$18,MATCH($E220,'2018_commission_structure-Start'!$A$15:$A$18,0),MATCH(V$1,'2018_commission_structure-Start'!$A$15:$J$15,0))</f>
        <v>68467.95</v>
      </c>
      <c r="W220" s="2">
        <f>IF($H220&gt;I220,MIN($H220-I220,J220-I220)*INDEX('2018_commission_structure-Start'!$A$15:$J$18,MATCH($E220,'2018_commission_structure-Start'!$A$15:$A$18,0),MATCH(W$1,'2018_commission_structure-Start'!$A$15:$J$15,0)),0)</f>
        <v>0</v>
      </c>
      <c r="X220" s="2">
        <f>IF($H220&gt;J220,MIN($H220-J220,K220-J220)*INDEX('2018_commission_structure-Start'!$A$15:$J$18,MATCH($E220,'2018_commission_structure-Start'!$A$15:$A$18,0),MATCH(X$1,'2018_commission_structure-Start'!$A$15:$J$15,0)),0)</f>
        <v>0</v>
      </c>
      <c r="Y220" s="2">
        <f>IF($H220&gt;K220,MIN($H220-K220,L220-K220)*INDEX('2018_commission_structure-Start'!$A$15:$J$18,MATCH($E220,'2018_commission_structure-Start'!$A$15:$A$18,0),MATCH(Y$1,'2018_commission_structure-Start'!$A$15:$J$15,0)),0)</f>
        <v>0</v>
      </c>
      <c r="Z220" s="2">
        <f>IF(H220&gt;L220,(H220-L220)*INDEX('2018_commission_structure-Start'!$A$21:$I$24,MATCH($E220,'2018_commission_structure-Start'!$A$21:$A$24,0),MATCH(Z$1,'2018_commission_structure-Start'!$A$21:$I$21,0)),0)</f>
        <v>0</v>
      </c>
      <c r="AA220" s="6">
        <f t="shared" si="38"/>
        <v>68467.95</v>
      </c>
      <c r="AB220" s="6">
        <f t="shared" si="39"/>
        <v>143093.95000000001</v>
      </c>
    </row>
    <row r="221" spans="1:28" x14ac:dyDescent="0.3">
      <c r="A221" t="str">
        <f t="shared" si="30"/>
        <v>Loretta Churchward</v>
      </c>
      <c r="B221">
        <v>7906441400</v>
      </c>
      <c r="C221" t="s">
        <v>442</v>
      </c>
      <c r="D221" t="s">
        <v>443</v>
      </c>
      <c r="E221" t="s">
        <v>7</v>
      </c>
      <c r="F221">
        <v>46268</v>
      </c>
      <c r="G221">
        <f>COUNTIF(deals_closed!D:D,B221)</f>
        <v>22</v>
      </c>
      <c r="H221" s="2">
        <f>SUMIF(deals_closed!D:D,B221,deals_closed!C:C)</f>
        <v>640512</v>
      </c>
      <c r="I221" s="2">
        <f>VLOOKUP(E221,'2018_commission_structure-Start'!$A$22:$I$24,9,FALSE)</f>
        <v>500000</v>
      </c>
      <c r="J221" s="2">
        <f t="shared" si="31"/>
        <v>625000</v>
      </c>
      <c r="K221" s="2">
        <f t="shared" si="32"/>
        <v>750000</v>
      </c>
      <c r="L221" s="2">
        <f t="shared" si="33"/>
        <v>1000000</v>
      </c>
      <c r="M221" s="12">
        <f t="shared" si="34"/>
        <v>1.2810239999999999</v>
      </c>
      <c r="N221" t="str">
        <f t="shared" si="35"/>
        <v>125-150%</v>
      </c>
      <c r="O221" s="6">
        <f>MIN(H221,I221)*INDEX('2018_commission_structure-Start'!$A$21:$I$24,MATCH($E221,'2018_commission_structure-Start'!$A$21:$A$24,0),MATCH(O$1,'2018_commission_structure-Start'!$A$21:$I$21,0))</f>
        <v>50000</v>
      </c>
      <c r="P221" s="2">
        <f>IF(H221&gt;I221,MIN(H221-I221,J221-I221)*INDEX('2018_commission_structure-Start'!$A$21:$I$24,MATCH($E221,'2018_commission_structure-Start'!$A$21:$A$24,0), MATCH(P$1,'2018_commission_structure-Start'!$A$21:$I$21,0)),0)</f>
        <v>18750</v>
      </c>
      <c r="Q221" s="2">
        <f>IF($H221&gt;J221,MIN($H221-J221,K221-J221)*INDEX('2018_commission_structure-Start'!$A$21:$I$24,MATCH($E221,'2018_commission_structure-Start'!$A$21:$A$24,0), MATCH(Q$1,'2018_commission_structure-Start'!$A$21:$I$21,0)),0)</f>
        <v>2792.16</v>
      </c>
      <c r="R221" s="2">
        <f>IF($H221&gt;K221,MIN($H221-K221,L221-K221)*INDEX('2018_commission_structure-Start'!$A$21:$I$24,MATCH($E221,'2018_commission_structure-Start'!$A$21:$A$24,0), MATCH(R$1,'2018_commission_structure-Start'!$A$21:$I$21,0)),0)</f>
        <v>0</v>
      </c>
      <c r="S221" s="2">
        <f>IF(H221&gt;L221,(H221-L221)*INDEX('2018_commission_structure-Start'!$A$21:$I$24,MATCH($E221,'2018_commission_structure-Start'!$A$21:$A$24,0),MATCH(S$1,'2018_commission_structure-Start'!$A$21:$I$21,0)),0)</f>
        <v>0</v>
      </c>
      <c r="T221" s="6">
        <f t="shared" si="36"/>
        <v>71542.16</v>
      </c>
      <c r="U221" s="6">
        <f t="shared" si="37"/>
        <v>117810.16</v>
      </c>
      <c r="V221" s="6">
        <f>MIN(H221,I221)*INDEX('2018_commission_structure-Start'!$A$15:$J$18,MATCH($E221,'2018_commission_structure-Start'!$A$15:$A$18,0),MATCH(V$1,'2018_commission_structure-Start'!$A$15:$J$15,0))</f>
        <v>60000</v>
      </c>
      <c r="W221" s="2">
        <f>IF($H221&gt;I221,MIN($H221-I221,J221-I221)*INDEX('2018_commission_structure-Start'!$A$15:$J$18,MATCH($E221,'2018_commission_structure-Start'!$A$15:$A$18,0),MATCH(W$1,'2018_commission_structure-Start'!$A$15:$J$15,0)),0)</f>
        <v>21250</v>
      </c>
      <c r="X221" s="2">
        <f>IF($H221&gt;J221,MIN($H221-J221,K221-J221)*INDEX('2018_commission_structure-Start'!$A$15:$J$18,MATCH($E221,'2018_commission_structure-Start'!$A$15:$A$18,0),MATCH(X$1,'2018_commission_structure-Start'!$A$15:$J$15,0)),0)</f>
        <v>3102.4</v>
      </c>
      <c r="Y221" s="2">
        <f>IF($H221&gt;K221,MIN($H221-K221,L221-K221)*INDEX('2018_commission_structure-Start'!$A$15:$J$18,MATCH($E221,'2018_commission_structure-Start'!$A$15:$A$18,0),MATCH(Y$1,'2018_commission_structure-Start'!$A$15:$J$15,0)),0)</f>
        <v>0</v>
      </c>
      <c r="Z221" s="2">
        <f>IF(H221&gt;L221,(H221-L221)*INDEX('2018_commission_structure-Start'!$A$21:$I$24,MATCH($E221,'2018_commission_structure-Start'!$A$21:$A$24,0),MATCH(Z$1,'2018_commission_structure-Start'!$A$21:$I$21,0)),0)</f>
        <v>0</v>
      </c>
      <c r="AA221" s="6">
        <f t="shared" si="38"/>
        <v>84352.4</v>
      </c>
      <c r="AB221" s="6">
        <f t="shared" si="39"/>
        <v>130620.4</v>
      </c>
    </row>
    <row r="222" spans="1:28" x14ac:dyDescent="0.3">
      <c r="A222" t="str">
        <f t="shared" si="30"/>
        <v>Horatio Franchyonok</v>
      </c>
      <c r="B222">
        <v>7233077789</v>
      </c>
      <c r="C222" t="s">
        <v>444</v>
      </c>
      <c r="D222" t="s">
        <v>445</v>
      </c>
      <c r="E222" t="s">
        <v>7</v>
      </c>
      <c r="F222">
        <v>43173</v>
      </c>
      <c r="G222">
        <f>COUNTIF(deals_closed!D:D,B222)</f>
        <v>18</v>
      </c>
      <c r="H222" s="2">
        <f>SUMIF(deals_closed!D:D,B222,deals_closed!C:C)</f>
        <v>600732</v>
      </c>
      <c r="I222" s="2">
        <f>VLOOKUP(E222,'2018_commission_structure-Start'!$A$22:$I$24,9,FALSE)</f>
        <v>500000</v>
      </c>
      <c r="J222" s="2">
        <f t="shared" si="31"/>
        <v>625000</v>
      </c>
      <c r="K222" s="2">
        <f t="shared" si="32"/>
        <v>750000</v>
      </c>
      <c r="L222" s="2">
        <f t="shared" si="33"/>
        <v>1000000</v>
      </c>
      <c r="M222" s="12">
        <f t="shared" si="34"/>
        <v>1.2014640000000001</v>
      </c>
      <c r="N222" t="str">
        <f t="shared" si="35"/>
        <v>100-125%</v>
      </c>
      <c r="O222" s="6">
        <f>MIN(H222,I222)*INDEX('2018_commission_structure-Start'!$A$21:$I$24,MATCH($E222,'2018_commission_structure-Start'!$A$21:$A$24,0),MATCH(O$1,'2018_commission_structure-Start'!$A$21:$I$21,0))</f>
        <v>50000</v>
      </c>
      <c r="P222" s="2">
        <f>IF(H222&gt;I222,MIN(H222-I222,J222-I222)*INDEX('2018_commission_structure-Start'!$A$21:$I$24,MATCH($E222,'2018_commission_structure-Start'!$A$21:$A$24,0), MATCH(P$1,'2018_commission_structure-Start'!$A$21:$I$21,0)),0)</f>
        <v>15109.8</v>
      </c>
      <c r="Q222" s="2">
        <f>IF($H222&gt;J222,MIN($H222-J222,K222-J222)*INDEX('2018_commission_structure-Start'!$A$21:$I$24,MATCH($E222,'2018_commission_structure-Start'!$A$21:$A$24,0), MATCH(Q$1,'2018_commission_structure-Start'!$A$21:$I$21,0)),0)</f>
        <v>0</v>
      </c>
      <c r="R222" s="2">
        <f>IF($H222&gt;K222,MIN($H222-K222,L222-K222)*INDEX('2018_commission_structure-Start'!$A$21:$I$24,MATCH($E222,'2018_commission_structure-Start'!$A$21:$A$24,0), MATCH(R$1,'2018_commission_structure-Start'!$A$21:$I$21,0)),0)</f>
        <v>0</v>
      </c>
      <c r="S222" s="2">
        <f>IF(H222&gt;L222,(H222-L222)*INDEX('2018_commission_structure-Start'!$A$21:$I$24,MATCH($E222,'2018_commission_structure-Start'!$A$21:$A$24,0),MATCH(S$1,'2018_commission_structure-Start'!$A$21:$I$21,0)),0)</f>
        <v>0</v>
      </c>
      <c r="T222" s="6">
        <f t="shared" si="36"/>
        <v>65109.8</v>
      </c>
      <c r="U222" s="6">
        <f t="shared" si="37"/>
        <v>108282.8</v>
      </c>
      <c r="V222" s="6">
        <f>MIN(H222,I222)*INDEX('2018_commission_structure-Start'!$A$15:$J$18,MATCH($E222,'2018_commission_structure-Start'!$A$15:$A$18,0),MATCH(V$1,'2018_commission_structure-Start'!$A$15:$J$15,0))</f>
        <v>60000</v>
      </c>
      <c r="W222" s="2">
        <f>IF($H222&gt;I222,MIN($H222-I222,J222-I222)*INDEX('2018_commission_structure-Start'!$A$15:$J$18,MATCH($E222,'2018_commission_structure-Start'!$A$15:$A$18,0),MATCH(W$1,'2018_commission_structure-Start'!$A$15:$J$15,0)),0)</f>
        <v>17124.440000000002</v>
      </c>
      <c r="X222" s="2">
        <f>IF($H222&gt;J222,MIN($H222-J222,K222-J222)*INDEX('2018_commission_structure-Start'!$A$15:$J$18,MATCH($E222,'2018_commission_structure-Start'!$A$15:$A$18,0),MATCH(X$1,'2018_commission_structure-Start'!$A$15:$J$15,0)),0)</f>
        <v>0</v>
      </c>
      <c r="Y222" s="2">
        <f>IF($H222&gt;K222,MIN($H222-K222,L222-K222)*INDEX('2018_commission_structure-Start'!$A$15:$J$18,MATCH($E222,'2018_commission_structure-Start'!$A$15:$A$18,0),MATCH(Y$1,'2018_commission_structure-Start'!$A$15:$J$15,0)),0)</f>
        <v>0</v>
      </c>
      <c r="Z222" s="2">
        <f>IF(H222&gt;L222,(H222-L222)*INDEX('2018_commission_structure-Start'!$A$21:$I$24,MATCH($E222,'2018_commission_structure-Start'!$A$21:$A$24,0),MATCH(Z$1,'2018_commission_structure-Start'!$A$21:$I$21,0)),0)</f>
        <v>0</v>
      </c>
      <c r="AA222" s="6">
        <f t="shared" si="38"/>
        <v>77124.44</v>
      </c>
      <c r="AB222" s="6">
        <f t="shared" si="39"/>
        <v>120297.44</v>
      </c>
    </row>
    <row r="223" spans="1:28" x14ac:dyDescent="0.3">
      <c r="A223" t="str">
        <f t="shared" si="30"/>
        <v>Myles Scoggans</v>
      </c>
      <c r="B223">
        <v>3497169404</v>
      </c>
      <c r="C223" t="s">
        <v>446</v>
      </c>
      <c r="D223" t="s">
        <v>447</v>
      </c>
      <c r="E223" t="s">
        <v>10</v>
      </c>
      <c r="F223">
        <v>89522</v>
      </c>
      <c r="G223">
        <f>COUNTIF(deals_closed!D:D,B223)</f>
        <v>19</v>
      </c>
      <c r="H223" s="2">
        <f>SUMIF(deals_closed!D:D,B223,deals_closed!C:C)</f>
        <v>700830</v>
      </c>
      <c r="I223" s="2">
        <f>VLOOKUP(E223,'2018_commission_structure-Start'!$A$22:$I$24,9,FALSE)</f>
        <v>750000</v>
      </c>
      <c r="J223" s="2">
        <f t="shared" si="31"/>
        <v>937500</v>
      </c>
      <c r="K223" s="2">
        <f t="shared" si="32"/>
        <v>1125000</v>
      </c>
      <c r="L223" s="2">
        <f t="shared" si="33"/>
        <v>1500000</v>
      </c>
      <c r="M223" s="12">
        <f t="shared" si="34"/>
        <v>0.93444000000000005</v>
      </c>
      <c r="N223" t="str">
        <f t="shared" si="35"/>
        <v>0-100%</v>
      </c>
      <c r="O223" s="6">
        <f>MIN(H223,I223)*INDEX('2018_commission_structure-Start'!$A$21:$I$24,MATCH($E223,'2018_commission_structure-Start'!$A$21:$A$24,0),MATCH(O$1,'2018_commission_structure-Start'!$A$21:$I$21,0))</f>
        <v>105124.5</v>
      </c>
      <c r="P223" s="2">
        <f>IF(H223&gt;I223,MIN(H223-I223,J223-I223)*INDEX('2018_commission_structure-Start'!$A$21:$I$24,MATCH($E223,'2018_commission_structure-Start'!$A$21:$A$24,0), MATCH(P$1,'2018_commission_structure-Start'!$A$21:$I$21,0)),0)</f>
        <v>0</v>
      </c>
      <c r="Q223" s="2">
        <f>IF($H223&gt;J223,MIN($H223-J223,K223-J223)*INDEX('2018_commission_structure-Start'!$A$21:$I$24,MATCH($E223,'2018_commission_structure-Start'!$A$21:$A$24,0), MATCH(Q$1,'2018_commission_structure-Start'!$A$21:$I$21,0)),0)</f>
        <v>0</v>
      </c>
      <c r="R223" s="2">
        <f>IF($H223&gt;K223,MIN($H223-K223,L223-K223)*INDEX('2018_commission_structure-Start'!$A$21:$I$24,MATCH($E223,'2018_commission_structure-Start'!$A$21:$A$24,0), MATCH(R$1,'2018_commission_structure-Start'!$A$21:$I$21,0)),0)</f>
        <v>0</v>
      </c>
      <c r="S223" s="2">
        <f>IF(H223&gt;L223,(H223-L223)*INDEX('2018_commission_structure-Start'!$A$21:$I$24,MATCH($E223,'2018_commission_structure-Start'!$A$21:$A$24,0),MATCH(S$1,'2018_commission_structure-Start'!$A$21:$I$21,0)),0)</f>
        <v>0</v>
      </c>
      <c r="T223" s="6">
        <f t="shared" si="36"/>
        <v>105124.5</v>
      </c>
      <c r="U223" s="6">
        <f t="shared" si="37"/>
        <v>194646.5</v>
      </c>
      <c r="V223" s="6">
        <f>MIN(H223,I223)*INDEX('2018_commission_structure-Start'!$A$15:$J$18,MATCH($E223,'2018_commission_structure-Start'!$A$15:$A$18,0),MATCH(V$1,'2018_commission_structure-Start'!$A$15:$J$15,0))</f>
        <v>105124.5</v>
      </c>
      <c r="W223" s="2">
        <f>IF($H223&gt;I223,MIN($H223-I223,J223-I223)*INDEX('2018_commission_structure-Start'!$A$15:$J$18,MATCH($E223,'2018_commission_structure-Start'!$A$15:$A$18,0),MATCH(W$1,'2018_commission_structure-Start'!$A$15:$J$15,0)),0)</f>
        <v>0</v>
      </c>
      <c r="X223" s="2">
        <f>IF($H223&gt;J223,MIN($H223-J223,K223-J223)*INDEX('2018_commission_structure-Start'!$A$15:$J$18,MATCH($E223,'2018_commission_structure-Start'!$A$15:$A$18,0),MATCH(X$1,'2018_commission_structure-Start'!$A$15:$J$15,0)),0)</f>
        <v>0</v>
      </c>
      <c r="Y223" s="2">
        <f>IF($H223&gt;K223,MIN($H223-K223,L223-K223)*INDEX('2018_commission_structure-Start'!$A$15:$J$18,MATCH($E223,'2018_commission_structure-Start'!$A$15:$A$18,0),MATCH(Y$1,'2018_commission_structure-Start'!$A$15:$J$15,0)),0)</f>
        <v>0</v>
      </c>
      <c r="Z223" s="2">
        <f>IF(H223&gt;L223,(H223-L223)*INDEX('2018_commission_structure-Start'!$A$21:$I$24,MATCH($E223,'2018_commission_structure-Start'!$A$21:$A$24,0),MATCH(Z$1,'2018_commission_structure-Start'!$A$21:$I$21,0)),0)</f>
        <v>0</v>
      </c>
      <c r="AA223" s="6">
        <f t="shared" si="38"/>
        <v>105124.5</v>
      </c>
      <c r="AB223" s="6">
        <f t="shared" si="39"/>
        <v>194646.5</v>
      </c>
    </row>
    <row r="224" spans="1:28" x14ac:dyDescent="0.3">
      <c r="A224" t="str">
        <f t="shared" si="30"/>
        <v>Otha Tappor</v>
      </c>
      <c r="B224">
        <v>8187246642</v>
      </c>
      <c r="C224" t="s">
        <v>448</v>
      </c>
      <c r="D224" t="s">
        <v>449</v>
      </c>
      <c r="E224" t="s">
        <v>29</v>
      </c>
      <c r="F224">
        <v>59840</v>
      </c>
      <c r="G224">
        <f>COUNTIF(deals_closed!D:D,B224)</f>
        <v>19</v>
      </c>
      <c r="H224" s="2">
        <f>SUMIF(deals_closed!D:D,B224,deals_closed!C:C)</f>
        <v>673714</v>
      </c>
      <c r="I224" s="2">
        <f>VLOOKUP(E224,'2018_commission_structure-Start'!$A$22:$I$24,9,FALSE)</f>
        <v>600000</v>
      </c>
      <c r="J224" s="2">
        <f t="shared" si="31"/>
        <v>750000</v>
      </c>
      <c r="K224" s="2">
        <f t="shared" si="32"/>
        <v>900000</v>
      </c>
      <c r="L224" s="2">
        <f t="shared" si="33"/>
        <v>1200000</v>
      </c>
      <c r="M224" s="12">
        <f t="shared" si="34"/>
        <v>1.1228566666666666</v>
      </c>
      <c r="N224" t="str">
        <f t="shared" si="35"/>
        <v>100-125%</v>
      </c>
      <c r="O224" s="6">
        <f>MIN(H224,I224)*INDEX('2018_commission_structure-Start'!$A$21:$I$24,MATCH($E224,'2018_commission_structure-Start'!$A$21:$A$24,0),MATCH(O$1,'2018_commission_structure-Start'!$A$21:$I$21,0))</f>
        <v>78000</v>
      </c>
      <c r="P224" s="2">
        <f>IF(H224&gt;I224,MIN(H224-I224,J224-I224)*INDEX('2018_commission_structure-Start'!$A$21:$I$24,MATCH($E224,'2018_commission_structure-Start'!$A$21:$A$24,0), MATCH(P$1,'2018_commission_structure-Start'!$A$21:$I$21,0)),0)</f>
        <v>12531.380000000001</v>
      </c>
      <c r="Q224" s="2">
        <f>IF($H224&gt;J224,MIN($H224-J224,K224-J224)*INDEX('2018_commission_structure-Start'!$A$21:$I$24,MATCH($E224,'2018_commission_structure-Start'!$A$21:$A$24,0), MATCH(Q$1,'2018_commission_structure-Start'!$A$21:$I$21,0)),0)</f>
        <v>0</v>
      </c>
      <c r="R224" s="2">
        <f>IF($H224&gt;K224,MIN($H224-K224,L224-K224)*INDEX('2018_commission_structure-Start'!$A$21:$I$24,MATCH($E224,'2018_commission_structure-Start'!$A$21:$A$24,0), MATCH(R$1,'2018_commission_structure-Start'!$A$21:$I$21,0)),0)</f>
        <v>0</v>
      </c>
      <c r="S224" s="2">
        <f>IF(H224&gt;L224,(H224-L224)*INDEX('2018_commission_structure-Start'!$A$21:$I$24,MATCH($E224,'2018_commission_structure-Start'!$A$21:$A$24,0),MATCH(S$1,'2018_commission_structure-Start'!$A$21:$I$21,0)),0)</f>
        <v>0</v>
      </c>
      <c r="T224" s="6">
        <f t="shared" si="36"/>
        <v>90531.38</v>
      </c>
      <c r="U224" s="6">
        <f t="shared" si="37"/>
        <v>150371.38</v>
      </c>
      <c r="V224" s="6">
        <f>MIN(H224,I224)*INDEX('2018_commission_structure-Start'!$A$15:$J$18,MATCH($E224,'2018_commission_structure-Start'!$A$15:$A$18,0),MATCH(V$1,'2018_commission_structure-Start'!$A$15:$J$15,0))</f>
        <v>90000</v>
      </c>
      <c r="W224" s="2">
        <f>IF($H224&gt;I224,MIN($H224-I224,J224-I224)*INDEX('2018_commission_structure-Start'!$A$15:$J$18,MATCH($E224,'2018_commission_structure-Start'!$A$15:$A$18,0),MATCH(W$1,'2018_commission_structure-Start'!$A$15:$J$15,0)),0)</f>
        <v>13268.519999999999</v>
      </c>
      <c r="X224" s="2">
        <f>IF($H224&gt;J224,MIN($H224-J224,K224-J224)*INDEX('2018_commission_structure-Start'!$A$15:$J$18,MATCH($E224,'2018_commission_structure-Start'!$A$15:$A$18,0),MATCH(X$1,'2018_commission_structure-Start'!$A$15:$J$15,0)),0)</f>
        <v>0</v>
      </c>
      <c r="Y224" s="2">
        <f>IF($H224&gt;K224,MIN($H224-K224,L224-K224)*INDEX('2018_commission_structure-Start'!$A$15:$J$18,MATCH($E224,'2018_commission_structure-Start'!$A$15:$A$18,0),MATCH(Y$1,'2018_commission_structure-Start'!$A$15:$J$15,0)),0)</f>
        <v>0</v>
      </c>
      <c r="Z224" s="2">
        <f>IF(H224&gt;L224,(H224-L224)*INDEX('2018_commission_structure-Start'!$A$21:$I$24,MATCH($E224,'2018_commission_structure-Start'!$A$21:$A$24,0),MATCH(Z$1,'2018_commission_structure-Start'!$A$21:$I$21,0)),0)</f>
        <v>0</v>
      </c>
      <c r="AA224" s="6">
        <f t="shared" si="38"/>
        <v>103268.52</v>
      </c>
      <c r="AB224" s="6">
        <f t="shared" si="39"/>
        <v>163108.52000000002</v>
      </c>
    </row>
    <row r="225" spans="1:28" x14ac:dyDescent="0.3">
      <c r="A225" t="str">
        <f t="shared" si="30"/>
        <v>Merell Larose</v>
      </c>
      <c r="B225">
        <v>5975948169</v>
      </c>
      <c r="C225" t="s">
        <v>450</v>
      </c>
      <c r="D225" t="s">
        <v>451</v>
      </c>
      <c r="E225" t="s">
        <v>10</v>
      </c>
      <c r="F225">
        <v>122368</v>
      </c>
      <c r="G225">
        <f>COUNTIF(deals_closed!D:D,B225)</f>
        <v>13</v>
      </c>
      <c r="H225" s="2">
        <f>SUMIF(deals_closed!D:D,B225,deals_closed!C:C)</f>
        <v>416902</v>
      </c>
      <c r="I225" s="2">
        <f>VLOOKUP(E225,'2018_commission_structure-Start'!$A$22:$I$24,9,FALSE)</f>
        <v>750000</v>
      </c>
      <c r="J225" s="2">
        <f t="shared" si="31"/>
        <v>937500</v>
      </c>
      <c r="K225" s="2">
        <f t="shared" si="32"/>
        <v>1125000</v>
      </c>
      <c r="L225" s="2">
        <f t="shared" si="33"/>
        <v>1500000</v>
      </c>
      <c r="M225" s="12">
        <f t="shared" si="34"/>
        <v>0.55586933333333333</v>
      </c>
      <c r="N225" t="str">
        <f t="shared" si="35"/>
        <v>0-100%</v>
      </c>
      <c r="O225" s="6">
        <f>MIN(H225,I225)*INDEX('2018_commission_structure-Start'!$A$21:$I$24,MATCH($E225,'2018_commission_structure-Start'!$A$21:$A$24,0),MATCH(O$1,'2018_commission_structure-Start'!$A$21:$I$21,0))</f>
        <v>62535.299999999996</v>
      </c>
      <c r="P225" s="2">
        <f>IF(H225&gt;I225,MIN(H225-I225,J225-I225)*INDEX('2018_commission_structure-Start'!$A$21:$I$24,MATCH($E225,'2018_commission_structure-Start'!$A$21:$A$24,0), MATCH(P$1,'2018_commission_structure-Start'!$A$21:$I$21,0)),0)</f>
        <v>0</v>
      </c>
      <c r="Q225" s="2">
        <f>IF($H225&gt;J225,MIN($H225-J225,K225-J225)*INDEX('2018_commission_structure-Start'!$A$21:$I$24,MATCH($E225,'2018_commission_structure-Start'!$A$21:$A$24,0), MATCH(Q$1,'2018_commission_structure-Start'!$A$21:$I$21,0)),0)</f>
        <v>0</v>
      </c>
      <c r="R225" s="2">
        <f>IF($H225&gt;K225,MIN($H225-K225,L225-K225)*INDEX('2018_commission_structure-Start'!$A$21:$I$24,MATCH($E225,'2018_commission_structure-Start'!$A$21:$A$24,0), MATCH(R$1,'2018_commission_structure-Start'!$A$21:$I$21,0)),0)</f>
        <v>0</v>
      </c>
      <c r="S225" s="2">
        <f>IF(H225&gt;L225,(H225-L225)*INDEX('2018_commission_structure-Start'!$A$21:$I$24,MATCH($E225,'2018_commission_structure-Start'!$A$21:$A$24,0),MATCH(S$1,'2018_commission_structure-Start'!$A$21:$I$21,0)),0)</f>
        <v>0</v>
      </c>
      <c r="T225" s="6">
        <f t="shared" si="36"/>
        <v>62535.299999999996</v>
      </c>
      <c r="U225" s="6">
        <f t="shared" si="37"/>
        <v>184903.3</v>
      </c>
      <c r="V225" s="6">
        <f>MIN(H225,I225)*INDEX('2018_commission_structure-Start'!$A$15:$J$18,MATCH($E225,'2018_commission_structure-Start'!$A$15:$A$18,0),MATCH(V$1,'2018_commission_structure-Start'!$A$15:$J$15,0))</f>
        <v>62535.299999999996</v>
      </c>
      <c r="W225" s="2">
        <f>IF($H225&gt;I225,MIN($H225-I225,J225-I225)*INDEX('2018_commission_structure-Start'!$A$15:$J$18,MATCH($E225,'2018_commission_structure-Start'!$A$15:$A$18,0),MATCH(W$1,'2018_commission_structure-Start'!$A$15:$J$15,0)),0)</f>
        <v>0</v>
      </c>
      <c r="X225" s="2">
        <f>IF($H225&gt;J225,MIN($H225-J225,K225-J225)*INDEX('2018_commission_structure-Start'!$A$15:$J$18,MATCH($E225,'2018_commission_structure-Start'!$A$15:$A$18,0),MATCH(X$1,'2018_commission_structure-Start'!$A$15:$J$15,0)),0)</f>
        <v>0</v>
      </c>
      <c r="Y225" s="2">
        <f>IF($H225&gt;K225,MIN($H225-K225,L225-K225)*INDEX('2018_commission_structure-Start'!$A$15:$J$18,MATCH($E225,'2018_commission_structure-Start'!$A$15:$A$18,0),MATCH(Y$1,'2018_commission_structure-Start'!$A$15:$J$15,0)),0)</f>
        <v>0</v>
      </c>
      <c r="Z225" s="2">
        <f>IF(H225&gt;L225,(H225-L225)*INDEX('2018_commission_structure-Start'!$A$21:$I$24,MATCH($E225,'2018_commission_structure-Start'!$A$21:$A$24,0),MATCH(Z$1,'2018_commission_structure-Start'!$A$21:$I$21,0)),0)</f>
        <v>0</v>
      </c>
      <c r="AA225" s="6">
        <f t="shared" si="38"/>
        <v>62535.299999999996</v>
      </c>
      <c r="AB225" s="6">
        <f t="shared" si="39"/>
        <v>184903.3</v>
      </c>
    </row>
    <row r="226" spans="1:28" x14ac:dyDescent="0.3">
      <c r="A226" t="str">
        <f t="shared" si="30"/>
        <v>Aluino Eble</v>
      </c>
      <c r="B226">
        <v>1371021422</v>
      </c>
      <c r="C226" t="s">
        <v>85</v>
      </c>
      <c r="D226" t="s">
        <v>452</v>
      </c>
      <c r="E226" t="s">
        <v>29</v>
      </c>
      <c r="F226">
        <v>55264</v>
      </c>
      <c r="G226">
        <f>COUNTIF(deals_closed!D:D,B226)</f>
        <v>21</v>
      </c>
      <c r="H226" s="2">
        <f>SUMIF(deals_closed!D:D,B226,deals_closed!C:C)</f>
        <v>735042</v>
      </c>
      <c r="I226" s="2">
        <f>VLOOKUP(E226,'2018_commission_structure-Start'!$A$22:$I$24,9,FALSE)</f>
        <v>600000</v>
      </c>
      <c r="J226" s="2">
        <f t="shared" si="31"/>
        <v>750000</v>
      </c>
      <c r="K226" s="2">
        <f t="shared" si="32"/>
        <v>900000</v>
      </c>
      <c r="L226" s="2">
        <f t="shared" si="33"/>
        <v>1200000</v>
      </c>
      <c r="M226" s="12">
        <f t="shared" si="34"/>
        <v>1.2250700000000001</v>
      </c>
      <c r="N226" t="str">
        <f t="shared" si="35"/>
        <v>100-125%</v>
      </c>
      <c r="O226" s="6">
        <f>MIN(H226,I226)*INDEX('2018_commission_structure-Start'!$A$21:$I$24,MATCH($E226,'2018_commission_structure-Start'!$A$21:$A$24,0),MATCH(O$1,'2018_commission_structure-Start'!$A$21:$I$21,0))</f>
        <v>78000</v>
      </c>
      <c r="P226" s="2">
        <f>IF(H226&gt;I226,MIN(H226-I226,J226-I226)*INDEX('2018_commission_structure-Start'!$A$21:$I$24,MATCH($E226,'2018_commission_structure-Start'!$A$21:$A$24,0), MATCH(P$1,'2018_commission_structure-Start'!$A$21:$I$21,0)),0)</f>
        <v>22957.140000000003</v>
      </c>
      <c r="Q226" s="2">
        <f>IF($H226&gt;J226,MIN($H226-J226,K226-J226)*INDEX('2018_commission_structure-Start'!$A$21:$I$24,MATCH($E226,'2018_commission_structure-Start'!$A$21:$A$24,0), MATCH(Q$1,'2018_commission_structure-Start'!$A$21:$I$21,0)),0)</f>
        <v>0</v>
      </c>
      <c r="R226" s="2">
        <f>IF($H226&gt;K226,MIN($H226-K226,L226-K226)*INDEX('2018_commission_structure-Start'!$A$21:$I$24,MATCH($E226,'2018_commission_structure-Start'!$A$21:$A$24,0), MATCH(R$1,'2018_commission_structure-Start'!$A$21:$I$21,0)),0)</f>
        <v>0</v>
      </c>
      <c r="S226" s="2">
        <f>IF(H226&gt;L226,(H226-L226)*INDEX('2018_commission_structure-Start'!$A$21:$I$24,MATCH($E226,'2018_commission_structure-Start'!$A$21:$A$24,0),MATCH(S$1,'2018_commission_structure-Start'!$A$21:$I$21,0)),0)</f>
        <v>0</v>
      </c>
      <c r="T226" s="6">
        <f t="shared" si="36"/>
        <v>100957.14</v>
      </c>
      <c r="U226" s="6">
        <f t="shared" si="37"/>
        <v>156221.14000000001</v>
      </c>
      <c r="V226" s="6">
        <f>MIN(H226,I226)*INDEX('2018_commission_structure-Start'!$A$15:$J$18,MATCH($E226,'2018_commission_structure-Start'!$A$15:$A$18,0),MATCH(V$1,'2018_commission_structure-Start'!$A$15:$J$15,0))</f>
        <v>90000</v>
      </c>
      <c r="W226" s="2">
        <f>IF($H226&gt;I226,MIN($H226-I226,J226-I226)*INDEX('2018_commission_structure-Start'!$A$15:$J$18,MATCH($E226,'2018_commission_structure-Start'!$A$15:$A$18,0),MATCH(W$1,'2018_commission_structure-Start'!$A$15:$J$15,0)),0)</f>
        <v>24307.559999999998</v>
      </c>
      <c r="X226" s="2">
        <f>IF($H226&gt;J226,MIN($H226-J226,K226-J226)*INDEX('2018_commission_structure-Start'!$A$15:$J$18,MATCH($E226,'2018_commission_structure-Start'!$A$15:$A$18,0),MATCH(X$1,'2018_commission_structure-Start'!$A$15:$J$15,0)),0)</f>
        <v>0</v>
      </c>
      <c r="Y226" s="2">
        <f>IF($H226&gt;K226,MIN($H226-K226,L226-K226)*INDEX('2018_commission_structure-Start'!$A$15:$J$18,MATCH($E226,'2018_commission_structure-Start'!$A$15:$A$18,0),MATCH(Y$1,'2018_commission_structure-Start'!$A$15:$J$15,0)),0)</f>
        <v>0</v>
      </c>
      <c r="Z226" s="2">
        <f>IF(H226&gt;L226,(H226-L226)*INDEX('2018_commission_structure-Start'!$A$21:$I$24,MATCH($E226,'2018_commission_structure-Start'!$A$21:$A$24,0),MATCH(Z$1,'2018_commission_structure-Start'!$A$21:$I$21,0)),0)</f>
        <v>0</v>
      </c>
      <c r="AA226" s="6">
        <f t="shared" si="38"/>
        <v>114307.56</v>
      </c>
      <c r="AB226" s="6">
        <f t="shared" si="39"/>
        <v>169571.56</v>
      </c>
    </row>
    <row r="227" spans="1:28" x14ac:dyDescent="0.3">
      <c r="A227" t="str">
        <f t="shared" si="30"/>
        <v>Hillel Hutley</v>
      </c>
      <c r="B227">
        <v>6618120233</v>
      </c>
      <c r="C227" t="s">
        <v>453</v>
      </c>
      <c r="D227" t="s">
        <v>454</v>
      </c>
      <c r="E227" t="s">
        <v>29</v>
      </c>
      <c r="F227">
        <v>64077</v>
      </c>
      <c r="G227">
        <f>COUNTIF(deals_closed!D:D,B227)</f>
        <v>16</v>
      </c>
      <c r="H227" s="2">
        <f>SUMIF(deals_closed!D:D,B227,deals_closed!C:C)</f>
        <v>625052</v>
      </c>
      <c r="I227" s="2">
        <f>VLOOKUP(E227,'2018_commission_structure-Start'!$A$22:$I$24,9,FALSE)</f>
        <v>600000</v>
      </c>
      <c r="J227" s="2">
        <f t="shared" si="31"/>
        <v>750000</v>
      </c>
      <c r="K227" s="2">
        <f t="shared" si="32"/>
        <v>900000</v>
      </c>
      <c r="L227" s="2">
        <f t="shared" si="33"/>
        <v>1200000</v>
      </c>
      <c r="M227" s="12">
        <f t="shared" si="34"/>
        <v>1.0417533333333333</v>
      </c>
      <c r="N227" t="str">
        <f t="shared" si="35"/>
        <v>100-125%</v>
      </c>
      <c r="O227" s="6">
        <f>MIN(H227,I227)*INDEX('2018_commission_structure-Start'!$A$21:$I$24,MATCH($E227,'2018_commission_structure-Start'!$A$21:$A$24,0),MATCH(O$1,'2018_commission_structure-Start'!$A$21:$I$21,0))</f>
        <v>78000</v>
      </c>
      <c r="P227" s="2">
        <f>IF(H227&gt;I227,MIN(H227-I227,J227-I227)*INDEX('2018_commission_structure-Start'!$A$21:$I$24,MATCH($E227,'2018_commission_structure-Start'!$A$21:$A$24,0), MATCH(P$1,'2018_commission_structure-Start'!$A$21:$I$21,0)),0)</f>
        <v>4258.84</v>
      </c>
      <c r="Q227" s="2">
        <f>IF($H227&gt;J227,MIN($H227-J227,K227-J227)*INDEX('2018_commission_structure-Start'!$A$21:$I$24,MATCH($E227,'2018_commission_structure-Start'!$A$21:$A$24,0), MATCH(Q$1,'2018_commission_structure-Start'!$A$21:$I$21,0)),0)</f>
        <v>0</v>
      </c>
      <c r="R227" s="2">
        <f>IF($H227&gt;K227,MIN($H227-K227,L227-K227)*INDEX('2018_commission_structure-Start'!$A$21:$I$24,MATCH($E227,'2018_commission_structure-Start'!$A$21:$A$24,0), MATCH(R$1,'2018_commission_structure-Start'!$A$21:$I$21,0)),0)</f>
        <v>0</v>
      </c>
      <c r="S227" s="2">
        <f>IF(H227&gt;L227,(H227-L227)*INDEX('2018_commission_structure-Start'!$A$21:$I$24,MATCH($E227,'2018_commission_structure-Start'!$A$21:$A$24,0),MATCH(S$1,'2018_commission_structure-Start'!$A$21:$I$21,0)),0)</f>
        <v>0</v>
      </c>
      <c r="T227" s="6">
        <f t="shared" si="36"/>
        <v>82258.84</v>
      </c>
      <c r="U227" s="6">
        <f t="shared" si="37"/>
        <v>146335.84</v>
      </c>
      <c r="V227" s="6">
        <f>MIN(H227,I227)*INDEX('2018_commission_structure-Start'!$A$15:$J$18,MATCH($E227,'2018_commission_structure-Start'!$A$15:$A$18,0),MATCH(V$1,'2018_commission_structure-Start'!$A$15:$J$15,0))</f>
        <v>90000</v>
      </c>
      <c r="W227" s="2">
        <f>IF($H227&gt;I227,MIN($H227-I227,J227-I227)*INDEX('2018_commission_structure-Start'!$A$15:$J$18,MATCH($E227,'2018_commission_structure-Start'!$A$15:$A$18,0),MATCH(W$1,'2018_commission_structure-Start'!$A$15:$J$15,0)),0)</f>
        <v>4509.3599999999997</v>
      </c>
      <c r="X227" s="2">
        <f>IF($H227&gt;J227,MIN($H227-J227,K227-J227)*INDEX('2018_commission_structure-Start'!$A$15:$J$18,MATCH($E227,'2018_commission_structure-Start'!$A$15:$A$18,0),MATCH(X$1,'2018_commission_structure-Start'!$A$15:$J$15,0)),0)</f>
        <v>0</v>
      </c>
      <c r="Y227" s="2">
        <f>IF($H227&gt;K227,MIN($H227-K227,L227-K227)*INDEX('2018_commission_structure-Start'!$A$15:$J$18,MATCH($E227,'2018_commission_structure-Start'!$A$15:$A$18,0),MATCH(Y$1,'2018_commission_structure-Start'!$A$15:$J$15,0)),0)</f>
        <v>0</v>
      </c>
      <c r="Z227" s="2">
        <f>IF(H227&gt;L227,(H227-L227)*INDEX('2018_commission_structure-Start'!$A$21:$I$24,MATCH($E227,'2018_commission_structure-Start'!$A$21:$A$24,0),MATCH(Z$1,'2018_commission_structure-Start'!$A$21:$I$21,0)),0)</f>
        <v>0</v>
      </c>
      <c r="AA227" s="6">
        <f t="shared" si="38"/>
        <v>94509.36</v>
      </c>
      <c r="AB227" s="6">
        <f t="shared" si="39"/>
        <v>158586.35999999999</v>
      </c>
    </row>
    <row r="228" spans="1:28" x14ac:dyDescent="0.3">
      <c r="A228" t="str">
        <f t="shared" si="30"/>
        <v>Tedie Cartmer</v>
      </c>
      <c r="B228">
        <v>2408183758</v>
      </c>
      <c r="C228" t="s">
        <v>455</v>
      </c>
      <c r="D228" t="s">
        <v>456</v>
      </c>
      <c r="E228" t="s">
        <v>10</v>
      </c>
      <c r="F228">
        <v>121981</v>
      </c>
      <c r="G228">
        <f>COUNTIF(deals_closed!D:D,B228)</f>
        <v>20</v>
      </c>
      <c r="H228" s="2">
        <f>SUMIF(deals_closed!D:D,B228,deals_closed!C:C)</f>
        <v>704699</v>
      </c>
      <c r="I228" s="2">
        <f>VLOOKUP(E228,'2018_commission_structure-Start'!$A$22:$I$24,9,FALSE)</f>
        <v>750000</v>
      </c>
      <c r="J228" s="2">
        <f t="shared" si="31"/>
        <v>937500</v>
      </c>
      <c r="K228" s="2">
        <f t="shared" si="32"/>
        <v>1125000</v>
      </c>
      <c r="L228" s="2">
        <f t="shared" si="33"/>
        <v>1500000</v>
      </c>
      <c r="M228" s="12">
        <f t="shared" si="34"/>
        <v>0.93959866666666669</v>
      </c>
      <c r="N228" t="str">
        <f t="shared" si="35"/>
        <v>0-100%</v>
      </c>
      <c r="O228" s="6">
        <f>MIN(H228,I228)*INDEX('2018_commission_structure-Start'!$A$21:$I$24,MATCH($E228,'2018_commission_structure-Start'!$A$21:$A$24,0),MATCH(O$1,'2018_commission_structure-Start'!$A$21:$I$21,0))</f>
        <v>105704.84999999999</v>
      </c>
      <c r="P228" s="2">
        <f>IF(H228&gt;I228,MIN(H228-I228,J228-I228)*INDEX('2018_commission_structure-Start'!$A$21:$I$24,MATCH($E228,'2018_commission_structure-Start'!$A$21:$A$24,0), MATCH(P$1,'2018_commission_structure-Start'!$A$21:$I$21,0)),0)</f>
        <v>0</v>
      </c>
      <c r="Q228" s="2">
        <f>IF($H228&gt;J228,MIN($H228-J228,K228-J228)*INDEX('2018_commission_structure-Start'!$A$21:$I$24,MATCH($E228,'2018_commission_structure-Start'!$A$21:$A$24,0), MATCH(Q$1,'2018_commission_structure-Start'!$A$21:$I$21,0)),0)</f>
        <v>0</v>
      </c>
      <c r="R228" s="2">
        <f>IF($H228&gt;K228,MIN($H228-K228,L228-K228)*INDEX('2018_commission_structure-Start'!$A$21:$I$24,MATCH($E228,'2018_commission_structure-Start'!$A$21:$A$24,0), MATCH(R$1,'2018_commission_structure-Start'!$A$21:$I$21,0)),0)</f>
        <v>0</v>
      </c>
      <c r="S228" s="2">
        <f>IF(H228&gt;L228,(H228-L228)*INDEX('2018_commission_structure-Start'!$A$21:$I$24,MATCH($E228,'2018_commission_structure-Start'!$A$21:$A$24,0),MATCH(S$1,'2018_commission_structure-Start'!$A$21:$I$21,0)),0)</f>
        <v>0</v>
      </c>
      <c r="T228" s="6">
        <f t="shared" si="36"/>
        <v>105704.84999999999</v>
      </c>
      <c r="U228" s="6">
        <f t="shared" si="37"/>
        <v>227685.84999999998</v>
      </c>
      <c r="V228" s="6">
        <f>MIN(H228,I228)*INDEX('2018_commission_structure-Start'!$A$15:$J$18,MATCH($E228,'2018_commission_structure-Start'!$A$15:$A$18,0),MATCH(V$1,'2018_commission_structure-Start'!$A$15:$J$15,0))</f>
        <v>105704.84999999999</v>
      </c>
      <c r="W228" s="2">
        <f>IF($H228&gt;I228,MIN($H228-I228,J228-I228)*INDEX('2018_commission_structure-Start'!$A$15:$J$18,MATCH($E228,'2018_commission_structure-Start'!$A$15:$A$18,0),MATCH(W$1,'2018_commission_structure-Start'!$A$15:$J$15,0)),0)</f>
        <v>0</v>
      </c>
      <c r="X228" s="2">
        <f>IF($H228&gt;J228,MIN($H228-J228,K228-J228)*INDEX('2018_commission_structure-Start'!$A$15:$J$18,MATCH($E228,'2018_commission_structure-Start'!$A$15:$A$18,0),MATCH(X$1,'2018_commission_structure-Start'!$A$15:$J$15,0)),0)</f>
        <v>0</v>
      </c>
      <c r="Y228" s="2">
        <f>IF($H228&gt;K228,MIN($H228-K228,L228-K228)*INDEX('2018_commission_structure-Start'!$A$15:$J$18,MATCH($E228,'2018_commission_structure-Start'!$A$15:$A$18,0),MATCH(Y$1,'2018_commission_structure-Start'!$A$15:$J$15,0)),0)</f>
        <v>0</v>
      </c>
      <c r="Z228" s="2">
        <f>IF(H228&gt;L228,(H228-L228)*INDEX('2018_commission_structure-Start'!$A$21:$I$24,MATCH($E228,'2018_commission_structure-Start'!$A$21:$A$24,0),MATCH(Z$1,'2018_commission_structure-Start'!$A$21:$I$21,0)),0)</f>
        <v>0</v>
      </c>
      <c r="AA228" s="6">
        <f t="shared" si="38"/>
        <v>105704.84999999999</v>
      </c>
      <c r="AB228" s="6">
        <f t="shared" si="39"/>
        <v>227685.84999999998</v>
      </c>
    </row>
    <row r="229" spans="1:28" x14ac:dyDescent="0.3">
      <c r="A229" t="str">
        <f t="shared" si="30"/>
        <v>Kalindi Carmel</v>
      </c>
      <c r="B229">
        <v>2533903736</v>
      </c>
      <c r="C229" t="s">
        <v>457</v>
      </c>
      <c r="D229" t="s">
        <v>458</v>
      </c>
      <c r="E229" t="s">
        <v>7</v>
      </c>
      <c r="F229">
        <v>58051</v>
      </c>
      <c r="G229">
        <f>COUNTIF(deals_closed!D:D,B229)</f>
        <v>23</v>
      </c>
      <c r="H229" s="2">
        <f>SUMIF(deals_closed!D:D,B229,deals_closed!C:C)</f>
        <v>747840</v>
      </c>
      <c r="I229" s="2">
        <f>VLOOKUP(E229,'2018_commission_structure-Start'!$A$22:$I$24,9,FALSE)</f>
        <v>500000</v>
      </c>
      <c r="J229" s="2">
        <f t="shared" si="31"/>
        <v>625000</v>
      </c>
      <c r="K229" s="2">
        <f t="shared" si="32"/>
        <v>750000</v>
      </c>
      <c r="L229" s="2">
        <f t="shared" si="33"/>
        <v>1000000</v>
      </c>
      <c r="M229" s="12">
        <f t="shared" si="34"/>
        <v>1.4956799999999999</v>
      </c>
      <c r="N229" t="str">
        <f t="shared" si="35"/>
        <v>125-150%</v>
      </c>
      <c r="O229" s="6">
        <f>MIN(H229,I229)*INDEX('2018_commission_structure-Start'!$A$21:$I$24,MATCH($E229,'2018_commission_structure-Start'!$A$21:$A$24,0),MATCH(O$1,'2018_commission_structure-Start'!$A$21:$I$21,0))</f>
        <v>50000</v>
      </c>
      <c r="P229" s="2">
        <f>IF(H229&gt;I229,MIN(H229-I229,J229-I229)*INDEX('2018_commission_structure-Start'!$A$21:$I$24,MATCH($E229,'2018_commission_structure-Start'!$A$21:$A$24,0), MATCH(P$1,'2018_commission_structure-Start'!$A$21:$I$21,0)),0)</f>
        <v>18750</v>
      </c>
      <c r="Q229" s="2">
        <f>IF($H229&gt;J229,MIN($H229-J229,K229-J229)*INDEX('2018_commission_structure-Start'!$A$21:$I$24,MATCH($E229,'2018_commission_structure-Start'!$A$21:$A$24,0), MATCH(Q$1,'2018_commission_structure-Start'!$A$21:$I$21,0)),0)</f>
        <v>22111.200000000001</v>
      </c>
      <c r="R229" s="2">
        <f>IF($H229&gt;K229,MIN($H229-K229,L229-K229)*INDEX('2018_commission_structure-Start'!$A$21:$I$24,MATCH($E229,'2018_commission_structure-Start'!$A$21:$A$24,0), MATCH(R$1,'2018_commission_structure-Start'!$A$21:$I$21,0)),0)</f>
        <v>0</v>
      </c>
      <c r="S229" s="2">
        <f>IF(H229&gt;L229,(H229-L229)*INDEX('2018_commission_structure-Start'!$A$21:$I$24,MATCH($E229,'2018_commission_structure-Start'!$A$21:$A$24,0),MATCH(S$1,'2018_commission_structure-Start'!$A$21:$I$21,0)),0)</f>
        <v>0</v>
      </c>
      <c r="T229" s="6">
        <f t="shared" si="36"/>
        <v>90861.2</v>
      </c>
      <c r="U229" s="6">
        <f t="shared" si="37"/>
        <v>148912.20000000001</v>
      </c>
      <c r="V229" s="6">
        <f>MIN(H229,I229)*INDEX('2018_commission_structure-Start'!$A$15:$J$18,MATCH($E229,'2018_commission_structure-Start'!$A$15:$A$18,0),MATCH(V$1,'2018_commission_structure-Start'!$A$15:$J$15,0))</f>
        <v>60000</v>
      </c>
      <c r="W229" s="2">
        <f>IF($H229&gt;I229,MIN($H229-I229,J229-I229)*INDEX('2018_commission_structure-Start'!$A$15:$J$18,MATCH($E229,'2018_commission_structure-Start'!$A$15:$A$18,0),MATCH(W$1,'2018_commission_structure-Start'!$A$15:$J$15,0)),0)</f>
        <v>21250</v>
      </c>
      <c r="X229" s="2">
        <f>IF($H229&gt;J229,MIN($H229-J229,K229-J229)*INDEX('2018_commission_structure-Start'!$A$15:$J$18,MATCH($E229,'2018_commission_structure-Start'!$A$15:$A$18,0),MATCH(X$1,'2018_commission_structure-Start'!$A$15:$J$15,0)),0)</f>
        <v>24568</v>
      </c>
      <c r="Y229" s="2">
        <f>IF($H229&gt;K229,MIN($H229-K229,L229-K229)*INDEX('2018_commission_structure-Start'!$A$15:$J$18,MATCH($E229,'2018_commission_structure-Start'!$A$15:$A$18,0),MATCH(Y$1,'2018_commission_structure-Start'!$A$15:$J$15,0)),0)</f>
        <v>0</v>
      </c>
      <c r="Z229" s="2">
        <f>IF(H229&gt;L229,(H229-L229)*INDEX('2018_commission_structure-Start'!$A$21:$I$24,MATCH($E229,'2018_commission_structure-Start'!$A$21:$A$24,0),MATCH(Z$1,'2018_commission_structure-Start'!$A$21:$I$21,0)),0)</f>
        <v>0</v>
      </c>
      <c r="AA229" s="6">
        <f t="shared" si="38"/>
        <v>105818</v>
      </c>
      <c r="AB229" s="6">
        <f t="shared" si="39"/>
        <v>163869</v>
      </c>
    </row>
    <row r="230" spans="1:28" x14ac:dyDescent="0.3">
      <c r="A230" t="str">
        <f t="shared" si="30"/>
        <v>Winfield Lansdowne</v>
      </c>
      <c r="B230">
        <v>3779559293</v>
      </c>
      <c r="C230" t="s">
        <v>459</v>
      </c>
      <c r="D230" t="s">
        <v>460</v>
      </c>
      <c r="E230" t="s">
        <v>10</v>
      </c>
      <c r="F230">
        <v>95894</v>
      </c>
      <c r="G230">
        <f>COUNTIF(deals_closed!D:D,B230)</f>
        <v>27</v>
      </c>
      <c r="H230" s="2">
        <f>SUMIF(deals_closed!D:D,B230,deals_closed!C:C)</f>
        <v>945909</v>
      </c>
      <c r="I230" s="2">
        <f>VLOOKUP(E230,'2018_commission_structure-Start'!$A$22:$I$24,9,FALSE)</f>
        <v>750000</v>
      </c>
      <c r="J230" s="2">
        <f t="shared" si="31"/>
        <v>937500</v>
      </c>
      <c r="K230" s="2">
        <f t="shared" si="32"/>
        <v>1125000</v>
      </c>
      <c r="L230" s="2">
        <f t="shared" si="33"/>
        <v>1500000</v>
      </c>
      <c r="M230" s="12">
        <f t="shared" si="34"/>
        <v>1.261212</v>
      </c>
      <c r="N230" t="str">
        <f t="shared" si="35"/>
        <v>125-150%</v>
      </c>
      <c r="O230" s="6">
        <f>MIN(H230,I230)*INDEX('2018_commission_structure-Start'!$A$21:$I$24,MATCH($E230,'2018_commission_structure-Start'!$A$21:$A$24,0),MATCH(O$1,'2018_commission_structure-Start'!$A$21:$I$21,0))</f>
        <v>112500</v>
      </c>
      <c r="P230" s="2">
        <f>IF(H230&gt;I230,MIN(H230-I230,J230-I230)*INDEX('2018_commission_structure-Start'!$A$21:$I$24,MATCH($E230,'2018_commission_structure-Start'!$A$21:$A$24,0), MATCH(P$1,'2018_commission_structure-Start'!$A$21:$I$21,0)),0)</f>
        <v>35625</v>
      </c>
      <c r="Q230" s="2">
        <f>IF($H230&gt;J230,MIN($H230-J230,K230-J230)*INDEX('2018_commission_structure-Start'!$A$21:$I$24,MATCH($E230,'2018_commission_structure-Start'!$A$21:$A$24,0), MATCH(Q$1,'2018_commission_structure-Start'!$A$21:$I$21,0)),0)</f>
        <v>1934.0700000000002</v>
      </c>
      <c r="R230" s="2">
        <f>IF($H230&gt;K230,MIN($H230-K230,L230-K230)*INDEX('2018_commission_structure-Start'!$A$21:$I$24,MATCH($E230,'2018_commission_structure-Start'!$A$21:$A$24,0), MATCH(R$1,'2018_commission_structure-Start'!$A$21:$I$21,0)),0)</f>
        <v>0</v>
      </c>
      <c r="S230" s="2">
        <f>IF(H230&gt;L230,(H230-L230)*INDEX('2018_commission_structure-Start'!$A$21:$I$24,MATCH($E230,'2018_commission_structure-Start'!$A$21:$A$24,0),MATCH(S$1,'2018_commission_structure-Start'!$A$21:$I$21,0)),0)</f>
        <v>0</v>
      </c>
      <c r="T230" s="6">
        <f t="shared" si="36"/>
        <v>150059.07</v>
      </c>
      <c r="U230" s="6">
        <f t="shared" si="37"/>
        <v>245953.07</v>
      </c>
      <c r="V230" s="6">
        <f>MIN(H230,I230)*INDEX('2018_commission_structure-Start'!$A$15:$J$18,MATCH($E230,'2018_commission_structure-Start'!$A$15:$A$18,0),MATCH(V$1,'2018_commission_structure-Start'!$A$15:$J$15,0))</f>
        <v>112500</v>
      </c>
      <c r="W230" s="2">
        <f>IF($H230&gt;I230,MIN($H230-I230,J230-I230)*INDEX('2018_commission_structure-Start'!$A$15:$J$18,MATCH($E230,'2018_commission_structure-Start'!$A$15:$A$18,0),MATCH(W$1,'2018_commission_structure-Start'!$A$15:$J$15,0)),0)</f>
        <v>41250</v>
      </c>
      <c r="X230" s="2">
        <f>IF($H230&gt;J230,MIN($H230-J230,K230-J230)*INDEX('2018_commission_structure-Start'!$A$15:$J$18,MATCH($E230,'2018_commission_structure-Start'!$A$15:$A$18,0),MATCH(X$1,'2018_commission_structure-Start'!$A$15:$J$15,0)),0)</f>
        <v>2102.25</v>
      </c>
      <c r="Y230" s="2">
        <f>IF($H230&gt;K230,MIN($H230-K230,L230-K230)*INDEX('2018_commission_structure-Start'!$A$15:$J$18,MATCH($E230,'2018_commission_structure-Start'!$A$15:$A$18,0),MATCH(Y$1,'2018_commission_structure-Start'!$A$15:$J$15,0)),0)</f>
        <v>0</v>
      </c>
      <c r="Z230" s="2">
        <f>IF(H230&gt;L230,(H230-L230)*INDEX('2018_commission_structure-Start'!$A$21:$I$24,MATCH($E230,'2018_commission_structure-Start'!$A$21:$A$24,0),MATCH(Z$1,'2018_commission_structure-Start'!$A$21:$I$21,0)),0)</f>
        <v>0</v>
      </c>
      <c r="AA230" s="6">
        <f t="shared" si="38"/>
        <v>155852.25</v>
      </c>
      <c r="AB230" s="6">
        <f t="shared" si="39"/>
        <v>251746.25</v>
      </c>
    </row>
    <row r="231" spans="1:28" x14ac:dyDescent="0.3">
      <c r="A231" t="str">
        <f t="shared" si="30"/>
        <v>Agace Sterry</v>
      </c>
      <c r="B231">
        <v>5142790693</v>
      </c>
      <c r="C231" t="s">
        <v>461</v>
      </c>
      <c r="D231" t="s">
        <v>462</v>
      </c>
      <c r="E231" t="s">
        <v>10</v>
      </c>
      <c r="F231">
        <v>96841</v>
      </c>
      <c r="G231">
        <f>COUNTIF(deals_closed!D:D,B231)</f>
        <v>20</v>
      </c>
      <c r="H231" s="2">
        <f>SUMIF(deals_closed!D:D,B231,deals_closed!C:C)</f>
        <v>705078</v>
      </c>
      <c r="I231" s="2">
        <f>VLOOKUP(E231,'2018_commission_structure-Start'!$A$22:$I$24,9,FALSE)</f>
        <v>750000</v>
      </c>
      <c r="J231" s="2">
        <f t="shared" si="31"/>
        <v>937500</v>
      </c>
      <c r="K231" s="2">
        <f t="shared" si="32"/>
        <v>1125000</v>
      </c>
      <c r="L231" s="2">
        <f t="shared" si="33"/>
        <v>1500000</v>
      </c>
      <c r="M231" s="12">
        <f t="shared" si="34"/>
        <v>0.94010400000000005</v>
      </c>
      <c r="N231" t="str">
        <f t="shared" si="35"/>
        <v>0-100%</v>
      </c>
      <c r="O231" s="6">
        <f>MIN(H231,I231)*INDEX('2018_commission_structure-Start'!$A$21:$I$24,MATCH($E231,'2018_commission_structure-Start'!$A$21:$A$24,0),MATCH(O$1,'2018_commission_structure-Start'!$A$21:$I$21,0))</f>
        <v>105761.7</v>
      </c>
      <c r="P231" s="2">
        <f>IF(H231&gt;I231,MIN(H231-I231,J231-I231)*INDEX('2018_commission_structure-Start'!$A$21:$I$24,MATCH($E231,'2018_commission_structure-Start'!$A$21:$A$24,0), MATCH(P$1,'2018_commission_structure-Start'!$A$21:$I$21,0)),0)</f>
        <v>0</v>
      </c>
      <c r="Q231" s="2">
        <f>IF($H231&gt;J231,MIN($H231-J231,K231-J231)*INDEX('2018_commission_structure-Start'!$A$21:$I$24,MATCH($E231,'2018_commission_structure-Start'!$A$21:$A$24,0), MATCH(Q$1,'2018_commission_structure-Start'!$A$21:$I$21,0)),0)</f>
        <v>0</v>
      </c>
      <c r="R231" s="2">
        <f>IF($H231&gt;K231,MIN($H231-K231,L231-K231)*INDEX('2018_commission_structure-Start'!$A$21:$I$24,MATCH($E231,'2018_commission_structure-Start'!$A$21:$A$24,0), MATCH(R$1,'2018_commission_structure-Start'!$A$21:$I$21,0)),0)</f>
        <v>0</v>
      </c>
      <c r="S231" s="2">
        <f>IF(H231&gt;L231,(H231-L231)*INDEX('2018_commission_structure-Start'!$A$21:$I$24,MATCH($E231,'2018_commission_structure-Start'!$A$21:$A$24,0),MATCH(S$1,'2018_commission_structure-Start'!$A$21:$I$21,0)),0)</f>
        <v>0</v>
      </c>
      <c r="T231" s="6">
        <f t="shared" si="36"/>
        <v>105761.7</v>
      </c>
      <c r="U231" s="6">
        <f t="shared" si="37"/>
        <v>202602.7</v>
      </c>
      <c r="V231" s="6">
        <f>MIN(H231,I231)*INDEX('2018_commission_structure-Start'!$A$15:$J$18,MATCH($E231,'2018_commission_structure-Start'!$A$15:$A$18,0),MATCH(V$1,'2018_commission_structure-Start'!$A$15:$J$15,0))</f>
        <v>105761.7</v>
      </c>
      <c r="W231" s="2">
        <f>IF($H231&gt;I231,MIN($H231-I231,J231-I231)*INDEX('2018_commission_structure-Start'!$A$15:$J$18,MATCH($E231,'2018_commission_structure-Start'!$A$15:$A$18,0),MATCH(W$1,'2018_commission_structure-Start'!$A$15:$J$15,0)),0)</f>
        <v>0</v>
      </c>
      <c r="X231" s="2">
        <f>IF($H231&gt;J231,MIN($H231-J231,K231-J231)*INDEX('2018_commission_structure-Start'!$A$15:$J$18,MATCH($E231,'2018_commission_structure-Start'!$A$15:$A$18,0),MATCH(X$1,'2018_commission_structure-Start'!$A$15:$J$15,0)),0)</f>
        <v>0</v>
      </c>
      <c r="Y231" s="2">
        <f>IF($H231&gt;K231,MIN($H231-K231,L231-K231)*INDEX('2018_commission_structure-Start'!$A$15:$J$18,MATCH($E231,'2018_commission_structure-Start'!$A$15:$A$18,0),MATCH(Y$1,'2018_commission_structure-Start'!$A$15:$J$15,0)),0)</f>
        <v>0</v>
      </c>
      <c r="Z231" s="2">
        <f>IF(H231&gt;L231,(H231-L231)*INDEX('2018_commission_structure-Start'!$A$21:$I$24,MATCH($E231,'2018_commission_structure-Start'!$A$21:$A$24,0),MATCH(Z$1,'2018_commission_structure-Start'!$A$21:$I$21,0)),0)</f>
        <v>0</v>
      </c>
      <c r="AA231" s="6">
        <f t="shared" si="38"/>
        <v>105761.7</v>
      </c>
      <c r="AB231" s="6">
        <f t="shared" si="39"/>
        <v>202602.7</v>
      </c>
    </row>
    <row r="232" spans="1:28" x14ac:dyDescent="0.3">
      <c r="A232" t="str">
        <f t="shared" si="30"/>
        <v>Steward Arnke</v>
      </c>
      <c r="B232">
        <v>4236713853</v>
      </c>
      <c r="C232" t="s">
        <v>463</v>
      </c>
      <c r="D232" t="s">
        <v>464</v>
      </c>
      <c r="E232" t="s">
        <v>10</v>
      </c>
      <c r="F232">
        <v>114723</v>
      </c>
      <c r="G232">
        <f>COUNTIF(deals_closed!D:D,B232)</f>
        <v>15</v>
      </c>
      <c r="H232" s="2">
        <f>SUMIF(deals_closed!D:D,B232,deals_closed!C:C)</f>
        <v>637396</v>
      </c>
      <c r="I232" s="2">
        <f>VLOOKUP(E232,'2018_commission_structure-Start'!$A$22:$I$24,9,FALSE)</f>
        <v>750000</v>
      </c>
      <c r="J232" s="2">
        <f t="shared" si="31"/>
        <v>937500</v>
      </c>
      <c r="K232" s="2">
        <f t="shared" si="32"/>
        <v>1125000</v>
      </c>
      <c r="L232" s="2">
        <f t="shared" si="33"/>
        <v>1500000</v>
      </c>
      <c r="M232" s="12">
        <f t="shared" si="34"/>
        <v>0.84986133333333336</v>
      </c>
      <c r="N232" t="str">
        <f t="shared" si="35"/>
        <v>0-100%</v>
      </c>
      <c r="O232" s="6">
        <f>MIN(H232,I232)*INDEX('2018_commission_structure-Start'!$A$21:$I$24,MATCH($E232,'2018_commission_structure-Start'!$A$21:$A$24,0),MATCH(O$1,'2018_commission_structure-Start'!$A$21:$I$21,0))</f>
        <v>95609.4</v>
      </c>
      <c r="P232" s="2">
        <f>IF(H232&gt;I232,MIN(H232-I232,J232-I232)*INDEX('2018_commission_structure-Start'!$A$21:$I$24,MATCH($E232,'2018_commission_structure-Start'!$A$21:$A$24,0), MATCH(P$1,'2018_commission_structure-Start'!$A$21:$I$21,0)),0)</f>
        <v>0</v>
      </c>
      <c r="Q232" s="2">
        <f>IF($H232&gt;J232,MIN($H232-J232,K232-J232)*INDEX('2018_commission_structure-Start'!$A$21:$I$24,MATCH($E232,'2018_commission_structure-Start'!$A$21:$A$24,0), MATCH(Q$1,'2018_commission_structure-Start'!$A$21:$I$21,0)),0)</f>
        <v>0</v>
      </c>
      <c r="R232" s="2">
        <f>IF($H232&gt;K232,MIN($H232-K232,L232-K232)*INDEX('2018_commission_structure-Start'!$A$21:$I$24,MATCH($E232,'2018_commission_structure-Start'!$A$21:$A$24,0), MATCH(R$1,'2018_commission_structure-Start'!$A$21:$I$21,0)),0)</f>
        <v>0</v>
      </c>
      <c r="S232" s="2">
        <f>IF(H232&gt;L232,(H232-L232)*INDEX('2018_commission_structure-Start'!$A$21:$I$24,MATCH($E232,'2018_commission_structure-Start'!$A$21:$A$24,0),MATCH(S$1,'2018_commission_structure-Start'!$A$21:$I$21,0)),0)</f>
        <v>0</v>
      </c>
      <c r="T232" s="6">
        <f t="shared" si="36"/>
        <v>95609.4</v>
      </c>
      <c r="U232" s="6">
        <f t="shared" si="37"/>
        <v>210332.4</v>
      </c>
      <c r="V232" s="6">
        <f>MIN(H232,I232)*INDEX('2018_commission_structure-Start'!$A$15:$J$18,MATCH($E232,'2018_commission_structure-Start'!$A$15:$A$18,0),MATCH(V$1,'2018_commission_structure-Start'!$A$15:$J$15,0))</f>
        <v>95609.4</v>
      </c>
      <c r="W232" s="2">
        <f>IF($H232&gt;I232,MIN($H232-I232,J232-I232)*INDEX('2018_commission_structure-Start'!$A$15:$J$18,MATCH($E232,'2018_commission_structure-Start'!$A$15:$A$18,0),MATCH(W$1,'2018_commission_structure-Start'!$A$15:$J$15,0)),0)</f>
        <v>0</v>
      </c>
      <c r="X232" s="2">
        <f>IF($H232&gt;J232,MIN($H232-J232,K232-J232)*INDEX('2018_commission_structure-Start'!$A$15:$J$18,MATCH($E232,'2018_commission_structure-Start'!$A$15:$A$18,0),MATCH(X$1,'2018_commission_structure-Start'!$A$15:$J$15,0)),0)</f>
        <v>0</v>
      </c>
      <c r="Y232" s="2">
        <f>IF($H232&gt;K232,MIN($H232-K232,L232-K232)*INDEX('2018_commission_structure-Start'!$A$15:$J$18,MATCH($E232,'2018_commission_structure-Start'!$A$15:$A$18,0),MATCH(Y$1,'2018_commission_structure-Start'!$A$15:$J$15,0)),0)</f>
        <v>0</v>
      </c>
      <c r="Z232" s="2">
        <f>IF(H232&gt;L232,(H232-L232)*INDEX('2018_commission_structure-Start'!$A$21:$I$24,MATCH($E232,'2018_commission_structure-Start'!$A$21:$A$24,0),MATCH(Z$1,'2018_commission_structure-Start'!$A$21:$I$21,0)),0)</f>
        <v>0</v>
      </c>
      <c r="AA232" s="6">
        <f t="shared" si="38"/>
        <v>95609.4</v>
      </c>
      <c r="AB232" s="6">
        <f t="shared" si="39"/>
        <v>210332.4</v>
      </c>
    </row>
    <row r="233" spans="1:28" x14ac:dyDescent="0.3">
      <c r="A233" t="str">
        <f t="shared" si="30"/>
        <v>Gennifer Waple</v>
      </c>
      <c r="B233">
        <v>4401069773</v>
      </c>
      <c r="C233" t="s">
        <v>325</v>
      </c>
      <c r="D233" t="s">
        <v>465</v>
      </c>
      <c r="E233" t="s">
        <v>29</v>
      </c>
      <c r="F233">
        <v>63754</v>
      </c>
      <c r="G233">
        <f>COUNTIF(deals_closed!D:D,B233)</f>
        <v>21</v>
      </c>
      <c r="H233" s="2">
        <f>SUMIF(deals_closed!D:D,B233,deals_closed!C:C)</f>
        <v>702109</v>
      </c>
      <c r="I233" s="2">
        <f>VLOOKUP(E233,'2018_commission_structure-Start'!$A$22:$I$24,9,FALSE)</f>
        <v>600000</v>
      </c>
      <c r="J233" s="2">
        <f t="shared" si="31"/>
        <v>750000</v>
      </c>
      <c r="K233" s="2">
        <f t="shared" si="32"/>
        <v>900000</v>
      </c>
      <c r="L233" s="2">
        <f t="shared" si="33"/>
        <v>1200000</v>
      </c>
      <c r="M233" s="12">
        <f t="shared" si="34"/>
        <v>1.1701816666666667</v>
      </c>
      <c r="N233" t="str">
        <f t="shared" si="35"/>
        <v>100-125%</v>
      </c>
      <c r="O233" s="6">
        <f>MIN(H233,I233)*INDEX('2018_commission_structure-Start'!$A$21:$I$24,MATCH($E233,'2018_commission_structure-Start'!$A$21:$A$24,0),MATCH(O$1,'2018_commission_structure-Start'!$A$21:$I$21,0))</f>
        <v>78000</v>
      </c>
      <c r="P233" s="2">
        <f>IF(H233&gt;I233,MIN(H233-I233,J233-I233)*INDEX('2018_commission_structure-Start'!$A$21:$I$24,MATCH($E233,'2018_commission_structure-Start'!$A$21:$A$24,0), MATCH(P$1,'2018_commission_structure-Start'!$A$21:$I$21,0)),0)</f>
        <v>17358.530000000002</v>
      </c>
      <c r="Q233" s="2">
        <f>IF($H233&gt;J233,MIN($H233-J233,K233-J233)*INDEX('2018_commission_structure-Start'!$A$21:$I$24,MATCH($E233,'2018_commission_structure-Start'!$A$21:$A$24,0), MATCH(Q$1,'2018_commission_structure-Start'!$A$21:$I$21,0)),0)</f>
        <v>0</v>
      </c>
      <c r="R233" s="2">
        <f>IF($H233&gt;K233,MIN($H233-K233,L233-K233)*INDEX('2018_commission_structure-Start'!$A$21:$I$24,MATCH($E233,'2018_commission_structure-Start'!$A$21:$A$24,0), MATCH(R$1,'2018_commission_structure-Start'!$A$21:$I$21,0)),0)</f>
        <v>0</v>
      </c>
      <c r="S233" s="2">
        <f>IF(H233&gt;L233,(H233-L233)*INDEX('2018_commission_structure-Start'!$A$21:$I$24,MATCH($E233,'2018_commission_structure-Start'!$A$21:$A$24,0),MATCH(S$1,'2018_commission_structure-Start'!$A$21:$I$21,0)),0)</f>
        <v>0</v>
      </c>
      <c r="T233" s="6">
        <f t="shared" si="36"/>
        <v>95358.53</v>
      </c>
      <c r="U233" s="6">
        <f t="shared" si="37"/>
        <v>159112.53</v>
      </c>
      <c r="V233" s="6">
        <f>MIN(H233,I233)*INDEX('2018_commission_structure-Start'!$A$15:$J$18,MATCH($E233,'2018_commission_structure-Start'!$A$15:$A$18,0),MATCH(V$1,'2018_commission_structure-Start'!$A$15:$J$15,0))</f>
        <v>90000</v>
      </c>
      <c r="W233" s="2">
        <f>IF($H233&gt;I233,MIN($H233-I233,J233-I233)*INDEX('2018_commission_structure-Start'!$A$15:$J$18,MATCH($E233,'2018_commission_structure-Start'!$A$15:$A$18,0),MATCH(W$1,'2018_commission_structure-Start'!$A$15:$J$15,0)),0)</f>
        <v>18379.62</v>
      </c>
      <c r="X233" s="2">
        <f>IF($H233&gt;J233,MIN($H233-J233,K233-J233)*INDEX('2018_commission_structure-Start'!$A$15:$J$18,MATCH($E233,'2018_commission_structure-Start'!$A$15:$A$18,0),MATCH(X$1,'2018_commission_structure-Start'!$A$15:$J$15,0)),0)</f>
        <v>0</v>
      </c>
      <c r="Y233" s="2">
        <f>IF($H233&gt;K233,MIN($H233-K233,L233-K233)*INDEX('2018_commission_structure-Start'!$A$15:$J$18,MATCH($E233,'2018_commission_structure-Start'!$A$15:$A$18,0),MATCH(Y$1,'2018_commission_structure-Start'!$A$15:$J$15,0)),0)</f>
        <v>0</v>
      </c>
      <c r="Z233" s="2">
        <f>IF(H233&gt;L233,(H233-L233)*INDEX('2018_commission_structure-Start'!$A$21:$I$24,MATCH($E233,'2018_commission_structure-Start'!$A$21:$A$24,0),MATCH(Z$1,'2018_commission_structure-Start'!$A$21:$I$21,0)),0)</f>
        <v>0</v>
      </c>
      <c r="AA233" s="6">
        <f t="shared" si="38"/>
        <v>108379.62</v>
      </c>
      <c r="AB233" s="6">
        <f t="shared" si="39"/>
        <v>172133.62</v>
      </c>
    </row>
    <row r="234" spans="1:28" x14ac:dyDescent="0.3">
      <c r="A234" t="str">
        <f t="shared" si="30"/>
        <v>Sharline Tribbeck</v>
      </c>
      <c r="B234">
        <v>4689682046</v>
      </c>
      <c r="C234" t="s">
        <v>466</v>
      </c>
      <c r="D234" t="s">
        <v>467</v>
      </c>
      <c r="E234" t="s">
        <v>7</v>
      </c>
      <c r="F234">
        <v>61679</v>
      </c>
      <c r="G234">
        <f>COUNTIF(deals_closed!D:D,B234)</f>
        <v>12</v>
      </c>
      <c r="H234" s="2">
        <f>SUMIF(deals_closed!D:D,B234,deals_closed!C:C)</f>
        <v>372405</v>
      </c>
      <c r="I234" s="2">
        <f>VLOOKUP(E234,'2018_commission_structure-Start'!$A$22:$I$24,9,FALSE)</f>
        <v>500000</v>
      </c>
      <c r="J234" s="2">
        <f t="shared" si="31"/>
        <v>625000</v>
      </c>
      <c r="K234" s="2">
        <f t="shared" si="32"/>
        <v>750000</v>
      </c>
      <c r="L234" s="2">
        <f t="shared" si="33"/>
        <v>1000000</v>
      </c>
      <c r="M234" s="12">
        <f t="shared" si="34"/>
        <v>0.74480999999999997</v>
      </c>
      <c r="N234" t="str">
        <f t="shared" si="35"/>
        <v>0-100%</v>
      </c>
      <c r="O234" s="6">
        <f>MIN(H234,I234)*INDEX('2018_commission_structure-Start'!$A$21:$I$24,MATCH($E234,'2018_commission_structure-Start'!$A$21:$A$24,0),MATCH(O$1,'2018_commission_structure-Start'!$A$21:$I$21,0))</f>
        <v>37240.5</v>
      </c>
      <c r="P234" s="2">
        <f>IF(H234&gt;I234,MIN(H234-I234,J234-I234)*INDEX('2018_commission_structure-Start'!$A$21:$I$24,MATCH($E234,'2018_commission_structure-Start'!$A$21:$A$24,0), MATCH(P$1,'2018_commission_structure-Start'!$A$21:$I$21,0)),0)</f>
        <v>0</v>
      </c>
      <c r="Q234" s="2">
        <f>IF($H234&gt;J234,MIN($H234-J234,K234-J234)*INDEX('2018_commission_structure-Start'!$A$21:$I$24,MATCH($E234,'2018_commission_structure-Start'!$A$21:$A$24,0), MATCH(Q$1,'2018_commission_structure-Start'!$A$21:$I$21,0)),0)</f>
        <v>0</v>
      </c>
      <c r="R234" s="2">
        <f>IF($H234&gt;K234,MIN($H234-K234,L234-K234)*INDEX('2018_commission_structure-Start'!$A$21:$I$24,MATCH($E234,'2018_commission_structure-Start'!$A$21:$A$24,0), MATCH(R$1,'2018_commission_structure-Start'!$A$21:$I$21,0)),0)</f>
        <v>0</v>
      </c>
      <c r="S234" s="2">
        <f>IF(H234&gt;L234,(H234-L234)*INDEX('2018_commission_structure-Start'!$A$21:$I$24,MATCH($E234,'2018_commission_structure-Start'!$A$21:$A$24,0),MATCH(S$1,'2018_commission_structure-Start'!$A$21:$I$21,0)),0)</f>
        <v>0</v>
      </c>
      <c r="T234" s="6">
        <f t="shared" si="36"/>
        <v>37240.5</v>
      </c>
      <c r="U234" s="6">
        <f t="shared" si="37"/>
        <v>98919.5</v>
      </c>
      <c r="V234" s="6">
        <f>MIN(H234,I234)*INDEX('2018_commission_structure-Start'!$A$15:$J$18,MATCH($E234,'2018_commission_structure-Start'!$A$15:$A$18,0),MATCH(V$1,'2018_commission_structure-Start'!$A$15:$J$15,0))</f>
        <v>44688.6</v>
      </c>
      <c r="W234" s="2">
        <f>IF($H234&gt;I234,MIN($H234-I234,J234-I234)*INDEX('2018_commission_structure-Start'!$A$15:$J$18,MATCH($E234,'2018_commission_structure-Start'!$A$15:$A$18,0),MATCH(W$1,'2018_commission_structure-Start'!$A$15:$J$15,0)),0)</f>
        <v>0</v>
      </c>
      <c r="X234" s="2">
        <f>IF($H234&gt;J234,MIN($H234-J234,K234-J234)*INDEX('2018_commission_structure-Start'!$A$15:$J$18,MATCH($E234,'2018_commission_structure-Start'!$A$15:$A$18,0),MATCH(X$1,'2018_commission_structure-Start'!$A$15:$J$15,0)),0)</f>
        <v>0</v>
      </c>
      <c r="Y234" s="2">
        <f>IF($H234&gt;K234,MIN($H234-K234,L234-K234)*INDEX('2018_commission_structure-Start'!$A$15:$J$18,MATCH($E234,'2018_commission_structure-Start'!$A$15:$A$18,0),MATCH(Y$1,'2018_commission_structure-Start'!$A$15:$J$15,0)),0)</f>
        <v>0</v>
      </c>
      <c r="Z234" s="2">
        <f>IF(H234&gt;L234,(H234-L234)*INDEX('2018_commission_structure-Start'!$A$21:$I$24,MATCH($E234,'2018_commission_structure-Start'!$A$21:$A$24,0),MATCH(Z$1,'2018_commission_structure-Start'!$A$21:$I$21,0)),0)</f>
        <v>0</v>
      </c>
      <c r="AA234" s="6">
        <f t="shared" si="38"/>
        <v>44688.6</v>
      </c>
      <c r="AB234" s="6">
        <f t="shared" si="39"/>
        <v>106367.6</v>
      </c>
    </row>
    <row r="235" spans="1:28" x14ac:dyDescent="0.3">
      <c r="A235" t="str">
        <f t="shared" si="30"/>
        <v>Lyn Trewett</v>
      </c>
      <c r="B235">
        <v>2649428619</v>
      </c>
      <c r="C235" t="s">
        <v>468</v>
      </c>
      <c r="D235" t="s">
        <v>469</v>
      </c>
      <c r="E235" t="s">
        <v>29</v>
      </c>
      <c r="F235">
        <v>73372</v>
      </c>
      <c r="G235">
        <f>COUNTIF(deals_closed!D:D,B235)</f>
        <v>14</v>
      </c>
      <c r="H235" s="2">
        <f>SUMIF(deals_closed!D:D,B235,deals_closed!C:C)</f>
        <v>440900</v>
      </c>
      <c r="I235" s="2">
        <f>VLOOKUP(E235,'2018_commission_structure-Start'!$A$22:$I$24,9,FALSE)</f>
        <v>600000</v>
      </c>
      <c r="J235" s="2">
        <f t="shared" si="31"/>
        <v>750000</v>
      </c>
      <c r="K235" s="2">
        <f t="shared" si="32"/>
        <v>900000</v>
      </c>
      <c r="L235" s="2">
        <f t="shared" si="33"/>
        <v>1200000</v>
      </c>
      <c r="M235" s="12">
        <f t="shared" si="34"/>
        <v>0.73483333333333334</v>
      </c>
      <c r="N235" t="str">
        <f t="shared" si="35"/>
        <v>0-100%</v>
      </c>
      <c r="O235" s="6">
        <f>MIN(H235,I235)*INDEX('2018_commission_structure-Start'!$A$21:$I$24,MATCH($E235,'2018_commission_structure-Start'!$A$21:$A$24,0),MATCH(O$1,'2018_commission_structure-Start'!$A$21:$I$21,0))</f>
        <v>57317</v>
      </c>
      <c r="P235" s="2">
        <f>IF(H235&gt;I235,MIN(H235-I235,J235-I235)*INDEX('2018_commission_structure-Start'!$A$21:$I$24,MATCH($E235,'2018_commission_structure-Start'!$A$21:$A$24,0), MATCH(P$1,'2018_commission_structure-Start'!$A$21:$I$21,0)),0)</f>
        <v>0</v>
      </c>
      <c r="Q235" s="2">
        <f>IF($H235&gt;J235,MIN($H235-J235,K235-J235)*INDEX('2018_commission_structure-Start'!$A$21:$I$24,MATCH($E235,'2018_commission_structure-Start'!$A$21:$A$24,0), MATCH(Q$1,'2018_commission_structure-Start'!$A$21:$I$21,0)),0)</f>
        <v>0</v>
      </c>
      <c r="R235" s="2">
        <f>IF($H235&gt;K235,MIN($H235-K235,L235-K235)*INDEX('2018_commission_structure-Start'!$A$21:$I$24,MATCH($E235,'2018_commission_structure-Start'!$A$21:$A$24,0), MATCH(R$1,'2018_commission_structure-Start'!$A$21:$I$21,0)),0)</f>
        <v>0</v>
      </c>
      <c r="S235" s="2">
        <f>IF(H235&gt;L235,(H235-L235)*INDEX('2018_commission_structure-Start'!$A$21:$I$24,MATCH($E235,'2018_commission_structure-Start'!$A$21:$A$24,0),MATCH(S$1,'2018_commission_structure-Start'!$A$21:$I$21,0)),0)</f>
        <v>0</v>
      </c>
      <c r="T235" s="6">
        <f t="shared" si="36"/>
        <v>57317</v>
      </c>
      <c r="U235" s="6">
        <f t="shared" si="37"/>
        <v>130689</v>
      </c>
      <c r="V235" s="6">
        <f>MIN(H235,I235)*INDEX('2018_commission_structure-Start'!$A$15:$J$18,MATCH($E235,'2018_commission_structure-Start'!$A$15:$A$18,0),MATCH(V$1,'2018_commission_structure-Start'!$A$15:$J$15,0))</f>
        <v>66135</v>
      </c>
      <c r="W235" s="2">
        <f>IF($H235&gt;I235,MIN($H235-I235,J235-I235)*INDEX('2018_commission_structure-Start'!$A$15:$J$18,MATCH($E235,'2018_commission_structure-Start'!$A$15:$A$18,0),MATCH(W$1,'2018_commission_structure-Start'!$A$15:$J$15,0)),0)</f>
        <v>0</v>
      </c>
      <c r="X235" s="2">
        <f>IF($H235&gt;J235,MIN($H235-J235,K235-J235)*INDEX('2018_commission_structure-Start'!$A$15:$J$18,MATCH($E235,'2018_commission_structure-Start'!$A$15:$A$18,0),MATCH(X$1,'2018_commission_structure-Start'!$A$15:$J$15,0)),0)</f>
        <v>0</v>
      </c>
      <c r="Y235" s="2">
        <f>IF($H235&gt;K235,MIN($H235-K235,L235-K235)*INDEX('2018_commission_structure-Start'!$A$15:$J$18,MATCH($E235,'2018_commission_structure-Start'!$A$15:$A$18,0),MATCH(Y$1,'2018_commission_structure-Start'!$A$15:$J$15,0)),0)</f>
        <v>0</v>
      </c>
      <c r="Z235" s="2">
        <f>IF(H235&gt;L235,(H235-L235)*INDEX('2018_commission_structure-Start'!$A$21:$I$24,MATCH($E235,'2018_commission_structure-Start'!$A$21:$A$24,0),MATCH(Z$1,'2018_commission_structure-Start'!$A$21:$I$21,0)),0)</f>
        <v>0</v>
      </c>
      <c r="AA235" s="6">
        <f t="shared" si="38"/>
        <v>66135</v>
      </c>
      <c r="AB235" s="6">
        <f t="shared" si="39"/>
        <v>139507</v>
      </c>
    </row>
    <row r="236" spans="1:28" x14ac:dyDescent="0.3">
      <c r="A236" t="str">
        <f t="shared" si="30"/>
        <v>Myriam Filby</v>
      </c>
      <c r="B236">
        <v>8264394108</v>
      </c>
      <c r="C236" t="s">
        <v>470</v>
      </c>
      <c r="D236" t="s">
        <v>471</v>
      </c>
      <c r="E236" t="s">
        <v>10</v>
      </c>
      <c r="F236">
        <v>113062</v>
      </c>
      <c r="G236">
        <f>COUNTIF(deals_closed!D:D,B236)</f>
        <v>20</v>
      </c>
      <c r="H236" s="2">
        <f>SUMIF(deals_closed!D:D,B236,deals_closed!C:C)</f>
        <v>637004</v>
      </c>
      <c r="I236" s="2">
        <f>VLOOKUP(E236,'2018_commission_structure-Start'!$A$22:$I$24,9,FALSE)</f>
        <v>750000</v>
      </c>
      <c r="J236" s="2">
        <f t="shared" si="31"/>
        <v>937500</v>
      </c>
      <c r="K236" s="2">
        <f t="shared" si="32"/>
        <v>1125000</v>
      </c>
      <c r="L236" s="2">
        <f t="shared" si="33"/>
        <v>1500000</v>
      </c>
      <c r="M236" s="12">
        <f t="shared" si="34"/>
        <v>0.84933866666666669</v>
      </c>
      <c r="N236" t="str">
        <f t="shared" si="35"/>
        <v>0-100%</v>
      </c>
      <c r="O236" s="6">
        <f>MIN(H236,I236)*INDEX('2018_commission_structure-Start'!$A$21:$I$24,MATCH($E236,'2018_commission_structure-Start'!$A$21:$A$24,0),MATCH(O$1,'2018_commission_structure-Start'!$A$21:$I$21,0))</f>
        <v>95550.599999999991</v>
      </c>
      <c r="P236" s="2">
        <f>IF(H236&gt;I236,MIN(H236-I236,J236-I236)*INDEX('2018_commission_structure-Start'!$A$21:$I$24,MATCH($E236,'2018_commission_structure-Start'!$A$21:$A$24,0), MATCH(P$1,'2018_commission_structure-Start'!$A$21:$I$21,0)),0)</f>
        <v>0</v>
      </c>
      <c r="Q236" s="2">
        <f>IF($H236&gt;J236,MIN($H236-J236,K236-J236)*INDEX('2018_commission_structure-Start'!$A$21:$I$24,MATCH($E236,'2018_commission_structure-Start'!$A$21:$A$24,0), MATCH(Q$1,'2018_commission_structure-Start'!$A$21:$I$21,0)),0)</f>
        <v>0</v>
      </c>
      <c r="R236" s="2">
        <f>IF($H236&gt;K236,MIN($H236-K236,L236-K236)*INDEX('2018_commission_structure-Start'!$A$21:$I$24,MATCH($E236,'2018_commission_structure-Start'!$A$21:$A$24,0), MATCH(R$1,'2018_commission_structure-Start'!$A$21:$I$21,0)),0)</f>
        <v>0</v>
      </c>
      <c r="S236" s="2">
        <f>IF(H236&gt;L236,(H236-L236)*INDEX('2018_commission_structure-Start'!$A$21:$I$24,MATCH($E236,'2018_commission_structure-Start'!$A$21:$A$24,0),MATCH(S$1,'2018_commission_structure-Start'!$A$21:$I$21,0)),0)</f>
        <v>0</v>
      </c>
      <c r="T236" s="6">
        <f t="shared" si="36"/>
        <v>95550.599999999991</v>
      </c>
      <c r="U236" s="6">
        <f t="shared" si="37"/>
        <v>208612.59999999998</v>
      </c>
      <c r="V236" s="6">
        <f>MIN(H236,I236)*INDEX('2018_commission_structure-Start'!$A$15:$J$18,MATCH($E236,'2018_commission_structure-Start'!$A$15:$A$18,0),MATCH(V$1,'2018_commission_structure-Start'!$A$15:$J$15,0))</f>
        <v>95550.599999999991</v>
      </c>
      <c r="W236" s="2">
        <f>IF($H236&gt;I236,MIN($H236-I236,J236-I236)*INDEX('2018_commission_structure-Start'!$A$15:$J$18,MATCH($E236,'2018_commission_structure-Start'!$A$15:$A$18,0),MATCH(W$1,'2018_commission_structure-Start'!$A$15:$J$15,0)),0)</f>
        <v>0</v>
      </c>
      <c r="X236" s="2">
        <f>IF($H236&gt;J236,MIN($H236-J236,K236-J236)*INDEX('2018_commission_structure-Start'!$A$15:$J$18,MATCH($E236,'2018_commission_structure-Start'!$A$15:$A$18,0),MATCH(X$1,'2018_commission_structure-Start'!$A$15:$J$15,0)),0)</f>
        <v>0</v>
      </c>
      <c r="Y236" s="2">
        <f>IF($H236&gt;K236,MIN($H236-K236,L236-K236)*INDEX('2018_commission_structure-Start'!$A$15:$J$18,MATCH($E236,'2018_commission_structure-Start'!$A$15:$A$18,0),MATCH(Y$1,'2018_commission_structure-Start'!$A$15:$J$15,0)),0)</f>
        <v>0</v>
      </c>
      <c r="Z236" s="2">
        <f>IF(H236&gt;L236,(H236-L236)*INDEX('2018_commission_structure-Start'!$A$21:$I$24,MATCH($E236,'2018_commission_structure-Start'!$A$21:$A$24,0),MATCH(Z$1,'2018_commission_structure-Start'!$A$21:$I$21,0)),0)</f>
        <v>0</v>
      </c>
      <c r="AA236" s="6">
        <f t="shared" si="38"/>
        <v>95550.599999999991</v>
      </c>
      <c r="AB236" s="6">
        <f t="shared" si="39"/>
        <v>208612.59999999998</v>
      </c>
    </row>
    <row r="237" spans="1:28" x14ac:dyDescent="0.3">
      <c r="A237" t="str">
        <f t="shared" si="30"/>
        <v>Jacklin Agiolfinger</v>
      </c>
      <c r="B237">
        <v>9800744517</v>
      </c>
      <c r="C237" t="s">
        <v>472</v>
      </c>
      <c r="D237" t="s">
        <v>473</v>
      </c>
      <c r="E237" t="s">
        <v>10</v>
      </c>
      <c r="F237">
        <v>102178</v>
      </c>
      <c r="G237">
        <f>COUNTIF(deals_closed!D:D,B237)</f>
        <v>22</v>
      </c>
      <c r="H237" s="2">
        <f>SUMIF(deals_closed!D:D,B237,deals_closed!C:C)</f>
        <v>751367</v>
      </c>
      <c r="I237" s="2">
        <f>VLOOKUP(E237,'2018_commission_structure-Start'!$A$22:$I$24,9,FALSE)</f>
        <v>750000</v>
      </c>
      <c r="J237" s="2">
        <f t="shared" si="31"/>
        <v>937500</v>
      </c>
      <c r="K237" s="2">
        <f t="shared" si="32"/>
        <v>1125000</v>
      </c>
      <c r="L237" s="2">
        <f t="shared" si="33"/>
        <v>1500000</v>
      </c>
      <c r="M237" s="12">
        <f t="shared" si="34"/>
        <v>1.0018226666666668</v>
      </c>
      <c r="N237" t="str">
        <f t="shared" si="35"/>
        <v>100-125%</v>
      </c>
      <c r="O237" s="6">
        <f>MIN(H237,I237)*INDEX('2018_commission_structure-Start'!$A$21:$I$24,MATCH($E237,'2018_commission_structure-Start'!$A$21:$A$24,0),MATCH(O$1,'2018_commission_structure-Start'!$A$21:$I$21,0))</f>
        <v>112500</v>
      </c>
      <c r="P237" s="2">
        <f>IF(H237&gt;I237,MIN(H237-I237,J237-I237)*INDEX('2018_commission_structure-Start'!$A$21:$I$24,MATCH($E237,'2018_commission_structure-Start'!$A$21:$A$24,0), MATCH(P$1,'2018_commission_structure-Start'!$A$21:$I$21,0)),0)</f>
        <v>259.73</v>
      </c>
      <c r="Q237" s="2">
        <f>IF($H237&gt;J237,MIN($H237-J237,K237-J237)*INDEX('2018_commission_structure-Start'!$A$21:$I$24,MATCH($E237,'2018_commission_structure-Start'!$A$21:$A$24,0), MATCH(Q$1,'2018_commission_structure-Start'!$A$21:$I$21,0)),0)</f>
        <v>0</v>
      </c>
      <c r="R237" s="2">
        <f>IF($H237&gt;K237,MIN($H237-K237,L237-K237)*INDEX('2018_commission_structure-Start'!$A$21:$I$24,MATCH($E237,'2018_commission_structure-Start'!$A$21:$A$24,0), MATCH(R$1,'2018_commission_structure-Start'!$A$21:$I$21,0)),0)</f>
        <v>0</v>
      </c>
      <c r="S237" s="2">
        <f>IF(H237&gt;L237,(H237-L237)*INDEX('2018_commission_structure-Start'!$A$21:$I$24,MATCH($E237,'2018_commission_structure-Start'!$A$21:$A$24,0),MATCH(S$1,'2018_commission_structure-Start'!$A$21:$I$21,0)),0)</f>
        <v>0</v>
      </c>
      <c r="T237" s="6">
        <f t="shared" si="36"/>
        <v>112759.73</v>
      </c>
      <c r="U237" s="6">
        <f t="shared" si="37"/>
        <v>214937.72999999998</v>
      </c>
      <c r="V237" s="6">
        <f>MIN(H237,I237)*INDEX('2018_commission_structure-Start'!$A$15:$J$18,MATCH($E237,'2018_commission_structure-Start'!$A$15:$A$18,0),MATCH(V$1,'2018_commission_structure-Start'!$A$15:$J$15,0))</f>
        <v>112500</v>
      </c>
      <c r="W237" s="2">
        <f>IF($H237&gt;I237,MIN($H237-I237,J237-I237)*INDEX('2018_commission_structure-Start'!$A$15:$J$18,MATCH($E237,'2018_commission_structure-Start'!$A$15:$A$18,0),MATCH(W$1,'2018_commission_structure-Start'!$A$15:$J$15,0)),0)</f>
        <v>300.74</v>
      </c>
      <c r="X237" s="2">
        <f>IF($H237&gt;J237,MIN($H237-J237,K237-J237)*INDEX('2018_commission_structure-Start'!$A$15:$J$18,MATCH($E237,'2018_commission_structure-Start'!$A$15:$A$18,0),MATCH(X$1,'2018_commission_structure-Start'!$A$15:$J$15,0)),0)</f>
        <v>0</v>
      </c>
      <c r="Y237" s="2">
        <f>IF($H237&gt;K237,MIN($H237-K237,L237-K237)*INDEX('2018_commission_structure-Start'!$A$15:$J$18,MATCH($E237,'2018_commission_structure-Start'!$A$15:$A$18,0),MATCH(Y$1,'2018_commission_structure-Start'!$A$15:$J$15,0)),0)</f>
        <v>0</v>
      </c>
      <c r="Z237" s="2">
        <f>IF(H237&gt;L237,(H237-L237)*INDEX('2018_commission_structure-Start'!$A$21:$I$24,MATCH($E237,'2018_commission_structure-Start'!$A$21:$A$24,0),MATCH(Z$1,'2018_commission_structure-Start'!$A$21:$I$21,0)),0)</f>
        <v>0</v>
      </c>
      <c r="AA237" s="6">
        <f t="shared" si="38"/>
        <v>112800.74</v>
      </c>
      <c r="AB237" s="6">
        <f t="shared" si="39"/>
        <v>214978.74</v>
      </c>
    </row>
    <row r="238" spans="1:28" x14ac:dyDescent="0.3">
      <c r="A238" t="str">
        <f t="shared" si="30"/>
        <v>Gregoire Corington</v>
      </c>
      <c r="B238">
        <v>8249460030</v>
      </c>
      <c r="C238" t="s">
        <v>474</v>
      </c>
      <c r="D238" t="s">
        <v>475</v>
      </c>
      <c r="E238" t="s">
        <v>29</v>
      </c>
      <c r="F238">
        <v>78688</v>
      </c>
      <c r="G238">
        <f>COUNTIF(deals_closed!D:D,B238)</f>
        <v>25</v>
      </c>
      <c r="H238" s="2">
        <f>SUMIF(deals_closed!D:D,B238,deals_closed!C:C)</f>
        <v>852493</v>
      </c>
      <c r="I238" s="2">
        <f>VLOOKUP(E238,'2018_commission_structure-Start'!$A$22:$I$24,9,FALSE)</f>
        <v>600000</v>
      </c>
      <c r="J238" s="2">
        <f t="shared" si="31"/>
        <v>750000</v>
      </c>
      <c r="K238" s="2">
        <f t="shared" si="32"/>
        <v>900000</v>
      </c>
      <c r="L238" s="2">
        <f t="shared" si="33"/>
        <v>1200000</v>
      </c>
      <c r="M238" s="12">
        <f t="shared" si="34"/>
        <v>1.4208216666666666</v>
      </c>
      <c r="N238" t="str">
        <f t="shared" si="35"/>
        <v>125-150%</v>
      </c>
      <c r="O238" s="6">
        <f>MIN(H238,I238)*INDEX('2018_commission_structure-Start'!$A$21:$I$24,MATCH($E238,'2018_commission_structure-Start'!$A$21:$A$24,0),MATCH(O$1,'2018_commission_structure-Start'!$A$21:$I$21,0))</f>
        <v>78000</v>
      </c>
      <c r="P238" s="2">
        <f>IF(H238&gt;I238,MIN(H238-I238,J238-I238)*INDEX('2018_commission_structure-Start'!$A$21:$I$24,MATCH($E238,'2018_commission_structure-Start'!$A$21:$A$24,0), MATCH(P$1,'2018_commission_structure-Start'!$A$21:$I$21,0)),0)</f>
        <v>25500.000000000004</v>
      </c>
      <c r="Q238" s="2">
        <f>IF($H238&gt;J238,MIN($H238-J238,K238-J238)*INDEX('2018_commission_structure-Start'!$A$21:$I$24,MATCH($E238,'2018_commission_structure-Start'!$A$21:$A$24,0), MATCH(Q$1,'2018_commission_structure-Start'!$A$21:$I$21,0)),0)</f>
        <v>21523.53</v>
      </c>
      <c r="R238" s="2">
        <f>IF($H238&gt;K238,MIN($H238-K238,L238-K238)*INDEX('2018_commission_structure-Start'!$A$21:$I$24,MATCH($E238,'2018_commission_structure-Start'!$A$21:$A$24,0), MATCH(R$1,'2018_commission_structure-Start'!$A$21:$I$21,0)),0)</f>
        <v>0</v>
      </c>
      <c r="S238" s="2">
        <f>IF(H238&gt;L238,(H238-L238)*INDEX('2018_commission_structure-Start'!$A$21:$I$24,MATCH($E238,'2018_commission_structure-Start'!$A$21:$A$24,0),MATCH(S$1,'2018_commission_structure-Start'!$A$21:$I$21,0)),0)</f>
        <v>0</v>
      </c>
      <c r="T238" s="6">
        <f t="shared" si="36"/>
        <v>125023.53</v>
      </c>
      <c r="U238" s="6">
        <f t="shared" si="37"/>
        <v>203711.53</v>
      </c>
      <c r="V238" s="6">
        <f>MIN(H238,I238)*INDEX('2018_commission_structure-Start'!$A$15:$J$18,MATCH($E238,'2018_commission_structure-Start'!$A$15:$A$18,0),MATCH(V$1,'2018_commission_structure-Start'!$A$15:$J$15,0))</f>
        <v>90000</v>
      </c>
      <c r="W238" s="2">
        <f>IF($H238&gt;I238,MIN($H238-I238,J238-I238)*INDEX('2018_commission_structure-Start'!$A$15:$J$18,MATCH($E238,'2018_commission_structure-Start'!$A$15:$A$18,0),MATCH(W$1,'2018_commission_structure-Start'!$A$15:$J$15,0)),0)</f>
        <v>27000</v>
      </c>
      <c r="X238" s="2">
        <f>IF($H238&gt;J238,MIN($H238-J238,K238-J238)*INDEX('2018_commission_structure-Start'!$A$15:$J$18,MATCH($E238,'2018_commission_structure-Start'!$A$15:$A$18,0),MATCH(X$1,'2018_commission_structure-Start'!$A$15:$J$15,0)),0)</f>
        <v>25623.25</v>
      </c>
      <c r="Y238" s="2">
        <f>IF($H238&gt;K238,MIN($H238-K238,L238-K238)*INDEX('2018_commission_structure-Start'!$A$15:$J$18,MATCH($E238,'2018_commission_structure-Start'!$A$15:$A$18,0),MATCH(Y$1,'2018_commission_structure-Start'!$A$15:$J$15,0)),0)</f>
        <v>0</v>
      </c>
      <c r="Z238" s="2">
        <f>IF(H238&gt;L238,(H238-L238)*INDEX('2018_commission_structure-Start'!$A$21:$I$24,MATCH($E238,'2018_commission_structure-Start'!$A$21:$A$24,0),MATCH(Z$1,'2018_commission_structure-Start'!$A$21:$I$21,0)),0)</f>
        <v>0</v>
      </c>
      <c r="AA238" s="6">
        <f t="shared" si="38"/>
        <v>142623.25</v>
      </c>
      <c r="AB238" s="6">
        <f t="shared" si="39"/>
        <v>221311.25</v>
      </c>
    </row>
    <row r="239" spans="1:28" x14ac:dyDescent="0.3">
      <c r="A239" t="str">
        <f t="shared" si="30"/>
        <v>Chantalle Fedynski</v>
      </c>
      <c r="B239">
        <v>5134745579</v>
      </c>
      <c r="C239" t="s">
        <v>476</v>
      </c>
      <c r="D239" t="s">
        <v>477</v>
      </c>
      <c r="E239" t="s">
        <v>10</v>
      </c>
      <c r="F239">
        <v>84060</v>
      </c>
      <c r="G239">
        <f>COUNTIF(deals_closed!D:D,B239)</f>
        <v>19</v>
      </c>
      <c r="H239" s="2">
        <f>SUMIF(deals_closed!D:D,B239,deals_closed!C:C)</f>
        <v>540162</v>
      </c>
      <c r="I239" s="2">
        <f>VLOOKUP(E239,'2018_commission_structure-Start'!$A$22:$I$24,9,FALSE)</f>
        <v>750000</v>
      </c>
      <c r="J239" s="2">
        <f t="shared" si="31"/>
        <v>937500</v>
      </c>
      <c r="K239" s="2">
        <f t="shared" si="32"/>
        <v>1125000</v>
      </c>
      <c r="L239" s="2">
        <f t="shared" si="33"/>
        <v>1500000</v>
      </c>
      <c r="M239" s="12">
        <f t="shared" si="34"/>
        <v>0.72021599999999997</v>
      </c>
      <c r="N239" t="str">
        <f t="shared" si="35"/>
        <v>0-100%</v>
      </c>
      <c r="O239" s="6">
        <f>MIN(H239,I239)*INDEX('2018_commission_structure-Start'!$A$21:$I$24,MATCH($E239,'2018_commission_structure-Start'!$A$21:$A$24,0),MATCH(O$1,'2018_commission_structure-Start'!$A$21:$I$21,0))</f>
        <v>81024.3</v>
      </c>
      <c r="P239" s="2">
        <f>IF(H239&gt;I239,MIN(H239-I239,J239-I239)*INDEX('2018_commission_structure-Start'!$A$21:$I$24,MATCH($E239,'2018_commission_structure-Start'!$A$21:$A$24,0), MATCH(P$1,'2018_commission_structure-Start'!$A$21:$I$21,0)),0)</f>
        <v>0</v>
      </c>
      <c r="Q239" s="2">
        <f>IF($H239&gt;J239,MIN($H239-J239,K239-J239)*INDEX('2018_commission_structure-Start'!$A$21:$I$24,MATCH($E239,'2018_commission_structure-Start'!$A$21:$A$24,0), MATCH(Q$1,'2018_commission_structure-Start'!$A$21:$I$21,0)),0)</f>
        <v>0</v>
      </c>
      <c r="R239" s="2">
        <f>IF($H239&gt;K239,MIN($H239-K239,L239-K239)*INDEX('2018_commission_structure-Start'!$A$21:$I$24,MATCH($E239,'2018_commission_structure-Start'!$A$21:$A$24,0), MATCH(R$1,'2018_commission_structure-Start'!$A$21:$I$21,0)),0)</f>
        <v>0</v>
      </c>
      <c r="S239" s="2">
        <f>IF(H239&gt;L239,(H239-L239)*INDEX('2018_commission_structure-Start'!$A$21:$I$24,MATCH($E239,'2018_commission_structure-Start'!$A$21:$A$24,0),MATCH(S$1,'2018_commission_structure-Start'!$A$21:$I$21,0)),0)</f>
        <v>0</v>
      </c>
      <c r="T239" s="6">
        <f t="shared" si="36"/>
        <v>81024.3</v>
      </c>
      <c r="U239" s="6">
        <f t="shared" si="37"/>
        <v>165084.29999999999</v>
      </c>
      <c r="V239" s="6">
        <f>MIN(H239,I239)*INDEX('2018_commission_structure-Start'!$A$15:$J$18,MATCH($E239,'2018_commission_structure-Start'!$A$15:$A$18,0),MATCH(V$1,'2018_commission_structure-Start'!$A$15:$J$15,0))</f>
        <v>81024.3</v>
      </c>
      <c r="W239" s="2">
        <f>IF($H239&gt;I239,MIN($H239-I239,J239-I239)*INDEX('2018_commission_structure-Start'!$A$15:$J$18,MATCH($E239,'2018_commission_structure-Start'!$A$15:$A$18,0),MATCH(W$1,'2018_commission_structure-Start'!$A$15:$J$15,0)),0)</f>
        <v>0</v>
      </c>
      <c r="X239" s="2">
        <f>IF($H239&gt;J239,MIN($H239-J239,K239-J239)*INDEX('2018_commission_structure-Start'!$A$15:$J$18,MATCH($E239,'2018_commission_structure-Start'!$A$15:$A$18,0),MATCH(X$1,'2018_commission_structure-Start'!$A$15:$J$15,0)),0)</f>
        <v>0</v>
      </c>
      <c r="Y239" s="2">
        <f>IF($H239&gt;K239,MIN($H239-K239,L239-K239)*INDEX('2018_commission_structure-Start'!$A$15:$J$18,MATCH($E239,'2018_commission_structure-Start'!$A$15:$A$18,0),MATCH(Y$1,'2018_commission_structure-Start'!$A$15:$J$15,0)),0)</f>
        <v>0</v>
      </c>
      <c r="Z239" s="2">
        <f>IF(H239&gt;L239,(H239-L239)*INDEX('2018_commission_structure-Start'!$A$21:$I$24,MATCH($E239,'2018_commission_structure-Start'!$A$21:$A$24,0),MATCH(Z$1,'2018_commission_structure-Start'!$A$21:$I$21,0)),0)</f>
        <v>0</v>
      </c>
      <c r="AA239" s="6">
        <f t="shared" si="38"/>
        <v>81024.3</v>
      </c>
      <c r="AB239" s="6">
        <f t="shared" si="39"/>
        <v>165084.29999999999</v>
      </c>
    </row>
    <row r="240" spans="1:28" x14ac:dyDescent="0.3">
      <c r="A240" t="str">
        <f t="shared" si="30"/>
        <v>Stephan Greeve</v>
      </c>
      <c r="B240">
        <v>4453705328</v>
      </c>
      <c r="C240" t="s">
        <v>478</v>
      </c>
      <c r="D240" t="s">
        <v>479</v>
      </c>
      <c r="E240" t="s">
        <v>29</v>
      </c>
      <c r="F240">
        <v>57398</v>
      </c>
      <c r="G240">
        <f>COUNTIF(deals_closed!D:D,B240)</f>
        <v>23</v>
      </c>
      <c r="H240" s="2">
        <f>SUMIF(deals_closed!D:D,B240,deals_closed!C:C)</f>
        <v>834572</v>
      </c>
      <c r="I240" s="2">
        <f>VLOOKUP(E240,'2018_commission_structure-Start'!$A$22:$I$24,9,FALSE)</f>
        <v>600000</v>
      </c>
      <c r="J240" s="2">
        <f t="shared" si="31"/>
        <v>750000</v>
      </c>
      <c r="K240" s="2">
        <f t="shared" si="32"/>
        <v>900000</v>
      </c>
      <c r="L240" s="2">
        <f t="shared" si="33"/>
        <v>1200000</v>
      </c>
      <c r="M240" s="12">
        <f t="shared" si="34"/>
        <v>1.3909533333333333</v>
      </c>
      <c r="N240" t="str">
        <f t="shared" si="35"/>
        <v>125-150%</v>
      </c>
      <c r="O240" s="6">
        <f>MIN(H240,I240)*INDEX('2018_commission_structure-Start'!$A$21:$I$24,MATCH($E240,'2018_commission_structure-Start'!$A$21:$A$24,0),MATCH(O$1,'2018_commission_structure-Start'!$A$21:$I$21,0))</f>
        <v>78000</v>
      </c>
      <c r="P240" s="2">
        <f>IF(H240&gt;I240,MIN(H240-I240,J240-I240)*INDEX('2018_commission_structure-Start'!$A$21:$I$24,MATCH($E240,'2018_commission_structure-Start'!$A$21:$A$24,0), MATCH(P$1,'2018_commission_structure-Start'!$A$21:$I$21,0)),0)</f>
        <v>25500.000000000004</v>
      </c>
      <c r="Q240" s="2">
        <f>IF($H240&gt;J240,MIN($H240-J240,K240-J240)*INDEX('2018_commission_structure-Start'!$A$21:$I$24,MATCH($E240,'2018_commission_structure-Start'!$A$21:$A$24,0), MATCH(Q$1,'2018_commission_structure-Start'!$A$21:$I$21,0)),0)</f>
        <v>17760.12</v>
      </c>
      <c r="R240" s="2">
        <f>IF($H240&gt;K240,MIN($H240-K240,L240-K240)*INDEX('2018_commission_structure-Start'!$A$21:$I$24,MATCH($E240,'2018_commission_structure-Start'!$A$21:$A$24,0), MATCH(R$1,'2018_commission_structure-Start'!$A$21:$I$21,0)),0)</f>
        <v>0</v>
      </c>
      <c r="S240" s="2">
        <f>IF(H240&gt;L240,(H240-L240)*INDEX('2018_commission_structure-Start'!$A$21:$I$24,MATCH($E240,'2018_commission_structure-Start'!$A$21:$A$24,0),MATCH(S$1,'2018_commission_structure-Start'!$A$21:$I$21,0)),0)</f>
        <v>0</v>
      </c>
      <c r="T240" s="6">
        <f t="shared" si="36"/>
        <v>121260.12</v>
      </c>
      <c r="U240" s="6">
        <f t="shared" si="37"/>
        <v>178658.12</v>
      </c>
      <c r="V240" s="6">
        <f>MIN(H240,I240)*INDEX('2018_commission_structure-Start'!$A$15:$J$18,MATCH($E240,'2018_commission_structure-Start'!$A$15:$A$18,0),MATCH(V$1,'2018_commission_structure-Start'!$A$15:$J$15,0))</f>
        <v>90000</v>
      </c>
      <c r="W240" s="2">
        <f>IF($H240&gt;I240,MIN($H240-I240,J240-I240)*INDEX('2018_commission_structure-Start'!$A$15:$J$18,MATCH($E240,'2018_commission_structure-Start'!$A$15:$A$18,0),MATCH(W$1,'2018_commission_structure-Start'!$A$15:$J$15,0)),0)</f>
        <v>27000</v>
      </c>
      <c r="X240" s="2">
        <f>IF($H240&gt;J240,MIN($H240-J240,K240-J240)*INDEX('2018_commission_structure-Start'!$A$15:$J$18,MATCH($E240,'2018_commission_structure-Start'!$A$15:$A$18,0),MATCH(X$1,'2018_commission_structure-Start'!$A$15:$J$15,0)),0)</f>
        <v>21143</v>
      </c>
      <c r="Y240" s="2">
        <f>IF($H240&gt;K240,MIN($H240-K240,L240-K240)*INDEX('2018_commission_structure-Start'!$A$15:$J$18,MATCH($E240,'2018_commission_structure-Start'!$A$15:$A$18,0),MATCH(Y$1,'2018_commission_structure-Start'!$A$15:$J$15,0)),0)</f>
        <v>0</v>
      </c>
      <c r="Z240" s="2">
        <f>IF(H240&gt;L240,(H240-L240)*INDEX('2018_commission_structure-Start'!$A$21:$I$24,MATCH($E240,'2018_commission_structure-Start'!$A$21:$A$24,0),MATCH(Z$1,'2018_commission_structure-Start'!$A$21:$I$21,0)),0)</f>
        <v>0</v>
      </c>
      <c r="AA240" s="6">
        <f t="shared" si="38"/>
        <v>138143</v>
      </c>
      <c r="AB240" s="6">
        <f t="shared" si="39"/>
        <v>195541</v>
      </c>
    </row>
    <row r="241" spans="1:28" x14ac:dyDescent="0.3">
      <c r="A241" t="str">
        <f t="shared" si="30"/>
        <v>Kalli Beeze</v>
      </c>
      <c r="B241">
        <v>5203144281</v>
      </c>
      <c r="C241" t="s">
        <v>480</v>
      </c>
      <c r="D241" t="s">
        <v>481</v>
      </c>
      <c r="E241" t="s">
        <v>10</v>
      </c>
      <c r="F241">
        <v>99005</v>
      </c>
      <c r="G241">
        <f>COUNTIF(deals_closed!D:D,B241)</f>
        <v>14</v>
      </c>
      <c r="H241" s="2">
        <f>SUMIF(deals_closed!D:D,B241,deals_closed!C:C)</f>
        <v>462920</v>
      </c>
      <c r="I241" s="2">
        <f>VLOOKUP(E241,'2018_commission_structure-Start'!$A$22:$I$24,9,FALSE)</f>
        <v>750000</v>
      </c>
      <c r="J241" s="2">
        <f t="shared" si="31"/>
        <v>937500</v>
      </c>
      <c r="K241" s="2">
        <f t="shared" si="32"/>
        <v>1125000</v>
      </c>
      <c r="L241" s="2">
        <f t="shared" si="33"/>
        <v>1500000</v>
      </c>
      <c r="M241" s="12">
        <f t="shared" si="34"/>
        <v>0.6172266666666667</v>
      </c>
      <c r="N241" t="str">
        <f t="shared" si="35"/>
        <v>0-100%</v>
      </c>
      <c r="O241" s="6">
        <f>MIN(H241,I241)*INDEX('2018_commission_structure-Start'!$A$21:$I$24,MATCH($E241,'2018_commission_structure-Start'!$A$21:$A$24,0),MATCH(O$1,'2018_commission_structure-Start'!$A$21:$I$21,0))</f>
        <v>69438</v>
      </c>
      <c r="P241" s="2">
        <f>IF(H241&gt;I241,MIN(H241-I241,J241-I241)*INDEX('2018_commission_structure-Start'!$A$21:$I$24,MATCH($E241,'2018_commission_structure-Start'!$A$21:$A$24,0), MATCH(P$1,'2018_commission_structure-Start'!$A$21:$I$21,0)),0)</f>
        <v>0</v>
      </c>
      <c r="Q241" s="2">
        <f>IF($H241&gt;J241,MIN($H241-J241,K241-J241)*INDEX('2018_commission_structure-Start'!$A$21:$I$24,MATCH($E241,'2018_commission_structure-Start'!$A$21:$A$24,0), MATCH(Q$1,'2018_commission_structure-Start'!$A$21:$I$21,0)),0)</f>
        <v>0</v>
      </c>
      <c r="R241" s="2">
        <f>IF($H241&gt;K241,MIN($H241-K241,L241-K241)*INDEX('2018_commission_structure-Start'!$A$21:$I$24,MATCH($E241,'2018_commission_structure-Start'!$A$21:$A$24,0), MATCH(R$1,'2018_commission_structure-Start'!$A$21:$I$21,0)),0)</f>
        <v>0</v>
      </c>
      <c r="S241" s="2">
        <f>IF(H241&gt;L241,(H241-L241)*INDEX('2018_commission_structure-Start'!$A$21:$I$24,MATCH($E241,'2018_commission_structure-Start'!$A$21:$A$24,0),MATCH(S$1,'2018_commission_structure-Start'!$A$21:$I$21,0)),0)</f>
        <v>0</v>
      </c>
      <c r="T241" s="6">
        <f t="shared" si="36"/>
        <v>69438</v>
      </c>
      <c r="U241" s="6">
        <f t="shared" si="37"/>
        <v>168443</v>
      </c>
      <c r="V241" s="6">
        <f>MIN(H241,I241)*INDEX('2018_commission_structure-Start'!$A$15:$J$18,MATCH($E241,'2018_commission_structure-Start'!$A$15:$A$18,0),MATCH(V$1,'2018_commission_structure-Start'!$A$15:$J$15,0))</f>
        <v>69438</v>
      </c>
      <c r="W241" s="2">
        <f>IF($H241&gt;I241,MIN($H241-I241,J241-I241)*INDEX('2018_commission_structure-Start'!$A$15:$J$18,MATCH($E241,'2018_commission_structure-Start'!$A$15:$A$18,0),MATCH(W$1,'2018_commission_structure-Start'!$A$15:$J$15,0)),0)</f>
        <v>0</v>
      </c>
      <c r="X241" s="2">
        <f>IF($H241&gt;J241,MIN($H241-J241,K241-J241)*INDEX('2018_commission_structure-Start'!$A$15:$J$18,MATCH($E241,'2018_commission_structure-Start'!$A$15:$A$18,0),MATCH(X$1,'2018_commission_structure-Start'!$A$15:$J$15,0)),0)</f>
        <v>0</v>
      </c>
      <c r="Y241" s="2">
        <f>IF($H241&gt;K241,MIN($H241-K241,L241-K241)*INDEX('2018_commission_structure-Start'!$A$15:$J$18,MATCH($E241,'2018_commission_structure-Start'!$A$15:$A$18,0),MATCH(Y$1,'2018_commission_structure-Start'!$A$15:$J$15,0)),0)</f>
        <v>0</v>
      </c>
      <c r="Z241" s="2">
        <f>IF(H241&gt;L241,(H241-L241)*INDEX('2018_commission_structure-Start'!$A$21:$I$24,MATCH($E241,'2018_commission_structure-Start'!$A$21:$A$24,0),MATCH(Z$1,'2018_commission_structure-Start'!$A$21:$I$21,0)),0)</f>
        <v>0</v>
      </c>
      <c r="AA241" s="6">
        <f t="shared" si="38"/>
        <v>69438</v>
      </c>
      <c r="AB241" s="6">
        <f t="shared" si="39"/>
        <v>168443</v>
      </c>
    </row>
    <row r="242" spans="1:28" x14ac:dyDescent="0.3">
      <c r="A242" t="str">
        <f t="shared" si="30"/>
        <v>Laural Teasey</v>
      </c>
      <c r="B242">
        <v>8315800957</v>
      </c>
      <c r="C242" t="s">
        <v>482</v>
      </c>
      <c r="D242" t="s">
        <v>483</v>
      </c>
      <c r="E242" t="s">
        <v>7</v>
      </c>
      <c r="F242">
        <v>54445</v>
      </c>
      <c r="G242">
        <f>COUNTIF(deals_closed!D:D,B242)</f>
        <v>19</v>
      </c>
      <c r="H242" s="2">
        <f>SUMIF(deals_closed!D:D,B242,deals_closed!C:C)</f>
        <v>756055</v>
      </c>
      <c r="I242" s="2">
        <f>VLOOKUP(E242,'2018_commission_structure-Start'!$A$22:$I$24,9,FALSE)</f>
        <v>500000</v>
      </c>
      <c r="J242" s="2">
        <f t="shared" si="31"/>
        <v>625000</v>
      </c>
      <c r="K242" s="2">
        <f t="shared" si="32"/>
        <v>750000</v>
      </c>
      <c r="L242" s="2">
        <f t="shared" si="33"/>
        <v>1000000</v>
      </c>
      <c r="M242" s="12">
        <f t="shared" si="34"/>
        <v>1.5121100000000001</v>
      </c>
      <c r="N242" t="str">
        <f t="shared" si="35"/>
        <v>150-200%</v>
      </c>
      <c r="O242" s="6">
        <f>MIN(H242,I242)*INDEX('2018_commission_structure-Start'!$A$21:$I$24,MATCH($E242,'2018_commission_structure-Start'!$A$21:$A$24,0),MATCH(O$1,'2018_commission_structure-Start'!$A$21:$I$21,0))</f>
        <v>50000</v>
      </c>
      <c r="P242" s="2">
        <f>IF(H242&gt;I242,MIN(H242-I242,J242-I242)*INDEX('2018_commission_structure-Start'!$A$21:$I$24,MATCH($E242,'2018_commission_structure-Start'!$A$21:$A$24,0), MATCH(P$1,'2018_commission_structure-Start'!$A$21:$I$21,0)),0)</f>
        <v>18750</v>
      </c>
      <c r="Q242" s="2">
        <f>IF($H242&gt;J242,MIN($H242-J242,K242-J242)*INDEX('2018_commission_structure-Start'!$A$21:$I$24,MATCH($E242,'2018_commission_structure-Start'!$A$21:$A$24,0), MATCH(Q$1,'2018_commission_structure-Start'!$A$21:$I$21,0)),0)</f>
        <v>22500</v>
      </c>
      <c r="R242" s="2">
        <f>IF($H242&gt;K242,MIN($H242-K242,L242-K242)*INDEX('2018_commission_structure-Start'!$A$21:$I$24,MATCH($E242,'2018_commission_structure-Start'!$A$21:$A$24,0), MATCH(R$1,'2018_commission_structure-Start'!$A$21:$I$21,0)),0)</f>
        <v>1332.1</v>
      </c>
      <c r="S242" s="2">
        <f>IF(H242&gt;L242,(H242-L242)*INDEX('2018_commission_structure-Start'!$A$21:$I$24,MATCH($E242,'2018_commission_structure-Start'!$A$21:$A$24,0),MATCH(S$1,'2018_commission_structure-Start'!$A$21:$I$21,0)),0)</f>
        <v>0</v>
      </c>
      <c r="T242" s="6">
        <f t="shared" si="36"/>
        <v>92582.1</v>
      </c>
      <c r="U242" s="6">
        <f t="shared" si="37"/>
        <v>147027.1</v>
      </c>
      <c r="V242" s="6">
        <f>MIN(H242,I242)*INDEX('2018_commission_structure-Start'!$A$15:$J$18,MATCH($E242,'2018_commission_structure-Start'!$A$15:$A$18,0),MATCH(V$1,'2018_commission_structure-Start'!$A$15:$J$15,0))</f>
        <v>60000</v>
      </c>
      <c r="W242" s="2">
        <f>IF($H242&gt;I242,MIN($H242-I242,J242-I242)*INDEX('2018_commission_structure-Start'!$A$15:$J$18,MATCH($E242,'2018_commission_structure-Start'!$A$15:$A$18,0),MATCH(W$1,'2018_commission_structure-Start'!$A$15:$J$15,0)),0)</f>
        <v>21250</v>
      </c>
      <c r="X242" s="2">
        <f>IF($H242&gt;J242,MIN($H242-J242,K242-J242)*INDEX('2018_commission_structure-Start'!$A$15:$J$18,MATCH($E242,'2018_commission_structure-Start'!$A$15:$A$18,0),MATCH(X$1,'2018_commission_structure-Start'!$A$15:$J$15,0)),0)</f>
        <v>25000</v>
      </c>
      <c r="Y242" s="2">
        <f>IF($H242&gt;K242,MIN($H242-K242,L242-K242)*INDEX('2018_commission_structure-Start'!$A$15:$J$18,MATCH($E242,'2018_commission_structure-Start'!$A$15:$A$18,0),MATCH(Y$1,'2018_commission_structure-Start'!$A$15:$J$15,0)),0)</f>
        <v>1332.1</v>
      </c>
      <c r="Z242" s="2">
        <f>IF(H242&gt;L242,(H242-L242)*INDEX('2018_commission_structure-Start'!$A$21:$I$24,MATCH($E242,'2018_commission_structure-Start'!$A$21:$A$24,0),MATCH(Z$1,'2018_commission_structure-Start'!$A$21:$I$21,0)),0)</f>
        <v>0</v>
      </c>
      <c r="AA242" s="6">
        <f t="shared" si="38"/>
        <v>107582.1</v>
      </c>
      <c r="AB242" s="6">
        <f t="shared" si="39"/>
        <v>162027.1</v>
      </c>
    </row>
    <row r="243" spans="1:28" x14ac:dyDescent="0.3">
      <c r="A243" t="str">
        <f t="shared" si="30"/>
        <v>Carmela Fliege</v>
      </c>
      <c r="B243">
        <v>7962906979</v>
      </c>
      <c r="C243" t="s">
        <v>484</v>
      </c>
      <c r="D243" t="s">
        <v>485</v>
      </c>
      <c r="E243" t="s">
        <v>29</v>
      </c>
      <c r="F243">
        <v>65149</v>
      </c>
      <c r="G243">
        <f>COUNTIF(deals_closed!D:D,B243)</f>
        <v>15</v>
      </c>
      <c r="H243" s="2">
        <f>SUMIF(deals_closed!D:D,B243,deals_closed!C:C)</f>
        <v>503488</v>
      </c>
      <c r="I243" s="2">
        <f>VLOOKUP(E243,'2018_commission_structure-Start'!$A$22:$I$24,9,FALSE)</f>
        <v>600000</v>
      </c>
      <c r="J243" s="2">
        <f t="shared" si="31"/>
        <v>750000</v>
      </c>
      <c r="K243" s="2">
        <f t="shared" si="32"/>
        <v>900000</v>
      </c>
      <c r="L243" s="2">
        <f t="shared" si="33"/>
        <v>1200000</v>
      </c>
      <c r="M243" s="12">
        <f t="shared" si="34"/>
        <v>0.83914666666666671</v>
      </c>
      <c r="N243" t="str">
        <f t="shared" si="35"/>
        <v>0-100%</v>
      </c>
      <c r="O243" s="6">
        <f>MIN(H243,I243)*INDEX('2018_commission_structure-Start'!$A$21:$I$24,MATCH($E243,'2018_commission_structure-Start'!$A$21:$A$24,0),MATCH(O$1,'2018_commission_structure-Start'!$A$21:$I$21,0))</f>
        <v>65453.440000000002</v>
      </c>
      <c r="P243" s="2">
        <f>IF(H243&gt;I243,MIN(H243-I243,J243-I243)*INDEX('2018_commission_structure-Start'!$A$21:$I$24,MATCH($E243,'2018_commission_structure-Start'!$A$21:$A$24,0), MATCH(P$1,'2018_commission_structure-Start'!$A$21:$I$21,0)),0)</f>
        <v>0</v>
      </c>
      <c r="Q243" s="2">
        <f>IF($H243&gt;J243,MIN($H243-J243,K243-J243)*INDEX('2018_commission_structure-Start'!$A$21:$I$24,MATCH($E243,'2018_commission_structure-Start'!$A$21:$A$24,0), MATCH(Q$1,'2018_commission_structure-Start'!$A$21:$I$21,0)),0)</f>
        <v>0</v>
      </c>
      <c r="R243" s="2">
        <f>IF($H243&gt;K243,MIN($H243-K243,L243-K243)*INDEX('2018_commission_structure-Start'!$A$21:$I$24,MATCH($E243,'2018_commission_structure-Start'!$A$21:$A$24,0), MATCH(R$1,'2018_commission_structure-Start'!$A$21:$I$21,0)),0)</f>
        <v>0</v>
      </c>
      <c r="S243" s="2">
        <f>IF(H243&gt;L243,(H243-L243)*INDEX('2018_commission_structure-Start'!$A$21:$I$24,MATCH($E243,'2018_commission_structure-Start'!$A$21:$A$24,0),MATCH(S$1,'2018_commission_structure-Start'!$A$21:$I$21,0)),0)</f>
        <v>0</v>
      </c>
      <c r="T243" s="6">
        <f t="shared" si="36"/>
        <v>65453.440000000002</v>
      </c>
      <c r="U243" s="6">
        <f t="shared" si="37"/>
        <v>130602.44</v>
      </c>
      <c r="V243" s="6">
        <f>MIN(H243,I243)*INDEX('2018_commission_structure-Start'!$A$15:$J$18,MATCH($E243,'2018_commission_structure-Start'!$A$15:$A$18,0),MATCH(V$1,'2018_commission_structure-Start'!$A$15:$J$15,0))</f>
        <v>75523.199999999997</v>
      </c>
      <c r="W243" s="2">
        <f>IF($H243&gt;I243,MIN($H243-I243,J243-I243)*INDEX('2018_commission_structure-Start'!$A$15:$J$18,MATCH($E243,'2018_commission_structure-Start'!$A$15:$A$18,0),MATCH(W$1,'2018_commission_structure-Start'!$A$15:$J$15,0)),0)</f>
        <v>0</v>
      </c>
      <c r="X243" s="2">
        <f>IF($H243&gt;J243,MIN($H243-J243,K243-J243)*INDEX('2018_commission_structure-Start'!$A$15:$J$18,MATCH($E243,'2018_commission_structure-Start'!$A$15:$A$18,0),MATCH(X$1,'2018_commission_structure-Start'!$A$15:$J$15,0)),0)</f>
        <v>0</v>
      </c>
      <c r="Y243" s="2">
        <f>IF($H243&gt;K243,MIN($H243-K243,L243-K243)*INDEX('2018_commission_structure-Start'!$A$15:$J$18,MATCH($E243,'2018_commission_structure-Start'!$A$15:$A$18,0),MATCH(Y$1,'2018_commission_structure-Start'!$A$15:$J$15,0)),0)</f>
        <v>0</v>
      </c>
      <c r="Z243" s="2">
        <f>IF(H243&gt;L243,(H243-L243)*INDEX('2018_commission_structure-Start'!$A$21:$I$24,MATCH($E243,'2018_commission_structure-Start'!$A$21:$A$24,0),MATCH(Z$1,'2018_commission_structure-Start'!$A$21:$I$21,0)),0)</f>
        <v>0</v>
      </c>
      <c r="AA243" s="6">
        <f t="shared" si="38"/>
        <v>75523.199999999997</v>
      </c>
      <c r="AB243" s="6">
        <f t="shared" si="39"/>
        <v>140672.20000000001</v>
      </c>
    </row>
    <row r="244" spans="1:28" x14ac:dyDescent="0.3">
      <c r="A244" t="str">
        <f t="shared" si="30"/>
        <v>Petronella O' Ronan</v>
      </c>
      <c r="B244">
        <v>6364724701</v>
      </c>
      <c r="C244" t="s">
        <v>486</v>
      </c>
      <c r="D244" t="s">
        <v>487</v>
      </c>
      <c r="E244" t="s">
        <v>7</v>
      </c>
      <c r="F244">
        <v>30640</v>
      </c>
      <c r="G244">
        <f>COUNTIF(deals_closed!D:D,B244)</f>
        <v>18</v>
      </c>
      <c r="H244" s="2">
        <f>SUMIF(deals_closed!D:D,B244,deals_closed!C:C)</f>
        <v>615212</v>
      </c>
      <c r="I244" s="2">
        <f>VLOOKUP(E244,'2018_commission_structure-Start'!$A$22:$I$24,9,FALSE)</f>
        <v>500000</v>
      </c>
      <c r="J244" s="2">
        <f t="shared" si="31"/>
        <v>625000</v>
      </c>
      <c r="K244" s="2">
        <f t="shared" si="32"/>
        <v>750000</v>
      </c>
      <c r="L244" s="2">
        <f t="shared" si="33"/>
        <v>1000000</v>
      </c>
      <c r="M244" s="12">
        <f t="shared" si="34"/>
        <v>1.230424</v>
      </c>
      <c r="N244" t="str">
        <f t="shared" si="35"/>
        <v>100-125%</v>
      </c>
      <c r="O244" s="6">
        <f>MIN(H244,I244)*INDEX('2018_commission_structure-Start'!$A$21:$I$24,MATCH($E244,'2018_commission_structure-Start'!$A$21:$A$24,0),MATCH(O$1,'2018_commission_structure-Start'!$A$21:$I$21,0))</f>
        <v>50000</v>
      </c>
      <c r="P244" s="2">
        <f>IF(H244&gt;I244,MIN(H244-I244,J244-I244)*INDEX('2018_commission_structure-Start'!$A$21:$I$24,MATCH($E244,'2018_commission_structure-Start'!$A$21:$A$24,0), MATCH(P$1,'2018_commission_structure-Start'!$A$21:$I$21,0)),0)</f>
        <v>17281.8</v>
      </c>
      <c r="Q244" s="2">
        <f>IF($H244&gt;J244,MIN($H244-J244,K244-J244)*INDEX('2018_commission_structure-Start'!$A$21:$I$24,MATCH($E244,'2018_commission_structure-Start'!$A$21:$A$24,0), MATCH(Q$1,'2018_commission_structure-Start'!$A$21:$I$21,0)),0)</f>
        <v>0</v>
      </c>
      <c r="R244" s="2">
        <f>IF($H244&gt;K244,MIN($H244-K244,L244-K244)*INDEX('2018_commission_structure-Start'!$A$21:$I$24,MATCH($E244,'2018_commission_structure-Start'!$A$21:$A$24,0), MATCH(R$1,'2018_commission_structure-Start'!$A$21:$I$21,0)),0)</f>
        <v>0</v>
      </c>
      <c r="S244" s="2">
        <f>IF(H244&gt;L244,(H244-L244)*INDEX('2018_commission_structure-Start'!$A$21:$I$24,MATCH($E244,'2018_commission_structure-Start'!$A$21:$A$24,0),MATCH(S$1,'2018_commission_structure-Start'!$A$21:$I$21,0)),0)</f>
        <v>0</v>
      </c>
      <c r="T244" s="6">
        <f t="shared" si="36"/>
        <v>67281.8</v>
      </c>
      <c r="U244" s="6">
        <f t="shared" si="37"/>
        <v>97921.8</v>
      </c>
      <c r="V244" s="6">
        <f>MIN(H244,I244)*INDEX('2018_commission_structure-Start'!$A$15:$J$18,MATCH($E244,'2018_commission_structure-Start'!$A$15:$A$18,0),MATCH(V$1,'2018_commission_structure-Start'!$A$15:$J$15,0))</f>
        <v>60000</v>
      </c>
      <c r="W244" s="2">
        <f>IF($H244&gt;I244,MIN($H244-I244,J244-I244)*INDEX('2018_commission_structure-Start'!$A$15:$J$18,MATCH($E244,'2018_commission_structure-Start'!$A$15:$A$18,0),MATCH(W$1,'2018_commission_structure-Start'!$A$15:$J$15,0)),0)</f>
        <v>19586.04</v>
      </c>
      <c r="X244" s="2">
        <f>IF($H244&gt;J244,MIN($H244-J244,K244-J244)*INDEX('2018_commission_structure-Start'!$A$15:$J$18,MATCH($E244,'2018_commission_structure-Start'!$A$15:$A$18,0),MATCH(X$1,'2018_commission_structure-Start'!$A$15:$J$15,0)),0)</f>
        <v>0</v>
      </c>
      <c r="Y244" s="2">
        <f>IF($H244&gt;K244,MIN($H244-K244,L244-K244)*INDEX('2018_commission_structure-Start'!$A$15:$J$18,MATCH($E244,'2018_commission_structure-Start'!$A$15:$A$18,0),MATCH(Y$1,'2018_commission_structure-Start'!$A$15:$J$15,0)),0)</f>
        <v>0</v>
      </c>
      <c r="Z244" s="2">
        <f>IF(H244&gt;L244,(H244-L244)*INDEX('2018_commission_structure-Start'!$A$21:$I$24,MATCH($E244,'2018_commission_structure-Start'!$A$21:$A$24,0),MATCH(Z$1,'2018_commission_structure-Start'!$A$21:$I$21,0)),0)</f>
        <v>0</v>
      </c>
      <c r="AA244" s="6">
        <f t="shared" si="38"/>
        <v>79586.040000000008</v>
      </c>
      <c r="AB244" s="6">
        <f t="shared" si="39"/>
        <v>110226.04000000001</v>
      </c>
    </row>
    <row r="245" spans="1:28" x14ac:dyDescent="0.3">
      <c r="A245" t="str">
        <f t="shared" si="30"/>
        <v>Taite Fulk</v>
      </c>
      <c r="B245">
        <v>3435517239</v>
      </c>
      <c r="C245" t="s">
        <v>488</v>
      </c>
      <c r="D245" t="s">
        <v>489</v>
      </c>
      <c r="E245" t="s">
        <v>7</v>
      </c>
      <c r="F245">
        <v>47873</v>
      </c>
      <c r="G245">
        <f>COUNTIF(deals_closed!D:D,B245)</f>
        <v>20</v>
      </c>
      <c r="H245" s="2">
        <f>SUMIF(deals_closed!D:D,B245,deals_closed!C:C)</f>
        <v>647076</v>
      </c>
      <c r="I245" s="2">
        <f>VLOOKUP(E245,'2018_commission_structure-Start'!$A$22:$I$24,9,FALSE)</f>
        <v>500000</v>
      </c>
      <c r="J245" s="2">
        <f t="shared" si="31"/>
        <v>625000</v>
      </c>
      <c r="K245" s="2">
        <f t="shared" si="32"/>
        <v>750000</v>
      </c>
      <c r="L245" s="2">
        <f t="shared" si="33"/>
        <v>1000000</v>
      </c>
      <c r="M245" s="12">
        <f t="shared" si="34"/>
        <v>1.294152</v>
      </c>
      <c r="N245" t="str">
        <f t="shared" si="35"/>
        <v>125-150%</v>
      </c>
      <c r="O245" s="6">
        <f>MIN(H245,I245)*INDEX('2018_commission_structure-Start'!$A$21:$I$24,MATCH($E245,'2018_commission_structure-Start'!$A$21:$A$24,0),MATCH(O$1,'2018_commission_structure-Start'!$A$21:$I$21,0))</f>
        <v>50000</v>
      </c>
      <c r="P245" s="2">
        <f>IF(H245&gt;I245,MIN(H245-I245,J245-I245)*INDEX('2018_commission_structure-Start'!$A$21:$I$24,MATCH($E245,'2018_commission_structure-Start'!$A$21:$A$24,0), MATCH(P$1,'2018_commission_structure-Start'!$A$21:$I$21,0)),0)</f>
        <v>18750</v>
      </c>
      <c r="Q245" s="2">
        <f>IF($H245&gt;J245,MIN($H245-J245,K245-J245)*INDEX('2018_commission_structure-Start'!$A$21:$I$24,MATCH($E245,'2018_commission_structure-Start'!$A$21:$A$24,0), MATCH(Q$1,'2018_commission_structure-Start'!$A$21:$I$21,0)),0)</f>
        <v>3973.68</v>
      </c>
      <c r="R245" s="2">
        <f>IF($H245&gt;K245,MIN($H245-K245,L245-K245)*INDEX('2018_commission_structure-Start'!$A$21:$I$24,MATCH($E245,'2018_commission_structure-Start'!$A$21:$A$24,0), MATCH(R$1,'2018_commission_structure-Start'!$A$21:$I$21,0)),0)</f>
        <v>0</v>
      </c>
      <c r="S245" s="2">
        <f>IF(H245&gt;L245,(H245-L245)*INDEX('2018_commission_structure-Start'!$A$21:$I$24,MATCH($E245,'2018_commission_structure-Start'!$A$21:$A$24,0),MATCH(S$1,'2018_commission_structure-Start'!$A$21:$I$21,0)),0)</f>
        <v>0</v>
      </c>
      <c r="T245" s="6">
        <f t="shared" si="36"/>
        <v>72723.679999999993</v>
      </c>
      <c r="U245" s="6">
        <f t="shared" si="37"/>
        <v>120596.68</v>
      </c>
      <c r="V245" s="6">
        <f>MIN(H245,I245)*INDEX('2018_commission_structure-Start'!$A$15:$J$18,MATCH($E245,'2018_commission_structure-Start'!$A$15:$A$18,0),MATCH(V$1,'2018_commission_structure-Start'!$A$15:$J$15,0))</f>
        <v>60000</v>
      </c>
      <c r="W245" s="2">
        <f>IF($H245&gt;I245,MIN($H245-I245,J245-I245)*INDEX('2018_commission_structure-Start'!$A$15:$J$18,MATCH($E245,'2018_commission_structure-Start'!$A$15:$A$18,0),MATCH(W$1,'2018_commission_structure-Start'!$A$15:$J$15,0)),0)</f>
        <v>21250</v>
      </c>
      <c r="X245" s="2">
        <f>IF($H245&gt;J245,MIN($H245-J245,K245-J245)*INDEX('2018_commission_structure-Start'!$A$15:$J$18,MATCH($E245,'2018_commission_structure-Start'!$A$15:$A$18,0),MATCH(X$1,'2018_commission_structure-Start'!$A$15:$J$15,0)),0)</f>
        <v>4415.2</v>
      </c>
      <c r="Y245" s="2">
        <f>IF($H245&gt;K245,MIN($H245-K245,L245-K245)*INDEX('2018_commission_structure-Start'!$A$15:$J$18,MATCH($E245,'2018_commission_structure-Start'!$A$15:$A$18,0),MATCH(Y$1,'2018_commission_structure-Start'!$A$15:$J$15,0)),0)</f>
        <v>0</v>
      </c>
      <c r="Z245" s="2">
        <f>IF(H245&gt;L245,(H245-L245)*INDEX('2018_commission_structure-Start'!$A$21:$I$24,MATCH($E245,'2018_commission_structure-Start'!$A$21:$A$24,0),MATCH(Z$1,'2018_commission_structure-Start'!$A$21:$I$21,0)),0)</f>
        <v>0</v>
      </c>
      <c r="AA245" s="6">
        <f t="shared" si="38"/>
        <v>85665.2</v>
      </c>
      <c r="AB245" s="6">
        <f t="shared" si="39"/>
        <v>133538.20000000001</v>
      </c>
    </row>
    <row r="246" spans="1:28" x14ac:dyDescent="0.3">
      <c r="A246" t="str">
        <f t="shared" si="30"/>
        <v>Crystie Guerrazzi</v>
      </c>
      <c r="B246">
        <v>9264026959</v>
      </c>
      <c r="C246" t="s">
        <v>490</v>
      </c>
      <c r="D246" t="s">
        <v>491</v>
      </c>
      <c r="E246" t="s">
        <v>29</v>
      </c>
      <c r="F246">
        <v>68799</v>
      </c>
      <c r="G246">
        <f>COUNTIF(deals_closed!D:D,B246)</f>
        <v>20</v>
      </c>
      <c r="H246" s="2">
        <f>SUMIF(deals_closed!D:D,B246,deals_closed!C:C)</f>
        <v>659415</v>
      </c>
      <c r="I246" s="2">
        <f>VLOOKUP(E246,'2018_commission_structure-Start'!$A$22:$I$24,9,FALSE)</f>
        <v>600000</v>
      </c>
      <c r="J246" s="2">
        <f t="shared" si="31"/>
        <v>750000</v>
      </c>
      <c r="K246" s="2">
        <f t="shared" si="32"/>
        <v>900000</v>
      </c>
      <c r="L246" s="2">
        <f t="shared" si="33"/>
        <v>1200000</v>
      </c>
      <c r="M246" s="12">
        <f t="shared" si="34"/>
        <v>1.0990249999999999</v>
      </c>
      <c r="N246" t="str">
        <f t="shared" si="35"/>
        <v>100-125%</v>
      </c>
      <c r="O246" s="6">
        <f>MIN(H246,I246)*INDEX('2018_commission_structure-Start'!$A$21:$I$24,MATCH($E246,'2018_commission_structure-Start'!$A$21:$A$24,0),MATCH(O$1,'2018_commission_structure-Start'!$A$21:$I$21,0))</f>
        <v>78000</v>
      </c>
      <c r="P246" s="2">
        <f>IF(H246&gt;I246,MIN(H246-I246,J246-I246)*INDEX('2018_commission_structure-Start'!$A$21:$I$24,MATCH($E246,'2018_commission_structure-Start'!$A$21:$A$24,0), MATCH(P$1,'2018_commission_structure-Start'!$A$21:$I$21,0)),0)</f>
        <v>10100.550000000001</v>
      </c>
      <c r="Q246" s="2">
        <f>IF($H246&gt;J246,MIN($H246-J246,K246-J246)*INDEX('2018_commission_structure-Start'!$A$21:$I$24,MATCH($E246,'2018_commission_structure-Start'!$A$21:$A$24,0), MATCH(Q$1,'2018_commission_structure-Start'!$A$21:$I$21,0)),0)</f>
        <v>0</v>
      </c>
      <c r="R246" s="2">
        <f>IF($H246&gt;K246,MIN($H246-K246,L246-K246)*INDEX('2018_commission_structure-Start'!$A$21:$I$24,MATCH($E246,'2018_commission_structure-Start'!$A$21:$A$24,0), MATCH(R$1,'2018_commission_structure-Start'!$A$21:$I$21,0)),0)</f>
        <v>0</v>
      </c>
      <c r="S246" s="2">
        <f>IF(H246&gt;L246,(H246-L246)*INDEX('2018_commission_structure-Start'!$A$21:$I$24,MATCH($E246,'2018_commission_structure-Start'!$A$21:$A$24,0),MATCH(S$1,'2018_commission_structure-Start'!$A$21:$I$21,0)),0)</f>
        <v>0</v>
      </c>
      <c r="T246" s="6">
        <f t="shared" si="36"/>
        <v>88100.55</v>
      </c>
      <c r="U246" s="6">
        <f t="shared" si="37"/>
        <v>156899.54999999999</v>
      </c>
      <c r="V246" s="6">
        <f>MIN(H246,I246)*INDEX('2018_commission_structure-Start'!$A$15:$J$18,MATCH($E246,'2018_commission_structure-Start'!$A$15:$A$18,0),MATCH(V$1,'2018_commission_structure-Start'!$A$15:$J$15,0))</f>
        <v>90000</v>
      </c>
      <c r="W246" s="2">
        <f>IF($H246&gt;I246,MIN($H246-I246,J246-I246)*INDEX('2018_commission_structure-Start'!$A$15:$J$18,MATCH($E246,'2018_commission_structure-Start'!$A$15:$A$18,0),MATCH(W$1,'2018_commission_structure-Start'!$A$15:$J$15,0)),0)</f>
        <v>10694.699999999999</v>
      </c>
      <c r="X246" s="2">
        <f>IF($H246&gt;J246,MIN($H246-J246,K246-J246)*INDEX('2018_commission_structure-Start'!$A$15:$J$18,MATCH($E246,'2018_commission_structure-Start'!$A$15:$A$18,0),MATCH(X$1,'2018_commission_structure-Start'!$A$15:$J$15,0)),0)</f>
        <v>0</v>
      </c>
      <c r="Y246" s="2">
        <f>IF($H246&gt;K246,MIN($H246-K246,L246-K246)*INDEX('2018_commission_structure-Start'!$A$15:$J$18,MATCH($E246,'2018_commission_structure-Start'!$A$15:$A$18,0),MATCH(Y$1,'2018_commission_structure-Start'!$A$15:$J$15,0)),0)</f>
        <v>0</v>
      </c>
      <c r="Z246" s="2">
        <f>IF(H246&gt;L246,(H246-L246)*INDEX('2018_commission_structure-Start'!$A$21:$I$24,MATCH($E246,'2018_commission_structure-Start'!$A$21:$A$24,0),MATCH(Z$1,'2018_commission_structure-Start'!$A$21:$I$21,0)),0)</f>
        <v>0</v>
      </c>
      <c r="AA246" s="6">
        <f t="shared" si="38"/>
        <v>100694.7</v>
      </c>
      <c r="AB246" s="6">
        <f t="shared" si="39"/>
        <v>169493.7</v>
      </c>
    </row>
    <row r="247" spans="1:28" x14ac:dyDescent="0.3">
      <c r="A247" t="str">
        <f t="shared" si="30"/>
        <v>Nicola Granleese</v>
      </c>
      <c r="B247">
        <v>8682006391</v>
      </c>
      <c r="C247" t="s">
        <v>492</v>
      </c>
      <c r="D247" t="s">
        <v>493</v>
      </c>
      <c r="E247" t="s">
        <v>29</v>
      </c>
      <c r="F247">
        <v>63897</v>
      </c>
      <c r="G247">
        <f>COUNTIF(deals_closed!D:D,B247)</f>
        <v>19</v>
      </c>
      <c r="H247" s="2">
        <f>SUMIF(deals_closed!D:D,B247,deals_closed!C:C)</f>
        <v>746728</v>
      </c>
      <c r="I247" s="2">
        <f>VLOOKUP(E247,'2018_commission_structure-Start'!$A$22:$I$24,9,FALSE)</f>
        <v>600000</v>
      </c>
      <c r="J247" s="2">
        <f t="shared" si="31"/>
        <v>750000</v>
      </c>
      <c r="K247" s="2">
        <f t="shared" si="32"/>
        <v>900000</v>
      </c>
      <c r="L247" s="2">
        <f t="shared" si="33"/>
        <v>1200000</v>
      </c>
      <c r="M247" s="12">
        <f t="shared" si="34"/>
        <v>1.2445466666666667</v>
      </c>
      <c r="N247" t="str">
        <f t="shared" si="35"/>
        <v>100-125%</v>
      </c>
      <c r="O247" s="6">
        <f>MIN(H247,I247)*INDEX('2018_commission_structure-Start'!$A$21:$I$24,MATCH($E247,'2018_commission_structure-Start'!$A$21:$A$24,0),MATCH(O$1,'2018_commission_structure-Start'!$A$21:$I$21,0))</f>
        <v>78000</v>
      </c>
      <c r="P247" s="2">
        <f>IF(H247&gt;I247,MIN(H247-I247,J247-I247)*INDEX('2018_commission_structure-Start'!$A$21:$I$24,MATCH($E247,'2018_commission_structure-Start'!$A$21:$A$24,0), MATCH(P$1,'2018_commission_structure-Start'!$A$21:$I$21,0)),0)</f>
        <v>24943.760000000002</v>
      </c>
      <c r="Q247" s="2">
        <f>IF($H247&gt;J247,MIN($H247-J247,K247-J247)*INDEX('2018_commission_structure-Start'!$A$21:$I$24,MATCH($E247,'2018_commission_structure-Start'!$A$21:$A$24,0), MATCH(Q$1,'2018_commission_structure-Start'!$A$21:$I$21,0)),0)</f>
        <v>0</v>
      </c>
      <c r="R247" s="2">
        <f>IF($H247&gt;K247,MIN($H247-K247,L247-K247)*INDEX('2018_commission_structure-Start'!$A$21:$I$24,MATCH($E247,'2018_commission_structure-Start'!$A$21:$A$24,0), MATCH(R$1,'2018_commission_structure-Start'!$A$21:$I$21,0)),0)</f>
        <v>0</v>
      </c>
      <c r="S247" s="2">
        <f>IF(H247&gt;L247,(H247-L247)*INDEX('2018_commission_structure-Start'!$A$21:$I$24,MATCH($E247,'2018_commission_structure-Start'!$A$21:$A$24,0),MATCH(S$1,'2018_commission_structure-Start'!$A$21:$I$21,0)),0)</f>
        <v>0</v>
      </c>
      <c r="T247" s="6">
        <f t="shared" si="36"/>
        <v>102943.76000000001</v>
      </c>
      <c r="U247" s="6">
        <f t="shared" si="37"/>
        <v>166840.76</v>
      </c>
      <c r="V247" s="6">
        <f>MIN(H247,I247)*INDEX('2018_commission_structure-Start'!$A$15:$J$18,MATCH($E247,'2018_commission_structure-Start'!$A$15:$A$18,0),MATCH(V$1,'2018_commission_structure-Start'!$A$15:$J$15,0))</f>
        <v>90000</v>
      </c>
      <c r="W247" s="2">
        <f>IF($H247&gt;I247,MIN($H247-I247,J247-I247)*INDEX('2018_commission_structure-Start'!$A$15:$J$18,MATCH($E247,'2018_commission_structure-Start'!$A$15:$A$18,0),MATCH(W$1,'2018_commission_structure-Start'!$A$15:$J$15,0)),0)</f>
        <v>26411.039999999997</v>
      </c>
      <c r="X247" s="2">
        <f>IF($H247&gt;J247,MIN($H247-J247,K247-J247)*INDEX('2018_commission_structure-Start'!$A$15:$J$18,MATCH($E247,'2018_commission_structure-Start'!$A$15:$A$18,0),MATCH(X$1,'2018_commission_structure-Start'!$A$15:$J$15,0)),0)</f>
        <v>0</v>
      </c>
      <c r="Y247" s="2">
        <f>IF($H247&gt;K247,MIN($H247-K247,L247-K247)*INDEX('2018_commission_structure-Start'!$A$15:$J$18,MATCH($E247,'2018_commission_structure-Start'!$A$15:$A$18,0),MATCH(Y$1,'2018_commission_structure-Start'!$A$15:$J$15,0)),0)</f>
        <v>0</v>
      </c>
      <c r="Z247" s="2">
        <f>IF(H247&gt;L247,(H247-L247)*INDEX('2018_commission_structure-Start'!$A$21:$I$24,MATCH($E247,'2018_commission_structure-Start'!$A$21:$A$24,0),MATCH(Z$1,'2018_commission_structure-Start'!$A$21:$I$21,0)),0)</f>
        <v>0</v>
      </c>
      <c r="AA247" s="6">
        <f t="shared" si="38"/>
        <v>116411.04</v>
      </c>
      <c r="AB247" s="6">
        <f t="shared" si="39"/>
        <v>180308.03999999998</v>
      </c>
    </row>
    <row r="248" spans="1:28" x14ac:dyDescent="0.3">
      <c r="A248" t="str">
        <f t="shared" si="30"/>
        <v>Grazia Didball</v>
      </c>
      <c r="B248">
        <v>2306669465</v>
      </c>
      <c r="C248" t="s">
        <v>494</v>
      </c>
      <c r="D248" t="s">
        <v>229</v>
      </c>
      <c r="E248" t="s">
        <v>29</v>
      </c>
      <c r="F248">
        <v>50762</v>
      </c>
      <c r="G248">
        <f>COUNTIF(deals_closed!D:D,B248)</f>
        <v>15</v>
      </c>
      <c r="H248" s="2">
        <f>SUMIF(deals_closed!D:D,B248,deals_closed!C:C)</f>
        <v>481035</v>
      </c>
      <c r="I248" s="2">
        <f>VLOOKUP(E248,'2018_commission_structure-Start'!$A$22:$I$24,9,FALSE)</f>
        <v>600000</v>
      </c>
      <c r="J248" s="2">
        <f t="shared" si="31"/>
        <v>750000</v>
      </c>
      <c r="K248" s="2">
        <f t="shared" si="32"/>
        <v>900000</v>
      </c>
      <c r="L248" s="2">
        <f t="shared" si="33"/>
        <v>1200000</v>
      </c>
      <c r="M248" s="12">
        <f t="shared" si="34"/>
        <v>0.80172500000000002</v>
      </c>
      <c r="N248" t="str">
        <f t="shared" si="35"/>
        <v>0-100%</v>
      </c>
      <c r="O248" s="6">
        <f>MIN(H248,I248)*INDEX('2018_commission_structure-Start'!$A$21:$I$24,MATCH($E248,'2018_commission_structure-Start'!$A$21:$A$24,0),MATCH(O$1,'2018_commission_structure-Start'!$A$21:$I$21,0))</f>
        <v>62534.55</v>
      </c>
      <c r="P248" s="2">
        <f>IF(H248&gt;I248,MIN(H248-I248,J248-I248)*INDEX('2018_commission_structure-Start'!$A$21:$I$24,MATCH($E248,'2018_commission_structure-Start'!$A$21:$A$24,0), MATCH(P$1,'2018_commission_structure-Start'!$A$21:$I$21,0)),0)</f>
        <v>0</v>
      </c>
      <c r="Q248" s="2">
        <f>IF($H248&gt;J248,MIN($H248-J248,K248-J248)*INDEX('2018_commission_structure-Start'!$A$21:$I$24,MATCH($E248,'2018_commission_structure-Start'!$A$21:$A$24,0), MATCH(Q$1,'2018_commission_structure-Start'!$A$21:$I$21,0)),0)</f>
        <v>0</v>
      </c>
      <c r="R248" s="2">
        <f>IF($H248&gt;K248,MIN($H248-K248,L248-K248)*INDEX('2018_commission_structure-Start'!$A$21:$I$24,MATCH($E248,'2018_commission_structure-Start'!$A$21:$A$24,0), MATCH(R$1,'2018_commission_structure-Start'!$A$21:$I$21,0)),0)</f>
        <v>0</v>
      </c>
      <c r="S248" s="2">
        <f>IF(H248&gt;L248,(H248-L248)*INDEX('2018_commission_structure-Start'!$A$21:$I$24,MATCH($E248,'2018_commission_structure-Start'!$A$21:$A$24,0),MATCH(S$1,'2018_commission_structure-Start'!$A$21:$I$21,0)),0)</f>
        <v>0</v>
      </c>
      <c r="T248" s="6">
        <f t="shared" si="36"/>
        <v>62534.55</v>
      </c>
      <c r="U248" s="6">
        <f t="shared" si="37"/>
        <v>113296.55</v>
      </c>
      <c r="V248" s="6">
        <f>MIN(H248,I248)*INDEX('2018_commission_structure-Start'!$A$15:$J$18,MATCH($E248,'2018_commission_structure-Start'!$A$15:$A$18,0),MATCH(V$1,'2018_commission_structure-Start'!$A$15:$J$15,0))</f>
        <v>72155.25</v>
      </c>
      <c r="W248" s="2">
        <f>IF($H248&gt;I248,MIN($H248-I248,J248-I248)*INDEX('2018_commission_structure-Start'!$A$15:$J$18,MATCH($E248,'2018_commission_structure-Start'!$A$15:$A$18,0),MATCH(W$1,'2018_commission_structure-Start'!$A$15:$J$15,0)),0)</f>
        <v>0</v>
      </c>
      <c r="X248" s="2">
        <f>IF($H248&gt;J248,MIN($H248-J248,K248-J248)*INDEX('2018_commission_structure-Start'!$A$15:$J$18,MATCH($E248,'2018_commission_structure-Start'!$A$15:$A$18,0),MATCH(X$1,'2018_commission_structure-Start'!$A$15:$J$15,0)),0)</f>
        <v>0</v>
      </c>
      <c r="Y248" s="2">
        <f>IF($H248&gt;K248,MIN($H248-K248,L248-K248)*INDEX('2018_commission_structure-Start'!$A$15:$J$18,MATCH($E248,'2018_commission_structure-Start'!$A$15:$A$18,0),MATCH(Y$1,'2018_commission_structure-Start'!$A$15:$J$15,0)),0)</f>
        <v>0</v>
      </c>
      <c r="Z248" s="2">
        <f>IF(H248&gt;L248,(H248-L248)*INDEX('2018_commission_structure-Start'!$A$21:$I$24,MATCH($E248,'2018_commission_structure-Start'!$A$21:$A$24,0),MATCH(Z$1,'2018_commission_structure-Start'!$A$21:$I$21,0)),0)</f>
        <v>0</v>
      </c>
      <c r="AA248" s="6">
        <f t="shared" si="38"/>
        <v>72155.25</v>
      </c>
      <c r="AB248" s="6">
        <f t="shared" si="39"/>
        <v>122917.25</v>
      </c>
    </row>
    <row r="249" spans="1:28" x14ac:dyDescent="0.3">
      <c r="A249" t="str">
        <f t="shared" si="30"/>
        <v>Toma Crisell</v>
      </c>
      <c r="B249">
        <v>3956653289</v>
      </c>
      <c r="C249" t="s">
        <v>495</v>
      </c>
      <c r="D249" t="s">
        <v>496</v>
      </c>
      <c r="E249" t="s">
        <v>29</v>
      </c>
      <c r="F249">
        <v>71798</v>
      </c>
      <c r="G249">
        <f>COUNTIF(deals_closed!D:D,B249)</f>
        <v>17</v>
      </c>
      <c r="H249" s="2">
        <f>SUMIF(deals_closed!D:D,B249,deals_closed!C:C)</f>
        <v>693757</v>
      </c>
      <c r="I249" s="2">
        <f>VLOOKUP(E249,'2018_commission_structure-Start'!$A$22:$I$24,9,FALSE)</f>
        <v>600000</v>
      </c>
      <c r="J249" s="2">
        <f t="shared" si="31"/>
        <v>750000</v>
      </c>
      <c r="K249" s="2">
        <f t="shared" si="32"/>
        <v>900000</v>
      </c>
      <c r="L249" s="2">
        <f t="shared" si="33"/>
        <v>1200000</v>
      </c>
      <c r="M249" s="12">
        <f t="shared" si="34"/>
        <v>1.1562616666666667</v>
      </c>
      <c r="N249" t="str">
        <f t="shared" si="35"/>
        <v>100-125%</v>
      </c>
      <c r="O249" s="6">
        <f>MIN(H249,I249)*INDEX('2018_commission_structure-Start'!$A$21:$I$24,MATCH($E249,'2018_commission_structure-Start'!$A$21:$A$24,0),MATCH(O$1,'2018_commission_structure-Start'!$A$21:$I$21,0))</f>
        <v>78000</v>
      </c>
      <c r="P249" s="2">
        <f>IF(H249&gt;I249,MIN(H249-I249,J249-I249)*INDEX('2018_commission_structure-Start'!$A$21:$I$24,MATCH($E249,'2018_commission_structure-Start'!$A$21:$A$24,0), MATCH(P$1,'2018_commission_structure-Start'!$A$21:$I$21,0)),0)</f>
        <v>15938.69</v>
      </c>
      <c r="Q249" s="2">
        <f>IF($H249&gt;J249,MIN($H249-J249,K249-J249)*INDEX('2018_commission_structure-Start'!$A$21:$I$24,MATCH($E249,'2018_commission_structure-Start'!$A$21:$A$24,0), MATCH(Q$1,'2018_commission_structure-Start'!$A$21:$I$21,0)),0)</f>
        <v>0</v>
      </c>
      <c r="R249" s="2">
        <f>IF($H249&gt;K249,MIN($H249-K249,L249-K249)*INDEX('2018_commission_structure-Start'!$A$21:$I$24,MATCH($E249,'2018_commission_structure-Start'!$A$21:$A$24,0), MATCH(R$1,'2018_commission_structure-Start'!$A$21:$I$21,0)),0)</f>
        <v>0</v>
      </c>
      <c r="S249" s="2">
        <f>IF(H249&gt;L249,(H249-L249)*INDEX('2018_commission_structure-Start'!$A$21:$I$24,MATCH($E249,'2018_commission_structure-Start'!$A$21:$A$24,0),MATCH(S$1,'2018_commission_structure-Start'!$A$21:$I$21,0)),0)</f>
        <v>0</v>
      </c>
      <c r="T249" s="6">
        <f t="shared" si="36"/>
        <v>93938.69</v>
      </c>
      <c r="U249" s="6">
        <f t="shared" si="37"/>
        <v>165736.69</v>
      </c>
      <c r="V249" s="6">
        <f>MIN(H249,I249)*INDEX('2018_commission_structure-Start'!$A$15:$J$18,MATCH($E249,'2018_commission_structure-Start'!$A$15:$A$18,0),MATCH(V$1,'2018_commission_structure-Start'!$A$15:$J$15,0))</f>
        <v>90000</v>
      </c>
      <c r="W249" s="2">
        <f>IF($H249&gt;I249,MIN($H249-I249,J249-I249)*INDEX('2018_commission_structure-Start'!$A$15:$J$18,MATCH($E249,'2018_commission_structure-Start'!$A$15:$A$18,0),MATCH(W$1,'2018_commission_structure-Start'!$A$15:$J$15,0)),0)</f>
        <v>16876.259999999998</v>
      </c>
      <c r="X249" s="2">
        <f>IF($H249&gt;J249,MIN($H249-J249,K249-J249)*INDEX('2018_commission_structure-Start'!$A$15:$J$18,MATCH($E249,'2018_commission_structure-Start'!$A$15:$A$18,0),MATCH(X$1,'2018_commission_structure-Start'!$A$15:$J$15,0)),0)</f>
        <v>0</v>
      </c>
      <c r="Y249" s="2">
        <f>IF($H249&gt;K249,MIN($H249-K249,L249-K249)*INDEX('2018_commission_structure-Start'!$A$15:$J$18,MATCH($E249,'2018_commission_structure-Start'!$A$15:$A$18,0),MATCH(Y$1,'2018_commission_structure-Start'!$A$15:$J$15,0)),0)</f>
        <v>0</v>
      </c>
      <c r="Z249" s="2">
        <f>IF(H249&gt;L249,(H249-L249)*INDEX('2018_commission_structure-Start'!$A$21:$I$24,MATCH($E249,'2018_commission_structure-Start'!$A$21:$A$24,0),MATCH(Z$1,'2018_commission_structure-Start'!$A$21:$I$21,0)),0)</f>
        <v>0</v>
      </c>
      <c r="AA249" s="6">
        <f t="shared" si="38"/>
        <v>106876.26</v>
      </c>
      <c r="AB249" s="6">
        <f t="shared" si="39"/>
        <v>178674.26</v>
      </c>
    </row>
    <row r="250" spans="1:28" x14ac:dyDescent="0.3">
      <c r="A250" t="str">
        <f t="shared" si="30"/>
        <v>Valene Carverhill</v>
      </c>
      <c r="B250">
        <v>3670950885</v>
      </c>
      <c r="C250" t="s">
        <v>497</v>
      </c>
      <c r="D250" t="s">
        <v>498</v>
      </c>
      <c r="E250" t="s">
        <v>10</v>
      </c>
      <c r="F250">
        <v>120896</v>
      </c>
      <c r="G250">
        <f>COUNTIF(deals_closed!D:D,B250)</f>
        <v>19</v>
      </c>
      <c r="H250" s="2">
        <f>SUMIF(deals_closed!D:D,B250,deals_closed!C:C)</f>
        <v>686292</v>
      </c>
      <c r="I250" s="2">
        <f>VLOOKUP(E250,'2018_commission_structure-Start'!$A$22:$I$24,9,FALSE)</f>
        <v>750000</v>
      </c>
      <c r="J250" s="2">
        <f t="shared" si="31"/>
        <v>937500</v>
      </c>
      <c r="K250" s="2">
        <f t="shared" si="32"/>
        <v>1125000</v>
      </c>
      <c r="L250" s="2">
        <f t="shared" si="33"/>
        <v>1500000</v>
      </c>
      <c r="M250" s="12">
        <f t="shared" si="34"/>
        <v>0.91505599999999998</v>
      </c>
      <c r="N250" t="str">
        <f t="shared" si="35"/>
        <v>0-100%</v>
      </c>
      <c r="O250" s="6">
        <f>MIN(H250,I250)*INDEX('2018_commission_structure-Start'!$A$21:$I$24,MATCH($E250,'2018_commission_structure-Start'!$A$21:$A$24,0),MATCH(O$1,'2018_commission_structure-Start'!$A$21:$I$21,0))</f>
        <v>102943.8</v>
      </c>
      <c r="P250" s="2">
        <f>IF(H250&gt;I250,MIN(H250-I250,J250-I250)*INDEX('2018_commission_structure-Start'!$A$21:$I$24,MATCH($E250,'2018_commission_structure-Start'!$A$21:$A$24,0), MATCH(P$1,'2018_commission_structure-Start'!$A$21:$I$21,0)),0)</f>
        <v>0</v>
      </c>
      <c r="Q250" s="2">
        <f>IF($H250&gt;J250,MIN($H250-J250,K250-J250)*INDEX('2018_commission_structure-Start'!$A$21:$I$24,MATCH($E250,'2018_commission_structure-Start'!$A$21:$A$24,0), MATCH(Q$1,'2018_commission_structure-Start'!$A$21:$I$21,0)),0)</f>
        <v>0</v>
      </c>
      <c r="R250" s="2">
        <f>IF($H250&gt;K250,MIN($H250-K250,L250-K250)*INDEX('2018_commission_structure-Start'!$A$21:$I$24,MATCH($E250,'2018_commission_structure-Start'!$A$21:$A$24,0), MATCH(R$1,'2018_commission_structure-Start'!$A$21:$I$21,0)),0)</f>
        <v>0</v>
      </c>
      <c r="S250" s="2">
        <f>IF(H250&gt;L250,(H250-L250)*INDEX('2018_commission_structure-Start'!$A$21:$I$24,MATCH($E250,'2018_commission_structure-Start'!$A$21:$A$24,0),MATCH(S$1,'2018_commission_structure-Start'!$A$21:$I$21,0)),0)</f>
        <v>0</v>
      </c>
      <c r="T250" s="6">
        <f t="shared" si="36"/>
        <v>102943.8</v>
      </c>
      <c r="U250" s="6">
        <f t="shared" si="37"/>
        <v>223839.8</v>
      </c>
      <c r="V250" s="6">
        <f>MIN(H250,I250)*INDEX('2018_commission_structure-Start'!$A$15:$J$18,MATCH($E250,'2018_commission_structure-Start'!$A$15:$A$18,0),MATCH(V$1,'2018_commission_structure-Start'!$A$15:$J$15,0))</f>
        <v>102943.8</v>
      </c>
      <c r="W250" s="2">
        <f>IF($H250&gt;I250,MIN($H250-I250,J250-I250)*INDEX('2018_commission_structure-Start'!$A$15:$J$18,MATCH($E250,'2018_commission_structure-Start'!$A$15:$A$18,0),MATCH(W$1,'2018_commission_structure-Start'!$A$15:$J$15,0)),0)</f>
        <v>0</v>
      </c>
      <c r="X250" s="2">
        <f>IF($H250&gt;J250,MIN($H250-J250,K250-J250)*INDEX('2018_commission_structure-Start'!$A$15:$J$18,MATCH($E250,'2018_commission_structure-Start'!$A$15:$A$18,0),MATCH(X$1,'2018_commission_structure-Start'!$A$15:$J$15,0)),0)</f>
        <v>0</v>
      </c>
      <c r="Y250" s="2">
        <f>IF($H250&gt;K250,MIN($H250-K250,L250-K250)*INDEX('2018_commission_structure-Start'!$A$15:$J$18,MATCH($E250,'2018_commission_structure-Start'!$A$15:$A$18,0),MATCH(Y$1,'2018_commission_structure-Start'!$A$15:$J$15,0)),0)</f>
        <v>0</v>
      </c>
      <c r="Z250" s="2">
        <f>IF(H250&gt;L250,(H250-L250)*INDEX('2018_commission_structure-Start'!$A$21:$I$24,MATCH($E250,'2018_commission_structure-Start'!$A$21:$A$24,0),MATCH(Z$1,'2018_commission_structure-Start'!$A$21:$I$21,0)),0)</f>
        <v>0</v>
      </c>
      <c r="AA250" s="6">
        <f t="shared" si="38"/>
        <v>102943.8</v>
      </c>
      <c r="AB250" s="6">
        <f t="shared" si="39"/>
        <v>223839.8</v>
      </c>
    </row>
    <row r="251" spans="1:28" x14ac:dyDescent="0.3">
      <c r="A251" t="str">
        <f t="shared" si="30"/>
        <v>Darcey Caldaro</v>
      </c>
      <c r="B251">
        <v>6276010022</v>
      </c>
      <c r="C251" t="s">
        <v>499</v>
      </c>
      <c r="D251" t="s">
        <v>500</v>
      </c>
      <c r="E251" t="s">
        <v>7</v>
      </c>
      <c r="F251">
        <v>58074</v>
      </c>
      <c r="G251">
        <f>COUNTIF(deals_closed!D:D,B251)</f>
        <v>14</v>
      </c>
      <c r="H251" s="2">
        <f>SUMIF(deals_closed!D:D,B251,deals_closed!C:C)</f>
        <v>592368</v>
      </c>
      <c r="I251" s="2">
        <f>VLOOKUP(E251,'2018_commission_structure-Start'!$A$22:$I$24,9,FALSE)</f>
        <v>500000</v>
      </c>
      <c r="J251" s="2">
        <f t="shared" si="31"/>
        <v>625000</v>
      </c>
      <c r="K251" s="2">
        <f t="shared" si="32"/>
        <v>750000</v>
      </c>
      <c r="L251" s="2">
        <f t="shared" si="33"/>
        <v>1000000</v>
      </c>
      <c r="M251" s="12">
        <f t="shared" si="34"/>
        <v>1.184736</v>
      </c>
      <c r="N251" t="str">
        <f t="shared" si="35"/>
        <v>100-125%</v>
      </c>
      <c r="O251" s="6">
        <f>MIN(H251,I251)*INDEX('2018_commission_structure-Start'!$A$21:$I$24,MATCH($E251,'2018_commission_structure-Start'!$A$21:$A$24,0),MATCH(O$1,'2018_commission_structure-Start'!$A$21:$I$21,0))</f>
        <v>50000</v>
      </c>
      <c r="P251" s="2">
        <f>IF(H251&gt;I251,MIN(H251-I251,J251-I251)*INDEX('2018_commission_structure-Start'!$A$21:$I$24,MATCH($E251,'2018_commission_structure-Start'!$A$21:$A$24,0), MATCH(P$1,'2018_commission_structure-Start'!$A$21:$I$21,0)),0)</f>
        <v>13855.199999999999</v>
      </c>
      <c r="Q251" s="2">
        <f>IF($H251&gt;J251,MIN($H251-J251,K251-J251)*INDEX('2018_commission_structure-Start'!$A$21:$I$24,MATCH($E251,'2018_commission_structure-Start'!$A$21:$A$24,0), MATCH(Q$1,'2018_commission_structure-Start'!$A$21:$I$21,0)),0)</f>
        <v>0</v>
      </c>
      <c r="R251" s="2">
        <f>IF($H251&gt;K251,MIN($H251-K251,L251-K251)*INDEX('2018_commission_structure-Start'!$A$21:$I$24,MATCH($E251,'2018_commission_structure-Start'!$A$21:$A$24,0), MATCH(R$1,'2018_commission_structure-Start'!$A$21:$I$21,0)),0)</f>
        <v>0</v>
      </c>
      <c r="S251" s="2">
        <f>IF(H251&gt;L251,(H251-L251)*INDEX('2018_commission_structure-Start'!$A$21:$I$24,MATCH($E251,'2018_commission_structure-Start'!$A$21:$A$24,0),MATCH(S$1,'2018_commission_structure-Start'!$A$21:$I$21,0)),0)</f>
        <v>0</v>
      </c>
      <c r="T251" s="6">
        <f t="shared" si="36"/>
        <v>63855.199999999997</v>
      </c>
      <c r="U251" s="6">
        <f t="shared" si="37"/>
        <v>121929.2</v>
      </c>
      <c r="V251" s="6">
        <f>MIN(H251,I251)*INDEX('2018_commission_structure-Start'!$A$15:$J$18,MATCH($E251,'2018_commission_structure-Start'!$A$15:$A$18,0),MATCH(V$1,'2018_commission_structure-Start'!$A$15:$J$15,0))</f>
        <v>60000</v>
      </c>
      <c r="W251" s="2">
        <f>IF($H251&gt;I251,MIN($H251-I251,J251-I251)*INDEX('2018_commission_structure-Start'!$A$15:$J$18,MATCH($E251,'2018_commission_structure-Start'!$A$15:$A$18,0),MATCH(W$1,'2018_commission_structure-Start'!$A$15:$J$15,0)),0)</f>
        <v>15702.560000000001</v>
      </c>
      <c r="X251" s="2">
        <f>IF($H251&gt;J251,MIN($H251-J251,K251-J251)*INDEX('2018_commission_structure-Start'!$A$15:$J$18,MATCH($E251,'2018_commission_structure-Start'!$A$15:$A$18,0),MATCH(X$1,'2018_commission_structure-Start'!$A$15:$J$15,0)),0)</f>
        <v>0</v>
      </c>
      <c r="Y251" s="2">
        <f>IF($H251&gt;K251,MIN($H251-K251,L251-K251)*INDEX('2018_commission_structure-Start'!$A$15:$J$18,MATCH($E251,'2018_commission_structure-Start'!$A$15:$A$18,0),MATCH(Y$1,'2018_commission_structure-Start'!$A$15:$J$15,0)),0)</f>
        <v>0</v>
      </c>
      <c r="Z251" s="2">
        <f>IF(H251&gt;L251,(H251-L251)*INDEX('2018_commission_structure-Start'!$A$21:$I$24,MATCH($E251,'2018_commission_structure-Start'!$A$21:$A$24,0),MATCH(Z$1,'2018_commission_structure-Start'!$A$21:$I$21,0)),0)</f>
        <v>0</v>
      </c>
      <c r="AA251" s="6">
        <f t="shared" si="38"/>
        <v>75702.559999999998</v>
      </c>
      <c r="AB251" s="6">
        <f t="shared" si="39"/>
        <v>133776.56</v>
      </c>
    </row>
    <row r="252" spans="1:28" x14ac:dyDescent="0.3">
      <c r="A252" t="str">
        <f t="shared" si="30"/>
        <v>Maynard Krebs</v>
      </c>
      <c r="B252">
        <v>2809344809</v>
      </c>
      <c r="C252" t="s">
        <v>501</v>
      </c>
      <c r="D252" t="s">
        <v>502</v>
      </c>
      <c r="E252" t="s">
        <v>10</v>
      </c>
      <c r="F252">
        <v>112707</v>
      </c>
      <c r="G252">
        <f>COUNTIF(deals_closed!D:D,B252)</f>
        <v>25</v>
      </c>
      <c r="H252" s="2">
        <f>SUMIF(deals_closed!D:D,B252,deals_closed!C:C)</f>
        <v>873913</v>
      </c>
      <c r="I252" s="2">
        <f>VLOOKUP(E252,'2018_commission_structure-Start'!$A$22:$I$24,9,FALSE)</f>
        <v>750000</v>
      </c>
      <c r="J252" s="2">
        <f t="shared" si="31"/>
        <v>937500</v>
      </c>
      <c r="K252" s="2">
        <f t="shared" si="32"/>
        <v>1125000</v>
      </c>
      <c r="L252" s="2">
        <f t="shared" si="33"/>
        <v>1500000</v>
      </c>
      <c r="M252" s="12">
        <f t="shared" si="34"/>
        <v>1.1652173333333333</v>
      </c>
      <c r="N252" t="str">
        <f t="shared" si="35"/>
        <v>100-125%</v>
      </c>
      <c r="O252" s="6">
        <f>MIN(H252,I252)*INDEX('2018_commission_structure-Start'!$A$21:$I$24,MATCH($E252,'2018_commission_structure-Start'!$A$21:$A$24,0),MATCH(O$1,'2018_commission_structure-Start'!$A$21:$I$21,0))</f>
        <v>112500</v>
      </c>
      <c r="P252" s="2">
        <f>IF(H252&gt;I252,MIN(H252-I252,J252-I252)*INDEX('2018_commission_structure-Start'!$A$21:$I$24,MATCH($E252,'2018_commission_structure-Start'!$A$21:$A$24,0), MATCH(P$1,'2018_commission_structure-Start'!$A$21:$I$21,0)),0)</f>
        <v>23543.47</v>
      </c>
      <c r="Q252" s="2">
        <f>IF($H252&gt;J252,MIN($H252-J252,K252-J252)*INDEX('2018_commission_structure-Start'!$A$21:$I$24,MATCH($E252,'2018_commission_structure-Start'!$A$21:$A$24,0), MATCH(Q$1,'2018_commission_structure-Start'!$A$21:$I$21,0)),0)</f>
        <v>0</v>
      </c>
      <c r="R252" s="2">
        <f>IF($H252&gt;K252,MIN($H252-K252,L252-K252)*INDEX('2018_commission_structure-Start'!$A$21:$I$24,MATCH($E252,'2018_commission_structure-Start'!$A$21:$A$24,0), MATCH(R$1,'2018_commission_structure-Start'!$A$21:$I$21,0)),0)</f>
        <v>0</v>
      </c>
      <c r="S252" s="2">
        <f>IF(H252&gt;L252,(H252-L252)*INDEX('2018_commission_structure-Start'!$A$21:$I$24,MATCH($E252,'2018_commission_structure-Start'!$A$21:$A$24,0),MATCH(S$1,'2018_commission_structure-Start'!$A$21:$I$21,0)),0)</f>
        <v>0</v>
      </c>
      <c r="T252" s="6">
        <f t="shared" si="36"/>
        <v>136043.47</v>
      </c>
      <c r="U252" s="6">
        <f t="shared" si="37"/>
        <v>248750.47</v>
      </c>
      <c r="V252" s="6">
        <f>MIN(H252,I252)*INDEX('2018_commission_structure-Start'!$A$15:$J$18,MATCH($E252,'2018_commission_structure-Start'!$A$15:$A$18,0),MATCH(V$1,'2018_commission_structure-Start'!$A$15:$J$15,0))</f>
        <v>112500</v>
      </c>
      <c r="W252" s="2">
        <f>IF($H252&gt;I252,MIN($H252-I252,J252-I252)*INDEX('2018_commission_structure-Start'!$A$15:$J$18,MATCH($E252,'2018_commission_structure-Start'!$A$15:$A$18,0),MATCH(W$1,'2018_commission_structure-Start'!$A$15:$J$15,0)),0)</f>
        <v>27260.86</v>
      </c>
      <c r="X252" s="2">
        <f>IF($H252&gt;J252,MIN($H252-J252,K252-J252)*INDEX('2018_commission_structure-Start'!$A$15:$J$18,MATCH($E252,'2018_commission_structure-Start'!$A$15:$A$18,0),MATCH(X$1,'2018_commission_structure-Start'!$A$15:$J$15,0)),0)</f>
        <v>0</v>
      </c>
      <c r="Y252" s="2">
        <f>IF($H252&gt;K252,MIN($H252-K252,L252-K252)*INDEX('2018_commission_structure-Start'!$A$15:$J$18,MATCH($E252,'2018_commission_structure-Start'!$A$15:$A$18,0),MATCH(Y$1,'2018_commission_structure-Start'!$A$15:$J$15,0)),0)</f>
        <v>0</v>
      </c>
      <c r="Z252" s="2">
        <f>IF(H252&gt;L252,(H252-L252)*INDEX('2018_commission_structure-Start'!$A$21:$I$24,MATCH($E252,'2018_commission_structure-Start'!$A$21:$A$24,0),MATCH(Z$1,'2018_commission_structure-Start'!$A$21:$I$21,0)),0)</f>
        <v>0</v>
      </c>
      <c r="AA252" s="6">
        <f t="shared" si="38"/>
        <v>139760.85999999999</v>
      </c>
      <c r="AB252" s="6">
        <f t="shared" si="39"/>
        <v>252467.86</v>
      </c>
    </row>
    <row r="253" spans="1:28" x14ac:dyDescent="0.3">
      <c r="A253" t="str">
        <f t="shared" si="30"/>
        <v>Felita Melpuss</v>
      </c>
      <c r="B253">
        <v>4286367630</v>
      </c>
      <c r="C253" t="s">
        <v>503</v>
      </c>
      <c r="D253" t="s">
        <v>504</v>
      </c>
      <c r="E253" t="s">
        <v>29</v>
      </c>
      <c r="F253">
        <v>60653</v>
      </c>
      <c r="G253">
        <f>COUNTIF(deals_closed!D:D,B253)</f>
        <v>15</v>
      </c>
      <c r="H253" s="2">
        <f>SUMIF(deals_closed!D:D,B253,deals_closed!C:C)</f>
        <v>499440</v>
      </c>
      <c r="I253" s="2">
        <f>VLOOKUP(E253,'2018_commission_structure-Start'!$A$22:$I$24,9,FALSE)</f>
        <v>600000</v>
      </c>
      <c r="J253" s="2">
        <f t="shared" si="31"/>
        <v>750000</v>
      </c>
      <c r="K253" s="2">
        <f t="shared" si="32"/>
        <v>900000</v>
      </c>
      <c r="L253" s="2">
        <f t="shared" si="33"/>
        <v>1200000</v>
      </c>
      <c r="M253" s="12">
        <f t="shared" si="34"/>
        <v>0.83240000000000003</v>
      </c>
      <c r="N253" t="str">
        <f t="shared" si="35"/>
        <v>0-100%</v>
      </c>
      <c r="O253" s="6">
        <f>MIN(H253,I253)*INDEX('2018_commission_structure-Start'!$A$21:$I$24,MATCH($E253,'2018_commission_structure-Start'!$A$21:$A$24,0),MATCH(O$1,'2018_commission_structure-Start'!$A$21:$I$21,0))</f>
        <v>64927.200000000004</v>
      </c>
      <c r="P253" s="2">
        <f>IF(H253&gt;I253,MIN(H253-I253,J253-I253)*INDEX('2018_commission_structure-Start'!$A$21:$I$24,MATCH($E253,'2018_commission_structure-Start'!$A$21:$A$24,0), MATCH(P$1,'2018_commission_structure-Start'!$A$21:$I$21,0)),0)</f>
        <v>0</v>
      </c>
      <c r="Q253" s="2">
        <f>IF($H253&gt;J253,MIN($H253-J253,K253-J253)*INDEX('2018_commission_structure-Start'!$A$21:$I$24,MATCH($E253,'2018_commission_structure-Start'!$A$21:$A$24,0), MATCH(Q$1,'2018_commission_structure-Start'!$A$21:$I$21,0)),0)</f>
        <v>0</v>
      </c>
      <c r="R253" s="2">
        <f>IF($H253&gt;K253,MIN($H253-K253,L253-K253)*INDEX('2018_commission_structure-Start'!$A$21:$I$24,MATCH($E253,'2018_commission_structure-Start'!$A$21:$A$24,0), MATCH(R$1,'2018_commission_structure-Start'!$A$21:$I$21,0)),0)</f>
        <v>0</v>
      </c>
      <c r="S253" s="2">
        <f>IF(H253&gt;L253,(H253-L253)*INDEX('2018_commission_structure-Start'!$A$21:$I$24,MATCH($E253,'2018_commission_structure-Start'!$A$21:$A$24,0),MATCH(S$1,'2018_commission_structure-Start'!$A$21:$I$21,0)),0)</f>
        <v>0</v>
      </c>
      <c r="T253" s="6">
        <f t="shared" si="36"/>
        <v>64927.200000000004</v>
      </c>
      <c r="U253" s="6">
        <f t="shared" si="37"/>
        <v>125580.20000000001</v>
      </c>
      <c r="V253" s="6">
        <f>MIN(H253,I253)*INDEX('2018_commission_structure-Start'!$A$15:$J$18,MATCH($E253,'2018_commission_structure-Start'!$A$15:$A$18,0),MATCH(V$1,'2018_commission_structure-Start'!$A$15:$J$15,0))</f>
        <v>74916</v>
      </c>
      <c r="W253" s="2">
        <f>IF($H253&gt;I253,MIN($H253-I253,J253-I253)*INDEX('2018_commission_structure-Start'!$A$15:$J$18,MATCH($E253,'2018_commission_structure-Start'!$A$15:$A$18,0),MATCH(W$1,'2018_commission_structure-Start'!$A$15:$J$15,0)),0)</f>
        <v>0</v>
      </c>
      <c r="X253" s="2">
        <f>IF($H253&gt;J253,MIN($H253-J253,K253-J253)*INDEX('2018_commission_structure-Start'!$A$15:$J$18,MATCH($E253,'2018_commission_structure-Start'!$A$15:$A$18,0),MATCH(X$1,'2018_commission_structure-Start'!$A$15:$J$15,0)),0)</f>
        <v>0</v>
      </c>
      <c r="Y253" s="2">
        <f>IF($H253&gt;K253,MIN($H253-K253,L253-K253)*INDEX('2018_commission_structure-Start'!$A$15:$J$18,MATCH($E253,'2018_commission_structure-Start'!$A$15:$A$18,0),MATCH(Y$1,'2018_commission_structure-Start'!$A$15:$J$15,0)),0)</f>
        <v>0</v>
      </c>
      <c r="Z253" s="2">
        <f>IF(H253&gt;L253,(H253-L253)*INDEX('2018_commission_structure-Start'!$A$21:$I$24,MATCH($E253,'2018_commission_structure-Start'!$A$21:$A$24,0),MATCH(Z$1,'2018_commission_structure-Start'!$A$21:$I$21,0)),0)</f>
        <v>0</v>
      </c>
      <c r="AA253" s="6">
        <f t="shared" si="38"/>
        <v>74916</v>
      </c>
      <c r="AB253" s="6">
        <f t="shared" si="39"/>
        <v>135569</v>
      </c>
    </row>
    <row r="254" spans="1:28" x14ac:dyDescent="0.3">
      <c r="A254" t="str">
        <f t="shared" si="30"/>
        <v>Darnall Goodship</v>
      </c>
      <c r="B254">
        <v>8550875457</v>
      </c>
      <c r="C254" t="s">
        <v>505</v>
      </c>
      <c r="D254" t="s">
        <v>506</v>
      </c>
      <c r="E254" t="s">
        <v>7</v>
      </c>
      <c r="F254">
        <v>32108</v>
      </c>
      <c r="G254">
        <f>COUNTIF(deals_closed!D:D,B254)</f>
        <v>14</v>
      </c>
      <c r="H254" s="2">
        <f>SUMIF(deals_closed!D:D,B254,deals_closed!C:C)</f>
        <v>551513</v>
      </c>
      <c r="I254" s="2">
        <f>VLOOKUP(E254,'2018_commission_structure-Start'!$A$22:$I$24,9,FALSE)</f>
        <v>500000</v>
      </c>
      <c r="J254" s="2">
        <f t="shared" si="31"/>
        <v>625000</v>
      </c>
      <c r="K254" s="2">
        <f t="shared" si="32"/>
        <v>750000</v>
      </c>
      <c r="L254" s="2">
        <f t="shared" si="33"/>
        <v>1000000</v>
      </c>
      <c r="M254" s="12">
        <f t="shared" si="34"/>
        <v>1.1030260000000001</v>
      </c>
      <c r="N254" t="str">
        <f t="shared" si="35"/>
        <v>100-125%</v>
      </c>
      <c r="O254" s="6">
        <f>MIN(H254,I254)*INDEX('2018_commission_structure-Start'!$A$21:$I$24,MATCH($E254,'2018_commission_structure-Start'!$A$21:$A$24,0),MATCH(O$1,'2018_commission_structure-Start'!$A$21:$I$21,0))</f>
        <v>50000</v>
      </c>
      <c r="P254" s="2">
        <f>IF(H254&gt;I254,MIN(H254-I254,J254-I254)*INDEX('2018_commission_structure-Start'!$A$21:$I$24,MATCH($E254,'2018_commission_structure-Start'!$A$21:$A$24,0), MATCH(P$1,'2018_commission_structure-Start'!$A$21:$I$21,0)),0)</f>
        <v>7726.95</v>
      </c>
      <c r="Q254" s="2">
        <f>IF($H254&gt;J254,MIN($H254-J254,K254-J254)*INDEX('2018_commission_structure-Start'!$A$21:$I$24,MATCH($E254,'2018_commission_structure-Start'!$A$21:$A$24,0), MATCH(Q$1,'2018_commission_structure-Start'!$A$21:$I$21,0)),0)</f>
        <v>0</v>
      </c>
      <c r="R254" s="2">
        <f>IF($H254&gt;K254,MIN($H254-K254,L254-K254)*INDEX('2018_commission_structure-Start'!$A$21:$I$24,MATCH($E254,'2018_commission_structure-Start'!$A$21:$A$24,0), MATCH(R$1,'2018_commission_structure-Start'!$A$21:$I$21,0)),0)</f>
        <v>0</v>
      </c>
      <c r="S254" s="2">
        <f>IF(H254&gt;L254,(H254-L254)*INDEX('2018_commission_structure-Start'!$A$21:$I$24,MATCH($E254,'2018_commission_structure-Start'!$A$21:$A$24,0),MATCH(S$1,'2018_commission_structure-Start'!$A$21:$I$21,0)),0)</f>
        <v>0</v>
      </c>
      <c r="T254" s="6">
        <f t="shared" si="36"/>
        <v>57726.95</v>
      </c>
      <c r="U254" s="6">
        <f t="shared" si="37"/>
        <v>89834.95</v>
      </c>
      <c r="V254" s="6">
        <f>MIN(H254,I254)*INDEX('2018_commission_structure-Start'!$A$15:$J$18,MATCH($E254,'2018_commission_structure-Start'!$A$15:$A$18,0),MATCH(V$1,'2018_commission_structure-Start'!$A$15:$J$15,0))</f>
        <v>60000</v>
      </c>
      <c r="W254" s="2">
        <f>IF($H254&gt;I254,MIN($H254-I254,J254-I254)*INDEX('2018_commission_structure-Start'!$A$15:$J$18,MATCH($E254,'2018_commission_structure-Start'!$A$15:$A$18,0),MATCH(W$1,'2018_commission_structure-Start'!$A$15:$J$15,0)),0)</f>
        <v>8757.2100000000009</v>
      </c>
      <c r="X254" s="2">
        <f>IF($H254&gt;J254,MIN($H254-J254,K254-J254)*INDEX('2018_commission_structure-Start'!$A$15:$J$18,MATCH($E254,'2018_commission_structure-Start'!$A$15:$A$18,0),MATCH(X$1,'2018_commission_structure-Start'!$A$15:$J$15,0)),0)</f>
        <v>0</v>
      </c>
      <c r="Y254" s="2">
        <f>IF($H254&gt;K254,MIN($H254-K254,L254-K254)*INDEX('2018_commission_structure-Start'!$A$15:$J$18,MATCH($E254,'2018_commission_structure-Start'!$A$15:$A$18,0),MATCH(Y$1,'2018_commission_structure-Start'!$A$15:$J$15,0)),0)</f>
        <v>0</v>
      </c>
      <c r="Z254" s="2">
        <f>IF(H254&gt;L254,(H254-L254)*INDEX('2018_commission_structure-Start'!$A$21:$I$24,MATCH($E254,'2018_commission_structure-Start'!$A$21:$A$24,0),MATCH(Z$1,'2018_commission_structure-Start'!$A$21:$I$21,0)),0)</f>
        <v>0</v>
      </c>
      <c r="AA254" s="6">
        <f t="shared" si="38"/>
        <v>68757.210000000006</v>
      </c>
      <c r="AB254" s="6">
        <f t="shared" si="39"/>
        <v>100865.21</v>
      </c>
    </row>
    <row r="255" spans="1:28" x14ac:dyDescent="0.3">
      <c r="A255" t="str">
        <f t="shared" si="30"/>
        <v>Fidelia Pedrocco</v>
      </c>
      <c r="B255">
        <v>4900475084</v>
      </c>
      <c r="C255" t="s">
        <v>507</v>
      </c>
      <c r="D255" t="s">
        <v>508</v>
      </c>
      <c r="E255" t="s">
        <v>29</v>
      </c>
      <c r="F255">
        <v>62855</v>
      </c>
      <c r="G255">
        <f>COUNTIF(deals_closed!D:D,B255)</f>
        <v>22</v>
      </c>
      <c r="H255" s="2">
        <f>SUMIF(deals_closed!D:D,B255,deals_closed!C:C)</f>
        <v>787783</v>
      </c>
      <c r="I255" s="2">
        <f>VLOOKUP(E255,'2018_commission_structure-Start'!$A$22:$I$24,9,FALSE)</f>
        <v>600000</v>
      </c>
      <c r="J255" s="2">
        <f t="shared" si="31"/>
        <v>750000</v>
      </c>
      <c r="K255" s="2">
        <f t="shared" si="32"/>
        <v>900000</v>
      </c>
      <c r="L255" s="2">
        <f t="shared" si="33"/>
        <v>1200000</v>
      </c>
      <c r="M255" s="12">
        <f t="shared" si="34"/>
        <v>1.3129716666666666</v>
      </c>
      <c r="N255" t="str">
        <f t="shared" si="35"/>
        <v>125-150%</v>
      </c>
      <c r="O255" s="6">
        <f>MIN(H255,I255)*INDEX('2018_commission_structure-Start'!$A$21:$I$24,MATCH($E255,'2018_commission_structure-Start'!$A$21:$A$24,0),MATCH(O$1,'2018_commission_structure-Start'!$A$21:$I$21,0))</f>
        <v>78000</v>
      </c>
      <c r="P255" s="2">
        <f>IF(H255&gt;I255,MIN(H255-I255,J255-I255)*INDEX('2018_commission_structure-Start'!$A$21:$I$24,MATCH($E255,'2018_commission_structure-Start'!$A$21:$A$24,0), MATCH(P$1,'2018_commission_structure-Start'!$A$21:$I$21,0)),0)</f>
        <v>25500.000000000004</v>
      </c>
      <c r="Q255" s="2">
        <f>IF($H255&gt;J255,MIN($H255-J255,K255-J255)*INDEX('2018_commission_structure-Start'!$A$21:$I$24,MATCH($E255,'2018_commission_structure-Start'!$A$21:$A$24,0), MATCH(Q$1,'2018_commission_structure-Start'!$A$21:$I$21,0)),0)</f>
        <v>7934.4299999999994</v>
      </c>
      <c r="R255" s="2">
        <f>IF($H255&gt;K255,MIN($H255-K255,L255-K255)*INDEX('2018_commission_structure-Start'!$A$21:$I$24,MATCH($E255,'2018_commission_structure-Start'!$A$21:$A$24,0), MATCH(R$1,'2018_commission_structure-Start'!$A$21:$I$21,0)),0)</f>
        <v>0</v>
      </c>
      <c r="S255" s="2">
        <f>IF(H255&gt;L255,(H255-L255)*INDEX('2018_commission_structure-Start'!$A$21:$I$24,MATCH($E255,'2018_commission_structure-Start'!$A$21:$A$24,0),MATCH(S$1,'2018_commission_structure-Start'!$A$21:$I$21,0)),0)</f>
        <v>0</v>
      </c>
      <c r="T255" s="6">
        <f t="shared" si="36"/>
        <v>111434.43</v>
      </c>
      <c r="U255" s="6">
        <f t="shared" si="37"/>
        <v>174289.43</v>
      </c>
      <c r="V255" s="6">
        <f>MIN(H255,I255)*INDEX('2018_commission_structure-Start'!$A$15:$J$18,MATCH($E255,'2018_commission_structure-Start'!$A$15:$A$18,0),MATCH(V$1,'2018_commission_structure-Start'!$A$15:$J$15,0))</f>
        <v>90000</v>
      </c>
      <c r="W255" s="2">
        <f>IF($H255&gt;I255,MIN($H255-I255,J255-I255)*INDEX('2018_commission_structure-Start'!$A$15:$J$18,MATCH($E255,'2018_commission_structure-Start'!$A$15:$A$18,0),MATCH(W$1,'2018_commission_structure-Start'!$A$15:$J$15,0)),0)</f>
        <v>27000</v>
      </c>
      <c r="X255" s="2">
        <f>IF($H255&gt;J255,MIN($H255-J255,K255-J255)*INDEX('2018_commission_structure-Start'!$A$15:$J$18,MATCH($E255,'2018_commission_structure-Start'!$A$15:$A$18,0),MATCH(X$1,'2018_commission_structure-Start'!$A$15:$J$15,0)),0)</f>
        <v>9445.75</v>
      </c>
      <c r="Y255" s="2">
        <f>IF($H255&gt;K255,MIN($H255-K255,L255-K255)*INDEX('2018_commission_structure-Start'!$A$15:$J$18,MATCH($E255,'2018_commission_structure-Start'!$A$15:$A$18,0),MATCH(Y$1,'2018_commission_structure-Start'!$A$15:$J$15,0)),0)</f>
        <v>0</v>
      </c>
      <c r="Z255" s="2">
        <f>IF(H255&gt;L255,(H255-L255)*INDEX('2018_commission_structure-Start'!$A$21:$I$24,MATCH($E255,'2018_commission_structure-Start'!$A$21:$A$24,0),MATCH(Z$1,'2018_commission_structure-Start'!$A$21:$I$21,0)),0)</f>
        <v>0</v>
      </c>
      <c r="AA255" s="6">
        <f t="shared" si="38"/>
        <v>126445.75</v>
      </c>
      <c r="AB255" s="6">
        <f t="shared" si="39"/>
        <v>189300.75</v>
      </c>
    </row>
    <row r="256" spans="1:28" x14ac:dyDescent="0.3">
      <c r="A256" t="str">
        <f t="shared" si="30"/>
        <v>Ellen Dooman</v>
      </c>
      <c r="B256">
        <v>9458563771</v>
      </c>
      <c r="C256" t="s">
        <v>509</v>
      </c>
      <c r="D256" t="s">
        <v>510</v>
      </c>
      <c r="E256" t="s">
        <v>7</v>
      </c>
      <c r="F256">
        <v>52419</v>
      </c>
      <c r="G256">
        <f>COUNTIF(deals_closed!D:D,B256)</f>
        <v>18</v>
      </c>
      <c r="H256" s="2">
        <f>SUMIF(deals_closed!D:D,B256,deals_closed!C:C)</f>
        <v>646430</v>
      </c>
      <c r="I256" s="2">
        <f>VLOOKUP(E256,'2018_commission_structure-Start'!$A$22:$I$24,9,FALSE)</f>
        <v>500000</v>
      </c>
      <c r="J256" s="2">
        <f t="shared" si="31"/>
        <v>625000</v>
      </c>
      <c r="K256" s="2">
        <f t="shared" si="32"/>
        <v>750000</v>
      </c>
      <c r="L256" s="2">
        <f t="shared" si="33"/>
        <v>1000000</v>
      </c>
      <c r="M256" s="12">
        <f t="shared" si="34"/>
        <v>1.2928599999999999</v>
      </c>
      <c r="N256" t="str">
        <f t="shared" si="35"/>
        <v>125-150%</v>
      </c>
      <c r="O256" s="6">
        <f>MIN(H256,I256)*INDEX('2018_commission_structure-Start'!$A$21:$I$24,MATCH($E256,'2018_commission_structure-Start'!$A$21:$A$24,0),MATCH(O$1,'2018_commission_structure-Start'!$A$21:$I$21,0))</f>
        <v>50000</v>
      </c>
      <c r="P256" s="2">
        <f>IF(H256&gt;I256,MIN(H256-I256,J256-I256)*INDEX('2018_commission_structure-Start'!$A$21:$I$24,MATCH($E256,'2018_commission_structure-Start'!$A$21:$A$24,0), MATCH(P$1,'2018_commission_structure-Start'!$A$21:$I$21,0)),0)</f>
        <v>18750</v>
      </c>
      <c r="Q256" s="2">
        <f>IF($H256&gt;J256,MIN($H256-J256,K256-J256)*INDEX('2018_commission_structure-Start'!$A$21:$I$24,MATCH($E256,'2018_commission_structure-Start'!$A$21:$A$24,0), MATCH(Q$1,'2018_commission_structure-Start'!$A$21:$I$21,0)),0)</f>
        <v>3857.3999999999996</v>
      </c>
      <c r="R256" s="2">
        <f>IF($H256&gt;K256,MIN($H256-K256,L256-K256)*INDEX('2018_commission_structure-Start'!$A$21:$I$24,MATCH($E256,'2018_commission_structure-Start'!$A$21:$A$24,0), MATCH(R$1,'2018_commission_structure-Start'!$A$21:$I$21,0)),0)</f>
        <v>0</v>
      </c>
      <c r="S256" s="2">
        <f>IF(H256&gt;L256,(H256-L256)*INDEX('2018_commission_structure-Start'!$A$21:$I$24,MATCH($E256,'2018_commission_structure-Start'!$A$21:$A$24,0),MATCH(S$1,'2018_commission_structure-Start'!$A$21:$I$21,0)),0)</f>
        <v>0</v>
      </c>
      <c r="T256" s="6">
        <f t="shared" si="36"/>
        <v>72607.399999999994</v>
      </c>
      <c r="U256" s="6">
        <f t="shared" si="37"/>
        <v>125026.4</v>
      </c>
      <c r="V256" s="6">
        <f>MIN(H256,I256)*INDEX('2018_commission_structure-Start'!$A$15:$J$18,MATCH($E256,'2018_commission_structure-Start'!$A$15:$A$18,0),MATCH(V$1,'2018_commission_structure-Start'!$A$15:$J$15,0))</f>
        <v>60000</v>
      </c>
      <c r="W256" s="2">
        <f>IF($H256&gt;I256,MIN($H256-I256,J256-I256)*INDEX('2018_commission_structure-Start'!$A$15:$J$18,MATCH($E256,'2018_commission_structure-Start'!$A$15:$A$18,0),MATCH(W$1,'2018_commission_structure-Start'!$A$15:$J$15,0)),0)</f>
        <v>21250</v>
      </c>
      <c r="X256" s="2">
        <f>IF($H256&gt;J256,MIN($H256-J256,K256-J256)*INDEX('2018_commission_structure-Start'!$A$15:$J$18,MATCH($E256,'2018_commission_structure-Start'!$A$15:$A$18,0),MATCH(X$1,'2018_commission_structure-Start'!$A$15:$J$15,0)),0)</f>
        <v>4286</v>
      </c>
      <c r="Y256" s="2">
        <f>IF($H256&gt;K256,MIN($H256-K256,L256-K256)*INDEX('2018_commission_structure-Start'!$A$15:$J$18,MATCH($E256,'2018_commission_structure-Start'!$A$15:$A$18,0),MATCH(Y$1,'2018_commission_structure-Start'!$A$15:$J$15,0)),0)</f>
        <v>0</v>
      </c>
      <c r="Z256" s="2">
        <f>IF(H256&gt;L256,(H256-L256)*INDEX('2018_commission_structure-Start'!$A$21:$I$24,MATCH($E256,'2018_commission_structure-Start'!$A$21:$A$24,0),MATCH(Z$1,'2018_commission_structure-Start'!$A$21:$I$21,0)),0)</f>
        <v>0</v>
      </c>
      <c r="AA256" s="6">
        <f t="shared" si="38"/>
        <v>85536</v>
      </c>
      <c r="AB256" s="6">
        <f t="shared" si="39"/>
        <v>137955</v>
      </c>
    </row>
    <row r="257" spans="1:28" x14ac:dyDescent="0.3">
      <c r="A257" t="str">
        <f t="shared" si="30"/>
        <v>Stanislas Pessolt</v>
      </c>
      <c r="B257">
        <v>715518151</v>
      </c>
      <c r="C257" t="s">
        <v>200</v>
      </c>
      <c r="D257" t="s">
        <v>511</v>
      </c>
      <c r="E257" t="s">
        <v>10</v>
      </c>
      <c r="F257">
        <v>113739</v>
      </c>
      <c r="G257">
        <f>COUNTIF(deals_closed!D:D,B257)</f>
        <v>22</v>
      </c>
      <c r="H257" s="2">
        <f>SUMIF(deals_closed!D:D,B257,deals_closed!C:C)</f>
        <v>789000</v>
      </c>
      <c r="I257" s="2">
        <f>VLOOKUP(E257,'2018_commission_structure-Start'!$A$22:$I$24,9,FALSE)</f>
        <v>750000</v>
      </c>
      <c r="J257" s="2">
        <f t="shared" si="31"/>
        <v>937500</v>
      </c>
      <c r="K257" s="2">
        <f t="shared" si="32"/>
        <v>1125000</v>
      </c>
      <c r="L257" s="2">
        <f t="shared" si="33"/>
        <v>1500000</v>
      </c>
      <c r="M257" s="12">
        <f t="shared" si="34"/>
        <v>1.052</v>
      </c>
      <c r="N257" t="str">
        <f t="shared" si="35"/>
        <v>100-125%</v>
      </c>
      <c r="O257" s="6">
        <f>MIN(H257,I257)*INDEX('2018_commission_structure-Start'!$A$21:$I$24,MATCH($E257,'2018_commission_structure-Start'!$A$21:$A$24,0),MATCH(O$1,'2018_commission_structure-Start'!$A$21:$I$21,0))</f>
        <v>112500</v>
      </c>
      <c r="P257" s="2">
        <f>IF(H257&gt;I257,MIN(H257-I257,J257-I257)*INDEX('2018_commission_structure-Start'!$A$21:$I$24,MATCH($E257,'2018_commission_structure-Start'!$A$21:$A$24,0), MATCH(P$1,'2018_commission_structure-Start'!$A$21:$I$21,0)),0)</f>
        <v>7410</v>
      </c>
      <c r="Q257" s="2">
        <f>IF($H257&gt;J257,MIN($H257-J257,K257-J257)*INDEX('2018_commission_structure-Start'!$A$21:$I$24,MATCH($E257,'2018_commission_structure-Start'!$A$21:$A$24,0), MATCH(Q$1,'2018_commission_structure-Start'!$A$21:$I$21,0)),0)</f>
        <v>0</v>
      </c>
      <c r="R257" s="2">
        <f>IF($H257&gt;K257,MIN($H257-K257,L257-K257)*INDEX('2018_commission_structure-Start'!$A$21:$I$24,MATCH($E257,'2018_commission_structure-Start'!$A$21:$A$24,0), MATCH(R$1,'2018_commission_structure-Start'!$A$21:$I$21,0)),0)</f>
        <v>0</v>
      </c>
      <c r="S257" s="2">
        <f>IF(H257&gt;L257,(H257-L257)*INDEX('2018_commission_structure-Start'!$A$21:$I$24,MATCH($E257,'2018_commission_structure-Start'!$A$21:$A$24,0),MATCH(S$1,'2018_commission_structure-Start'!$A$21:$I$21,0)),0)</f>
        <v>0</v>
      </c>
      <c r="T257" s="6">
        <f t="shared" si="36"/>
        <v>119910</v>
      </c>
      <c r="U257" s="6">
        <f t="shared" si="37"/>
        <v>233649</v>
      </c>
      <c r="V257" s="6">
        <f>MIN(H257,I257)*INDEX('2018_commission_structure-Start'!$A$15:$J$18,MATCH($E257,'2018_commission_structure-Start'!$A$15:$A$18,0),MATCH(V$1,'2018_commission_structure-Start'!$A$15:$J$15,0))</f>
        <v>112500</v>
      </c>
      <c r="W257" s="2">
        <f>IF($H257&gt;I257,MIN($H257-I257,J257-I257)*INDEX('2018_commission_structure-Start'!$A$15:$J$18,MATCH($E257,'2018_commission_structure-Start'!$A$15:$A$18,0),MATCH(W$1,'2018_commission_structure-Start'!$A$15:$J$15,0)),0)</f>
        <v>8580</v>
      </c>
      <c r="X257" s="2">
        <f>IF($H257&gt;J257,MIN($H257-J257,K257-J257)*INDEX('2018_commission_structure-Start'!$A$15:$J$18,MATCH($E257,'2018_commission_structure-Start'!$A$15:$A$18,0),MATCH(X$1,'2018_commission_structure-Start'!$A$15:$J$15,0)),0)</f>
        <v>0</v>
      </c>
      <c r="Y257" s="2">
        <f>IF($H257&gt;K257,MIN($H257-K257,L257-K257)*INDEX('2018_commission_structure-Start'!$A$15:$J$18,MATCH($E257,'2018_commission_structure-Start'!$A$15:$A$18,0),MATCH(Y$1,'2018_commission_structure-Start'!$A$15:$J$15,0)),0)</f>
        <v>0</v>
      </c>
      <c r="Z257" s="2">
        <f>IF(H257&gt;L257,(H257-L257)*INDEX('2018_commission_structure-Start'!$A$21:$I$24,MATCH($E257,'2018_commission_structure-Start'!$A$21:$A$24,0),MATCH(Z$1,'2018_commission_structure-Start'!$A$21:$I$21,0)),0)</f>
        <v>0</v>
      </c>
      <c r="AA257" s="6">
        <f t="shared" si="38"/>
        <v>121080</v>
      </c>
      <c r="AB257" s="6">
        <f t="shared" si="39"/>
        <v>234819</v>
      </c>
    </row>
    <row r="258" spans="1:28" x14ac:dyDescent="0.3">
      <c r="A258" t="str">
        <f t="shared" ref="A258:A321" si="40">C258&amp;" "&amp;D258</f>
        <v>Denny Pickard</v>
      </c>
      <c r="B258">
        <v>9627071331</v>
      </c>
      <c r="C258" t="s">
        <v>512</v>
      </c>
      <c r="D258" t="s">
        <v>513</v>
      </c>
      <c r="E258" t="s">
        <v>10</v>
      </c>
      <c r="F258">
        <v>124372</v>
      </c>
      <c r="G258">
        <f>COUNTIF(deals_closed!D:D,B258)</f>
        <v>23</v>
      </c>
      <c r="H258" s="2">
        <f>SUMIF(deals_closed!D:D,B258,deals_closed!C:C)</f>
        <v>633465</v>
      </c>
      <c r="I258" s="2">
        <f>VLOOKUP(E258,'2018_commission_structure-Start'!$A$22:$I$24,9,FALSE)</f>
        <v>750000</v>
      </c>
      <c r="J258" s="2">
        <f t="shared" si="31"/>
        <v>937500</v>
      </c>
      <c r="K258" s="2">
        <f t="shared" si="32"/>
        <v>1125000</v>
      </c>
      <c r="L258" s="2">
        <f t="shared" si="33"/>
        <v>1500000</v>
      </c>
      <c r="M258" s="12">
        <f t="shared" si="34"/>
        <v>0.84462000000000004</v>
      </c>
      <c r="N258" t="str">
        <f t="shared" si="35"/>
        <v>0-100%</v>
      </c>
      <c r="O258" s="6">
        <f>MIN(H258,I258)*INDEX('2018_commission_structure-Start'!$A$21:$I$24,MATCH($E258,'2018_commission_structure-Start'!$A$21:$A$24,0),MATCH(O$1,'2018_commission_structure-Start'!$A$21:$I$21,0))</f>
        <v>95019.75</v>
      </c>
      <c r="P258" s="2">
        <f>IF(H258&gt;I258,MIN(H258-I258,J258-I258)*INDEX('2018_commission_structure-Start'!$A$21:$I$24,MATCH($E258,'2018_commission_structure-Start'!$A$21:$A$24,0), MATCH(P$1,'2018_commission_structure-Start'!$A$21:$I$21,0)),0)</f>
        <v>0</v>
      </c>
      <c r="Q258" s="2">
        <f>IF($H258&gt;J258,MIN($H258-J258,K258-J258)*INDEX('2018_commission_structure-Start'!$A$21:$I$24,MATCH($E258,'2018_commission_structure-Start'!$A$21:$A$24,0), MATCH(Q$1,'2018_commission_structure-Start'!$A$21:$I$21,0)),0)</f>
        <v>0</v>
      </c>
      <c r="R258" s="2">
        <f>IF($H258&gt;K258,MIN($H258-K258,L258-K258)*INDEX('2018_commission_structure-Start'!$A$21:$I$24,MATCH($E258,'2018_commission_structure-Start'!$A$21:$A$24,0), MATCH(R$1,'2018_commission_structure-Start'!$A$21:$I$21,0)),0)</f>
        <v>0</v>
      </c>
      <c r="S258" s="2">
        <f>IF(H258&gt;L258,(H258-L258)*INDEX('2018_commission_structure-Start'!$A$21:$I$24,MATCH($E258,'2018_commission_structure-Start'!$A$21:$A$24,0),MATCH(S$1,'2018_commission_structure-Start'!$A$21:$I$21,0)),0)</f>
        <v>0</v>
      </c>
      <c r="T258" s="6">
        <f t="shared" si="36"/>
        <v>95019.75</v>
      </c>
      <c r="U258" s="6">
        <f t="shared" si="37"/>
        <v>219391.75</v>
      </c>
      <c r="V258" s="6">
        <f>MIN(H258,I258)*INDEX('2018_commission_structure-Start'!$A$15:$J$18,MATCH($E258,'2018_commission_structure-Start'!$A$15:$A$18,0),MATCH(V$1,'2018_commission_structure-Start'!$A$15:$J$15,0))</f>
        <v>95019.75</v>
      </c>
      <c r="W258" s="2">
        <f>IF($H258&gt;I258,MIN($H258-I258,J258-I258)*INDEX('2018_commission_structure-Start'!$A$15:$J$18,MATCH($E258,'2018_commission_structure-Start'!$A$15:$A$18,0),MATCH(W$1,'2018_commission_structure-Start'!$A$15:$J$15,0)),0)</f>
        <v>0</v>
      </c>
      <c r="X258" s="2">
        <f>IF($H258&gt;J258,MIN($H258-J258,K258-J258)*INDEX('2018_commission_structure-Start'!$A$15:$J$18,MATCH($E258,'2018_commission_structure-Start'!$A$15:$A$18,0),MATCH(X$1,'2018_commission_structure-Start'!$A$15:$J$15,0)),0)</f>
        <v>0</v>
      </c>
      <c r="Y258" s="2">
        <f>IF($H258&gt;K258,MIN($H258-K258,L258-K258)*INDEX('2018_commission_structure-Start'!$A$15:$J$18,MATCH($E258,'2018_commission_structure-Start'!$A$15:$A$18,0),MATCH(Y$1,'2018_commission_structure-Start'!$A$15:$J$15,0)),0)</f>
        <v>0</v>
      </c>
      <c r="Z258" s="2">
        <f>IF(H258&gt;L258,(H258-L258)*INDEX('2018_commission_structure-Start'!$A$21:$I$24,MATCH($E258,'2018_commission_structure-Start'!$A$21:$A$24,0),MATCH(Z$1,'2018_commission_structure-Start'!$A$21:$I$21,0)),0)</f>
        <v>0</v>
      </c>
      <c r="AA258" s="6">
        <f t="shared" si="38"/>
        <v>95019.75</v>
      </c>
      <c r="AB258" s="6">
        <f t="shared" si="39"/>
        <v>219391.75</v>
      </c>
    </row>
    <row r="259" spans="1:28" x14ac:dyDescent="0.3">
      <c r="A259" t="str">
        <f t="shared" si="40"/>
        <v>Ariadne Willshire</v>
      </c>
      <c r="B259">
        <v>2936088178</v>
      </c>
      <c r="C259" t="s">
        <v>514</v>
      </c>
      <c r="D259" t="s">
        <v>515</v>
      </c>
      <c r="E259" t="s">
        <v>10</v>
      </c>
      <c r="F259">
        <v>76155</v>
      </c>
      <c r="G259">
        <f>COUNTIF(deals_closed!D:D,B259)</f>
        <v>15</v>
      </c>
      <c r="H259" s="2">
        <f>SUMIF(deals_closed!D:D,B259,deals_closed!C:C)</f>
        <v>483274</v>
      </c>
      <c r="I259" s="2">
        <f>VLOOKUP(E259,'2018_commission_structure-Start'!$A$22:$I$24,9,FALSE)</f>
        <v>750000</v>
      </c>
      <c r="J259" s="2">
        <f t="shared" ref="J259:J322" si="41">I259*1.25</f>
        <v>937500</v>
      </c>
      <c r="K259" s="2">
        <f t="shared" ref="K259:K322" si="42">I259*1.5</f>
        <v>1125000</v>
      </c>
      <c r="L259" s="2">
        <f t="shared" ref="L259:L322" si="43">I259*2</f>
        <v>1500000</v>
      </c>
      <c r="M259" s="12">
        <f t="shared" ref="M259:M322" si="44">H259/I259</f>
        <v>0.64436533333333335</v>
      </c>
      <c r="N259" t="str">
        <f t="shared" ref="N259:N322" si="45">IF(M259&lt;=1, "0-100%", IF(M259&lt;=1.25, "100-125%", IF(M259&lt;=1.5, "125-150%", IF(M259&lt;=2, "150-200%", "&gt;200%"))))</f>
        <v>0-100%</v>
      </c>
      <c r="O259" s="6">
        <f>MIN(H259,I259)*INDEX('2018_commission_structure-Start'!$A$21:$I$24,MATCH($E259,'2018_commission_structure-Start'!$A$21:$A$24,0),MATCH(O$1,'2018_commission_structure-Start'!$A$21:$I$21,0))</f>
        <v>72491.099999999991</v>
      </c>
      <c r="P259" s="2">
        <f>IF(H259&gt;I259,MIN(H259-I259,J259-I259)*INDEX('2018_commission_structure-Start'!$A$21:$I$24,MATCH($E259,'2018_commission_structure-Start'!$A$21:$A$24,0), MATCH(P$1,'2018_commission_structure-Start'!$A$21:$I$21,0)),0)</f>
        <v>0</v>
      </c>
      <c r="Q259" s="2">
        <f>IF($H259&gt;J259,MIN($H259-J259,K259-J259)*INDEX('2018_commission_structure-Start'!$A$21:$I$24,MATCH($E259,'2018_commission_structure-Start'!$A$21:$A$24,0), MATCH(Q$1,'2018_commission_structure-Start'!$A$21:$I$21,0)),0)</f>
        <v>0</v>
      </c>
      <c r="R259" s="2">
        <f>IF($H259&gt;K259,MIN($H259-K259,L259-K259)*INDEX('2018_commission_structure-Start'!$A$21:$I$24,MATCH($E259,'2018_commission_structure-Start'!$A$21:$A$24,0), MATCH(R$1,'2018_commission_structure-Start'!$A$21:$I$21,0)),0)</f>
        <v>0</v>
      </c>
      <c r="S259" s="2">
        <f>IF(H259&gt;L259,(H259-L259)*INDEX('2018_commission_structure-Start'!$A$21:$I$24,MATCH($E259,'2018_commission_structure-Start'!$A$21:$A$24,0),MATCH(S$1,'2018_commission_structure-Start'!$A$21:$I$21,0)),0)</f>
        <v>0</v>
      </c>
      <c r="T259" s="6">
        <f t="shared" ref="T259:T322" si="46">SUM(O259:S259)</f>
        <v>72491.099999999991</v>
      </c>
      <c r="U259" s="6">
        <f t="shared" ref="U259:U322" si="47">T259+F259</f>
        <v>148646.09999999998</v>
      </c>
      <c r="V259" s="6">
        <f>MIN(H259,I259)*INDEX('2018_commission_structure-Start'!$A$15:$J$18,MATCH($E259,'2018_commission_structure-Start'!$A$15:$A$18,0),MATCH(V$1,'2018_commission_structure-Start'!$A$15:$J$15,0))</f>
        <v>72491.099999999991</v>
      </c>
      <c r="W259" s="2">
        <f>IF($H259&gt;I259,MIN($H259-I259,J259-I259)*INDEX('2018_commission_structure-Start'!$A$15:$J$18,MATCH($E259,'2018_commission_structure-Start'!$A$15:$A$18,0),MATCH(W$1,'2018_commission_structure-Start'!$A$15:$J$15,0)),0)</f>
        <v>0</v>
      </c>
      <c r="X259" s="2">
        <f>IF($H259&gt;J259,MIN($H259-J259,K259-J259)*INDEX('2018_commission_structure-Start'!$A$15:$J$18,MATCH($E259,'2018_commission_structure-Start'!$A$15:$A$18,0),MATCH(X$1,'2018_commission_structure-Start'!$A$15:$J$15,0)),0)</f>
        <v>0</v>
      </c>
      <c r="Y259" s="2">
        <f>IF($H259&gt;K259,MIN($H259-K259,L259-K259)*INDEX('2018_commission_structure-Start'!$A$15:$J$18,MATCH($E259,'2018_commission_structure-Start'!$A$15:$A$18,0),MATCH(Y$1,'2018_commission_structure-Start'!$A$15:$J$15,0)),0)</f>
        <v>0</v>
      </c>
      <c r="Z259" s="2">
        <f>IF(H259&gt;L259,(H259-L259)*INDEX('2018_commission_structure-Start'!$A$21:$I$24,MATCH($E259,'2018_commission_structure-Start'!$A$21:$A$24,0),MATCH(Z$1,'2018_commission_structure-Start'!$A$21:$I$21,0)),0)</f>
        <v>0</v>
      </c>
      <c r="AA259" s="6">
        <f t="shared" ref="AA259:AA322" si="48">SUM(V259:Z259)</f>
        <v>72491.099999999991</v>
      </c>
      <c r="AB259" s="6">
        <f t="shared" ref="AB259:AB322" si="49">AA259+F259</f>
        <v>148646.09999999998</v>
      </c>
    </row>
    <row r="260" spans="1:28" x14ac:dyDescent="0.3">
      <c r="A260" t="str">
        <f t="shared" si="40"/>
        <v>Ave Abbatini</v>
      </c>
      <c r="B260">
        <v>8373529241</v>
      </c>
      <c r="C260" t="s">
        <v>516</v>
      </c>
      <c r="D260" t="s">
        <v>517</v>
      </c>
      <c r="E260" t="s">
        <v>7</v>
      </c>
      <c r="F260">
        <v>55438</v>
      </c>
      <c r="G260">
        <f>COUNTIF(deals_closed!D:D,B260)</f>
        <v>24</v>
      </c>
      <c r="H260" s="2">
        <f>SUMIF(deals_closed!D:D,B260,deals_closed!C:C)</f>
        <v>792386</v>
      </c>
      <c r="I260" s="2">
        <f>VLOOKUP(E260,'2018_commission_structure-Start'!$A$22:$I$24,9,FALSE)</f>
        <v>500000</v>
      </c>
      <c r="J260" s="2">
        <f t="shared" si="41"/>
        <v>625000</v>
      </c>
      <c r="K260" s="2">
        <f t="shared" si="42"/>
        <v>750000</v>
      </c>
      <c r="L260" s="2">
        <f t="shared" si="43"/>
        <v>1000000</v>
      </c>
      <c r="M260" s="12">
        <f t="shared" si="44"/>
        <v>1.5847720000000001</v>
      </c>
      <c r="N260" t="str">
        <f t="shared" si="45"/>
        <v>150-200%</v>
      </c>
      <c r="O260" s="6">
        <f>MIN(H260,I260)*INDEX('2018_commission_structure-Start'!$A$21:$I$24,MATCH($E260,'2018_commission_structure-Start'!$A$21:$A$24,0),MATCH(O$1,'2018_commission_structure-Start'!$A$21:$I$21,0))</f>
        <v>50000</v>
      </c>
      <c r="P260" s="2">
        <f>IF(H260&gt;I260,MIN(H260-I260,J260-I260)*INDEX('2018_commission_structure-Start'!$A$21:$I$24,MATCH($E260,'2018_commission_structure-Start'!$A$21:$A$24,0), MATCH(P$1,'2018_commission_structure-Start'!$A$21:$I$21,0)),0)</f>
        <v>18750</v>
      </c>
      <c r="Q260" s="2">
        <f>IF($H260&gt;J260,MIN($H260-J260,K260-J260)*INDEX('2018_commission_structure-Start'!$A$21:$I$24,MATCH($E260,'2018_commission_structure-Start'!$A$21:$A$24,0), MATCH(Q$1,'2018_commission_structure-Start'!$A$21:$I$21,0)),0)</f>
        <v>22500</v>
      </c>
      <c r="R260" s="2">
        <f>IF($H260&gt;K260,MIN($H260-K260,L260-K260)*INDEX('2018_commission_structure-Start'!$A$21:$I$24,MATCH($E260,'2018_commission_structure-Start'!$A$21:$A$24,0), MATCH(R$1,'2018_commission_structure-Start'!$A$21:$I$21,0)),0)</f>
        <v>9324.92</v>
      </c>
      <c r="S260" s="2">
        <f>IF(H260&gt;L260,(H260-L260)*INDEX('2018_commission_structure-Start'!$A$21:$I$24,MATCH($E260,'2018_commission_structure-Start'!$A$21:$A$24,0),MATCH(S$1,'2018_commission_structure-Start'!$A$21:$I$21,0)),0)</f>
        <v>0</v>
      </c>
      <c r="T260" s="6">
        <f t="shared" si="46"/>
        <v>100574.92</v>
      </c>
      <c r="U260" s="6">
        <f t="shared" si="47"/>
        <v>156012.91999999998</v>
      </c>
      <c r="V260" s="6">
        <f>MIN(H260,I260)*INDEX('2018_commission_structure-Start'!$A$15:$J$18,MATCH($E260,'2018_commission_structure-Start'!$A$15:$A$18,0),MATCH(V$1,'2018_commission_structure-Start'!$A$15:$J$15,0))</f>
        <v>60000</v>
      </c>
      <c r="W260" s="2">
        <f>IF($H260&gt;I260,MIN($H260-I260,J260-I260)*INDEX('2018_commission_structure-Start'!$A$15:$J$18,MATCH($E260,'2018_commission_structure-Start'!$A$15:$A$18,0),MATCH(W$1,'2018_commission_structure-Start'!$A$15:$J$15,0)),0)</f>
        <v>21250</v>
      </c>
      <c r="X260" s="2">
        <f>IF($H260&gt;J260,MIN($H260-J260,K260-J260)*INDEX('2018_commission_structure-Start'!$A$15:$J$18,MATCH($E260,'2018_commission_structure-Start'!$A$15:$A$18,0),MATCH(X$1,'2018_commission_structure-Start'!$A$15:$J$15,0)),0)</f>
        <v>25000</v>
      </c>
      <c r="Y260" s="2">
        <f>IF($H260&gt;K260,MIN($H260-K260,L260-K260)*INDEX('2018_commission_structure-Start'!$A$15:$J$18,MATCH($E260,'2018_commission_structure-Start'!$A$15:$A$18,0),MATCH(Y$1,'2018_commission_structure-Start'!$A$15:$J$15,0)),0)</f>
        <v>9324.92</v>
      </c>
      <c r="Z260" s="2">
        <f>IF(H260&gt;L260,(H260-L260)*INDEX('2018_commission_structure-Start'!$A$21:$I$24,MATCH($E260,'2018_commission_structure-Start'!$A$21:$A$24,0),MATCH(Z$1,'2018_commission_structure-Start'!$A$21:$I$21,0)),0)</f>
        <v>0</v>
      </c>
      <c r="AA260" s="6">
        <f t="shared" si="48"/>
        <v>115574.92</v>
      </c>
      <c r="AB260" s="6">
        <f t="shared" si="49"/>
        <v>171012.91999999998</v>
      </c>
    </row>
    <row r="261" spans="1:28" x14ac:dyDescent="0.3">
      <c r="A261" t="str">
        <f t="shared" si="40"/>
        <v>Terri Novic</v>
      </c>
      <c r="B261">
        <v>7492341709</v>
      </c>
      <c r="C261" t="s">
        <v>518</v>
      </c>
      <c r="D261" t="s">
        <v>519</v>
      </c>
      <c r="E261" t="s">
        <v>7</v>
      </c>
      <c r="F261">
        <v>35089</v>
      </c>
      <c r="G261">
        <f>COUNTIF(deals_closed!D:D,B261)</f>
        <v>14</v>
      </c>
      <c r="H261" s="2">
        <f>SUMIF(deals_closed!D:D,B261,deals_closed!C:C)</f>
        <v>428435</v>
      </c>
      <c r="I261" s="2">
        <f>VLOOKUP(E261,'2018_commission_structure-Start'!$A$22:$I$24,9,FALSE)</f>
        <v>500000</v>
      </c>
      <c r="J261" s="2">
        <f t="shared" si="41"/>
        <v>625000</v>
      </c>
      <c r="K261" s="2">
        <f t="shared" si="42"/>
        <v>750000</v>
      </c>
      <c r="L261" s="2">
        <f t="shared" si="43"/>
        <v>1000000</v>
      </c>
      <c r="M261" s="12">
        <f t="shared" si="44"/>
        <v>0.85687000000000002</v>
      </c>
      <c r="N261" t="str">
        <f t="shared" si="45"/>
        <v>0-100%</v>
      </c>
      <c r="O261" s="6">
        <f>MIN(H261,I261)*INDEX('2018_commission_structure-Start'!$A$21:$I$24,MATCH($E261,'2018_commission_structure-Start'!$A$21:$A$24,0),MATCH(O$1,'2018_commission_structure-Start'!$A$21:$I$21,0))</f>
        <v>42843.5</v>
      </c>
      <c r="P261" s="2">
        <f>IF(H261&gt;I261,MIN(H261-I261,J261-I261)*INDEX('2018_commission_structure-Start'!$A$21:$I$24,MATCH($E261,'2018_commission_structure-Start'!$A$21:$A$24,0), MATCH(P$1,'2018_commission_structure-Start'!$A$21:$I$21,0)),0)</f>
        <v>0</v>
      </c>
      <c r="Q261" s="2">
        <f>IF($H261&gt;J261,MIN($H261-J261,K261-J261)*INDEX('2018_commission_structure-Start'!$A$21:$I$24,MATCH($E261,'2018_commission_structure-Start'!$A$21:$A$24,0), MATCH(Q$1,'2018_commission_structure-Start'!$A$21:$I$21,0)),0)</f>
        <v>0</v>
      </c>
      <c r="R261" s="2">
        <f>IF($H261&gt;K261,MIN($H261-K261,L261-K261)*INDEX('2018_commission_structure-Start'!$A$21:$I$24,MATCH($E261,'2018_commission_structure-Start'!$A$21:$A$24,0), MATCH(R$1,'2018_commission_structure-Start'!$A$21:$I$21,0)),0)</f>
        <v>0</v>
      </c>
      <c r="S261" s="2">
        <f>IF(H261&gt;L261,(H261-L261)*INDEX('2018_commission_structure-Start'!$A$21:$I$24,MATCH($E261,'2018_commission_structure-Start'!$A$21:$A$24,0),MATCH(S$1,'2018_commission_structure-Start'!$A$21:$I$21,0)),0)</f>
        <v>0</v>
      </c>
      <c r="T261" s="6">
        <f t="shared" si="46"/>
        <v>42843.5</v>
      </c>
      <c r="U261" s="6">
        <f t="shared" si="47"/>
        <v>77932.5</v>
      </c>
      <c r="V261" s="6">
        <f>MIN(H261,I261)*INDEX('2018_commission_structure-Start'!$A$15:$J$18,MATCH($E261,'2018_commission_structure-Start'!$A$15:$A$18,0),MATCH(V$1,'2018_commission_structure-Start'!$A$15:$J$15,0))</f>
        <v>51412.2</v>
      </c>
      <c r="W261" s="2">
        <f>IF($H261&gt;I261,MIN($H261-I261,J261-I261)*INDEX('2018_commission_structure-Start'!$A$15:$J$18,MATCH($E261,'2018_commission_structure-Start'!$A$15:$A$18,0),MATCH(W$1,'2018_commission_structure-Start'!$A$15:$J$15,0)),0)</f>
        <v>0</v>
      </c>
      <c r="X261" s="2">
        <f>IF($H261&gt;J261,MIN($H261-J261,K261-J261)*INDEX('2018_commission_structure-Start'!$A$15:$J$18,MATCH($E261,'2018_commission_structure-Start'!$A$15:$A$18,0),MATCH(X$1,'2018_commission_structure-Start'!$A$15:$J$15,0)),0)</f>
        <v>0</v>
      </c>
      <c r="Y261" s="2">
        <f>IF($H261&gt;K261,MIN($H261-K261,L261-K261)*INDEX('2018_commission_structure-Start'!$A$15:$J$18,MATCH($E261,'2018_commission_structure-Start'!$A$15:$A$18,0),MATCH(Y$1,'2018_commission_structure-Start'!$A$15:$J$15,0)),0)</f>
        <v>0</v>
      </c>
      <c r="Z261" s="2">
        <f>IF(H261&gt;L261,(H261-L261)*INDEX('2018_commission_structure-Start'!$A$21:$I$24,MATCH($E261,'2018_commission_structure-Start'!$A$21:$A$24,0),MATCH(Z$1,'2018_commission_structure-Start'!$A$21:$I$21,0)),0)</f>
        <v>0</v>
      </c>
      <c r="AA261" s="6">
        <f t="shared" si="48"/>
        <v>51412.2</v>
      </c>
      <c r="AB261" s="6">
        <f t="shared" si="49"/>
        <v>86501.2</v>
      </c>
    </row>
    <row r="262" spans="1:28" x14ac:dyDescent="0.3">
      <c r="A262" t="str">
        <f t="shared" si="40"/>
        <v>Ranice Gaytor</v>
      </c>
      <c r="B262">
        <v>7630993544</v>
      </c>
      <c r="C262" t="s">
        <v>371</v>
      </c>
      <c r="D262" t="s">
        <v>520</v>
      </c>
      <c r="E262" t="s">
        <v>29</v>
      </c>
      <c r="F262">
        <v>51631</v>
      </c>
      <c r="G262">
        <f>COUNTIF(deals_closed!D:D,B262)</f>
        <v>13</v>
      </c>
      <c r="H262" s="2">
        <f>SUMIF(deals_closed!D:D,B262,deals_closed!C:C)</f>
        <v>475552</v>
      </c>
      <c r="I262" s="2">
        <f>VLOOKUP(E262,'2018_commission_structure-Start'!$A$22:$I$24,9,FALSE)</f>
        <v>600000</v>
      </c>
      <c r="J262" s="2">
        <f t="shared" si="41"/>
        <v>750000</v>
      </c>
      <c r="K262" s="2">
        <f t="shared" si="42"/>
        <v>900000</v>
      </c>
      <c r="L262" s="2">
        <f t="shared" si="43"/>
        <v>1200000</v>
      </c>
      <c r="M262" s="12">
        <f t="shared" si="44"/>
        <v>0.79258666666666666</v>
      </c>
      <c r="N262" t="str">
        <f t="shared" si="45"/>
        <v>0-100%</v>
      </c>
      <c r="O262" s="6">
        <f>MIN(H262,I262)*INDEX('2018_commission_structure-Start'!$A$21:$I$24,MATCH($E262,'2018_commission_structure-Start'!$A$21:$A$24,0),MATCH(O$1,'2018_commission_structure-Start'!$A$21:$I$21,0))</f>
        <v>61821.760000000002</v>
      </c>
      <c r="P262" s="2">
        <f>IF(H262&gt;I262,MIN(H262-I262,J262-I262)*INDEX('2018_commission_structure-Start'!$A$21:$I$24,MATCH($E262,'2018_commission_structure-Start'!$A$21:$A$24,0), MATCH(P$1,'2018_commission_structure-Start'!$A$21:$I$21,0)),0)</f>
        <v>0</v>
      </c>
      <c r="Q262" s="2">
        <f>IF($H262&gt;J262,MIN($H262-J262,K262-J262)*INDEX('2018_commission_structure-Start'!$A$21:$I$24,MATCH($E262,'2018_commission_structure-Start'!$A$21:$A$24,0), MATCH(Q$1,'2018_commission_structure-Start'!$A$21:$I$21,0)),0)</f>
        <v>0</v>
      </c>
      <c r="R262" s="2">
        <f>IF($H262&gt;K262,MIN($H262-K262,L262-K262)*INDEX('2018_commission_structure-Start'!$A$21:$I$24,MATCH($E262,'2018_commission_structure-Start'!$A$21:$A$24,0), MATCH(R$1,'2018_commission_structure-Start'!$A$21:$I$21,0)),0)</f>
        <v>0</v>
      </c>
      <c r="S262" s="2">
        <f>IF(H262&gt;L262,(H262-L262)*INDEX('2018_commission_structure-Start'!$A$21:$I$24,MATCH($E262,'2018_commission_structure-Start'!$A$21:$A$24,0),MATCH(S$1,'2018_commission_structure-Start'!$A$21:$I$21,0)),0)</f>
        <v>0</v>
      </c>
      <c r="T262" s="6">
        <f t="shared" si="46"/>
        <v>61821.760000000002</v>
      </c>
      <c r="U262" s="6">
        <f t="shared" si="47"/>
        <v>113452.76000000001</v>
      </c>
      <c r="V262" s="6">
        <f>MIN(H262,I262)*INDEX('2018_commission_structure-Start'!$A$15:$J$18,MATCH($E262,'2018_commission_structure-Start'!$A$15:$A$18,0),MATCH(V$1,'2018_commission_structure-Start'!$A$15:$J$15,0))</f>
        <v>71332.800000000003</v>
      </c>
      <c r="W262" s="2">
        <f>IF($H262&gt;I262,MIN($H262-I262,J262-I262)*INDEX('2018_commission_structure-Start'!$A$15:$J$18,MATCH($E262,'2018_commission_structure-Start'!$A$15:$A$18,0),MATCH(W$1,'2018_commission_structure-Start'!$A$15:$J$15,0)),0)</f>
        <v>0</v>
      </c>
      <c r="X262" s="2">
        <f>IF($H262&gt;J262,MIN($H262-J262,K262-J262)*INDEX('2018_commission_structure-Start'!$A$15:$J$18,MATCH($E262,'2018_commission_structure-Start'!$A$15:$A$18,0),MATCH(X$1,'2018_commission_structure-Start'!$A$15:$J$15,0)),0)</f>
        <v>0</v>
      </c>
      <c r="Y262" s="2">
        <f>IF($H262&gt;K262,MIN($H262-K262,L262-K262)*INDEX('2018_commission_structure-Start'!$A$15:$J$18,MATCH($E262,'2018_commission_structure-Start'!$A$15:$A$18,0),MATCH(Y$1,'2018_commission_structure-Start'!$A$15:$J$15,0)),0)</f>
        <v>0</v>
      </c>
      <c r="Z262" s="2">
        <f>IF(H262&gt;L262,(H262-L262)*INDEX('2018_commission_structure-Start'!$A$21:$I$24,MATCH($E262,'2018_commission_structure-Start'!$A$21:$A$24,0),MATCH(Z$1,'2018_commission_structure-Start'!$A$21:$I$21,0)),0)</f>
        <v>0</v>
      </c>
      <c r="AA262" s="6">
        <f t="shared" si="48"/>
        <v>71332.800000000003</v>
      </c>
      <c r="AB262" s="6">
        <f t="shared" si="49"/>
        <v>122963.8</v>
      </c>
    </row>
    <row r="263" spans="1:28" x14ac:dyDescent="0.3">
      <c r="A263" t="str">
        <f t="shared" si="40"/>
        <v>Ardine Carloni</v>
      </c>
      <c r="B263">
        <v>2053848936</v>
      </c>
      <c r="C263" t="s">
        <v>521</v>
      </c>
      <c r="D263" t="s">
        <v>522</v>
      </c>
      <c r="E263" t="s">
        <v>29</v>
      </c>
      <c r="F263">
        <v>60956</v>
      </c>
      <c r="G263">
        <f>COUNTIF(deals_closed!D:D,B263)</f>
        <v>23</v>
      </c>
      <c r="H263" s="2">
        <f>SUMIF(deals_closed!D:D,B263,deals_closed!C:C)</f>
        <v>826675</v>
      </c>
      <c r="I263" s="2">
        <f>VLOOKUP(E263,'2018_commission_structure-Start'!$A$22:$I$24,9,FALSE)</f>
        <v>600000</v>
      </c>
      <c r="J263" s="2">
        <f t="shared" si="41"/>
        <v>750000</v>
      </c>
      <c r="K263" s="2">
        <f t="shared" si="42"/>
        <v>900000</v>
      </c>
      <c r="L263" s="2">
        <f t="shared" si="43"/>
        <v>1200000</v>
      </c>
      <c r="M263" s="12">
        <f t="shared" si="44"/>
        <v>1.3777916666666667</v>
      </c>
      <c r="N263" t="str">
        <f t="shared" si="45"/>
        <v>125-150%</v>
      </c>
      <c r="O263" s="6">
        <f>MIN(H263,I263)*INDEX('2018_commission_structure-Start'!$A$21:$I$24,MATCH($E263,'2018_commission_structure-Start'!$A$21:$A$24,0),MATCH(O$1,'2018_commission_structure-Start'!$A$21:$I$21,0))</f>
        <v>78000</v>
      </c>
      <c r="P263" s="2">
        <f>IF(H263&gt;I263,MIN(H263-I263,J263-I263)*INDEX('2018_commission_structure-Start'!$A$21:$I$24,MATCH($E263,'2018_commission_structure-Start'!$A$21:$A$24,0), MATCH(P$1,'2018_commission_structure-Start'!$A$21:$I$21,0)),0)</f>
        <v>25500.000000000004</v>
      </c>
      <c r="Q263" s="2">
        <f>IF($H263&gt;J263,MIN($H263-J263,K263-J263)*INDEX('2018_commission_structure-Start'!$A$21:$I$24,MATCH($E263,'2018_commission_structure-Start'!$A$21:$A$24,0), MATCH(Q$1,'2018_commission_structure-Start'!$A$21:$I$21,0)),0)</f>
        <v>16101.75</v>
      </c>
      <c r="R263" s="2">
        <f>IF($H263&gt;K263,MIN($H263-K263,L263-K263)*INDEX('2018_commission_structure-Start'!$A$21:$I$24,MATCH($E263,'2018_commission_structure-Start'!$A$21:$A$24,0), MATCH(R$1,'2018_commission_structure-Start'!$A$21:$I$21,0)),0)</f>
        <v>0</v>
      </c>
      <c r="S263" s="2">
        <f>IF(H263&gt;L263,(H263-L263)*INDEX('2018_commission_structure-Start'!$A$21:$I$24,MATCH($E263,'2018_commission_structure-Start'!$A$21:$A$24,0),MATCH(S$1,'2018_commission_structure-Start'!$A$21:$I$21,0)),0)</f>
        <v>0</v>
      </c>
      <c r="T263" s="6">
        <f t="shared" si="46"/>
        <v>119601.75</v>
      </c>
      <c r="U263" s="6">
        <f t="shared" si="47"/>
        <v>180557.75</v>
      </c>
      <c r="V263" s="6">
        <f>MIN(H263,I263)*INDEX('2018_commission_structure-Start'!$A$15:$J$18,MATCH($E263,'2018_commission_structure-Start'!$A$15:$A$18,0),MATCH(V$1,'2018_commission_structure-Start'!$A$15:$J$15,0))</f>
        <v>90000</v>
      </c>
      <c r="W263" s="2">
        <f>IF($H263&gt;I263,MIN($H263-I263,J263-I263)*INDEX('2018_commission_structure-Start'!$A$15:$J$18,MATCH($E263,'2018_commission_structure-Start'!$A$15:$A$18,0),MATCH(W$1,'2018_commission_structure-Start'!$A$15:$J$15,0)),0)</f>
        <v>27000</v>
      </c>
      <c r="X263" s="2">
        <f>IF($H263&gt;J263,MIN($H263-J263,K263-J263)*INDEX('2018_commission_structure-Start'!$A$15:$J$18,MATCH($E263,'2018_commission_structure-Start'!$A$15:$A$18,0),MATCH(X$1,'2018_commission_structure-Start'!$A$15:$J$15,0)),0)</f>
        <v>19168.75</v>
      </c>
      <c r="Y263" s="2">
        <f>IF($H263&gt;K263,MIN($H263-K263,L263-K263)*INDEX('2018_commission_structure-Start'!$A$15:$J$18,MATCH($E263,'2018_commission_structure-Start'!$A$15:$A$18,0),MATCH(Y$1,'2018_commission_structure-Start'!$A$15:$J$15,0)),0)</f>
        <v>0</v>
      </c>
      <c r="Z263" s="2">
        <f>IF(H263&gt;L263,(H263-L263)*INDEX('2018_commission_structure-Start'!$A$21:$I$24,MATCH($E263,'2018_commission_structure-Start'!$A$21:$A$24,0),MATCH(Z$1,'2018_commission_structure-Start'!$A$21:$I$21,0)),0)</f>
        <v>0</v>
      </c>
      <c r="AA263" s="6">
        <f t="shared" si="48"/>
        <v>136168.75</v>
      </c>
      <c r="AB263" s="6">
        <f t="shared" si="49"/>
        <v>197124.75</v>
      </c>
    </row>
    <row r="264" spans="1:28" x14ac:dyDescent="0.3">
      <c r="A264" t="str">
        <f t="shared" si="40"/>
        <v>Kean Keelinge</v>
      </c>
      <c r="B264">
        <v>1042822263</v>
      </c>
      <c r="C264" t="s">
        <v>523</v>
      </c>
      <c r="D264" t="s">
        <v>524</v>
      </c>
      <c r="E264" t="s">
        <v>10</v>
      </c>
      <c r="F264">
        <v>124023</v>
      </c>
      <c r="G264">
        <f>COUNTIF(deals_closed!D:D,B264)</f>
        <v>16</v>
      </c>
      <c r="H264" s="2">
        <f>SUMIF(deals_closed!D:D,B264,deals_closed!C:C)</f>
        <v>619467</v>
      </c>
      <c r="I264" s="2">
        <f>VLOOKUP(E264,'2018_commission_structure-Start'!$A$22:$I$24,9,FALSE)</f>
        <v>750000</v>
      </c>
      <c r="J264" s="2">
        <f t="shared" si="41"/>
        <v>937500</v>
      </c>
      <c r="K264" s="2">
        <f t="shared" si="42"/>
        <v>1125000</v>
      </c>
      <c r="L264" s="2">
        <f t="shared" si="43"/>
        <v>1500000</v>
      </c>
      <c r="M264" s="12">
        <f t="shared" si="44"/>
        <v>0.82595600000000002</v>
      </c>
      <c r="N264" t="str">
        <f t="shared" si="45"/>
        <v>0-100%</v>
      </c>
      <c r="O264" s="6">
        <f>MIN(H264,I264)*INDEX('2018_commission_structure-Start'!$A$21:$I$24,MATCH($E264,'2018_commission_structure-Start'!$A$21:$A$24,0),MATCH(O$1,'2018_commission_structure-Start'!$A$21:$I$21,0))</f>
        <v>92920.05</v>
      </c>
      <c r="P264" s="2">
        <f>IF(H264&gt;I264,MIN(H264-I264,J264-I264)*INDEX('2018_commission_structure-Start'!$A$21:$I$24,MATCH($E264,'2018_commission_structure-Start'!$A$21:$A$24,0), MATCH(P$1,'2018_commission_structure-Start'!$A$21:$I$21,0)),0)</f>
        <v>0</v>
      </c>
      <c r="Q264" s="2">
        <f>IF($H264&gt;J264,MIN($H264-J264,K264-J264)*INDEX('2018_commission_structure-Start'!$A$21:$I$24,MATCH($E264,'2018_commission_structure-Start'!$A$21:$A$24,0), MATCH(Q$1,'2018_commission_structure-Start'!$A$21:$I$21,0)),0)</f>
        <v>0</v>
      </c>
      <c r="R264" s="2">
        <f>IF($H264&gt;K264,MIN($H264-K264,L264-K264)*INDEX('2018_commission_structure-Start'!$A$21:$I$24,MATCH($E264,'2018_commission_structure-Start'!$A$21:$A$24,0), MATCH(R$1,'2018_commission_structure-Start'!$A$21:$I$21,0)),0)</f>
        <v>0</v>
      </c>
      <c r="S264" s="2">
        <f>IF(H264&gt;L264,(H264-L264)*INDEX('2018_commission_structure-Start'!$A$21:$I$24,MATCH($E264,'2018_commission_structure-Start'!$A$21:$A$24,0),MATCH(S$1,'2018_commission_structure-Start'!$A$21:$I$21,0)),0)</f>
        <v>0</v>
      </c>
      <c r="T264" s="6">
        <f t="shared" si="46"/>
        <v>92920.05</v>
      </c>
      <c r="U264" s="6">
        <f t="shared" si="47"/>
        <v>216943.05</v>
      </c>
      <c r="V264" s="6">
        <f>MIN(H264,I264)*INDEX('2018_commission_structure-Start'!$A$15:$J$18,MATCH($E264,'2018_commission_structure-Start'!$A$15:$A$18,0),MATCH(V$1,'2018_commission_structure-Start'!$A$15:$J$15,0))</f>
        <v>92920.05</v>
      </c>
      <c r="W264" s="2">
        <f>IF($H264&gt;I264,MIN($H264-I264,J264-I264)*INDEX('2018_commission_structure-Start'!$A$15:$J$18,MATCH($E264,'2018_commission_structure-Start'!$A$15:$A$18,0),MATCH(W$1,'2018_commission_structure-Start'!$A$15:$J$15,0)),0)</f>
        <v>0</v>
      </c>
      <c r="X264" s="2">
        <f>IF($H264&gt;J264,MIN($H264-J264,K264-J264)*INDEX('2018_commission_structure-Start'!$A$15:$J$18,MATCH($E264,'2018_commission_structure-Start'!$A$15:$A$18,0),MATCH(X$1,'2018_commission_structure-Start'!$A$15:$J$15,0)),0)</f>
        <v>0</v>
      </c>
      <c r="Y264" s="2">
        <f>IF($H264&gt;K264,MIN($H264-K264,L264-K264)*INDEX('2018_commission_structure-Start'!$A$15:$J$18,MATCH($E264,'2018_commission_structure-Start'!$A$15:$A$18,0),MATCH(Y$1,'2018_commission_structure-Start'!$A$15:$J$15,0)),0)</f>
        <v>0</v>
      </c>
      <c r="Z264" s="2">
        <f>IF(H264&gt;L264,(H264-L264)*INDEX('2018_commission_structure-Start'!$A$21:$I$24,MATCH($E264,'2018_commission_structure-Start'!$A$21:$A$24,0),MATCH(Z$1,'2018_commission_structure-Start'!$A$21:$I$21,0)),0)</f>
        <v>0</v>
      </c>
      <c r="AA264" s="6">
        <f t="shared" si="48"/>
        <v>92920.05</v>
      </c>
      <c r="AB264" s="6">
        <f t="shared" si="49"/>
        <v>216943.05</v>
      </c>
    </row>
    <row r="265" spans="1:28" x14ac:dyDescent="0.3">
      <c r="A265" t="str">
        <f t="shared" si="40"/>
        <v>Laird Margiotta</v>
      </c>
      <c r="B265">
        <v>5907724676</v>
      </c>
      <c r="C265" t="s">
        <v>525</v>
      </c>
      <c r="D265" t="s">
        <v>526</v>
      </c>
      <c r="E265" t="s">
        <v>29</v>
      </c>
      <c r="F265">
        <v>75197</v>
      </c>
      <c r="G265">
        <f>COUNTIF(deals_closed!D:D,B265)</f>
        <v>19</v>
      </c>
      <c r="H265" s="2">
        <f>SUMIF(deals_closed!D:D,B265,deals_closed!C:C)</f>
        <v>673446</v>
      </c>
      <c r="I265" s="2">
        <f>VLOOKUP(E265,'2018_commission_structure-Start'!$A$22:$I$24,9,FALSE)</f>
        <v>600000</v>
      </c>
      <c r="J265" s="2">
        <f t="shared" si="41"/>
        <v>750000</v>
      </c>
      <c r="K265" s="2">
        <f t="shared" si="42"/>
        <v>900000</v>
      </c>
      <c r="L265" s="2">
        <f t="shared" si="43"/>
        <v>1200000</v>
      </c>
      <c r="M265" s="12">
        <f t="shared" si="44"/>
        <v>1.1224099999999999</v>
      </c>
      <c r="N265" t="str">
        <f t="shared" si="45"/>
        <v>100-125%</v>
      </c>
      <c r="O265" s="6">
        <f>MIN(H265,I265)*INDEX('2018_commission_structure-Start'!$A$21:$I$24,MATCH($E265,'2018_commission_structure-Start'!$A$21:$A$24,0),MATCH(O$1,'2018_commission_structure-Start'!$A$21:$I$21,0))</f>
        <v>78000</v>
      </c>
      <c r="P265" s="2">
        <f>IF(H265&gt;I265,MIN(H265-I265,J265-I265)*INDEX('2018_commission_structure-Start'!$A$21:$I$24,MATCH($E265,'2018_commission_structure-Start'!$A$21:$A$24,0), MATCH(P$1,'2018_commission_structure-Start'!$A$21:$I$21,0)),0)</f>
        <v>12485.820000000002</v>
      </c>
      <c r="Q265" s="2">
        <f>IF($H265&gt;J265,MIN($H265-J265,K265-J265)*INDEX('2018_commission_structure-Start'!$A$21:$I$24,MATCH($E265,'2018_commission_structure-Start'!$A$21:$A$24,0), MATCH(Q$1,'2018_commission_structure-Start'!$A$21:$I$21,0)),0)</f>
        <v>0</v>
      </c>
      <c r="R265" s="2">
        <f>IF($H265&gt;K265,MIN($H265-K265,L265-K265)*INDEX('2018_commission_structure-Start'!$A$21:$I$24,MATCH($E265,'2018_commission_structure-Start'!$A$21:$A$24,0), MATCH(R$1,'2018_commission_structure-Start'!$A$21:$I$21,0)),0)</f>
        <v>0</v>
      </c>
      <c r="S265" s="2">
        <f>IF(H265&gt;L265,(H265-L265)*INDEX('2018_commission_structure-Start'!$A$21:$I$24,MATCH($E265,'2018_commission_structure-Start'!$A$21:$A$24,0),MATCH(S$1,'2018_commission_structure-Start'!$A$21:$I$21,0)),0)</f>
        <v>0</v>
      </c>
      <c r="T265" s="6">
        <f t="shared" si="46"/>
        <v>90485.82</v>
      </c>
      <c r="U265" s="6">
        <f t="shared" si="47"/>
        <v>165682.82</v>
      </c>
      <c r="V265" s="6">
        <f>MIN(H265,I265)*INDEX('2018_commission_structure-Start'!$A$15:$J$18,MATCH($E265,'2018_commission_structure-Start'!$A$15:$A$18,0),MATCH(V$1,'2018_commission_structure-Start'!$A$15:$J$15,0))</f>
        <v>90000</v>
      </c>
      <c r="W265" s="2">
        <f>IF($H265&gt;I265,MIN($H265-I265,J265-I265)*INDEX('2018_commission_structure-Start'!$A$15:$J$18,MATCH($E265,'2018_commission_structure-Start'!$A$15:$A$18,0),MATCH(W$1,'2018_commission_structure-Start'!$A$15:$J$15,0)),0)</f>
        <v>13220.279999999999</v>
      </c>
      <c r="X265" s="2">
        <f>IF($H265&gt;J265,MIN($H265-J265,K265-J265)*INDEX('2018_commission_structure-Start'!$A$15:$J$18,MATCH($E265,'2018_commission_structure-Start'!$A$15:$A$18,0),MATCH(X$1,'2018_commission_structure-Start'!$A$15:$J$15,0)),0)</f>
        <v>0</v>
      </c>
      <c r="Y265" s="2">
        <f>IF($H265&gt;K265,MIN($H265-K265,L265-K265)*INDEX('2018_commission_structure-Start'!$A$15:$J$18,MATCH($E265,'2018_commission_structure-Start'!$A$15:$A$18,0),MATCH(Y$1,'2018_commission_structure-Start'!$A$15:$J$15,0)),0)</f>
        <v>0</v>
      </c>
      <c r="Z265" s="2">
        <f>IF(H265&gt;L265,(H265-L265)*INDEX('2018_commission_structure-Start'!$A$21:$I$24,MATCH($E265,'2018_commission_structure-Start'!$A$21:$A$24,0),MATCH(Z$1,'2018_commission_structure-Start'!$A$21:$I$21,0)),0)</f>
        <v>0</v>
      </c>
      <c r="AA265" s="6">
        <f t="shared" si="48"/>
        <v>103220.28</v>
      </c>
      <c r="AB265" s="6">
        <f t="shared" si="49"/>
        <v>178417.28</v>
      </c>
    </row>
    <row r="266" spans="1:28" x14ac:dyDescent="0.3">
      <c r="A266" t="str">
        <f t="shared" si="40"/>
        <v>Jayson Rugg</v>
      </c>
      <c r="B266">
        <v>6462250968</v>
      </c>
      <c r="C266" t="s">
        <v>527</v>
      </c>
      <c r="D266" t="s">
        <v>528</v>
      </c>
      <c r="E266" t="s">
        <v>29</v>
      </c>
      <c r="F266">
        <v>73996</v>
      </c>
      <c r="G266">
        <f>COUNTIF(deals_closed!D:D,B266)</f>
        <v>17</v>
      </c>
      <c r="H266" s="2">
        <f>SUMIF(deals_closed!D:D,B266,deals_closed!C:C)</f>
        <v>573111</v>
      </c>
      <c r="I266" s="2">
        <f>VLOOKUP(E266,'2018_commission_structure-Start'!$A$22:$I$24,9,FALSE)</f>
        <v>600000</v>
      </c>
      <c r="J266" s="2">
        <f t="shared" si="41"/>
        <v>750000</v>
      </c>
      <c r="K266" s="2">
        <f t="shared" si="42"/>
        <v>900000</v>
      </c>
      <c r="L266" s="2">
        <f t="shared" si="43"/>
        <v>1200000</v>
      </c>
      <c r="M266" s="12">
        <f t="shared" si="44"/>
        <v>0.95518499999999995</v>
      </c>
      <c r="N266" t="str">
        <f t="shared" si="45"/>
        <v>0-100%</v>
      </c>
      <c r="O266" s="6">
        <f>MIN(H266,I266)*INDEX('2018_commission_structure-Start'!$A$21:$I$24,MATCH($E266,'2018_commission_structure-Start'!$A$21:$A$24,0),MATCH(O$1,'2018_commission_structure-Start'!$A$21:$I$21,0))</f>
        <v>74504.430000000008</v>
      </c>
      <c r="P266" s="2">
        <f>IF(H266&gt;I266,MIN(H266-I266,J266-I266)*INDEX('2018_commission_structure-Start'!$A$21:$I$24,MATCH($E266,'2018_commission_structure-Start'!$A$21:$A$24,0), MATCH(P$1,'2018_commission_structure-Start'!$A$21:$I$21,0)),0)</f>
        <v>0</v>
      </c>
      <c r="Q266" s="2">
        <f>IF($H266&gt;J266,MIN($H266-J266,K266-J266)*INDEX('2018_commission_structure-Start'!$A$21:$I$24,MATCH($E266,'2018_commission_structure-Start'!$A$21:$A$24,0), MATCH(Q$1,'2018_commission_structure-Start'!$A$21:$I$21,0)),0)</f>
        <v>0</v>
      </c>
      <c r="R266" s="2">
        <f>IF($H266&gt;K266,MIN($H266-K266,L266-K266)*INDEX('2018_commission_structure-Start'!$A$21:$I$24,MATCH($E266,'2018_commission_structure-Start'!$A$21:$A$24,0), MATCH(R$1,'2018_commission_structure-Start'!$A$21:$I$21,0)),0)</f>
        <v>0</v>
      </c>
      <c r="S266" s="2">
        <f>IF(H266&gt;L266,(H266-L266)*INDEX('2018_commission_structure-Start'!$A$21:$I$24,MATCH($E266,'2018_commission_structure-Start'!$A$21:$A$24,0),MATCH(S$1,'2018_commission_structure-Start'!$A$21:$I$21,0)),0)</f>
        <v>0</v>
      </c>
      <c r="T266" s="6">
        <f t="shared" si="46"/>
        <v>74504.430000000008</v>
      </c>
      <c r="U266" s="6">
        <f t="shared" si="47"/>
        <v>148500.43</v>
      </c>
      <c r="V266" s="6">
        <f>MIN(H266,I266)*INDEX('2018_commission_structure-Start'!$A$15:$J$18,MATCH($E266,'2018_commission_structure-Start'!$A$15:$A$18,0),MATCH(V$1,'2018_commission_structure-Start'!$A$15:$J$15,0))</f>
        <v>85966.65</v>
      </c>
      <c r="W266" s="2">
        <f>IF($H266&gt;I266,MIN($H266-I266,J266-I266)*INDEX('2018_commission_structure-Start'!$A$15:$J$18,MATCH($E266,'2018_commission_structure-Start'!$A$15:$A$18,0),MATCH(W$1,'2018_commission_structure-Start'!$A$15:$J$15,0)),0)</f>
        <v>0</v>
      </c>
      <c r="X266" s="2">
        <f>IF($H266&gt;J266,MIN($H266-J266,K266-J266)*INDEX('2018_commission_structure-Start'!$A$15:$J$18,MATCH($E266,'2018_commission_structure-Start'!$A$15:$A$18,0),MATCH(X$1,'2018_commission_structure-Start'!$A$15:$J$15,0)),0)</f>
        <v>0</v>
      </c>
      <c r="Y266" s="2">
        <f>IF($H266&gt;K266,MIN($H266-K266,L266-K266)*INDEX('2018_commission_structure-Start'!$A$15:$J$18,MATCH($E266,'2018_commission_structure-Start'!$A$15:$A$18,0),MATCH(Y$1,'2018_commission_structure-Start'!$A$15:$J$15,0)),0)</f>
        <v>0</v>
      </c>
      <c r="Z266" s="2">
        <f>IF(H266&gt;L266,(H266-L266)*INDEX('2018_commission_structure-Start'!$A$21:$I$24,MATCH($E266,'2018_commission_structure-Start'!$A$21:$A$24,0),MATCH(Z$1,'2018_commission_structure-Start'!$A$21:$I$21,0)),0)</f>
        <v>0</v>
      </c>
      <c r="AA266" s="6">
        <f t="shared" si="48"/>
        <v>85966.65</v>
      </c>
      <c r="AB266" s="6">
        <f t="shared" si="49"/>
        <v>159962.65</v>
      </c>
    </row>
    <row r="267" spans="1:28" x14ac:dyDescent="0.3">
      <c r="A267" t="str">
        <f t="shared" si="40"/>
        <v>Melva Brosoli</v>
      </c>
      <c r="B267">
        <v>819852252</v>
      </c>
      <c r="C267" t="s">
        <v>529</v>
      </c>
      <c r="D267" t="s">
        <v>530</v>
      </c>
      <c r="E267" t="s">
        <v>7</v>
      </c>
      <c r="F267">
        <v>46160</v>
      </c>
      <c r="G267">
        <f>COUNTIF(deals_closed!D:D,B267)</f>
        <v>16</v>
      </c>
      <c r="H267" s="2">
        <f>SUMIF(deals_closed!D:D,B267,deals_closed!C:C)</f>
        <v>634351</v>
      </c>
      <c r="I267" s="2">
        <f>VLOOKUP(E267,'2018_commission_structure-Start'!$A$22:$I$24,9,FALSE)</f>
        <v>500000</v>
      </c>
      <c r="J267" s="2">
        <f t="shared" si="41"/>
        <v>625000</v>
      </c>
      <c r="K267" s="2">
        <f t="shared" si="42"/>
        <v>750000</v>
      </c>
      <c r="L267" s="2">
        <f t="shared" si="43"/>
        <v>1000000</v>
      </c>
      <c r="M267" s="12">
        <f t="shared" si="44"/>
        <v>1.268702</v>
      </c>
      <c r="N267" t="str">
        <f t="shared" si="45"/>
        <v>125-150%</v>
      </c>
      <c r="O267" s="6">
        <f>MIN(H267,I267)*INDEX('2018_commission_structure-Start'!$A$21:$I$24,MATCH($E267,'2018_commission_structure-Start'!$A$21:$A$24,0),MATCH(O$1,'2018_commission_structure-Start'!$A$21:$I$21,0))</f>
        <v>50000</v>
      </c>
      <c r="P267" s="2">
        <f>IF(H267&gt;I267,MIN(H267-I267,J267-I267)*INDEX('2018_commission_structure-Start'!$A$21:$I$24,MATCH($E267,'2018_commission_structure-Start'!$A$21:$A$24,0), MATCH(P$1,'2018_commission_structure-Start'!$A$21:$I$21,0)),0)</f>
        <v>18750</v>
      </c>
      <c r="Q267" s="2">
        <f>IF($H267&gt;J267,MIN($H267-J267,K267-J267)*INDEX('2018_commission_structure-Start'!$A$21:$I$24,MATCH($E267,'2018_commission_structure-Start'!$A$21:$A$24,0), MATCH(Q$1,'2018_commission_structure-Start'!$A$21:$I$21,0)),0)</f>
        <v>1683.1799999999998</v>
      </c>
      <c r="R267" s="2">
        <f>IF($H267&gt;K267,MIN($H267-K267,L267-K267)*INDEX('2018_commission_structure-Start'!$A$21:$I$24,MATCH($E267,'2018_commission_structure-Start'!$A$21:$A$24,0), MATCH(R$1,'2018_commission_structure-Start'!$A$21:$I$21,0)),0)</f>
        <v>0</v>
      </c>
      <c r="S267" s="2">
        <f>IF(H267&gt;L267,(H267-L267)*INDEX('2018_commission_structure-Start'!$A$21:$I$24,MATCH($E267,'2018_commission_structure-Start'!$A$21:$A$24,0),MATCH(S$1,'2018_commission_structure-Start'!$A$21:$I$21,0)),0)</f>
        <v>0</v>
      </c>
      <c r="T267" s="6">
        <f t="shared" si="46"/>
        <v>70433.179999999993</v>
      </c>
      <c r="U267" s="6">
        <f t="shared" si="47"/>
        <v>116593.18</v>
      </c>
      <c r="V267" s="6">
        <f>MIN(H267,I267)*INDEX('2018_commission_structure-Start'!$A$15:$J$18,MATCH($E267,'2018_commission_structure-Start'!$A$15:$A$18,0),MATCH(V$1,'2018_commission_structure-Start'!$A$15:$J$15,0))</f>
        <v>60000</v>
      </c>
      <c r="W267" s="2">
        <f>IF($H267&gt;I267,MIN($H267-I267,J267-I267)*INDEX('2018_commission_structure-Start'!$A$15:$J$18,MATCH($E267,'2018_commission_structure-Start'!$A$15:$A$18,0),MATCH(W$1,'2018_commission_structure-Start'!$A$15:$J$15,0)),0)</f>
        <v>21250</v>
      </c>
      <c r="X267" s="2">
        <f>IF($H267&gt;J267,MIN($H267-J267,K267-J267)*INDEX('2018_commission_structure-Start'!$A$15:$J$18,MATCH($E267,'2018_commission_structure-Start'!$A$15:$A$18,0),MATCH(X$1,'2018_commission_structure-Start'!$A$15:$J$15,0)),0)</f>
        <v>1870.2</v>
      </c>
      <c r="Y267" s="2">
        <f>IF($H267&gt;K267,MIN($H267-K267,L267-K267)*INDEX('2018_commission_structure-Start'!$A$15:$J$18,MATCH($E267,'2018_commission_structure-Start'!$A$15:$A$18,0),MATCH(Y$1,'2018_commission_structure-Start'!$A$15:$J$15,0)),0)</f>
        <v>0</v>
      </c>
      <c r="Z267" s="2">
        <f>IF(H267&gt;L267,(H267-L267)*INDEX('2018_commission_structure-Start'!$A$21:$I$24,MATCH($E267,'2018_commission_structure-Start'!$A$21:$A$24,0),MATCH(Z$1,'2018_commission_structure-Start'!$A$21:$I$21,0)),0)</f>
        <v>0</v>
      </c>
      <c r="AA267" s="6">
        <f t="shared" si="48"/>
        <v>83120.2</v>
      </c>
      <c r="AB267" s="6">
        <f t="shared" si="49"/>
        <v>129280.2</v>
      </c>
    </row>
    <row r="268" spans="1:28" x14ac:dyDescent="0.3">
      <c r="A268" t="str">
        <f t="shared" si="40"/>
        <v>Zack Codlin</v>
      </c>
      <c r="B268">
        <v>8223052873</v>
      </c>
      <c r="C268" t="s">
        <v>531</v>
      </c>
      <c r="D268" t="s">
        <v>532</v>
      </c>
      <c r="E268" t="s">
        <v>29</v>
      </c>
      <c r="F268">
        <v>55779</v>
      </c>
      <c r="G268">
        <f>COUNTIF(deals_closed!D:D,B268)</f>
        <v>21</v>
      </c>
      <c r="H268" s="2">
        <f>SUMIF(deals_closed!D:D,B268,deals_closed!C:C)</f>
        <v>823572</v>
      </c>
      <c r="I268" s="2">
        <f>VLOOKUP(E268,'2018_commission_structure-Start'!$A$22:$I$24,9,FALSE)</f>
        <v>600000</v>
      </c>
      <c r="J268" s="2">
        <f t="shared" si="41"/>
        <v>750000</v>
      </c>
      <c r="K268" s="2">
        <f t="shared" si="42"/>
        <v>900000</v>
      </c>
      <c r="L268" s="2">
        <f t="shared" si="43"/>
        <v>1200000</v>
      </c>
      <c r="M268" s="12">
        <f t="shared" si="44"/>
        <v>1.37262</v>
      </c>
      <c r="N268" t="str">
        <f t="shared" si="45"/>
        <v>125-150%</v>
      </c>
      <c r="O268" s="6">
        <f>MIN(H268,I268)*INDEX('2018_commission_structure-Start'!$A$21:$I$24,MATCH($E268,'2018_commission_structure-Start'!$A$21:$A$24,0),MATCH(O$1,'2018_commission_structure-Start'!$A$21:$I$21,0))</f>
        <v>78000</v>
      </c>
      <c r="P268" s="2">
        <f>IF(H268&gt;I268,MIN(H268-I268,J268-I268)*INDEX('2018_commission_structure-Start'!$A$21:$I$24,MATCH($E268,'2018_commission_structure-Start'!$A$21:$A$24,0), MATCH(P$1,'2018_commission_structure-Start'!$A$21:$I$21,0)),0)</f>
        <v>25500.000000000004</v>
      </c>
      <c r="Q268" s="2">
        <f>IF($H268&gt;J268,MIN($H268-J268,K268-J268)*INDEX('2018_commission_structure-Start'!$A$21:$I$24,MATCH($E268,'2018_commission_structure-Start'!$A$21:$A$24,0), MATCH(Q$1,'2018_commission_structure-Start'!$A$21:$I$21,0)),0)</f>
        <v>15450.119999999999</v>
      </c>
      <c r="R268" s="2">
        <f>IF($H268&gt;K268,MIN($H268-K268,L268-K268)*INDEX('2018_commission_structure-Start'!$A$21:$I$24,MATCH($E268,'2018_commission_structure-Start'!$A$21:$A$24,0), MATCH(R$1,'2018_commission_structure-Start'!$A$21:$I$21,0)),0)</f>
        <v>0</v>
      </c>
      <c r="S268" s="2">
        <f>IF(H268&gt;L268,(H268-L268)*INDEX('2018_commission_structure-Start'!$A$21:$I$24,MATCH($E268,'2018_commission_structure-Start'!$A$21:$A$24,0),MATCH(S$1,'2018_commission_structure-Start'!$A$21:$I$21,0)),0)</f>
        <v>0</v>
      </c>
      <c r="T268" s="6">
        <f t="shared" si="46"/>
        <v>118950.12</v>
      </c>
      <c r="U268" s="6">
        <f t="shared" si="47"/>
        <v>174729.12</v>
      </c>
      <c r="V268" s="6">
        <f>MIN(H268,I268)*INDEX('2018_commission_structure-Start'!$A$15:$J$18,MATCH($E268,'2018_commission_structure-Start'!$A$15:$A$18,0),MATCH(V$1,'2018_commission_structure-Start'!$A$15:$J$15,0))</f>
        <v>90000</v>
      </c>
      <c r="W268" s="2">
        <f>IF($H268&gt;I268,MIN($H268-I268,J268-I268)*INDEX('2018_commission_structure-Start'!$A$15:$J$18,MATCH($E268,'2018_commission_structure-Start'!$A$15:$A$18,0),MATCH(W$1,'2018_commission_structure-Start'!$A$15:$J$15,0)),0)</f>
        <v>27000</v>
      </c>
      <c r="X268" s="2">
        <f>IF($H268&gt;J268,MIN($H268-J268,K268-J268)*INDEX('2018_commission_structure-Start'!$A$15:$J$18,MATCH($E268,'2018_commission_structure-Start'!$A$15:$A$18,0),MATCH(X$1,'2018_commission_structure-Start'!$A$15:$J$15,0)),0)</f>
        <v>18393</v>
      </c>
      <c r="Y268" s="2">
        <f>IF($H268&gt;K268,MIN($H268-K268,L268-K268)*INDEX('2018_commission_structure-Start'!$A$15:$J$18,MATCH($E268,'2018_commission_structure-Start'!$A$15:$A$18,0),MATCH(Y$1,'2018_commission_structure-Start'!$A$15:$J$15,0)),0)</f>
        <v>0</v>
      </c>
      <c r="Z268" s="2">
        <f>IF(H268&gt;L268,(H268-L268)*INDEX('2018_commission_structure-Start'!$A$21:$I$24,MATCH($E268,'2018_commission_structure-Start'!$A$21:$A$24,0),MATCH(Z$1,'2018_commission_structure-Start'!$A$21:$I$21,0)),0)</f>
        <v>0</v>
      </c>
      <c r="AA268" s="6">
        <f t="shared" si="48"/>
        <v>135393</v>
      </c>
      <c r="AB268" s="6">
        <f t="shared" si="49"/>
        <v>191172</v>
      </c>
    </row>
    <row r="269" spans="1:28" x14ac:dyDescent="0.3">
      <c r="A269" t="str">
        <f t="shared" si="40"/>
        <v>Darryl Worgan</v>
      </c>
      <c r="B269">
        <v>3967370569</v>
      </c>
      <c r="C269" t="s">
        <v>533</v>
      </c>
      <c r="D269" t="s">
        <v>534</v>
      </c>
      <c r="E269" t="s">
        <v>29</v>
      </c>
      <c r="F269">
        <v>72987</v>
      </c>
      <c r="G269">
        <f>COUNTIF(deals_closed!D:D,B269)</f>
        <v>33</v>
      </c>
      <c r="H269" s="2">
        <f>SUMIF(deals_closed!D:D,B269,deals_closed!C:C)</f>
        <v>1369014</v>
      </c>
      <c r="I269" s="2">
        <f>VLOOKUP(E269,'2018_commission_structure-Start'!$A$22:$I$24,9,FALSE)</f>
        <v>600000</v>
      </c>
      <c r="J269" s="2">
        <f t="shared" si="41"/>
        <v>750000</v>
      </c>
      <c r="K269" s="2">
        <f t="shared" si="42"/>
        <v>900000</v>
      </c>
      <c r="L269" s="2">
        <f t="shared" si="43"/>
        <v>1200000</v>
      </c>
      <c r="M269" s="12">
        <f t="shared" si="44"/>
        <v>2.2816900000000002</v>
      </c>
      <c r="N269" t="str">
        <f t="shared" si="45"/>
        <v>&gt;200%</v>
      </c>
      <c r="O269" s="6">
        <f>MIN(H269,I269)*INDEX('2018_commission_structure-Start'!$A$21:$I$24,MATCH($E269,'2018_commission_structure-Start'!$A$21:$A$24,0),MATCH(O$1,'2018_commission_structure-Start'!$A$21:$I$21,0))</f>
        <v>78000</v>
      </c>
      <c r="P269" s="2">
        <f>IF(H269&gt;I269,MIN(H269-I269,J269-I269)*INDEX('2018_commission_structure-Start'!$A$21:$I$24,MATCH($E269,'2018_commission_structure-Start'!$A$21:$A$24,0), MATCH(P$1,'2018_commission_structure-Start'!$A$21:$I$21,0)),0)</f>
        <v>25500.000000000004</v>
      </c>
      <c r="Q269" s="2">
        <f>IF($H269&gt;J269,MIN($H269-J269,K269-J269)*INDEX('2018_commission_structure-Start'!$A$21:$I$24,MATCH($E269,'2018_commission_structure-Start'!$A$21:$A$24,0), MATCH(Q$1,'2018_commission_structure-Start'!$A$21:$I$21,0)),0)</f>
        <v>31500</v>
      </c>
      <c r="R269" s="2">
        <f>IF($H269&gt;K269,MIN($H269-K269,L269-K269)*INDEX('2018_commission_structure-Start'!$A$21:$I$24,MATCH($E269,'2018_commission_structure-Start'!$A$21:$A$24,0), MATCH(R$1,'2018_commission_structure-Start'!$A$21:$I$21,0)),0)</f>
        <v>78000</v>
      </c>
      <c r="S269" s="2">
        <f>IF(H269&gt;L269,(H269-L269)*INDEX('2018_commission_structure-Start'!$A$21:$I$24,MATCH($E269,'2018_commission_structure-Start'!$A$21:$A$24,0),MATCH(S$1,'2018_commission_structure-Start'!$A$21:$I$21,0)),0)</f>
        <v>21971.82</v>
      </c>
      <c r="T269" s="6">
        <f t="shared" si="46"/>
        <v>234971.82</v>
      </c>
      <c r="U269" s="6">
        <f t="shared" si="47"/>
        <v>307958.82</v>
      </c>
      <c r="V269" s="6">
        <f>MIN(H269,I269)*INDEX('2018_commission_structure-Start'!$A$15:$J$18,MATCH($E269,'2018_commission_structure-Start'!$A$15:$A$18,0),MATCH(V$1,'2018_commission_structure-Start'!$A$15:$J$15,0))</f>
        <v>90000</v>
      </c>
      <c r="W269" s="2">
        <f>IF($H269&gt;I269,MIN($H269-I269,J269-I269)*INDEX('2018_commission_structure-Start'!$A$15:$J$18,MATCH($E269,'2018_commission_structure-Start'!$A$15:$A$18,0),MATCH(W$1,'2018_commission_structure-Start'!$A$15:$J$15,0)),0)</f>
        <v>27000</v>
      </c>
      <c r="X269" s="2">
        <f>IF($H269&gt;J269,MIN($H269-J269,K269-J269)*INDEX('2018_commission_structure-Start'!$A$15:$J$18,MATCH($E269,'2018_commission_structure-Start'!$A$15:$A$18,0),MATCH(X$1,'2018_commission_structure-Start'!$A$15:$J$15,0)),0)</f>
        <v>37500</v>
      </c>
      <c r="Y269" s="2">
        <f>IF($H269&gt;K269,MIN($H269-K269,L269-K269)*INDEX('2018_commission_structure-Start'!$A$15:$J$18,MATCH($E269,'2018_commission_structure-Start'!$A$15:$A$18,0),MATCH(Y$1,'2018_commission_structure-Start'!$A$15:$J$15,0)),0)</f>
        <v>90000</v>
      </c>
      <c r="Z269" s="2">
        <f>IF(H269&gt;L269,(H269-L269)*INDEX('2018_commission_structure-Start'!$A$21:$I$24,MATCH($E269,'2018_commission_structure-Start'!$A$21:$A$24,0),MATCH(Z$1,'2018_commission_structure-Start'!$A$21:$I$21,0)),0)</f>
        <v>21971.82</v>
      </c>
      <c r="AA269" s="6">
        <f t="shared" si="48"/>
        <v>266471.82</v>
      </c>
      <c r="AB269" s="6">
        <f t="shared" si="49"/>
        <v>339458.82</v>
      </c>
    </row>
    <row r="270" spans="1:28" x14ac:dyDescent="0.3">
      <c r="A270" t="str">
        <f t="shared" si="40"/>
        <v>Nickolaus Bernardeau</v>
      </c>
      <c r="B270">
        <v>4175195971</v>
      </c>
      <c r="C270" t="s">
        <v>535</v>
      </c>
      <c r="D270" t="s">
        <v>536</v>
      </c>
      <c r="E270" t="s">
        <v>7</v>
      </c>
      <c r="F270">
        <v>57811</v>
      </c>
      <c r="G270">
        <f>COUNTIF(deals_closed!D:D,B270)</f>
        <v>14</v>
      </c>
      <c r="H270" s="2">
        <f>SUMIF(deals_closed!D:D,B270,deals_closed!C:C)</f>
        <v>414266</v>
      </c>
      <c r="I270" s="2">
        <f>VLOOKUP(E270,'2018_commission_structure-Start'!$A$22:$I$24,9,FALSE)</f>
        <v>500000</v>
      </c>
      <c r="J270" s="2">
        <f t="shared" si="41"/>
        <v>625000</v>
      </c>
      <c r="K270" s="2">
        <f t="shared" si="42"/>
        <v>750000</v>
      </c>
      <c r="L270" s="2">
        <f t="shared" si="43"/>
        <v>1000000</v>
      </c>
      <c r="M270" s="12">
        <f t="shared" si="44"/>
        <v>0.82853200000000005</v>
      </c>
      <c r="N270" t="str">
        <f t="shared" si="45"/>
        <v>0-100%</v>
      </c>
      <c r="O270" s="6">
        <f>MIN(H270,I270)*INDEX('2018_commission_structure-Start'!$A$21:$I$24,MATCH($E270,'2018_commission_structure-Start'!$A$21:$A$24,0),MATCH(O$1,'2018_commission_structure-Start'!$A$21:$I$21,0))</f>
        <v>41426.600000000006</v>
      </c>
      <c r="P270" s="2">
        <f>IF(H270&gt;I270,MIN(H270-I270,J270-I270)*INDEX('2018_commission_structure-Start'!$A$21:$I$24,MATCH($E270,'2018_commission_structure-Start'!$A$21:$A$24,0), MATCH(P$1,'2018_commission_structure-Start'!$A$21:$I$21,0)),0)</f>
        <v>0</v>
      </c>
      <c r="Q270" s="2">
        <f>IF($H270&gt;J270,MIN($H270-J270,K270-J270)*INDEX('2018_commission_structure-Start'!$A$21:$I$24,MATCH($E270,'2018_commission_structure-Start'!$A$21:$A$24,0), MATCH(Q$1,'2018_commission_structure-Start'!$A$21:$I$21,0)),0)</f>
        <v>0</v>
      </c>
      <c r="R270" s="2">
        <f>IF($H270&gt;K270,MIN($H270-K270,L270-K270)*INDEX('2018_commission_structure-Start'!$A$21:$I$24,MATCH($E270,'2018_commission_structure-Start'!$A$21:$A$24,0), MATCH(R$1,'2018_commission_structure-Start'!$A$21:$I$21,0)),0)</f>
        <v>0</v>
      </c>
      <c r="S270" s="2">
        <f>IF(H270&gt;L270,(H270-L270)*INDEX('2018_commission_structure-Start'!$A$21:$I$24,MATCH($E270,'2018_commission_structure-Start'!$A$21:$A$24,0),MATCH(S$1,'2018_commission_structure-Start'!$A$21:$I$21,0)),0)</f>
        <v>0</v>
      </c>
      <c r="T270" s="6">
        <f t="shared" si="46"/>
        <v>41426.600000000006</v>
      </c>
      <c r="U270" s="6">
        <f t="shared" si="47"/>
        <v>99237.6</v>
      </c>
      <c r="V270" s="6">
        <f>MIN(H270,I270)*INDEX('2018_commission_structure-Start'!$A$15:$J$18,MATCH($E270,'2018_commission_structure-Start'!$A$15:$A$18,0),MATCH(V$1,'2018_commission_structure-Start'!$A$15:$J$15,0))</f>
        <v>49711.92</v>
      </c>
      <c r="W270" s="2">
        <f>IF($H270&gt;I270,MIN($H270-I270,J270-I270)*INDEX('2018_commission_structure-Start'!$A$15:$J$18,MATCH($E270,'2018_commission_structure-Start'!$A$15:$A$18,0),MATCH(W$1,'2018_commission_structure-Start'!$A$15:$J$15,0)),0)</f>
        <v>0</v>
      </c>
      <c r="X270" s="2">
        <f>IF($H270&gt;J270,MIN($H270-J270,K270-J270)*INDEX('2018_commission_structure-Start'!$A$15:$J$18,MATCH($E270,'2018_commission_structure-Start'!$A$15:$A$18,0),MATCH(X$1,'2018_commission_structure-Start'!$A$15:$J$15,0)),0)</f>
        <v>0</v>
      </c>
      <c r="Y270" s="2">
        <f>IF($H270&gt;K270,MIN($H270-K270,L270-K270)*INDEX('2018_commission_structure-Start'!$A$15:$J$18,MATCH($E270,'2018_commission_structure-Start'!$A$15:$A$18,0),MATCH(Y$1,'2018_commission_structure-Start'!$A$15:$J$15,0)),0)</f>
        <v>0</v>
      </c>
      <c r="Z270" s="2">
        <f>IF(H270&gt;L270,(H270-L270)*INDEX('2018_commission_structure-Start'!$A$21:$I$24,MATCH($E270,'2018_commission_structure-Start'!$A$21:$A$24,0),MATCH(Z$1,'2018_commission_structure-Start'!$A$21:$I$21,0)),0)</f>
        <v>0</v>
      </c>
      <c r="AA270" s="6">
        <f t="shared" si="48"/>
        <v>49711.92</v>
      </c>
      <c r="AB270" s="6">
        <f t="shared" si="49"/>
        <v>107522.92</v>
      </c>
    </row>
    <row r="271" spans="1:28" x14ac:dyDescent="0.3">
      <c r="A271" t="str">
        <f t="shared" si="40"/>
        <v>Stinky Eddoes</v>
      </c>
      <c r="B271">
        <v>7467563949</v>
      </c>
      <c r="C271" t="s">
        <v>537</v>
      </c>
      <c r="D271" t="s">
        <v>538</v>
      </c>
      <c r="E271" t="s">
        <v>7</v>
      </c>
      <c r="F271">
        <v>50682</v>
      </c>
      <c r="G271">
        <f>COUNTIF(deals_closed!D:D,B271)</f>
        <v>19</v>
      </c>
      <c r="H271" s="2">
        <f>SUMIF(deals_closed!D:D,B271,deals_closed!C:C)</f>
        <v>644436</v>
      </c>
      <c r="I271" s="2">
        <f>VLOOKUP(E271,'2018_commission_structure-Start'!$A$22:$I$24,9,FALSE)</f>
        <v>500000</v>
      </c>
      <c r="J271" s="2">
        <f t="shared" si="41"/>
        <v>625000</v>
      </c>
      <c r="K271" s="2">
        <f t="shared" si="42"/>
        <v>750000</v>
      </c>
      <c r="L271" s="2">
        <f t="shared" si="43"/>
        <v>1000000</v>
      </c>
      <c r="M271" s="12">
        <f t="shared" si="44"/>
        <v>1.288872</v>
      </c>
      <c r="N271" t="str">
        <f t="shared" si="45"/>
        <v>125-150%</v>
      </c>
      <c r="O271" s="6">
        <f>MIN(H271,I271)*INDEX('2018_commission_structure-Start'!$A$21:$I$24,MATCH($E271,'2018_commission_structure-Start'!$A$21:$A$24,0),MATCH(O$1,'2018_commission_structure-Start'!$A$21:$I$21,0))</f>
        <v>50000</v>
      </c>
      <c r="P271" s="2">
        <f>IF(H271&gt;I271,MIN(H271-I271,J271-I271)*INDEX('2018_commission_structure-Start'!$A$21:$I$24,MATCH($E271,'2018_commission_structure-Start'!$A$21:$A$24,0), MATCH(P$1,'2018_commission_structure-Start'!$A$21:$I$21,0)),0)</f>
        <v>18750</v>
      </c>
      <c r="Q271" s="2">
        <f>IF($H271&gt;J271,MIN($H271-J271,K271-J271)*INDEX('2018_commission_structure-Start'!$A$21:$I$24,MATCH($E271,'2018_commission_structure-Start'!$A$21:$A$24,0), MATCH(Q$1,'2018_commission_structure-Start'!$A$21:$I$21,0)),0)</f>
        <v>3498.48</v>
      </c>
      <c r="R271" s="2">
        <f>IF($H271&gt;K271,MIN($H271-K271,L271-K271)*INDEX('2018_commission_structure-Start'!$A$21:$I$24,MATCH($E271,'2018_commission_structure-Start'!$A$21:$A$24,0), MATCH(R$1,'2018_commission_structure-Start'!$A$21:$I$21,0)),0)</f>
        <v>0</v>
      </c>
      <c r="S271" s="2">
        <f>IF(H271&gt;L271,(H271-L271)*INDEX('2018_commission_structure-Start'!$A$21:$I$24,MATCH($E271,'2018_commission_structure-Start'!$A$21:$A$24,0),MATCH(S$1,'2018_commission_structure-Start'!$A$21:$I$21,0)),0)</f>
        <v>0</v>
      </c>
      <c r="T271" s="6">
        <f t="shared" si="46"/>
        <v>72248.479999999996</v>
      </c>
      <c r="U271" s="6">
        <f t="shared" si="47"/>
        <v>122930.48</v>
      </c>
      <c r="V271" s="6">
        <f>MIN(H271,I271)*INDEX('2018_commission_structure-Start'!$A$15:$J$18,MATCH($E271,'2018_commission_structure-Start'!$A$15:$A$18,0),MATCH(V$1,'2018_commission_structure-Start'!$A$15:$J$15,0))</f>
        <v>60000</v>
      </c>
      <c r="W271" s="2">
        <f>IF($H271&gt;I271,MIN($H271-I271,J271-I271)*INDEX('2018_commission_structure-Start'!$A$15:$J$18,MATCH($E271,'2018_commission_structure-Start'!$A$15:$A$18,0),MATCH(W$1,'2018_commission_structure-Start'!$A$15:$J$15,0)),0)</f>
        <v>21250</v>
      </c>
      <c r="X271" s="2">
        <f>IF($H271&gt;J271,MIN($H271-J271,K271-J271)*INDEX('2018_commission_structure-Start'!$A$15:$J$18,MATCH($E271,'2018_commission_structure-Start'!$A$15:$A$18,0),MATCH(X$1,'2018_commission_structure-Start'!$A$15:$J$15,0)),0)</f>
        <v>3887.2000000000003</v>
      </c>
      <c r="Y271" s="2">
        <f>IF($H271&gt;K271,MIN($H271-K271,L271-K271)*INDEX('2018_commission_structure-Start'!$A$15:$J$18,MATCH($E271,'2018_commission_structure-Start'!$A$15:$A$18,0),MATCH(Y$1,'2018_commission_structure-Start'!$A$15:$J$15,0)),0)</f>
        <v>0</v>
      </c>
      <c r="Z271" s="2">
        <f>IF(H271&gt;L271,(H271-L271)*INDEX('2018_commission_structure-Start'!$A$21:$I$24,MATCH($E271,'2018_commission_structure-Start'!$A$21:$A$24,0),MATCH(Z$1,'2018_commission_structure-Start'!$A$21:$I$21,0)),0)</f>
        <v>0</v>
      </c>
      <c r="AA271" s="6">
        <f t="shared" si="48"/>
        <v>85137.2</v>
      </c>
      <c r="AB271" s="6">
        <f t="shared" si="49"/>
        <v>135819.20000000001</v>
      </c>
    </row>
    <row r="272" spans="1:28" x14ac:dyDescent="0.3">
      <c r="A272" t="str">
        <f t="shared" si="40"/>
        <v>Umeko Wilshaw</v>
      </c>
      <c r="B272">
        <v>2352201101</v>
      </c>
      <c r="C272" t="s">
        <v>539</v>
      </c>
      <c r="D272" t="s">
        <v>540</v>
      </c>
      <c r="E272" t="s">
        <v>7</v>
      </c>
      <c r="F272">
        <v>56725</v>
      </c>
      <c r="G272">
        <f>COUNTIF(deals_closed!D:D,B272)</f>
        <v>20</v>
      </c>
      <c r="H272" s="2">
        <f>SUMIF(deals_closed!D:D,B272,deals_closed!C:C)</f>
        <v>689888</v>
      </c>
      <c r="I272" s="2">
        <f>VLOOKUP(E272,'2018_commission_structure-Start'!$A$22:$I$24,9,FALSE)</f>
        <v>500000</v>
      </c>
      <c r="J272" s="2">
        <f t="shared" si="41"/>
        <v>625000</v>
      </c>
      <c r="K272" s="2">
        <f t="shared" si="42"/>
        <v>750000</v>
      </c>
      <c r="L272" s="2">
        <f t="shared" si="43"/>
        <v>1000000</v>
      </c>
      <c r="M272" s="12">
        <f t="shared" si="44"/>
        <v>1.3797759999999999</v>
      </c>
      <c r="N272" t="str">
        <f t="shared" si="45"/>
        <v>125-150%</v>
      </c>
      <c r="O272" s="6">
        <f>MIN(H272,I272)*INDEX('2018_commission_structure-Start'!$A$21:$I$24,MATCH($E272,'2018_commission_structure-Start'!$A$21:$A$24,0),MATCH(O$1,'2018_commission_structure-Start'!$A$21:$I$21,0))</f>
        <v>50000</v>
      </c>
      <c r="P272" s="2">
        <f>IF(H272&gt;I272,MIN(H272-I272,J272-I272)*INDEX('2018_commission_structure-Start'!$A$21:$I$24,MATCH($E272,'2018_commission_structure-Start'!$A$21:$A$24,0), MATCH(P$1,'2018_commission_structure-Start'!$A$21:$I$21,0)),0)</f>
        <v>18750</v>
      </c>
      <c r="Q272" s="2">
        <f>IF($H272&gt;J272,MIN($H272-J272,K272-J272)*INDEX('2018_commission_structure-Start'!$A$21:$I$24,MATCH($E272,'2018_commission_structure-Start'!$A$21:$A$24,0), MATCH(Q$1,'2018_commission_structure-Start'!$A$21:$I$21,0)),0)</f>
        <v>11679.84</v>
      </c>
      <c r="R272" s="2">
        <f>IF($H272&gt;K272,MIN($H272-K272,L272-K272)*INDEX('2018_commission_structure-Start'!$A$21:$I$24,MATCH($E272,'2018_commission_structure-Start'!$A$21:$A$24,0), MATCH(R$1,'2018_commission_structure-Start'!$A$21:$I$21,0)),0)</f>
        <v>0</v>
      </c>
      <c r="S272" s="2">
        <f>IF(H272&gt;L272,(H272-L272)*INDEX('2018_commission_structure-Start'!$A$21:$I$24,MATCH($E272,'2018_commission_structure-Start'!$A$21:$A$24,0),MATCH(S$1,'2018_commission_structure-Start'!$A$21:$I$21,0)),0)</f>
        <v>0</v>
      </c>
      <c r="T272" s="6">
        <f t="shared" si="46"/>
        <v>80429.84</v>
      </c>
      <c r="U272" s="6">
        <f t="shared" si="47"/>
        <v>137154.84</v>
      </c>
      <c r="V272" s="6">
        <f>MIN(H272,I272)*INDEX('2018_commission_structure-Start'!$A$15:$J$18,MATCH($E272,'2018_commission_structure-Start'!$A$15:$A$18,0),MATCH(V$1,'2018_commission_structure-Start'!$A$15:$J$15,0))</f>
        <v>60000</v>
      </c>
      <c r="W272" s="2">
        <f>IF($H272&gt;I272,MIN($H272-I272,J272-I272)*INDEX('2018_commission_structure-Start'!$A$15:$J$18,MATCH($E272,'2018_commission_structure-Start'!$A$15:$A$18,0),MATCH(W$1,'2018_commission_structure-Start'!$A$15:$J$15,0)),0)</f>
        <v>21250</v>
      </c>
      <c r="X272" s="2">
        <f>IF($H272&gt;J272,MIN($H272-J272,K272-J272)*INDEX('2018_commission_structure-Start'!$A$15:$J$18,MATCH($E272,'2018_commission_structure-Start'!$A$15:$A$18,0),MATCH(X$1,'2018_commission_structure-Start'!$A$15:$J$15,0)),0)</f>
        <v>12977.6</v>
      </c>
      <c r="Y272" s="2">
        <f>IF($H272&gt;K272,MIN($H272-K272,L272-K272)*INDEX('2018_commission_structure-Start'!$A$15:$J$18,MATCH($E272,'2018_commission_structure-Start'!$A$15:$A$18,0),MATCH(Y$1,'2018_commission_structure-Start'!$A$15:$J$15,0)),0)</f>
        <v>0</v>
      </c>
      <c r="Z272" s="2">
        <f>IF(H272&gt;L272,(H272-L272)*INDEX('2018_commission_structure-Start'!$A$21:$I$24,MATCH($E272,'2018_commission_structure-Start'!$A$21:$A$24,0),MATCH(Z$1,'2018_commission_structure-Start'!$A$21:$I$21,0)),0)</f>
        <v>0</v>
      </c>
      <c r="AA272" s="6">
        <f t="shared" si="48"/>
        <v>94227.6</v>
      </c>
      <c r="AB272" s="6">
        <f t="shared" si="49"/>
        <v>150952.6</v>
      </c>
    </row>
    <row r="273" spans="1:28" x14ac:dyDescent="0.3">
      <c r="A273" t="str">
        <f t="shared" si="40"/>
        <v>Loralyn Scarffe</v>
      </c>
      <c r="B273">
        <v>8519669638</v>
      </c>
      <c r="C273" t="s">
        <v>541</v>
      </c>
      <c r="D273" t="s">
        <v>542</v>
      </c>
      <c r="E273" t="s">
        <v>29</v>
      </c>
      <c r="F273">
        <v>65035</v>
      </c>
      <c r="G273">
        <f>COUNTIF(deals_closed!D:D,B273)</f>
        <v>30</v>
      </c>
      <c r="H273" s="2">
        <f>SUMIF(deals_closed!D:D,B273,deals_closed!C:C)</f>
        <v>892426</v>
      </c>
      <c r="I273" s="2">
        <f>VLOOKUP(E273,'2018_commission_structure-Start'!$A$22:$I$24,9,FALSE)</f>
        <v>600000</v>
      </c>
      <c r="J273" s="2">
        <f t="shared" si="41"/>
        <v>750000</v>
      </c>
      <c r="K273" s="2">
        <f t="shared" si="42"/>
        <v>900000</v>
      </c>
      <c r="L273" s="2">
        <f t="shared" si="43"/>
        <v>1200000</v>
      </c>
      <c r="M273" s="12">
        <f t="shared" si="44"/>
        <v>1.4873766666666666</v>
      </c>
      <c r="N273" t="str">
        <f t="shared" si="45"/>
        <v>125-150%</v>
      </c>
      <c r="O273" s="6">
        <f>MIN(H273,I273)*INDEX('2018_commission_structure-Start'!$A$21:$I$24,MATCH($E273,'2018_commission_structure-Start'!$A$21:$A$24,0),MATCH(O$1,'2018_commission_structure-Start'!$A$21:$I$21,0))</f>
        <v>78000</v>
      </c>
      <c r="P273" s="2">
        <f>IF(H273&gt;I273,MIN(H273-I273,J273-I273)*INDEX('2018_commission_structure-Start'!$A$21:$I$24,MATCH($E273,'2018_commission_structure-Start'!$A$21:$A$24,0), MATCH(P$1,'2018_commission_structure-Start'!$A$21:$I$21,0)),0)</f>
        <v>25500.000000000004</v>
      </c>
      <c r="Q273" s="2">
        <f>IF($H273&gt;J273,MIN($H273-J273,K273-J273)*INDEX('2018_commission_structure-Start'!$A$21:$I$24,MATCH($E273,'2018_commission_structure-Start'!$A$21:$A$24,0), MATCH(Q$1,'2018_commission_structure-Start'!$A$21:$I$21,0)),0)</f>
        <v>29909.46</v>
      </c>
      <c r="R273" s="2">
        <f>IF($H273&gt;K273,MIN($H273-K273,L273-K273)*INDEX('2018_commission_structure-Start'!$A$21:$I$24,MATCH($E273,'2018_commission_structure-Start'!$A$21:$A$24,0), MATCH(R$1,'2018_commission_structure-Start'!$A$21:$I$21,0)),0)</f>
        <v>0</v>
      </c>
      <c r="S273" s="2">
        <f>IF(H273&gt;L273,(H273-L273)*INDEX('2018_commission_structure-Start'!$A$21:$I$24,MATCH($E273,'2018_commission_structure-Start'!$A$21:$A$24,0),MATCH(S$1,'2018_commission_structure-Start'!$A$21:$I$21,0)),0)</f>
        <v>0</v>
      </c>
      <c r="T273" s="6">
        <f t="shared" si="46"/>
        <v>133409.46</v>
      </c>
      <c r="U273" s="6">
        <f t="shared" si="47"/>
        <v>198444.46</v>
      </c>
      <c r="V273" s="6">
        <f>MIN(H273,I273)*INDEX('2018_commission_structure-Start'!$A$15:$J$18,MATCH($E273,'2018_commission_structure-Start'!$A$15:$A$18,0),MATCH(V$1,'2018_commission_structure-Start'!$A$15:$J$15,0))</f>
        <v>90000</v>
      </c>
      <c r="W273" s="2">
        <f>IF($H273&gt;I273,MIN($H273-I273,J273-I273)*INDEX('2018_commission_structure-Start'!$A$15:$J$18,MATCH($E273,'2018_commission_structure-Start'!$A$15:$A$18,0),MATCH(W$1,'2018_commission_structure-Start'!$A$15:$J$15,0)),0)</f>
        <v>27000</v>
      </c>
      <c r="X273" s="2">
        <f>IF($H273&gt;J273,MIN($H273-J273,K273-J273)*INDEX('2018_commission_structure-Start'!$A$15:$J$18,MATCH($E273,'2018_commission_structure-Start'!$A$15:$A$18,0),MATCH(X$1,'2018_commission_structure-Start'!$A$15:$J$15,0)),0)</f>
        <v>35606.5</v>
      </c>
      <c r="Y273" s="2">
        <f>IF($H273&gt;K273,MIN($H273-K273,L273-K273)*INDEX('2018_commission_structure-Start'!$A$15:$J$18,MATCH($E273,'2018_commission_structure-Start'!$A$15:$A$18,0),MATCH(Y$1,'2018_commission_structure-Start'!$A$15:$J$15,0)),0)</f>
        <v>0</v>
      </c>
      <c r="Z273" s="2">
        <f>IF(H273&gt;L273,(H273-L273)*INDEX('2018_commission_structure-Start'!$A$21:$I$24,MATCH($E273,'2018_commission_structure-Start'!$A$21:$A$24,0),MATCH(Z$1,'2018_commission_structure-Start'!$A$21:$I$21,0)),0)</f>
        <v>0</v>
      </c>
      <c r="AA273" s="6">
        <f t="shared" si="48"/>
        <v>152606.5</v>
      </c>
      <c r="AB273" s="6">
        <f t="shared" si="49"/>
        <v>217641.5</v>
      </c>
    </row>
    <row r="274" spans="1:28" x14ac:dyDescent="0.3">
      <c r="A274" t="str">
        <f t="shared" si="40"/>
        <v>Nikolai De Castri</v>
      </c>
      <c r="B274">
        <v>1541082834</v>
      </c>
      <c r="C274" t="s">
        <v>543</v>
      </c>
      <c r="D274" t="s">
        <v>544</v>
      </c>
      <c r="E274" t="s">
        <v>29</v>
      </c>
      <c r="F274">
        <v>61060</v>
      </c>
      <c r="G274">
        <f>COUNTIF(deals_closed!D:D,B274)</f>
        <v>19</v>
      </c>
      <c r="H274" s="2">
        <f>SUMIF(deals_closed!D:D,B274,deals_closed!C:C)</f>
        <v>601444</v>
      </c>
      <c r="I274" s="2">
        <f>VLOOKUP(E274,'2018_commission_structure-Start'!$A$22:$I$24,9,FALSE)</f>
        <v>600000</v>
      </c>
      <c r="J274" s="2">
        <f t="shared" si="41"/>
        <v>750000</v>
      </c>
      <c r="K274" s="2">
        <f t="shared" si="42"/>
        <v>900000</v>
      </c>
      <c r="L274" s="2">
        <f t="shared" si="43"/>
        <v>1200000</v>
      </c>
      <c r="M274" s="12">
        <f t="shared" si="44"/>
        <v>1.0024066666666667</v>
      </c>
      <c r="N274" t="str">
        <f t="shared" si="45"/>
        <v>100-125%</v>
      </c>
      <c r="O274" s="6">
        <f>MIN(H274,I274)*INDEX('2018_commission_structure-Start'!$A$21:$I$24,MATCH($E274,'2018_commission_structure-Start'!$A$21:$A$24,0),MATCH(O$1,'2018_commission_structure-Start'!$A$21:$I$21,0))</f>
        <v>78000</v>
      </c>
      <c r="P274" s="2">
        <f>IF(H274&gt;I274,MIN(H274-I274,J274-I274)*INDEX('2018_commission_structure-Start'!$A$21:$I$24,MATCH($E274,'2018_commission_structure-Start'!$A$21:$A$24,0), MATCH(P$1,'2018_commission_structure-Start'!$A$21:$I$21,0)),0)</f>
        <v>245.48000000000002</v>
      </c>
      <c r="Q274" s="2">
        <f>IF($H274&gt;J274,MIN($H274-J274,K274-J274)*INDEX('2018_commission_structure-Start'!$A$21:$I$24,MATCH($E274,'2018_commission_structure-Start'!$A$21:$A$24,0), MATCH(Q$1,'2018_commission_structure-Start'!$A$21:$I$21,0)),0)</f>
        <v>0</v>
      </c>
      <c r="R274" s="2">
        <f>IF($H274&gt;K274,MIN($H274-K274,L274-K274)*INDEX('2018_commission_structure-Start'!$A$21:$I$24,MATCH($E274,'2018_commission_structure-Start'!$A$21:$A$24,0), MATCH(R$1,'2018_commission_structure-Start'!$A$21:$I$21,0)),0)</f>
        <v>0</v>
      </c>
      <c r="S274" s="2">
        <f>IF(H274&gt;L274,(H274-L274)*INDEX('2018_commission_structure-Start'!$A$21:$I$24,MATCH($E274,'2018_commission_structure-Start'!$A$21:$A$24,0),MATCH(S$1,'2018_commission_structure-Start'!$A$21:$I$21,0)),0)</f>
        <v>0</v>
      </c>
      <c r="T274" s="6">
        <f t="shared" si="46"/>
        <v>78245.48</v>
      </c>
      <c r="U274" s="6">
        <f t="shared" si="47"/>
        <v>139305.47999999998</v>
      </c>
      <c r="V274" s="6">
        <f>MIN(H274,I274)*INDEX('2018_commission_structure-Start'!$A$15:$J$18,MATCH($E274,'2018_commission_structure-Start'!$A$15:$A$18,0),MATCH(V$1,'2018_commission_structure-Start'!$A$15:$J$15,0))</f>
        <v>90000</v>
      </c>
      <c r="W274" s="2">
        <f>IF($H274&gt;I274,MIN($H274-I274,J274-I274)*INDEX('2018_commission_structure-Start'!$A$15:$J$18,MATCH($E274,'2018_commission_structure-Start'!$A$15:$A$18,0),MATCH(W$1,'2018_commission_structure-Start'!$A$15:$J$15,0)),0)</f>
        <v>259.92</v>
      </c>
      <c r="X274" s="2">
        <f>IF($H274&gt;J274,MIN($H274-J274,K274-J274)*INDEX('2018_commission_structure-Start'!$A$15:$J$18,MATCH($E274,'2018_commission_structure-Start'!$A$15:$A$18,0),MATCH(X$1,'2018_commission_structure-Start'!$A$15:$J$15,0)),0)</f>
        <v>0</v>
      </c>
      <c r="Y274" s="2">
        <f>IF($H274&gt;K274,MIN($H274-K274,L274-K274)*INDEX('2018_commission_structure-Start'!$A$15:$J$18,MATCH($E274,'2018_commission_structure-Start'!$A$15:$A$18,0),MATCH(Y$1,'2018_commission_structure-Start'!$A$15:$J$15,0)),0)</f>
        <v>0</v>
      </c>
      <c r="Z274" s="2">
        <f>IF(H274&gt;L274,(H274-L274)*INDEX('2018_commission_structure-Start'!$A$21:$I$24,MATCH($E274,'2018_commission_structure-Start'!$A$21:$A$24,0),MATCH(Z$1,'2018_commission_structure-Start'!$A$21:$I$21,0)),0)</f>
        <v>0</v>
      </c>
      <c r="AA274" s="6">
        <f t="shared" si="48"/>
        <v>90259.92</v>
      </c>
      <c r="AB274" s="6">
        <f t="shared" si="49"/>
        <v>151319.91999999998</v>
      </c>
    </row>
    <row r="275" spans="1:28" x14ac:dyDescent="0.3">
      <c r="A275" t="str">
        <f t="shared" si="40"/>
        <v>Bernardina Fisbey</v>
      </c>
      <c r="B275">
        <v>4359854056</v>
      </c>
      <c r="C275" t="s">
        <v>545</v>
      </c>
      <c r="D275" t="s">
        <v>546</v>
      </c>
      <c r="E275" t="s">
        <v>29</v>
      </c>
      <c r="F275">
        <v>77185</v>
      </c>
      <c r="G275">
        <f>COUNTIF(deals_closed!D:D,B275)</f>
        <v>33</v>
      </c>
      <c r="H275" s="2">
        <f>SUMIF(deals_closed!D:D,B275,deals_closed!C:C)</f>
        <v>1259829</v>
      </c>
      <c r="I275" s="2">
        <f>VLOOKUP(E275,'2018_commission_structure-Start'!$A$22:$I$24,9,FALSE)</f>
        <v>600000</v>
      </c>
      <c r="J275" s="2">
        <f t="shared" si="41"/>
        <v>750000</v>
      </c>
      <c r="K275" s="2">
        <f t="shared" si="42"/>
        <v>900000</v>
      </c>
      <c r="L275" s="2">
        <f t="shared" si="43"/>
        <v>1200000</v>
      </c>
      <c r="M275" s="12">
        <f t="shared" si="44"/>
        <v>2.0997150000000002</v>
      </c>
      <c r="N275" t="str">
        <f t="shared" si="45"/>
        <v>&gt;200%</v>
      </c>
      <c r="O275" s="6">
        <f>MIN(H275,I275)*INDEX('2018_commission_structure-Start'!$A$21:$I$24,MATCH($E275,'2018_commission_structure-Start'!$A$21:$A$24,0),MATCH(O$1,'2018_commission_structure-Start'!$A$21:$I$21,0))</f>
        <v>78000</v>
      </c>
      <c r="P275" s="2">
        <f>IF(H275&gt;I275,MIN(H275-I275,J275-I275)*INDEX('2018_commission_structure-Start'!$A$21:$I$24,MATCH($E275,'2018_commission_structure-Start'!$A$21:$A$24,0), MATCH(P$1,'2018_commission_structure-Start'!$A$21:$I$21,0)),0)</f>
        <v>25500.000000000004</v>
      </c>
      <c r="Q275" s="2">
        <f>IF($H275&gt;J275,MIN($H275-J275,K275-J275)*INDEX('2018_commission_structure-Start'!$A$21:$I$24,MATCH($E275,'2018_commission_structure-Start'!$A$21:$A$24,0), MATCH(Q$1,'2018_commission_structure-Start'!$A$21:$I$21,0)),0)</f>
        <v>31500</v>
      </c>
      <c r="R275" s="2">
        <f>IF($H275&gt;K275,MIN($H275-K275,L275-K275)*INDEX('2018_commission_structure-Start'!$A$21:$I$24,MATCH($E275,'2018_commission_structure-Start'!$A$21:$A$24,0), MATCH(R$1,'2018_commission_structure-Start'!$A$21:$I$21,0)),0)</f>
        <v>78000</v>
      </c>
      <c r="S275" s="2">
        <f>IF(H275&gt;L275,(H275-L275)*INDEX('2018_commission_structure-Start'!$A$21:$I$24,MATCH($E275,'2018_commission_structure-Start'!$A$21:$A$24,0),MATCH(S$1,'2018_commission_structure-Start'!$A$21:$I$21,0)),0)</f>
        <v>7777.77</v>
      </c>
      <c r="T275" s="6">
        <f t="shared" si="46"/>
        <v>220777.77</v>
      </c>
      <c r="U275" s="6">
        <f t="shared" si="47"/>
        <v>297962.77</v>
      </c>
      <c r="V275" s="6">
        <f>MIN(H275,I275)*INDEX('2018_commission_structure-Start'!$A$15:$J$18,MATCH($E275,'2018_commission_structure-Start'!$A$15:$A$18,0),MATCH(V$1,'2018_commission_structure-Start'!$A$15:$J$15,0))</f>
        <v>90000</v>
      </c>
      <c r="W275" s="2">
        <f>IF($H275&gt;I275,MIN($H275-I275,J275-I275)*INDEX('2018_commission_structure-Start'!$A$15:$J$18,MATCH($E275,'2018_commission_structure-Start'!$A$15:$A$18,0),MATCH(W$1,'2018_commission_structure-Start'!$A$15:$J$15,0)),0)</f>
        <v>27000</v>
      </c>
      <c r="X275" s="2">
        <f>IF($H275&gt;J275,MIN($H275-J275,K275-J275)*INDEX('2018_commission_structure-Start'!$A$15:$J$18,MATCH($E275,'2018_commission_structure-Start'!$A$15:$A$18,0),MATCH(X$1,'2018_commission_structure-Start'!$A$15:$J$15,0)),0)</f>
        <v>37500</v>
      </c>
      <c r="Y275" s="2">
        <f>IF($H275&gt;K275,MIN($H275-K275,L275-K275)*INDEX('2018_commission_structure-Start'!$A$15:$J$18,MATCH($E275,'2018_commission_structure-Start'!$A$15:$A$18,0),MATCH(Y$1,'2018_commission_structure-Start'!$A$15:$J$15,0)),0)</f>
        <v>90000</v>
      </c>
      <c r="Z275" s="2">
        <f>IF(H275&gt;L275,(H275-L275)*INDEX('2018_commission_structure-Start'!$A$21:$I$24,MATCH($E275,'2018_commission_structure-Start'!$A$21:$A$24,0),MATCH(Z$1,'2018_commission_structure-Start'!$A$21:$I$21,0)),0)</f>
        <v>7777.77</v>
      </c>
      <c r="AA275" s="6">
        <f t="shared" si="48"/>
        <v>252277.77</v>
      </c>
      <c r="AB275" s="6">
        <f t="shared" si="49"/>
        <v>329462.77</v>
      </c>
    </row>
    <row r="276" spans="1:28" x14ac:dyDescent="0.3">
      <c r="A276" t="str">
        <f t="shared" si="40"/>
        <v>Malissia Try</v>
      </c>
      <c r="B276">
        <v>5990182805</v>
      </c>
      <c r="C276" t="s">
        <v>547</v>
      </c>
      <c r="D276" t="s">
        <v>548</v>
      </c>
      <c r="E276" t="s">
        <v>29</v>
      </c>
      <c r="F276">
        <v>71661</v>
      </c>
      <c r="G276">
        <f>COUNTIF(deals_closed!D:D,B276)</f>
        <v>13</v>
      </c>
      <c r="H276" s="2">
        <f>SUMIF(deals_closed!D:D,B276,deals_closed!C:C)</f>
        <v>462339</v>
      </c>
      <c r="I276" s="2">
        <f>VLOOKUP(E276,'2018_commission_structure-Start'!$A$22:$I$24,9,FALSE)</f>
        <v>600000</v>
      </c>
      <c r="J276" s="2">
        <f t="shared" si="41"/>
        <v>750000</v>
      </c>
      <c r="K276" s="2">
        <f t="shared" si="42"/>
        <v>900000</v>
      </c>
      <c r="L276" s="2">
        <f t="shared" si="43"/>
        <v>1200000</v>
      </c>
      <c r="M276" s="12">
        <f t="shared" si="44"/>
        <v>0.77056500000000006</v>
      </c>
      <c r="N276" t="str">
        <f t="shared" si="45"/>
        <v>0-100%</v>
      </c>
      <c r="O276" s="6">
        <f>MIN(H276,I276)*INDEX('2018_commission_structure-Start'!$A$21:$I$24,MATCH($E276,'2018_commission_structure-Start'!$A$21:$A$24,0),MATCH(O$1,'2018_commission_structure-Start'!$A$21:$I$21,0))</f>
        <v>60104.07</v>
      </c>
      <c r="P276" s="2">
        <f>IF(H276&gt;I276,MIN(H276-I276,J276-I276)*INDEX('2018_commission_structure-Start'!$A$21:$I$24,MATCH($E276,'2018_commission_structure-Start'!$A$21:$A$24,0), MATCH(P$1,'2018_commission_structure-Start'!$A$21:$I$21,0)),0)</f>
        <v>0</v>
      </c>
      <c r="Q276" s="2">
        <f>IF($H276&gt;J276,MIN($H276-J276,K276-J276)*INDEX('2018_commission_structure-Start'!$A$21:$I$24,MATCH($E276,'2018_commission_structure-Start'!$A$21:$A$24,0), MATCH(Q$1,'2018_commission_structure-Start'!$A$21:$I$21,0)),0)</f>
        <v>0</v>
      </c>
      <c r="R276" s="2">
        <f>IF($H276&gt;K276,MIN($H276-K276,L276-K276)*INDEX('2018_commission_structure-Start'!$A$21:$I$24,MATCH($E276,'2018_commission_structure-Start'!$A$21:$A$24,0), MATCH(R$1,'2018_commission_structure-Start'!$A$21:$I$21,0)),0)</f>
        <v>0</v>
      </c>
      <c r="S276" s="2">
        <f>IF(H276&gt;L276,(H276-L276)*INDEX('2018_commission_structure-Start'!$A$21:$I$24,MATCH($E276,'2018_commission_structure-Start'!$A$21:$A$24,0),MATCH(S$1,'2018_commission_structure-Start'!$A$21:$I$21,0)),0)</f>
        <v>0</v>
      </c>
      <c r="T276" s="6">
        <f t="shared" si="46"/>
        <v>60104.07</v>
      </c>
      <c r="U276" s="6">
        <f t="shared" si="47"/>
        <v>131765.07</v>
      </c>
      <c r="V276" s="6">
        <f>MIN(H276,I276)*INDEX('2018_commission_structure-Start'!$A$15:$J$18,MATCH($E276,'2018_commission_structure-Start'!$A$15:$A$18,0),MATCH(V$1,'2018_commission_structure-Start'!$A$15:$J$15,0))</f>
        <v>69350.849999999991</v>
      </c>
      <c r="W276" s="2">
        <f>IF($H276&gt;I276,MIN($H276-I276,J276-I276)*INDEX('2018_commission_structure-Start'!$A$15:$J$18,MATCH($E276,'2018_commission_structure-Start'!$A$15:$A$18,0),MATCH(W$1,'2018_commission_structure-Start'!$A$15:$J$15,0)),0)</f>
        <v>0</v>
      </c>
      <c r="X276" s="2">
        <f>IF($H276&gt;J276,MIN($H276-J276,K276-J276)*INDEX('2018_commission_structure-Start'!$A$15:$J$18,MATCH($E276,'2018_commission_structure-Start'!$A$15:$A$18,0),MATCH(X$1,'2018_commission_structure-Start'!$A$15:$J$15,0)),0)</f>
        <v>0</v>
      </c>
      <c r="Y276" s="2">
        <f>IF($H276&gt;K276,MIN($H276-K276,L276-K276)*INDEX('2018_commission_structure-Start'!$A$15:$J$18,MATCH($E276,'2018_commission_structure-Start'!$A$15:$A$18,0),MATCH(Y$1,'2018_commission_structure-Start'!$A$15:$J$15,0)),0)</f>
        <v>0</v>
      </c>
      <c r="Z276" s="2">
        <f>IF(H276&gt;L276,(H276-L276)*INDEX('2018_commission_structure-Start'!$A$21:$I$24,MATCH($E276,'2018_commission_structure-Start'!$A$21:$A$24,0),MATCH(Z$1,'2018_commission_structure-Start'!$A$21:$I$21,0)),0)</f>
        <v>0</v>
      </c>
      <c r="AA276" s="6">
        <f t="shared" si="48"/>
        <v>69350.849999999991</v>
      </c>
      <c r="AB276" s="6">
        <f t="shared" si="49"/>
        <v>141011.84999999998</v>
      </c>
    </row>
    <row r="277" spans="1:28" x14ac:dyDescent="0.3">
      <c r="A277" t="str">
        <f t="shared" si="40"/>
        <v>Vivian Philson</v>
      </c>
      <c r="B277">
        <v>19662963</v>
      </c>
      <c r="C277" t="s">
        <v>549</v>
      </c>
      <c r="D277" t="s">
        <v>550</v>
      </c>
      <c r="E277" t="s">
        <v>7</v>
      </c>
      <c r="F277">
        <v>61944</v>
      </c>
      <c r="G277">
        <f>COUNTIF(deals_closed!D:D,B277)</f>
        <v>14</v>
      </c>
      <c r="H277" s="2">
        <f>SUMIF(deals_closed!D:D,B277,deals_closed!C:C)</f>
        <v>458541</v>
      </c>
      <c r="I277" s="2">
        <f>VLOOKUP(E277,'2018_commission_structure-Start'!$A$22:$I$24,9,FALSE)</f>
        <v>500000</v>
      </c>
      <c r="J277" s="2">
        <f t="shared" si="41"/>
        <v>625000</v>
      </c>
      <c r="K277" s="2">
        <f t="shared" si="42"/>
        <v>750000</v>
      </c>
      <c r="L277" s="2">
        <f t="shared" si="43"/>
        <v>1000000</v>
      </c>
      <c r="M277" s="12">
        <f t="shared" si="44"/>
        <v>0.91708199999999995</v>
      </c>
      <c r="N277" t="str">
        <f t="shared" si="45"/>
        <v>0-100%</v>
      </c>
      <c r="O277" s="6">
        <f>MIN(H277,I277)*INDEX('2018_commission_structure-Start'!$A$21:$I$24,MATCH($E277,'2018_commission_structure-Start'!$A$21:$A$24,0),MATCH(O$1,'2018_commission_structure-Start'!$A$21:$I$21,0))</f>
        <v>45854.100000000006</v>
      </c>
      <c r="P277" s="2">
        <f>IF(H277&gt;I277,MIN(H277-I277,J277-I277)*INDEX('2018_commission_structure-Start'!$A$21:$I$24,MATCH($E277,'2018_commission_structure-Start'!$A$21:$A$24,0), MATCH(P$1,'2018_commission_structure-Start'!$A$21:$I$21,0)),0)</f>
        <v>0</v>
      </c>
      <c r="Q277" s="2">
        <f>IF($H277&gt;J277,MIN($H277-J277,K277-J277)*INDEX('2018_commission_structure-Start'!$A$21:$I$24,MATCH($E277,'2018_commission_structure-Start'!$A$21:$A$24,0), MATCH(Q$1,'2018_commission_structure-Start'!$A$21:$I$21,0)),0)</f>
        <v>0</v>
      </c>
      <c r="R277" s="2">
        <f>IF($H277&gt;K277,MIN($H277-K277,L277-K277)*INDEX('2018_commission_structure-Start'!$A$21:$I$24,MATCH($E277,'2018_commission_structure-Start'!$A$21:$A$24,0), MATCH(R$1,'2018_commission_structure-Start'!$A$21:$I$21,0)),0)</f>
        <v>0</v>
      </c>
      <c r="S277" s="2">
        <f>IF(H277&gt;L277,(H277-L277)*INDEX('2018_commission_structure-Start'!$A$21:$I$24,MATCH($E277,'2018_commission_structure-Start'!$A$21:$A$24,0),MATCH(S$1,'2018_commission_structure-Start'!$A$21:$I$21,0)),0)</f>
        <v>0</v>
      </c>
      <c r="T277" s="6">
        <f t="shared" si="46"/>
        <v>45854.100000000006</v>
      </c>
      <c r="U277" s="6">
        <f t="shared" si="47"/>
        <v>107798.1</v>
      </c>
      <c r="V277" s="6">
        <f>MIN(H277,I277)*INDEX('2018_commission_structure-Start'!$A$15:$J$18,MATCH($E277,'2018_commission_structure-Start'!$A$15:$A$18,0),MATCH(V$1,'2018_commission_structure-Start'!$A$15:$J$15,0))</f>
        <v>55024.92</v>
      </c>
      <c r="W277" s="2">
        <f>IF($H277&gt;I277,MIN($H277-I277,J277-I277)*INDEX('2018_commission_structure-Start'!$A$15:$J$18,MATCH($E277,'2018_commission_structure-Start'!$A$15:$A$18,0),MATCH(W$1,'2018_commission_structure-Start'!$A$15:$J$15,0)),0)</f>
        <v>0</v>
      </c>
      <c r="X277" s="2">
        <f>IF($H277&gt;J277,MIN($H277-J277,K277-J277)*INDEX('2018_commission_structure-Start'!$A$15:$J$18,MATCH($E277,'2018_commission_structure-Start'!$A$15:$A$18,0),MATCH(X$1,'2018_commission_structure-Start'!$A$15:$J$15,0)),0)</f>
        <v>0</v>
      </c>
      <c r="Y277" s="2">
        <f>IF($H277&gt;K277,MIN($H277-K277,L277-K277)*INDEX('2018_commission_structure-Start'!$A$15:$J$18,MATCH($E277,'2018_commission_structure-Start'!$A$15:$A$18,0),MATCH(Y$1,'2018_commission_structure-Start'!$A$15:$J$15,0)),0)</f>
        <v>0</v>
      </c>
      <c r="Z277" s="2">
        <f>IF(H277&gt;L277,(H277-L277)*INDEX('2018_commission_structure-Start'!$A$21:$I$24,MATCH($E277,'2018_commission_structure-Start'!$A$21:$A$24,0),MATCH(Z$1,'2018_commission_structure-Start'!$A$21:$I$21,0)),0)</f>
        <v>0</v>
      </c>
      <c r="AA277" s="6">
        <f t="shared" si="48"/>
        <v>55024.92</v>
      </c>
      <c r="AB277" s="6">
        <f t="shared" si="49"/>
        <v>116968.92</v>
      </c>
    </row>
    <row r="278" spans="1:28" x14ac:dyDescent="0.3">
      <c r="A278" t="str">
        <f t="shared" si="40"/>
        <v>Mab Marxsen</v>
      </c>
      <c r="B278">
        <v>8875305560</v>
      </c>
      <c r="C278" t="s">
        <v>551</v>
      </c>
      <c r="D278" t="s">
        <v>552</v>
      </c>
      <c r="E278" t="s">
        <v>29</v>
      </c>
      <c r="F278">
        <v>71613</v>
      </c>
      <c r="G278">
        <f>COUNTIF(deals_closed!D:D,B278)</f>
        <v>31</v>
      </c>
      <c r="H278" s="2">
        <f>SUMIF(deals_closed!D:D,B278,deals_closed!C:C)</f>
        <v>1026059</v>
      </c>
      <c r="I278" s="2">
        <f>VLOOKUP(E278,'2018_commission_structure-Start'!$A$22:$I$24,9,FALSE)</f>
        <v>600000</v>
      </c>
      <c r="J278" s="2">
        <f t="shared" si="41"/>
        <v>750000</v>
      </c>
      <c r="K278" s="2">
        <f t="shared" si="42"/>
        <v>900000</v>
      </c>
      <c r="L278" s="2">
        <f t="shared" si="43"/>
        <v>1200000</v>
      </c>
      <c r="M278" s="12">
        <f t="shared" si="44"/>
        <v>1.7100983333333333</v>
      </c>
      <c r="N278" t="str">
        <f t="shared" si="45"/>
        <v>150-200%</v>
      </c>
      <c r="O278" s="6">
        <f>MIN(H278,I278)*INDEX('2018_commission_structure-Start'!$A$21:$I$24,MATCH($E278,'2018_commission_structure-Start'!$A$21:$A$24,0),MATCH(O$1,'2018_commission_structure-Start'!$A$21:$I$21,0))</f>
        <v>78000</v>
      </c>
      <c r="P278" s="2">
        <f>IF(H278&gt;I278,MIN(H278-I278,J278-I278)*INDEX('2018_commission_structure-Start'!$A$21:$I$24,MATCH($E278,'2018_commission_structure-Start'!$A$21:$A$24,0), MATCH(P$1,'2018_commission_structure-Start'!$A$21:$I$21,0)),0)</f>
        <v>25500.000000000004</v>
      </c>
      <c r="Q278" s="2">
        <f>IF($H278&gt;J278,MIN($H278-J278,K278-J278)*INDEX('2018_commission_structure-Start'!$A$21:$I$24,MATCH($E278,'2018_commission_structure-Start'!$A$21:$A$24,0), MATCH(Q$1,'2018_commission_structure-Start'!$A$21:$I$21,0)),0)</f>
        <v>31500</v>
      </c>
      <c r="R278" s="2">
        <f>IF($H278&gt;K278,MIN($H278-K278,L278-K278)*INDEX('2018_commission_structure-Start'!$A$21:$I$24,MATCH($E278,'2018_commission_structure-Start'!$A$21:$A$24,0), MATCH(R$1,'2018_commission_structure-Start'!$A$21:$I$21,0)),0)</f>
        <v>32775.340000000004</v>
      </c>
      <c r="S278" s="2">
        <f>IF(H278&gt;L278,(H278-L278)*INDEX('2018_commission_structure-Start'!$A$21:$I$24,MATCH($E278,'2018_commission_structure-Start'!$A$21:$A$24,0),MATCH(S$1,'2018_commission_structure-Start'!$A$21:$I$21,0)),0)</f>
        <v>0</v>
      </c>
      <c r="T278" s="6">
        <f t="shared" si="46"/>
        <v>167775.34</v>
      </c>
      <c r="U278" s="6">
        <f t="shared" si="47"/>
        <v>239388.34</v>
      </c>
      <c r="V278" s="6">
        <f>MIN(H278,I278)*INDEX('2018_commission_structure-Start'!$A$15:$J$18,MATCH($E278,'2018_commission_structure-Start'!$A$15:$A$18,0),MATCH(V$1,'2018_commission_structure-Start'!$A$15:$J$15,0))</f>
        <v>90000</v>
      </c>
      <c r="W278" s="2">
        <f>IF($H278&gt;I278,MIN($H278-I278,J278-I278)*INDEX('2018_commission_structure-Start'!$A$15:$J$18,MATCH($E278,'2018_commission_structure-Start'!$A$15:$A$18,0),MATCH(W$1,'2018_commission_structure-Start'!$A$15:$J$15,0)),0)</f>
        <v>27000</v>
      </c>
      <c r="X278" s="2">
        <f>IF($H278&gt;J278,MIN($H278-J278,K278-J278)*INDEX('2018_commission_structure-Start'!$A$15:$J$18,MATCH($E278,'2018_commission_structure-Start'!$A$15:$A$18,0),MATCH(X$1,'2018_commission_structure-Start'!$A$15:$J$15,0)),0)</f>
        <v>37500</v>
      </c>
      <c r="Y278" s="2">
        <f>IF($H278&gt;K278,MIN($H278-K278,L278-K278)*INDEX('2018_commission_structure-Start'!$A$15:$J$18,MATCH($E278,'2018_commission_structure-Start'!$A$15:$A$18,0),MATCH(Y$1,'2018_commission_structure-Start'!$A$15:$J$15,0)),0)</f>
        <v>37817.699999999997</v>
      </c>
      <c r="Z278" s="2">
        <f>IF(H278&gt;L278,(H278-L278)*INDEX('2018_commission_structure-Start'!$A$21:$I$24,MATCH($E278,'2018_commission_structure-Start'!$A$21:$A$24,0),MATCH(Z$1,'2018_commission_structure-Start'!$A$21:$I$21,0)),0)</f>
        <v>0</v>
      </c>
      <c r="AA278" s="6">
        <f t="shared" si="48"/>
        <v>192317.7</v>
      </c>
      <c r="AB278" s="6">
        <f t="shared" si="49"/>
        <v>263930.7</v>
      </c>
    </row>
    <row r="279" spans="1:28" x14ac:dyDescent="0.3">
      <c r="A279" t="str">
        <f t="shared" si="40"/>
        <v>Frasquito Breach</v>
      </c>
      <c r="B279">
        <v>2209340063</v>
      </c>
      <c r="C279" t="s">
        <v>553</v>
      </c>
      <c r="D279" t="s">
        <v>554</v>
      </c>
      <c r="E279" t="s">
        <v>10</v>
      </c>
      <c r="F279">
        <v>111017</v>
      </c>
      <c r="G279">
        <f>COUNTIF(deals_closed!D:D,B279)</f>
        <v>21</v>
      </c>
      <c r="H279" s="2">
        <f>SUMIF(deals_closed!D:D,B279,deals_closed!C:C)</f>
        <v>609653</v>
      </c>
      <c r="I279" s="2">
        <f>VLOOKUP(E279,'2018_commission_structure-Start'!$A$22:$I$24,9,FALSE)</f>
        <v>750000</v>
      </c>
      <c r="J279" s="2">
        <f t="shared" si="41"/>
        <v>937500</v>
      </c>
      <c r="K279" s="2">
        <f t="shared" si="42"/>
        <v>1125000</v>
      </c>
      <c r="L279" s="2">
        <f t="shared" si="43"/>
        <v>1500000</v>
      </c>
      <c r="M279" s="12">
        <f t="shared" si="44"/>
        <v>0.81287066666666663</v>
      </c>
      <c r="N279" t="str">
        <f t="shared" si="45"/>
        <v>0-100%</v>
      </c>
      <c r="O279" s="6">
        <f>MIN(H279,I279)*INDEX('2018_commission_structure-Start'!$A$21:$I$24,MATCH($E279,'2018_commission_structure-Start'!$A$21:$A$24,0),MATCH(O$1,'2018_commission_structure-Start'!$A$21:$I$21,0))</f>
        <v>91447.95</v>
      </c>
      <c r="P279" s="2">
        <f>IF(H279&gt;I279,MIN(H279-I279,J279-I279)*INDEX('2018_commission_structure-Start'!$A$21:$I$24,MATCH($E279,'2018_commission_structure-Start'!$A$21:$A$24,0), MATCH(P$1,'2018_commission_structure-Start'!$A$21:$I$21,0)),0)</f>
        <v>0</v>
      </c>
      <c r="Q279" s="2">
        <f>IF($H279&gt;J279,MIN($H279-J279,K279-J279)*INDEX('2018_commission_structure-Start'!$A$21:$I$24,MATCH($E279,'2018_commission_structure-Start'!$A$21:$A$24,0), MATCH(Q$1,'2018_commission_structure-Start'!$A$21:$I$21,0)),0)</f>
        <v>0</v>
      </c>
      <c r="R279" s="2">
        <f>IF($H279&gt;K279,MIN($H279-K279,L279-K279)*INDEX('2018_commission_structure-Start'!$A$21:$I$24,MATCH($E279,'2018_commission_structure-Start'!$A$21:$A$24,0), MATCH(R$1,'2018_commission_structure-Start'!$A$21:$I$21,0)),0)</f>
        <v>0</v>
      </c>
      <c r="S279" s="2">
        <f>IF(H279&gt;L279,(H279-L279)*INDEX('2018_commission_structure-Start'!$A$21:$I$24,MATCH($E279,'2018_commission_structure-Start'!$A$21:$A$24,0),MATCH(S$1,'2018_commission_structure-Start'!$A$21:$I$21,0)),0)</f>
        <v>0</v>
      </c>
      <c r="T279" s="6">
        <f t="shared" si="46"/>
        <v>91447.95</v>
      </c>
      <c r="U279" s="6">
        <f t="shared" si="47"/>
        <v>202464.95</v>
      </c>
      <c r="V279" s="6">
        <f>MIN(H279,I279)*INDEX('2018_commission_structure-Start'!$A$15:$J$18,MATCH($E279,'2018_commission_structure-Start'!$A$15:$A$18,0),MATCH(V$1,'2018_commission_structure-Start'!$A$15:$J$15,0))</f>
        <v>91447.95</v>
      </c>
      <c r="W279" s="2">
        <f>IF($H279&gt;I279,MIN($H279-I279,J279-I279)*INDEX('2018_commission_structure-Start'!$A$15:$J$18,MATCH($E279,'2018_commission_structure-Start'!$A$15:$A$18,0),MATCH(W$1,'2018_commission_structure-Start'!$A$15:$J$15,0)),0)</f>
        <v>0</v>
      </c>
      <c r="X279" s="2">
        <f>IF($H279&gt;J279,MIN($H279-J279,K279-J279)*INDEX('2018_commission_structure-Start'!$A$15:$J$18,MATCH($E279,'2018_commission_structure-Start'!$A$15:$A$18,0),MATCH(X$1,'2018_commission_structure-Start'!$A$15:$J$15,0)),0)</f>
        <v>0</v>
      </c>
      <c r="Y279" s="2">
        <f>IF($H279&gt;K279,MIN($H279-K279,L279-K279)*INDEX('2018_commission_structure-Start'!$A$15:$J$18,MATCH($E279,'2018_commission_structure-Start'!$A$15:$A$18,0),MATCH(Y$1,'2018_commission_structure-Start'!$A$15:$J$15,0)),0)</f>
        <v>0</v>
      </c>
      <c r="Z279" s="2">
        <f>IF(H279&gt;L279,(H279-L279)*INDEX('2018_commission_structure-Start'!$A$21:$I$24,MATCH($E279,'2018_commission_structure-Start'!$A$21:$A$24,0),MATCH(Z$1,'2018_commission_structure-Start'!$A$21:$I$21,0)),0)</f>
        <v>0</v>
      </c>
      <c r="AA279" s="6">
        <f t="shared" si="48"/>
        <v>91447.95</v>
      </c>
      <c r="AB279" s="6">
        <f t="shared" si="49"/>
        <v>202464.95</v>
      </c>
    </row>
    <row r="280" spans="1:28" x14ac:dyDescent="0.3">
      <c r="A280" t="str">
        <f t="shared" si="40"/>
        <v>Rani Gaffney</v>
      </c>
      <c r="B280">
        <v>7462528568</v>
      </c>
      <c r="C280" t="s">
        <v>555</v>
      </c>
      <c r="D280" t="s">
        <v>556</v>
      </c>
      <c r="E280" t="s">
        <v>29</v>
      </c>
      <c r="F280">
        <v>50108</v>
      </c>
      <c r="G280">
        <f>COUNTIF(deals_closed!D:D,B280)</f>
        <v>20</v>
      </c>
      <c r="H280" s="2">
        <f>SUMIF(deals_closed!D:D,B280,deals_closed!C:C)</f>
        <v>752931</v>
      </c>
      <c r="I280" s="2">
        <f>VLOOKUP(E280,'2018_commission_structure-Start'!$A$22:$I$24,9,FALSE)</f>
        <v>600000</v>
      </c>
      <c r="J280" s="2">
        <f t="shared" si="41"/>
        <v>750000</v>
      </c>
      <c r="K280" s="2">
        <f t="shared" si="42"/>
        <v>900000</v>
      </c>
      <c r="L280" s="2">
        <f t="shared" si="43"/>
        <v>1200000</v>
      </c>
      <c r="M280" s="12">
        <f t="shared" si="44"/>
        <v>1.254885</v>
      </c>
      <c r="N280" t="str">
        <f t="shared" si="45"/>
        <v>125-150%</v>
      </c>
      <c r="O280" s="6">
        <f>MIN(H280,I280)*INDEX('2018_commission_structure-Start'!$A$21:$I$24,MATCH($E280,'2018_commission_structure-Start'!$A$21:$A$24,0),MATCH(O$1,'2018_commission_structure-Start'!$A$21:$I$21,0))</f>
        <v>78000</v>
      </c>
      <c r="P280" s="2">
        <f>IF(H280&gt;I280,MIN(H280-I280,J280-I280)*INDEX('2018_commission_structure-Start'!$A$21:$I$24,MATCH($E280,'2018_commission_structure-Start'!$A$21:$A$24,0), MATCH(P$1,'2018_commission_structure-Start'!$A$21:$I$21,0)),0)</f>
        <v>25500.000000000004</v>
      </c>
      <c r="Q280" s="2">
        <f>IF($H280&gt;J280,MIN($H280-J280,K280-J280)*INDEX('2018_commission_structure-Start'!$A$21:$I$24,MATCH($E280,'2018_commission_structure-Start'!$A$21:$A$24,0), MATCH(Q$1,'2018_commission_structure-Start'!$A$21:$I$21,0)),0)</f>
        <v>615.51</v>
      </c>
      <c r="R280" s="2">
        <f>IF($H280&gt;K280,MIN($H280-K280,L280-K280)*INDEX('2018_commission_structure-Start'!$A$21:$I$24,MATCH($E280,'2018_commission_structure-Start'!$A$21:$A$24,0), MATCH(R$1,'2018_commission_structure-Start'!$A$21:$I$21,0)),0)</f>
        <v>0</v>
      </c>
      <c r="S280" s="2">
        <f>IF(H280&gt;L280,(H280-L280)*INDEX('2018_commission_structure-Start'!$A$21:$I$24,MATCH($E280,'2018_commission_structure-Start'!$A$21:$A$24,0),MATCH(S$1,'2018_commission_structure-Start'!$A$21:$I$21,0)),0)</f>
        <v>0</v>
      </c>
      <c r="T280" s="6">
        <f t="shared" si="46"/>
        <v>104115.51</v>
      </c>
      <c r="U280" s="6">
        <f t="shared" si="47"/>
        <v>154223.51</v>
      </c>
      <c r="V280" s="6">
        <f>MIN(H280,I280)*INDEX('2018_commission_structure-Start'!$A$15:$J$18,MATCH($E280,'2018_commission_structure-Start'!$A$15:$A$18,0),MATCH(V$1,'2018_commission_structure-Start'!$A$15:$J$15,0))</f>
        <v>90000</v>
      </c>
      <c r="W280" s="2">
        <f>IF($H280&gt;I280,MIN($H280-I280,J280-I280)*INDEX('2018_commission_structure-Start'!$A$15:$J$18,MATCH($E280,'2018_commission_structure-Start'!$A$15:$A$18,0),MATCH(W$1,'2018_commission_structure-Start'!$A$15:$J$15,0)),0)</f>
        <v>27000</v>
      </c>
      <c r="X280" s="2">
        <f>IF($H280&gt;J280,MIN($H280-J280,K280-J280)*INDEX('2018_commission_structure-Start'!$A$15:$J$18,MATCH($E280,'2018_commission_structure-Start'!$A$15:$A$18,0),MATCH(X$1,'2018_commission_structure-Start'!$A$15:$J$15,0)),0)</f>
        <v>732.75</v>
      </c>
      <c r="Y280" s="2">
        <f>IF($H280&gt;K280,MIN($H280-K280,L280-K280)*INDEX('2018_commission_structure-Start'!$A$15:$J$18,MATCH($E280,'2018_commission_structure-Start'!$A$15:$A$18,0),MATCH(Y$1,'2018_commission_structure-Start'!$A$15:$J$15,0)),0)</f>
        <v>0</v>
      </c>
      <c r="Z280" s="2">
        <f>IF(H280&gt;L280,(H280-L280)*INDEX('2018_commission_structure-Start'!$A$21:$I$24,MATCH($E280,'2018_commission_structure-Start'!$A$21:$A$24,0),MATCH(Z$1,'2018_commission_structure-Start'!$A$21:$I$21,0)),0)</f>
        <v>0</v>
      </c>
      <c r="AA280" s="6">
        <f t="shared" si="48"/>
        <v>117732.75</v>
      </c>
      <c r="AB280" s="6">
        <f t="shared" si="49"/>
        <v>167840.75</v>
      </c>
    </row>
    <row r="281" spans="1:28" x14ac:dyDescent="0.3">
      <c r="A281" t="str">
        <f t="shared" si="40"/>
        <v>Jorie Everex</v>
      </c>
      <c r="B281">
        <v>7673188813</v>
      </c>
      <c r="C281" t="s">
        <v>557</v>
      </c>
      <c r="D281" t="s">
        <v>558</v>
      </c>
      <c r="E281" t="s">
        <v>29</v>
      </c>
      <c r="F281">
        <v>72533</v>
      </c>
      <c r="G281">
        <f>COUNTIF(deals_closed!D:D,B281)</f>
        <v>20</v>
      </c>
      <c r="H281" s="2">
        <f>SUMIF(deals_closed!D:D,B281,deals_closed!C:C)</f>
        <v>766017</v>
      </c>
      <c r="I281" s="2">
        <f>VLOOKUP(E281,'2018_commission_structure-Start'!$A$22:$I$24,9,FALSE)</f>
        <v>600000</v>
      </c>
      <c r="J281" s="2">
        <f t="shared" si="41"/>
        <v>750000</v>
      </c>
      <c r="K281" s="2">
        <f t="shared" si="42"/>
        <v>900000</v>
      </c>
      <c r="L281" s="2">
        <f t="shared" si="43"/>
        <v>1200000</v>
      </c>
      <c r="M281" s="12">
        <f t="shared" si="44"/>
        <v>1.2766949999999999</v>
      </c>
      <c r="N281" t="str">
        <f t="shared" si="45"/>
        <v>125-150%</v>
      </c>
      <c r="O281" s="6">
        <f>MIN(H281,I281)*INDEX('2018_commission_structure-Start'!$A$21:$I$24,MATCH($E281,'2018_commission_structure-Start'!$A$21:$A$24,0),MATCH(O$1,'2018_commission_structure-Start'!$A$21:$I$21,0))</f>
        <v>78000</v>
      </c>
      <c r="P281" s="2">
        <f>IF(H281&gt;I281,MIN(H281-I281,J281-I281)*INDEX('2018_commission_structure-Start'!$A$21:$I$24,MATCH($E281,'2018_commission_structure-Start'!$A$21:$A$24,0), MATCH(P$1,'2018_commission_structure-Start'!$A$21:$I$21,0)),0)</f>
        <v>25500.000000000004</v>
      </c>
      <c r="Q281" s="2">
        <f>IF($H281&gt;J281,MIN($H281-J281,K281-J281)*INDEX('2018_commission_structure-Start'!$A$21:$I$24,MATCH($E281,'2018_commission_structure-Start'!$A$21:$A$24,0), MATCH(Q$1,'2018_commission_structure-Start'!$A$21:$I$21,0)),0)</f>
        <v>3363.5699999999997</v>
      </c>
      <c r="R281" s="2">
        <f>IF($H281&gt;K281,MIN($H281-K281,L281-K281)*INDEX('2018_commission_structure-Start'!$A$21:$I$24,MATCH($E281,'2018_commission_structure-Start'!$A$21:$A$24,0), MATCH(R$1,'2018_commission_structure-Start'!$A$21:$I$21,0)),0)</f>
        <v>0</v>
      </c>
      <c r="S281" s="2">
        <f>IF(H281&gt;L281,(H281-L281)*INDEX('2018_commission_structure-Start'!$A$21:$I$24,MATCH($E281,'2018_commission_structure-Start'!$A$21:$A$24,0),MATCH(S$1,'2018_commission_structure-Start'!$A$21:$I$21,0)),0)</f>
        <v>0</v>
      </c>
      <c r="T281" s="6">
        <f t="shared" si="46"/>
        <v>106863.57</v>
      </c>
      <c r="U281" s="6">
        <f t="shared" si="47"/>
        <v>179396.57</v>
      </c>
      <c r="V281" s="6">
        <f>MIN(H281,I281)*INDEX('2018_commission_structure-Start'!$A$15:$J$18,MATCH($E281,'2018_commission_structure-Start'!$A$15:$A$18,0),MATCH(V$1,'2018_commission_structure-Start'!$A$15:$J$15,0))</f>
        <v>90000</v>
      </c>
      <c r="W281" s="2">
        <f>IF($H281&gt;I281,MIN($H281-I281,J281-I281)*INDEX('2018_commission_structure-Start'!$A$15:$J$18,MATCH($E281,'2018_commission_structure-Start'!$A$15:$A$18,0),MATCH(W$1,'2018_commission_structure-Start'!$A$15:$J$15,0)),0)</f>
        <v>27000</v>
      </c>
      <c r="X281" s="2">
        <f>IF($H281&gt;J281,MIN($H281-J281,K281-J281)*INDEX('2018_commission_structure-Start'!$A$15:$J$18,MATCH($E281,'2018_commission_structure-Start'!$A$15:$A$18,0),MATCH(X$1,'2018_commission_structure-Start'!$A$15:$J$15,0)),0)</f>
        <v>4004.25</v>
      </c>
      <c r="Y281" s="2">
        <f>IF($H281&gt;K281,MIN($H281-K281,L281-K281)*INDEX('2018_commission_structure-Start'!$A$15:$J$18,MATCH($E281,'2018_commission_structure-Start'!$A$15:$A$18,0),MATCH(Y$1,'2018_commission_structure-Start'!$A$15:$J$15,0)),0)</f>
        <v>0</v>
      </c>
      <c r="Z281" s="2">
        <f>IF(H281&gt;L281,(H281-L281)*INDEX('2018_commission_structure-Start'!$A$21:$I$24,MATCH($E281,'2018_commission_structure-Start'!$A$21:$A$24,0),MATCH(Z$1,'2018_commission_structure-Start'!$A$21:$I$21,0)),0)</f>
        <v>0</v>
      </c>
      <c r="AA281" s="6">
        <f t="shared" si="48"/>
        <v>121004.25</v>
      </c>
      <c r="AB281" s="6">
        <f t="shared" si="49"/>
        <v>193537.25</v>
      </c>
    </row>
    <row r="282" spans="1:28" x14ac:dyDescent="0.3">
      <c r="A282" t="str">
        <f t="shared" si="40"/>
        <v>Ashley Somerton</v>
      </c>
      <c r="B282">
        <v>1606657585</v>
      </c>
      <c r="C282" t="s">
        <v>559</v>
      </c>
      <c r="D282" t="s">
        <v>560</v>
      </c>
      <c r="E282" t="s">
        <v>10</v>
      </c>
      <c r="F282">
        <v>83497</v>
      </c>
      <c r="G282">
        <f>COUNTIF(deals_closed!D:D,B282)</f>
        <v>27</v>
      </c>
      <c r="H282" s="2">
        <f>SUMIF(deals_closed!D:D,B282,deals_closed!C:C)</f>
        <v>1065238</v>
      </c>
      <c r="I282" s="2">
        <f>VLOOKUP(E282,'2018_commission_structure-Start'!$A$22:$I$24,9,FALSE)</f>
        <v>750000</v>
      </c>
      <c r="J282" s="2">
        <f t="shared" si="41"/>
        <v>937500</v>
      </c>
      <c r="K282" s="2">
        <f t="shared" si="42"/>
        <v>1125000</v>
      </c>
      <c r="L282" s="2">
        <f t="shared" si="43"/>
        <v>1500000</v>
      </c>
      <c r="M282" s="12">
        <f t="shared" si="44"/>
        <v>1.4203173333333334</v>
      </c>
      <c r="N282" t="str">
        <f t="shared" si="45"/>
        <v>125-150%</v>
      </c>
      <c r="O282" s="6">
        <f>MIN(H282,I282)*INDEX('2018_commission_structure-Start'!$A$21:$I$24,MATCH($E282,'2018_commission_structure-Start'!$A$21:$A$24,0),MATCH(O$1,'2018_commission_structure-Start'!$A$21:$I$21,0))</f>
        <v>112500</v>
      </c>
      <c r="P282" s="2">
        <f>IF(H282&gt;I282,MIN(H282-I282,J282-I282)*INDEX('2018_commission_structure-Start'!$A$21:$I$24,MATCH($E282,'2018_commission_structure-Start'!$A$21:$A$24,0), MATCH(P$1,'2018_commission_structure-Start'!$A$21:$I$21,0)),0)</f>
        <v>35625</v>
      </c>
      <c r="Q282" s="2">
        <f>IF($H282&gt;J282,MIN($H282-J282,K282-J282)*INDEX('2018_commission_structure-Start'!$A$21:$I$24,MATCH($E282,'2018_commission_structure-Start'!$A$21:$A$24,0), MATCH(Q$1,'2018_commission_structure-Start'!$A$21:$I$21,0)),0)</f>
        <v>29379.74</v>
      </c>
      <c r="R282" s="2">
        <f>IF($H282&gt;K282,MIN($H282-K282,L282-K282)*INDEX('2018_commission_structure-Start'!$A$21:$I$24,MATCH($E282,'2018_commission_structure-Start'!$A$21:$A$24,0), MATCH(R$1,'2018_commission_structure-Start'!$A$21:$I$21,0)),0)</f>
        <v>0</v>
      </c>
      <c r="S282" s="2">
        <f>IF(H282&gt;L282,(H282-L282)*INDEX('2018_commission_structure-Start'!$A$21:$I$24,MATCH($E282,'2018_commission_structure-Start'!$A$21:$A$24,0),MATCH(S$1,'2018_commission_structure-Start'!$A$21:$I$21,0)),0)</f>
        <v>0</v>
      </c>
      <c r="T282" s="6">
        <f t="shared" si="46"/>
        <v>177504.74</v>
      </c>
      <c r="U282" s="6">
        <f t="shared" si="47"/>
        <v>261001.74</v>
      </c>
      <c r="V282" s="6">
        <f>MIN(H282,I282)*INDEX('2018_commission_structure-Start'!$A$15:$J$18,MATCH($E282,'2018_commission_structure-Start'!$A$15:$A$18,0),MATCH(V$1,'2018_commission_structure-Start'!$A$15:$J$15,0))</f>
        <v>112500</v>
      </c>
      <c r="W282" s="2">
        <f>IF($H282&gt;I282,MIN($H282-I282,J282-I282)*INDEX('2018_commission_structure-Start'!$A$15:$J$18,MATCH($E282,'2018_commission_structure-Start'!$A$15:$A$18,0),MATCH(W$1,'2018_commission_structure-Start'!$A$15:$J$15,0)),0)</f>
        <v>41250</v>
      </c>
      <c r="X282" s="2">
        <f>IF($H282&gt;J282,MIN($H282-J282,K282-J282)*INDEX('2018_commission_structure-Start'!$A$15:$J$18,MATCH($E282,'2018_commission_structure-Start'!$A$15:$A$18,0),MATCH(X$1,'2018_commission_structure-Start'!$A$15:$J$15,0)),0)</f>
        <v>31934.5</v>
      </c>
      <c r="Y282" s="2">
        <f>IF($H282&gt;K282,MIN($H282-K282,L282-K282)*INDEX('2018_commission_structure-Start'!$A$15:$J$18,MATCH($E282,'2018_commission_structure-Start'!$A$15:$A$18,0),MATCH(Y$1,'2018_commission_structure-Start'!$A$15:$J$15,0)),0)</f>
        <v>0</v>
      </c>
      <c r="Z282" s="2">
        <f>IF(H282&gt;L282,(H282-L282)*INDEX('2018_commission_structure-Start'!$A$21:$I$24,MATCH($E282,'2018_commission_structure-Start'!$A$21:$A$24,0),MATCH(Z$1,'2018_commission_structure-Start'!$A$21:$I$21,0)),0)</f>
        <v>0</v>
      </c>
      <c r="AA282" s="6">
        <f t="shared" si="48"/>
        <v>185684.5</v>
      </c>
      <c r="AB282" s="6">
        <f t="shared" si="49"/>
        <v>269181.5</v>
      </c>
    </row>
    <row r="283" spans="1:28" x14ac:dyDescent="0.3">
      <c r="A283" t="str">
        <f t="shared" si="40"/>
        <v>Jonah Crighton</v>
      </c>
      <c r="B283">
        <v>1249074622</v>
      </c>
      <c r="C283" t="s">
        <v>561</v>
      </c>
      <c r="D283" t="s">
        <v>562</v>
      </c>
      <c r="E283" t="s">
        <v>7</v>
      </c>
      <c r="F283">
        <v>32561</v>
      </c>
      <c r="G283">
        <f>COUNTIF(deals_closed!D:D,B283)</f>
        <v>15</v>
      </c>
      <c r="H283" s="2">
        <f>SUMIF(deals_closed!D:D,B283,deals_closed!C:C)</f>
        <v>599656</v>
      </c>
      <c r="I283" s="2">
        <f>VLOOKUP(E283,'2018_commission_structure-Start'!$A$22:$I$24,9,FALSE)</f>
        <v>500000</v>
      </c>
      <c r="J283" s="2">
        <f t="shared" si="41"/>
        <v>625000</v>
      </c>
      <c r="K283" s="2">
        <f t="shared" si="42"/>
        <v>750000</v>
      </c>
      <c r="L283" s="2">
        <f t="shared" si="43"/>
        <v>1000000</v>
      </c>
      <c r="M283" s="12">
        <f t="shared" si="44"/>
        <v>1.1993119999999999</v>
      </c>
      <c r="N283" t="str">
        <f t="shared" si="45"/>
        <v>100-125%</v>
      </c>
      <c r="O283" s="6">
        <f>MIN(H283,I283)*INDEX('2018_commission_structure-Start'!$A$21:$I$24,MATCH($E283,'2018_commission_structure-Start'!$A$21:$A$24,0),MATCH(O$1,'2018_commission_structure-Start'!$A$21:$I$21,0))</f>
        <v>50000</v>
      </c>
      <c r="P283" s="2">
        <f>IF(H283&gt;I283,MIN(H283-I283,J283-I283)*INDEX('2018_commission_structure-Start'!$A$21:$I$24,MATCH($E283,'2018_commission_structure-Start'!$A$21:$A$24,0), MATCH(P$1,'2018_commission_structure-Start'!$A$21:$I$21,0)),0)</f>
        <v>14948.4</v>
      </c>
      <c r="Q283" s="2">
        <f>IF($H283&gt;J283,MIN($H283-J283,K283-J283)*INDEX('2018_commission_structure-Start'!$A$21:$I$24,MATCH($E283,'2018_commission_structure-Start'!$A$21:$A$24,0), MATCH(Q$1,'2018_commission_structure-Start'!$A$21:$I$21,0)),0)</f>
        <v>0</v>
      </c>
      <c r="R283" s="2">
        <f>IF($H283&gt;K283,MIN($H283-K283,L283-K283)*INDEX('2018_commission_structure-Start'!$A$21:$I$24,MATCH($E283,'2018_commission_structure-Start'!$A$21:$A$24,0), MATCH(R$1,'2018_commission_structure-Start'!$A$21:$I$21,0)),0)</f>
        <v>0</v>
      </c>
      <c r="S283" s="2">
        <f>IF(H283&gt;L283,(H283-L283)*INDEX('2018_commission_structure-Start'!$A$21:$I$24,MATCH($E283,'2018_commission_structure-Start'!$A$21:$A$24,0),MATCH(S$1,'2018_commission_structure-Start'!$A$21:$I$21,0)),0)</f>
        <v>0</v>
      </c>
      <c r="T283" s="6">
        <f t="shared" si="46"/>
        <v>64948.4</v>
      </c>
      <c r="U283" s="6">
        <f t="shared" si="47"/>
        <v>97509.4</v>
      </c>
      <c r="V283" s="6">
        <f>MIN(H283,I283)*INDEX('2018_commission_structure-Start'!$A$15:$J$18,MATCH($E283,'2018_commission_structure-Start'!$A$15:$A$18,0),MATCH(V$1,'2018_commission_structure-Start'!$A$15:$J$15,0))</f>
        <v>60000</v>
      </c>
      <c r="W283" s="2">
        <f>IF($H283&gt;I283,MIN($H283-I283,J283-I283)*INDEX('2018_commission_structure-Start'!$A$15:$J$18,MATCH($E283,'2018_commission_structure-Start'!$A$15:$A$18,0),MATCH(W$1,'2018_commission_structure-Start'!$A$15:$J$15,0)),0)</f>
        <v>16941.52</v>
      </c>
      <c r="X283" s="2">
        <f>IF($H283&gt;J283,MIN($H283-J283,K283-J283)*INDEX('2018_commission_structure-Start'!$A$15:$J$18,MATCH($E283,'2018_commission_structure-Start'!$A$15:$A$18,0),MATCH(X$1,'2018_commission_structure-Start'!$A$15:$J$15,0)),0)</f>
        <v>0</v>
      </c>
      <c r="Y283" s="2">
        <f>IF($H283&gt;K283,MIN($H283-K283,L283-K283)*INDEX('2018_commission_structure-Start'!$A$15:$J$18,MATCH($E283,'2018_commission_structure-Start'!$A$15:$A$18,0),MATCH(Y$1,'2018_commission_structure-Start'!$A$15:$J$15,0)),0)</f>
        <v>0</v>
      </c>
      <c r="Z283" s="2">
        <f>IF(H283&gt;L283,(H283-L283)*INDEX('2018_commission_structure-Start'!$A$21:$I$24,MATCH($E283,'2018_commission_structure-Start'!$A$21:$A$24,0),MATCH(Z$1,'2018_commission_structure-Start'!$A$21:$I$21,0)),0)</f>
        <v>0</v>
      </c>
      <c r="AA283" s="6">
        <f t="shared" si="48"/>
        <v>76941.52</v>
      </c>
      <c r="AB283" s="6">
        <f t="shared" si="49"/>
        <v>109502.52</v>
      </c>
    </row>
    <row r="284" spans="1:28" x14ac:dyDescent="0.3">
      <c r="A284" t="str">
        <f t="shared" si="40"/>
        <v>Ted Davoren</v>
      </c>
      <c r="B284">
        <v>6819637888</v>
      </c>
      <c r="C284" t="s">
        <v>563</v>
      </c>
      <c r="D284" t="s">
        <v>564</v>
      </c>
      <c r="E284" t="s">
        <v>7</v>
      </c>
      <c r="F284">
        <v>53401</v>
      </c>
      <c r="G284">
        <f>COUNTIF(deals_closed!D:D,B284)</f>
        <v>14</v>
      </c>
      <c r="H284" s="2">
        <f>SUMIF(deals_closed!D:D,B284,deals_closed!C:C)</f>
        <v>445363</v>
      </c>
      <c r="I284" s="2">
        <f>VLOOKUP(E284,'2018_commission_structure-Start'!$A$22:$I$24,9,FALSE)</f>
        <v>500000</v>
      </c>
      <c r="J284" s="2">
        <f t="shared" si="41"/>
        <v>625000</v>
      </c>
      <c r="K284" s="2">
        <f t="shared" si="42"/>
        <v>750000</v>
      </c>
      <c r="L284" s="2">
        <f t="shared" si="43"/>
        <v>1000000</v>
      </c>
      <c r="M284" s="12">
        <f t="shared" si="44"/>
        <v>0.89072600000000002</v>
      </c>
      <c r="N284" t="str">
        <f t="shared" si="45"/>
        <v>0-100%</v>
      </c>
      <c r="O284" s="6">
        <f>MIN(H284,I284)*INDEX('2018_commission_structure-Start'!$A$21:$I$24,MATCH($E284,'2018_commission_structure-Start'!$A$21:$A$24,0),MATCH(O$1,'2018_commission_structure-Start'!$A$21:$I$21,0))</f>
        <v>44536.3</v>
      </c>
      <c r="P284" s="2">
        <f>IF(H284&gt;I284,MIN(H284-I284,J284-I284)*INDEX('2018_commission_structure-Start'!$A$21:$I$24,MATCH($E284,'2018_commission_structure-Start'!$A$21:$A$24,0), MATCH(P$1,'2018_commission_structure-Start'!$A$21:$I$21,0)),0)</f>
        <v>0</v>
      </c>
      <c r="Q284" s="2">
        <f>IF($H284&gt;J284,MIN($H284-J284,K284-J284)*INDEX('2018_commission_structure-Start'!$A$21:$I$24,MATCH($E284,'2018_commission_structure-Start'!$A$21:$A$24,0), MATCH(Q$1,'2018_commission_structure-Start'!$A$21:$I$21,0)),0)</f>
        <v>0</v>
      </c>
      <c r="R284" s="2">
        <f>IF($H284&gt;K284,MIN($H284-K284,L284-K284)*INDEX('2018_commission_structure-Start'!$A$21:$I$24,MATCH($E284,'2018_commission_structure-Start'!$A$21:$A$24,0), MATCH(R$1,'2018_commission_structure-Start'!$A$21:$I$21,0)),0)</f>
        <v>0</v>
      </c>
      <c r="S284" s="2">
        <f>IF(H284&gt;L284,(H284-L284)*INDEX('2018_commission_structure-Start'!$A$21:$I$24,MATCH($E284,'2018_commission_structure-Start'!$A$21:$A$24,0),MATCH(S$1,'2018_commission_structure-Start'!$A$21:$I$21,0)),0)</f>
        <v>0</v>
      </c>
      <c r="T284" s="6">
        <f t="shared" si="46"/>
        <v>44536.3</v>
      </c>
      <c r="U284" s="6">
        <f t="shared" si="47"/>
        <v>97937.3</v>
      </c>
      <c r="V284" s="6">
        <f>MIN(H284,I284)*INDEX('2018_commission_structure-Start'!$A$15:$J$18,MATCH($E284,'2018_commission_structure-Start'!$A$15:$A$18,0),MATCH(V$1,'2018_commission_structure-Start'!$A$15:$J$15,0))</f>
        <v>53443.56</v>
      </c>
      <c r="W284" s="2">
        <f>IF($H284&gt;I284,MIN($H284-I284,J284-I284)*INDEX('2018_commission_structure-Start'!$A$15:$J$18,MATCH($E284,'2018_commission_structure-Start'!$A$15:$A$18,0),MATCH(W$1,'2018_commission_structure-Start'!$A$15:$J$15,0)),0)</f>
        <v>0</v>
      </c>
      <c r="X284" s="2">
        <f>IF($H284&gt;J284,MIN($H284-J284,K284-J284)*INDEX('2018_commission_structure-Start'!$A$15:$J$18,MATCH($E284,'2018_commission_structure-Start'!$A$15:$A$18,0),MATCH(X$1,'2018_commission_structure-Start'!$A$15:$J$15,0)),0)</f>
        <v>0</v>
      </c>
      <c r="Y284" s="2">
        <f>IF($H284&gt;K284,MIN($H284-K284,L284-K284)*INDEX('2018_commission_structure-Start'!$A$15:$J$18,MATCH($E284,'2018_commission_structure-Start'!$A$15:$A$18,0),MATCH(Y$1,'2018_commission_structure-Start'!$A$15:$J$15,0)),0)</f>
        <v>0</v>
      </c>
      <c r="Z284" s="2">
        <f>IF(H284&gt;L284,(H284-L284)*INDEX('2018_commission_structure-Start'!$A$21:$I$24,MATCH($E284,'2018_commission_structure-Start'!$A$21:$A$24,0),MATCH(Z$1,'2018_commission_structure-Start'!$A$21:$I$21,0)),0)</f>
        <v>0</v>
      </c>
      <c r="AA284" s="6">
        <f t="shared" si="48"/>
        <v>53443.56</v>
      </c>
      <c r="AB284" s="6">
        <f t="shared" si="49"/>
        <v>106844.56</v>
      </c>
    </row>
    <row r="285" spans="1:28" x14ac:dyDescent="0.3">
      <c r="A285" t="str">
        <f t="shared" si="40"/>
        <v>Elfrieda Merington</v>
      </c>
      <c r="B285">
        <v>4752702681</v>
      </c>
      <c r="C285" t="s">
        <v>565</v>
      </c>
      <c r="D285" t="s">
        <v>566</v>
      </c>
      <c r="E285" t="s">
        <v>10</v>
      </c>
      <c r="F285">
        <v>93722</v>
      </c>
      <c r="G285">
        <f>COUNTIF(deals_closed!D:D,B285)</f>
        <v>15</v>
      </c>
      <c r="H285" s="2">
        <f>SUMIF(deals_closed!D:D,B285,deals_closed!C:C)</f>
        <v>574225</v>
      </c>
      <c r="I285" s="2">
        <f>VLOOKUP(E285,'2018_commission_structure-Start'!$A$22:$I$24,9,FALSE)</f>
        <v>750000</v>
      </c>
      <c r="J285" s="2">
        <f t="shared" si="41"/>
        <v>937500</v>
      </c>
      <c r="K285" s="2">
        <f t="shared" si="42"/>
        <v>1125000</v>
      </c>
      <c r="L285" s="2">
        <f t="shared" si="43"/>
        <v>1500000</v>
      </c>
      <c r="M285" s="12">
        <f t="shared" si="44"/>
        <v>0.76563333333333339</v>
      </c>
      <c r="N285" t="str">
        <f t="shared" si="45"/>
        <v>0-100%</v>
      </c>
      <c r="O285" s="6">
        <f>MIN(H285,I285)*INDEX('2018_commission_structure-Start'!$A$21:$I$24,MATCH($E285,'2018_commission_structure-Start'!$A$21:$A$24,0),MATCH(O$1,'2018_commission_structure-Start'!$A$21:$I$21,0))</f>
        <v>86133.75</v>
      </c>
      <c r="P285" s="2">
        <f>IF(H285&gt;I285,MIN(H285-I285,J285-I285)*INDEX('2018_commission_structure-Start'!$A$21:$I$24,MATCH($E285,'2018_commission_structure-Start'!$A$21:$A$24,0), MATCH(P$1,'2018_commission_structure-Start'!$A$21:$I$21,0)),0)</f>
        <v>0</v>
      </c>
      <c r="Q285" s="2">
        <f>IF($H285&gt;J285,MIN($H285-J285,K285-J285)*INDEX('2018_commission_structure-Start'!$A$21:$I$24,MATCH($E285,'2018_commission_structure-Start'!$A$21:$A$24,0), MATCH(Q$1,'2018_commission_structure-Start'!$A$21:$I$21,0)),0)</f>
        <v>0</v>
      </c>
      <c r="R285" s="2">
        <f>IF($H285&gt;K285,MIN($H285-K285,L285-K285)*INDEX('2018_commission_structure-Start'!$A$21:$I$24,MATCH($E285,'2018_commission_structure-Start'!$A$21:$A$24,0), MATCH(R$1,'2018_commission_structure-Start'!$A$21:$I$21,0)),0)</f>
        <v>0</v>
      </c>
      <c r="S285" s="2">
        <f>IF(H285&gt;L285,(H285-L285)*INDEX('2018_commission_structure-Start'!$A$21:$I$24,MATCH($E285,'2018_commission_structure-Start'!$A$21:$A$24,0),MATCH(S$1,'2018_commission_structure-Start'!$A$21:$I$21,0)),0)</f>
        <v>0</v>
      </c>
      <c r="T285" s="6">
        <f t="shared" si="46"/>
        <v>86133.75</v>
      </c>
      <c r="U285" s="6">
        <f t="shared" si="47"/>
        <v>179855.75</v>
      </c>
      <c r="V285" s="6">
        <f>MIN(H285,I285)*INDEX('2018_commission_structure-Start'!$A$15:$J$18,MATCH($E285,'2018_commission_structure-Start'!$A$15:$A$18,0),MATCH(V$1,'2018_commission_structure-Start'!$A$15:$J$15,0))</f>
        <v>86133.75</v>
      </c>
      <c r="W285" s="2">
        <f>IF($H285&gt;I285,MIN($H285-I285,J285-I285)*INDEX('2018_commission_structure-Start'!$A$15:$J$18,MATCH($E285,'2018_commission_structure-Start'!$A$15:$A$18,0),MATCH(W$1,'2018_commission_structure-Start'!$A$15:$J$15,0)),0)</f>
        <v>0</v>
      </c>
      <c r="X285" s="2">
        <f>IF($H285&gt;J285,MIN($H285-J285,K285-J285)*INDEX('2018_commission_structure-Start'!$A$15:$J$18,MATCH($E285,'2018_commission_structure-Start'!$A$15:$A$18,0),MATCH(X$1,'2018_commission_structure-Start'!$A$15:$J$15,0)),0)</f>
        <v>0</v>
      </c>
      <c r="Y285" s="2">
        <f>IF($H285&gt;K285,MIN($H285-K285,L285-K285)*INDEX('2018_commission_structure-Start'!$A$15:$J$18,MATCH($E285,'2018_commission_structure-Start'!$A$15:$A$18,0),MATCH(Y$1,'2018_commission_structure-Start'!$A$15:$J$15,0)),0)</f>
        <v>0</v>
      </c>
      <c r="Z285" s="2">
        <f>IF(H285&gt;L285,(H285-L285)*INDEX('2018_commission_structure-Start'!$A$21:$I$24,MATCH($E285,'2018_commission_structure-Start'!$A$21:$A$24,0),MATCH(Z$1,'2018_commission_structure-Start'!$A$21:$I$21,0)),0)</f>
        <v>0</v>
      </c>
      <c r="AA285" s="6">
        <f t="shared" si="48"/>
        <v>86133.75</v>
      </c>
      <c r="AB285" s="6">
        <f t="shared" si="49"/>
        <v>179855.75</v>
      </c>
    </row>
    <row r="286" spans="1:28" x14ac:dyDescent="0.3">
      <c r="A286" t="str">
        <f t="shared" si="40"/>
        <v>Stephen Vince</v>
      </c>
      <c r="B286">
        <v>3792993961</v>
      </c>
      <c r="C286" t="s">
        <v>567</v>
      </c>
      <c r="D286" t="s">
        <v>568</v>
      </c>
      <c r="E286" t="s">
        <v>7</v>
      </c>
      <c r="F286">
        <v>32408</v>
      </c>
      <c r="G286">
        <f>COUNTIF(deals_closed!D:D,B286)</f>
        <v>21</v>
      </c>
      <c r="H286" s="2">
        <f>SUMIF(deals_closed!D:D,B286,deals_closed!C:C)</f>
        <v>851536</v>
      </c>
      <c r="I286" s="2">
        <f>VLOOKUP(E286,'2018_commission_structure-Start'!$A$22:$I$24,9,FALSE)</f>
        <v>500000</v>
      </c>
      <c r="J286" s="2">
        <f t="shared" si="41"/>
        <v>625000</v>
      </c>
      <c r="K286" s="2">
        <f t="shared" si="42"/>
        <v>750000</v>
      </c>
      <c r="L286" s="2">
        <f t="shared" si="43"/>
        <v>1000000</v>
      </c>
      <c r="M286" s="12">
        <f t="shared" si="44"/>
        <v>1.7030719999999999</v>
      </c>
      <c r="N286" t="str">
        <f t="shared" si="45"/>
        <v>150-200%</v>
      </c>
      <c r="O286" s="6">
        <f>MIN(H286,I286)*INDEX('2018_commission_structure-Start'!$A$21:$I$24,MATCH($E286,'2018_commission_structure-Start'!$A$21:$A$24,0),MATCH(O$1,'2018_commission_structure-Start'!$A$21:$I$21,0))</f>
        <v>50000</v>
      </c>
      <c r="P286" s="2">
        <f>IF(H286&gt;I286,MIN(H286-I286,J286-I286)*INDEX('2018_commission_structure-Start'!$A$21:$I$24,MATCH($E286,'2018_commission_structure-Start'!$A$21:$A$24,0), MATCH(P$1,'2018_commission_structure-Start'!$A$21:$I$21,0)),0)</f>
        <v>18750</v>
      </c>
      <c r="Q286" s="2">
        <f>IF($H286&gt;J286,MIN($H286-J286,K286-J286)*INDEX('2018_commission_structure-Start'!$A$21:$I$24,MATCH($E286,'2018_commission_structure-Start'!$A$21:$A$24,0), MATCH(Q$1,'2018_commission_structure-Start'!$A$21:$I$21,0)),0)</f>
        <v>22500</v>
      </c>
      <c r="R286" s="2">
        <f>IF($H286&gt;K286,MIN($H286-K286,L286-K286)*INDEX('2018_commission_structure-Start'!$A$21:$I$24,MATCH($E286,'2018_commission_structure-Start'!$A$21:$A$24,0), MATCH(R$1,'2018_commission_structure-Start'!$A$21:$I$21,0)),0)</f>
        <v>22337.920000000002</v>
      </c>
      <c r="S286" s="2">
        <f>IF(H286&gt;L286,(H286-L286)*INDEX('2018_commission_structure-Start'!$A$21:$I$24,MATCH($E286,'2018_commission_structure-Start'!$A$21:$A$24,0),MATCH(S$1,'2018_commission_structure-Start'!$A$21:$I$21,0)),0)</f>
        <v>0</v>
      </c>
      <c r="T286" s="6">
        <f t="shared" si="46"/>
        <v>113587.92</v>
      </c>
      <c r="U286" s="6">
        <f t="shared" si="47"/>
        <v>145995.91999999998</v>
      </c>
      <c r="V286" s="6">
        <f>MIN(H286,I286)*INDEX('2018_commission_structure-Start'!$A$15:$J$18,MATCH($E286,'2018_commission_structure-Start'!$A$15:$A$18,0),MATCH(V$1,'2018_commission_structure-Start'!$A$15:$J$15,0))</f>
        <v>60000</v>
      </c>
      <c r="W286" s="2">
        <f>IF($H286&gt;I286,MIN($H286-I286,J286-I286)*INDEX('2018_commission_structure-Start'!$A$15:$J$18,MATCH($E286,'2018_commission_structure-Start'!$A$15:$A$18,0),MATCH(W$1,'2018_commission_structure-Start'!$A$15:$J$15,0)),0)</f>
        <v>21250</v>
      </c>
      <c r="X286" s="2">
        <f>IF($H286&gt;J286,MIN($H286-J286,K286-J286)*INDEX('2018_commission_structure-Start'!$A$15:$J$18,MATCH($E286,'2018_commission_structure-Start'!$A$15:$A$18,0),MATCH(X$1,'2018_commission_structure-Start'!$A$15:$J$15,0)),0)</f>
        <v>25000</v>
      </c>
      <c r="Y286" s="2">
        <f>IF($H286&gt;K286,MIN($H286-K286,L286-K286)*INDEX('2018_commission_structure-Start'!$A$15:$J$18,MATCH($E286,'2018_commission_structure-Start'!$A$15:$A$18,0),MATCH(Y$1,'2018_commission_structure-Start'!$A$15:$J$15,0)),0)</f>
        <v>22337.920000000002</v>
      </c>
      <c r="Z286" s="2">
        <f>IF(H286&gt;L286,(H286-L286)*INDEX('2018_commission_structure-Start'!$A$21:$I$24,MATCH($E286,'2018_commission_structure-Start'!$A$21:$A$24,0),MATCH(Z$1,'2018_commission_structure-Start'!$A$21:$I$21,0)),0)</f>
        <v>0</v>
      </c>
      <c r="AA286" s="6">
        <f t="shared" si="48"/>
        <v>128587.92</v>
      </c>
      <c r="AB286" s="6">
        <f t="shared" si="49"/>
        <v>160995.91999999998</v>
      </c>
    </row>
    <row r="287" spans="1:28" x14ac:dyDescent="0.3">
      <c r="A287" t="str">
        <f t="shared" si="40"/>
        <v>Lulita Wyke</v>
      </c>
      <c r="B287">
        <v>2607689635</v>
      </c>
      <c r="C287" t="s">
        <v>569</v>
      </c>
      <c r="D287" t="s">
        <v>570</v>
      </c>
      <c r="E287" t="s">
        <v>29</v>
      </c>
      <c r="F287">
        <v>53124</v>
      </c>
      <c r="G287">
        <f>COUNTIF(deals_closed!D:D,B287)</f>
        <v>20</v>
      </c>
      <c r="H287" s="2">
        <f>SUMIF(deals_closed!D:D,B287,deals_closed!C:C)</f>
        <v>595273</v>
      </c>
      <c r="I287" s="2">
        <f>VLOOKUP(E287,'2018_commission_structure-Start'!$A$22:$I$24,9,FALSE)</f>
        <v>600000</v>
      </c>
      <c r="J287" s="2">
        <f t="shared" si="41"/>
        <v>750000</v>
      </c>
      <c r="K287" s="2">
        <f t="shared" si="42"/>
        <v>900000</v>
      </c>
      <c r="L287" s="2">
        <f t="shared" si="43"/>
        <v>1200000</v>
      </c>
      <c r="M287" s="12">
        <f t="shared" si="44"/>
        <v>0.99212166666666668</v>
      </c>
      <c r="N287" t="str">
        <f t="shared" si="45"/>
        <v>0-100%</v>
      </c>
      <c r="O287" s="6">
        <f>MIN(H287,I287)*INDEX('2018_commission_structure-Start'!$A$21:$I$24,MATCH($E287,'2018_commission_structure-Start'!$A$21:$A$24,0),MATCH(O$1,'2018_commission_structure-Start'!$A$21:$I$21,0))</f>
        <v>77385.490000000005</v>
      </c>
      <c r="P287" s="2">
        <f>IF(H287&gt;I287,MIN(H287-I287,J287-I287)*INDEX('2018_commission_structure-Start'!$A$21:$I$24,MATCH($E287,'2018_commission_structure-Start'!$A$21:$A$24,0), MATCH(P$1,'2018_commission_structure-Start'!$A$21:$I$21,0)),0)</f>
        <v>0</v>
      </c>
      <c r="Q287" s="2">
        <f>IF($H287&gt;J287,MIN($H287-J287,K287-J287)*INDEX('2018_commission_structure-Start'!$A$21:$I$24,MATCH($E287,'2018_commission_structure-Start'!$A$21:$A$24,0), MATCH(Q$1,'2018_commission_structure-Start'!$A$21:$I$21,0)),0)</f>
        <v>0</v>
      </c>
      <c r="R287" s="2">
        <f>IF($H287&gt;K287,MIN($H287-K287,L287-K287)*INDEX('2018_commission_structure-Start'!$A$21:$I$24,MATCH($E287,'2018_commission_structure-Start'!$A$21:$A$24,0), MATCH(R$1,'2018_commission_structure-Start'!$A$21:$I$21,0)),0)</f>
        <v>0</v>
      </c>
      <c r="S287" s="2">
        <f>IF(H287&gt;L287,(H287-L287)*INDEX('2018_commission_structure-Start'!$A$21:$I$24,MATCH($E287,'2018_commission_structure-Start'!$A$21:$A$24,0),MATCH(S$1,'2018_commission_structure-Start'!$A$21:$I$21,0)),0)</f>
        <v>0</v>
      </c>
      <c r="T287" s="6">
        <f t="shared" si="46"/>
        <v>77385.490000000005</v>
      </c>
      <c r="U287" s="6">
        <f t="shared" si="47"/>
        <v>130509.49</v>
      </c>
      <c r="V287" s="6">
        <f>MIN(H287,I287)*INDEX('2018_commission_structure-Start'!$A$15:$J$18,MATCH($E287,'2018_commission_structure-Start'!$A$15:$A$18,0),MATCH(V$1,'2018_commission_structure-Start'!$A$15:$J$15,0))</f>
        <v>89290.95</v>
      </c>
      <c r="W287" s="2">
        <f>IF($H287&gt;I287,MIN($H287-I287,J287-I287)*INDEX('2018_commission_structure-Start'!$A$15:$J$18,MATCH($E287,'2018_commission_structure-Start'!$A$15:$A$18,0),MATCH(W$1,'2018_commission_structure-Start'!$A$15:$J$15,0)),0)</f>
        <v>0</v>
      </c>
      <c r="X287" s="2">
        <f>IF($H287&gt;J287,MIN($H287-J287,K287-J287)*INDEX('2018_commission_structure-Start'!$A$15:$J$18,MATCH($E287,'2018_commission_structure-Start'!$A$15:$A$18,0),MATCH(X$1,'2018_commission_structure-Start'!$A$15:$J$15,0)),0)</f>
        <v>0</v>
      </c>
      <c r="Y287" s="2">
        <f>IF($H287&gt;K287,MIN($H287-K287,L287-K287)*INDEX('2018_commission_structure-Start'!$A$15:$J$18,MATCH($E287,'2018_commission_structure-Start'!$A$15:$A$18,0),MATCH(Y$1,'2018_commission_structure-Start'!$A$15:$J$15,0)),0)</f>
        <v>0</v>
      </c>
      <c r="Z287" s="2">
        <f>IF(H287&gt;L287,(H287-L287)*INDEX('2018_commission_structure-Start'!$A$21:$I$24,MATCH($E287,'2018_commission_structure-Start'!$A$21:$A$24,0),MATCH(Z$1,'2018_commission_structure-Start'!$A$21:$I$21,0)),0)</f>
        <v>0</v>
      </c>
      <c r="AA287" s="6">
        <f t="shared" si="48"/>
        <v>89290.95</v>
      </c>
      <c r="AB287" s="6">
        <f t="shared" si="49"/>
        <v>142414.95000000001</v>
      </c>
    </row>
    <row r="288" spans="1:28" x14ac:dyDescent="0.3">
      <c r="A288" t="str">
        <f t="shared" si="40"/>
        <v>Eugene Lebourn</v>
      </c>
      <c r="B288">
        <v>9795921177</v>
      </c>
      <c r="C288" t="s">
        <v>571</v>
      </c>
      <c r="D288" t="s">
        <v>572</v>
      </c>
      <c r="E288" t="s">
        <v>7</v>
      </c>
      <c r="F288">
        <v>63015</v>
      </c>
      <c r="G288">
        <f>COUNTIF(deals_closed!D:D,B288)</f>
        <v>20</v>
      </c>
      <c r="H288" s="2">
        <f>SUMIF(deals_closed!D:D,B288,deals_closed!C:C)</f>
        <v>603952</v>
      </c>
      <c r="I288" s="2">
        <f>VLOOKUP(E288,'2018_commission_structure-Start'!$A$22:$I$24,9,FALSE)</f>
        <v>500000</v>
      </c>
      <c r="J288" s="2">
        <f t="shared" si="41"/>
        <v>625000</v>
      </c>
      <c r="K288" s="2">
        <f t="shared" si="42"/>
        <v>750000</v>
      </c>
      <c r="L288" s="2">
        <f t="shared" si="43"/>
        <v>1000000</v>
      </c>
      <c r="M288" s="12">
        <f t="shared" si="44"/>
        <v>1.2079040000000001</v>
      </c>
      <c r="N288" t="str">
        <f t="shared" si="45"/>
        <v>100-125%</v>
      </c>
      <c r="O288" s="6">
        <f>MIN(H288,I288)*INDEX('2018_commission_structure-Start'!$A$21:$I$24,MATCH($E288,'2018_commission_structure-Start'!$A$21:$A$24,0),MATCH(O$1,'2018_commission_structure-Start'!$A$21:$I$21,0))</f>
        <v>50000</v>
      </c>
      <c r="P288" s="2">
        <f>IF(H288&gt;I288,MIN(H288-I288,J288-I288)*INDEX('2018_commission_structure-Start'!$A$21:$I$24,MATCH($E288,'2018_commission_structure-Start'!$A$21:$A$24,0), MATCH(P$1,'2018_commission_structure-Start'!$A$21:$I$21,0)),0)</f>
        <v>15592.8</v>
      </c>
      <c r="Q288" s="2">
        <f>IF($H288&gt;J288,MIN($H288-J288,K288-J288)*INDEX('2018_commission_structure-Start'!$A$21:$I$24,MATCH($E288,'2018_commission_structure-Start'!$A$21:$A$24,0), MATCH(Q$1,'2018_commission_structure-Start'!$A$21:$I$21,0)),0)</f>
        <v>0</v>
      </c>
      <c r="R288" s="2">
        <f>IF($H288&gt;K288,MIN($H288-K288,L288-K288)*INDEX('2018_commission_structure-Start'!$A$21:$I$24,MATCH($E288,'2018_commission_structure-Start'!$A$21:$A$24,0), MATCH(R$1,'2018_commission_structure-Start'!$A$21:$I$21,0)),0)</f>
        <v>0</v>
      </c>
      <c r="S288" s="2">
        <f>IF(H288&gt;L288,(H288-L288)*INDEX('2018_commission_structure-Start'!$A$21:$I$24,MATCH($E288,'2018_commission_structure-Start'!$A$21:$A$24,0),MATCH(S$1,'2018_commission_structure-Start'!$A$21:$I$21,0)),0)</f>
        <v>0</v>
      </c>
      <c r="T288" s="6">
        <f t="shared" si="46"/>
        <v>65592.800000000003</v>
      </c>
      <c r="U288" s="6">
        <f t="shared" si="47"/>
        <v>128607.8</v>
      </c>
      <c r="V288" s="6">
        <f>MIN(H288,I288)*INDEX('2018_commission_structure-Start'!$A$15:$J$18,MATCH($E288,'2018_commission_structure-Start'!$A$15:$A$18,0),MATCH(V$1,'2018_commission_structure-Start'!$A$15:$J$15,0))</f>
        <v>60000</v>
      </c>
      <c r="W288" s="2">
        <f>IF($H288&gt;I288,MIN($H288-I288,J288-I288)*INDEX('2018_commission_structure-Start'!$A$15:$J$18,MATCH($E288,'2018_commission_structure-Start'!$A$15:$A$18,0),MATCH(W$1,'2018_commission_structure-Start'!$A$15:$J$15,0)),0)</f>
        <v>17671.84</v>
      </c>
      <c r="X288" s="2">
        <f>IF($H288&gt;J288,MIN($H288-J288,K288-J288)*INDEX('2018_commission_structure-Start'!$A$15:$J$18,MATCH($E288,'2018_commission_structure-Start'!$A$15:$A$18,0),MATCH(X$1,'2018_commission_structure-Start'!$A$15:$J$15,0)),0)</f>
        <v>0</v>
      </c>
      <c r="Y288" s="2">
        <f>IF($H288&gt;K288,MIN($H288-K288,L288-K288)*INDEX('2018_commission_structure-Start'!$A$15:$J$18,MATCH($E288,'2018_commission_structure-Start'!$A$15:$A$18,0),MATCH(Y$1,'2018_commission_structure-Start'!$A$15:$J$15,0)),0)</f>
        <v>0</v>
      </c>
      <c r="Z288" s="2">
        <f>IF(H288&gt;L288,(H288-L288)*INDEX('2018_commission_structure-Start'!$A$21:$I$24,MATCH($E288,'2018_commission_structure-Start'!$A$21:$A$24,0),MATCH(Z$1,'2018_commission_structure-Start'!$A$21:$I$21,0)),0)</f>
        <v>0</v>
      </c>
      <c r="AA288" s="6">
        <f t="shared" si="48"/>
        <v>77671.839999999997</v>
      </c>
      <c r="AB288" s="6">
        <f t="shared" si="49"/>
        <v>140686.84</v>
      </c>
    </row>
    <row r="289" spans="1:28" x14ac:dyDescent="0.3">
      <c r="A289" t="str">
        <f t="shared" si="40"/>
        <v>Denney Behr</v>
      </c>
      <c r="B289">
        <v>8757371024</v>
      </c>
      <c r="C289" t="s">
        <v>153</v>
      </c>
      <c r="D289" t="s">
        <v>573</v>
      </c>
      <c r="E289" t="s">
        <v>29</v>
      </c>
      <c r="F289">
        <v>61475</v>
      </c>
      <c r="G289">
        <f>COUNTIF(deals_closed!D:D,B289)</f>
        <v>15</v>
      </c>
      <c r="H289" s="2">
        <f>SUMIF(deals_closed!D:D,B289,deals_closed!C:C)</f>
        <v>450892</v>
      </c>
      <c r="I289" s="2">
        <f>VLOOKUP(E289,'2018_commission_structure-Start'!$A$22:$I$24,9,FALSE)</f>
        <v>600000</v>
      </c>
      <c r="J289" s="2">
        <f t="shared" si="41"/>
        <v>750000</v>
      </c>
      <c r="K289" s="2">
        <f t="shared" si="42"/>
        <v>900000</v>
      </c>
      <c r="L289" s="2">
        <f t="shared" si="43"/>
        <v>1200000</v>
      </c>
      <c r="M289" s="12">
        <f t="shared" si="44"/>
        <v>0.75148666666666664</v>
      </c>
      <c r="N289" t="str">
        <f t="shared" si="45"/>
        <v>0-100%</v>
      </c>
      <c r="O289" s="6">
        <f>MIN(H289,I289)*INDEX('2018_commission_structure-Start'!$A$21:$I$24,MATCH($E289,'2018_commission_structure-Start'!$A$21:$A$24,0),MATCH(O$1,'2018_commission_structure-Start'!$A$21:$I$21,0))</f>
        <v>58615.96</v>
      </c>
      <c r="P289" s="2">
        <f>IF(H289&gt;I289,MIN(H289-I289,J289-I289)*INDEX('2018_commission_structure-Start'!$A$21:$I$24,MATCH($E289,'2018_commission_structure-Start'!$A$21:$A$24,0), MATCH(P$1,'2018_commission_structure-Start'!$A$21:$I$21,0)),0)</f>
        <v>0</v>
      </c>
      <c r="Q289" s="2">
        <f>IF($H289&gt;J289,MIN($H289-J289,K289-J289)*INDEX('2018_commission_structure-Start'!$A$21:$I$24,MATCH($E289,'2018_commission_structure-Start'!$A$21:$A$24,0), MATCH(Q$1,'2018_commission_structure-Start'!$A$21:$I$21,0)),0)</f>
        <v>0</v>
      </c>
      <c r="R289" s="2">
        <f>IF($H289&gt;K289,MIN($H289-K289,L289-K289)*INDEX('2018_commission_structure-Start'!$A$21:$I$24,MATCH($E289,'2018_commission_structure-Start'!$A$21:$A$24,0), MATCH(R$1,'2018_commission_structure-Start'!$A$21:$I$21,0)),0)</f>
        <v>0</v>
      </c>
      <c r="S289" s="2">
        <f>IF(H289&gt;L289,(H289-L289)*INDEX('2018_commission_structure-Start'!$A$21:$I$24,MATCH($E289,'2018_commission_structure-Start'!$A$21:$A$24,0),MATCH(S$1,'2018_commission_structure-Start'!$A$21:$I$21,0)),0)</f>
        <v>0</v>
      </c>
      <c r="T289" s="6">
        <f t="shared" si="46"/>
        <v>58615.96</v>
      </c>
      <c r="U289" s="6">
        <f t="shared" si="47"/>
        <v>120090.95999999999</v>
      </c>
      <c r="V289" s="6">
        <f>MIN(H289,I289)*INDEX('2018_commission_structure-Start'!$A$15:$J$18,MATCH($E289,'2018_commission_structure-Start'!$A$15:$A$18,0),MATCH(V$1,'2018_commission_structure-Start'!$A$15:$J$15,0))</f>
        <v>67633.8</v>
      </c>
      <c r="W289" s="2">
        <f>IF($H289&gt;I289,MIN($H289-I289,J289-I289)*INDEX('2018_commission_structure-Start'!$A$15:$J$18,MATCH($E289,'2018_commission_structure-Start'!$A$15:$A$18,0),MATCH(W$1,'2018_commission_structure-Start'!$A$15:$J$15,0)),0)</f>
        <v>0</v>
      </c>
      <c r="X289" s="2">
        <f>IF($H289&gt;J289,MIN($H289-J289,K289-J289)*INDEX('2018_commission_structure-Start'!$A$15:$J$18,MATCH($E289,'2018_commission_structure-Start'!$A$15:$A$18,0),MATCH(X$1,'2018_commission_structure-Start'!$A$15:$J$15,0)),0)</f>
        <v>0</v>
      </c>
      <c r="Y289" s="2">
        <f>IF($H289&gt;K289,MIN($H289-K289,L289-K289)*INDEX('2018_commission_structure-Start'!$A$15:$J$18,MATCH($E289,'2018_commission_structure-Start'!$A$15:$A$18,0),MATCH(Y$1,'2018_commission_structure-Start'!$A$15:$J$15,0)),0)</f>
        <v>0</v>
      </c>
      <c r="Z289" s="2">
        <f>IF(H289&gt;L289,(H289-L289)*INDEX('2018_commission_structure-Start'!$A$21:$I$24,MATCH($E289,'2018_commission_structure-Start'!$A$21:$A$24,0),MATCH(Z$1,'2018_commission_structure-Start'!$A$21:$I$21,0)),0)</f>
        <v>0</v>
      </c>
      <c r="AA289" s="6">
        <f t="shared" si="48"/>
        <v>67633.8</v>
      </c>
      <c r="AB289" s="6">
        <f t="shared" si="49"/>
        <v>129108.8</v>
      </c>
    </row>
    <row r="290" spans="1:28" x14ac:dyDescent="0.3">
      <c r="A290" t="str">
        <f t="shared" si="40"/>
        <v>Maryrose Ravenshaw</v>
      </c>
      <c r="B290">
        <v>9163060264</v>
      </c>
      <c r="C290" t="s">
        <v>574</v>
      </c>
      <c r="D290" t="s">
        <v>575</v>
      </c>
      <c r="E290" t="s">
        <v>29</v>
      </c>
      <c r="F290">
        <v>76433</v>
      </c>
      <c r="G290">
        <f>COUNTIF(deals_closed!D:D,B290)</f>
        <v>21</v>
      </c>
      <c r="H290" s="2">
        <f>SUMIF(deals_closed!D:D,B290,deals_closed!C:C)</f>
        <v>771024</v>
      </c>
      <c r="I290" s="2">
        <f>VLOOKUP(E290,'2018_commission_structure-Start'!$A$22:$I$24,9,FALSE)</f>
        <v>600000</v>
      </c>
      <c r="J290" s="2">
        <f t="shared" si="41"/>
        <v>750000</v>
      </c>
      <c r="K290" s="2">
        <f t="shared" si="42"/>
        <v>900000</v>
      </c>
      <c r="L290" s="2">
        <f t="shared" si="43"/>
        <v>1200000</v>
      </c>
      <c r="M290" s="12">
        <f t="shared" si="44"/>
        <v>1.28504</v>
      </c>
      <c r="N290" t="str">
        <f t="shared" si="45"/>
        <v>125-150%</v>
      </c>
      <c r="O290" s="6">
        <f>MIN(H290,I290)*INDEX('2018_commission_structure-Start'!$A$21:$I$24,MATCH($E290,'2018_commission_structure-Start'!$A$21:$A$24,0),MATCH(O$1,'2018_commission_structure-Start'!$A$21:$I$21,0))</f>
        <v>78000</v>
      </c>
      <c r="P290" s="2">
        <f>IF(H290&gt;I290,MIN(H290-I290,J290-I290)*INDEX('2018_commission_structure-Start'!$A$21:$I$24,MATCH($E290,'2018_commission_structure-Start'!$A$21:$A$24,0), MATCH(P$1,'2018_commission_structure-Start'!$A$21:$I$21,0)),0)</f>
        <v>25500.000000000004</v>
      </c>
      <c r="Q290" s="2">
        <f>IF($H290&gt;J290,MIN($H290-J290,K290-J290)*INDEX('2018_commission_structure-Start'!$A$21:$I$24,MATCH($E290,'2018_commission_structure-Start'!$A$21:$A$24,0), MATCH(Q$1,'2018_commission_structure-Start'!$A$21:$I$21,0)),0)</f>
        <v>4415.04</v>
      </c>
      <c r="R290" s="2">
        <f>IF($H290&gt;K290,MIN($H290-K290,L290-K290)*INDEX('2018_commission_structure-Start'!$A$21:$I$24,MATCH($E290,'2018_commission_structure-Start'!$A$21:$A$24,0), MATCH(R$1,'2018_commission_structure-Start'!$A$21:$I$21,0)),0)</f>
        <v>0</v>
      </c>
      <c r="S290" s="2">
        <f>IF(H290&gt;L290,(H290-L290)*INDEX('2018_commission_structure-Start'!$A$21:$I$24,MATCH($E290,'2018_commission_structure-Start'!$A$21:$A$24,0),MATCH(S$1,'2018_commission_structure-Start'!$A$21:$I$21,0)),0)</f>
        <v>0</v>
      </c>
      <c r="T290" s="6">
        <f t="shared" si="46"/>
        <v>107915.04</v>
      </c>
      <c r="U290" s="6">
        <f t="shared" si="47"/>
        <v>184348.03999999998</v>
      </c>
      <c r="V290" s="6">
        <f>MIN(H290,I290)*INDEX('2018_commission_structure-Start'!$A$15:$J$18,MATCH($E290,'2018_commission_structure-Start'!$A$15:$A$18,0),MATCH(V$1,'2018_commission_structure-Start'!$A$15:$J$15,0))</f>
        <v>90000</v>
      </c>
      <c r="W290" s="2">
        <f>IF($H290&gt;I290,MIN($H290-I290,J290-I290)*INDEX('2018_commission_structure-Start'!$A$15:$J$18,MATCH($E290,'2018_commission_structure-Start'!$A$15:$A$18,0),MATCH(W$1,'2018_commission_structure-Start'!$A$15:$J$15,0)),0)</f>
        <v>27000</v>
      </c>
      <c r="X290" s="2">
        <f>IF($H290&gt;J290,MIN($H290-J290,K290-J290)*INDEX('2018_commission_structure-Start'!$A$15:$J$18,MATCH($E290,'2018_commission_structure-Start'!$A$15:$A$18,0),MATCH(X$1,'2018_commission_structure-Start'!$A$15:$J$15,0)),0)</f>
        <v>5256</v>
      </c>
      <c r="Y290" s="2">
        <f>IF($H290&gt;K290,MIN($H290-K290,L290-K290)*INDEX('2018_commission_structure-Start'!$A$15:$J$18,MATCH($E290,'2018_commission_structure-Start'!$A$15:$A$18,0),MATCH(Y$1,'2018_commission_structure-Start'!$A$15:$J$15,0)),0)</f>
        <v>0</v>
      </c>
      <c r="Z290" s="2">
        <f>IF(H290&gt;L290,(H290-L290)*INDEX('2018_commission_structure-Start'!$A$21:$I$24,MATCH($E290,'2018_commission_structure-Start'!$A$21:$A$24,0),MATCH(Z$1,'2018_commission_structure-Start'!$A$21:$I$21,0)),0)</f>
        <v>0</v>
      </c>
      <c r="AA290" s="6">
        <f t="shared" si="48"/>
        <v>122256</v>
      </c>
      <c r="AB290" s="6">
        <f t="shared" si="49"/>
        <v>198689</v>
      </c>
    </row>
    <row r="291" spans="1:28" x14ac:dyDescent="0.3">
      <c r="A291" t="str">
        <f t="shared" si="40"/>
        <v>Kevin Wayvill</v>
      </c>
      <c r="B291">
        <v>2657442315</v>
      </c>
      <c r="C291" t="s">
        <v>576</v>
      </c>
      <c r="D291" t="s">
        <v>577</v>
      </c>
      <c r="E291" t="s">
        <v>29</v>
      </c>
      <c r="F291">
        <v>58319</v>
      </c>
      <c r="G291">
        <f>COUNTIF(deals_closed!D:D,B291)</f>
        <v>15</v>
      </c>
      <c r="H291" s="2">
        <f>SUMIF(deals_closed!D:D,B291,deals_closed!C:C)</f>
        <v>560614</v>
      </c>
      <c r="I291" s="2">
        <f>VLOOKUP(E291,'2018_commission_structure-Start'!$A$22:$I$24,9,FALSE)</f>
        <v>600000</v>
      </c>
      <c r="J291" s="2">
        <f t="shared" si="41"/>
        <v>750000</v>
      </c>
      <c r="K291" s="2">
        <f t="shared" si="42"/>
        <v>900000</v>
      </c>
      <c r="L291" s="2">
        <f t="shared" si="43"/>
        <v>1200000</v>
      </c>
      <c r="M291" s="12">
        <f t="shared" si="44"/>
        <v>0.93435666666666661</v>
      </c>
      <c r="N291" t="str">
        <f t="shared" si="45"/>
        <v>0-100%</v>
      </c>
      <c r="O291" s="6">
        <f>MIN(H291,I291)*INDEX('2018_commission_structure-Start'!$A$21:$I$24,MATCH($E291,'2018_commission_structure-Start'!$A$21:$A$24,0),MATCH(O$1,'2018_commission_structure-Start'!$A$21:$I$21,0))</f>
        <v>72879.820000000007</v>
      </c>
      <c r="P291" s="2">
        <f>IF(H291&gt;I291,MIN(H291-I291,J291-I291)*INDEX('2018_commission_structure-Start'!$A$21:$I$24,MATCH($E291,'2018_commission_structure-Start'!$A$21:$A$24,0), MATCH(P$1,'2018_commission_structure-Start'!$A$21:$I$21,0)),0)</f>
        <v>0</v>
      </c>
      <c r="Q291" s="2">
        <f>IF($H291&gt;J291,MIN($H291-J291,K291-J291)*INDEX('2018_commission_structure-Start'!$A$21:$I$24,MATCH($E291,'2018_commission_structure-Start'!$A$21:$A$24,0), MATCH(Q$1,'2018_commission_structure-Start'!$A$21:$I$21,0)),0)</f>
        <v>0</v>
      </c>
      <c r="R291" s="2">
        <f>IF($H291&gt;K291,MIN($H291-K291,L291-K291)*INDEX('2018_commission_structure-Start'!$A$21:$I$24,MATCH($E291,'2018_commission_structure-Start'!$A$21:$A$24,0), MATCH(R$1,'2018_commission_structure-Start'!$A$21:$I$21,0)),0)</f>
        <v>0</v>
      </c>
      <c r="S291" s="2">
        <f>IF(H291&gt;L291,(H291-L291)*INDEX('2018_commission_structure-Start'!$A$21:$I$24,MATCH($E291,'2018_commission_structure-Start'!$A$21:$A$24,0),MATCH(S$1,'2018_commission_structure-Start'!$A$21:$I$21,0)),0)</f>
        <v>0</v>
      </c>
      <c r="T291" s="6">
        <f t="shared" si="46"/>
        <v>72879.820000000007</v>
      </c>
      <c r="U291" s="6">
        <f t="shared" si="47"/>
        <v>131198.82</v>
      </c>
      <c r="V291" s="6">
        <f>MIN(H291,I291)*INDEX('2018_commission_structure-Start'!$A$15:$J$18,MATCH($E291,'2018_commission_structure-Start'!$A$15:$A$18,0),MATCH(V$1,'2018_commission_structure-Start'!$A$15:$J$15,0))</f>
        <v>84092.099999999991</v>
      </c>
      <c r="W291" s="2">
        <f>IF($H291&gt;I291,MIN($H291-I291,J291-I291)*INDEX('2018_commission_structure-Start'!$A$15:$J$18,MATCH($E291,'2018_commission_structure-Start'!$A$15:$A$18,0),MATCH(W$1,'2018_commission_structure-Start'!$A$15:$J$15,0)),0)</f>
        <v>0</v>
      </c>
      <c r="X291" s="2">
        <f>IF($H291&gt;J291,MIN($H291-J291,K291-J291)*INDEX('2018_commission_structure-Start'!$A$15:$J$18,MATCH($E291,'2018_commission_structure-Start'!$A$15:$A$18,0),MATCH(X$1,'2018_commission_structure-Start'!$A$15:$J$15,0)),0)</f>
        <v>0</v>
      </c>
      <c r="Y291" s="2">
        <f>IF($H291&gt;K291,MIN($H291-K291,L291-K291)*INDEX('2018_commission_structure-Start'!$A$15:$J$18,MATCH($E291,'2018_commission_structure-Start'!$A$15:$A$18,0),MATCH(Y$1,'2018_commission_structure-Start'!$A$15:$J$15,0)),0)</f>
        <v>0</v>
      </c>
      <c r="Z291" s="2">
        <f>IF(H291&gt;L291,(H291-L291)*INDEX('2018_commission_structure-Start'!$A$21:$I$24,MATCH($E291,'2018_commission_structure-Start'!$A$21:$A$24,0),MATCH(Z$1,'2018_commission_structure-Start'!$A$21:$I$21,0)),0)</f>
        <v>0</v>
      </c>
      <c r="AA291" s="6">
        <f t="shared" si="48"/>
        <v>84092.099999999991</v>
      </c>
      <c r="AB291" s="6">
        <f t="shared" si="49"/>
        <v>142411.09999999998</v>
      </c>
    </row>
    <row r="292" spans="1:28" x14ac:dyDescent="0.3">
      <c r="A292" t="str">
        <f t="shared" si="40"/>
        <v>Lenette Gyves</v>
      </c>
      <c r="B292">
        <v>7635344498</v>
      </c>
      <c r="C292" t="s">
        <v>578</v>
      </c>
      <c r="D292" t="s">
        <v>579</v>
      </c>
      <c r="E292" t="s">
        <v>29</v>
      </c>
      <c r="F292">
        <v>54966</v>
      </c>
      <c r="G292">
        <f>COUNTIF(deals_closed!D:D,B292)</f>
        <v>21</v>
      </c>
      <c r="H292" s="2">
        <f>SUMIF(deals_closed!D:D,B292,deals_closed!C:C)</f>
        <v>714330</v>
      </c>
      <c r="I292" s="2">
        <f>VLOOKUP(E292,'2018_commission_structure-Start'!$A$22:$I$24,9,FALSE)</f>
        <v>600000</v>
      </c>
      <c r="J292" s="2">
        <f t="shared" si="41"/>
        <v>750000</v>
      </c>
      <c r="K292" s="2">
        <f t="shared" si="42"/>
        <v>900000</v>
      </c>
      <c r="L292" s="2">
        <f t="shared" si="43"/>
        <v>1200000</v>
      </c>
      <c r="M292" s="12">
        <f t="shared" si="44"/>
        <v>1.19055</v>
      </c>
      <c r="N292" t="str">
        <f t="shared" si="45"/>
        <v>100-125%</v>
      </c>
      <c r="O292" s="6">
        <f>MIN(H292,I292)*INDEX('2018_commission_structure-Start'!$A$21:$I$24,MATCH($E292,'2018_commission_structure-Start'!$A$21:$A$24,0),MATCH(O$1,'2018_commission_structure-Start'!$A$21:$I$21,0))</f>
        <v>78000</v>
      </c>
      <c r="P292" s="2">
        <f>IF(H292&gt;I292,MIN(H292-I292,J292-I292)*INDEX('2018_commission_structure-Start'!$A$21:$I$24,MATCH($E292,'2018_commission_structure-Start'!$A$21:$A$24,0), MATCH(P$1,'2018_commission_structure-Start'!$A$21:$I$21,0)),0)</f>
        <v>19436.100000000002</v>
      </c>
      <c r="Q292" s="2">
        <f>IF($H292&gt;J292,MIN($H292-J292,K292-J292)*INDEX('2018_commission_structure-Start'!$A$21:$I$24,MATCH($E292,'2018_commission_structure-Start'!$A$21:$A$24,0), MATCH(Q$1,'2018_commission_structure-Start'!$A$21:$I$21,0)),0)</f>
        <v>0</v>
      </c>
      <c r="R292" s="2">
        <f>IF($H292&gt;K292,MIN($H292-K292,L292-K292)*INDEX('2018_commission_structure-Start'!$A$21:$I$24,MATCH($E292,'2018_commission_structure-Start'!$A$21:$A$24,0), MATCH(R$1,'2018_commission_structure-Start'!$A$21:$I$21,0)),0)</f>
        <v>0</v>
      </c>
      <c r="S292" s="2">
        <f>IF(H292&gt;L292,(H292-L292)*INDEX('2018_commission_structure-Start'!$A$21:$I$24,MATCH($E292,'2018_commission_structure-Start'!$A$21:$A$24,0),MATCH(S$1,'2018_commission_structure-Start'!$A$21:$I$21,0)),0)</f>
        <v>0</v>
      </c>
      <c r="T292" s="6">
        <f t="shared" si="46"/>
        <v>97436.1</v>
      </c>
      <c r="U292" s="6">
        <f t="shared" si="47"/>
        <v>152402.1</v>
      </c>
      <c r="V292" s="6">
        <f>MIN(H292,I292)*INDEX('2018_commission_structure-Start'!$A$15:$J$18,MATCH($E292,'2018_commission_structure-Start'!$A$15:$A$18,0),MATCH(V$1,'2018_commission_structure-Start'!$A$15:$J$15,0))</f>
        <v>90000</v>
      </c>
      <c r="W292" s="2">
        <f>IF($H292&gt;I292,MIN($H292-I292,J292-I292)*INDEX('2018_commission_structure-Start'!$A$15:$J$18,MATCH($E292,'2018_commission_structure-Start'!$A$15:$A$18,0),MATCH(W$1,'2018_commission_structure-Start'!$A$15:$J$15,0)),0)</f>
        <v>20579.399999999998</v>
      </c>
      <c r="X292" s="2">
        <f>IF($H292&gt;J292,MIN($H292-J292,K292-J292)*INDEX('2018_commission_structure-Start'!$A$15:$J$18,MATCH($E292,'2018_commission_structure-Start'!$A$15:$A$18,0),MATCH(X$1,'2018_commission_structure-Start'!$A$15:$J$15,0)),0)</f>
        <v>0</v>
      </c>
      <c r="Y292" s="2">
        <f>IF($H292&gt;K292,MIN($H292-K292,L292-K292)*INDEX('2018_commission_structure-Start'!$A$15:$J$18,MATCH($E292,'2018_commission_structure-Start'!$A$15:$A$18,0),MATCH(Y$1,'2018_commission_structure-Start'!$A$15:$J$15,0)),0)</f>
        <v>0</v>
      </c>
      <c r="Z292" s="2">
        <f>IF(H292&gt;L292,(H292-L292)*INDEX('2018_commission_structure-Start'!$A$21:$I$24,MATCH($E292,'2018_commission_structure-Start'!$A$21:$A$24,0),MATCH(Z$1,'2018_commission_structure-Start'!$A$21:$I$21,0)),0)</f>
        <v>0</v>
      </c>
      <c r="AA292" s="6">
        <f t="shared" si="48"/>
        <v>110579.4</v>
      </c>
      <c r="AB292" s="6">
        <f t="shared" si="49"/>
        <v>165545.4</v>
      </c>
    </row>
    <row r="293" spans="1:28" x14ac:dyDescent="0.3">
      <c r="A293" t="str">
        <f t="shared" si="40"/>
        <v>Tabina Askell</v>
      </c>
      <c r="B293">
        <v>977779009</v>
      </c>
      <c r="C293" t="s">
        <v>580</v>
      </c>
      <c r="D293" t="s">
        <v>581</v>
      </c>
      <c r="E293" t="s">
        <v>10</v>
      </c>
      <c r="F293">
        <v>117844</v>
      </c>
      <c r="G293">
        <f>COUNTIF(deals_closed!D:D,B293)</f>
        <v>15</v>
      </c>
      <c r="H293" s="2">
        <f>SUMIF(deals_closed!D:D,B293,deals_closed!C:C)</f>
        <v>512176</v>
      </c>
      <c r="I293" s="2">
        <f>VLOOKUP(E293,'2018_commission_structure-Start'!$A$22:$I$24,9,FALSE)</f>
        <v>750000</v>
      </c>
      <c r="J293" s="2">
        <f t="shared" si="41"/>
        <v>937500</v>
      </c>
      <c r="K293" s="2">
        <f t="shared" si="42"/>
        <v>1125000</v>
      </c>
      <c r="L293" s="2">
        <f t="shared" si="43"/>
        <v>1500000</v>
      </c>
      <c r="M293" s="12">
        <f t="shared" si="44"/>
        <v>0.68290133333333336</v>
      </c>
      <c r="N293" t="str">
        <f t="shared" si="45"/>
        <v>0-100%</v>
      </c>
      <c r="O293" s="6">
        <f>MIN(H293,I293)*INDEX('2018_commission_structure-Start'!$A$21:$I$24,MATCH($E293,'2018_commission_structure-Start'!$A$21:$A$24,0),MATCH(O$1,'2018_commission_structure-Start'!$A$21:$I$21,0))</f>
        <v>76826.399999999994</v>
      </c>
      <c r="P293" s="2">
        <f>IF(H293&gt;I293,MIN(H293-I293,J293-I293)*INDEX('2018_commission_structure-Start'!$A$21:$I$24,MATCH($E293,'2018_commission_structure-Start'!$A$21:$A$24,0), MATCH(P$1,'2018_commission_structure-Start'!$A$21:$I$21,0)),0)</f>
        <v>0</v>
      </c>
      <c r="Q293" s="2">
        <f>IF($H293&gt;J293,MIN($H293-J293,K293-J293)*INDEX('2018_commission_structure-Start'!$A$21:$I$24,MATCH($E293,'2018_commission_structure-Start'!$A$21:$A$24,0), MATCH(Q$1,'2018_commission_structure-Start'!$A$21:$I$21,0)),0)</f>
        <v>0</v>
      </c>
      <c r="R293" s="2">
        <f>IF($H293&gt;K293,MIN($H293-K293,L293-K293)*INDEX('2018_commission_structure-Start'!$A$21:$I$24,MATCH($E293,'2018_commission_structure-Start'!$A$21:$A$24,0), MATCH(R$1,'2018_commission_structure-Start'!$A$21:$I$21,0)),0)</f>
        <v>0</v>
      </c>
      <c r="S293" s="2">
        <f>IF(H293&gt;L293,(H293-L293)*INDEX('2018_commission_structure-Start'!$A$21:$I$24,MATCH($E293,'2018_commission_structure-Start'!$A$21:$A$24,0),MATCH(S$1,'2018_commission_structure-Start'!$A$21:$I$21,0)),0)</f>
        <v>0</v>
      </c>
      <c r="T293" s="6">
        <f t="shared" si="46"/>
        <v>76826.399999999994</v>
      </c>
      <c r="U293" s="6">
        <f t="shared" si="47"/>
        <v>194670.4</v>
      </c>
      <c r="V293" s="6">
        <f>MIN(H293,I293)*INDEX('2018_commission_structure-Start'!$A$15:$J$18,MATCH($E293,'2018_commission_structure-Start'!$A$15:$A$18,0),MATCH(V$1,'2018_commission_structure-Start'!$A$15:$J$15,0))</f>
        <v>76826.399999999994</v>
      </c>
      <c r="W293" s="2">
        <f>IF($H293&gt;I293,MIN($H293-I293,J293-I293)*INDEX('2018_commission_structure-Start'!$A$15:$J$18,MATCH($E293,'2018_commission_structure-Start'!$A$15:$A$18,0),MATCH(W$1,'2018_commission_structure-Start'!$A$15:$J$15,0)),0)</f>
        <v>0</v>
      </c>
      <c r="X293" s="2">
        <f>IF($H293&gt;J293,MIN($H293-J293,K293-J293)*INDEX('2018_commission_structure-Start'!$A$15:$J$18,MATCH($E293,'2018_commission_structure-Start'!$A$15:$A$18,0),MATCH(X$1,'2018_commission_structure-Start'!$A$15:$J$15,0)),0)</f>
        <v>0</v>
      </c>
      <c r="Y293" s="2">
        <f>IF($H293&gt;K293,MIN($H293-K293,L293-K293)*INDEX('2018_commission_structure-Start'!$A$15:$J$18,MATCH($E293,'2018_commission_structure-Start'!$A$15:$A$18,0),MATCH(Y$1,'2018_commission_structure-Start'!$A$15:$J$15,0)),0)</f>
        <v>0</v>
      </c>
      <c r="Z293" s="2">
        <f>IF(H293&gt;L293,(H293-L293)*INDEX('2018_commission_structure-Start'!$A$21:$I$24,MATCH($E293,'2018_commission_structure-Start'!$A$21:$A$24,0),MATCH(Z$1,'2018_commission_structure-Start'!$A$21:$I$21,0)),0)</f>
        <v>0</v>
      </c>
      <c r="AA293" s="6">
        <f t="shared" si="48"/>
        <v>76826.399999999994</v>
      </c>
      <c r="AB293" s="6">
        <f t="shared" si="49"/>
        <v>194670.4</v>
      </c>
    </row>
    <row r="294" spans="1:28" x14ac:dyDescent="0.3">
      <c r="A294" t="str">
        <f t="shared" si="40"/>
        <v>Anette Waldock</v>
      </c>
      <c r="B294">
        <v>7236563277</v>
      </c>
      <c r="C294" t="s">
        <v>582</v>
      </c>
      <c r="D294" t="s">
        <v>583</v>
      </c>
      <c r="E294" t="s">
        <v>29</v>
      </c>
      <c r="F294">
        <v>79502</v>
      </c>
      <c r="G294">
        <f>COUNTIF(deals_closed!D:D,B294)</f>
        <v>13</v>
      </c>
      <c r="H294" s="2">
        <f>SUMIF(deals_closed!D:D,B294,deals_closed!C:C)</f>
        <v>438197</v>
      </c>
      <c r="I294" s="2">
        <f>VLOOKUP(E294,'2018_commission_structure-Start'!$A$22:$I$24,9,FALSE)</f>
        <v>600000</v>
      </c>
      <c r="J294" s="2">
        <f t="shared" si="41"/>
        <v>750000</v>
      </c>
      <c r="K294" s="2">
        <f t="shared" si="42"/>
        <v>900000</v>
      </c>
      <c r="L294" s="2">
        <f t="shared" si="43"/>
        <v>1200000</v>
      </c>
      <c r="M294" s="12">
        <f t="shared" si="44"/>
        <v>0.73032833333333336</v>
      </c>
      <c r="N294" t="str">
        <f t="shared" si="45"/>
        <v>0-100%</v>
      </c>
      <c r="O294" s="6">
        <f>MIN(H294,I294)*INDEX('2018_commission_structure-Start'!$A$21:$I$24,MATCH($E294,'2018_commission_structure-Start'!$A$21:$A$24,0),MATCH(O$1,'2018_commission_structure-Start'!$A$21:$I$21,0))</f>
        <v>56965.61</v>
      </c>
      <c r="P294" s="2">
        <f>IF(H294&gt;I294,MIN(H294-I294,J294-I294)*INDEX('2018_commission_structure-Start'!$A$21:$I$24,MATCH($E294,'2018_commission_structure-Start'!$A$21:$A$24,0), MATCH(P$1,'2018_commission_structure-Start'!$A$21:$I$21,0)),0)</f>
        <v>0</v>
      </c>
      <c r="Q294" s="2">
        <f>IF($H294&gt;J294,MIN($H294-J294,K294-J294)*INDEX('2018_commission_structure-Start'!$A$21:$I$24,MATCH($E294,'2018_commission_structure-Start'!$A$21:$A$24,0), MATCH(Q$1,'2018_commission_structure-Start'!$A$21:$I$21,0)),0)</f>
        <v>0</v>
      </c>
      <c r="R294" s="2">
        <f>IF($H294&gt;K294,MIN($H294-K294,L294-K294)*INDEX('2018_commission_structure-Start'!$A$21:$I$24,MATCH($E294,'2018_commission_structure-Start'!$A$21:$A$24,0), MATCH(R$1,'2018_commission_structure-Start'!$A$21:$I$21,0)),0)</f>
        <v>0</v>
      </c>
      <c r="S294" s="2">
        <f>IF(H294&gt;L294,(H294-L294)*INDEX('2018_commission_structure-Start'!$A$21:$I$24,MATCH($E294,'2018_commission_structure-Start'!$A$21:$A$24,0),MATCH(S$1,'2018_commission_structure-Start'!$A$21:$I$21,0)),0)</f>
        <v>0</v>
      </c>
      <c r="T294" s="6">
        <f t="shared" si="46"/>
        <v>56965.61</v>
      </c>
      <c r="U294" s="6">
        <f t="shared" si="47"/>
        <v>136467.60999999999</v>
      </c>
      <c r="V294" s="6">
        <f>MIN(H294,I294)*INDEX('2018_commission_structure-Start'!$A$15:$J$18,MATCH($E294,'2018_commission_structure-Start'!$A$15:$A$18,0),MATCH(V$1,'2018_commission_structure-Start'!$A$15:$J$15,0))</f>
        <v>65729.55</v>
      </c>
      <c r="W294" s="2">
        <f>IF($H294&gt;I294,MIN($H294-I294,J294-I294)*INDEX('2018_commission_structure-Start'!$A$15:$J$18,MATCH($E294,'2018_commission_structure-Start'!$A$15:$A$18,0),MATCH(W$1,'2018_commission_structure-Start'!$A$15:$J$15,0)),0)</f>
        <v>0</v>
      </c>
      <c r="X294" s="2">
        <f>IF($H294&gt;J294,MIN($H294-J294,K294-J294)*INDEX('2018_commission_structure-Start'!$A$15:$J$18,MATCH($E294,'2018_commission_structure-Start'!$A$15:$A$18,0),MATCH(X$1,'2018_commission_structure-Start'!$A$15:$J$15,0)),0)</f>
        <v>0</v>
      </c>
      <c r="Y294" s="2">
        <f>IF($H294&gt;K294,MIN($H294-K294,L294-K294)*INDEX('2018_commission_structure-Start'!$A$15:$J$18,MATCH($E294,'2018_commission_structure-Start'!$A$15:$A$18,0),MATCH(Y$1,'2018_commission_structure-Start'!$A$15:$J$15,0)),0)</f>
        <v>0</v>
      </c>
      <c r="Z294" s="2">
        <f>IF(H294&gt;L294,(H294-L294)*INDEX('2018_commission_structure-Start'!$A$21:$I$24,MATCH($E294,'2018_commission_structure-Start'!$A$21:$A$24,0),MATCH(Z$1,'2018_commission_structure-Start'!$A$21:$I$21,0)),0)</f>
        <v>0</v>
      </c>
      <c r="AA294" s="6">
        <f t="shared" si="48"/>
        <v>65729.55</v>
      </c>
      <c r="AB294" s="6">
        <f t="shared" si="49"/>
        <v>145231.54999999999</v>
      </c>
    </row>
    <row r="295" spans="1:28" x14ac:dyDescent="0.3">
      <c r="A295" t="str">
        <f t="shared" si="40"/>
        <v>Moishe Nicely</v>
      </c>
      <c r="B295">
        <v>6842911427</v>
      </c>
      <c r="C295" t="s">
        <v>584</v>
      </c>
      <c r="D295" t="s">
        <v>585</v>
      </c>
      <c r="E295" t="s">
        <v>29</v>
      </c>
      <c r="F295">
        <v>54689</v>
      </c>
      <c r="G295">
        <f>COUNTIF(deals_closed!D:D,B295)</f>
        <v>23</v>
      </c>
      <c r="H295" s="2">
        <f>SUMIF(deals_closed!D:D,B295,deals_closed!C:C)</f>
        <v>913755</v>
      </c>
      <c r="I295" s="2">
        <f>VLOOKUP(E295,'2018_commission_structure-Start'!$A$22:$I$24,9,FALSE)</f>
        <v>600000</v>
      </c>
      <c r="J295" s="2">
        <f t="shared" si="41"/>
        <v>750000</v>
      </c>
      <c r="K295" s="2">
        <f t="shared" si="42"/>
        <v>900000</v>
      </c>
      <c r="L295" s="2">
        <f t="shared" si="43"/>
        <v>1200000</v>
      </c>
      <c r="M295" s="12">
        <f t="shared" si="44"/>
        <v>1.5229250000000001</v>
      </c>
      <c r="N295" t="str">
        <f t="shared" si="45"/>
        <v>150-200%</v>
      </c>
      <c r="O295" s="6">
        <f>MIN(H295,I295)*INDEX('2018_commission_structure-Start'!$A$21:$I$24,MATCH($E295,'2018_commission_structure-Start'!$A$21:$A$24,0),MATCH(O$1,'2018_commission_structure-Start'!$A$21:$I$21,0))</f>
        <v>78000</v>
      </c>
      <c r="P295" s="2">
        <f>IF(H295&gt;I295,MIN(H295-I295,J295-I295)*INDEX('2018_commission_structure-Start'!$A$21:$I$24,MATCH($E295,'2018_commission_structure-Start'!$A$21:$A$24,0), MATCH(P$1,'2018_commission_structure-Start'!$A$21:$I$21,0)),0)</f>
        <v>25500.000000000004</v>
      </c>
      <c r="Q295" s="2">
        <f>IF($H295&gt;J295,MIN($H295-J295,K295-J295)*INDEX('2018_commission_structure-Start'!$A$21:$I$24,MATCH($E295,'2018_commission_structure-Start'!$A$21:$A$24,0), MATCH(Q$1,'2018_commission_structure-Start'!$A$21:$I$21,0)),0)</f>
        <v>31500</v>
      </c>
      <c r="R295" s="2">
        <f>IF($H295&gt;K295,MIN($H295-K295,L295-K295)*INDEX('2018_commission_structure-Start'!$A$21:$I$24,MATCH($E295,'2018_commission_structure-Start'!$A$21:$A$24,0), MATCH(R$1,'2018_commission_structure-Start'!$A$21:$I$21,0)),0)</f>
        <v>3576.3</v>
      </c>
      <c r="S295" s="2">
        <f>IF(H295&gt;L295,(H295-L295)*INDEX('2018_commission_structure-Start'!$A$21:$I$24,MATCH($E295,'2018_commission_structure-Start'!$A$21:$A$24,0),MATCH(S$1,'2018_commission_structure-Start'!$A$21:$I$21,0)),0)</f>
        <v>0</v>
      </c>
      <c r="T295" s="6">
        <f t="shared" si="46"/>
        <v>138576.29999999999</v>
      </c>
      <c r="U295" s="6">
        <f t="shared" si="47"/>
        <v>193265.3</v>
      </c>
      <c r="V295" s="6">
        <f>MIN(H295,I295)*INDEX('2018_commission_structure-Start'!$A$15:$J$18,MATCH($E295,'2018_commission_structure-Start'!$A$15:$A$18,0),MATCH(V$1,'2018_commission_structure-Start'!$A$15:$J$15,0))</f>
        <v>90000</v>
      </c>
      <c r="W295" s="2">
        <f>IF($H295&gt;I295,MIN($H295-I295,J295-I295)*INDEX('2018_commission_structure-Start'!$A$15:$J$18,MATCH($E295,'2018_commission_structure-Start'!$A$15:$A$18,0),MATCH(W$1,'2018_commission_structure-Start'!$A$15:$J$15,0)),0)</f>
        <v>27000</v>
      </c>
      <c r="X295" s="2">
        <f>IF($H295&gt;J295,MIN($H295-J295,K295-J295)*INDEX('2018_commission_structure-Start'!$A$15:$J$18,MATCH($E295,'2018_commission_structure-Start'!$A$15:$A$18,0),MATCH(X$1,'2018_commission_structure-Start'!$A$15:$J$15,0)),0)</f>
        <v>37500</v>
      </c>
      <c r="Y295" s="2">
        <f>IF($H295&gt;K295,MIN($H295-K295,L295-K295)*INDEX('2018_commission_structure-Start'!$A$15:$J$18,MATCH($E295,'2018_commission_structure-Start'!$A$15:$A$18,0),MATCH(Y$1,'2018_commission_structure-Start'!$A$15:$J$15,0)),0)</f>
        <v>4126.5</v>
      </c>
      <c r="Z295" s="2">
        <f>IF(H295&gt;L295,(H295-L295)*INDEX('2018_commission_structure-Start'!$A$21:$I$24,MATCH($E295,'2018_commission_structure-Start'!$A$21:$A$24,0),MATCH(Z$1,'2018_commission_structure-Start'!$A$21:$I$21,0)),0)</f>
        <v>0</v>
      </c>
      <c r="AA295" s="6">
        <f t="shared" si="48"/>
        <v>158626.5</v>
      </c>
      <c r="AB295" s="6">
        <f t="shared" si="49"/>
        <v>213315.5</v>
      </c>
    </row>
    <row r="296" spans="1:28" x14ac:dyDescent="0.3">
      <c r="A296" t="str">
        <f t="shared" si="40"/>
        <v>Yves Edelmann</v>
      </c>
      <c r="B296">
        <v>8875320292</v>
      </c>
      <c r="C296" t="s">
        <v>586</v>
      </c>
      <c r="D296" t="s">
        <v>587</v>
      </c>
      <c r="E296" t="s">
        <v>10</v>
      </c>
      <c r="F296">
        <v>95121</v>
      </c>
      <c r="G296">
        <f>COUNTIF(deals_closed!D:D,B296)</f>
        <v>24</v>
      </c>
      <c r="H296" s="2">
        <f>SUMIF(deals_closed!D:D,B296,deals_closed!C:C)</f>
        <v>775092</v>
      </c>
      <c r="I296" s="2">
        <f>VLOOKUP(E296,'2018_commission_structure-Start'!$A$22:$I$24,9,FALSE)</f>
        <v>750000</v>
      </c>
      <c r="J296" s="2">
        <f t="shared" si="41"/>
        <v>937500</v>
      </c>
      <c r="K296" s="2">
        <f t="shared" si="42"/>
        <v>1125000</v>
      </c>
      <c r="L296" s="2">
        <f t="shared" si="43"/>
        <v>1500000</v>
      </c>
      <c r="M296" s="12">
        <f t="shared" si="44"/>
        <v>1.0334559999999999</v>
      </c>
      <c r="N296" t="str">
        <f t="shared" si="45"/>
        <v>100-125%</v>
      </c>
      <c r="O296" s="6">
        <f>MIN(H296,I296)*INDEX('2018_commission_structure-Start'!$A$21:$I$24,MATCH($E296,'2018_commission_structure-Start'!$A$21:$A$24,0),MATCH(O$1,'2018_commission_structure-Start'!$A$21:$I$21,0))</f>
        <v>112500</v>
      </c>
      <c r="P296" s="2">
        <f>IF(H296&gt;I296,MIN(H296-I296,J296-I296)*INDEX('2018_commission_structure-Start'!$A$21:$I$24,MATCH($E296,'2018_commission_structure-Start'!$A$21:$A$24,0), MATCH(P$1,'2018_commission_structure-Start'!$A$21:$I$21,0)),0)</f>
        <v>4767.4800000000005</v>
      </c>
      <c r="Q296" s="2">
        <f>IF($H296&gt;J296,MIN($H296-J296,K296-J296)*INDEX('2018_commission_structure-Start'!$A$21:$I$24,MATCH($E296,'2018_commission_structure-Start'!$A$21:$A$24,0), MATCH(Q$1,'2018_commission_structure-Start'!$A$21:$I$21,0)),0)</f>
        <v>0</v>
      </c>
      <c r="R296" s="2">
        <f>IF($H296&gt;K296,MIN($H296-K296,L296-K296)*INDEX('2018_commission_structure-Start'!$A$21:$I$24,MATCH($E296,'2018_commission_structure-Start'!$A$21:$A$24,0), MATCH(R$1,'2018_commission_structure-Start'!$A$21:$I$21,0)),0)</f>
        <v>0</v>
      </c>
      <c r="S296" s="2">
        <f>IF(H296&gt;L296,(H296-L296)*INDEX('2018_commission_structure-Start'!$A$21:$I$24,MATCH($E296,'2018_commission_structure-Start'!$A$21:$A$24,0),MATCH(S$1,'2018_commission_structure-Start'!$A$21:$I$21,0)),0)</f>
        <v>0</v>
      </c>
      <c r="T296" s="6">
        <f t="shared" si="46"/>
        <v>117267.48</v>
      </c>
      <c r="U296" s="6">
        <f t="shared" si="47"/>
        <v>212388.47999999998</v>
      </c>
      <c r="V296" s="6">
        <f>MIN(H296,I296)*INDEX('2018_commission_structure-Start'!$A$15:$J$18,MATCH($E296,'2018_commission_structure-Start'!$A$15:$A$18,0),MATCH(V$1,'2018_commission_structure-Start'!$A$15:$J$15,0))</f>
        <v>112500</v>
      </c>
      <c r="W296" s="2">
        <f>IF($H296&gt;I296,MIN($H296-I296,J296-I296)*INDEX('2018_commission_structure-Start'!$A$15:$J$18,MATCH($E296,'2018_commission_structure-Start'!$A$15:$A$18,0),MATCH(W$1,'2018_commission_structure-Start'!$A$15:$J$15,0)),0)</f>
        <v>5520.24</v>
      </c>
      <c r="X296" s="2">
        <f>IF($H296&gt;J296,MIN($H296-J296,K296-J296)*INDEX('2018_commission_structure-Start'!$A$15:$J$18,MATCH($E296,'2018_commission_structure-Start'!$A$15:$A$18,0),MATCH(X$1,'2018_commission_structure-Start'!$A$15:$J$15,0)),0)</f>
        <v>0</v>
      </c>
      <c r="Y296" s="2">
        <f>IF($H296&gt;K296,MIN($H296-K296,L296-K296)*INDEX('2018_commission_structure-Start'!$A$15:$J$18,MATCH($E296,'2018_commission_structure-Start'!$A$15:$A$18,0),MATCH(Y$1,'2018_commission_structure-Start'!$A$15:$J$15,0)),0)</f>
        <v>0</v>
      </c>
      <c r="Z296" s="2">
        <f>IF(H296&gt;L296,(H296-L296)*INDEX('2018_commission_structure-Start'!$A$21:$I$24,MATCH($E296,'2018_commission_structure-Start'!$A$21:$A$24,0),MATCH(Z$1,'2018_commission_structure-Start'!$A$21:$I$21,0)),0)</f>
        <v>0</v>
      </c>
      <c r="AA296" s="6">
        <f t="shared" si="48"/>
        <v>118020.24</v>
      </c>
      <c r="AB296" s="6">
        <f t="shared" si="49"/>
        <v>213141.24</v>
      </c>
    </row>
    <row r="297" spans="1:28" x14ac:dyDescent="0.3">
      <c r="A297" t="str">
        <f t="shared" si="40"/>
        <v>Jacky Lovat</v>
      </c>
      <c r="B297">
        <v>6842797632</v>
      </c>
      <c r="C297" t="s">
        <v>588</v>
      </c>
      <c r="D297" t="s">
        <v>589</v>
      </c>
      <c r="E297" t="s">
        <v>7</v>
      </c>
      <c r="F297">
        <v>56368</v>
      </c>
      <c r="G297">
        <f>COUNTIF(deals_closed!D:D,B297)</f>
        <v>16</v>
      </c>
      <c r="H297" s="2">
        <f>SUMIF(deals_closed!D:D,B297,deals_closed!C:C)</f>
        <v>516401</v>
      </c>
      <c r="I297" s="2">
        <f>VLOOKUP(E297,'2018_commission_structure-Start'!$A$22:$I$24,9,FALSE)</f>
        <v>500000</v>
      </c>
      <c r="J297" s="2">
        <f t="shared" si="41"/>
        <v>625000</v>
      </c>
      <c r="K297" s="2">
        <f t="shared" si="42"/>
        <v>750000</v>
      </c>
      <c r="L297" s="2">
        <f t="shared" si="43"/>
        <v>1000000</v>
      </c>
      <c r="M297" s="12">
        <f t="shared" si="44"/>
        <v>1.032802</v>
      </c>
      <c r="N297" t="str">
        <f t="shared" si="45"/>
        <v>100-125%</v>
      </c>
      <c r="O297" s="6">
        <f>MIN(H297,I297)*INDEX('2018_commission_structure-Start'!$A$21:$I$24,MATCH($E297,'2018_commission_structure-Start'!$A$21:$A$24,0),MATCH(O$1,'2018_commission_structure-Start'!$A$21:$I$21,0))</f>
        <v>50000</v>
      </c>
      <c r="P297" s="2">
        <f>IF(H297&gt;I297,MIN(H297-I297,J297-I297)*INDEX('2018_commission_structure-Start'!$A$21:$I$24,MATCH($E297,'2018_commission_structure-Start'!$A$21:$A$24,0), MATCH(P$1,'2018_commission_structure-Start'!$A$21:$I$21,0)),0)</f>
        <v>2460.15</v>
      </c>
      <c r="Q297" s="2">
        <f>IF($H297&gt;J297,MIN($H297-J297,K297-J297)*INDEX('2018_commission_structure-Start'!$A$21:$I$24,MATCH($E297,'2018_commission_structure-Start'!$A$21:$A$24,0), MATCH(Q$1,'2018_commission_structure-Start'!$A$21:$I$21,0)),0)</f>
        <v>0</v>
      </c>
      <c r="R297" s="2">
        <f>IF($H297&gt;K297,MIN($H297-K297,L297-K297)*INDEX('2018_commission_structure-Start'!$A$21:$I$24,MATCH($E297,'2018_commission_structure-Start'!$A$21:$A$24,0), MATCH(R$1,'2018_commission_structure-Start'!$A$21:$I$21,0)),0)</f>
        <v>0</v>
      </c>
      <c r="S297" s="2">
        <f>IF(H297&gt;L297,(H297-L297)*INDEX('2018_commission_structure-Start'!$A$21:$I$24,MATCH($E297,'2018_commission_structure-Start'!$A$21:$A$24,0),MATCH(S$1,'2018_commission_structure-Start'!$A$21:$I$21,0)),0)</f>
        <v>0</v>
      </c>
      <c r="T297" s="6">
        <f t="shared" si="46"/>
        <v>52460.15</v>
      </c>
      <c r="U297" s="6">
        <f t="shared" si="47"/>
        <v>108828.15</v>
      </c>
      <c r="V297" s="6">
        <f>MIN(H297,I297)*INDEX('2018_commission_structure-Start'!$A$15:$J$18,MATCH($E297,'2018_commission_structure-Start'!$A$15:$A$18,0),MATCH(V$1,'2018_commission_structure-Start'!$A$15:$J$15,0))</f>
        <v>60000</v>
      </c>
      <c r="W297" s="2">
        <f>IF($H297&gt;I297,MIN($H297-I297,J297-I297)*INDEX('2018_commission_structure-Start'!$A$15:$J$18,MATCH($E297,'2018_commission_structure-Start'!$A$15:$A$18,0),MATCH(W$1,'2018_commission_structure-Start'!$A$15:$J$15,0)),0)</f>
        <v>2788.17</v>
      </c>
      <c r="X297" s="2">
        <f>IF($H297&gt;J297,MIN($H297-J297,K297-J297)*INDEX('2018_commission_structure-Start'!$A$15:$J$18,MATCH($E297,'2018_commission_structure-Start'!$A$15:$A$18,0),MATCH(X$1,'2018_commission_structure-Start'!$A$15:$J$15,0)),0)</f>
        <v>0</v>
      </c>
      <c r="Y297" s="2">
        <f>IF($H297&gt;K297,MIN($H297-K297,L297-K297)*INDEX('2018_commission_structure-Start'!$A$15:$J$18,MATCH($E297,'2018_commission_structure-Start'!$A$15:$A$18,0),MATCH(Y$1,'2018_commission_structure-Start'!$A$15:$J$15,0)),0)</f>
        <v>0</v>
      </c>
      <c r="Z297" s="2">
        <f>IF(H297&gt;L297,(H297-L297)*INDEX('2018_commission_structure-Start'!$A$21:$I$24,MATCH($E297,'2018_commission_structure-Start'!$A$21:$A$24,0),MATCH(Z$1,'2018_commission_structure-Start'!$A$21:$I$21,0)),0)</f>
        <v>0</v>
      </c>
      <c r="AA297" s="6">
        <f t="shared" si="48"/>
        <v>62788.17</v>
      </c>
      <c r="AB297" s="6">
        <f t="shared" si="49"/>
        <v>119156.17</v>
      </c>
    </row>
    <row r="298" spans="1:28" x14ac:dyDescent="0.3">
      <c r="A298" t="str">
        <f t="shared" si="40"/>
        <v>Olenka Puddicombe</v>
      </c>
      <c r="B298">
        <v>4219825649</v>
      </c>
      <c r="C298" t="s">
        <v>590</v>
      </c>
      <c r="D298" t="s">
        <v>591</v>
      </c>
      <c r="E298" t="s">
        <v>10</v>
      </c>
      <c r="F298">
        <v>102823</v>
      </c>
      <c r="G298">
        <f>COUNTIF(deals_closed!D:D,B298)</f>
        <v>21</v>
      </c>
      <c r="H298" s="2">
        <f>SUMIF(deals_closed!D:D,B298,deals_closed!C:C)</f>
        <v>621231</v>
      </c>
      <c r="I298" s="2">
        <f>VLOOKUP(E298,'2018_commission_structure-Start'!$A$22:$I$24,9,FALSE)</f>
        <v>750000</v>
      </c>
      <c r="J298" s="2">
        <f t="shared" si="41"/>
        <v>937500</v>
      </c>
      <c r="K298" s="2">
        <f t="shared" si="42"/>
        <v>1125000</v>
      </c>
      <c r="L298" s="2">
        <f t="shared" si="43"/>
        <v>1500000</v>
      </c>
      <c r="M298" s="12">
        <f t="shared" si="44"/>
        <v>0.82830800000000004</v>
      </c>
      <c r="N298" t="str">
        <f t="shared" si="45"/>
        <v>0-100%</v>
      </c>
      <c r="O298" s="6">
        <f>MIN(H298,I298)*INDEX('2018_commission_structure-Start'!$A$21:$I$24,MATCH($E298,'2018_commission_structure-Start'!$A$21:$A$24,0),MATCH(O$1,'2018_commission_structure-Start'!$A$21:$I$21,0))</f>
        <v>93184.65</v>
      </c>
      <c r="P298" s="2">
        <f>IF(H298&gt;I298,MIN(H298-I298,J298-I298)*INDEX('2018_commission_structure-Start'!$A$21:$I$24,MATCH($E298,'2018_commission_structure-Start'!$A$21:$A$24,0), MATCH(P$1,'2018_commission_structure-Start'!$A$21:$I$21,0)),0)</f>
        <v>0</v>
      </c>
      <c r="Q298" s="2">
        <f>IF($H298&gt;J298,MIN($H298-J298,K298-J298)*INDEX('2018_commission_structure-Start'!$A$21:$I$24,MATCH($E298,'2018_commission_structure-Start'!$A$21:$A$24,0), MATCH(Q$1,'2018_commission_structure-Start'!$A$21:$I$21,0)),0)</f>
        <v>0</v>
      </c>
      <c r="R298" s="2">
        <f>IF($H298&gt;K298,MIN($H298-K298,L298-K298)*INDEX('2018_commission_structure-Start'!$A$21:$I$24,MATCH($E298,'2018_commission_structure-Start'!$A$21:$A$24,0), MATCH(R$1,'2018_commission_structure-Start'!$A$21:$I$21,0)),0)</f>
        <v>0</v>
      </c>
      <c r="S298" s="2">
        <f>IF(H298&gt;L298,(H298-L298)*INDEX('2018_commission_structure-Start'!$A$21:$I$24,MATCH($E298,'2018_commission_structure-Start'!$A$21:$A$24,0),MATCH(S$1,'2018_commission_structure-Start'!$A$21:$I$21,0)),0)</f>
        <v>0</v>
      </c>
      <c r="T298" s="6">
        <f t="shared" si="46"/>
        <v>93184.65</v>
      </c>
      <c r="U298" s="6">
        <f t="shared" si="47"/>
        <v>196007.65</v>
      </c>
      <c r="V298" s="6">
        <f>MIN(H298,I298)*INDEX('2018_commission_structure-Start'!$A$15:$J$18,MATCH($E298,'2018_commission_structure-Start'!$A$15:$A$18,0),MATCH(V$1,'2018_commission_structure-Start'!$A$15:$J$15,0))</f>
        <v>93184.65</v>
      </c>
      <c r="W298" s="2">
        <f>IF($H298&gt;I298,MIN($H298-I298,J298-I298)*INDEX('2018_commission_structure-Start'!$A$15:$J$18,MATCH($E298,'2018_commission_structure-Start'!$A$15:$A$18,0),MATCH(W$1,'2018_commission_structure-Start'!$A$15:$J$15,0)),0)</f>
        <v>0</v>
      </c>
      <c r="X298" s="2">
        <f>IF($H298&gt;J298,MIN($H298-J298,K298-J298)*INDEX('2018_commission_structure-Start'!$A$15:$J$18,MATCH($E298,'2018_commission_structure-Start'!$A$15:$A$18,0),MATCH(X$1,'2018_commission_structure-Start'!$A$15:$J$15,0)),0)</f>
        <v>0</v>
      </c>
      <c r="Y298" s="2">
        <f>IF($H298&gt;K298,MIN($H298-K298,L298-K298)*INDEX('2018_commission_structure-Start'!$A$15:$J$18,MATCH($E298,'2018_commission_structure-Start'!$A$15:$A$18,0),MATCH(Y$1,'2018_commission_structure-Start'!$A$15:$J$15,0)),0)</f>
        <v>0</v>
      </c>
      <c r="Z298" s="2">
        <f>IF(H298&gt;L298,(H298-L298)*INDEX('2018_commission_structure-Start'!$A$21:$I$24,MATCH($E298,'2018_commission_structure-Start'!$A$21:$A$24,0),MATCH(Z$1,'2018_commission_structure-Start'!$A$21:$I$21,0)),0)</f>
        <v>0</v>
      </c>
      <c r="AA298" s="6">
        <f t="shared" si="48"/>
        <v>93184.65</v>
      </c>
      <c r="AB298" s="6">
        <f t="shared" si="49"/>
        <v>196007.65</v>
      </c>
    </row>
    <row r="299" spans="1:28" x14ac:dyDescent="0.3">
      <c r="A299" t="str">
        <f t="shared" si="40"/>
        <v>Peggie Grayland</v>
      </c>
      <c r="B299">
        <v>7775126329</v>
      </c>
      <c r="C299" t="s">
        <v>592</v>
      </c>
      <c r="D299" t="s">
        <v>593</v>
      </c>
      <c r="E299" t="s">
        <v>7</v>
      </c>
      <c r="F299">
        <v>30158</v>
      </c>
      <c r="G299">
        <f>COUNTIF(deals_closed!D:D,B299)</f>
        <v>17</v>
      </c>
      <c r="H299" s="2">
        <f>SUMIF(deals_closed!D:D,B299,deals_closed!C:C)</f>
        <v>544437</v>
      </c>
      <c r="I299" s="2">
        <f>VLOOKUP(E299,'2018_commission_structure-Start'!$A$22:$I$24,9,FALSE)</f>
        <v>500000</v>
      </c>
      <c r="J299" s="2">
        <f t="shared" si="41"/>
        <v>625000</v>
      </c>
      <c r="K299" s="2">
        <f t="shared" si="42"/>
        <v>750000</v>
      </c>
      <c r="L299" s="2">
        <f t="shared" si="43"/>
        <v>1000000</v>
      </c>
      <c r="M299" s="12">
        <f t="shared" si="44"/>
        <v>1.0888739999999999</v>
      </c>
      <c r="N299" t="str">
        <f t="shared" si="45"/>
        <v>100-125%</v>
      </c>
      <c r="O299" s="6">
        <f>MIN(H299,I299)*INDEX('2018_commission_structure-Start'!$A$21:$I$24,MATCH($E299,'2018_commission_structure-Start'!$A$21:$A$24,0),MATCH(O$1,'2018_commission_structure-Start'!$A$21:$I$21,0))</f>
        <v>50000</v>
      </c>
      <c r="P299" s="2">
        <f>IF(H299&gt;I299,MIN(H299-I299,J299-I299)*INDEX('2018_commission_structure-Start'!$A$21:$I$24,MATCH($E299,'2018_commission_structure-Start'!$A$21:$A$24,0), MATCH(P$1,'2018_commission_structure-Start'!$A$21:$I$21,0)),0)</f>
        <v>6665.55</v>
      </c>
      <c r="Q299" s="2">
        <f>IF($H299&gt;J299,MIN($H299-J299,K299-J299)*INDEX('2018_commission_structure-Start'!$A$21:$I$24,MATCH($E299,'2018_commission_structure-Start'!$A$21:$A$24,0), MATCH(Q$1,'2018_commission_structure-Start'!$A$21:$I$21,0)),0)</f>
        <v>0</v>
      </c>
      <c r="R299" s="2">
        <f>IF($H299&gt;K299,MIN($H299-K299,L299-K299)*INDEX('2018_commission_structure-Start'!$A$21:$I$24,MATCH($E299,'2018_commission_structure-Start'!$A$21:$A$24,0), MATCH(R$1,'2018_commission_structure-Start'!$A$21:$I$21,0)),0)</f>
        <v>0</v>
      </c>
      <c r="S299" s="2">
        <f>IF(H299&gt;L299,(H299-L299)*INDEX('2018_commission_structure-Start'!$A$21:$I$24,MATCH($E299,'2018_commission_structure-Start'!$A$21:$A$24,0),MATCH(S$1,'2018_commission_structure-Start'!$A$21:$I$21,0)),0)</f>
        <v>0</v>
      </c>
      <c r="T299" s="6">
        <f t="shared" si="46"/>
        <v>56665.55</v>
      </c>
      <c r="U299" s="6">
        <f t="shared" si="47"/>
        <v>86823.55</v>
      </c>
      <c r="V299" s="6">
        <f>MIN(H299,I299)*INDEX('2018_commission_structure-Start'!$A$15:$J$18,MATCH($E299,'2018_commission_structure-Start'!$A$15:$A$18,0),MATCH(V$1,'2018_commission_structure-Start'!$A$15:$J$15,0))</f>
        <v>60000</v>
      </c>
      <c r="W299" s="2">
        <f>IF($H299&gt;I299,MIN($H299-I299,J299-I299)*INDEX('2018_commission_structure-Start'!$A$15:$J$18,MATCH($E299,'2018_commission_structure-Start'!$A$15:$A$18,0),MATCH(W$1,'2018_commission_structure-Start'!$A$15:$J$15,0)),0)</f>
        <v>7554.2900000000009</v>
      </c>
      <c r="X299" s="2">
        <f>IF($H299&gt;J299,MIN($H299-J299,K299-J299)*INDEX('2018_commission_structure-Start'!$A$15:$J$18,MATCH($E299,'2018_commission_structure-Start'!$A$15:$A$18,0),MATCH(X$1,'2018_commission_structure-Start'!$A$15:$J$15,0)),0)</f>
        <v>0</v>
      </c>
      <c r="Y299" s="2">
        <f>IF($H299&gt;K299,MIN($H299-K299,L299-K299)*INDEX('2018_commission_structure-Start'!$A$15:$J$18,MATCH($E299,'2018_commission_structure-Start'!$A$15:$A$18,0),MATCH(Y$1,'2018_commission_structure-Start'!$A$15:$J$15,0)),0)</f>
        <v>0</v>
      </c>
      <c r="Z299" s="2">
        <f>IF(H299&gt;L299,(H299-L299)*INDEX('2018_commission_structure-Start'!$A$21:$I$24,MATCH($E299,'2018_commission_structure-Start'!$A$21:$A$24,0),MATCH(Z$1,'2018_commission_structure-Start'!$A$21:$I$21,0)),0)</f>
        <v>0</v>
      </c>
      <c r="AA299" s="6">
        <f t="shared" si="48"/>
        <v>67554.290000000008</v>
      </c>
      <c r="AB299" s="6">
        <f t="shared" si="49"/>
        <v>97712.290000000008</v>
      </c>
    </row>
    <row r="300" spans="1:28" x14ac:dyDescent="0.3">
      <c r="A300" t="str">
        <f t="shared" si="40"/>
        <v>Rowen Hullbrook</v>
      </c>
      <c r="B300">
        <v>9340547551</v>
      </c>
      <c r="C300" t="s">
        <v>594</v>
      </c>
      <c r="D300" t="s">
        <v>595</v>
      </c>
      <c r="E300" t="s">
        <v>29</v>
      </c>
      <c r="F300">
        <v>50051</v>
      </c>
      <c r="G300">
        <f>COUNTIF(deals_closed!D:D,B300)</f>
        <v>17</v>
      </c>
      <c r="H300" s="2">
        <f>SUMIF(deals_closed!D:D,B300,deals_closed!C:C)</f>
        <v>647443</v>
      </c>
      <c r="I300" s="2">
        <f>VLOOKUP(E300,'2018_commission_structure-Start'!$A$22:$I$24,9,FALSE)</f>
        <v>600000</v>
      </c>
      <c r="J300" s="2">
        <f t="shared" si="41"/>
        <v>750000</v>
      </c>
      <c r="K300" s="2">
        <f t="shared" si="42"/>
        <v>900000</v>
      </c>
      <c r="L300" s="2">
        <f t="shared" si="43"/>
        <v>1200000</v>
      </c>
      <c r="M300" s="12">
        <f t="shared" si="44"/>
        <v>1.0790716666666667</v>
      </c>
      <c r="N300" t="str">
        <f t="shared" si="45"/>
        <v>100-125%</v>
      </c>
      <c r="O300" s="6">
        <f>MIN(H300,I300)*INDEX('2018_commission_structure-Start'!$A$21:$I$24,MATCH($E300,'2018_commission_structure-Start'!$A$21:$A$24,0),MATCH(O$1,'2018_commission_structure-Start'!$A$21:$I$21,0))</f>
        <v>78000</v>
      </c>
      <c r="P300" s="2">
        <f>IF(H300&gt;I300,MIN(H300-I300,J300-I300)*INDEX('2018_commission_structure-Start'!$A$21:$I$24,MATCH($E300,'2018_commission_structure-Start'!$A$21:$A$24,0), MATCH(P$1,'2018_commission_structure-Start'!$A$21:$I$21,0)),0)</f>
        <v>8065.31</v>
      </c>
      <c r="Q300" s="2">
        <f>IF($H300&gt;J300,MIN($H300-J300,K300-J300)*INDEX('2018_commission_structure-Start'!$A$21:$I$24,MATCH($E300,'2018_commission_structure-Start'!$A$21:$A$24,0), MATCH(Q$1,'2018_commission_structure-Start'!$A$21:$I$21,0)),0)</f>
        <v>0</v>
      </c>
      <c r="R300" s="2">
        <f>IF($H300&gt;K300,MIN($H300-K300,L300-K300)*INDEX('2018_commission_structure-Start'!$A$21:$I$24,MATCH($E300,'2018_commission_structure-Start'!$A$21:$A$24,0), MATCH(R$1,'2018_commission_structure-Start'!$A$21:$I$21,0)),0)</f>
        <v>0</v>
      </c>
      <c r="S300" s="2">
        <f>IF(H300&gt;L300,(H300-L300)*INDEX('2018_commission_structure-Start'!$A$21:$I$24,MATCH($E300,'2018_commission_structure-Start'!$A$21:$A$24,0),MATCH(S$1,'2018_commission_structure-Start'!$A$21:$I$21,0)),0)</f>
        <v>0</v>
      </c>
      <c r="T300" s="6">
        <f t="shared" si="46"/>
        <v>86065.31</v>
      </c>
      <c r="U300" s="6">
        <f t="shared" si="47"/>
        <v>136116.31</v>
      </c>
      <c r="V300" s="6">
        <f>MIN(H300,I300)*INDEX('2018_commission_structure-Start'!$A$15:$J$18,MATCH($E300,'2018_commission_structure-Start'!$A$15:$A$18,0),MATCH(V$1,'2018_commission_structure-Start'!$A$15:$J$15,0))</f>
        <v>90000</v>
      </c>
      <c r="W300" s="2">
        <f>IF($H300&gt;I300,MIN($H300-I300,J300-I300)*INDEX('2018_commission_structure-Start'!$A$15:$J$18,MATCH($E300,'2018_commission_structure-Start'!$A$15:$A$18,0),MATCH(W$1,'2018_commission_structure-Start'!$A$15:$J$15,0)),0)</f>
        <v>8539.74</v>
      </c>
      <c r="X300" s="2">
        <f>IF($H300&gt;J300,MIN($H300-J300,K300-J300)*INDEX('2018_commission_structure-Start'!$A$15:$J$18,MATCH($E300,'2018_commission_structure-Start'!$A$15:$A$18,0),MATCH(X$1,'2018_commission_structure-Start'!$A$15:$J$15,0)),0)</f>
        <v>0</v>
      </c>
      <c r="Y300" s="2">
        <f>IF($H300&gt;K300,MIN($H300-K300,L300-K300)*INDEX('2018_commission_structure-Start'!$A$15:$J$18,MATCH($E300,'2018_commission_structure-Start'!$A$15:$A$18,0),MATCH(Y$1,'2018_commission_structure-Start'!$A$15:$J$15,0)),0)</f>
        <v>0</v>
      </c>
      <c r="Z300" s="2">
        <f>IF(H300&gt;L300,(H300-L300)*INDEX('2018_commission_structure-Start'!$A$21:$I$24,MATCH($E300,'2018_commission_structure-Start'!$A$21:$A$24,0),MATCH(Z$1,'2018_commission_structure-Start'!$A$21:$I$21,0)),0)</f>
        <v>0</v>
      </c>
      <c r="AA300" s="6">
        <f t="shared" si="48"/>
        <v>98539.74</v>
      </c>
      <c r="AB300" s="6">
        <f t="shared" si="49"/>
        <v>148590.74</v>
      </c>
    </row>
    <row r="301" spans="1:28" x14ac:dyDescent="0.3">
      <c r="A301" t="str">
        <f t="shared" si="40"/>
        <v>Orville Dutt</v>
      </c>
      <c r="B301">
        <v>6255831884</v>
      </c>
      <c r="C301" t="s">
        <v>596</v>
      </c>
      <c r="D301" t="s">
        <v>597</v>
      </c>
      <c r="E301" t="s">
        <v>29</v>
      </c>
      <c r="F301">
        <v>53391</v>
      </c>
      <c r="G301">
        <f>COUNTIF(deals_closed!D:D,B301)</f>
        <v>18</v>
      </c>
      <c r="H301" s="2">
        <f>SUMIF(deals_closed!D:D,B301,deals_closed!C:C)</f>
        <v>717326</v>
      </c>
      <c r="I301" s="2">
        <f>VLOOKUP(E301,'2018_commission_structure-Start'!$A$22:$I$24,9,FALSE)</f>
        <v>600000</v>
      </c>
      <c r="J301" s="2">
        <f t="shared" si="41"/>
        <v>750000</v>
      </c>
      <c r="K301" s="2">
        <f t="shared" si="42"/>
        <v>900000</v>
      </c>
      <c r="L301" s="2">
        <f t="shared" si="43"/>
        <v>1200000</v>
      </c>
      <c r="M301" s="12">
        <f t="shared" si="44"/>
        <v>1.1955433333333334</v>
      </c>
      <c r="N301" t="str">
        <f t="shared" si="45"/>
        <v>100-125%</v>
      </c>
      <c r="O301" s="6">
        <f>MIN(H301,I301)*INDEX('2018_commission_structure-Start'!$A$21:$I$24,MATCH($E301,'2018_commission_structure-Start'!$A$21:$A$24,0),MATCH(O$1,'2018_commission_structure-Start'!$A$21:$I$21,0))</f>
        <v>78000</v>
      </c>
      <c r="P301" s="2">
        <f>IF(H301&gt;I301,MIN(H301-I301,J301-I301)*INDEX('2018_commission_structure-Start'!$A$21:$I$24,MATCH($E301,'2018_commission_structure-Start'!$A$21:$A$24,0), MATCH(P$1,'2018_commission_structure-Start'!$A$21:$I$21,0)),0)</f>
        <v>19945.420000000002</v>
      </c>
      <c r="Q301" s="2">
        <f>IF($H301&gt;J301,MIN($H301-J301,K301-J301)*INDEX('2018_commission_structure-Start'!$A$21:$I$24,MATCH($E301,'2018_commission_structure-Start'!$A$21:$A$24,0), MATCH(Q$1,'2018_commission_structure-Start'!$A$21:$I$21,0)),0)</f>
        <v>0</v>
      </c>
      <c r="R301" s="2">
        <f>IF($H301&gt;K301,MIN($H301-K301,L301-K301)*INDEX('2018_commission_structure-Start'!$A$21:$I$24,MATCH($E301,'2018_commission_structure-Start'!$A$21:$A$24,0), MATCH(R$1,'2018_commission_structure-Start'!$A$21:$I$21,0)),0)</f>
        <v>0</v>
      </c>
      <c r="S301" s="2">
        <f>IF(H301&gt;L301,(H301-L301)*INDEX('2018_commission_structure-Start'!$A$21:$I$24,MATCH($E301,'2018_commission_structure-Start'!$A$21:$A$24,0),MATCH(S$1,'2018_commission_structure-Start'!$A$21:$I$21,0)),0)</f>
        <v>0</v>
      </c>
      <c r="T301" s="6">
        <f t="shared" si="46"/>
        <v>97945.42</v>
      </c>
      <c r="U301" s="6">
        <f t="shared" si="47"/>
        <v>151336.41999999998</v>
      </c>
      <c r="V301" s="6">
        <f>MIN(H301,I301)*INDEX('2018_commission_structure-Start'!$A$15:$J$18,MATCH($E301,'2018_commission_structure-Start'!$A$15:$A$18,0),MATCH(V$1,'2018_commission_structure-Start'!$A$15:$J$15,0))</f>
        <v>90000</v>
      </c>
      <c r="W301" s="2">
        <f>IF($H301&gt;I301,MIN($H301-I301,J301-I301)*INDEX('2018_commission_structure-Start'!$A$15:$J$18,MATCH($E301,'2018_commission_structure-Start'!$A$15:$A$18,0),MATCH(W$1,'2018_commission_structure-Start'!$A$15:$J$15,0)),0)</f>
        <v>21118.68</v>
      </c>
      <c r="X301" s="2">
        <f>IF($H301&gt;J301,MIN($H301-J301,K301-J301)*INDEX('2018_commission_structure-Start'!$A$15:$J$18,MATCH($E301,'2018_commission_structure-Start'!$A$15:$A$18,0),MATCH(X$1,'2018_commission_structure-Start'!$A$15:$J$15,0)),0)</f>
        <v>0</v>
      </c>
      <c r="Y301" s="2">
        <f>IF($H301&gt;K301,MIN($H301-K301,L301-K301)*INDEX('2018_commission_structure-Start'!$A$15:$J$18,MATCH($E301,'2018_commission_structure-Start'!$A$15:$A$18,0),MATCH(Y$1,'2018_commission_structure-Start'!$A$15:$J$15,0)),0)</f>
        <v>0</v>
      </c>
      <c r="Z301" s="2">
        <f>IF(H301&gt;L301,(H301-L301)*INDEX('2018_commission_structure-Start'!$A$21:$I$24,MATCH($E301,'2018_commission_structure-Start'!$A$21:$A$24,0),MATCH(Z$1,'2018_commission_structure-Start'!$A$21:$I$21,0)),0)</f>
        <v>0</v>
      </c>
      <c r="AA301" s="6">
        <f t="shared" si="48"/>
        <v>111118.68</v>
      </c>
      <c r="AB301" s="6">
        <f t="shared" si="49"/>
        <v>164509.68</v>
      </c>
    </row>
    <row r="302" spans="1:28" x14ac:dyDescent="0.3">
      <c r="A302" t="str">
        <f t="shared" si="40"/>
        <v>Somerset Phlippsen</v>
      </c>
      <c r="B302">
        <v>2922893758</v>
      </c>
      <c r="C302" t="s">
        <v>598</v>
      </c>
      <c r="D302" t="s">
        <v>599</v>
      </c>
      <c r="E302" t="s">
        <v>7</v>
      </c>
      <c r="F302">
        <v>36222</v>
      </c>
      <c r="G302">
        <f>COUNTIF(deals_closed!D:D,B302)</f>
        <v>21</v>
      </c>
      <c r="H302" s="2">
        <f>SUMIF(deals_closed!D:D,B302,deals_closed!C:C)</f>
        <v>785622</v>
      </c>
      <c r="I302" s="2">
        <f>VLOOKUP(E302,'2018_commission_structure-Start'!$A$22:$I$24,9,FALSE)</f>
        <v>500000</v>
      </c>
      <c r="J302" s="2">
        <f t="shared" si="41"/>
        <v>625000</v>
      </c>
      <c r="K302" s="2">
        <f t="shared" si="42"/>
        <v>750000</v>
      </c>
      <c r="L302" s="2">
        <f t="shared" si="43"/>
        <v>1000000</v>
      </c>
      <c r="M302" s="12">
        <f t="shared" si="44"/>
        <v>1.5712440000000001</v>
      </c>
      <c r="N302" t="str">
        <f t="shared" si="45"/>
        <v>150-200%</v>
      </c>
      <c r="O302" s="6">
        <f>MIN(H302,I302)*INDEX('2018_commission_structure-Start'!$A$21:$I$24,MATCH($E302,'2018_commission_structure-Start'!$A$21:$A$24,0),MATCH(O$1,'2018_commission_structure-Start'!$A$21:$I$21,0))</f>
        <v>50000</v>
      </c>
      <c r="P302" s="2">
        <f>IF(H302&gt;I302,MIN(H302-I302,J302-I302)*INDEX('2018_commission_structure-Start'!$A$21:$I$24,MATCH($E302,'2018_commission_structure-Start'!$A$21:$A$24,0), MATCH(P$1,'2018_commission_structure-Start'!$A$21:$I$21,0)),0)</f>
        <v>18750</v>
      </c>
      <c r="Q302" s="2">
        <f>IF($H302&gt;J302,MIN($H302-J302,K302-J302)*INDEX('2018_commission_structure-Start'!$A$21:$I$24,MATCH($E302,'2018_commission_structure-Start'!$A$21:$A$24,0), MATCH(Q$1,'2018_commission_structure-Start'!$A$21:$I$21,0)),0)</f>
        <v>22500</v>
      </c>
      <c r="R302" s="2">
        <f>IF($H302&gt;K302,MIN($H302-K302,L302-K302)*INDEX('2018_commission_structure-Start'!$A$21:$I$24,MATCH($E302,'2018_commission_structure-Start'!$A$21:$A$24,0), MATCH(R$1,'2018_commission_structure-Start'!$A$21:$I$21,0)),0)</f>
        <v>7836.84</v>
      </c>
      <c r="S302" s="2">
        <f>IF(H302&gt;L302,(H302-L302)*INDEX('2018_commission_structure-Start'!$A$21:$I$24,MATCH($E302,'2018_commission_structure-Start'!$A$21:$A$24,0),MATCH(S$1,'2018_commission_structure-Start'!$A$21:$I$21,0)),0)</f>
        <v>0</v>
      </c>
      <c r="T302" s="6">
        <f t="shared" si="46"/>
        <v>99086.84</v>
      </c>
      <c r="U302" s="6">
        <f t="shared" si="47"/>
        <v>135308.84</v>
      </c>
      <c r="V302" s="6">
        <f>MIN(H302,I302)*INDEX('2018_commission_structure-Start'!$A$15:$J$18,MATCH($E302,'2018_commission_structure-Start'!$A$15:$A$18,0),MATCH(V$1,'2018_commission_structure-Start'!$A$15:$J$15,0))</f>
        <v>60000</v>
      </c>
      <c r="W302" s="2">
        <f>IF($H302&gt;I302,MIN($H302-I302,J302-I302)*INDEX('2018_commission_structure-Start'!$A$15:$J$18,MATCH($E302,'2018_commission_structure-Start'!$A$15:$A$18,0),MATCH(W$1,'2018_commission_structure-Start'!$A$15:$J$15,0)),0)</f>
        <v>21250</v>
      </c>
      <c r="X302" s="2">
        <f>IF($H302&gt;J302,MIN($H302-J302,K302-J302)*INDEX('2018_commission_structure-Start'!$A$15:$J$18,MATCH($E302,'2018_commission_structure-Start'!$A$15:$A$18,0),MATCH(X$1,'2018_commission_structure-Start'!$A$15:$J$15,0)),0)</f>
        <v>25000</v>
      </c>
      <c r="Y302" s="2">
        <f>IF($H302&gt;K302,MIN($H302-K302,L302-K302)*INDEX('2018_commission_structure-Start'!$A$15:$J$18,MATCH($E302,'2018_commission_structure-Start'!$A$15:$A$18,0),MATCH(Y$1,'2018_commission_structure-Start'!$A$15:$J$15,0)),0)</f>
        <v>7836.84</v>
      </c>
      <c r="Z302" s="2">
        <f>IF(H302&gt;L302,(H302-L302)*INDEX('2018_commission_structure-Start'!$A$21:$I$24,MATCH($E302,'2018_commission_structure-Start'!$A$21:$A$24,0),MATCH(Z$1,'2018_commission_structure-Start'!$A$21:$I$21,0)),0)</f>
        <v>0</v>
      </c>
      <c r="AA302" s="6">
        <f t="shared" si="48"/>
        <v>114086.84</v>
      </c>
      <c r="AB302" s="6">
        <f t="shared" si="49"/>
        <v>150308.84</v>
      </c>
    </row>
    <row r="303" spans="1:28" x14ac:dyDescent="0.3">
      <c r="A303" t="str">
        <f t="shared" si="40"/>
        <v>Amalle Lodo</v>
      </c>
      <c r="B303">
        <v>8685064791</v>
      </c>
      <c r="C303" t="s">
        <v>600</v>
      </c>
      <c r="D303" t="s">
        <v>601</v>
      </c>
      <c r="E303" t="s">
        <v>29</v>
      </c>
      <c r="F303">
        <v>74711</v>
      </c>
      <c r="G303">
        <f>COUNTIF(deals_closed!D:D,B303)</f>
        <v>24</v>
      </c>
      <c r="H303" s="2">
        <f>SUMIF(deals_closed!D:D,B303,deals_closed!C:C)</f>
        <v>655607</v>
      </c>
      <c r="I303" s="2">
        <f>VLOOKUP(E303,'2018_commission_structure-Start'!$A$22:$I$24,9,FALSE)</f>
        <v>600000</v>
      </c>
      <c r="J303" s="2">
        <f t="shared" si="41"/>
        <v>750000</v>
      </c>
      <c r="K303" s="2">
        <f t="shared" si="42"/>
        <v>900000</v>
      </c>
      <c r="L303" s="2">
        <f t="shared" si="43"/>
        <v>1200000</v>
      </c>
      <c r="M303" s="12">
        <f t="shared" si="44"/>
        <v>1.0926783333333334</v>
      </c>
      <c r="N303" t="str">
        <f t="shared" si="45"/>
        <v>100-125%</v>
      </c>
      <c r="O303" s="6">
        <f>MIN(H303,I303)*INDEX('2018_commission_structure-Start'!$A$21:$I$24,MATCH($E303,'2018_commission_structure-Start'!$A$21:$A$24,0),MATCH(O$1,'2018_commission_structure-Start'!$A$21:$I$21,0))</f>
        <v>78000</v>
      </c>
      <c r="P303" s="2">
        <f>IF(H303&gt;I303,MIN(H303-I303,J303-I303)*INDEX('2018_commission_structure-Start'!$A$21:$I$24,MATCH($E303,'2018_commission_structure-Start'!$A$21:$A$24,0), MATCH(P$1,'2018_commission_structure-Start'!$A$21:$I$21,0)),0)</f>
        <v>9453.19</v>
      </c>
      <c r="Q303" s="2">
        <f>IF($H303&gt;J303,MIN($H303-J303,K303-J303)*INDEX('2018_commission_structure-Start'!$A$21:$I$24,MATCH($E303,'2018_commission_structure-Start'!$A$21:$A$24,0), MATCH(Q$1,'2018_commission_structure-Start'!$A$21:$I$21,0)),0)</f>
        <v>0</v>
      </c>
      <c r="R303" s="2">
        <f>IF($H303&gt;K303,MIN($H303-K303,L303-K303)*INDEX('2018_commission_structure-Start'!$A$21:$I$24,MATCH($E303,'2018_commission_structure-Start'!$A$21:$A$24,0), MATCH(R$1,'2018_commission_structure-Start'!$A$21:$I$21,0)),0)</f>
        <v>0</v>
      </c>
      <c r="S303" s="2">
        <f>IF(H303&gt;L303,(H303-L303)*INDEX('2018_commission_structure-Start'!$A$21:$I$24,MATCH($E303,'2018_commission_structure-Start'!$A$21:$A$24,0),MATCH(S$1,'2018_commission_structure-Start'!$A$21:$I$21,0)),0)</f>
        <v>0</v>
      </c>
      <c r="T303" s="6">
        <f t="shared" si="46"/>
        <v>87453.19</v>
      </c>
      <c r="U303" s="6">
        <f t="shared" si="47"/>
        <v>162164.19</v>
      </c>
      <c r="V303" s="6">
        <f>MIN(H303,I303)*INDEX('2018_commission_structure-Start'!$A$15:$J$18,MATCH($E303,'2018_commission_structure-Start'!$A$15:$A$18,0),MATCH(V$1,'2018_commission_structure-Start'!$A$15:$J$15,0))</f>
        <v>90000</v>
      </c>
      <c r="W303" s="2">
        <f>IF($H303&gt;I303,MIN($H303-I303,J303-I303)*INDEX('2018_commission_structure-Start'!$A$15:$J$18,MATCH($E303,'2018_commission_structure-Start'!$A$15:$A$18,0),MATCH(W$1,'2018_commission_structure-Start'!$A$15:$J$15,0)),0)</f>
        <v>10009.26</v>
      </c>
      <c r="X303" s="2">
        <f>IF($H303&gt;J303,MIN($H303-J303,K303-J303)*INDEX('2018_commission_structure-Start'!$A$15:$J$18,MATCH($E303,'2018_commission_structure-Start'!$A$15:$A$18,0),MATCH(X$1,'2018_commission_structure-Start'!$A$15:$J$15,0)),0)</f>
        <v>0</v>
      </c>
      <c r="Y303" s="2">
        <f>IF($H303&gt;K303,MIN($H303-K303,L303-K303)*INDEX('2018_commission_structure-Start'!$A$15:$J$18,MATCH($E303,'2018_commission_structure-Start'!$A$15:$A$18,0),MATCH(Y$1,'2018_commission_structure-Start'!$A$15:$J$15,0)),0)</f>
        <v>0</v>
      </c>
      <c r="Z303" s="2">
        <f>IF(H303&gt;L303,(H303-L303)*INDEX('2018_commission_structure-Start'!$A$21:$I$24,MATCH($E303,'2018_commission_structure-Start'!$A$21:$A$24,0),MATCH(Z$1,'2018_commission_structure-Start'!$A$21:$I$21,0)),0)</f>
        <v>0</v>
      </c>
      <c r="AA303" s="6">
        <f t="shared" si="48"/>
        <v>100009.26</v>
      </c>
      <c r="AB303" s="6">
        <f t="shared" si="49"/>
        <v>174720.26</v>
      </c>
    </row>
    <row r="304" spans="1:28" x14ac:dyDescent="0.3">
      <c r="A304" t="str">
        <f t="shared" si="40"/>
        <v>Constancia Jenne</v>
      </c>
      <c r="B304">
        <v>6109997811</v>
      </c>
      <c r="C304" t="s">
        <v>602</v>
      </c>
      <c r="D304" t="s">
        <v>603</v>
      </c>
      <c r="E304" t="s">
        <v>29</v>
      </c>
      <c r="F304">
        <v>71286</v>
      </c>
      <c r="G304">
        <f>COUNTIF(deals_closed!D:D,B304)</f>
        <v>25</v>
      </c>
      <c r="H304" s="2">
        <f>SUMIF(deals_closed!D:D,B304,deals_closed!C:C)</f>
        <v>711521</v>
      </c>
      <c r="I304" s="2">
        <f>VLOOKUP(E304,'2018_commission_structure-Start'!$A$22:$I$24,9,FALSE)</f>
        <v>600000</v>
      </c>
      <c r="J304" s="2">
        <f t="shared" si="41"/>
        <v>750000</v>
      </c>
      <c r="K304" s="2">
        <f t="shared" si="42"/>
        <v>900000</v>
      </c>
      <c r="L304" s="2">
        <f t="shared" si="43"/>
        <v>1200000</v>
      </c>
      <c r="M304" s="12">
        <f t="shared" si="44"/>
        <v>1.1858683333333333</v>
      </c>
      <c r="N304" t="str">
        <f t="shared" si="45"/>
        <v>100-125%</v>
      </c>
      <c r="O304" s="6">
        <f>MIN(H304,I304)*INDEX('2018_commission_structure-Start'!$A$21:$I$24,MATCH($E304,'2018_commission_structure-Start'!$A$21:$A$24,0),MATCH(O$1,'2018_commission_structure-Start'!$A$21:$I$21,0))</f>
        <v>78000</v>
      </c>
      <c r="P304" s="2">
        <f>IF(H304&gt;I304,MIN(H304-I304,J304-I304)*INDEX('2018_commission_structure-Start'!$A$21:$I$24,MATCH($E304,'2018_commission_structure-Start'!$A$21:$A$24,0), MATCH(P$1,'2018_commission_structure-Start'!$A$21:$I$21,0)),0)</f>
        <v>18958.57</v>
      </c>
      <c r="Q304" s="2">
        <f>IF($H304&gt;J304,MIN($H304-J304,K304-J304)*INDEX('2018_commission_structure-Start'!$A$21:$I$24,MATCH($E304,'2018_commission_structure-Start'!$A$21:$A$24,0), MATCH(Q$1,'2018_commission_structure-Start'!$A$21:$I$21,0)),0)</f>
        <v>0</v>
      </c>
      <c r="R304" s="2">
        <f>IF($H304&gt;K304,MIN($H304-K304,L304-K304)*INDEX('2018_commission_structure-Start'!$A$21:$I$24,MATCH($E304,'2018_commission_structure-Start'!$A$21:$A$24,0), MATCH(R$1,'2018_commission_structure-Start'!$A$21:$I$21,0)),0)</f>
        <v>0</v>
      </c>
      <c r="S304" s="2">
        <f>IF(H304&gt;L304,(H304-L304)*INDEX('2018_commission_structure-Start'!$A$21:$I$24,MATCH($E304,'2018_commission_structure-Start'!$A$21:$A$24,0),MATCH(S$1,'2018_commission_structure-Start'!$A$21:$I$21,0)),0)</f>
        <v>0</v>
      </c>
      <c r="T304" s="6">
        <f t="shared" si="46"/>
        <v>96958.57</v>
      </c>
      <c r="U304" s="6">
        <f t="shared" si="47"/>
        <v>168244.57</v>
      </c>
      <c r="V304" s="6">
        <f>MIN(H304,I304)*INDEX('2018_commission_structure-Start'!$A$15:$J$18,MATCH($E304,'2018_commission_structure-Start'!$A$15:$A$18,0),MATCH(V$1,'2018_commission_structure-Start'!$A$15:$J$15,0))</f>
        <v>90000</v>
      </c>
      <c r="W304" s="2">
        <f>IF($H304&gt;I304,MIN($H304-I304,J304-I304)*INDEX('2018_commission_structure-Start'!$A$15:$J$18,MATCH($E304,'2018_commission_structure-Start'!$A$15:$A$18,0),MATCH(W$1,'2018_commission_structure-Start'!$A$15:$J$15,0)),0)</f>
        <v>20073.78</v>
      </c>
      <c r="X304" s="2">
        <f>IF($H304&gt;J304,MIN($H304-J304,K304-J304)*INDEX('2018_commission_structure-Start'!$A$15:$J$18,MATCH($E304,'2018_commission_structure-Start'!$A$15:$A$18,0),MATCH(X$1,'2018_commission_structure-Start'!$A$15:$J$15,0)),0)</f>
        <v>0</v>
      </c>
      <c r="Y304" s="2">
        <f>IF($H304&gt;K304,MIN($H304-K304,L304-K304)*INDEX('2018_commission_structure-Start'!$A$15:$J$18,MATCH($E304,'2018_commission_structure-Start'!$A$15:$A$18,0),MATCH(Y$1,'2018_commission_structure-Start'!$A$15:$J$15,0)),0)</f>
        <v>0</v>
      </c>
      <c r="Z304" s="2">
        <f>IF(H304&gt;L304,(H304-L304)*INDEX('2018_commission_structure-Start'!$A$21:$I$24,MATCH($E304,'2018_commission_structure-Start'!$A$21:$A$24,0),MATCH(Z$1,'2018_commission_structure-Start'!$A$21:$I$21,0)),0)</f>
        <v>0</v>
      </c>
      <c r="AA304" s="6">
        <f t="shared" si="48"/>
        <v>110073.78</v>
      </c>
      <c r="AB304" s="6">
        <f t="shared" si="49"/>
        <v>181359.78</v>
      </c>
    </row>
    <row r="305" spans="1:28" x14ac:dyDescent="0.3">
      <c r="A305" t="str">
        <f t="shared" si="40"/>
        <v>Malachi Oldknow</v>
      </c>
      <c r="B305">
        <v>784224471</v>
      </c>
      <c r="C305" t="s">
        <v>604</v>
      </c>
      <c r="D305" t="s">
        <v>605</v>
      </c>
      <c r="E305" t="s">
        <v>10</v>
      </c>
      <c r="F305">
        <v>122759</v>
      </c>
      <c r="G305">
        <f>COUNTIF(deals_closed!D:D,B305)</f>
        <v>25</v>
      </c>
      <c r="H305" s="2">
        <f>SUMIF(deals_closed!D:D,B305,deals_closed!C:C)</f>
        <v>815097</v>
      </c>
      <c r="I305" s="2">
        <f>VLOOKUP(E305,'2018_commission_structure-Start'!$A$22:$I$24,9,FALSE)</f>
        <v>750000</v>
      </c>
      <c r="J305" s="2">
        <f t="shared" si="41"/>
        <v>937500</v>
      </c>
      <c r="K305" s="2">
        <f t="shared" si="42"/>
        <v>1125000</v>
      </c>
      <c r="L305" s="2">
        <f t="shared" si="43"/>
        <v>1500000</v>
      </c>
      <c r="M305" s="12">
        <f t="shared" si="44"/>
        <v>1.0867960000000001</v>
      </c>
      <c r="N305" t="str">
        <f t="shared" si="45"/>
        <v>100-125%</v>
      </c>
      <c r="O305" s="6">
        <f>MIN(H305,I305)*INDEX('2018_commission_structure-Start'!$A$21:$I$24,MATCH($E305,'2018_commission_structure-Start'!$A$21:$A$24,0),MATCH(O$1,'2018_commission_structure-Start'!$A$21:$I$21,0))</f>
        <v>112500</v>
      </c>
      <c r="P305" s="2">
        <f>IF(H305&gt;I305,MIN(H305-I305,J305-I305)*INDEX('2018_commission_structure-Start'!$A$21:$I$24,MATCH($E305,'2018_commission_structure-Start'!$A$21:$A$24,0), MATCH(P$1,'2018_commission_structure-Start'!$A$21:$I$21,0)),0)</f>
        <v>12368.43</v>
      </c>
      <c r="Q305" s="2">
        <f>IF($H305&gt;J305,MIN($H305-J305,K305-J305)*INDEX('2018_commission_structure-Start'!$A$21:$I$24,MATCH($E305,'2018_commission_structure-Start'!$A$21:$A$24,0), MATCH(Q$1,'2018_commission_structure-Start'!$A$21:$I$21,0)),0)</f>
        <v>0</v>
      </c>
      <c r="R305" s="2">
        <f>IF($H305&gt;K305,MIN($H305-K305,L305-K305)*INDEX('2018_commission_structure-Start'!$A$21:$I$24,MATCH($E305,'2018_commission_structure-Start'!$A$21:$A$24,0), MATCH(R$1,'2018_commission_structure-Start'!$A$21:$I$21,0)),0)</f>
        <v>0</v>
      </c>
      <c r="S305" s="2">
        <f>IF(H305&gt;L305,(H305-L305)*INDEX('2018_commission_structure-Start'!$A$21:$I$24,MATCH($E305,'2018_commission_structure-Start'!$A$21:$A$24,0),MATCH(S$1,'2018_commission_structure-Start'!$A$21:$I$21,0)),0)</f>
        <v>0</v>
      </c>
      <c r="T305" s="6">
        <f t="shared" si="46"/>
        <v>124868.43</v>
      </c>
      <c r="U305" s="6">
        <f t="shared" si="47"/>
        <v>247627.43</v>
      </c>
      <c r="V305" s="6">
        <f>MIN(H305,I305)*INDEX('2018_commission_structure-Start'!$A$15:$J$18,MATCH($E305,'2018_commission_structure-Start'!$A$15:$A$18,0),MATCH(V$1,'2018_commission_structure-Start'!$A$15:$J$15,0))</f>
        <v>112500</v>
      </c>
      <c r="W305" s="2">
        <f>IF($H305&gt;I305,MIN($H305-I305,J305-I305)*INDEX('2018_commission_structure-Start'!$A$15:$J$18,MATCH($E305,'2018_commission_structure-Start'!$A$15:$A$18,0),MATCH(W$1,'2018_commission_structure-Start'!$A$15:$J$15,0)),0)</f>
        <v>14321.34</v>
      </c>
      <c r="X305" s="2">
        <f>IF($H305&gt;J305,MIN($H305-J305,K305-J305)*INDEX('2018_commission_structure-Start'!$A$15:$J$18,MATCH($E305,'2018_commission_structure-Start'!$A$15:$A$18,0),MATCH(X$1,'2018_commission_structure-Start'!$A$15:$J$15,0)),0)</f>
        <v>0</v>
      </c>
      <c r="Y305" s="2">
        <f>IF($H305&gt;K305,MIN($H305-K305,L305-K305)*INDEX('2018_commission_structure-Start'!$A$15:$J$18,MATCH($E305,'2018_commission_structure-Start'!$A$15:$A$18,0),MATCH(Y$1,'2018_commission_structure-Start'!$A$15:$J$15,0)),0)</f>
        <v>0</v>
      </c>
      <c r="Z305" s="2">
        <f>IF(H305&gt;L305,(H305-L305)*INDEX('2018_commission_structure-Start'!$A$21:$I$24,MATCH($E305,'2018_commission_structure-Start'!$A$21:$A$24,0),MATCH(Z$1,'2018_commission_structure-Start'!$A$21:$I$21,0)),0)</f>
        <v>0</v>
      </c>
      <c r="AA305" s="6">
        <f t="shared" si="48"/>
        <v>126821.34</v>
      </c>
      <c r="AB305" s="6">
        <f t="shared" si="49"/>
        <v>249580.34</v>
      </c>
    </row>
    <row r="306" spans="1:28" x14ac:dyDescent="0.3">
      <c r="A306" t="str">
        <f t="shared" si="40"/>
        <v>Norris Ferrillio</v>
      </c>
      <c r="B306">
        <v>8157157730</v>
      </c>
      <c r="C306" t="s">
        <v>606</v>
      </c>
      <c r="D306" t="s">
        <v>607</v>
      </c>
      <c r="E306" t="s">
        <v>29</v>
      </c>
      <c r="F306">
        <v>73567</v>
      </c>
      <c r="G306">
        <f>COUNTIF(deals_closed!D:D,B306)</f>
        <v>22</v>
      </c>
      <c r="H306" s="2">
        <f>SUMIF(deals_closed!D:D,B306,deals_closed!C:C)</f>
        <v>716671</v>
      </c>
      <c r="I306" s="2">
        <f>VLOOKUP(E306,'2018_commission_structure-Start'!$A$22:$I$24,9,FALSE)</f>
        <v>600000</v>
      </c>
      <c r="J306" s="2">
        <f t="shared" si="41"/>
        <v>750000</v>
      </c>
      <c r="K306" s="2">
        <f t="shared" si="42"/>
        <v>900000</v>
      </c>
      <c r="L306" s="2">
        <f t="shared" si="43"/>
        <v>1200000</v>
      </c>
      <c r="M306" s="12">
        <f t="shared" si="44"/>
        <v>1.1944516666666667</v>
      </c>
      <c r="N306" t="str">
        <f t="shared" si="45"/>
        <v>100-125%</v>
      </c>
      <c r="O306" s="6">
        <f>MIN(H306,I306)*INDEX('2018_commission_structure-Start'!$A$21:$I$24,MATCH($E306,'2018_commission_structure-Start'!$A$21:$A$24,0),MATCH(O$1,'2018_commission_structure-Start'!$A$21:$I$21,0))</f>
        <v>78000</v>
      </c>
      <c r="P306" s="2">
        <f>IF(H306&gt;I306,MIN(H306-I306,J306-I306)*INDEX('2018_commission_structure-Start'!$A$21:$I$24,MATCH($E306,'2018_commission_structure-Start'!$A$21:$A$24,0), MATCH(P$1,'2018_commission_structure-Start'!$A$21:$I$21,0)),0)</f>
        <v>19834.07</v>
      </c>
      <c r="Q306" s="2">
        <f>IF($H306&gt;J306,MIN($H306-J306,K306-J306)*INDEX('2018_commission_structure-Start'!$A$21:$I$24,MATCH($E306,'2018_commission_structure-Start'!$A$21:$A$24,0), MATCH(Q$1,'2018_commission_structure-Start'!$A$21:$I$21,0)),0)</f>
        <v>0</v>
      </c>
      <c r="R306" s="2">
        <f>IF($H306&gt;K306,MIN($H306-K306,L306-K306)*INDEX('2018_commission_structure-Start'!$A$21:$I$24,MATCH($E306,'2018_commission_structure-Start'!$A$21:$A$24,0), MATCH(R$1,'2018_commission_structure-Start'!$A$21:$I$21,0)),0)</f>
        <v>0</v>
      </c>
      <c r="S306" s="2">
        <f>IF(H306&gt;L306,(H306-L306)*INDEX('2018_commission_structure-Start'!$A$21:$I$24,MATCH($E306,'2018_commission_structure-Start'!$A$21:$A$24,0),MATCH(S$1,'2018_commission_structure-Start'!$A$21:$I$21,0)),0)</f>
        <v>0</v>
      </c>
      <c r="T306" s="6">
        <f t="shared" si="46"/>
        <v>97834.07</v>
      </c>
      <c r="U306" s="6">
        <f t="shared" si="47"/>
        <v>171401.07</v>
      </c>
      <c r="V306" s="6">
        <f>MIN(H306,I306)*INDEX('2018_commission_structure-Start'!$A$15:$J$18,MATCH($E306,'2018_commission_structure-Start'!$A$15:$A$18,0),MATCH(V$1,'2018_commission_structure-Start'!$A$15:$J$15,0))</f>
        <v>90000</v>
      </c>
      <c r="W306" s="2">
        <f>IF($H306&gt;I306,MIN($H306-I306,J306-I306)*INDEX('2018_commission_structure-Start'!$A$15:$J$18,MATCH($E306,'2018_commission_structure-Start'!$A$15:$A$18,0),MATCH(W$1,'2018_commission_structure-Start'!$A$15:$J$15,0)),0)</f>
        <v>21000.78</v>
      </c>
      <c r="X306" s="2">
        <f>IF($H306&gt;J306,MIN($H306-J306,K306-J306)*INDEX('2018_commission_structure-Start'!$A$15:$J$18,MATCH($E306,'2018_commission_structure-Start'!$A$15:$A$18,0),MATCH(X$1,'2018_commission_structure-Start'!$A$15:$J$15,0)),0)</f>
        <v>0</v>
      </c>
      <c r="Y306" s="2">
        <f>IF($H306&gt;K306,MIN($H306-K306,L306-K306)*INDEX('2018_commission_structure-Start'!$A$15:$J$18,MATCH($E306,'2018_commission_structure-Start'!$A$15:$A$18,0),MATCH(Y$1,'2018_commission_structure-Start'!$A$15:$J$15,0)),0)</f>
        <v>0</v>
      </c>
      <c r="Z306" s="2">
        <f>IF(H306&gt;L306,(H306-L306)*INDEX('2018_commission_structure-Start'!$A$21:$I$24,MATCH($E306,'2018_commission_structure-Start'!$A$21:$A$24,0),MATCH(Z$1,'2018_commission_structure-Start'!$A$21:$I$21,0)),0)</f>
        <v>0</v>
      </c>
      <c r="AA306" s="6">
        <f t="shared" si="48"/>
        <v>111000.78</v>
      </c>
      <c r="AB306" s="6">
        <f t="shared" si="49"/>
        <v>184567.78</v>
      </c>
    </row>
    <row r="307" spans="1:28" x14ac:dyDescent="0.3">
      <c r="A307" t="str">
        <f t="shared" si="40"/>
        <v>Evvy Riedel</v>
      </c>
      <c r="B307">
        <v>62571575</v>
      </c>
      <c r="C307" t="s">
        <v>608</v>
      </c>
      <c r="D307" t="s">
        <v>609</v>
      </c>
      <c r="E307" t="s">
        <v>10</v>
      </c>
      <c r="F307">
        <v>121308</v>
      </c>
      <c r="G307">
        <f>COUNTIF(deals_closed!D:D,B307)</f>
        <v>27</v>
      </c>
      <c r="H307" s="2">
        <f>SUMIF(deals_closed!D:D,B307,deals_closed!C:C)</f>
        <v>948935</v>
      </c>
      <c r="I307" s="2">
        <f>VLOOKUP(E307,'2018_commission_structure-Start'!$A$22:$I$24,9,FALSE)</f>
        <v>750000</v>
      </c>
      <c r="J307" s="2">
        <f t="shared" si="41"/>
        <v>937500</v>
      </c>
      <c r="K307" s="2">
        <f t="shared" si="42"/>
        <v>1125000</v>
      </c>
      <c r="L307" s="2">
        <f t="shared" si="43"/>
        <v>1500000</v>
      </c>
      <c r="M307" s="12">
        <f t="shared" si="44"/>
        <v>1.2652466666666666</v>
      </c>
      <c r="N307" t="str">
        <f t="shared" si="45"/>
        <v>125-150%</v>
      </c>
      <c r="O307" s="6">
        <f>MIN(H307,I307)*INDEX('2018_commission_structure-Start'!$A$21:$I$24,MATCH($E307,'2018_commission_structure-Start'!$A$21:$A$24,0),MATCH(O$1,'2018_commission_structure-Start'!$A$21:$I$21,0))</f>
        <v>112500</v>
      </c>
      <c r="P307" s="2">
        <f>IF(H307&gt;I307,MIN(H307-I307,J307-I307)*INDEX('2018_commission_structure-Start'!$A$21:$I$24,MATCH($E307,'2018_commission_structure-Start'!$A$21:$A$24,0), MATCH(P$1,'2018_commission_structure-Start'!$A$21:$I$21,0)),0)</f>
        <v>35625</v>
      </c>
      <c r="Q307" s="2">
        <f>IF($H307&gt;J307,MIN($H307-J307,K307-J307)*INDEX('2018_commission_structure-Start'!$A$21:$I$24,MATCH($E307,'2018_commission_structure-Start'!$A$21:$A$24,0), MATCH(Q$1,'2018_commission_structure-Start'!$A$21:$I$21,0)),0)</f>
        <v>2630.05</v>
      </c>
      <c r="R307" s="2">
        <f>IF($H307&gt;K307,MIN($H307-K307,L307-K307)*INDEX('2018_commission_structure-Start'!$A$21:$I$24,MATCH($E307,'2018_commission_structure-Start'!$A$21:$A$24,0), MATCH(R$1,'2018_commission_structure-Start'!$A$21:$I$21,0)),0)</f>
        <v>0</v>
      </c>
      <c r="S307" s="2">
        <f>IF(H307&gt;L307,(H307-L307)*INDEX('2018_commission_structure-Start'!$A$21:$I$24,MATCH($E307,'2018_commission_structure-Start'!$A$21:$A$24,0),MATCH(S$1,'2018_commission_structure-Start'!$A$21:$I$21,0)),0)</f>
        <v>0</v>
      </c>
      <c r="T307" s="6">
        <f t="shared" si="46"/>
        <v>150755.04999999999</v>
      </c>
      <c r="U307" s="6">
        <f t="shared" si="47"/>
        <v>272063.05</v>
      </c>
      <c r="V307" s="6">
        <f>MIN(H307,I307)*INDEX('2018_commission_structure-Start'!$A$15:$J$18,MATCH($E307,'2018_commission_structure-Start'!$A$15:$A$18,0),MATCH(V$1,'2018_commission_structure-Start'!$A$15:$J$15,0))</f>
        <v>112500</v>
      </c>
      <c r="W307" s="2">
        <f>IF($H307&gt;I307,MIN($H307-I307,J307-I307)*INDEX('2018_commission_structure-Start'!$A$15:$J$18,MATCH($E307,'2018_commission_structure-Start'!$A$15:$A$18,0),MATCH(W$1,'2018_commission_structure-Start'!$A$15:$J$15,0)),0)</f>
        <v>41250</v>
      </c>
      <c r="X307" s="2">
        <f>IF($H307&gt;J307,MIN($H307-J307,K307-J307)*INDEX('2018_commission_structure-Start'!$A$15:$J$18,MATCH($E307,'2018_commission_structure-Start'!$A$15:$A$18,0),MATCH(X$1,'2018_commission_structure-Start'!$A$15:$J$15,0)),0)</f>
        <v>2858.75</v>
      </c>
      <c r="Y307" s="2">
        <f>IF($H307&gt;K307,MIN($H307-K307,L307-K307)*INDEX('2018_commission_structure-Start'!$A$15:$J$18,MATCH($E307,'2018_commission_structure-Start'!$A$15:$A$18,0),MATCH(Y$1,'2018_commission_structure-Start'!$A$15:$J$15,0)),0)</f>
        <v>0</v>
      </c>
      <c r="Z307" s="2">
        <f>IF(H307&gt;L307,(H307-L307)*INDEX('2018_commission_structure-Start'!$A$21:$I$24,MATCH($E307,'2018_commission_structure-Start'!$A$21:$A$24,0),MATCH(Z$1,'2018_commission_structure-Start'!$A$21:$I$21,0)),0)</f>
        <v>0</v>
      </c>
      <c r="AA307" s="6">
        <f t="shared" si="48"/>
        <v>156608.75</v>
      </c>
      <c r="AB307" s="6">
        <f t="shared" si="49"/>
        <v>277916.75</v>
      </c>
    </row>
    <row r="308" spans="1:28" x14ac:dyDescent="0.3">
      <c r="A308" t="str">
        <f t="shared" si="40"/>
        <v>Inger Jime</v>
      </c>
      <c r="B308">
        <v>1754740677</v>
      </c>
      <c r="C308" t="s">
        <v>359</v>
      </c>
      <c r="D308" t="s">
        <v>610</v>
      </c>
      <c r="E308" t="s">
        <v>7</v>
      </c>
      <c r="F308">
        <v>51559</v>
      </c>
      <c r="G308">
        <f>COUNTIF(deals_closed!D:D,B308)</f>
        <v>19</v>
      </c>
      <c r="H308" s="2">
        <f>SUMIF(deals_closed!D:D,B308,deals_closed!C:C)</f>
        <v>673026</v>
      </c>
      <c r="I308" s="2">
        <f>VLOOKUP(E308,'2018_commission_structure-Start'!$A$22:$I$24,9,FALSE)</f>
        <v>500000</v>
      </c>
      <c r="J308" s="2">
        <f t="shared" si="41"/>
        <v>625000</v>
      </c>
      <c r="K308" s="2">
        <f t="shared" si="42"/>
        <v>750000</v>
      </c>
      <c r="L308" s="2">
        <f t="shared" si="43"/>
        <v>1000000</v>
      </c>
      <c r="M308" s="12">
        <f t="shared" si="44"/>
        <v>1.346052</v>
      </c>
      <c r="N308" t="str">
        <f t="shared" si="45"/>
        <v>125-150%</v>
      </c>
      <c r="O308" s="6">
        <f>MIN(H308,I308)*INDEX('2018_commission_structure-Start'!$A$21:$I$24,MATCH($E308,'2018_commission_structure-Start'!$A$21:$A$24,0),MATCH(O$1,'2018_commission_structure-Start'!$A$21:$I$21,0))</f>
        <v>50000</v>
      </c>
      <c r="P308" s="2">
        <f>IF(H308&gt;I308,MIN(H308-I308,J308-I308)*INDEX('2018_commission_structure-Start'!$A$21:$I$24,MATCH($E308,'2018_commission_structure-Start'!$A$21:$A$24,0), MATCH(P$1,'2018_commission_structure-Start'!$A$21:$I$21,0)),0)</f>
        <v>18750</v>
      </c>
      <c r="Q308" s="2">
        <f>IF($H308&gt;J308,MIN($H308-J308,K308-J308)*INDEX('2018_commission_structure-Start'!$A$21:$I$24,MATCH($E308,'2018_commission_structure-Start'!$A$21:$A$24,0), MATCH(Q$1,'2018_commission_structure-Start'!$A$21:$I$21,0)),0)</f>
        <v>8644.68</v>
      </c>
      <c r="R308" s="2">
        <f>IF($H308&gt;K308,MIN($H308-K308,L308-K308)*INDEX('2018_commission_structure-Start'!$A$21:$I$24,MATCH($E308,'2018_commission_structure-Start'!$A$21:$A$24,0), MATCH(R$1,'2018_commission_structure-Start'!$A$21:$I$21,0)),0)</f>
        <v>0</v>
      </c>
      <c r="S308" s="2">
        <f>IF(H308&gt;L308,(H308-L308)*INDEX('2018_commission_structure-Start'!$A$21:$I$24,MATCH($E308,'2018_commission_structure-Start'!$A$21:$A$24,0),MATCH(S$1,'2018_commission_structure-Start'!$A$21:$I$21,0)),0)</f>
        <v>0</v>
      </c>
      <c r="T308" s="6">
        <f t="shared" si="46"/>
        <v>77394.679999999993</v>
      </c>
      <c r="U308" s="6">
        <f t="shared" si="47"/>
        <v>128953.68</v>
      </c>
      <c r="V308" s="6">
        <f>MIN(H308,I308)*INDEX('2018_commission_structure-Start'!$A$15:$J$18,MATCH($E308,'2018_commission_structure-Start'!$A$15:$A$18,0),MATCH(V$1,'2018_commission_structure-Start'!$A$15:$J$15,0))</f>
        <v>60000</v>
      </c>
      <c r="W308" s="2">
        <f>IF($H308&gt;I308,MIN($H308-I308,J308-I308)*INDEX('2018_commission_structure-Start'!$A$15:$J$18,MATCH($E308,'2018_commission_structure-Start'!$A$15:$A$18,0),MATCH(W$1,'2018_commission_structure-Start'!$A$15:$J$15,0)),0)</f>
        <v>21250</v>
      </c>
      <c r="X308" s="2">
        <f>IF($H308&gt;J308,MIN($H308-J308,K308-J308)*INDEX('2018_commission_structure-Start'!$A$15:$J$18,MATCH($E308,'2018_commission_structure-Start'!$A$15:$A$18,0),MATCH(X$1,'2018_commission_structure-Start'!$A$15:$J$15,0)),0)</f>
        <v>9605.2000000000007</v>
      </c>
      <c r="Y308" s="2">
        <f>IF($H308&gt;K308,MIN($H308-K308,L308-K308)*INDEX('2018_commission_structure-Start'!$A$15:$J$18,MATCH($E308,'2018_commission_structure-Start'!$A$15:$A$18,0),MATCH(Y$1,'2018_commission_structure-Start'!$A$15:$J$15,0)),0)</f>
        <v>0</v>
      </c>
      <c r="Z308" s="2">
        <f>IF(H308&gt;L308,(H308-L308)*INDEX('2018_commission_structure-Start'!$A$21:$I$24,MATCH($E308,'2018_commission_structure-Start'!$A$21:$A$24,0),MATCH(Z$1,'2018_commission_structure-Start'!$A$21:$I$21,0)),0)</f>
        <v>0</v>
      </c>
      <c r="AA308" s="6">
        <f t="shared" si="48"/>
        <v>90855.2</v>
      </c>
      <c r="AB308" s="6">
        <f t="shared" si="49"/>
        <v>142414.20000000001</v>
      </c>
    </row>
    <row r="309" spans="1:28" x14ac:dyDescent="0.3">
      <c r="A309" t="str">
        <f t="shared" si="40"/>
        <v>Kara-lynn Ingarfill</v>
      </c>
      <c r="B309">
        <v>7957976743</v>
      </c>
      <c r="C309" t="s">
        <v>611</v>
      </c>
      <c r="D309" t="s">
        <v>612</v>
      </c>
      <c r="E309" t="s">
        <v>7</v>
      </c>
      <c r="F309">
        <v>37175</v>
      </c>
      <c r="G309">
        <f>COUNTIF(deals_closed!D:D,B309)</f>
        <v>30</v>
      </c>
      <c r="H309" s="2">
        <f>SUMIF(deals_closed!D:D,B309,deals_closed!C:C)</f>
        <v>1056123</v>
      </c>
      <c r="I309" s="2">
        <f>VLOOKUP(E309,'2018_commission_structure-Start'!$A$22:$I$24,9,FALSE)</f>
        <v>500000</v>
      </c>
      <c r="J309" s="2">
        <f t="shared" si="41"/>
        <v>625000</v>
      </c>
      <c r="K309" s="2">
        <f t="shared" si="42"/>
        <v>750000</v>
      </c>
      <c r="L309" s="2">
        <f t="shared" si="43"/>
        <v>1000000</v>
      </c>
      <c r="M309" s="12">
        <f t="shared" si="44"/>
        <v>2.1122459999999998</v>
      </c>
      <c r="N309" t="str">
        <f t="shared" si="45"/>
        <v>&gt;200%</v>
      </c>
      <c r="O309" s="6">
        <f>MIN(H309,I309)*INDEX('2018_commission_structure-Start'!$A$21:$I$24,MATCH($E309,'2018_commission_structure-Start'!$A$21:$A$24,0),MATCH(O$1,'2018_commission_structure-Start'!$A$21:$I$21,0))</f>
        <v>50000</v>
      </c>
      <c r="P309" s="2">
        <f>IF(H309&gt;I309,MIN(H309-I309,J309-I309)*INDEX('2018_commission_structure-Start'!$A$21:$I$24,MATCH($E309,'2018_commission_structure-Start'!$A$21:$A$24,0), MATCH(P$1,'2018_commission_structure-Start'!$A$21:$I$21,0)),0)</f>
        <v>18750</v>
      </c>
      <c r="Q309" s="2">
        <f>IF($H309&gt;J309,MIN($H309-J309,K309-J309)*INDEX('2018_commission_structure-Start'!$A$21:$I$24,MATCH($E309,'2018_commission_structure-Start'!$A$21:$A$24,0), MATCH(Q$1,'2018_commission_structure-Start'!$A$21:$I$21,0)),0)</f>
        <v>22500</v>
      </c>
      <c r="R309" s="2">
        <f>IF($H309&gt;K309,MIN($H309-K309,L309-K309)*INDEX('2018_commission_structure-Start'!$A$21:$I$24,MATCH($E309,'2018_commission_structure-Start'!$A$21:$A$24,0), MATCH(R$1,'2018_commission_structure-Start'!$A$21:$I$21,0)),0)</f>
        <v>55000</v>
      </c>
      <c r="S309" s="2">
        <f>IF(H309&gt;L309,(H309-L309)*INDEX('2018_commission_structure-Start'!$A$21:$I$24,MATCH($E309,'2018_commission_structure-Start'!$A$21:$A$24,0),MATCH(S$1,'2018_commission_structure-Start'!$A$21:$I$21,0)),0)</f>
        <v>5612.3</v>
      </c>
      <c r="T309" s="6">
        <f t="shared" si="46"/>
        <v>151862.29999999999</v>
      </c>
      <c r="U309" s="6">
        <f t="shared" si="47"/>
        <v>189037.3</v>
      </c>
      <c r="V309" s="6">
        <f>MIN(H309,I309)*INDEX('2018_commission_structure-Start'!$A$15:$J$18,MATCH($E309,'2018_commission_structure-Start'!$A$15:$A$18,0),MATCH(V$1,'2018_commission_structure-Start'!$A$15:$J$15,0))</f>
        <v>60000</v>
      </c>
      <c r="W309" s="2">
        <f>IF($H309&gt;I309,MIN($H309-I309,J309-I309)*INDEX('2018_commission_structure-Start'!$A$15:$J$18,MATCH($E309,'2018_commission_structure-Start'!$A$15:$A$18,0),MATCH(W$1,'2018_commission_structure-Start'!$A$15:$J$15,0)),0)</f>
        <v>21250</v>
      </c>
      <c r="X309" s="2">
        <f>IF($H309&gt;J309,MIN($H309-J309,K309-J309)*INDEX('2018_commission_structure-Start'!$A$15:$J$18,MATCH($E309,'2018_commission_structure-Start'!$A$15:$A$18,0),MATCH(X$1,'2018_commission_structure-Start'!$A$15:$J$15,0)),0)</f>
        <v>25000</v>
      </c>
      <c r="Y309" s="2">
        <f>IF($H309&gt;K309,MIN($H309-K309,L309-K309)*INDEX('2018_commission_structure-Start'!$A$15:$J$18,MATCH($E309,'2018_commission_structure-Start'!$A$15:$A$18,0),MATCH(Y$1,'2018_commission_structure-Start'!$A$15:$J$15,0)),0)</f>
        <v>55000</v>
      </c>
      <c r="Z309" s="2">
        <f>IF(H309&gt;L309,(H309-L309)*INDEX('2018_commission_structure-Start'!$A$21:$I$24,MATCH($E309,'2018_commission_structure-Start'!$A$21:$A$24,0),MATCH(Z$1,'2018_commission_structure-Start'!$A$21:$I$21,0)),0)</f>
        <v>5612.3</v>
      </c>
      <c r="AA309" s="6">
        <f t="shared" si="48"/>
        <v>166862.29999999999</v>
      </c>
      <c r="AB309" s="6">
        <f t="shared" si="49"/>
        <v>204037.3</v>
      </c>
    </row>
    <row r="310" spans="1:28" x14ac:dyDescent="0.3">
      <c r="A310" t="str">
        <f t="shared" si="40"/>
        <v>Brandi Gratton</v>
      </c>
      <c r="B310">
        <v>2497321256</v>
      </c>
      <c r="C310" t="s">
        <v>613</v>
      </c>
      <c r="D310" t="s">
        <v>614</v>
      </c>
      <c r="E310" t="s">
        <v>10</v>
      </c>
      <c r="F310">
        <v>95857</v>
      </c>
      <c r="G310">
        <f>COUNTIF(deals_closed!D:D,B310)</f>
        <v>28</v>
      </c>
      <c r="H310" s="2">
        <f>SUMIF(deals_closed!D:D,B310,deals_closed!C:C)</f>
        <v>1074426</v>
      </c>
      <c r="I310" s="2">
        <f>VLOOKUP(E310,'2018_commission_structure-Start'!$A$22:$I$24,9,FALSE)</f>
        <v>750000</v>
      </c>
      <c r="J310" s="2">
        <f t="shared" si="41"/>
        <v>937500</v>
      </c>
      <c r="K310" s="2">
        <f t="shared" si="42"/>
        <v>1125000</v>
      </c>
      <c r="L310" s="2">
        <f t="shared" si="43"/>
        <v>1500000</v>
      </c>
      <c r="M310" s="12">
        <f t="shared" si="44"/>
        <v>1.4325680000000001</v>
      </c>
      <c r="N310" t="str">
        <f t="shared" si="45"/>
        <v>125-150%</v>
      </c>
      <c r="O310" s="6">
        <f>MIN(H310,I310)*INDEX('2018_commission_structure-Start'!$A$21:$I$24,MATCH($E310,'2018_commission_structure-Start'!$A$21:$A$24,0),MATCH(O$1,'2018_commission_structure-Start'!$A$21:$I$21,0))</f>
        <v>112500</v>
      </c>
      <c r="P310" s="2">
        <f>IF(H310&gt;I310,MIN(H310-I310,J310-I310)*INDEX('2018_commission_structure-Start'!$A$21:$I$24,MATCH($E310,'2018_commission_structure-Start'!$A$21:$A$24,0), MATCH(P$1,'2018_commission_structure-Start'!$A$21:$I$21,0)),0)</f>
        <v>35625</v>
      </c>
      <c r="Q310" s="2">
        <f>IF($H310&gt;J310,MIN($H310-J310,K310-J310)*INDEX('2018_commission_structure-Start'!$A$21:$I$24,MATCH($E310,'2018_commission_structure-Start'!$A$21:$A$24,0), MATCH(Q$1,'2018_commission_structure-Start'!$A$21:$I$21,0)),0)</f>
        <v>31492.98</v>
      </c>
      <c r="R310" s="2">
        <f>IF($H310&gt;K310,MIN($H310-K310,L310-K310)*INDEX('2018_commission_structure-Start'!$A$21:$I$24,MATCH($E310,'2018_commission_structure-Start'!$A$21:$A$24,0), MATCH(R$1,'2018_commission_structure-Start'!$A$21:$I$21,0)),0)</f>
        <v>0</v>
      </c>
      <c r="S310" s="2">
        <f>IF(H310&gt;L310,(H310-L310)*INDEX('2018_commission_structure-Start'!$A$21:$I$24,MATCH($E310,'2018_commission_structure-Start'!$A$21:$A$24,0),MATCH(S$1,'2018_commission_structure-Start'!$A$21:$I$21,0)),0)</f>
        <v>0</v>
      </c>
      <c r="T310" s="6">
        <f t="shared" si="46"/>
        <v>179617.98</v>
      </c>
      <c r="U310" s="6">
        <f t="shared" si="47"/>
        <v>275474.98</v>
      </c>
      <c r="V310" s="6">
        <f>MIN(H310,I310)*INDEX('2018_commission_structure-Start'!$A$15:$J$18,MATCH($E310,'2018_commission_structure-Start'!$A$15:$A$18,0),MATCH(V$1,'2018_commission_structure-Start'!$A$15:$J$15,0))</f>
        <v>112500</v>
      </c>
      <c r="W310" s="2">
        <f>IF($H310&gt;I310,MIN($H310-I310,J310-I310)*INDEX('2018_commission_structure-Start'!$A$15:$J$18,MATCH($E310,'2018_commission_structure-Start'!$A$15:$A$18,0),MATCH(W$1,'2018_commission_structure-Start'!$A$15:$J$15,0)),0)</f>
        <v>41250</v>
      </c>
      <c r="X310" s="2">
        <f>IF($H310&gt;J310,MIN($H310-J310,K310-J310)*INDEX('2018_commission_structure-Start'!$A$15:$J$18,MATCH($E310,'2018_commission_structure-Start'!$A$15:$A$18,0),MATCH(X$1,'2018_commission_structure-Start'!$A$15:$J$15,0)),0)</f>
        <v>34231.5</v>
      </c>
      <c r="Y310" s="2">
        <f>IF($H310&gt;K310,MIN($H310-K310,L310-K310)*INDEX('2018_commission_structure-Start'!$A$15:$J$18,MATCH($E310,'2018_commission_structure-Start'!$A$15:$A$18,0),MATCH(Y$1,'2018_commission_structure-Start'!$A$15:$J$15,0)),0)</f>
        <v>0</v>
      </c>
      <c r="Z310" s="2">
        <f>IF(H310&gt;L310,(H310-L310)*INDEX('2018_commission_structure-Start'!$A$21:$I$24,MATCH($E310,'2018_commission_structure-Start'!$A$21:$A$24,0),MATCH(Z$1,'2018_commission_structure-Start'!$A$21:$I$21,0)),0)</f>
        <v>0</v>
      </c>
      <c r="AA310" s="6">
        <f t="shared" si="48"/>
        <v>187981.5</v>
      </c>
      <c r="AB310" s="6">
        <f t="shared" si="49"/>
        <v>283838.5</v>
      </c>
    </row>
    <row r="311" spans="1:28" x14ac:dyDescent="0.3">
      <c r="A311" t="str">
        <f t="shared" si="40"/>
        <v>See Postin</v>
      </c>
      <c r="B311">
        <v>1628738227</v>
      </c>
      <c r="C311" t="s">
        <v>615</v>
      </c>
      <c r="D311" t="s">
        <v>616</v>
      </c>
      <c r="E311" t="s">
        <v>29</v>
      </c>
      <c r="F311">
        <v>53204</v>
      </c>
      <c r="G311">
        <f>COUNTIF(deals_closed!D:D,B311)</f>
        <v>28</v>
      </c>
      <c r="H311" s="2">
        <f>SUMIF(deals_closed!D:D,B311,deals_closed!C:C)</f>
        <v>946209</v>
      </c>
      <c r="I311" s="2">
        <f>VLOOKUP(E311,'2018_commission_structure-Start'!$A$22:$I$24,9,FALSE)</f>
        <v>600000</v>
      </c>
      <c r="J311" s="2">
        <f t="shared" si="41"/>
        <v>750000</v>
      </c>
      <c r="K311" s="2">
        <f t="shared" si="42"/>
        <v>900000</v>
      </c>
      <c r="L311" s="2">
        <f t="shared" si="43"/>
        <v>1200000</v>
      </c>
      <c r="M311" s="12">
        <f t="shared" si="44"/>
        <v>1.5770150000000001</v>
      </c>
      <c r="N311" t="str">
        <f t="shared" si="45"/>
        <v>150-200%</v>
      </c>
      <c r="O311" s="6">
        <f>MIN(H311,I311)*INDEX('2018_commission_structure-Start'!$A$21:$I$24,MATCH($E311,'2018_commission_structure-Start'!$A$21:$A$24,0),MATCH(O$1,'2018_commission_structure-Start'!$A$21:$I$21,0))</f>
        <v>78000</v>
      </c>
      <c r="P311" s="2">
        <f>IF(H311&gt;I311,MIN(H311-I311,J311-I311)*INDEX('2018_commission_structure-Start'!$A$21:$I$24,MATCH($E311,'2018_commission_structure-Start'!$A$21:$A$24,0), MATCH(P$1,'2018_commission_structure-Start'!$A$21:$I$21,0)),0)</f>
        <v>25500.000000000004</v>
      </c>
      <c r="Q311" s="2">
        <f>IF($H311&gt;J311,MIN($H311-J311,K311-J311)*INDEX('2018_commission_structure-Start'!$A$21:$I$24,MATCH($E311,'2018_commission_structure-Start'!$A$21:$A$24,0), MATCH(Q$1,'2018_commission_structure-Start'!$A$21:$I$21,0)),0)</f>
        <v>31500</v>
      </c>
      <c r="R311" s="2">
        <f>IF($H311&gt;K311,MIN($H311-K311,L311-K311)*INDEX('2018_commission_structure-Start'!$A$21:$I$24,MATCH($E311,'2018_commission_structure-Start'!$A$21:$A$24,0), MATCH(R$1,'2018_commission_structure-Start'!$A$21:$I$21,0)),0)</f>
        <v>12014.34</v>
      </c>
      <c r="S311" s="2">
        <f>IF(H311&gt;L311,(H311-L311)*INDEX('2018_commission_structure-Start'!$A$21:$I$24,MATCH($E311,'2018_commission_structure-Start'!$A$21:$A$24,0),MATCH(S$1,'2018_commission_structure-Start'!$A$21:$I$21,0)),0)</f>
        <v>0</v>
      </c>
      <c r="T311" s="6">
        <f t="shared" si="46"/>
        <v>147014.34</v>
      </c>
      <c r="U311" s="6">
        <f t="shared" si="47"/>
        <v>200218.34</v>
      </c>
      <c r="V311" s="6">
        <f>MIN(H311,I311)*INDEX('2018_commission_structure-Start'!$A$15:$J$18,MATCH($E311,'2018_commission_structure-Start'!$A$15:$A$18,0),MATCH(V$1,'2018_commission_structure-Start'!$A$15:$J$15,0))</f>
        <v>90000</v>
      </c>
      <c r="W311" s="2">
        <f>IF($H311&gt;I311,MIN($H311-I311,J311-I311)*INDEX('2018_commission_structure-Start'!$A$15:$J$18,MATCH($E311,'2018_commission_structure-Start'!$A$15:$A$18,0),MATCH(W$1,'2018_commission_structure-Start'!$A$15:$J$15,0)),0)</f>
        <v>27000</v>
      </c>
      <c r="X311" s="2">
        <f>IF($H311&gt;J311,MIN($H311-J311,K311-J311)*INDEX('2018_commission_structure-Start'!$A$15:$J$18,MATCH($E311,'2018_commission_structure-Start'!$A$15:$A$18,0),MATCH(X$1,'2018_commission_structure-Start'!$A$15:$J$15,0)),0)</f>
        <v>37500</v>
      </c>
      <c r="Y311" s="2">
        <f>IF($H311&gt;K311,MIN($H311-K311,L311-K311)*INDEX('2018_commission_structure-Start'!$A$15:$J$18,MATCH($E311,'2018_commission_structure-Start'!$A$15:$A$18,0),MATCH(Y$1,'2018_commission_structure-Start'!$A$15:$J$15,0)),0)</f>
        <v>13862.699999999999</v>
      </c>
      <c r="Z311" s="2">
        <f>IF(H311&gt;L311,(H311-L311)*INDEX('2018_commission_structure-Start'!$A$21:$I$24,MATCH($E311,'2018_commission_structure-Start'!$A$21:$A$24,0),MATCH(Z$1,'2018_commission_structure-Start'!$A$21:$I$21,0)),0)</f>
        <v>0</v>
      </c>
      <c r="AA311" s="6">
        <f t="shared" si="48"/>
        <v>168362.7</v>
      </c>
      <c r="AB311" s="6">
        <f t="shared" si="49"/>
        <v>221566.7</v>
      </c>
    </row>
    <row r="312" spans="1:28" x14ac:dyDescent="0.3">
      <c r="A312" t="str">
        <f t="shared" si="40"/>
        <v>Herrick Utterson</v>
      </c>
      <c r="B312">
        <v>7192290785</v>
      </c>
      <c r="C312" t="s">
        <v>617</v>
      </c>
      <c r="D312" t="s">
        <v>618</v>
      </c>
      <c r="E312" t="s">
        <v>7</v>
      </c>
      <c r="F312">
        <v>32187</v>
      </c>
      <c r="G312">
        <f>COUNTIF(deals_closed!D:D,B312)</f>
        <v>24</v>
      </c>
      <c r="H312" s="2">
        <f>SUMIF(deals_closed!D:D,B312,deals_closed!C:C)</f>
        <v>722087</v>
      </c>
      <c r="I312" s="2">
        <f>VLOOKUP(E312,'2018_commission_structure-Start'!$A$22:$I$24,9,FALSE)</f>
        <v>500000</v>
      </c>
      <c r="J312" s="2">
        <f t="shared" si="41"/>
        <v>625000</v>
      </c>
      <c r="K312" s="2">
        <f t="shared" si="42"/>
        <v>750000</v>
      </c>
      <c r="L312" s="2">
        <f t="shared" si="43"/>
        <v>1000000</v>
      </c>
      <c r="M312" s="12">
        <f t="shared" si="44"/>
        <v>1.4441740000000001</v>
      </c>
      <c r="N312" t="str">
        <f t="shared" si="45"/>
        <v>125-150%</v>
      </c>
      <c r="O312" s="6">
        <f>MIN(H312,I312)*INDEX('2018_commission_structure-Start'!$A$21:$I$24,MATCH($E312,'2018_commission_structure-Start'!$A$21:$A$24,0),MATCH(O$1,'2018_commission_structure-Start'!$A$21:$I$21,0))</f>
        <v>50000</v>
      </c>
      <c r="P312" s="2">
        <f>IF(H312&gt;I312,MIN(H312-I312,J312-I312)*INDEX('2018_commission_structure-Start'!$A$21:$I$24,MATCH($E312,'2018_commission_structure-Start'!$A$21:$A$24,0), MATCH(P$1,'2018_commission_structure-Start'!$A$21:$I$21,0)),0)</f>
        <v>18750</v>
      </c>
      <c r="Q312" s="2">
        <f>IF($H312&gt;J312,MIN($H312-J312,K312-J312)*INDEX('2018_commission_structure-Start'!$A$21:$I$24,MATCH($E312,'2018_commission_structure-Start'!$A$21:$A$24,0), MATCH(Q$1,'2018_commission_structure-Start'!$A$21:$I$21,0)),0)</f>
        <v>17475.66</v>
      </c>
      <c r="R312" s="2">
        <f>IF($H312&gt;K312,MIN($H312-K312,L312-K312)*INDEX('2018_commission_structure-Start'!$A$21:$I$24,MATCH($E312,'2018_commission_structure-Start'!$A$21:$A$24,0), MATCH(R$1,'2018_commission_structure-Start'!$A$21:$I$21,0)),0)</f>
        <v>0</v>
      </c>
      <c r="S312" s="2">
        <f>IF(H312&gt;L312,(H312-L312)*INDEX('2018_commission_structure-Start'!$A$21:$I$24,MATCH($E312,'2018_commission_structure-Start'!$A$21:$A$24,0),MATCH(S$1,'2018_commission_structure-Start'!$A$21:$I$21,0)),0)</f>
        <v>0</v>
      </c>
      <c r="T312" s="6">
        <f t="shared" si="46"/>
        <v>86225.66</v>
      </c>
      <c r="U312" s="6">
        <f t="shared" si="47"/>
        <v>118412.66</v>
      </c>
      <c r="V312" s="6">
        <f>MIN(H312,I312)*INDEX('2018_commission_structure-Start'!$A$15:$J$18,MATCH($E312,'2018_commission_structure-Start'!$A$15:$A$18,0),MATCH(V$1,'2018_commission_structure-Start'!$A$15:$J$15,0))</f>
        <v>60000</v>
      </c>
      <c r="W312" s="2">
        <f>IF($H312&gt;I312,MIN($H312-I312,J312-I312)*INDEX('2018_commission_structure-Start'!$A$15:$J$18,MATCH($E312,'2018_commission_structure-Start'!$A$15:$A$18,0),MATCH(W$1,'2018_commission_structure-Start'!$A$15:$J$15,0)),0)</f>
        <v>21250</v>
      </c>
      <c r="X312" s="2">
        <f>IF($H312&gt;J312,MIN($H312-J312,K312-J312)*INDEX('2018_commission_structure-Start'!$A$15:$J$18,MATCH($E312,'2018_commission_structure-Start'!$A$15:$A$18,0),MATCH(X$1,'2018_commission_structure-Start'!$A$15:$J$15,0)),0)</f>
        <v>19417.400000000001</v>
      </c>
      <c r="Y312" s="2">
        <f>IF($H312&gt;K312,MIN($H312-K312,L312-K312)*INDEX('2018_commission_structure-Start'!$A$15:$J$18,MATCH($E312,'2018_commission_structure-Start'!$A$15:$A$18,0),MATCH(Y$1,'2018_commission_structure-Start'!$A$15:$J$15,0)),0)</f>
        <v>0</v>
      </c>
      <c r="Z312" s="2">
        <f>IF(H312&gt;L312,(H312-L312)*INDEX('2018_commission_structure-Start'!$A$21:$I$24,MATCH($E312,'2018_commission_structure-Start'!$A$21:$A$24,0),MATCH(Z$1,'2018_commission_structure-Start'!$A$21:$I$21,0)),0)</f>
        <v>0</v>
      </c>
      <c r="AA312" s="6">
        <f t="shared" si="48"/>
        <v>100667.4</v>
      </c>
      <c r="AB312" s="6">
        <f t="shared" si="49"/>
        <v>132854.39999999999</v>
      </c>
    </row>
    <row r="313" spans="1:28" x14ac:dyDescent="0.3">
      <c r="A313" t="str">
        <f t="shared" si="40"/>
        <v>Katrina Danne</v>
      </c>
      <c r="B313">
        <v>3915983489</v>
      </c>
      <c r="C313" t="s">
        <v>619</v>
      </c>
      <c r="D313" t="s">
        <v>620</v>
      </c>
      <c r="E313" t="s">
        <v>7</v>
      </c>
      <c r="F313">
        <v>47584</v>
      </c>
      <c r="G313">
        <f>COUNTIF(deals_closed!D:D,B313)</f>
        <v>20</v>
      </c>
      <c r="H313" s="2">
        <f>SUMIF(deals_closed!D:D,B313,deals_closed!C:C)</f>
        <v>711786</v>
      </c>
      <c r="I313" s="2">
        <f>VLOOKUP(E313,'2018_commission_structure-Start'!$A$22:$I$24,9,FALSE)</f>
        <v>500000</v>
      </c>
      <c r="J313" s="2">
        <f t="shared" si="41"/>
        <v>625000</v>
      </c>
      <c r="K313" s="2">
        <f t="shared" si="42"/>
        <v>750000</v>
      </c>
      <c r="L313" s="2">
        <f t="shared" si="43"/>
        <v>1000000</v>
      </c>
      <c r="M313" s="12">
        <f t="shared" si="44"/>
        <v>1.4235720000000001</v>
      </c>
      <c r="N313" t="str">
        <f t="shared" si="45"/>
        <v>125-150%</v>
      </c>
      <c r="O313" s="6">
        <f>MIN(H313,I313)*INDEX('2018_commission_structure-Start'!$A$21:$I$24,MATCH($E313,'2018_commission_structure-Start'!$A$21:$A$24,0),MATCH(O$1,'2018_commission_structure-Start'!$A$21:$I$21,0))</f>
        <v>50000</v>
      </c>
      <c r="P313" s="2">
        <f>IF(H313&gt;I313,MIN(H313-I313,J313-I313)*INDEX('2018_commission_structure-Start'!$A$21:$I$24,MATCH($E313,'2018_commission_structure-Start'!$A$21:$A$24,0), MATCH(P$1,'2018_commission_structure-Start'!$A$21:$I$21,0)),0)</f>
        <v>18750</v>
      </c>
      <c r="Q313" s="2">
        <f>IF($H313&gt;J313,MIN($H313-J313,K313-J313)*INDEX('2018_commission_structure-Start'!$A$21:$I$24,MATCH($E313,'2018_commission_structure-Start'!$A$21:$A$24,0), MATCH(Q$1,'2018_commission_structure-Start'!$A$21:$I$21,0)),0)</f>
        <v>15621.48</v>
      </c>
      <c r="R313" s="2">
        <f>IF($H313&gt;K313,MIN($H313-K313,L313-K313)*INDEX('2018_commission_structure-Start'!$A$21:$I$24,MATCH($E313,'2018_commission_structure-Start'!$A$21:$A$24,0), MATCH(R$1,'2018_commission_structure-Start'!$A$21:$I$21,0)),0)</f>
        <v>0</v>
      </c>
      <c r="S313" s="2">
        <f>IF(H313&gt;L313,(H313-L313)*INDEX('2018_commission_structure-Start'!$A$21:$I$24,MATCH($E313,'2018_commission_structure-Start'!$A$21:$A$24,0),MATCH(S$1,'2018_commission_structure-Start'!$A$21:$I$21,0)),0)</f>
        <v>0</v>
      </c>
      <c r="T313" s="6">
        <f t="shared" si="46"/>
        <v>84371.48</v>
      </c>
      <c r="U313" s="6">
        <f t="shared" si="47"/>
        <v>131955.47999999998</v>
      </c>
      <c r="V313" s="6">
        <f>MIN(H313,I313)*INDEX('2018_commission_structure-Start'!$A$15:$J$18,MATCH($E313,'2018_commission_structure-Start'!$A$15:$A$18,0),MATCH(V$1,'2018_commission_structure-Start'!$A$15:$J$15,0))</f>
        <v>60000</v>
      </c>
      <c r="W313" s="2">
        <f>IF($H313&gt;I313,MIN($H313-I313,J313-I313)*INDEX('2018_commission_structure-Start'!$A$15:$J$18,MATCH($E313,'2018_commission_structure-Start'!$A$15:$A$18,0),MATCH(W$1,'2018_commission_structure-Start'!$A$15:$J$15,0)),0)</f>
        <v>21250</v>
      </c>
      <c r="X313" s="2">
        <f>IF($H313&gt;J313,MIN($H313-J313,K313-J313)*INDEX('2018_commission_structure-Start'!$A$15:$J$18,MATCH($E313,'2018_commission_structure-Start'!$A$15:$A$18,0),MATCH(X$1,'2018_commission_structure-Start'!$A$15:$J$15,0)),0)</f>
        <v>17357.2</v>
      </c>
      <c r="Y313" s="2">
        <f>IF($H313&gt;K313,MIN($H313-K313,L313-K313)*INDEX('2018_commission_structure-Start'!$A$15:$J$18,MATCH($E313,'2018_commission_structure-Start'!$A$15:$A$18,0),MATCH(Y$1,'2018_commission_structure-Start'!$A$15:$J$15,0)),0)</f>
        <v>0</v>
      </c>
      <c r="Z313" s="2">
        <f>IF(H313&gt;L313,(H313-L313)*INDEX('2018_commission_structure-Start'!$A$21:$I$24,MATCH($E313,'2018_commission_structure-Start'!$A$21:$A$24,0),MATCH(Z$1,'2018_commission_structure-Start'!$A$21:$I$21,0)),0)</f>
        <v>0</v>
      </c>
      <c r="AA313" s="6">
        <f t="shared" si="48"/>
        <v>98607.2</v>
      </c>
      <c r="AB313" s="6">
        <f t="shared" si="49"/>
        <v>146191.20000000001</v>
      </c>
    </row>
    <row r="314" spans="1:28" x14ac:dyDescent="0.3">
      <c r="A314" t="str">
        <f t="shared" si="40"/>
        <v>Ivett Klass</v>
      </c>
      <c r="B314">
        <v>3127459866</v>
      </c>
      <c r="C314" t="s">
        <v>621</v>
      </c>
      <c r="D314" t="s">
        <v>622</v>
      </c>
      <c r="E314" t="s">
        <v>10</v>
      </c>
      <c r="F314">
        <v>93001</v>
      </c>
      <c r="G314">
        <f>COUNTIF(deals_closed!D:D,B314)</f>
        <v>24</v>
      </c>
      <c r="H314" s="2">
        <f>SUMIF(deals_closed!D:D,B314,deals_closed!C:C)</f>
        <v>773542</v>
      </c>
      <c r="I314" s="2">
        <f>VLOOKUP(E314,'2018_commission_structure-Start'!$A$22:$I$24,9,FALSE)</f>
        <v>750000</v>
      </c>
      <c r="J314" s="2">
        <f t="shared" si="41"/>
        <v>937500</v>
      </c>
      <c r="K314" s="2">
        <f t="shared" si="42"/>
        <v>1125000</v>
      </c>
      <c r="L314" s="2">
        <f t="shared" si="43"/>
        <v>1500000</v>
      </c>
      <c r="M314" s="12">
        <f t="shared" si="44"/>
        <v>1.0313893333333333</v>
      </c>
      <c r="N314" t="str">
        <f t="shared" si="45"/>
        <v>100-125%</v>
      </c>
      <c r="O314" s="6">
        <f>MIN(H314,I314)*INDEX('2018_commission_structure-Start'!$A$21:$I$24,MATCH($E314,'2018_commission_structure-Start'!$A$21:$A$24,0),MATCH(O$1,'2018_commission_structure-Start'!$A$21:$I$21,0))</f>
        <v>112500</v>
      </c>
      <c r="P314" s="2">
        <f>IF(H314&gt;I314,MIN(H314-I314,J314-I314)*INDEX('2018_commission_structure-Start'!$A$21:$I$24,MATCH($E314,'2018_commission_structure-Start'!$A$21:$A$24,0), MATCH(P$1,'2018_commission_structure-Start'!$A$21:$I$21,0)),0)</f>
        <v>4472.9800000000005</v>
      </c>
      <c r="Q314" s="2">
        <f>IF($H314&gt;J314,MIN($H314-J314,K314-J314)*INDEX('2018_commission_structure-Start'!$A$21:$I$24,MATCH($E314,'2018_commission_structure-Start'!$A$21:$A$24,0), MATCH(Q$1,'2018_commission_structure-Start'!$A$21:$I$21,0)),0)</f>
        <v>0</v>
      </c>
      <c r="R314" s="2">
        <f>IF($H314&gt;K314,MIN($H314-K314,L314-K314)*INDEX('2018_commission_structure-Start'!$A$21:$I$24,MATCH($E314,'2018_commission_structure-Start'!$A$21:$A$24,0), MATCH(R$1,'2018_commission_structure-Start'!$A$21:$I$21,0)),0)</f>
        <v>0</v>
      </c>
      <c r="S314" s="2">
        <f>IF(H314&gt;L314,(H314-L314)*INDEX('2018_commission_structure-Start'!$A$21:$I$24,MATCH($E314,'2018_commission_structure-Start'!$A$21:$A$24,0),MATCH(S$1,'2018_commission_structure-Start'!$A$21:$I$21,0)),0)</f>
        <v>0</v>
      </c>
      <c r="T314" s="6">
        <f t="shared" si="46"/>
        <v>116972.98</v>
      </c>
      <c r="U314" s="6">
        <f t="shared" si="47"/>
        <v>209973.97999999998</v>
      </c>
      <c r="V314" s="6">
        <f>MIN(H314,I314)*INDEX('2018_commission_structure-Start'!$A$15:$J$18,MATCH($E314,'2018_commission_structure-Start'!$A$15:$A$18,0),MATCH(V$1,'2018_commission_structure-Start'!$A$15:$J$15,0))</f>
        <v>112500</v>
      </c>
      <c r="W314" s="2">
        <f>IF($H314&gt;I314,MIN($H314-I314,J314-I314)*INDEX('2018_commission_structure-Start'!$A$15:$J$18,MATCH($E314,'2018_commission_structure-Start'!$A$15:$A$18,0),MATCH(W$1,'2018_commission_structure-Start'!$A$15:$J$15,0)),0)</f>
        <v>5179.24</v>
      </c>
      <c r="X314" s="2">
        <f>IF($H314&gt;J314,MIN($H314-J314,K314-J314)*INDEX('2018_commission_structure-Start'!$A$15:$J$18,MATCH($E314,'2018_commission_structure-Start'!$A$15:$A$18,0),MATCH(X$1,'2018_commission_structure-Start'!$A$15:$J$15,0)),0)</f>
        <v>0</v>
      </c>
      <c r="Y314" s="2">
        <f>IF($H314&gt;K314,MIN($H314-K314,L314-K314)*INDEX('2018_commission_structure-Start'!$A$15:$J$18,MATCH($E314,'2018_commission_structure-Start'!$A$15:$A$18,0),MATCH(Y$1,'2018_commission_structure-Start'!$A$15:$J$15,0)),0)</f>
        <v>0</v>
      </c>
      <c r="Z314" s="2">
        <f>IF(H314&gt;L314,(H314-L314)*INDEX('2018_commission_structure-Start'!$A$21:$I$24,MATCH($E314,'2018_commission_structure-Start'!$A$21:$A$24,0),MATCH(Z$1,'2018_commission_structure-Start'!$A$21:$I$21,0)),0)</f>
        <v>0</v>
      </c>
      <c r="AA314" s="6">
        <f t="shared" si="48"/>
        <v>117679.24</v>
      </c>
      <c r="AB314" s="6">
        <f t="shared" si="49"/>
        <v>210680.24</v>
      </c>
    </row>
    <row r="315" spans="1:28" x14ac:dyDescent="0.3">
      <c r="A315" t="str">
        <f t="shared" si="40"/>
        <v>Jacinthe Vel</v>
      </c>
      <c r="B315">
        <v>1296185559</v>
      </c>
      <c r="C315" t="s">
        <v>623</v>
      </c>
      <c r="D315" t="s">
        <v>624</v>
      </c>
      <c r="E315" t="s">
        <v>10</v>
      </c>
      <c r="F315">
        <v>83229</v>
      </c>
      <c r="G315">
        <f>COUNTIF(deals_closed!D:D,B315)</f>
        <v>22</v>
      </c>
      <c r="H315" s="2">
        <f>SUMIF(deals_closed!D:D,B315,deals_closed!C:C)</f>
        <v>717332</v>
      </c>
      <c r="I315" s="2">
        <f>VLOOKUP(E315,'2018_commission_structure-Start'!$A$22:$I$24,9,FALSE)</f>
        <v>750000</v>
      </c>
      <c r="J315" s="2">
        <f t="shared" si="41"/>
        <v>937500</v>
      </c>
      <c r="K315" s="2">
        <f t="shared" si="42"/>
        <v>1125000</v>
      </c>
      <c r="L315" s="2">
        <f t="shared" si="43"/>
        <v>1500000</v>
      </c>
      <c r="M315" s="12">
        <f t="shared" si="44"/>
        <v>0.95644266666666666</v>
      </c>
      <c r="N315" t="str">
        <f t="shared" si="45"/>
        <v>0-100%</v>
      </c>
      <c r="O315" s="6">
        <f>MIN(H315,I315)*INDEX('2018_commission_structure-Start'!$A$21:$I$24,MATCH($E315,'2018_commission_structure-Start'!$A$21:$A$24,0),MATCH(O$1,'2018_commission_structure-Start'!$A$21:$I$21,0))</f>
        <v>107599.8</v>
      </c>
      <c r="P315" s="2">
        <f>IF(H315&gt;I315,MIN(H315-I315,J315-I315)*INDEX('2018_commission_structure-Start'!$A$21:$I$24,MATCH($E315,'2018_commission_structure-Start'!$A$21:$A$24,0), MATCH(P$1,'2018_commission_structure-Start'!$A$21:$I$21,0)),0)</f>
        <v>0</v>
      </c>
      <c r="Q315" s="2">
        <f>IF($H315&gt;J315,MIN($H315-J315,K315-J315)*INDEX('2018_commission_structure-Start'!$A$21:$I$24,MATCH($E315,'2018_commission_structure-Start'!$A$21:$A$24,0), MATCH(Q$1,'2018_commission_structure-Start'!$A$21:$I$21,0)),0)</f>
        <v>0</v>
      </c>
      <c r="R315" s="2">
        <f>IF($H315&gt;K315,MIN($H315-K315,L315-K315)*INDEX('2018_commission_structure-Start'!$A$21:$I$24,MATCH($E315,'2018_commission_structure-Start'!$A$21:$A$24,0), MATCH(R$1,'2018_commission_structure-Start'!$A$21:$I$21,0)),0)</f>
        <v>0</v>
      </c>
      <c r="S315" s="2">
        <f>IF(H315&gt;L315,(H315-L315)*INDEX('2018_commission_structure-Start'!$A$21:$I$24,MATCH($E315,'2018_commission_structure-Start'!$A$21:$A$24,0),MATCH(S$1,'2018_commission_structure-Start'!$A$21:$I$21,0)),0)</f>
        <v>0</v>
      </c>
      <c r="T315" s="6">
        <f t="shared" si="46"/>
        <v>107599.8</v>
      </c>
      <c r="U315" s="6">
        <f t="shared" si="47"/>
        <v>190828.79999999999</v>
      </c>
      <c r="V315" s="6">
        <f>MIN(H315,I315)*INDEX('2018_commission_structure-Start'!$A$15:$J$18,MATCH($E315,'2018_commission_structure-Start'!$A$15:$A$18,0),MATCH(V$1,'2018_commission_structure-Start'!$A$15:$J$15,0))</f>
        <v>107599.8</v>
      </c>
      <c r="W315" s="2">
        <f>IF($H315&gt;I315,MIN($H315-I315,J315-I315)*INDEX('2018_commission_structure-Start'!$A$15:$J$18,MATCH($E315,'2018_commission_structure-Start'!$A$15:$A$18,0),MATCH(W$1,'2018_commission_structure-Start'!$A$15:$J$15,0)),0)</f>
        <v>0</v>
      </c>
      <c r="X315" s="2">
        <f>IF($H315&gt;J315,MIN($H315-J315,K315-J315)*INDEX('2018_commission_structure-Start'!$A$15:$J$18,MATCH($E315,'2018_commission_structure-Start'!$A$15:$A$18,0),MATCH(X$1,'2018_commission_structure-Start'!$A$15:$J$15,0)),0)</f>
        <v>0</v>
      </c>
      <c r="Y315" s="2">
        <f>IF($H315&gt;K315,MIN($H315-K315,L315-K315)*INDEX('2018_commission_structure-Start'!$A$15:$J$18,MATCH($E315,'2018_commission_structure-Start'!$A$15:$A$18,0),MATCH(Y$1,'2018_commission_structure-Start'!$A$15:$J$15,0)),0)</f>
        <v>0</v>
      </c>
      <c r="Z315" s="2">
        <f>IF(H315&gt;L315,(H315-L315)*INDEX('2018_commission_structure-Start'!$A$21:$I$24,MATCH($E315,'2018_commission_structure-Start'!$A$21:$A$24,0),MATCH(Z$1,'2018_commission_structure-Start'!$A$21:$I$21,0)),0)</f>
        <v>0</v>
      </c>
      <c r="AA315" s="6">
        <f t="shared" si="48"/>
        <v>107599.8</v>
      </c>
      <c r="AB315" s="6">
        <f t="shared" si="49"/>
        <v>190828.79999999999</v>
      </c>
    </row>
    <row r="316" spans="1:28" x14ac:dyDescent="0.3">
      <c r="A316" t="str">
        <f t="shared" si="40"/>
        <v>Olivero Wessel</v>
      </c>
      <c r="B316">
        <v>2230983466</v>
      </c>
      <c r="C316" t="s">
        <v>625</v>
      </c>
      <c r="D316" t="s">
        <v>626</v>
      </c>
      <c r="E316" t="s">
        <v>10</v>
      </c>
      <c r="F316">
        <v>75997</v>
      </c>
      <c r="G316">
        <f>COUNTIF(deals_closed!D:D,B316)</f>
        <v>23</v>
      </c>
      <c r="H316" s="2">
        <f>SUMIF(deals_closed!D:D,B316,deals_closed!C:C)</f>
        <v>855810</v>
      </c>
      <c r="I316" s="2">
        <f>VLOOKUP(E316,'2018_commission_structure-Start'!$A$22:$I$24,9,FALSE)</f>
        <v>750000</v>
      </c>
      <c r="J316" s="2">
        <f t="shared" si="41"/>
        <v>937500</v>
      </c>
      <c r="K316" s="2">
        <f t="shared" si="42"/>
        <v>1125000</v>
      </c>
      <c r="L316" s="2">
        <f t="shared" si="43"/>
        <v>1500000</v>
      </c>
      <c r="M316" s="12">
        <f t="shared" si="44"/>
        <v>1.1410800000000001</v>
      </c>
      <c r="N316" t="str">
        <f t="shared" si="45"/>
        <v>100-125%</v>
      </c>
      <c r="O316" s="6">
        <f>MIN(H316,I316)*INDEX('2018_commission_structure-Start'!$A$21:$I$24,MATCH($E316,'2018_commission_structure-Start'!$A$21:$A$24,0),MATCH(O$1,'2018_commission_structure-Start'!$A$21:$I$21,0))</f>
        <v>112500</v>
      </c>
      <c r="P316" s="2">
        <f>IF(H316&gt;I316,MIN(H316-I316,J316-I316)*INDEX('2018_commission_structure-Start'!$A$21:$I$24,MATCH($E316,'2018_commission_structure-Start'!$A$21:$A$24,0), MATCH(P$1,'2018_commission_structure-Start'!$A$21:$I$21,0)),0)</f>
        <v>20103.900000000001</v>
      </c>
      <c r="Q316" s="2">
        <f>IF($H316&gt;J316,MIN($H316-J316,K316-J316)*INDEX('2018_commission_structure-Start'!$A$21:$I$24,MATCH($E316,'2018_commission_structure-Start'!$A$21:$A$24,0), MATCH(Q$1,'2018_commission_structure-Start'!$A$21:$I$21,0)),0)</f>
        <v>0</v>
      </c>
      <c r="R316" s="2">
        <f>IF($H316&gt;K316,MIN($H316-K316,L316-K316)*INDEX('2018_commission_structure-Start'!$A$21:$I$24,MATCH($E316,'2018_commission_structure-Start'!$A$21:$A$24,0), MATCH(R$1,'2018_commission_structure-Start'!$A$21:$I$21,0)),0)</f>
        <v>0</v>
      </c>
      <c r="S316" s="2">
        <f>IF(H316&gt;L316,(H316-L316)*INDEX('2018_commission_structure-Start'!$A$21:$I$24,MATCH($E316,'2018_commission_structure-Start'!$A$21:$A$24,0),MATCH(S$1,'2018_commission_structure-Start'!$A$21:$I$21,0)),0)</f>
        <v>0</v>
      </c>
      <c r="T316" s="6">
        <f t="shared" si="46"/>
        <v>132603.9</v>
      </c>
      <c r="U316" s="6">
        <f t="shared" si="47"/>
        <v>208600.9</v>
      </c>
      <c r="V316" s="6">
        <f>MIN(H316,I316)*INDEX('2018_commission_structure-Start'!$A$15:$J$18,MATCH($E316,'2018_commission_structure-Start'!$A$15:$A$18,0),MATCH(V$1,'2018_commission_structure-Start'!$A$15:$J$15,0))</f>
        <v>112500</v>
      </c>
      <c r="W316" s="2">
        <f>IF($H316&gt;I316,MIN($H316-I316,J316-I316)*INDEX('2018_commission_structure-Start'!$A$15:$J$18,MATCH($E316,'2018_commission_structure-Start'!$A$15:$A$18,0),MATCH(W$1,'2018_commission_structure-Start'!$A$15:$J$15,0)),0)</f>
        <v>23278.2</v>
      </c>
      <c r="X316" s="2">
        <f>IF($H316&gt;J316,MIN($H316-J316,K316-J316)*INDEX('2018_commission_structure-Start'!$A$15:$J$18,MATCH($E316,'2018_commission_structure-Start'!$A$15:$A$18,0),MATCH(X$1,'2018_commission_structure-Start'!$A$15:$J$15,0)),0)</f>
        <v>0</v>
      </c>
      <c r="Y316" s="2">
        <f>IF($H316&gt;K316,MIN($H316-K316,L316-K316)*INDEX('2018_commission_structure-Start'!$A$15:$J$18,MATCH($E316,'2018_commission_structure-Start'!$A$15:$A$18,0),MATCH(Y$1,'2018_commission_structure-Start'!$A$15:$J$15,0)),0)</f>
        <v>0</v>
      </c>
      <c r="Z316" s="2">
        <f>IF(H316&gt;L316,(H316-L316)*INDEX('2018_commission_structure-Start'!$A$21:$I$24,MATCH($E316,'2018_commission_structure-Start'!$A$21:$A$24,0),MATCH(Z$1,'2018_commission_structure-Start'!$A$21:$I$21,0)),0)</f>
        <v>0</v>
      </c>
      <c r="AA316" s="6">
        <f t="shared" si="48"/>
        <v>135778.20000000001</v>
      </c>
      <c r="AB316" s="6">
        <f t="shared" si="49"/>
        <v>211775.2</v>
      </c>
    </row>
    <row r="317" spans="1:28" x14ac:dyDescent="0.3">
      <c r="A317" t="str">
        <f t="shared" si="40"/>
        <v>Elsey O'Shevlin</v>
      </c>
      <c r="B317">
        <v>1313434965</v>
      </c>
      <c r="C317" t="s">
        <v>402</v>
      </c>
      <c r="D317" t="s">
        <v>627</v>
      </c>
      <c r="E317" t="s">
        <v>29</v>
      </c>
      <c r="F317">
        <v>72359</v>
      </c>
      <c r="G317">
        <f>COUNTIF(deals_closed!D:D,B317)</f>
        <v>20</v>
      </c>
      <c r="H317" s="2">
        <f>SUMIF(deals_closed!D:D,B317,deals_closed!C:C)</f>
        <v>575546</v>
      </c>
      <c r="I317" s="2">
        <f>VLOOKUP(E317,'2018_commission_structure-Start'!$A$22:$I$24,9,FALSE)</f>
        <v>600000</v>
      </c>
      <c r="J317" s="2">
        <f t="shared" si="41"/>
        <v>750000</v>
      </c>
      <c r="K317" s="2">
        <f t="shared" si="42"/>
        <v>900000</v>
      </c>
      <c r="L317" s="2">
        <f t="shared" si="43"/>
        <v>1200000</v>
      </c>
      <c r="M317" s="12">
        <f t="shared" si="44"/>
        <v>0.95924333333333334</v>
      </c>
      <c r="N317" t="str">
        <f t="shared" si="45"/>
        <v>0-100%</v>
      </c>
      <c r="O317" s="6">
        <f>MIN(H317,I317)*INDEX('2018_commission_structure-Start'!$A$21:$I$24,MATCH($E317,'2018_commission_structure-Start'!$A$21:$A$24,0),MATCH(O$1,'2018_commission_structure-Start'!$A$21:$I$21,0))</f>
        <v>74820.98</v>
      </c>
      <c r="P317" s="2">
        <f>IF(H317&gt;I317,MIN(H317-I317,J317-I317)*INDEX('2018_commission_structure-Start'!$A$21:$I$24,MATCH($E317,'2018_commission_structure-Start'!$A$21:$A$24,0), MATCH(P$1,'2018_commission_structure-Start'!$A$21:$I$21,0)),0)</f>
        <v>0</v>
      </c>
      <c r="Q317" s="2">
        <f>IF($H317&gt;J317,MIN($H317-J317,K317-J317)*INDEX('2018_commission_structure-Start'!$A$21:$I$24,MATCH($E317,'2018_commission_structure-Start'!$A$21:$A$24,0), MATCH(Q$1,'2018_commission_structure-Start'!$A$21:$I$21,0)),0)</f>
        <v>0</v>
      </c>
      <c r="R317" s="2">
        <f>IF($H317&gt;K317,MIN($H317-K317,L317-K317)*INDEX('2018_commission_structure-Start'!$A$21:$I$24,MATCH($E317,'2018_commission_structure-Start'!$A$21:$A$24,0), MATCH(R$1,'2018_commission_structure-Start'!$A$21:$I$21,0)),0)</f>
        <v>0</v>
      </c>
      <c r="S317" s="2">
        <f>IF(H317&gt;L317,(H317-L317)*INDEX('2018_commission_structure-Start'!$A$21:$I$24,MATCH($E317,'2018_commission_structure-Start'!$A$21:$A$24,0),MATCH(S$1,'2018_commission_structure-Start'!$A$21:$I$21,0)),0)</f>
        <v>0</v>
      </c>
      <c r="T317" s="6">
        <f t="shared" si="46"/>
        <v>74820.98</v>
      </c>
      <c r="U317" s="6">
        <f t="shared" si="47"/>
        <v>147179.97999999998</v>
      </c>
      <c r="V317" s="6">
        <f>MIN(H317,I317)*INDEX('2018_commission_structure-Start'!$A$15:$J$18,MATCH($E317,'2018_commission_structure-Start'!$A$15:$A$18,0),MATCH(V$1,'2018_commission_structure-Start'!$A$15:$J$15,0))</f>
        <v>86331.9</v>
      </c>
      <c r="W317" s="2">
        <f>IF($H317&gt;I317,MIN($H317-I317,J317-I317)*INDEX('2018_commission_structure-Start'!$A$15:$J$18,MATCH($E317,'2018_commission_structure-Start'!$A$15:$A$18,0),MATCH(W$1,'2018_commission_structure-Start'!$A$15:$J$15,0)),0)</f>
        <v>0</v>
      </c>
      <c r="X317" s="2">
        <f>IF($H317&gt;J317,MIN($H317-J317,K317-J317)*INDEX('2018_commission_structure-Start'!$A$15:$J$18,MATCH($E317,'2018_commission_structure-Start'!$A$15:$A$18,0),MATCH(X$1,'2018_commission_structure-Start'!$A$15:$J$15,0)),0)</f>
        <v>0</v>
      </c>
      <c r="Y317" s="2">
        <f>IF($H317&gt;K317,MIN($H317-K317,L317-K317)*INDEX('2018_commission_structure-Start'!$A$15:$J$18,MATCH($E317,'2018_commission_structure-Start'!$A$15:$A$18,0),MATCH(Y$1,'2018_commission_structure-Start'!$A$15:$J$15,0)),0)</f>
        <v>0</v>
      </c>
      <c r="Z317" s="2">
        <f>IF(H317&gt;L317,(H317-L317)*INDEX('2018_commission_structure-Start'!$A$21:$I$24,MATCH($E317,'2018_commission_structure-Start'!$A$21:$A$24,0),MATCH(Z$1,'2018_commission_structure-Start'!$A$21:$I$21,0)),0)</f>
        <v>0</v>
      </c>
      <c r="AA317" s="6">
        <f t="shared" si="48"/>
        <v>86331.9</v>
      </c>
      <c r="AB317" s="6">
        <f t="shared" si="49"/>
        <v>158690.9</v>
      </c>
    </row>
    <row r="318" spans="1:28" x14ac:dyDescent="0.3">
      <c r="A318" t="str">
        <f t="shared" si="40"/>
        <v>Norman Wilden</v>
      </c>
      <c r="B318">
        <v>5138969978</v>
      </c>
      <c r="C318" t="s">
        <v>628</v>
      </c>
      <c r="D318" t="s">
        <v>629</v>
      </c>
      <c r="E318" t="s">
        <v>29</v>
      </c>
      <c r="F318">
        <v>69082</v>
      </c>
      <c r="G318">
        <f>COUNTIF(deals_closed!D:D,B318)</f>
        <v>23</v>
      </c>
      <c r="H318" s="2">
        <f>SUMIF(deals_closed!D:D,B318,deals_closed!C:C)</f>
        <v>831460</v>
      </c>
      <c r="I318" s="2">
        <f>VLOOKUP(E318,'2018_commission_structure-Start'!$A$22:$I$24,9,FALSE)</f>
        <v>600000</v>
      </c>
      <c r="J318" s="2">
        <f t="shared" si="41"/>
        <v>750000</v>
      </c>
      <c r="K318" s="2">
        <f t="shared" si="42"/>
        <v>900000</v>
      </c>
      <c r="L318" s="2">
        <f t="shared" si="43"/>
        <v>1200000</v>
      </c>
      <c r="M318" s="12">
        <f t="shared" si="44"/>
        <v>1.3857666666666666</v>
      </c>
      <c r="N318" t="str">
        <f t="shared" si="45"/>
        <v>125-150%</v>
      </c>
      <c r="O318" s="6">
        <f>MIN(H318,I318)*INDEX('2018_commission_structure-Start'!$A$21:$I$24,MATCH($E318,'2018_commission_structure-Start'!$A$21:$A$24,0),MATCH(O$1,'2018_commission_structure-Start'!$A$21:$I$21,0))</f>
        <v>78000</v>
      </c>
      <c r="P318" s="2">
        <f>IF(H318&gt;I318,MIN(H318-I318,J318-I318)*INDEX('2018_commission_structure-Start'!$A$21:$I$24,MATCH($E318,'2018_commission_structure-Start'!$A$21:$A$24,0), MATCH(P$1,'2018_commission_structure-Start'!$A$21:$I$21,0)),0)</f>
        <v>25500.000000000004</v>
      </c>
      <c r="Q318" s="2">
        <f>IF($H318&gt;J318,MIN($H318-J318,K318-J318)*INDEX('2018_commission_structure-Start'!$A$21:$I$24,MATCH($E318,'2018_commission_structure-Start'!$A$21:$A$24,0), MATCH(Q$1,'2018_commission_structure-Start'!$A$21:$I$21,0)),0)</f>
        <v>17106.599999999999</v>
      </c>
      <c r="R318" s="2">
        <f>IF($H318&gt;K318,MIN($H318-K318,L318-K318)*INDEX('2018_commission_structure-Start'!$A$21:$I$24,MATCH($E318,'2018_commission_structure-Start'!$A$21:$A$24,0), MATCH(R$1,'2018_commission_structure-Start'!$A$21:$I$21,0)),0)</f>
        <v>0</v>
      </c>
      <c r="S318" s="2">
        <f>IF(H318&gt;L318,(H318-L318)*INDEX('2018_commission_structure-Start'!$A$21:$I$24,MATCH($E318,'2018_commission_structure-Start'!$A$21:$A$24,0),MATCH(S$1,'2018_commission_structure-Start'!$A$21:$I$21,0)),0)</f>
        <v>0</v>
      </c>
      <c r="T318" s="6">
        <f t="shared" si="46"/>
        <v>120606.6</v>
      </c>
      <c r="U318" s="6">
        <f t="shared" si="47"/>
        <v>189688.6</v>
      </c>
      <c r="V318" s="6">
        <f>MIN(H318,I318)*INDEX('2018_commission_structure-Start'!$A$15:$J$18,MATCH($E318,'2018_commission_structure-Start'!$A$15:$A$18,0),MATCH(V$1,'2018_commission_structure-Start'!$A$15:$J$15,0))</f>
        <v>90000</v>
      </c>
      <c r="W318" s="2">
        <f>IF($H318&gt;I318,MIN($H318-I318,J318-I318)*INDEX('2018_commission_structure-Start'!$A$15:$J$18,MATCH($E318,'2018_commission_structure-Start'!$A$15:$A$18,0),MATCH(W$1,'2018_commission_structure-Start'!$A$15:$J$15,0)),0)</f>
        <v>27000</v>
      </c>
      <c r="X318" s="2">
        <f>IF($H318&gt;J318,MIN($H318-J318,K318-J318)*INDEX('2018_commission_structure-Start'!$A$15:$J$18,MATCH($E318,'2018_commission_structure-Start'!$A$15:$A$18,0),MATCH(X$1,'2018_commission_structure-Start'!$A$15:$J$15,0)),0)</f>
        <v>20365</v>
      </c>
      <c r="Y318" s="2">
        <f>IF($H318&gt;K318,MIN($H318-K318,L318-K318)*INDEX('2018_commission_structure-Start'!$A$15:$J$18,MATCH($E318,'2018_commission_structure-Start'!$A$15:$A$18,0),MATCH(Y$1,'2018_commission_structure-Start'!$A$15:$J$15,0)),0)</f>
        <v>0</v>
      </c>
      <c r="Z318" s="2">
        <f>IF(H318&gt;L318,(H318-L318)*INDEX('2018_commission_structure-Start'!$A$21:$I$24,MATCH($E318,'2018_commission_structure-Start'!$A$21:$A$24,0),MATCH(Z$1,'2018_commission_structure-Start'!$A$21:$I$21,0)),0)</f>
        <v>0</v>
      </c>
      <c r="AA318" s="6">
        <f t="shared" si="48"/>
        <v>137365</v>
      </c>
      <c r="AB318" s="6">
        <f t="shared" si="49"/>
        <v>206447</v>
      </c>
    </row>
    <row r="319" spans="1:28" x14ac:dyDescent="0.3">
      <c r="A319" t="str">
        <f t="shared" si="40"/>
        <v>Rosie Kenzie</v>
      </c>
      <c r="B319">
        <v>4610039311</v>
      </c>
      <c r="C319" t="s">
        <v>630</v>
      </c>
      <c r="D319" t="s">
        <v>631</v>
      </c>
      <c r="E319" t="s">
        <v>10</v>
      </c>
      <c r="F319">
        <v>80298</v>
      </c>
      <c r="G319">
        <f>COUNTIF(deals_closed!D:D,B319)</f>
        <v>18</v>
      </c>
      <c r="H319" s="2">
        <f>SUMIF(deals_closed!D:D,B319,deals_closed!C:C)</f>
        <v>553683</v>
      </c>
      <c r="I319" s="2">
        <f>VLOOKUP(E319,'2018_commission_structure-Start'!$A$22:$I$24,9,FALSE)</f>
        <v>750000</v>
      </c>
      <c r="J319" s="2">
        <f t="shared" si="41"/>
        <v>937500</v>
      </c>
      <c r="K319" s="2">
        <f t="shared" si="42"/>
        <v>1125000</v>
      </c>
      <c r="L319" s="2">
        <f t="shared" si="43"/>
        <v>1500000</v>
      </c>
      <c r="M319" s="12">
        <f t="shared" si="44"/>
        <v>0.73824400000000001</v>
      </c>
      <c r="N319" t="str">
        <f t="shared" si="45"/>
        <v>0-100%</v>
      </c>
      <c r="O319" s="6">
        <f>MIN(H319,I319)*INDEX('2018_commission_structure-Start'!$A$21:$I$24,MATCH($E319,'2018_commission_structure-Start'!$A$21:$A$24,0),MATCH(O$1,'2018_commission_structure-Start'!$A$21:$I$21,0))</f>
        <v>83052.45</v>
      </c>
      <c r="P319" s="2">
        <f>IF(H319&gt;I319,MIN(H319-I319,J319-I319)*INDEX('2018_commission_structure-Start'!$A$21:$I$24,MATCH($E319,'2018_commission_structure-Start'!$A$21:$A$24,0), MATCH(P$1,'2018_commission_structure-Start'!$A$21:$I$21,0)),0)</f>
        <v>0</v>
      </c>
      <c r="Q319" s="2">
        <f>IF($H319&gt;J319,MIN($H319-J319,K319-J319)*INDEX('2018_commission_structure-Start'!$A$21:$I$24,MATCH($E319,'2018_commission_structure-Start'!$A$21:$A$24,0), MATCH(Q$1,'2018_commission_structure-Start'!$A$21:$I$21,0)),0)</f>
        <v>0</v>
      </c>
      <c r="R319" s="2">
        <f>IF($H319&gt;K319,MIN($H319-K319,L319-K319)*INDEX('2018_commission_structure-Start'!$A$21:$I$24,MATCH($E319,'2018_commission_structure-Start'!$A$21:$A$24,0), MATCH(R$1,'2018_commission_structure-Start'!$A$21:$I$21,0)),0)</f>
        <v>0</v>
      </c>
      <c r="S319" s="2">
        <f>IF(H319&gt;L319,(H319-L319)*INDEX('2018_commission_structure-Start'!$A$21:$I$24,MATCH($E319,'2018_commission_structure-Start'!$A$21:$A$24,0),MATCH(S$1,'2018_commission_structure-Start'!$A$21:$I$21,0)),0)</f>
        <v>0</v>
      </c>
      <c r="T319" s="6">
        <f t="shared" si="46"/>
        <v>83052.45</v>
      </c>
      <c r="U319" s="6">
        <f t="shared" si="47"/>
        <v>163350.45000000001</v>
      </c>
      <c r="V319" s="6">
        <f>MIN(H319,I319)*INDEX('2018_commission_structure-Start'!$A$15:$J$18,MATCH($E319,'2018_commission_structure-Start'!$A$15:$A$18,0),MATCH(V$1,'2018_commission_structure-Start'!$A$15:$J$15,0))</f>
        <v>83052.45</v>
      </c>
      <c r="W319" s="2">
        <f>IF($H319&gt;I319,MIN($H319-I319,J319-I319)*INDEX('2018_commission_structure-Start'!$A$15:$J$18,MATCH($E319,'2018_commission_structure-Start'!$A$15:$A$18,0),MATCH(W$1,'2018_commission_structure-Start'!$A$15:$J$15,0)),0)</f>
        <v>0</v>
      </c>
      <c r="X319" s="2">
        <f>IF($H319&gt;J319,MIN($H319-J319,K319-J319)*INDEX('2018_commission_structure-Start'!$A$15:$J$18,MATCH($E319,'2018_commission_structure-Start'!$A$15:$A$18,0),MATCH(X$1,'2018_commission_structure-Start'!$A$15:$J$15,0)),0)</f>
        <v>0</v>
      </c>
      <c r="Y319" s="2">
        <f>IF($H319&gt;K319,MIN($H319-K319,L319-K319)*INDEX('2018_commission_structure-Start'!$A$15:$J$18,MATCH($E319,'2018_commission_structure-Start'!$A$15:$A$18,0),MATCH(Y$1,'2018_commission_structure-Start'!$A$15:$J$15,0)),0)</f>
        <v>0</v>
      </c>
      <c r="Z319" s="2">
        <f>IF(H319&gt;L319,(H319-L319)*INDEX('2018_commission_structure-Start'!$A$21:$I$24,MATCH($E319,'2018_commission_structure-Start'!$A$21:$A$24,0),MATCH(Z$1,'2018_commission_structure-Start'!$A$21:$I$21,0)),0)</f>
        <v>0</v>
      </c>
      <c r="AA319" s="6">
        <f t="shared" si="48"/>
        <v>83052.45</v>
      </c>
      <c r="AB319" s="6">
        <f t="shared" si="49"/>
        <v>163350.45000000001</v>
      </c>
    </row>
    <row r="320" spans="1:28" x14ac:dyDescent="0.3">
      <c r="A320" t="str">
        <f t="shared" si="40"/>
        <v>Deloris Nuzzti</v>
      </c>
      <c r="B320">
        <v>1155371844</v>
      </c>
      <c r="C320" t="s">
        <v>632</v>
      </c>
      <c r="D320" t="s">
        <v>633</v>
      </c>
      <c r="E320" t="s">
        <v>29</v>
      </c>
      <c r="F320">
        <v>55343</v>
      </c>
      <c r="G320">
        <f>COUNTIF(deals_closed!D:D,B320)</f>
        <v>24</v>
      </c>
      <c r="H320" s="2">
        <f>SUMIF(deals_closed!D:D,B320,deals_closed!C:C)</f>
        <v>772322</v>
      </c>
      <c r="I320" s="2">
        <f>VLOOKUP(E320,'2018_commission_structure-Start'!$A$22:$I$24,9,FALSE)</f>
        <v>600000</v>
      </c>
      <c r="J320" s="2">
        <f t="shared" si="41"/>
        <v>750000</v>
      </c>
      <c r="K320" s="2">
        <f t="shared" si="42"/>
        <v>900000</v>
      </c>
      <c r="L320" s="2">
        <f t="shared" si="43"/>
        <v>1200000</v>
      </c>
      <c r="M320" s="12">
        <f t="shared" si="44"/>
        <v>1.2872033333333333</v>
      </c>
      <c r="N320" t="str">
        <f t="shared" si="45"/>
        <v>125-150%</v>
      </c>
      <c r="O320" s="6">
        <f>MIN(H320,I320)*INDEX('2018_commission_structure-Start'!$A$21:$I$24,MATCH($E320,'2018_commission_structure-Start'!$A$21:$A$24,0),MATCH(O$1,'2018_commission_structure-Start'!$A$21:$I$21,0))</f>
        <v>78000</v>
      </c>
      <c r="P320" s="2">
        <f>IF(H320&gt;I320,MIN(H320-I320,J320-I320)*INDEX('2018_commission_structure-Start'!$A$21:$I$24,MATCH($E320,'2018_commission_structure-Start'!$A$21:$A$24,0), MATCH(P$1,'2018_commission_structure-Start'!$A$21:$I$21,0)),0)</f>
        <v>25500.000000000004</v>
      </c>
      <c r="Q320" s="2">
        <f>IF($H320&gt;J320,MIN($H320-J320,K320-J320)*INDEX('2018_commission_structure-Start'!$A$21:$I$24,MATCH($E320,'2018_commission_structure-Start'!$A$21:$A$24,0), MATCH(Q$1,'2018_commission_structure-Start'!$A$21:$I$21,0)),0)</f>
        <v>4687.62</v>
      </c>
      <c r="R320" s="2">
        <f>IF($H320&gt;K320,MIN($H320-K320,L320-K320)*INDEX('2018_commission_structure-Start'!$A$21:$I$24,MATCH($E320,'2018_commission_structure-Start'!$A$21:$A$24,0), MATCH(R$1,'2018_commission_structure-Start'!$A$21:$I$21,0)),0)</f>
        <v>0</v>
      </c>
      <c r="S320" s="2">
        <f>IF(H320&gt;L320,(H320-L320)*INDEX('2018_commission_structure-Start'!$A$21:$I$24,MATCH($E320,'2018_commission_structure-Start'!$A$21:$A$24,0),MATCH(S$1,'2018_commission_structure-Start'!$A$21:$I$21,0)),0)</f>
        <v>0</v>
      </c>
      <c r="T320" s="6">
        <f t="shared" si="46"/>
        <v>108187.62</v>
      </c>
      <c r="U320" s="6">
        <f t="shared" si="47"/>
        <v>163530.62</v>
      </c>
      <c r="V320" s="6">
        <f>MIN(H320,I320)*INDEX('2018_commission_structure-Start'!$A$15:$J$18,MATCH($E320,'2018_commission_structure-Start'!$A$15:$A$18,0),MATCH(V$1,'2018_commission_structure-Start'!$A$15:$J$15,0))</f>
        <v>90000</v>
      </c>
      <c r="W320" s="2">
        <f>IF($H320&gt;I320,MIN($H320-I320,J320-I320)*INDEX('2018_commission_structure-Start'!$A$15:$J$18,MATCH($E320,'2018_commission_structure-Start'!$A$15:$A$18,0),MATCH(W$1,'2018_commission_structure-Start'!$A$15:$J$15,0)),0)</f>
        <v>27000</v>
      </c>
      <c r="X320" s="2">
        <f>IF($H320&gt;J320,MIN($H320-J320,K320-J320)*INDEX('2018_commission_structure-Start'!$A$15:$J$18,MATCH($E320,'2018_commission_structure-Start'!$A$15:$A$18,0),MATCH(X$1,'2018_commission_structure-Start'!$A$15:$J$15,0)),0)</f>
        <v>5580.5</v>
      </c>
      <c r="Y320" s="2">
        <f>IF($H320&gt;K320,MIN($H320-K320,L320-K320)*INDEX('2018_commission_structure-Start'!$A$15:$J$18,MATCH($E320,'2018_commission_structure-Start'!$A$15:$A$18,0),MATCH(Y$1,'2018_commission_structure-Start'!$A$15:$J$15,0)),0)</f>
        <v>0</v>
      </c>
      <c r="Z320" s="2">
        <f>IF(H320&gt;L320,(H320-L320)*INDEX('2018_commission_structure-Start'!$A$21:$I$24,MATCH($E320,'2018_commission_structure-Start'!$A$21:$A$24,0),MATCH(Z$1,'2018_commission_structure-Start'!$A$21:$I$21,0)),0)</f>
        <v>0</v>
      </c>
      <c r="AA320" s="6">
        <f t="shared" si="48"/>
        <v>122580.5</v>
      </c>
      <c r="AB320" s="6">
        <f t="shared" si="49"/>
        <v>177923.5</v>
      </c>
    </row>
    <row r="321" spans="1:28" x14ac:dyDescent="0.3">
      <c r="A321" t="str">
        <f t="shared" si="40"/>
        <v>Shea Woodeson</v>
      </c>
      <c r="B321">
        <v>7885796000</v>
      </c>
      <c r="C321" t="s">
        <v>634</v>
      </c>
      <c r="D321" t="s">
        <v>635</v>
      </c>
      <c r="E321" t="s">
        <v>29</v>
      </c>
      <c r="F321">
        <v>63741</v>
      </c>
      <c r="G321">
        <f>COUNTIF(deals_closed!D:D,B321)</f>
        <v>21</v>
      </c>
      <c r="H321" s="2">
        <f>SUMIF(deals_closed!D:D,B321,deals_closed!C:C)</f>
        <v>743782</v>
      </c>
      <c r="I321" s="2">
        <f>VLOOKUP(E321,'2018_commission_structure-Start'!$A$22:$I$24,9,FALSE)</f>
        <v>600000</v>
      </c>
      <c r="J321" s="2">
        <f t="shared" si="41"/>
        <v>750000</v>
      </c>
      <c r="K321" s="2">
        <f t="shared" si="42"/>
        <v>900000</v>
      </c>
      <c r="L321" s="2">
        <f t="shared" si="43"/>
        <v>1200000</v>
      </c>
      <c r="M321" s="12">
        <f t="shared" si="44"/>
        <v>1.2396366666666667</v>
      </c>
      <c r="N321" t="str">
        <f t="shared" si="45"/>
        <v>100-125%</v>
      </c>
      <c r="O321" s="6">
        <f>MIN(H321,I321)*INDEX('2018_commission_structure-Start'!$A$21:$I$24,MATCH($E321,'2018_commission_structure-Start'!$A$21:$A$24,0),MATCH(O$1,'2018_commission_structure-Start'!$A$21:$I$21,0))</f>
        <v>78000</v>
      </c>
      <c r="P321" s="2">
        <f>IF(H321&gt;I321,MIN(H321-I321,J321-I321)*INDEX('2018_commission_structure-Start'!$A$21:$I$24,MATCH($E321,'2018_commission_structure-Start'!$A$21:$A$24,0), MATCH(P$1,'2018_commission_structure-Start'!$A$21:$I$21,0)),0)</f>
        <v>24442.940000000002</v>
      </c>
      <c r="Q321" s="2">
        <f>IF($H321&gt;J321,MIN($H321-J321,K321-J321)*INDEX('2018_commission_structure-Start'!$A$21:$I$24,MATCH($E321,'2018_commission_structure-Start'!$A$21:$A$24,0), MATCH(Q$1,'2018_commission_structure-Start'!$A$21:$I$21,0)),0)</f>
        <v>0</v>
      </c>
      <c r="R321" s="2">
        <f>IF($H321&gt;K321,MIN($H321-K321,L321-K321)*INDEX('2018_commission_structure-Start'!$A$21:$I$24,MATCH($E321,'2018_commission_structure-Start'!$A$21:$A$24,0), MATCH(R$1,'2018_commission_structure-Start'!$A$21:$I$21,0)),0)</f>
        <v>0</v>
      </c>
      <c r="S321" s="2">
        <f>IF(H321&gt;L321,(H321-L321)*INDEX('2018_commission_structure-Start'!$A$21:$I$24,MATCH($E321,'2018_commission_structure-Start'!$A$21:$A$24,0),MATCH(S$1,'2018_commission_structure-Start'!$A$21:$I$21,0)),0)</f>
        <v>0</v>
      </c>
      <c r="T321" s="6">
        <f t="shared" si="46"/>
        <v>102442.94</v>
      </c>
      <c r="U321" s="6">
        <f t="shared" si="47"/>
        <v>166183.94</v>
      </c>
      <c r="V321" s="6">
        <f>MIN(H321,I321)*INDEX('2018_commission_structure-Start'!$A$15:$J$18,MATCH($E321,'2018_commission_structure-Start'!$A$15:$A$18,0),MATCH(V$1,'2018_commission_structure-Start'!$A$15:$J$15,0))</f>
        <v>90000</v>
      </c>
      <c r="W321" s="2">
        <f>IF($H321&gt;I321,MIN($H321-I321,J321-I321)*INDEX('2018_commission_structure-Start'!$A$15:$J$18,MATCH($E321,'2018_commission_structure-Start'!$A$15:$A$18,0),MATCH(W$1,'2018_commission_structure-Start'!$A$15:$J$15,0)),0)</f>
        <v>25880.76</v>
      </c>
      <c r="X321" s="2">
        <f>IF($H321&gt;J321,MIN($H321-J321,K321-J321)*INDEX('2018_commission_structure-Start'!$A$15:$J$18,MATCH($E321,'2018_commission_structure-Start'!$A$15:$A$18,0),MATCH(X$1,'2018_commission_structure-Start'!$A$15:$J$15,0)),0)</f>
        <v>0</v>
      </c>
      <c r="Y321" s="2">
        <f>IF($H321&gt;K321,MIN($H321-K321,L321-K321)*INDEX('2018_commission_structure-Start'!$A$15:$J$18,MATCH($E321,'2018_commission_structure-Start'!$A$15:$A$18,0),MATCH(Y$1,'2018_commission_structure-Start'!$A$15:$J$15,0)),0)</f>
        <v>0</v>
      </c>
      <c r="Z321" s="2">
        <f>IF(H321&gt;L321,(H321-L321)*INDEX('2018_commission_structure-Start'!$A$21:$I$24,MATCH($E321,'2018_commission_structure-Start'!$A$21:$A$24,0),MATCH(Z$1,'2018_commission_structure-Start'!$A$21:$I$21,0)),0)</f>
        <v>0</v>
      </c>
      <c r="AA321" s="6">
        <f t="shared" si="48"/>
        <v>115880.76</v>
      </c>
      <c r="AB321" s="6">
        <f t="shared" si="49"/>
        <v>179621.76000000001</v>
      </c>
    </row>
    <row r="322" spans="1:28" x14ac:dyDescent="0.3">
      <c r="A322" t="str">
        <f t="shared" ref="A322:A385" si="50">C322&amp;" "&amp;D322</f>
        <v>Leighton Garbar</v>
      </c>
      <c r="B322">
        <v>9104569016</v>
      </c>
      <c r="C322" t="s">
        <v>636</v>
      </c>
      <c r="D322" t="s">
        <v>637</v>
      </c>
      <c r="E322" t="s">
        <v>29</v>
      </c>
      <c r="F322">
        <v>74551</v>
      </c>
      <c r="G322">
        <f>COUNTIF(deals_closed!D:D,B322)</f>
        <v>16</v>
      </c>
      <c r="H322" s="2">
        <f>SUMIF(deals_closed!D:D,B322,deals_closed!C:C)</f>
        <v>464896</v>
      </c>
      <c r="I322" s="2">
        <f>VLOOKUP(E322,'2018_commission_structure-Start'!$A$22:$I$24,9,FALSE)</f>
        <v>600000</v>
      </c>
      <c r="J322" s="2">
        <f t="shared" si="41"/>
        <v>750000</v>
      </c>
      <c r="K322" s="2">
        <f t="shared" si="42"/>
        <v>900000</v>
      </c>
      <c r="L322" s="2">
        <f t="shared" si="43"/>
        <v>1200000</v>
      </c>
      <c r="M322" s="12">
        <f t="shared" si="44"/>
        <v>0.77482666666666666</v>
      </c>
      <c r="N322" t="str">
        <f t="shared" si="45"/>
        <v>0-100%</v>
      </c>
      <c r="O322" s="6">
        <f>MIN(H322,I322)*INDEX('2018_commission_structure-Start'!$A$21:$I$24,MATCH($E322,'2018_commission_structure-Start'!$A$21:$A$24,0),MATCH(O$1,'2018_commission_structure-Start'!$A$21:$I$21,0))</f>
        <v>60436.480000000003</v>
      </c>
      <c r="P322" s="2">
        <f>IF(H322&gt;I322,MIN(H322-I322,J322-I322)*INDEX('2018_commission_structure-Start'!$A$21:$I$24,MATCH($E322,'2018_commission_structure-Start'!$A$21:$A$24,0), MATCH(P$1,'2018_commission_structure-Start'!$A$21:$I$21,0)),0)</f>
        <v>0</v>
      </c>
      <c r="Q322" s="2">
        <f>IF($H322&gt;J322,MIN($H322-J322,K322-J322)*INDEX('2018_commission_structure-Start'!$A$21:$I$24,MATCH($E322,'2018_commission_structure-Start'!$A$21:$A$24,0), MATCH(Q$1,'2018_commission_structure-Start'!$A$21:$I$21,0)),0)</f>
        <v>0</v>
      </c>
      <c r="R322" s="2">
        <f>IF($H322&gt;K322,MIN($H322-K322,L322-K322)*INDEX('2018_commission_structure-Start'!$A$21:$I$24,MATCH($E322,'2018_commission_structure-Start'!$A$21:$A$24,0), MATCH(R$1,'2018_commission_structure-Start'!$A$21:$I$21,0)),0)</f>
        <v>0</v>
      </c>
      <c r="S322" s="2">
        <f>IF(H322&gt;L322,(H322-L322)*INDEX('2018_commission_structure-Start'!$A$21:$I$24,MATCH($E322,'2018_commission_structure-Start'!$A$21:$A$24,0),MATCH(S$1,'2018_commission_structure-Start'!$A$21:$I$21,0)),0)</f>
        <v>0</v>
      </c>
      <c r="T322" s="6">
        <f t="shared" si="46"/>
        <v>60436.480000000003</v>
      </c>
      <c r="U322" s="6">
        <f t="shared" si="47"/>
        <v>134987.48000000001</v>
      </c>
      <c r="V322" s="6">
        <f>MIN(H322,I322)*INDEX('2018_commission_structure-Start'!$A$15:$J$18,MATCH($E322,'2018_commission_structure-Start'!$A$15:$A$18,0),MATCH(V$1,'2018_commission_structure-Start'!$A$15:$J$15,0))</f>
        <v>69734.399999999994</v>
      </c>
      <c r="W322" s="2">
        <f>IF($H322&gt;I322,MIN($H322-I322,J322-I322)*INDEX('2018_commission_structure-Start'!$A$15:$J$18,MATCH($E322,'2018_commission_structure-Start'!$A$15:$A$18,0),MATCH(W$1,'2018_commission_structure-Start'!$A$15:$J$15,0)),0)</f>
        <v>0</v>
      </c>
      <c r="X322" s="2">
        <f>IF($H322&gt;J322,MIN($H322-J322,K322-J322)*INDEX('2018_commission_structure-Start'!$A$15:$J$18,MATCH($E322,'2018_commission_structure-Start'!$A$15:$A$18,0),MATCH(X$1,'2018_commission_structure-Start'!$A$15:$J$15,0)),0)</f>
        <v>0</v>
      </c>
      <c r="Y322" s="2">
        <f>IF($H322&gt;K322,MIN($H322-K322,L322-K322)*INDEX('2018_commission_structure-Start'!$A$15:$J$18,MATCH($E322,'2018_commission_structure-Start'!$A$15:$A$18,0),MATCH(Y$1,'2018_commission_structure-Start'!$A$15:$J$15,0)),0)</f>
        <v>0</v>
      </c>
      <c r="Z322" s="2">
        <f>IF(H322&gt;L322,(H322-L322)*INDEX('2018_commission_structure-Start'!$A$21:$I$24,MATCH($E322,'2018_commission_structure-Start'!$A$21:$A$24,0),MATCH(Z$1,'2018_commission_structure-Start'!$A$21:$I$21,0)),0)</f>
        <v>0</v>
      </c>
      <c r="AA322" s="6">
        <f t="shared" si="48"/>
        <v>69734.399999999994</v>
      </c>
      <c r="AB322" s="6">
        <f t="shared" si="49"/>
        <v>144285.4</v>
      </c>
    </row>
    <row r="323" spans="1:28" x14ac:dyDescent="0.3">
      <c r="A323" t="str">
        <f t="shared" si="50"/>
        <v>Laurice Miall</v>
      </c>
      <c r="B323">
        <v>7462961601</v>
      </c>
      <c r="C323" t="s">
        <v>638</v>
      </c>
      <c r="D323" t="s">
        <v>639</v>
      </c>
      <c r="E323" t="s">
        <v>7</v>
      </c>
      <c r="F323">
        <v>39503</v>
      </c>
      <c r="G323">
        <f>COUNTIF(deals_closed!D:D,B323)</f>
        <v>26</v>
      </c>
      <c r="H323" s="2">
        <f>SUMIF(deals_closed!D:D,B323,deals_closed!C:C)</f>
        <v>1004176</v>
      </c>
      <c r="I323" s="2">
        <f>VLOOKUP(E323,'2018_commission_structure-Start'!$A$22:$I$24,9,FALSE)</f>
        <v>500000</v>
      </c>
      <c r="J323" s="2">
        <f t="shared" ref="J323:J386" si="51">I323*1.25</f>
        <v>625000</v>
      </c>
      <c r="K323" s="2">
        <f t="shared" ref="K323:K386" si="52">I323*1.5</f>
        <v>750000</v>
      </c>
      <c r="L323" s="2">
        <f t="shared" ref="L323:L386" si="53">I323*2</f>
        <v>1000000</v>
      </c>
      <c r="M323" s="12">
        <f t="shared" ref="M323:M386" si="54">H323/I323</f>
        <v>2.0083519999999999</v>
      </c>
      <c r="N323" t="str">
        <f t="shared" ref="N323:N386" si="55">IF(M323&lt;=1, "0-100%", IF(M323&lt;=1.25, "100-125%", IF(M323&lt;=1.5, "125-150%", IF(M323&lt;=2, "150-200%", "&gt;200%"))))</f>
        <v>&gt;200%</v>
      </c>
      <c r="O323" s="6">
        <f>MIN(H323,I323)*INDEX('2018_commission_structure-Start'!$A$21:$I$24,MATCH($E323,'2018_commission_structure-Start'!$A$21:$A$24,0),MATCH(O$1,'2018_commission_structure-Start'!$A$21:$I$21,0))</f>
        <v>50000</v>
      </c>
      <c r="P323" s="2">
        <f>IF(H323&gt;I323,MIN(H323-I323,J323-I323)*INDEX('2018_commission_structure-Start'!$A$21:$I$24,MATCH($E323,'2018_commission_structure-Start'!$A$21:$A$24,0), MATCH(P$1,'2018_commission_structure-Start'!$A$21:$I$21,0)),0)</f>
        <v>18750</v>
      </c>
      <c r="Q323" s="2">
        <f>IF($H323&gt;J323,MIN($H323-J323,K323-J323)*INDEX('2018_commission_structure-Start'!$A$21:$I$24,MATCH($E323,'2018_commission_structure-Start'!$A$21:$A$24,0), MATCH(Q$1,'2018_commission_structure-Start'!$A$21:$I$21,0)),0)</f>
        <v>22500</v>
      </c>
      <c r="R323" s="2">
        <f>IF($H323&gt;K323,MIN($H323-K323,L323-K323)*INDEX('2018_commission_structure-Start'!$A$21:$I$24,MATCH($E323,'2018_commission_structure-Start'!$A$21:$A$24,0), MATCH(R$1,'2018_commission_structure-Start'!$A$21:$I$21,0)),0)</f>
        <v>55000</v>
      </c>
      <c r="S323" s="2">
        <f>IF(H323&gt;L323,(H323-L323)*INDEX('2018_commission_structure-Start'!$A$21:$I$24,MATCH($E323,'2018_commission_structure-Start'!$A$21:$A$24,0),MATCH(S$1,'2018_commission_structure-Start'!$A$21:$I$21,0)),0)</f>
        <v>417.6</v>
      </c>
      <c r="T323" s="6">
        <f t="shared" ref="T323:T386" si="56">SUM(O323:S323)</f>
        <v>146667.6</v>
      </c>
      <c r="U323" s="6">
        <f t="shared" ref="U323:U386" si="57">T323+F323</f>
        <v>186170.6</v>
      </c>
      <c r="V323" s="6">
        <f>MIN(H323,I323)*INDEX('2018_commission_structure-Start'!$A$15:$J$18,MATCH($E323,'2018_commission_structure-Start'!$A$15:$A$18,0),MATCH(V$1,'2018_commission_structure-Start'!$A$15:$J$15,0))</f>
        <v>60000</v>
      </c>
      <c r="W323" s="2">
        <f>IF($H323&gt;I323,MIN($H323-I323,J323-I323)*INDEX('2018_commission_structure-Start'!$A$15:$J$18,MATCH($E323,'2018_commission_structure-Start'!$A$15:$A$18,0),MATCH(W$1,'2018_commission_structure-Start'!$A$15:$J$15,0)),0)</f>
        <v>21250</v>
      </c>
      <c r="X323" s="2">
        <f>IF($H323&gt;J323,MIN($H323-J323,K323-J323)*INDEX('2018_commission_structure-Start'!$A$15:$J$18,MATCH($E323,'2018_commission_structure-Start'!$A$15:$A$18,0),MATCH(X$1,'2018_commission_structure-Start'!$A$15:$J$15,0)),0)</f>
        <v>25000</v>
      </c>
      <c r="Y323" s="2">
        <f>IF($H323&gt;K323,MIN($H323-K323,L323-K323)*INDEX('2018_commission_structure-Start'!$A$15:$J$18,MATCH($E323,'2018_commission_structure-Start'!$A$15:$A$18,0),MATCH(Y$1,'2018_commission_structure-Start'!$A$15:$J$15,0)),0)</f>
        <v>55000</v>
      </c>
      <c r="Z323" s="2">
        <f>IF(H323&gt;L323,(H323-L323)*INDEX('2018_commission_structure-Start'!$A$21:$I$24,MATCH($E323,'2018_commission_structure-Start'!$A$21:$A$24,0),MATCH(Z$1,'2018_commission_structure-Start'!$A$21:$I$21,0)),0)</f>
        <v>417.6</v>
      </c>
      <c r="AA323" s="6">
        <f t="shared" ref="AA323:AA386" si="58">SUM(V323:Z323)</f>
        <v>161667.6</v>
      </c>
      <c r="AB323" s="6">
        <f t="shared" ref="AB323:AB386" si="59">AA323+F323</f>
        <v>201170.6</v>
      </c>
    </row>
    <row r="324" spans="1:28" x14ac:dyDescent="0.3">
      <c r="A324" t="str">
        <f t="shared" si="50"/>
        <v>Obadias Penelli</v>
      </c>
      <c r="B324">
        <v>8664054479</v>
      </c>
      <c r="C324" t="s">
        <v>640</v>
      </c>
      <c r="D324" t="s">
        <v>641</v>
      </c>
      <c r="E324" t="s">
        <v>10</v>
      </c>
      <c r="F324">
        <v>121781</v>
      </c>
      <c r="G324">
        <f>COUNTIF(deals_closed!D:D,B324)</f>
        <v>16</v>
      </c>
      <c r="H324" s="2">
        <f>SUMIF(deals_closed!D:D,B324,deals_closed!C:C)</f>
        <v>567972</v>
      </c>
      <c r="I324" s="2">
        <f>VLOOKUP(E324,'2018_commission_structure-Start'!$A$22:$I$24,9,FALSE)</f>
        <v>750000</v>
      </c>
      <c r="J324" s="2">
        <f t="shared" si="51"/>
        <v>937500</v>
      </c>
      <c r="K324" s="2">
        <f t="shared" si="52"/>
        <v>1125000</v>
      </c>
      <c r="L324" s="2">
        <f t="shared" si="53"/>
        <v>1500000</v>
      </c>
      <c r="M324" s="12">
        <f t="shared" si="54"/>
        <v>0.75729599999999997</v>
      </c>
      <c r="N324" t="str">
        <f t="shared" si="55"/>
        <v>0-100%</v>
      </c>
      <c r="O324" s="6">
        <f>MIN(H324,I324)*INDEX('2018_commission_structure-Start'!$A$21:$I$24,MATCH($E324,'2018_commission_structure-Start'!$A$21:$A$24,0),MATCH(O$1,'2018_commission_structure-Start'!$A$21:$I$21,0))</f>
        <v>85195.8</v>
      </c>
      <c r="P324" s="2">
        <f>IF(H324&gt;I324,MIN(H324-I324,J324-I324)*INDEX('2018_commission_structure-Start'!$A$21:$I$24,MATCH($E324,'2018_commission_structure-Start'!$A$21:$A$24,0), MATCH(P$1,'2018_commission_structure-Start'!$A$21:$I$21,0)),0)</f>
        <v>0</v>
      </c>
      <c r="Q324" s="2">
        <f>IF($H324&gt;J324,MIN($H324-J324,K324-J324)*INDEX('2018_commission_structure-Start'!$A$21:$I$24,MATCH($E324,'2018_commission_structure-Start'!$A$21:$A$24,0), MATCH(Q$1,'2018_commission_structure-Start'!$A$21:$I$21,0)),0)</f>
        <v>0</v>
      </c>
      <c r="R324" s="2">
        <f>IF($H324&gt;K324,MIN($H324-K324,L324-K324)*INDEX('2018_commission_structure-Start'!$A$21:$I$24,MATCH($E324,'2018_commission_structure-Start'!$A$21:$A$24,0), MATCH(R$1,'2018_commission_structure-Start'!$A$21:$I$21,0)),0)</f>
        <v>0</v>
      </c>
      <c r="S324" s="2">
        <f>IF(H324&gt;L324,(H324-L324)*INDEX('2018_commission_structure-Start'!$A$21:$I$24,MATCH($E324,'2018_commission_structure-Start'!$A$21:$A$24,0),MATCH(S$1,'2018_commission_structure-Start'!$A$21:$I$21,0)),0)</f>
        <v>0</v>
      </c>
      <c r="T324" s="6">
        <f t="shared" si="56"/>
        <v>85195.8</v>
      </c>
      <c r="U324" s="6">
        <f t="shared" si="57"/>
        <v>206976.8</v>
      </c>
      <c r="V324" s="6">
        <f>MIN(H324,I324)*INDEX('2018_commission_structure-Start'!$A$15:$J$18,MATCH($E324,'2018_commission_structure-Start'!$A$15:$A$18,0),MATCH(V$1,'2018_commission_structure-Start'!$A$15:$J$15,0))</f>
        <v>85195.8</v>
      </c>
      <c r="W324" s="2">
        <f>IF($H324&gt;I324,MIN($H324-I324,J324-I324)*INDEX('2018_commission_structure-Start'!$A$15:$J$18,MATCH($E324,'2018_commission_structure-Start'!$A$15:$A$18,0),MATCH(W$1,'2018_commission_structure-Start'!$A$15:$J$15,0)),0)</f>
        <v>0</v>
      </c>
      <c r="X324" s="2">
        <f>IF($H324&gt;J324,MIN($H324-J324,K324-J324)*INDEX('2018_commission_structure-Start'!$A$15:$J$18,MATCH($E324,'2018_commission_structure-Start'!$A$15:$A$18,0),MATCH(X$1,'2018_commission_structure-Start'!$A$15:$J$15,0)),0)</f>
        <v>0</v>
      </c>
      <c r="Y324" s="2">
        <f>IF($H324&gt;K324,MIN($H324-K324,L324-K324)*INDEX('2018_commission_structure-Start'!$A$15:$J$18,MATCH($E324,'2018_commission_structure-Start'!$A$15:$A$18,0),MATCH(Y$1,'2018_commission_structure-Start'!$A$15:$J$15,0)),0)</f>
        <v>0</v>
      </c>
      <c r="Z324" s="2">
        <f>IF(H324&gt;L324,(H324-L324)*INDEX('2018_commission_structure-Start'!$A$21:$I$24,MATCH($E324,'2018_commission_structure-Start'!$A$21:$A$24,0),MATCH(Z$1,'2018_commission_structure-Start'!$A$21:$I$21,0)),0)</f>
        <v>0</v>
      </c>
      <c r="AA324" s="6">
        <f t="shared" si="58"/>
        <v>85195.8</v>
      </c>
      <c r="AB324" s="6">
        <f t="shared" si="59"/>
        <v>206976.8</v>
      </c>
    </row>
    <row r="325" spans="1:28" x14ac:dyDescent="0.3">
      <c r="A325" t="str">
        <f t="shared" si="50"/>
        <v>Rafe Chorlton</v>
      </c>
      <c r="B325">
        <v>6283719635</v>
      </c>
      <c r="C325" t="s">
        <v>642</v>
      </c>
      <c r="D325" t="s">
        <v>643</v>
      </c>
      <c r="E325" t="s">
        <v>29</v>
      </c>
      <c r="F325">
        <v>59500</v>
      </c>
      <c r="G325">
        <f>COUNTIF(deals_closed!D:D,B325)</f>
        <v>16</v>
      </c>
      <c r="H325" s="2">
        <f>SUMIF(deals_closed!D:D,B325,deals_closed!C:C)</f>
        <v>476791</v>
      </c>
      <c r="I325" s="2">
        <f>VLOOKUP(E325,'2018_commission_structure-Start'!$A$22:$I$24,9,FALSE)</f>
        <v>600000</v>
      </c>
      <c r="J325" s="2">
        <f t="shared" si="51"/>
        <v>750000</v>
      </c>
      <c r="K325" s="2">
        <f t="shared" si="52"/>
        <v>900000</v>
      </c>
      <c r="L325" s="2">
        <f t="shared" si="53"/>
        <v>1200000</v>
      </c>
      <c r="M325" s="12">
        <f t="shared" si="54"/>
        <v>0.79465166666666665</v>
      </c>
      <c r="N325" t="str">
        <f t="shared" si="55"/>
        <v>0-100%</v>
      </c>
      <c r="O325" s="6">
        <f>MIN(H325,I325)*INDEX('2018_commission_structure-Start'!$A$21:$I$24,MATCH($E325,'2018_commission_structure-Start'!$A$21:$A$24,0),MATCH(O$1,'2018_commission_structure-Start'!$A$21:$I$21,0))</f>
        <v>61982.83</v>
      </c>
      <c r="P325" s="2">
        <f>IF(H325&gt;I325,MIN(H325-I325,J325-I325)*INDEX('2018_commission_structure-Start'!$A$21:$I$24,MATCH($E325,'2018_commission_structure-Start'!$A$21:$A$24,0), MATCH(P$1,'2018_commission_structure-Start'!$A$21:$I$21,0)),0)</f>
        <v>0</v>
      </c>
      <c r="Q325" s="2">
        <f>IF($H325&gt;J325,MIN($H325-J325,K325-J325)*INDEX('2018_commission_structure-Start'!$A$21:$I$24,MATCH($E325,'2018_commission_structure-Start'!$A$21:$A$24,0), MATCH(Q$1,'2018_commission_structure-Start'!$A$21:$I$21,0)),0)</f>
        <v>0</v>
      </c>
      <c r="R325" s="2">
        <f>IF($H325&gt;K325,MIN($H325-K325,L325-K325)*INDEX('2018_commission_structure-Start'!$A$21:$I$24,MATCH($E325,'2018_commission_structure-Start'!$A$21:$A$24,0), MATCH(R$1,'2018_commission_structure-Start'!$A$21:$I$21,0)),0)</f>
        <v>0</v>
      </c>
      <c r="S325" s="2">
        <f>IF(H325&gt;L325,(H325-L325)*INDEX('2018_commission_structure-Start'!$A$21:$I$24,MATCH($E325,'2018_commission_structure-Start'!$A$21:$A$24,0),MATCH(S$1,'2018_commission_structure-Start'!$A$21:$I$21,0)),0)</f>
        <v>0</v>
      </c>
      <c r="T325" s="6">
        <f t="shared" si="56"/>
        <v>61982.83</v>
      </c>
      <c r="U325" s="6">
        <f t="shared" si="57"/>
        <v>121482.83</v>
      </c>
      <c r="V325" s="6">
        <f>MIN(H325,I325)*INDEX('2018_commission_structure-Start'!$A$15:$J$18,MATCH($E325,'2018_commission_structure-Start'!$A$15:$A$18,0),MATCH(V$1,'2018_commission_structure-Start'!$A$15:$J$15,0))</f>
        <v>71518.649999999994</v>
      </c>
      <c r="W325" s="2">
        <f>IF($H325&gt;I325,MIN($H325-I325,J325-I325)*INDEX('2018_commission_structure-Start'!$A$15:$J$18,MATCH($E325,'2018_commission_structure-Start'!$A$15:$A$18,0),MATCH(W$1,'2018_commission_structure-Start'!$A$15:$J$15,0)),0)</f>
        <v>0</v>
      </c>
      <c r="X325" s="2">
        <f>IF($H325&gt;J325,MIN($H325-J325,K325-J325)*INDEX('2018_commission_structure-Start'!$A$15:$J$18,MATCH($E325,'2018_commission_structure-Start'!$A$15:$A$18,0),MATCH(X$1,'2018_commission_structure-Start'!$A$15:$J$15,0)),0)</f>
        <v>0</v>
      </c>
      <c r="Y325" s="2">
        <f>IF($H325&gt;K325,MIN($H325-K325,L325-K325)*INDEX('2018_commission_structure-Start'!$A$15:$J$18,MATCH($E325,'2018_commission_structure-Start'!$A$15:$A$18,0),MATCH(Y$1,'2018_commission_structure-Start'!$A$15:$J$15,0)),0)</f>
        <v>0</v>
      </c>
      <c r="Z325" s="2">
        <f>IF(H325&gt;L325,(H325-L325)*INDEX('2018_commission_structure-Start'!$A$21:$I$24,MATCH($E325,'2018_commission_structure-Start'!$A$21:$A$24,0),MATCH(Z$1,'2018_commission_structure-Start'!$A$21:$I$21,0)),0)</f>
        <v>0</v>
      </c>
      <c r="AA325" s="6">
        <f t="shared" si="58"/>
        <v>71518.649999999994</v>
      </c>
      <c r="AB325" s="6">
        <f t="shared" si="59"/>
        <v>131018.65</v>
      </c>
    </row>
    <row r="326" spans="1:28" x14ac:dyDescent="0.3">
      <c r="A326" t="str">
        <f t="shared" si="50"/>
        <v>Charlotta Wines</v>
      </c>
      <c r="B326">
        <v>5347887761</v>
      </c>
      <c r="C326" t="s">
        <v>644</v>
      </c>
      <c r="D326" t="s">
        <v>645</v>
      </c>
      <c r="E326" t="s">
        <v>29</v>
      </c>
      <c r="F326">
        <v>77465</v>
      </c>
      <c r="G326">
        <f>COUNTIF(deals_closed!D:D,B326)</f>
        <v>29</v>
      </c>
      <c r="H326" s="2">
        <f>SUMIF(deals_closed!D:D,B326,deals_closed!C:C)</f>
        <v>1055102</v>
      </c>
      <c r="I326" s="2">
        <f>VLOOKUP(E326,'2018_commission_structure-Start'!$A$22:$I$24,9,FALSE)</f>
        <v>600000</v>
      </c>
      <c r="J326" s="2">
        <f t="shared" si="51"/>
        <v>750000</v>
      </c>
      <c r="K326" s="2">
        <f t="shared" si="52"/>
        <v>900000</v>
      </c>
      <c r="L326" s="2">
        <f t="shared" si="53"/>
        <v>1200000</v>
      </c>
      <c r="M326" s="12">
        <f t="shared" si="54"/>
        <v>1.7585033333333333</v>
      </c>
      <c r="N326" t="str">
        <f t="shared" si="55"/>
        <v>150-200%</v>
      </c>
      <c r="O326" s="6">
        <f>MIN(H326,I326)*INDEX('2018_commission_structure-Start'!$A$21:$I$24,MATCH($E326,'2018_commission_structure-Start'!$A$21:$A$24,0),MATCH(O$1,'2018_commission_structure-Start'!$A$21:$I$21,0))</f>
        <v>78000</v>
      </c>
      <c r="P326" s="2">
        <f>IF(H326&gt;I326,MIN(H326-I326,J326-I326)*INDEX('2018_commission_structure-Start'!$A$21:$I$24,MATCH($E326,'2018_commission_structure-Start'!$A$21:$A$24,0), MATCH(P$1,'2018_commission_structure-Start'!$A$21:$I$21,0)),0)</f>
        <v>25500.000000000004</v>
      </c>
      <c r="Q326" s="2">
        <f>IF($H326&gt;J326,MIN($H326-J326,K326-J326)*INDEX('2018_commission_structure-Start'!$A$21:$I$24,MATCH($E326,'2018_commission_structure-Start'!$A$21:$A$24,0), MATCH(Q$1,'2018_commission_structure-Start'!$A$21:$I$21,0)),0)</f>
        <v>31500</v>
      </c>
      <c r="R326" s="2">
        <f>IF($H326&gt;K326,MIN($H326-K326,L326-K326)*INDEX('2018_commission_structure-Start'!$A$21:$I$24,MATCH($E326,'2018_commission_structure-Start'!$A$21:$A$24,0), MATCH(R$1,'2018_commission_structure-Start'!$A$21:$I$21,0)),0)</f>
        <v>40326.520000000004</v>
      </c>
      <c r="S326" s="2">
        <f>IF(H326&gt;L326,(H326-L326)*INDEX('2018_commission_structure-Start'!$A$21:$I$24,MATCH($E326,'2018_commission_structure-Start'!$A$21:$A$24,0),MATCH(S$1,'2018_commission_structure-Start'!$A$21:$I$21,0)),0)</f>
        <v>0</v>
      </c>
      <c r="T326" s="6">
        <f t="shared" si="56"/>
        <v>175326.52000000002</v>
      </c>
      <c r="U326" s="6">
        <f t="shared" si="57"/>
        <v>252791.52000000002</v>
      </c>
      <c r="V326" s="6">
        <f>MIN(H326,I326)*INDEX('2018_commission_structure-Start'!$A$15:$J$18,MATCH($E326,'2018_commission_structure-Start'!$A$15:$A$18,0),MATCH(V$1,'2018_commission_structure-Start'!$A$15:$J$15,0))</f>
        <v>90000</v>
      </c>
      <c r="W326" s="2">
        <f>IF($H326&gt;I326,MIN($H326-I326,J326-I326)*INDEX('2018_commission_structure-Start'!$A$15:$J$18,MATCH($E326,'2018_commission_structure-Start'!$A$15:$A$18,0),MATCH(W$1,'2018_commission_structure-Start'!$A$15:$J$15,0)),0)</f>
        <v>27000</v>
      </c>
      <c r="X326" s="2">
        <f>IF($H326&gt;J326,MIN($H326-J326,K326-J326)*INDEX('2018_commission_structure-Start'!$A$15:$J$18,MATCH($E326,'2018_commission_structure-Start'!$A$15:$A$18,0),MATCH(X$1,'2018_commission_structure-Start'!$A$15:$J$15,0)),0)</f>
        <v>37500</v>
      </c>
      <c r="Y326" s="2">
        <f>IF($H326&gt;K326,MIN($H326-K326,L326-K326)*INDEX('2018_commission_structure-Start'!$A$15:$J$18,MATCH($E326,'2018_commission_structure-Start'!$A$15:$A$18,0),MATCH(Y$1,'2018_commission_structure-Start'!$A$15:$J$15,0)),0)</f>
        <v>46530.6</v>
      </c>
      <c r="Z326" s="2">
        <f>IF(H326&gt;L326,(H326-L326)*INDEX('2018_commission_structure-Start'!$A$21:$I$24,MATCH($E326,'2018_commission_structure-Start'!$A$21:$A$24,0),MATCH(Z$1,'2018_commission_structure-Start'!$A$21:$I$21,0)),0)</f>
        <v>0</v>
      </c>
      <c r="AA326" s="6">
        <f t="shared" si="58"/>
        <v>201030.6</v>
      </c>
      <c r="AB326" s="6">
        <f t="shared" si="59"/>
        <v>278495.59999999998</v>
      </c>
    </row>
    <row r="327" spans="1:28" x14ac:dyDescent="0.3">
      <c r="A327" t="str">
        <f t="shared" si="50"/>
        <v>Bartlet Gerardeaux</v>
      </c>
      <c r="B327">
        <v>4323171323</v>
      </c>
      <c r="C327" t="s">
        <v>646</v>
      </c>
      <c r="D327" t="s">
        <v>647</v>
      </c>
      <c r="E327" t="s">
        <v>29</v>
      </c>
      <c r="F327">
        <v>59667</v>
      </c>
      <c r="G327">
        <f>COUNTIF(deals_closed!D:D,B327)</f>
        <v>26</v>
      </c>
      <c r="H327" s="2">
        <f>SUMIF(deals_closed!D:D,B327,deals_closed!C:C)</f>
        <v>867952</v>
      </c>
      <c r="I327" s="2">
        <f>VLOOKUP(E327,'2018_commission_structure-Start'!$A$22:$I$24,9,FALSE)</f>
        <v>600000</v>
      </c>
      <c r="J327" s="2">
        <f t="shared" si="51"/>
        <v>750000</v>
      </c>
      <c r="K327" s="2">
        <f t="shared" si="52"/>
        <v>900000</v>
      </c>
      <c r="L327" s="2">
        <f t="shared" si="53"/>
        <v>1200000</v>
      </c>
      <c r="M327" s="12">
        <f t="shared" si="54"/>
        <v>1.4465866666666667</v>
      </c>
      <c r="N327" t="str">
        <f t="shared" si="55"/>
        <v>125-150%</v>
      </c>
      <c r="O327" s="6">
        <f>MIN(H327,I327)*INDEX('2018_commission_structure-Start'!$A$21:$I$24,MATCH($E327,'2018_commission_structure-Start'!$A$21:$A$24,0),MATCH(O$1,'2018_commission_structure-Start'!$A$21:$I$21,0))</f>
        <v>78000</v>
      </c>
      <c r="P327" s="2">
        <f>IF(H327&gt;I327,MIN(H327-I327,J327-I327)*INDEX('2018_commission_structure-Start'!$A$21:$I$24,MATCH($E327,'2018_commission_structure-Start'!$A$21:$A$24,0), MATCH(P$1,'2018_commission_structure-Start'!$A$21:$I$21,0)),0)</f>
        <v>25500.000000000004</v>
      </c>
      <c r="Q327" s="2">
        <f>IF($H327&gt;J327,MIN($H327-J327,K327-J327)*INDEX('2018_commission_structure-Start'!$A$21:$I$24,MATCH($E327,'2018_commission_structure-Start'!$A$21:$A$24,0), MATCH(Q$1,'2018_commission_structure-Start'!$A$21:$I$21,0)),0)</f>
        <v>24769.919999999998</v>
      </c>
      <c r="R327" s="2">
        <f>IF($H327&gt;K327,MIN($H327-K327,L327-K327)*INDEX('2018_commission_structure-Start'!$A$21:$I$24,MATCH($E327,'2018_commission_structure-Start'!$A$21:$A$24,0), MATCH(R$1,'2018_commission_structure-Start'!$A$21:$I$21,0)),0)</f>
        <v>0</v>
      </c>
      <c r="S327" s="2">
        <f>IF(H327&gt;L327,(H327-L327)*INDEX('2018_commission_structure-Start'!$A$21:$I$24,MATCH($E327,'2018_commission_structure-Start'!$A$21:$A$24,0),MATCH(S$1,'2018_commission_structure-Start'!$A$21:$I$21,0)),0)</f>
        <v>0</v>
      </c>
      <c r="T327" s="6">
        <f t="shared" si="56"/>
        <v>128269.92</v>
      </c>
      <c r="U327" s="6">
        <f t="shared" si="57"/>
        <v>187936.91999999998</v>
      </c>
      <c r="V327" s="6">
        <f>MIN(H327,I327)*INDEX('2018_commission_structure-Start'!$A$15:$J$18,MATCH($E327,'2018_commission_structure-Start'!$A$15:$A$18,0),MATCH(V$1,'2018_commission_structure-Start'!$A$15:$J$15,0))</f>
        <v>90000</v>
      </c>
      <c r="W327" s="2">
        <f>IF($H327&gt;I327,MIN($H327-I327,J327-I327)*INDEX('2018_commission_structure-Start'!$A$15:$J$18,MATCH($E327,'2018_commission_structure-Start'!$A$15:$A$18,0),MATCH(W$1,'2018_commission_structure-Start'!$A$15:$J$15,0)),0)</f>
        <v>27000</v>
      </c>
      <c r="X327" s="2">
        <f>IF($H327&gt;J327,MIN($H327-J327,K327-J327)*INDEX('2018_commission_structure-Start'!$A$15:$J$18,MATCH($E327,'2018_commission_structure-Start'!$A$15:$A$18,0),MATCH(X$1,'2018_commission_structure-Start'!$A$15:$J$15,0)),0)</f>
        <v>29488</v>
      </c>
      <c r="Y327" s="2">
        <f>IF($H327&gt;K327,MIN($H327-K327,L327-K327)*INDEX('2018_commission_structure-Start'!$A$15:$J$18,MATCH($E327,'2018_commission_structure-Start'!$A$15:$A$18,0),MATCH(Y$1,'2018_commission_structure-Start'!$A$15:$J$15,0)),0)</f>
        <v>0</v>
      </c>
      <c r="Z327" s="2">
        <f>IF(H327&gt;L327,(H327-L327)*INDEX('2018_commission_structure-Start'!$A$21:$I$24,MATCH($E327,'2018_commission_structure-Start'!$A$21:$A$24,0),MATCH(Z$1,'2018_commission_structure-Start'!$A$21:$I$21,0)),0)</f>
        <v>0</v>
      </c>
      <c r="AA327" s="6">
        <f t="shared" si="58"/>
        <v>146488</v>
      </c>
      <c r="AB327" s="6">
        <f t="shared" si="59"/>
        <v>206155</v>
      </c>
    </row>
    <row r="328" spans="1:28" x14ac:dyDescent="0.3">
      <c r="A328" t="str">
        <f t="shared" si="50"/>
        <v>Elbertina Gounet</v>
      </c>
      <c r="B328">
        <v>3000763902</v>
      </c>
      <c r="C328" t="s">
        <v>648</v>
      </c>
      <c r="D328" t="s">
        <v>649</v>
      </c>
      <c r="E328" t="s">
        <v>10</v>
      </c>
      <c r="F328">
        <v>109550</v>
      </c>
      <c r="G328">
        <f>COUNTIF(deals_closed!D:D,B328)</f>
        <v>26</v>
      </c>
      <c r="H328" s="2">
        <f>SUMIF(deals_closed!D:D,B328,deals_closed!C:C)</f>
        <v>968439</v>
      </c>
      <c r="I328" s="2">
        <f>VLOOKUP(E328,'2018_commission_structure-Start'!$A$22:$I$24,9,FALSE)</f>
        <v>750000</v>
      </c>
      <c r="J328" s="2">
        <f t="shared" si="51"/>
        <v>937500</v>
      </c>
      <c r="K328" s="2">
        <f t="shared" si="52"/>
        <v>1125000</v>
      </c>
      <c r="L328" s="2">
        <f t="shared" si="53"/>
        <v>1500000</v>
      </c>
      <c r="M328" s="12">
        <f t="shared" si="54"/>
        <v>1.2912520000000001</v>
      </c>
      <c r="N328" t="str">
        <f t="shared" si="55"/>
        <v>125-150%</v>
      </c>
      <c r="O328" s="6">
        <f>MIN(H328,I328)*INDEX('2018_commission_structure-Start'!$A$21:$I$24,MATCH($E328,'2018_commission_structure-Start'!$A$21:$A$24,0),MATCH(O$1,'2018_commission_structure-Start'!$A$21:$I$21,0))</f>
        <v>112500</v>
      </c>
      <c r="P328" s="2">
        <f>IF(H328&gt;I328,MIN(H328-I328,J328-I328)*INDEX('2018_commission_structure-Start'!$A$21:$I$24,MATCH($E328,'2018_commission_structure-Start'!$A$21:$A$24,0), MATCH(P$1,'2018_commission_structure-Start'!$A$21:$I$21,0)),0)</f>
        <v>35625</v>
      </c>
      <c r="Q328" s="2">
        <f>IF($H328&gt;J328,MIN($H328-J328,K328-J328)*INDEX('2018_commission_structure-Start'!$A$21:$I$24,MATCH($E328,'2018_commission_structure-Start'!$A$21:$A$24,0), MATCH(Q$1,'2018_commission_structure-Start'!$A$21:$I$21,0)),0)</f>
        <v>7115.97</v>
      </c>
      <c r="R328" s="2">
        <f>IF($H328&gt;K328,MIN($H328-K328,L328-K328)*INDEX('2018_commission_structure-Start'!$A$21:$I$24,MATCH($E328,'2018_commission_structure-Start'!$A$21:$A$24,0), MATCH(R$1,'2018_commission_structure-Start'!$A$21:$I$21,0)),0)</f>
        <v>0</v>
      </c>
      <c r="S328" s="2">
        <f>IF(H328&gt;L328,(H328-L328)*INDEX('2018_commission_structure-Start'!$A$21:$I$24,MATCH($E328,'2018_commission_structure-Start'!$A$21:$A$24,0),MATCH(S$1,'2018_commission_structure-Start'!$A$21:$I$21,0)),0)</f>
        <v>0</v>
      </c>
      <c r="T328" s="6">
        <f t="shared" si="56"/>
        <v>155240.97</v>
      </c>
      <c r="U328" s="6">
        <f t="shared" si="57"/>
        <v>264790.96999999997</v>
      </c>
      <c r="V328" s="6">
        <f>MIN(H328,I328)*INDEX('2018_commission_structure-Start'!$A$15:$J$18,MATCH($E328,'2018_commission_structure-Start'!$A$15:$A$18,0),MATCH(V$1,'2018_commission_structure-Start'!$A$15:$J$15,0))</f>
        <v>112500</v>
      </c>
      <c r="W328" s="2">
        <f>IF($H328&gt;I328,MIN($H328-I328,J328-I328)*INDEX('2018_commission_structure-Start'!$A$15:$J$18,MATCH($E328,'2018_commission_structure-Start'!$A$15:$A$18,0),MATCH(W$1,'2018_commission_structure-Start'!$A$15:$J$15,0)),0)</f>
        <v>41250</v>
      </c>
      <c r="X328" s="2">
        <f>IF($H328&gt;J328,MIN($H328-J328,K328-J328)*INDEX('2018_commission_structure-Start'!$A$15:$J$18,MATCH($E328,'2018_commission_structure-Start'!$A$15:$A$18,0),MATCH(X$1,'2018_commission_structure-Start'!$A$15:$J$15,0)),0)</f>
        <v>7734.75</v>
      </c>
      <c r="Y328" s="2">
        <f>IF($H328&gt;K328,MIN($H328-K328,L328-K328)*INDEX('2018_commission_structure-Start'!$A$15:$J$18,MATCH($E328,'2018_commission_structure-Start'!$A$15:$A$18,0),MATCH(Y$1,'2018_commission_structure-Start'!$A$15:$J$15,0)),0)</f>
        <v>0</v>
      </c>
      <c r="Z328" s="2">
        <f>IF(H328&gt;L328,(H328-L328)*INDEX('2018_commission_structure-Start'!$A$21:$I$24,MATCH($E328,'2018_commission_structure-Start'!$A$21:$A$24,0),MATCH(Z$1,'2018_commission_structure-Start'!$A$21:$I$21,0)),0)</f>
        <v>0</v>
      </c>
      <c r="AA328" s="6">
        <f t="shared" si="58"/>
        <v>161484.75</v>
      </c>
      <c r="AB328" s="6">
        <f t="shared" si="59"/>
        <v>271034.75</v>
      </c>
    </row>
    <row r="329" spans="1:28" x14ac:dyDescent="0.3">
      <c r="A329" t="str">
        <f t="shared" si="50"/>
        <v>Fredek Vaskin</v>
      </c>
      <c r="B329">
        <v>5814713100</v>
      </c>
      <c r="C329" t="s">
        <v>650</v>
      </c>
      <c r="D329" t="s">
        <v>651</v>
      </c>
      <c r="E329" t="s">
        <v>29</v>
      </c>
      <c r="F329">
        <v>50467</v>
      </c>
      <c r="G329">
        <f>COUNTIF(deals_closed!D:D,B329)</f>
        <v>11</v>
      </c>
      <c r="H329" s="2">
        <f>SUMIF(deals_closed!D:D,B329,deals_closed!C:C)</f>
        <v>431484</v>
      </c>
      <c r="I329" s="2">
        <f>VLOOKUP(E329,'2018_commission_structure-Start'!$A$22:$I$24,9,FALSE)</f>
        <v>600000</v>
      </c>
      <c r="J329" s="2">
        <f t="shared" si="51"/>
        <v>750000</v>
      </c>
      <c r="K329" s="2">
        <f t="shared" si="52"/>
        <v>900000</v>
      </c>
      <c r="L329" s="2">
        <f t="shared" si="53"/>
        <v>1200000</v>
      </c>
      <c r="M329" s="12">
        <f t="shared" si="54"/>
        <v>0.71914</v>
      </c>
      <c r="N329" t="str">
        <f t="shared" si="55"/>
        <v>0-100%</v>
      </c>
      <c r="O329" s="6">
        <f>MIN(H329,I329)*INDEX('2018_commission_structure-Start'!$A$21:$I$24,MATCH($E329,'2018_commission_structure-Start'!$A$21:$A$24,0),MATCH(O$1,'2018_commission_structure-Start'!$A$21:$I$21,0))</f>
        <v>56092.920000000006</v>
      </c>
      <c r="P329" s="2">
        <f>IF(H329&gt;I329,MIN(H329-I329,J329-I329)*INDEX('2018_commission_structure-Start'!$A$21:$I$24,MATCH($E329,'2018_commission_structure-Start'!$A$21:$A$24,0), MATCH(P$1,'2018_commission_structure-Start'!$A$21:$I$21,0)),0)</f>
        <v>0</v>
      </c>
      <c r="Q329" s="2">
        <f>IF($H329&gt;J329,MIN($H329-J329,K329-J329)*INDEX('2018_commission_structure-Start'!$A$21:$I$24,MATCH($E329,'2018_commission_structure-Start'!$A$21:$A$24,0), MATCH(Q$1,'2018_commission_structure-Start'!$A$21:$I$21,0)),0)</f>
        <v>0</v>
      </c>
      <c r="R329" s="2">
        <f>IF($H329&gt;K329,MIN($H329-K329,L329-K329)*INDEX('2018_commission_structure-Start'!$A$21:$I$24,MATCH($E329,'2018_commission_structure-Start'!$A$21:$A$24,0), MATCH(R$1,'2018_commission_structure-Start'!$A$21:$I$21,0)),0)</f>
        <v>0</v>
      </c>
      <c r="S329" s="2">
        <f>IF(H329&gt;L329,(H329-L329)*INDEX('2018_commission_structure-Start'!$A$21:$I$24,MATCH($E329,'2018_commission_structure-Start'!$A$21:$A$24,0),MATCH(S$1,'2018_commission_structure-Start'!$A$21:$I$21,0)),0)</f>
        <v>0</v>
      </c>
      <c r="T329" s="6">
        <f t="shared" si="56"/>
        <v>56092.920000000006</v>
      </c>
      <c r="U329" s="6">
        <f t="shared" si="57"/>
        <v>106559.92000000001</v>
      </c>
      <c r="V329" s="6">
        <f>MIN(H329,I329)*INDEX('2018_commission_structure-Start'!$A$15:$J$18,MATCH($E329,'2018_commission_structure-Start'!$A$15:$A$18,0),MATCH(V$1,'2018_commission_structure-Start'!$A$15:$J$15,0))</f>
        <v>64722.6</v>
      </c>
      <c r="W329" s="2">
        <f>IF($H329&gt;I329,MIN($H329-I329,J329-I329)*INDEX('2018_commission_structure-Start'!$A$15:$J$18,MATCH($E329,'2018_commission_structure-Start'!$A$15:$A$18,0),MATCH(W$1,'2018_commission_structure-Start'!$A$15:$J$15,0)),0)</f>
        <v>0</v>
      </c>
      <c r="X329" s="2">
        <f>IF($H329&gt;J329,MIN($H329-J329,K329-J329)*INDEX('2018_commission_structure-Start'!$A$15:$J$18,MATCH($E329,'2018_commission_structure-Start'!$A$15:$A$18,0),MATCH(X$1,'2018_commission_structure-Start'!$A$15:$J$15,0)),0)</f>
        <v>0</v>
      </c>
      <c r="Y329" s="2">
        <f>IF($H329&gt;K329,MIN($H329-K329,L329-K329)*INDEX('2018_commission_structure-Start'!$A$15:$J$18,MATCH($E329,'2018_commission_structure-Start'!$A$15:$A$18,0),MATCH(Y$1,'2018_commission_structure-Start'!$A$15:$J$15,0)),0)</f>
        <v>0</v>
      </c>
      <c r="Z329" s="2">
        <f>IF(H329&gt;L329,(H329-L329)*INDEX('2018_commission_structure-Start'!$A$21:$I$24,MATCH($E329,'2018_commission_structure-Start'!$A$21:$A$24,0),MATCH(Z$1,'2018_commission_structure-Start'!$A$21:$I$21,0)),0)</f>
        <v>0</v>
      </c>
      <c r="AA329" s="6">
        <f t="shared" si="58"/>
        <v>64722.6</v>
      </c>
      <c r="AB329" s="6">
        <f t="shared" si="59"/>
        <v>115189.6</v>
      </c>
    </row>
    <row r="330" spans="1:28" x14ac:dyDescent="0.3">
      <c r="A330" t="str">
        <f t="shared" si="50"/>
        <v>Cristiano Gyurko</v>
      </c>
      <c r="B330">
        <v>2973481236</v>
      </c>
      <c r="C330" t="s">
        <v>652</v>
      </c>
      <c r="D330" t="s">
        <v>653</v>
      </c>
      <c r="E330" t="s">
        <v>7</v>
      </c>
      <c r="F330">
        <v>62190</v>
      </c>
      <c r="G330">
        <f>COUNTIF(deals_closed!D:D,B330)</f>
        <v>20</v>
      </c>
      <c r="H330" s="2">
        <f>SUMIF(deals_closed!D:D,B330,deals_closed!C:C)</f>
        <v>763688</v>
      </c>
      <c r="I330" s="2">
        <f>VLOOKUP(E330,'2018_commission_structure-Start'!$A$22:$I$24,9,FALSE)</f>
        <v>500000</v>
      </c>
      <c r="J330" s="2">
        <f t="shared" si="51"/>
        <v>625000</v>
      </c>
      <c r="K330" s="2">
        <f t="shared" si="52"/>
        <v>750000</v>
      </c>
      <c r="L330" s="2">
        <f t="shared" si="53"/>
        <v>1000000</v>
      </c>
      <c r="M330" s="12">
        <f t="shared" si="54"/>
        <v>1.5273760000000001</v>
      </c>
      <c r="N330" t="str">
        <f t="shared" si="55"/>
        <v>150-200%</v>
      </c>
      <c r="O330" s="6">
        <f>MIN(H330,I330)*INDEX('2018_commission_structure-Start'!$A$21:$I$24,MATCH($E330,'2018_commission_structure-Start'!$A$21:$A$24,0),MATCH(O$1,'2018_commission_structure-Start'!$A$21:$I$21,0))</f>
        <v>50000</v>
      </c>
      <c r="P330" s="2">
        <f>IF(H330&gt;I330,MIN(H330-I330,J330-I330)*INDEX('2018_commission_structure-Start'!$A$21:$I$24,MATCH($E330,'2018_commission_structure-Start'!$A$21:$A$24,0), MATCH(P$1,'2018_commission_structure-Start'!$A$21:$I$21,0)),0)</f>
        <v>18750</v>
      </c>
      <c r="Q330" s="2">
        <f>IF($H330&gt;J330,MIN($H330-J330,K330-J330)*INDEX('2018_commission_structure-Start'!$A$21:$I$24,MATCH($E330,'2018_commission_structure-Start'!$A$21:$A$24,0), MATCH(Q$1,'2018_commission_structure-Start'!$A$21:$I$21,0)),0)</f>
        <v>22500</v>
      </c>
      <c r="R330" s="2">
        <f>IF($H330&gt;K330,MIN($H330-K330,L330-K330)*INDEX('2018_commission_structure-Start'!$A$21:$I$24,MATCH($E330,'2018_commission_structure-Start'!$A$21:$A$24,0), MATCH(R$1,'2018_commission_structure-Start'!$A$21:$I$21,0)),0)</f>
        <v>3011.36</v>
      </c>
      <c r="S330" s="2">
        <f>IF(H330&gt;L330,(H330-L330)*INDEX('2018_commission_structure-Start'!$A$21:$I$24,MATCH($E330,'2018_commission_structure-Start'!$A$21:$A$24,0),MATCH(S$1,'2018_commission_structure-Start'!$A$21:$I$21,0)),0)</f>
        <v>0</v>
      </c>
      <c r="T330" s="6">
        <f t="shared" si="56"/>
        <v>94261.36</v>
      </c>
      <c r="U330" s="6">
        <f t="shared" si="57"/>
        <v>156451.35999999999</v>
      </c>
      <c r="V330" s="6">
        <f>MIN(H330,I330)*INDEX('2018_commission_structure-Start'!$A$15:$J$18,MATCH($E330,'2018_commission_structure-Start'!$A$15:$A$18,0),MATCH(V$1,'2018_commission_structure-Start'!$A$15:$J$15,0))</f>
        <v>60000</v>
      </c>
      <c r="W330" s="2">
        <f>IF($H330&gt;I330,MIN($H330-I330,J330-I330)*INDEX('2018_commission_structure-Start'!$A$15:$J$18,MATCH($E330,'2018_commission_structure-Start'!$A$15:$A$18,0),MATCH(W$1,'2018_commission_structure-Start'!$A$15:$J$15,0)),0)</f>
        <v>21250</v>
      </c>
      <c r="X330" s="2">
        <f>IF($H330&gt;J330,MIN($H330-J330,K330-J330)*INDEX('2018_commission_structure-Start'!$A$15:$J$18,MATCH($E330,'2018_commission_structure-Start'!$A$15:$A$18,0),MATCH(X$1,'2018_commission_structure-Start'!$A$15:$J$15,0)),0)</f>
        <v>25000</v>
      </c>
      <c r="Y330" s="2">
        <f>IF($H330&gt;K330,MIN($H330-K330,L330-K330)*INDEX('2018_commission_structure-Start'!$A$15:$J$18,MATCH($E330,'2018_commission_structure-Start'!$A$15:$A$18,0),MATCH(Y$1,'2018_commission_structure-Start'!$A$15:$J$15,0)),0)</f>
        <v>3011.36</v>
      </c>
      <c r="Z330" s="2">
        <f>IF(H330&gt;L330,(H330-L330)*INDEX('2018_commission_structure-Start'!$A$21:$I$24,MATCH($E330,'2018_commission_structure-Start'!$A$21:$A$24,0),MATCH(Z$1,'2018_commission_structure-Start'!$A$21:$I$21,0)),0)</f>
        <v>0</v>
      </c>
      <c r="AA330" s="6">
        <f t="shared" si="58"/>
        <v>109261.36</v>
      </c>
      <c r="AB330" s="6">
        <f t="shared" si="59"/>
        <v>171451.36</v>
      </c>
    </row>
    <row r="331" spans="1:28" x14ac:dyDescent="0.3">
      <c r="A331" t="str">
        <f t="shared" si="50"/>
        <v>Delphine Denisard</v>
      </c>
      <c r="B331">
        <v>5285704227</v>
      </c>
      <c r="C331" t="s">
        <v>654</v>
      </c>
      <c r="D331" t="s">
        <v>655</v>
      </c>
      <c r="E331" t="s">
        <v>10</v>
      </c>
      <c r="F331">
        <v>101533</v>
      </c>
      <c r="G331">
        <f>COUNTIF(deals_closed!D:D,B331)</f>
        <v>14</v>
      </c>
      <c r="H331" s="2">
        <f>SUMIF(deals_closed!D:D,B331,deals_closed!C:C)</f>
        <v>497009</v>
      </c>
      <c r="I331" s="2">
        <f>VLOOKUP(E331,'2018_commission_structure-Start'!$A$22:$I$24,9,FALSE)</f>
        <v>750000</v>
      </c>
      <c r="J331" s="2">
        <f t="shared" si="51"/>
        <v>937500</v>
      </c>
      <c r="K331" s="2">
        <f t="shared" si="52"/>
        <v>1125000</v>
      </c>
      <c r="L331" s="2">
        <f t="shared" si="53"/>
        <v>1500000</v>
      </c>
      <c r="M331" s="12">
        <f t="shared" si="54"/>
        <v>0.66267866666666664</v>
      </c>
      <c r="N331" t="str">
        <f t="shared" si="55"/>
        <v>0-100%</v>
      </c>
      <c r="O331" s="6">
        <f>MIN(H331,I331)*INDEX('2018_commission_structure-Start'!$A$21:$I$24,MATCH($E331,'2018_commission_structure-Start'!$A$21:$A$24,0),MATCH(O$1,'2018_commission_structure-Start'!$A$21:$I$21,0))</f>
        <v>74551.349999999991</v>
      </c>
      <c r="P331" s="2">
        <f>IF(H331&gt;I331,MIN(H331-I331,J331-I331)*INDEX('2018_commission_structure-Start'!$A$21:$I$24,MATCH($E331,'2018_commission_structure-Start'!$A$21:$A$24,0), MATCH(P$1,'2018_commission_structure-Start'!$A$21:$I$21,0)),0)</f>
        <v>0</v>
      </c>
      <c r="Q331" s="2">
        <f>IF($H331&gt;J331,MIN($H331-J331,K331-J331)*INDEX('2018_commission_structure-Start'!$A$21:$I$24,MATCH($E331,'2018_commission_structure-Start'!$A$21:$A$24,0), MATCH(Q$1,'2018_commission_structure-Start'!$A$21:$I$21,0)),0)</f>
        <v>0</v>
      </c>
      <c r="R331" s="2">
        <f>IF($H331&gt;K331,MIN($H331-K331,L331-K331)*INDEX('2018_commission_structure-Start'!$A$21:$I$24,MATCH($E331,'2018_commission_structure-Start'!$A$21:$A$24,0), MATCH(R$1,'2018_commission_structure-Start'!$A$21:$I$21,0)),0)</f>
        <v>0</v>
      </c>
      <c r="S331" s="2">
        <f>IF(H331&gt;L331,(H331-L331)*INDEX('2018_commission_structure-Start'!$A$21:$I$24,MATCH($E331,'2018_commission_structure-Start'!$A$21:$A$24,0),MATCH(S$1,'2018_commission_structure-Start'!$A$21:$I$21,0)),0)</f>
        <v>0</v>
      </c>
      <c r="T331" s="6">
        <f t="shared" si="56"/>
        <v>74551.349999999991</v>
      </c>
      <c r="U331" s="6">
        <f t="shared" si="57"/>
        <v>176084.34999999998</v>
      </c>
      <c r="V331" s="6">
        <f>MIN(H331,I331)*INDEX('2018_commission_structure-Start'!$A$15:$J$18,MATCH($E331,'2018_commission_structure-Start'!$A$15:$A$18,0),MATCH(V$1,'2018_commission_structure-Start'!$A$15:$J$15,0))</f>
        <v>74551.349999999991</v>
      </c>
      <c r="W331" s="2">
        <f>IF($H331&gt;I331,MIN($H331-I331,J331-I331)*INDEX('2018_commission_structure-Start'!$A$15:$J$18,MATCH($E331,'2018_commission_structure-Start'!$A$15:$A$18,0),MATCH(W$1,'2018_commission_structure-Start'!$A$15:$J$15,0)),0)</f>
        <v>0</v>
      </c>
      <c r="X331" s="2">
        <f>IF($H331&gt;J331,MIN($H331-J331,K331-J331)*INDEX('2018_commission_structure-Start'!$A$15:$J$18,MATCH($E331,'2018_commission_structure-Start'!$A$15:$A$18,0),MATCH(X$1,'2018_commission_structure-Start'!$A$15:$J$15,0)),0)</f>
        <v>0</v>
      </c>
      <c r="Y331" s="2">
        <f>IF($H331&gt;K331,MIN($H331-K331,L331-K331)*INDEX('2018_commission_structure-Start'!$A$15:$J$18,MATCH($E331,'2018_commission_structure-Start'!$A$15:$A$18,0),MATCH(Y$1,'2018_commission_structure-Start'!$A$15:$J$15,0)),0)</f>
        <v>0</v>
      </c>
      <c r="Z331" s="2">
        <f>IF(H331&gt;L331,(H331-L331)*INDEX('2018_commission_structure-Start'!$A$21:$I$24,MATCH($E331,'2018_commission_structure-Start'!$A$21:$A$24,0),MATCH(Z$1,'2018_commission_structure-Start'!$A$21:$I$21,0)),0)</f>
        <v>0</v>
      </c>
      <c r="AA331" s="6">
        <f t="shared" si="58"/>
        <v>74551.349999999991</v>
      </c>
      <c r="AB331" s="6">
        <f t="shared" si="59"/>
        <v>176084.34999999998</v>
      </c>
    </row>
    <row r="332" spans="1:28" x14ac:dyDescent="0.3">
      <c r="A332" t="str">
        <f t="shared" si="50"/>
        <v>Celka Attoc</v>
      </c>
      <c r="B332">
        <v>2185059785</v>
      </c>
      <c r="C332" t="s">
        <v>656</v>
      </c>
      <c r="D332" t="s">
        <v>657</v>
      </c>
      <c r="E332" t="s">
        <v>10</v>
      </c>
      <c r="F332">
        <v>108166</v>
      </c>
      <c r="G332">
        <f>COUNTIF(deals_closed!D:D,B332)</f>
        <v>20</v>
      </c>
      <c r="H332" s="2">
        <f>SUMIF(deals_closed!D:D,B332,deals_closed!C:C)</f>
        <v>700449</v>
      </c>
      <c r="I332" s="2">
        <f>VLOOKUP(E332,'2018_commission_structure-Start'!$A$22:$I$24,9,FALSE)</f>
        <v>750000</v>
      </c>
      <c r="J332" s="2">
        <f t="shared" si="51"/>
        <v>937500</v>
      </c>
      <c r="K332" s="2">
        <f t="shared" si="52"/>
        <v>1125000</v>
      </c>
      <c r="L332" s="2">
        <f t="shared" si="53"/>
        <v>1500000</v>
      </c>
      <c r="M332" s="12">
        <f t="shared" si="54"/>
        <v>0.93393199999999998</v>
      </c>
      <c r="N332" t="str">
        <f t="shared" si="55"/>
        <v>0-100%</v>
      </c>
      <c r="O332" s="6">
        <f>MIN(H332,I332)*INDEX('2018_commission_structure-Start'!$A$21:$I$24,MATCH($E332,'2018_commission_structure-Start'!$A$21:$A$24,0),MATCH(O$1,'2018_commission_structure-Start'!$A$21:$I$21,0))</f>
        <v>105067.34999999999</v>
      </c>
      <c r="P332" s="2">
        <f>IF(H332&gt;I332,MIN(H332-I332,J332-I332)*INDEX('2018_commission_structure-Start'!$A$21:$I$24,MATCH($E332,'2018_commission_structure-Start'!$A$21:$A$24,0), MATCH(P$1,'2018_commission_structure-Start'!$A$21:$I$21,0)),0)</f>
        <v>0</v>
      </c>
      <c r="Q332" s="2">
        <f>IF($H332&gt;J332,MIN($H332-J332,K332-J332)*INDEX('2018_commission_structure-Start'!$A$21:$I$24,MATCH($E332,'2018_commission_structure-Start'!$A$21:$A$24,0), MATCH(Q$1,'2018_commission_structure-Start'!$A$21:$I$21,0)),0)</f>
        <v>0</v>
      </c>
      <c r="R332" s="2">
        <f>IF($H332&gt;K332,MIN($H332-K332,L332-K332)*INDEX('2018_commission_structure-Start'!$A$21:$I$24,MATCH($E332,'2018_commission_structure-Start'!$A$21:$A$24,0), MATCH(R$1,'2018_commission_structure-Start'!$A$21:$I$21,0)),0)</f>
        <v>0</v>
      </c>
      <c r="S332" s="2">
        <f>IF(H332&gt;L332,(H332-L332)*INDEX('2018_commission_structure-Start'!$A$21:$I$24,MATCH($E332,'2018_commission_structure-Start'!$A$21:$A$24,0),MATCH(S$1,'2018_commission_structure-Start'!$A$21:$I$21,0)),0)</f>
        <v>0</v>
      </c>
      <c r="T332" s="6">
        <f t="shared" si="56"/>
        <v>105067.34999999999</v>
      </c>
      <c r="U332" s="6">
        <f t="shared" si="57"/>
        <v>213233.34999999998</v>
      </c>
      <c r="V332" s="6">
        <f>MIN(H332,I332)*INDEX('2018_commission_structure-Start'!$A$15:$J$18,MATCH($E332,'2018_commission_structure-Start'!$A$15:$A$18,0),MATCH(V$1,'2018_commission_structure-Start'!$A$15:$J$15,0))</f>
        <v>105067.34999999999</v>
      </c>
      <c r="W332" s="2">
        <f>IF($H332&gt;I332,MIN($H332-I332,J332-I332)*INDEX('2018_commission_structure-Start'!$A$15:$J$18,MATCH($E332,'2018_commission_structure-Start'!$A$15:$A$18,0),MATCH(W$1,'2018_commission_structure-Start'!$A$15:$J$15,0)),0)</f>
        <v>0</v>
      </c>
      <c r="X332" s="2">
        <f>IF($H332&gt;J332,MIN($H332-J332,K332-J332)*INDEX('2018_commission_structure-Start'!$A$15:$J$18,MATCH($E332,'2018_commission_structure-Start'!$A$15:$A$18,0),MATCH(X$1,'2018_commission_structure-Start'!$A$15:$J$15,0)),0)</f>
        <v>0</v>
      </c>
      <c r="Y332" s="2">
        <f>IF($H332&gt;K332,MIN($H332-K332,L332-K332)*INDEX('2018_commission_structure-Start'!$A$15:$J$18,MATCH($E332,'2018_commission_structure-Start'!$A$15:$A$18,0),MATCH(Y$1,'2018_commission_structure-Start'!$A$15:$J$15,0)),0)</f>
        <v>0</v>
      </c>
      <c r="Z332" s="2">
        <f>IF(H332&gt;L332,(H332-L332)*INDEX('2018_commission_structure-Start'!$A$21:$I$24,MATCH($E332,'2018_commission_structure-Start'!$A$21:$A$24,0),MATCH(Z$1,'2018_commission_structure-Start'!$A$21:$I$21,0)),0)</f>
        <v>0</v>
      </c>
      <c r="AA332" s="6">
        <f t="shared" si="58"/>
        <v>105067.34999999999</v>
      </c>
      <c r="AB332" s="6">
        <f t="shared" si="59"/>
        <v>213233.34999999998</v>
      </c>
    </row>
    <row r="333" spans="1:28" x14ac:dyDescent="0.3">
      <c r="A333" t="str">
        <f t="shared" si="50"/>
        <v>Carmelle Utridge</v>
      </c>
      <c r="B333">
        <v>3904109642</v>
      </c>
      <c r="C333" t="s">
        <v>658</v>
      </c>
      <c r="D333" t="s">
        <v>659</v>
      </c>
      <c r="E333" t="s">
        <v>7</v>
      </c>
      <c r="F333">
        <v>49695</v>
      </c>
      <c r="G333">
        <f>COUNTIF(deals_closed!D:D,B333)</f>
        <v>16</v>
      </c>
      <c r="H333" s="2">
        <f>SUMIF(deals_closed!D:D,B333,deals_closed!C:C)</f>
        <v>580253</v>
      </c>
      <c r="I333" s="2">
        <f>VLOOKUP(E333,'2018_commission_structure-Start'!$A$22:$I$24,9,FALSE)</f>
        <v>500000</v>
      </c>
      <c r="J333" s="2">
        <f t="shared" si="51"/>
        <v>625000</v>
      </c>
      <c r="K333" s="2">
        <f t="shared" si="52"/>
        <v>750000</v>
      </c>
      <c r="L333" s="2">
        <f t="shared" si="53"/>
        <v>1000000</v>
      </c>
      <c r="M333" s="12">
        <f t="shared" si="54"/>
        <v>1.160506</v>
      </c>
      <c r="N333" t="str">
        <f t="shared" si="55"/>
        <v>100-125%</v>
      </c>
      <c r="O333" s="6">
        <f>MIN(H333,I333)*INDEX('2018_commission_structure-Start'!$A$21:$I$24,MATCH($E333,'2018_commission_structure-Start'!$A$21:$A$24,0),MATCH(O$1,'2018_commission_structure-Start'!$A$21:$I$21,0))</f>
        <v>50000</v>
      </c>
      <c r="P333" s="2">
        <f>IF(H333&gt;I333,MIN(H333-I333,J333-I333)*INDEX('2018_commission_structure-Start'!$A$21:$I$24,MATCH($E333,'2018_commission_structure-Start'!$A$21:$A$24,0), MATCH(P$1,'2018_commission_structure-Start'!$A$21:$I$21,0)),0)</f>
        <v>12037.949999999999</v>
      </c>
      <c r="Q333" s="2">
        <f>IF($H333&gt;J333,MIN($H333-J333,K333-J333)*INDEX('2018_commission_structure-Start'!$A$21:$I$24,MATCH($E333,'2018_commission_structure-Start'!$A$21:$A$24,0), MATCH(Q$1,'2018_commission_structure-Start'!$A$21:$I$21,0)),0)</f>
        <v>0</v>
      </c>
      <c r="R333" s="2">
        <f>IF($H333&gt;K333,MIN($H333-K333,L333-K333)*INDEX('2018_commission_structure-Start'!$A$21:$I$24,MATCH($E333,'2018_commission_structure-Start'!$A$21:$A$24,0), MATCH(R$1,'2018_commission_structure-Start'!$A$21:$I$21,0)),0)</f>
        <v>0</v>
      </c>
      <c r="S333" s="2">
        <f>IF(H333&gt;L333,(H333-L333)*INDEX('2018_commission_structure-Start'!$A$21:$I$24,MATCH($E333,'2018_commission_structure-Start'!$A$21:$A$24,0),MATCH(S$1,'2018_commission_structure-Start'!$A$21:$I$21,0)),0)</f>
        <v>0</v>
      </c>
      <c r="T333" s="6">
        <f t="shared" si="56"/>
        <v>62037.95</v>
      </c>
      <c r="U333" s="6">
        <f t="shared" si="57"/>
        <v>111732.95</v>
      </c>
      <c r="V333" s="6">
        <f>MIN(H333,I333)*INDEX('2018_commission_structure-Start'!$A$15:$J$18,MATCH($E333,'2018_commission_structure-Start'!$A$15:$A$18,0),MATCH(V$1,'2018_commission_structure-Start'!$A$15:$J$15,0))</f>
        <v>60000</v>
      </c>
      <c r="W333" s="2">
        <f>IF($H333&gt;I333,MIN($H333-I333,J333-I333)*INDEX('2018_commission_structure-Start'!$A$15:$J$18,MATCH($E333,'2018_commission_structure-Start'!$A$15:$A$18,0),MATCH(W$1,'2018_commission_structure-Start'!$A$15:$J$15,0)),0)</f>
        <v>13643.01</v>
      </c>
      <c r="X333" s="2">
        <f>IF($H333&gt;J333,MIN($H333-J333,K333-J333)*INDEX('2018_commission_structure-Start'!$A$15:$J$18,MATCH($E333,'2018_commission_structure-Start'!$A$15:$A$18,0),MATCH(X$1,'2018_commission_structure-Start'!$A$15:$J$15,0)),0)</f>
        <v>0</v>
      </c>
      <c r="Y333" s="2">
        <f>IF($H333&gt;K333,MIN($H333-K333,L333-K333)*INDEX('2018_commission_structure-Start'!$A$15:$J$18,MATCH($E333,'2018_commission_structure-Start'!$A$15:$A$18,0),MATCH(Y$1,'2018_commission_structure-Start'!$A$15:$J$15,0)),0)</f>
        <v>0</v>
      </c>
      <c r="Z333" s="2">
        <f>IF(H333&gt;L333,(H333-L333)*INDEX('2018_commission_structure-Start'!$A$21:$I$24,MATCH($E333,'2018_commission_structure-Start'!$A$21:$A$24,0),MATCH(Z$1,'2018_commission_structure-Start'!$A$21:$I$21,0)),0)</f>
        <v>0</v>
      </c>
      <c r="AA333" s="6">
        <f t="shared" si="58"/>
        <v>73643.009999999995</v>
      </c>
      <c r="AB333" s="6">
        <f t="shared" si="59"/>
        <v>123338.01</v>
      </c>
    </row>
    <row r="334" spans="1:28" x14ac:dyDescent="0.3">
      <c r="A334" t="str">
        <f t="shared" si="50"/>
        <v>Ferrel Gainforth</v>
      </c>
      <c r="B334">
        <v>8239612253</v>
      </c>
      <c r="C334" t="s">
        <v>660</v>
      </c>
      <c r="D334" t="s">
        <v>661</v>
      </c>
      <c r="E334" t="s">
        <v>10</v>
      </c>
      <c r="F334">
        <v>81730</v>
      </c>
      <c r="G334">
        <f>COUNTIF(deals_closed!D:D,B334)</f>
        <v>14</v>
      </c>
      <c r="H334" s="2">
        <f>SUMIF(deals_closed!D:D,B334,deals_closed!C:C)</f>
        <v>539738</v>
      </c>
      <c r="I334" s="2">
        <f>VLOOKUP(E334,'2018_commission_structure-Start'!$A$22:$I$24,9,FALSE)</f>
        <v>750000</v>
      </c>
      <c r="J334" s="2">
        <f t="shared" si="51"/>
        <v>937500</v>
      </c>
      <c r="K334" s="2">
        <f t="shared" si="52"/>
        <v>1125000</v>
      </c>
      <c r="L334" s="2">
        <f t="shared" si="53"/>
        <v>1500000</v>
      </c>
      <c r="M334" s="12">
        <f t="shared" si="54"/>
        <v>0.71965066666666666</v>
      </c>
      <c r="N334" t="str">
        <f t="shared" si="55"/>
        <v>0-100%</v>
      </c>
      <c r="O334" s="6">
        <f>MIN(H334,I334)*INDEX('2018_commission_structure-Start'!$A$21:$I$24,MATCH($E334,'2018_commission_structure-Start'!$A$21:$A$24,0),MATCH(O$1,'2018_commission_structure-Start'!$A$21:$I$21,0))</f>
        <v>80960.7</v>
      </c>
      <c r="P334" s="2">
        <f>IF(H334&gt;I334,MIN(H334-I334,J334-I334)*INDEX('2018_commission_structure-Start'!$A$21:$I$24,MATCH($E334,'2018_commission_structure-Start'!$A$21:$A$24,0), MATCH(P$1,'2018_commission_structure-Start'!$A$21:$I$21,0)),0)</f>
        <v>0</v>
      </c>
      <c r="Q334" s="2">
        <f>IF($H334&gt;J334,MIN($H334-J334,K334-J334)*INDEX('2018_commission_structure-Start'!$A$21:$I$24,MATCH($E334,'2018_commission_structure-Start'!$A$21:$A$24,0), MATCH(Q$1,'2018_commission_structure-Start'!$A$21:$I$21,0)),0)</f>
        <v>0</v>
      </c>
      <c r="R334" s="2">
        <f>IF($H334&gt;K334,MIN($H334-K334,L334-K334)*INDEX('2018_commission_structure-Start'!$A$21:$I$24,MATCH($E334,'2018_commission_structure-Start'!$A$21:$A$24,0), MATCH(R$1,'2018_commission_structure-Start'!$A$21:$I$21,0)),0)</f>
        <v>0</v>
      </c>
      <c r="S334" s="2">
        <f>IF(H334&gt;L334,(H334-L334)*INDEX('2018_commission_structure-Start'!$A$21:$I$24,MATCH($E334,'2018_commission_structure-Start'!$A$21:$A$24,0),MATCH(S$1,'2018_commission_structure-Start'!$A$21:$I$21,0)),0)</f>
        <v>0</v>
      </c>
      <c r="T334" s="6">
        <f t="shared" si="56"/>
        <v>80960.7</v>
      </c>
      <c r="U334" s="6">
        <f t="shared" si="57"/>
        <v>162690.70000000001</v>
      </c>
      <c r="V334" s="6">
        <f>MIN(H334,I334)*INDEX('2018_commission_structure-Start'!$A$15:$J$18,MATCH($E334,'2018_commission_structure-Start'!$A$15:$A$18,0),MATCH(V$1,'2018_commission_structure-Start'!$A$15:$J$15,0))</f>
        <v>80960.7</v>
      </c>
      <c r="W334" s="2">
        <f>IF($H334&gt;I334,MIN($H334-I334,J334-I334)*INDEX('2018_commission_structure-Start'!$A$15:$J$18,MATCH($E334,'2018_commission_structure-Start'!$A$15:$A$18,0),MATCH(W$1,'2018_commission_structure-Start'!$A$15:$J$15,0)),0)</f>
        <v>0</v>
      </c>
      <c r="X334" s="2">
        <f>IF($H334&gt;J334,MIN($H334-J334,K334-J334)*INDEX('2018_commission_structure-Start'!$A$15:$J$18,MATCH($E334,'2018_commission_structure-Start'!$A$15:$A$18,0),MATCH(X$1,'2018_commission_structure-Start'!$A$15:$J$15,0)),0)</f>
        <v>0</v>
      </c>
      <c r="Y334" s="2">
        <f>IF($H334&gt;K334,MIN($H334-K334,L334-K334)*INDEX('2018_commission_structure-Start'!$A$15:$J$18,MATCH($E334,'2018_commission_structure-Start'!$A$15:$A$18,0),MATCH(Y$1,'2018_commission_structure-Start'!$A$15:$J$15,0)),0)</f>
        <v>0</v>
      </c>
      <c r="Z334" s="2">
        <f>IF(H334&gt;L334,(H334-L334)*INDEX('2018_commission_structure-Start'!$A$21:$I$24,MATCH($E334,'2018_commission_structure-Start'!$A$21:$A$24,0),MATCH(Z$1,'2018_commission_structure-Start'!$A$21:$I$21,0)),0)</f>
        <v>0</v>
      </c>
      <c r="AA334" s="6">
        <f t="shared" si="58"/>
        <v>80960.7</v>
      </c>
      <c r="AB334" s="6">
        <f t="shared" si="59"/>
        <v>162690.70000000001</v>
      </c>
    </row>
    <row r="335" spans="1:28" x14ac:dyDescent="0.3">
      <c r="A335" t="str">
        <f t="shared" si="50"/>
        <v>Tamqrah Flowerden</v>
      </c>
      <c r="B335">
        <v>5422052862</v>
      </c>
      <c r="C335" t="s">
        <v>662</v>
      </c>
      <c r="D335" t="s">
        <v>663</v>
      </c>
      <c r="E335" t="s">
        <v>29</v>
      </c>
      <c r="F335">
        <v>63500</v>
      </c>
      <c r="G335">
        <f>COUNTIF(deals_closed!D:D,B335)</f>
        <v>19</v>
      </c>
      <c r="H335" s="2">
        <f>SUMIF(deals_closed!D:D,B335,deals_closed!C:C)</f>
        <v>613625</v>
      </c>
      <c r="I335" s="2">
        <f>VLOOKUP(E335,'2018_commission_structure-Start'!$A$22:$I$24,9,FALSE)</f>
        <v>600000</v>
      </c>
      <c r="J335" s="2">
        <f t="shared" si="51"/>
        <v>750000</v>
      </c>
      <c r="K335" s="2">
        <f t="shared" si="52"/>
        <v>900000</v>
      </c>
      <c r="L335" s="2">
        <f t="shared" si="53"/>
        <v>1200000</v>
      </c>
      <c r="M335" s="12">
        <f t="shared" si="54"/>
        <v>1.0227083333333333</v>
      </c>
      <c r="N335" t="str">
        <f t="shared" si="55"/>
        <v>100-125%</v>
      </c>
      <c r="O335" s="6">
        <f>MIN(H335,I335)*INDEX('2018_commission_structure-Start'!$A$21:$I$24,MATCH($E335,'2018_commission_structure-Start'!$A$21:$A$24,0),MATCH(O$1,'2018_commission_structure-Start'!$A$21:$I$21,0))</f>
        <v>78000</v>
      </c>
      <c r="P335" s="2">
        <f>IF(H335&gt;I335,MIN(H335-I335,J335-I335)*INDEX('2018_commission_structure-Start'!$A$21:$I$24,MATCH($E335,'2018_commission_structure-Start'!$A$21:$A$24,0), MATCH(P$1,'2018_commission_structure-Start'!$A$21:$I$21,0)),0)</f>
        <v>2316.25</v>
      </c>
      <c r="Q335" s="2">
        <f>IF($H335&gt;J335,MIN($H335-J335,K335-J335)*INDEX('2018_commission_structure-Start'!$A$21:$I$24,MATCH($E335,'2018_commission_structure-Start'!$A$21:$A$24,0), MATCH(Q$1,'2018_commission_structure-Start'!$A$21:$I$21,0)),0)</f>
        <v>0</v>
      </c>
      <c r="R335" s="2">
        <f>IF($H335&gt;K335,MIN($H335-K335,L335-K335)*INDEX('2018_commission_structure-Start'!$A$21:$I$24,MATCH($E335,'2018_commission_structure-Start'!$A$21:$A$24,0), MATCH(R$1,'2018_commission_structure-Start'!$A$21:$I$21,0)),0)</f>
        <v>0</v>
      </c>
      <c r="S335" s="2">
        <f>IF(H335&gt;L335,(H335-L335)*INDEX('2018_commission_structure-Start'!$A$21:$I$24,MATCH($E335,'2018_commission_structure-Start'!$A$21:$A$24,0),MATCH(S$1,'2018_commission_structure-Start'!$A$21:$I$21,0)),0)</f>
        <v>0</v>
      </c>
      <c r="T335" s="6">
        <f t="shared" si="56"/>
        <v>80316.25</v>
      </c>
      <c r="U335" s="6">
        <f t="shared" si="57"/>
        <v>143816.25</v>
      </c>
      <c r="V335" s="6">
        <f>MIN(H335,I335)*INDEX('2018_commission_structure-Start'!$A$15:$J$18,MATCH($E335,'2018_commission_structure-Start'!$A$15:$A$18,0),MATCH(V$1,'2018_commission_structure-Start'!$A$15:$J$15,0))</f>
        <v>90000</v>
      </c>
      <c r="W335" s="2">
        <f>IF($H335&gt;I335,MIN($H335-I335,J335-I335)*INDEX('2018_commission_structure-Start'!$A$15:$J$18,MATCH($E335,'2018_commission_structure-Start'!$A$15:$A$18,0),MATCH(W$1,'2018_commission_structure-Start'!$A$15:$J$15,0)),0)</f>
        <v>2452.5</v>
      </c>
      <c r="X335" s="2">
        <f>IF($H335&gt;J335,MIN($H335-J335,K335-J335)*INDEX('2018_commission_structure-Start'!$A$15:$J$18,MATCH($E335,'2018_commission_structure-Start'!$A$15:$A$18,0),MATCH(X$1,'2018_commission_structure-Start'!$A$15:$J$15,0)),0)</f>
        <v>0</v>
      </c>
      <c r="Y335" s="2">
        <f>IF($H335&gt;K335,MIN($H335-K335,L335-K335)*INDEX('2018_commission_structure-Start'!$A$15:$J$18,MATCH($E335,'2018_commission_structure-Start'!$A$15:$A$18,0),MATCH(Y$1,'2018_commission_structure-Start'!$A$15:$J$15,0)),0)</f>
        <v>0</v>
      </c>
      <c r="Z335" s="2">
        <f>IF(H335&gt;L335,(H335-L335)*INDEX('2018_commission_structure-Start'!$A$21:$I$24,MATCH($E335,'2018_commission_structure-Start'!$A$21:$A$24,0),MATCH(Z$1,'2018_commission_structure-Start'!$A$21:$I$21,0)),0)</f>
        <v>0</v>
      </c>
      <c r="AA335" s="6">
        <f t="shared" si="58"/>
        <v>92452.5</v>
      </c>
      <c r="AB335" s="6">
        <f t="shared" si="59"/>
        <v>155952.5</v>
      </c>
    </row>
    <row r="336" spans="1:28" x14ac:dyDescent="0.3">
      <c r="A336" t="str">
        <f t="shared" si="50"/>
        <v>Nanine Pummell</v>
      </c>
      <c r="B336">
        <v>8017115954</v>
      </c>
      <c r="C336" t="s">
        <v>664</v>
      </c>
      <c r="D336" t="s">
        <v>665</v>
      </c>
      <c r="E336" t="s">
        <v>29</v>
      </c>
      <c r="F336">
        <v>53058</v>
      </c>
      <c r="G336">
        <f>COUNTIF(deals_closed!D:D,B336)</f>
        <v>21</v>
      </c>
      <c r="H336" s="2">
        <f>SUMIF(deals_closed!D:D,B336,deals_closed!C:C)</f>
        <v>853386</v>
      </c>
      <c r="I336" s="2">
        <f>VLOOKUP(E336,'2018_commission_structure-Start'!$A$22:$I$24,9,FALSE)</f>
        <v>600000</v>
      </c>
      <c r="J336" s="2">
        <f t="shared" si="51"/>
        <v>750000</v>
      </c>
      <c r="K336" s="2">
        <f t="shared" si="52"/>
        <v>900000</v>
      </c>
      <c r="L336" s="2">
        <f t="shared" si="53"/>
        <v>1200000</v>
      </c>
      <c r="M336" s="12">
        <f t="shared" si="54"/>
        <v>1.42231</v>
      </c>
      <c r="N336" t="str">
        <f t="shared" si="55"/>
        <v>125-150%</v>
      </c>
      <c r="O336" s="6">
        <f>MIN(H336,I336)*INDEX('2018_commission_structure-Start'!$A$21:$I$24,MATCH($E336,'2018_commission_structure-Start'!$A$21:$A$24,0),MATCH(O$1,'2018_commission_structure-Start'!$A$21:$I$21,0))</f>
        <v>78000</v>
      </c>
      <c r="P336" s="2">
        <f>IF(H336&gt;I336,MIN(H336-I336,J336-I336)*INDEX('2018_commission_structure-Start'!$A$21:$I$24,MATCH($E336,'2018_commission_structure-Start'!$A$21:$A$24,0), MATCH(P$1,'2018_commission_structure-Start'!$A$21:$I$21,0)),0)</f>
        <v>25500.000000000004</v>
      </c>
      <c r="Q336" s="2">
        <f>IF($H336&gt;J336,MIN($H336-J336,K336-J336)*INDEX('2018_commission_structure-Start'!$A$21:$I$24,MATCH($E336,'2018_commission_structure-Start'!$A$21:$A$24,0), MATCH(Q$1,'2018_commission_structure-Start'!$A$21:$I$21,0)),0)</f>
        <v>21711.059999999998</v>
      </c>
      <c r="R336" s="2">
        <f>IF($H336&gt;K336,MIN($H336-K336,L336-K336)*INDEX('2018_commission_structure-Start'!$A$21:$I$24,MATCH($E336,'2018_commission_structure-Start'!$A$21:$A$24,0), MATCH(R$1,'2018_commission_structure-Start'!$A$21:$I$21,0)),0)</f>
        <v>0</v>
      </c>
      <c r="S336" s="2">
        <f>IF(H336&gt;L336,(H336-L336)*INDEX('2018_commission_structure-Start'!$A$21:$I$24,MATCH($E336,'2018_commission_structure-Start'!$A$21:$A$24,0),MATCH(S$1,'2018_commission_structure-Start'!$A$21:$I$21,0)),0)</f>
        <v>0</v>
      </c>
      <c r="T336" s="6">
        <f t="shared" si="56"/>
        <v>125211.06</v>
      </c>
      <c r="U336" s="6">
        <f t="shared" si="57"/>
        <v>178269.06</v>
      </c>
      <c r="V336" s="6">
        <f>MIN(H336,I336)*INDEX('2018_commission_structure-Start'!$A$15:$J$18,MATCH($E336,'2018_commission_structure-Start'!$A$15:$A$18,0),MATCH(V$1,'2018_commission_structure-Start'!$A$15:$J$15,0))</f>
        <v>90000</v>
      </c>
      <c r="W336" s="2">
        <f>IF($H336&gt;I336,MIN($H336-I336,J336-I336)*INDEX('2018_commission_structure-Start'!$A$15:$J$18,MATCH($E336,'2018_commission_structure-Start'!$A$15:$A$18,0),MATCH(W$1,'2018_commission_structure-Start'!$A$15:$J$15,0)),0)</f>
        <v>27000</v>
      </c>
      <c r="X336" s="2">
        <f>IF($H336&gt;J336,MIN($H336-J336,K336-J336)*INDEX('2018_commission_structure-Start'!$A$15:$J$18,MATCH($E336,'2018_commission_structure-Start'!$A$15:$A$18,0),MATCH(X$1,'2018_commission_structure-Start'!$A$15:$J$15,0)),0)</f>
        <v>25846.5</v>
      </c>
      <c r="Y336" s="2">
        <f>IF($H336&gt;K336,MIN($H336-K336,L336-K336)*INDEX('2018_commission_structure-Start'!$A$15:$J$18,MATCH($E336,'2018_commission_structure-Start'!$A$15:$A$18,0),MATCH(Y$1,'2018_commission_structure-Start'!$A$15:$J$15,0)),0)</f>
        <v>0</v>
      </c>
      <c r="Z336" s="2">
        <f>IF(H336&gt;L336,(H336-L336)*INDEX('2018_commission_structure-Start'!$A$21:$I$24,MATCH($E336,'2018_commission_structure-Start'!$A$21:$A$24,0),MATCH(Z$1,'2018_commission_structure-Start'!$A$21:$I$21,0)),0)</f>
        <v>0</v>
      </c>
      <c r="AA336" s="6">
        <f t="shared" si="58"/>
        <v>142846.5</v>
      </c>
      <c r="AB336" s="6">
        <f t="shared" si="59"/>
        <v>195904.5</v>
      </c>
    </row>
    <row r="337" spans="1:28" x14ac:dyDescent="0.3">
      <c r="A337" t="str">
        <f t="shared" si="50"/>
        <v>Shaylynn Southern</v>
      </c>
      <c r="B337">
        <v>9939542542</v>
      </c>
      <c r="C337" t="s">
        <v>666</v>
      </c>
      <c r="D337" t="s">
        <v>667</v>
      </c>
      <c r="E337" t="s">
        <v>10</v>
      </c>
      <c r="F337">
        <v>85588</v>
      </c>
      <c r="G337">
        <f>COUNTIF(deals_closed!D:D,B337)</f>
        <v>31</v>
      </c>
      <c r="H337" s="2">
        <f>SUMIF(deals_closed!D:D,B337,deals_closed!C:C)</f>
        <v>1280079</v>
      </c>
      <c r="I337" s="2">
        <f>VLOOKUP(E337,'2018_commission_structure-Start'!$A$22:$I$24,9,FALSE)</f>
        <v>750000</v>
      </c>
      <c r="J337" s="2">
        <f t="shared" si="51"/>
        <v>937500</v>
      </c>
      <c r="K337" s="2">
        <f t="shared" si="52"/>
        <v>1125000</v>
      </c>
      <c r="L337" s="2">
        <f t="shared" si="53"/>
        <v>1500000</v>
      </c>
      <c r="M337" s="12">
        <f t="shared" si="54"/>
        <v>1.706772</v>
      </c>
      <c r="N337" t="str">
        <f t="shared" si="55"/>
        <v>150-200%</v>
      </c>
      <c r="O337" s="6">
        <f>MIN(H337,I337)*INDEX('2018_commission_structure-Start'!$A$21:$I$24,MATCH($E337,'2018_commission_structure-Start'!$A$21:$A$24,0),MATCH(O$1,'2018_commission_structure-Start'!$A$21:$I$21,0))</f>
        <v>112500</v>
      </c>
      <c r="P337" s="2">
        <f>IF(H337&gt;I337,MIN(H337-I337,J337-I337)*INDEX('2018_commission_structure-Start'!$A$21:$I$24,MATCH($E337,'2018_commission_structure-Start'!$A$21:$A$24,0), MATCH(P$1,'2018_commission_structure-Start'!$A$21:$I$21,0)),0)</f>
        <v>35625</v>
      </c>
      <c r="Q337" s="2">
        <f>IF($H337&gt;J337,MIN($H337-J337,K337-J337)*INDEX('2018_commission_structure-Start'!$A$21:$I$24,MATCH($E337,'2018_commission_structure-Start'!$A$21:$A$24,0), MATCH(Q$1,'2018_commission_structure-Start'!$A$21:$I$21,0)),0)</f>
        <v>43125</v>
      </c>
      <c r="R337" s="2">
        <f>IF($H337&gt;K337,MIN($H337-K337,L337-K337)*INDEX('2018_commission_structure-Start'!$A$21:$I$24,MATCH($E337,'2018_commission_structure-Start'!$A$21:$A$24,0), MATCH(R$1,'2018_commission_structure-Start'!$A$21:$I$21,0)),0)</f>
        <v>46523.7</v>
      </c>
      <c r="S337" s="2">
        <f>IF(H337&gt;L337,(H337-L337)*INDEX('2018_commission_structure-Start'!$A$21:$I$24,MATCH($E337,'2018_commission_structure-Start'!$A$21:$A$24,0),MATCH(S$1,'2018_commission_structure-Start'!$A$21:$I$21,0)),0)</f>
        <v>0</v>
      </c>
      <c r="T337" s="6">
        <f t="shared" si="56"/>
        <v>237773.7</v>
      </c>
      <c r="U337" s="6">
        <f t="shared" si="57"/>
        <v>323361.7</v>
      </c>
      <c r="V337" s="6">
        <f>MIN(H337,I337)*INDEX('2018_commission_structure-Start'!$A$15:$J$18,MATCH($E337,'2018_commission_structure-Start'!$A$15:$A$18,0),MATCH(V$1,'2018_commission_structure-Start'!$A$15:$J$15,0))</f>
        <v>112500</v>
      </c>
      <c r="W337" s="2">
        <f>IF($H337&gt;I337,MIN($H337-I337,J337-I337)*INDEX('2018_commission_structure-Start'!$A$15:$J$18,MATCH($E337,'2018_commission_structure-Start'!$A$15:$A$18,0),MATCH(W$1,'2018_commission_structure-Start'!$A$15:$J$15,0)),0)</f>
        <v>41250</v>
      </c>
      <c r="X337" s="2">
        <f>IF($H337&gt;J337,MIN($H337-J337,K337-J337)*INDEX('2018_commission_structure-Start'!$A$15:$J$18,MATCH($E337,'2018_commission_structure-Start'!$A$15:$A$18,0),MATCH(X$1,'2018_commission_structure-Start'!$A$15:$J$15,0)),0)</f>
        <v>46875</v>
      </c>
      <c r="Y337" s="2">
        <f>IF($H337&gt;K337,MIN($H337-K337,L337-K337)*INDEX('2018_commission_structure-Start'!$A$15:$J$18,MATCH($E337,'2018_commission_structure-Start'!$A$15:$A$18,0),MATCH(Y$1,'2018_commission_structure-Start'!$A$15:$J$15,0)),0)</f>
        <v>51176.07</v>
      </c>
      <c r="Z337" s="2">
        <f>IF(H337&gt;L337,(H337-L337)*INDEX('2018_commission_structure-Start'!$A$21:$I$24,MATCH($E337,'2018_commission_structure-Start'!$A$21:$A$24,0),MATCH(Z$1,'2018_commission_structure-Start'!$A$21:$I$21,0)),0)</f>
        <v>0</v>
      </c>
      <c r="AA337" s="6">
        <f t="shared" si="58"/>
        <v>251801.07</v>
      </c>
      <c r="AB337" s="6">
        <f t="shared" si="59"/>
        <v>337389.07</v>
      </c>
    </row>
    <row r="338" spans="1:28" x14ac:dyDescent="0.3">
      <c r="A338" t="str">
        <f t="shared" si="50"/>
        <v>Logan Jansky</v>
      </c>
      <c r="B338">
        <v>4194897803</v>
      </c>
      <c r="C338" t="s">
        <v>668</v>
      </c>
      <c r="D338" t="s">
        <v>669</v>
      </c>
      <c r="E338" t="s">
        <v>29</v>
      </c>
      <c r="F338">
        <v>73193</v>
      </c>
      <c r="G338">
        <f>COUNTIF(deals_closed!D:D,B338)</f>
        <v>17</v>
      </c>
      <c r="H338" s="2">
        <f>SUMIF(deals_closed!D:D,B338,deals_closed!C:C)</f>
        <v>520405</v>
      </c>
      <c r="I338" s="2">
        <f>VLOOKUP(E338,'2018_commission_structure-Start'!$A$22:$I$24,9,FALSE)</f>
        <v>600000</v>
      </c>
      <c r="J338" s="2">
        <f t="shared" si="51"/>
        <v>750000</v>
      </c>
      <c r="K338" s="2">
        <f t="shared" si="52"/>
        <v>900000</v>
      </c>
      <c r="L338" s="2">
        <f t="shared" si="53"/>
        <v>1200000</v>
      </c>
      <c r="M338" s="12">
        <f t="shared" si="54"/>
        <v>0.86734166666666668</v>
      </c>
      <c r="N338" t="str">
        <f t="shared" si="55"/>
        <v>0-100%</v>
      </c>
      <c r="O338" s="6">
        <f>MIN(H338,I338)*INDEX('2018_commission_structure-Start'!$A$21:$I$24,MATCH($E338,'2018_commission_structure-Start'!$A$21:$A$24,0),MATCH(O$1,'2018_commission_structure-Start'!$A$21:$I$21,0))</f>
        <v>67652.650000000009</v>
      </c>
      <c r="P338" s="2">
        <f>IF(H338&gt;I338,MIN(H338-I338,J338-I338)*INDEX('2018_commission_structure-Start'!$A$21:$I$24,MATCH($E338,'2018_commission_structure-Start'!$A$21:$A$24,0), MATCH(P$1,'2018_commission_structure-Start'!$A$21:$I$21,0)),0)</f>
        <v>0</v>
      </c>
      <c r="Q338" s="2">
        <f>IF($H338&gt;J338,MIN($H338-J338,K338-J338)*INDEX('2018_commission_structure-Start'!$A$21:$I$24,MATCH($E338,'2018_commission_structure-Start'!$A$21:$A$24,0), MATCH(Q$1,'2018_commission_structure-Start'!$A$21:$I$21,0)),0)</f>
        <v>0</v>
      </c>
      <c r="R338" s="2">
        <f>IF($H338&gt;K338,MIN($H338-K338,L338-K338)*INDEX('2018_commission_structure-Start'!$A$21:$I$24,MATCH($E338,'2018_commission_structure-Start'!$A$21:$A$24,0), MATCH(R$1,'2018_commission_structure-Start'!$A$21:$I$21,0)),0)</f>
        <v>0</v>
      </c>
      <c r="S338" s="2">
        <f>IF(H338&gt;L338,(H338-L338)*INDEX('2018_commission_structure-Start'!$A$21:$I$24,MATCH($E338,'2018_commission_structure-Start'!$A$21:$A$24,0),MATCH(S$1,'2018_commission_structure-Start'!$A$21:$I$21,0)),0)</f>
        <v>0</v>
      </c>
      <c r="T338" s="6">
        <f t="shared" si="56"/>
        <v>67652.650000000009</v>
      </c>
      <c r="U338" s="6">
        <f t="shared" si="57"/>
        <v>140845.65000000002</v>
      </c>
      <c r="V338" s="6">
        <f>MIN(H338,I338)*INDEX('2018_commission_structure-Start'!$A$15:$J$18,MATCH($E338,'2018_commission_structure-Start'!$A$15:$A$18,0),MATCH(V$1,'2018_commission_structure-Start'!$A$15:$J$15,0))</f>
        <v>78060.75</v>
      </c>
      <c r="W338" s="2">
        <f>IF($H338&gt;I338,MIN($H338-I338,J338-I338)*INDEX('2018_commission_structure-Start'!$A$15:$J$18,MATCH($E338,'2018_commission_structure-Start'!$A$15:$A$18,0),MATCH(W$1,'2018_commission_structure-Start'!$A$15:$J$15,0)),0)</f>
        <v>0</v>
      </c>
      <c r="X338" s="2">
        <f>IF($H338&gt;J338,MIN($H338-J338,K338-J338)*INDEX('2018_commission_structure-Start'!$A$15:$J$18,MATCH($E338,'2018_commission_structure-Start'!$A$15:$A$18,0),MATCH(X$1,'2018_commission_structure-Start'!$A$15:$J$15,0)),0)</f>
        <v>0</v>
      </c>
      <c r="Y338" s="2">
        <f>IF($H338&gt;K338,MIN($H338-K338,L338-K338)*INDEX('2018_commission_structure-Start'!$A$15:$J$18,MATCH($E338,'2018_commission_structure-Start'!$A$15:$A$18,0),MATCH(Y$1,'2018_commission_structure-Start'!$A$15:$J$15,0)),0)</f>
        <v>0</v>
      </c>
      <c r="Z338" s="2">
        <f>IF(H338&gt;L338,(H338-L338)*INDEX('2018_commission_structure-Start'!$A$21:$I$24,MATCH($E338,'2018_commission_structure-Start'!$A$21:$A$24,0),MATCH(Z$1,'2018_commission_structure-Start'!$A$21:$I$21,0)),0)</f>
        <v>0</v>
      </c>
      <c r="AA338" s="6">
        <f t="shared" si="58"/>
        <v>78060.75</v>
      </c>
      <c r="AB338" s="6">
        <f t="shared" si="59"/>
        <v>151253.75</v>
      </c>
    </row>
    <row r="339" spans="1:28" x14ac:dyDescent="0.3">
      <c r="A339" t="str">
        <f t="shared" si="50"/>
        <v>Jermayne Duffie</v>
      </c>
      <c r="B339">
        <v>9052475601</v>
      </c>
      <c r="C339" t="s">
        <v>670</v>
      </c>
      <c r="D339" t="s">
        <v>671</v>
      </c>
      <c r="E339" t="s">
        <v>10</v>
      </c>
      <c r="F339">
        <v>77596</v>
      </c>
      <c r="G339">
        <f>COUNTIF(deals_closed!D:D,B339)</f>
        <v>15</v>
      </c>
      <c r="H339" s="2">
        <f>SUMIF(deals_closed!D:D,B339,deals_closed!C:C)</f>
        <v>463959</v>
      </c>
      <c r="I339" s="2">
        <f>VLOOKUP(E339,'2018_commission_structure-Start'!$A$22:$I$24,9,FALSE)</f>
        <v>750000</v>
      </c>
      <c r="J339" s="2">
        <f t="shared" si="51"/>
        <v>937500</v>
      </c>
      <c r="K339" s="2">
        <f t="shared" si="52"/>
        <v>1125000</v>
      </c>
      <c r="L339" s="2">
        <f t="shared" si="53"/>
        <v>1500000</v>
      </c>
      <c r="M339" s="12">
        <f t="shared" si="54"/>
        <v>0.61861200000000005</v>
      </c>
      <c r="N339" t="str">
        <f t="shared" si="55"/>
        <v>0-100%</v>
      </c>
      <c r="O339" s="6">
        <f>MIN(H339,I339)*INDEX('2018_commission_structure-Start'!$A$21:$I$24,MATCH($E339,'2018_commission_structure-Start'!$A$21:$A$24,0),MATCH(O$1,'2018_commission_structure-Start'!$A$21:$I$21,0))</f>
        <v>69593.849999999991</v>
      </c>
      <c r="P339" s="2">
        <f>IF(H339&gt;I339,MIN(H339-I339,J339-I339)*INDEX('2018_commission_structure-Start'!$A$21:$I$24,MATCH($E339,'2018_commission_structure-Start'!$A$21:$A$24,0), MATCH(P$1,'2018_commission_structure-Start'!$A$21:$I$21,0)),0)</f>
        <v>0</v>
      </c>
      <c r="Q339" s="2">
        <f>IF($H339&gt;J339,MIN($H339-J339,K339-J339)*INDEX('2018_commission_structure-Start'!$A$21:$I$24,MATCH($E339,'2018_commission_structure-Start'!$A$21:$A$24,0), MATCH(Q$1,'2018_commission_structure-Start'!$A$21:$I$21,0)),0)</f>
        <v>0</v>
      </c>
      <c r="R339" s="2">
        <f>IF($H339&gt;K339,MIN($H339-K339,L339-K339)*INDEX('2018_commission_structure-Start'!$A$21:$I$24,MATCH($E339,'2018_commission_structure-Start'!$A$21:$A$24,0), MATCH(R$1,'2018_commission_structure-Start'!$A$21:$I$21,0)),0)</f>
        <v>0</v>
      </c>
      <c r="S339" s="2">
        <f>IF(H339&gt;L339,(H339-L339)*INDEX('2018_commission_structure-Start'!$A$21:$I$24,MATCH($E339,'2018_commission_structure-Start'!$A$21:$A$24,0),MATCH(S$1,'2018_commission_structure-Start'!$A$21:$I$21,0)),0)</f>
        <v>0</v>
      </c>
      <c r="T339" s="6">
        <f t="shared" si="56"/>
        <v>69593.849999999991</v>
      </c>
      <c r="U339" s="6">
        <f t="shared" si="57"/>
        <v>147189.84999999998</v>
      </c>
      <c r="V339" s="6">
        <f>MIN(H339,I339)*INDEX('2018_commission_structure-Start'!$A$15:$J$18,MATCH($E339,'2018_commission_structure-Start'!$A$15:$A$18,0),MATCH(V$1,'2018_commission_structure-Start'!$A$15:$J$15,0))</f>
        <v>69593.849999999991</v>
      </c>
      <c r="W339" s="2">
        <f>IF($H339&gt;I339,MIN($H339-I339,J339-I339)*INDEX('2018_commission_structure-Start'!$A$15:$J$18,MATCH($E339,'2018_commission_structure-Start'!$A$15:$A$18,0),MATCH(W$1,'2018_commission_structure-Start'!$A$15:$J$15,0)),0)</f>
        <v>0</v>
      </c>
      <c r="X339" s="2">
        <f>IF($H339&gt;J339,MIN($H339-J339,K339-J339)*INDEX('2018_commission_structure-Start'!$A$15:$J$18,MATCH($E339,'2018_commission_structure-Start'!$A$15:$A$18,0),MATCH(X$1,'2018_commission_structure-Start'!$A$15:$J$15,0)),0)</f>
        <v>0</v>
      </c>
      <c r="Y339" s="2">
        <f>IF($H339&gt;K339,MIN($H339-K339,L339-K339)*INDEX('2018_commission_structure-Start'!$A$15:$J$18,MATCH($E339,'2018_commission_structure-Start'!$A$15:$A$18,0),MATCH(Y$1,'2018_commission_structure-Start'!$A$15:$J$15,0)),0)</f>
        <v>0</v>
      </c>
      <c r="Z339" s="2">
        <f>IF(H339&gt;L339,(H339-L339)*INDEX('2018_commission_structure-Start'!$A$21:$I$24,MATCH($E339,'2018_commission_structure-Start'!$A$21:$A$24,0),MATCH(Z$1,'2018_commission_structure-Start'!$A$21:$I$21,0)),0)</f>
        <v>0</v>
      </c>
      <c r="AA339" s="6">
        <f t="shared" si="58"/>
        <v>69593.849999999991</v>
      </c>
      <c r="AB339" s="6">
        <f t="shared" si="59"/>
        <v>147189.84999999998</v>
      </c>
    </row>
    <row r="340" spans="1:28" x14ac:dyDescent="0.3">
      <c r="A340" t="str">
        <f t="shared" si="50"/>
        <v>Orv Davidou</v>
      </c>
      <c r="B340">
        <v>6402318035</v>
      </c>
      <c r="C340" t="s">
        <v>672</v>
      </c>
      <c r="D340" t="s">
        <v>673</v>
      </c>
      <c r="E340" t="s">
        <v>7</v>
      </c>
      <c r="F340">
        <v>51501</v>
      </c>
      <c r="G340">
        <f>COUNTIF(deals_closed!D:D,B340)</f>
        <v>20</v>
      </c>
      <c r="H340" s="2">
        <f>SUMIF(deals_closed!D:D,B340,deals_closed!C:C)</f>
        <v>656820</v>
      </c>
      <c r="I340" s="2">
        <f>VLOOKUP(E340,'2018_commission_structure-Start'!$A$22:$I$24,9,FALSE)</f>
        <v>500000</v>
      </c>
      <c r="J340" s="2">
        <f t="shared" si="51"/>
        <v>625000</v>
      </c>
      <c r="K340" s="2">
        <f t="shared" si="52"/>
        <v>750000</v>
      </c>
      <c r="L340" s="2">
        <f t="shared" si="53"/>
        <v>1000000</v>
      </c>
      <c r="M340" s="12">
        <f t="shared" si="54"/>
        <v>1.3136399999999999</v>
      </c>
      <c r="N340" t="str">
        <f t="shared" si="55"/>
        <v>125-150%</v>
      </c>
      <c r="O340" s="6">
        <f>MIN(H340,I340)*INDEX('2018_commission_structure-Start'!$A$21:$I$24,MATCH($E340,'2018_commission_structure-Start'!$A$21:$A$24,0),MATCH(O$1,'2018_commission_structure-Start'!$A$21:$I$21,0))</f>
        <v>50000</v>
      </c>
      <c r="P340" s="2">
        <f>IF(H340&gt;I340,MIN(H340-I340,J340-I340)*INDEX('2018_commission_structure-Start'!$A$21:$I$24,MATCH($E340,'2018_commission_structure-Start'!$A$21:$A$24,0), MATCH(P$1,'2018_commission_structure-Start'!$A$21:$I$21,0)),0)</f>
        <v>18750</v>
      </c>
      <c r="Q340" s="2">
        <f>IF($H340&gt;J340,MIN($H340-J340,K340-J340)*INDEX('2018_commission_structure-Start'!$A$21:$I$24,MATCH($E340,'2018_commission_structure-Start'!$A$21:$A$24,0), MATCH(Q$1,'2018_commission_structure-Start'!$A$21:$I$21,0)),0)</f>
        <v>5727.5999999999995</v>
      </c>
      <c r="R340" s="2">
        <f>IF($H340&gt;K340,MIN($H340-K340,L340-K340)*INDEX('2018_commission_structure-Start'!$A$21:$I$24,MATCH($E340,'2018_commission_structure-Start'!$A$21:$A$24,0), MATCH(R$1,'2018_commission_structure-Start'!$A$21:$I$21,0)),0)</f>
        <v>0</v>
      </c>
      <c r="S340" s="2">
        <f>IF(H340&gt;L340,(H340-L340)*INDEX('2018_commission_structure-Start'!$A$21:$I$24,MATCH($E340,'2018_commission_structure-Start'!$A$21:$A$24,0),MATCH(S$1,'2018_commission_structure-Start'!$A$21:$I$21,0)),0)</f>
        <v>0</v>
      </c>
      <c r="T340" s="6">
        <f t="shared" si="56"/>
        <v>74477.600000000006</v>
      </c>
      <c r="U340" s="6">
        <f t="shared" si="57"/>
        <v>125978.6</v>
      </c>
      <c r="V340" s="6">
        <f>MIN(H340,I340)*INDEX('2018_commission_structure-Start'!$A$15:$J$18,MATCH($E340,'2018_commission_structure-Start'!$A$15:$A$18,0),MATCH(V$1,'2018_commission_structure-Start'!$A$15:$J$15,0))</f>
        <v>60000</v>
      </c>
      <c r="W340" s="2">
        <f>IF($H340&gt;I340,MIN($H340-I340,J340-I340)*INDEX('2018_commission_structure-Start'!$A$15:$J$18,MATCH($E340,'2018_commission_structure-Start'!$A$15:$A$18,0),MATCH(W$1,'2018_commission_structure-Start'!$A$15:$J$15,0)),0)</f>
        <v>21250</v>
      </c>
      <c r="X340" s="2">
        <f>IF($H340&gt;J340,MIN($H340-J340,K340-J340)*INDEX('2018_commission_structure-Start'!$A$15:$J$18,MATCH($E340,'2018_commission_structure-Start'!$A$15:$A$18,0),MATCH(X$1,'2018_commission_structure-Start'!$A$15:$J$15,0)),0)</f>
        <v>6364</v>
      </c>
      <c r="Y340" s="2">
        <f>IF($H340&gt;K340,MIN($H340-K340,L340-K340)*INDEX('2018_commission_structure-Start'!$A$15:$J$18,MATCH($E340,'2018_commission_structure-Start'!$A$15:$A$18,0),MATCH(Y$1,'2018_commission_structure-Start'!$A$15:$J$15,0)),0)</f>
        <v>0</v>
      </c>
      <c r="Z340" s="2">
        <f>IF(H340&gt;L340,(H340-L340)*INDEX('2018_commission_structure-Start'!$A$21:$I$24,MATCH($E340,'2018_commission_structure-Start'!$A$21:$A$24,0),MATCH(Z$1,'2018_commission_structure-Start'!$A$21:$I$21,0)),0)</f>
        <v>0</v>
      </c>
      <c r="AA340" s="6">
        <f t="shared" si="58"/>
        <v>87614</v>
      </c>
      <c r="AB340" s="6">
        <f t="shared" si="59"/>
        <v>139115</v>
      </c>
    </row>
    <row r="341" spans="1:28" x14ac:dyDescent="0.3">
      <c r="A341" t="str">
        <f t="shared" si="50"/>
        <v>Tam Doniso</v>
      </c>
      <c r="B341">
        <v>7281103514</v>
      </c>
      <c r="C341" t="s">
        <v>674</v>
      </c>
      <c r="D341" t="s">
        <v>675</v>
      </c>
      <c r="E341" t="s">
        <v>29</v>
      </c>
      <c r="F341">
        <v>56065</v>
      </c>
      <c r="G341">
        <f>COUNTIF(deals_closed!D:D,B341)</f>
        <v>24</v>
      </c>
      <c r="H341" s="2">
        <f>SUMIF(deals_closed!D:D,B341,deals_closed!C:C)</f>
        <v>937239</v>
      </c>
      <c r="I341" s="2">
        <f>VLOOKUP(E341,'2018_commission_structure-Start'!$A$22:$I$24,9,FALSE)</f>
        <v>600000</v>
      </c>
      <c r="J341" s="2">
        <f t="shared" si="51"/>
        <v>750000</v>
      </c>
      <c r="K341" s="2">
        <f t="shared" si="52"/>
        <v>900000</v>
      </c>
      <c r="L341" s="2">
        <f t="shared" si="53"/>
        <v>1200000</v>
      </c>
      <c r="M341" s="12">
        <f t="shared" si="54"/>
        <v>1.562065</v>
      </c>
      <c r="N341" t="str">
        <f t="shared" si="55"/>
        <v>150-200%</v>
      </c>
      <c r="O341" s="6">
        <f>MIN(H341,I341)*INDEX('2018_commission_structure-Start'!$A$21:$I$24,MATCH($E341,'2018_commission_structure-Start'!$A$21:$A$24,0),MATCH(O$1,'2018_commission_structure-Start'!$A$21:$I$21,0))</f>
        <v>78000</v>
      </c>
      <c r="P341" s="2">
        <f>IF(H341&gt;I341,MIN(H341-I341,J341-I341)*INDEX('2018_commission_structure-Start'!$A$21:$I$24,MATCH($E341,'2018_commission_structure-Start'!$A$21:$A$24,0), MATCH(P$1,'2018_commission_structure-Start'!$A$21:$I$21,0)),0)</f>
        <v>25500.000000000004</v>
      </c>
      <c r="Q341" s="2">
        <f>IF($H341&gt;J341,MIN($H341-J341,K341-J341)*INDEX('2018_commission_structure-Start'!$A$21:$I$24,MATCH($E341,'2018_commission_structure-Start'!$A$21:$A$24,0), MATCH(Q$1,'2018_commission_structure-Start'!$A$21:$I$21,0)),0)</f>
        <v>31500</v>
      </c>
      <c r="R341" s="2">
        <f>IF($H341&gt;K341,MIN($H341-K341,L341-K341)*INDEX('2018_commission_structure-Start'!$A$21:$I$24,MATCH($E341,'2018_commission_structure-Start'!$A$21:$A$24,0), MATCH(R$1,'2018_commission_structure-Start'!$A$21:$I$21,0)),0)</f>
        <v>9682.1400000000012</v>
      </c>
      <c r="S341" s="2">
        <f>IF(H341&gt;L341,(H341-L341)*INDEX('2018_commission_structure-Start'!$A$21:$I$24,MATCH($E341,'2018_commission_structure-Start'!$A$21:$A$24,0),MATCH(S$1,'2018_commission_structure-Start'!$A$21:$I$21,0)),0)</f>
        <v>0</v>
      </c>
      <c r="T341" s="6">
        <f t="shared" si="56"/>
        <v>144682.14000000001</v>
      </c>
      <c r="U341" s="6">
        <f t="shared" si="57"/>
        <v>200747.14</v>
      </c>
      <c r="V341" s="6">
        <f>MIN(H341,I341)*INDEX('2018_commission_structure-Start'!$A$15:$J$18,MATCH($E341,'2018_commission_structure-Start'!$A$15:$A$18,0),MATCH(V$1,'2018_commission_structure-Start'!$A$15:$J$15,0))</f>
        <v>90000</v>
      </c>
      <c r="W341" s="2">
        <f>IF($H341&gt;I341,MIN($H341-I341,J341-I341)*INDEX('2018_commission_structure-Start'!$A$15:$J$18,MATCH($E341,'2018_commission_structure-Start'!$A$15:$A$18,0),MATCH(W$1,'2018_commission_structure-Start'!$A$15:$J$15,0)),0)</f>
        <v>27000</v>
      </c>
      <c r="X341" s="2">
        <f>IF($H341&gt;J341,MIN($H341-J341,K341-J341)*INDEX('2018_commission_structure-Start'!$A$15:$J$18,MATCH($E341,'2018_commission_structure-Start'!$A$15:$A$18,0),MATCH(X$1,'2018_commission_structure-Start'!$A$15:$J$15,0)),0)</f>
        <v>37500</v>
      </c>
      <c r="Y341" s="2">
        <f>IF($H341&gt;K341,MIN($H341-K341,L341-K341)*INDEX('2018_commission_structure-Start'!$A$15:$J$18,MATCH($E341,'2018_commission_structure-Start'!$A$15:$A$18,0),MATCH(Y$1,'2018_commission_structure-Start'!$A$15:$J$15,0)),0)</f>
        <v>11171.699999999999</v>
      </c>
      <c r="Z341" s="2">
        <f>IF(H341&gt;L341,(H341-L341)*INDEX('2018_commission_structure-Start'!$A$21:$I$24,MATCH($E341,'2018_commission_structure-Start'!$A$21:$A$24,0),MATCH(Z$1,'2018_commission_structure-Start'!$A$21:$I$21,0)),0)</f>
        <v>0</v>
      </c>
      <c r="AA341" s="6">
        <f t="shared" si="58"/>
        <v>165671.70000000001</v>
      </c>
      <c r="AB341" s="6">
        <f t="shared" si="59"/>
        <v>221736.7</v>
      </c>
    </row>
    <row r="342" spans="1:28" x14ac:dyDescent="0.3">
      <c r="A342" t="str">
        <f t="shared" si="50"/>
        <v>Abra Lenney</v>
      </c>
      <c r="B342">
        <v>6358114417</v>
      </c>
      <c r="C342" t="s">
        <v>676</v>
      </c>
      <c r="D342" t="s">
        <v>677</v>
      </c>
      <c r="E342" t="s">
        <v>29</v>
      </c>
      <c r="F342">
        <v>51000</v>
      </c>
      <c r="G342">
        <f>COUNTIF(deals_closed!D:D,B342)</f>
        <v>16</v>
      </c>
      <c r="H342" s="2">
        <f>SUMIF(deals_closed!D:D,B342,deals_closed!C:C)</f>
        <v>495156</v>
      </c>
      <c r="I342" s="2">
        <f>VLOOKUP(E342,'2018_commission_structure-Start'!$A$22:$I$24,9,FALSE)</f>
        <v>600000</v>
      </c>
      <c r="J342" s="2">
        <f t="shared" si="51"/>
        <v>750000</v>
      </c>
      <c r="K342" s="2">
        <f t="shared" si="52"/>
        <v>900000</v>
      </c>
      <c r="L342" s="2">
        <f t="shared" si="53"/>
        <v>1200000</v>
      </c>
      <c r="M342" s="12">
        <f t="shared" si="54"/>
        <v>0.82525999999999999</v>
      </c>
      <c r="N342" t="str">
        <f t="shared" si="55"/>
        <v>0-100%</v>
      </c>
      <c r="O342" s="6">
        <f>MIN(H342,I342)*INDEX('2018_commission_structure-Start'!$A$21:$I$24,MATCH($E342,'2018_commission_structure-Start'!$A$21:$A$24,0),MATCH(O$1,'2018_commission_structure-Start'!$A$21:$I$21,0))</f>
        <v>64370.28</v>
      </c>
      <c r="P342" s="2">
        <f>IF(H342&gt;I342,MIN(H342-I342,J342-I342)*INDEX('2018_commission_structure-Start'!$A$21:$I$24,MATCH($E342,'2018_commission_structure-Start'!$A$21:$A$24,0), MATCH(P$1,'2018_commission_structure-Start'!$A$21:$I$21,0)),0)</f>
        <v>0</v>
      </c>
      <c r="Q342" s="2">
        <f>IF($H342&gt;J342,MIN($H342-J342,K342-J342)*INDEX('2018_commission_structure-Start'!$A$21:$I$24,MATCH($E342,'2018_commission_structure-Start'!$A$21:$A$24,0), MATCH(Q$1,'2018_commission_structure-Start'!$A$21:$I$21,0)),0)</f>
        <v>0</v>
      </c>
      <c r="R342" s="2">
        <f>IF($H342&gt;K342,MIN($H342-K342,L342-K342)*INDEX('2018_commission_structure-Start'!$A$21:$I$24,MATCH($E342,'2018_commission_structure-Start'!$A$21:$A$24,0), MATCH(R$1,'2018_commission_structure-Start'!$A$21:$I$21,0)),0)</f>
        <v>0</v>
      </c>
      <c r="S342" s="2">
        <f>IF(H342&gt;L342,(H342-L342)*INDEX('2018_commission_structure-Start'!$A$21:$I$24,MATCH($E342,'2018_commission_structure-Start'!$A$21:$A$24,0),MATCH(S$1,'2018_commission_structure-Start'!$A$21:$I$21,0)),0)</f>
        <v>0</v>
      </c>
      <c r="T342" s="6">
        <f t="shared" si="56"/>
        <v>64370.28</v>
      </c>
      <c r="U342" s="6">
        <f t="shared" si="57"/>
        <v>115370.28</v>
      </c>
      <c r="V342" s="6">
        <f>MIN(H342,I342)*INDEX('2018_commission_structure-Start'!$A$15:$J$18,MATCH($E342,'2018_commission_structure-Start'!$A$15:$A$18,0),MATCH(V$1,'2018_commission_structure-Start'!$A$15:$J$15,0))</f>
        <v>74273.399999999994</v>
      </c>
      <c r="W342" s="2">
        <f>IF($H342&gt;I342,MIN($H342-I342,J342-I342)*INDEX('2018_commission_structure-Start'!$A$15:$J$18,MATCH($E342,'2018_commission_structure-Start'!$A$15:$A$18,0),MATCH(W$1,'2018_commission_structure-Start'!$A$15:$J$15,0)),0)</f>
        <v>0</v>
      </c>
      <c r="X342" s="2">
        <f>IF($H342&gt;J342,MIN($H342-J342,K342-J342)*INDEX('2018_commission_structure-Start'!$A$15:$J$18,MATCH($E342,'2018_commission_structure-Start'!$A$15:$A$18,0),MATCH(X$1,'2018_commission_structure-Start'!$A$15:$J$15,0)),0)</f>
        <v>0</v>
      </c>
      <c r="Y342" s="2">
        <f>IF($H342&gt;K342,MIN($H342-K342,L342-K342)*INDEX('2018_commission_structure-Start'!$A$15:$J$18,MATCH($E342,'2018_commission_structure-Start'!$A$15:$A$18,0),MATCH(Y$1,'2018_commission_structure-Start'!$A$15:$J$15,0)),0)</f>
        <v>0</v>
      </c>
      <c r="Z342" s="2">
        <f>IF(H342&gt;L342,(H342-L342)*INDEX('2018_commission_structure-Start'!$A$21:$I$24,MATCH($E342,'2018_commission_structure-Start'!$A$21:$A$24,0),MATCH(Z$1,'2018_commission_structure-Start'!$A$21:$I$21,0)),0)</f>
        <v>0</v>
      </c>
      <c r="AA342" s="6">
        <f t="shared" si="58"/>
        <v>74273.399999999994</v>
      </c>
      <c r="AB342" s="6">
        <f t="shared" si="59"/>
        <v>125273.4</v>
      </c>
    </row>
    <row r="343" spans="1:28" x14ac:dyDescent="0.3">
      <c r="A343" t="str">
        <f t="shared" si="50"/>
        <v>Gennifer Bowdrey</v>
      </c>
      <c r="B343">
        <v>8703756602</v>
      </c>
      <c r="C343" t="s">
        <v>325</v>
      </c>
      <c r="D343" t="s">
        <v>678</v>
      </c>
      <c r="E343" t="s">
        <v>7</v>
      </c>
      <c r="F343">
        <v>54119</v>
      </c>
      <c r="G343">
        <f>COUNTIF(deals_closed!D:D,B343)</f>
        <v>14</v>
      </c>
      <c r="H343" s="2">
        <f>SUMIF(deals_closed!D:D,B343,deals_closed!C:C)</f>
        <v>550691</v>
      </c>
      <c r="I343" s="2">
        <f>VLOOKUP(E343,'2018_commission_structure-Start'!$A$22:$I$24,9,FALSE)</f>
        <v>500000</v>
      </c>
      <c r="J343" s="2">
        <f t="shared" si="51"/>
        <v>625000</v>
      </c>
      <c r="K343" s="2">
        <f t="shared" si="52"/>
        <v>750000</v>
      </c>
      <c r="L343" s="2">
        <f t="shared" si="53"/>
        <v>1000000</v>
      </c>
      <c r="M343" s="12">
        <f t="shared" si="54"/>
        <v>1.1013820000000001</v>
      </c>
      <c r="N343" t="str">
        <f t="shared" si="55"/>
        <v>100-125%</v>
      </c>
      <c r="O343" s="6">
        <f>MIN(H343,I343)*INDEX('2018_commission_structure-Start'!$A$21:$I$24,MATCH($E343,'2018_commission_structure-Start'!$A$21:$A$24,0),MATCH(O$1,'2018_commission_structure-Start'!$A$21:$I$21,0))</f>
        <v>50000</v>
      </c>
      <c r="P343" s="2">
        <f>IF(H343&gt;I343,MIN(H343-I343,J343-I343)*INDEX('2018_commission_structure-Start'!$A$21:$I$24,MATCH($E343,'2018_commission_structure-Start'!$A$21:$A$24,0), MATCH(P$1,'2018_commission_structure-Start'!$A$21:$I$21,0)),0)</f>
        <v>7603.65</v>
      </c>
      <c r="Q343" s="2">
        <f>IF($H343&gt;J343,MIN($H343-J343,K343-J343)*INDEX('2018_commission_structure-Start'!$A$21:$I$24,MATCH($E343,'2018_commission_structure-Start'!$A$21:$A$24,0), MATCH(Q$1,'2018_commission_structure-Start'!$A$21:$I$21,0)),0)</f>
        <v>0</v>
      </c>
      <c r="R343" s="2">
        <f>IF($H343&gt;K343,MIN($H343-K343,L343-K343)*INDEX('2018_commission_structure-Start'!$A$21:$I$24,MATCH($E343,'2018_commission_structure-Start'!$A$21:$A$24,0), MATCH(R$1,'2018_commission_structure-Start'!$A$21:$I$21,0)),0)</f>
        <v>0</v>
      </c>
      <c r="S343" s="2">
        <f>IF(H343&gt;L343,(H343-L343)*INDEX('2018_commission_structure-Start'!$A$21:$I$24,MATCH($E343,'2018_commission_structure-Start'!$A$21:$A$24,0),MATCH(S$1,'2018_commission_structure-Start'!$A$21:$I$21,0)),0)</f>
        <v>0</v>
      </c>
      <c r="T343" s="6">
        <f t="shared" si="56"/>
        <v>57603.65</v>
      </c>
      <c r="U343" s="6">
        <f t="shared" si="57"/>
        <v>111722.65</v>
      </c>
      <c r="V343" s="6">
        <f>MIN(H343,I343)*INDEX('2018_commission_structure-Start'!$A$15:$J$18,MATCH($E343,'2018_commission_structure-Start'!$A$15:$A$18,0),MATCH(V$1,'2018_commission_structure-Start'!$A$15:$J$15,0))</f>
        <v>60000</v>
      </c>
      <c r="W343" s="2">
        <f>IF($H343&gt;I343,MIN($H343-I343,J343-I343)*INDEX('2018_commission_structure-Start'!$A$15:$J$18,MATCH($E343,'2018_commission_structure-Start'!$A$15:$A$18,0),MATCH(W$1,'2018_commission_structure-Start'!$A$15:$J$15,0)),0)</f>
        <v>8617.4700000000012</v>
      </c>
      <c r="X343" s="2">
        <f>IF($H343&gt;J343,MIN($H343-J343,K343-J343)*INDEX('2018_commission_structure-Start'!$A$15:$J$18,MATCH($E343,'2018_commission_structure-Start'!$A$15:$A$18,0),MATCH(X$1,'2018_commission_structure-Start'!$A$15:$J$15,0)),0)</f>
        <v>0</v>
      </c>
      <c r="Y343" s="2">
        <f>IF($H343&gt;K343,MIN($H343-K343,L343-K343)*INDEX('2018_commission_structure-Start'!$A$15:$J$18,MATCH($E343,'2018_commission_structure-Start'!$A$15:$A$18,0),MATCH(Y$1,'2018_commission_structure-Start'!$A$15:$J$15,0)),0)</f>
        <v>0</v>
      </c>
      <c r="Z343" s="2">
        <f>IF(H343&gt;L343,(H343-L343)*INDEX('2018_commission_structure-Start'!$A$21:$I$24,MATCH($E343,'2018_commission_structure-Start'!$A$21:$A$24,0),MATCH(Z$1,'2018_commission_structure-Start'!$A$21:$I$21,0)),0)</f>
        <v>0</v>
      </c>
      <c r="AA343" s="6">
        <f t="shared" si="58"/>
        <v>68617.47</v>
      </c>
      <c r="AB343" s="6">
        <f t="shared" si="59"/>
        <v>122736.47</v>
      </c>
    </row>
    <row r="344" spans="1:28" x14ac:dyDescent="0.3">
      <c r="A344" t="str">
        <f t="shared" si="50"/>
        <v>Massimo McDougle</v>
      </c>
      <c r="B344">
        <v>5861892008</v>
      </c>
      <c r="C344" t="s">
        <v>679</v>
      </c>
      <c r="D344" t="s">
        <v>680</v>
      </c>
      <c r="E344" t="s">
        <v>10</v>
      </c>
      <c r="F344">
        <v>98780</v>
      </c>
      <c r="G344">
        <f>COUNTIF(deals_closed!D:D,B344)</f>
        <v>22</v>
      </c>
      <c r="H344" s="2">
        <f>SUMIF(deals_closed!D:D,B344,deals_closed!C:C)</f>
        <v>789567</v>
      </c>
      <c r="I344" s="2">
        <f>VLOOKUP(E344,'2018_commission_structure-Start'!$A$22:$I$24,9,FALSE)</f>
        <v>750000</v>
      </c>
      <c r="J344" s="2">
        <f t="shared" si="51"/>
        <v>937500</v>
      </c>
      <c r="K344" s="2">
        <f t="shared" si="52"/>
        <v>1125000</v>
      </c>
      <c r="L344" s="2">
        <f t="shared" si="53"/>
        <v>1500000</v>
      </c>
      <c r="M344" s="12">
        <f t="shared" si="54"/>
        <v>1.052756</v>
      </c>
      <c r="N344" t="str">
        <f t="shared" si="55"/>
        <v>100-125%</v>
      </c>
      <c r="O344" s="6">
        <f>MIN(H344,I344)*INDEX('2018_commission_structure-Start'!$A$21:$I$24,MATCH($E344,'2018_commission_structure-Start'!$A$21:$A$24,0),MATCH(O$1,'2018_commission_structure-Start'!$A$21:$I$21,0))</f>
        <v>112500</v>
      </c>
      <c r="P344" s="2">
        <f>IF(H344&gt;I344,MIN(H344-I344,J344-I344)*INDEX('2018_commission_structure-Start'!$A$21:$I$24,MATCH($E344,'2018_commission_structure-Start'!$A$21:$A$24,0), MATCH(P$1,'2018_commission_structure-Start'!$A$21:$I$21,0)),0)</f>
        <v>7517.7300000000005</v>
      </c>
      <c r="Q344" s="2">
        <f>IF($H344&gt;J344,MIN($H344-J344,K344-J344)*INDEX('2018_commission_structure-Start'!$A$21:$I$24,MATCH($E344,'2018_commission_structure-Start'!$A$21:$A$24,0), MATCH(Q$1,'2018_commission_structure-Start'!$A$21:$I$21,0)),0)</f>
        <v>0</v>
      </c>
      <c r="R344" s="2">
        <f>IF($H344&gt;K344,MIN($H344-K344,L344-K344)*INDEX('2018_commission_structure-Start'!$A$21:$I$24,MATCH($E344,'2018_commission_structure-Start'!$A$21:$A$24,0), MATCH(R$1,'2018_commission_structure-Start'!$A$21:$I$21,0)),0)</f>
        <v>0</v>
      </c>
      <c r="S344" s="2">
        <f>IF(H344&gt;L344,(H344-L344)*INDEX('2018_commission_structure-Start'!$A$21:$I$24,MATCH($E344,'2018_commission_structure-Start'!$A$21:$A$24,0),MATCH(S$1,'2018_commission_structure-Start'!$A$21:$I$21,0)),0)</f>
        <v>0</v>
      </c>
      <c r="T344" s="6">
        <f t="shared" si="56"/>
        <v>120017.73</v>
      </c>
      <c r="U344" s="6">
        <f t="shared" si="57"/>
        <v>218797.72999999998</v>
      </c>
      <c r="V344" s="6">
        <f>MIN(H344,I344)*INDEX('2018_commission_structure-Start'!$A$15:$J$18,MATCH($E344,'2018_commission_structure-Start'!$A$15:$A$18,0),MATCH(V$1,'2018_commission_structure-Start'!$A$15:$J$15,0))</f>
        <v>112500</v>
      </c>
      <c r="W344" s="2">
        <f>IF($H344&gt;I344,MIN($H344-I344,J344-I344)*INDEX('2018_commission_structure-Start'!$A$15:$J$18,MATCH($E344,'2018_commission_structure-Start'!$A$15:$A$18,0),MATCH(W$1,'2018_commission_structure-Start'!$A$15:$J$15,0)),0)</f>
        <v>8704.74</v>
      </c>
      <c r="X344" s="2">
        <f>IF($H344&gt;J344,MIN($H344-J344,K344-J344)*INDEX('2018_commission_structure-Start'!$A$15:$J$18,MATCH($E344,'2018_commission_structure-Start'!$A$15:$A$18,0),MATCH(X$1,'2018_commission_structure-Start'!$A$15:$J$15,0)),0)</f>
        <v>0</v>
      </c>
      <c r="Y344" s="2">
        <f>IF($H344&gt;K344,MIN($H344-K344,L344-K344)*INDEX('2018_commission_structure-Start'!$A$15:$J$18,MATCH($E344,'2018_commission_structure-Start'!$A$15:$A$18,0),MATCH(Y$1,'2018_commission_structure-Start'!$A$15:$J$15,0)),0)</f>
        <v>0</v>
      </c>
      <c r="Z344" s="2">
        <f>IF(H344&gt;L344,(H344-L344)*INDEX('2018_commission_structure-Start'!$A$21:$I$24,MATCH($E344,'2018_commission_structure-Start'!$A$21:$A$24,0),MATCH(Z$1,'2018_commission_structure-Start'!$A$21:$I$21,0)),0)</f>
        <v>0</v>
      </c>
      <c r="AA344" s="6">
        <f t="shared" si="58"/>
        <v>121204.74</v>
      </c>
      <c r="AB344" s="6">
        <f t="shared" si="59"/>
        <v>219984.74</v>
      </c>
    </row>
    <row r="345" spans="1:28" x14ac:dyDescent="0.3">
      <c r="A345" t="str">
        <f t="shared" si="50"/>
        <v>Tiphani Cuerda</v>
      </c>
      <c r="B345">
        <v>1268934771</v>
      </c>
      <c r="C345" t="s">
        <v>681</v>
      </c>
      <c r="D345" t="s">
        <v>682</v>
      </c>
      <c r="E345" t="s">
        <v>29</v>
      </c>
      <c r="F345">
        <v>50003</v>
      </c>
      <c r="G345">
        <f>COUNTIF(deals_closed!D:D,B345)</f>
        <v>18</v>
      </c>
      <c r="H345" s="2">
        <f>SUMIF(deals_closed!D:D,B345,deals_closed!C:C)</f>
        <v>503681</v>
      </c>
      <c r="I345" s="2">
        <f>VLOOKUP(E345,'2018_commission_structure-Start'!$A$22:$I$24,9,FALSE)</f>
        <v>600000</v>
      </c>
      <c r="J345" s="2">
        <f t="shared" si="51"/>
        <v>750000</v>
      </c>
      <c r="K345" s="2">
        <f t="shared" si="52"/>
        <v>900000</v>
      </c>
      <c r="L345" s="2">
        <f t="shared" si="53"/>
        <v>1200000</v>
      </c>
      <c r="M345" s="12">
        <f t="shared" si="54"/>
        <v>0.83946833333333337</v>
      </c>
      <c r="N345" t="str">
        <f t="shared" si="55"/>
        <v>0-100%</v>
      </c>
      <c r="O345" s="6">
        <f>MIN(H345,I345)*INDEX('2018_commission_structure-Start'!$A$21:$I$24,MATCH($E345,'2018_commission_structure-Start'!$A$21:$A$24,0),MATCH(O$1,'2018_commission_structure-Start'!$A$21:$I$21,0))</f>
        <v>65478.53</v>
      </c>
      <c r="P345" s="2">
        <f>IF(H345&gt;I345,MIN(H345-I345,J345-I345)*INDEX('2018_commission_structure-Start'!$A$21:$I$24,MATCH($E345,'2018_commission_structure-Start'!$A$21:$A$24,0), MATCH(P$1,'2018_commission_structure-Start'!$A$21:$I$21,0)),0)</f>
        <v>0</v>
      </c>
      <c r="Q345" s="2">
        <f>IF($H345&gt;J345,MIN($H345-J345,K345-J345)*INDEX('2018_commission_structure-Start'!$A$21:$I$24,MATCH($E345,'2018_commission_structure-Start'!$A$21:$A$24,0), MATCH(Q$1,'2018_commission_structure-Start'!$A$21:$I$21,0)),0)</f>
        <v>0</v>
      </c>
      <c r="R345" s="2">
        <f>IF($H345&gt;K345,MIN($H345-K345,L345-K345)*INDEX('2018_commission_structure-Start'!$A$21:$I$24,MATCH($E345,'2018_commission_structure-Start'!$A$21:$A$24,0), MATCH(R$1,'2018_commission_structure-Start'!$A$21:$I$21,0)),0)</f>
        <v>0</v>
      </c>
      <c r="S345" s="2">
        <f>IF(H345&gt;L345,(H345-L345)*INDEX('2018_commission_structure-Start'!$A$21:$I$24,MATCH($E345,'2018_commission_structure-Start'!$A$21:$A$24,0),MATCH(S$1,'2018_commission_structure-Start'!$A$21:$I$21,0)),0)</f>
        <v>0</v>
      </c>
      <c r="T345" s="6">
        <f t="shared" si="56"/>
        <v>65478.53</v>
      </c>
      <c r="U345" s="6">
        <f t="shared" si="57"/>
        <v>115481.53</v>
      </c>
      <c r="V345" s="6">
        <f>MIN(H345,I345)*INDEX('2018_commission_structure-Start'!$A$15:$J$18,MATCH($E345,'2018_commission_structure-Start'!$A$15:$A$18,0),MATCH(V$1,'2018_commission_structure-Start'!$A$15:$J$15,0))</f>
        <v>75552.149999999994</v>
      </c>
      <c r="W345" s="2">
        <f>IF($H345&gt;I345,MIN($H345-I345,J345-I345)*INDEX('2018_commission_structure-Start'!$A$15:$J$18,MATCH($E345,'2018_commission_structure-Start'!$A$15:$A$18,0),MATCH(W$1,'2018_commission_structure-Start'!$A$15:$J$15,0)),0)</f>
        <v>0</v>
      </c>
      <c r="X345" s="2">
        <f>IF($H345&gt;J345,MIN($H345-J345,K345-J345)*INDEX('2018_commission_structure-Start'!$A$15:$J$18,MATCH($E345,'2018_commission_structure-Start'!$A$15:$A$18,0),MATCH(X$1,'2018_commission_structure-Start'!$A$15:$J$15,0)),0)</f>
        <v>0</v>
      </c>
      <c r="Y345" s="2">
        <f>IF($H345&gt;K345,MIN($H345-K345,L345-K345)*INDEX('2018_commission_structure-Start'!$A$15:$J$18,MATCH($E345,'2018_commission_structure-Start'!$A$15:$A$18,0),MATCH(Y$1,'2018_commission_structure-Start'!$A$15:$J$15,0)),0)</f>
        <v>0</v>
      </c>
      <c r="Z345" s="2">
        <f>IF(H345&gt;L345,(H345-L345)*INDEX('2018_commission_structure-Start'!$A$21:$I$24,MATCH($E345,'2018_commission_structure-Start'!$A$21:$A$24,0),MATCH(Z$1,'2018_commission_structure-Start'!$A$21:$I$21,0)),0)</f>
        <v>0</v>
      </c>
      <c r="AA345" s="6">
        <f t="shared" si="58"/>
        <v>75552.149999999994</v>
      </c>
      <c r="AB345" s="6">
        <f t="shared" si="59"/>
        <v>125555.15</v>
      </c>
    </row>
    <row r="346" spans="1:28" x14ac:dyDescent="0.3">
      <c r="A346" t="str">
        <f t="shared" si="50"/>
        <v>Leola Harhoff</v>
      </c>
      <c r="B346">
        <v>532074068</v>
      </c>
      <c r="C346" t="s">
        <v>683</v>
      </c>
      <c r="D346" t="s">
        <v>684</v>
      </c>
      <c r="E346" t="s">
        <v>29</v>
      </c>
      <c r="F346">
        <v>58609</v>
      </c>
      <c r="G346">
        <f>COUNTIF(deals_closed!D:D,B346)</f>
        <v>23</v>
      </c>
      <c r="H346" s="2">
        <f>SUMIF(deals_closed!D:D,B346,deals_closed!C:C)</f>
        <v>734546</v>
      </c>
      <c r="I346" s="2">
        <f>VLOOKUP(E346,'2018_commission_structure-Start'!$A$22:$I$24,9,FALSE)</f>
        <v>600000</v>
      </c>
      <c r="J346" s="2">
        <f t="shared" si="51"/>
        <v>750000</v>
      </c>
      <c r="K346" s="2">
        <f t="shared" si="52"/>
        <v>900000</v>
      </c>
      <c r="L346" s="2">
        <f t="shared" si="53"/>
        <v>1200000</v>
      </c>
      <c r="M346" s="12">
        <f t="shared" si="54"/>
        <v>1.2242433333333334</v>
      </c>
      <c r="N346" t="str">
        <f t="shared" si="55"/>
        <v>100-125%</v>
      </c>
      <c r="O346" s="6">
        <f>MIN(H346,I346)*INDEX('2018_commission_structure-Start'!$A$21:$I$24,MATCH($E346,'2018_commission_structure-Start'!$A$21:$A$24,0),MATCH(O$1,'2018_commission_structure-Start'!$A$21:$I$21,0))</f>
        <v>78000</v>
      </c>
      <c r="P346" s="2">
        <f>IF(H346&gt;I346,MIN(H346-I346,J346-I346)*INDEX('2018_commission_structure-Start'!$A$21:$I$24,MATCH($E346,'2018_commission_structure-Start'!$A$21:$A$24,0), MATCH(P$1,'2018_commission_structure-Start'!$A$21:$I$21,0)),0)</f>
        <v>22872.820000000003</v>
      </c>
      <c r="Q346" s="2">
        <f>IF($H346&gt;J346,MIN($H346-J346,K346-J346)*INDEX('2018_commission_structure-Start'!$A$21:$I$24,MATCH($E346,'2018_commission_structure-Start'!$A$21:$A$24,0), MATCH(Q$1,'2018_commission_structure-Start'!$A$21:$I$21,0)),0)</f>
        <v>0</v>
      </c>
      <c r="R346" s="2">
        <f>IF($H346&gt;K346,MIN($H346-K346,L346-K346)*INDEX('2018_commission_structure-Start'!$A$21:$I$24,MATCH($E346,'2018_commission_structure-Start'!$A$21:$A$24,0), MATCH(R$1,'2018_commission_structure-Start'!$A$21:$I$21,0)),0)</f>
        <v>0</v>
      </c>
      <c r="S346" s="2">
        <f>IF(H346&gt;L346,(H346-L346)*INDEX('2018_commission_structure-Start'!$A$21:$I$24,MATCH($E346,'2018_commission_structure-Start'!$A$21:$A$24,0),MATCH(S$1,'2018_commission_structure-Start'!$A$21:$I$21,0)),0)</f>
        <v>0</v>
      </c>
      <c r="T346" s="6">
        <f t="shared" si="56"/>
        <v>100872.82</v>
      </c>
      <c r="U346" s="6">
        <f t="shared" si="57"/>
        <v>159481.82</v>
      </c>
      <c r="V346" s="6">
        <f>MIN(H346,I346)*INDEX('2018_commission_structure-Start'!$A$15:$J$18,MATCH($E346,'2018_commission_structure-Start'!$A$15:$A$18,0),MATCH(V$1,'2018_commission_structure-Start'!$A$15:$J$15,0))</f>
        <v>90000</v>
      </c>
      <c r="W346" s="2">
        <f>IF($H346&gt;I346,MIN($H346-I346,J346-I346)*INDEX('2018_commission_structure-Start'!$A$15:$J$18,MATCH($E346,'2018_commission_structure-Start'!$A$15:$A$18,0),MATCH(W$1,'2018_commission_structure-Start'!$A$15:$J$15,0)),0)</f>
        <v>24218.28</v>
      </c>
      <c r="X346" s="2">
        <f>IF($H346&gt;J346,MIN($H346-J346,K346-J346)*INDEX('2018_commission_structure-Start'!$A$15:$J$18,MATCH($E346,'2018_commission_structure-Start'!$A$15:$A$18,0),MATCH(X$1,'2018_commission_structure-Start'!$A$15:$J$15,0)),0)</f>
        <v>0</v>
      </c>
      <c r="Y346" s="2">
        <f>IF($H346&gt;K346,MIN($H346-K346,L346-K346)*INDEX('2018_commission_structure-Start'!$A$15:$J$18,MATCH($E346,'2018_commission_structure-Start'!$A$15:$A$18,0),MATCH(Y$1,'2018_commission_structure-Start'!$A$15:$J$15,0)),0)</f>
        <v>0</v>
      </c>
      <c r="Z346" s="2">
        <f>IF(H346&gt;L346,(H346-L346)*INDEX('2018_commission_structure-Start'!$A$21:$I$24,MATCH($E346,'2018_commission_structure-Start'!$A$21:$A$24,0),MATCH(Z$1,'2018_commission_structure-Start'!$A$21:$I$21,0)),0)</f>
        <v>0</v>
      </c>
      <c r="AA346" s="6">
        <f t="shared" si="58"/>
        <v>114218.28</v>
      </c>
      <c r="AB346" s="6">
        <f t="shared" si="59"/>
        <v>172827.28</v>
      </c>
    </row>
    <row r="347" spans="1:28" x14ac:dyDescent="0.3">
      <c r="A347" t="str">
        <f t="shared" si="50"/>
        <v>Lesli Baldini</v>
      </c>
      <c r="B347">
        <v>1439916314</v>
      </c>
      <c r="C347" t="s">
        <v>685</v>
      </c>
      <c r="D347" t="s">
        <v>686</v>
      </c>
      <c r="E347" t="s">
        <v>7</v>
      </c>
      <c r="F347">
        <v>48869</v>
      </c>
      <c r="G347">
        <f>COUNTIF(deals_closed!D:D,B347)</f>
        <v>15</v>
      </c>
      <c r="H347" s="2">
        <f>SUMIF(deals_closed!D:D,B347,deals_closed!C:C)</f>
        <v>493637</v>
      </c>
      <c r="I347" s="2">
        <f>VLOOKUP(E347,'2018_commission_structure-Start'!$A$22:$I$24,9,FALSE)</f>
        <v>500000</v>
      </c>
      <c r="J347" s="2">
        <f t="shared" si="51"/>
        <v>625000</v>
      </c>
      <c r="K347" s="2">
        <f t="shared" si="52"/>
        <v>750000</v>
      </c>
      <c r="L347" s="2">
        <f t="shared" si="53"/>
        <v>1000000</v>
      </c>
      <c r="M347" s="12">
        <f t="shared" si="54"/>
        <v>0.98727399999999998</v>
      </c>
      <c r="N347" t="str">
        <f t="shared" si="55"/>
        <v>0-100%</v>
      </c>
      <c r="O347" s="6">
        <f>MIN(H347,I347)*INDEX('2018_commission_structure-Start'!$A$21:$I$24,MATCH($E347,'2018_commission_structure-Start'!$A$21:$A$24,0),MATCH(O$1,'2018_commission_structure-Start'!$A$21:$I$21,0))</f>
        <v>49363.700000000004</v>
      </c>
      <c r="P347" s="2">
        <f>IF(H347&gt;I347,MIN(H347-I347,J347-I347)*INDEX('2018_commission_structure-Start'!$A$21:$I$24,MATCH($E347,'2018_commission_structure-Start'!$A$21:$A$24,0), MATCH(P$1,'2018_commission_structure-Start'!$A$21:$I$21,0)),0)</f>
        <v>0</v>
      </c>
      <c r="Q347" s="2">
        <f>IF($H347&gt;J347,MIN($H347-J347,K347-J347)*INDEX('2018_commission_structure-Start'!$A$21:$I$24,MATCH($E347,'2018_commission_structure-Start'!$A$21:$A$24,0), MATCH(Q$1,'2018_commission_structure-Start'!$A$21:$I$21,0)),0)</f>
        <v>0</v>
      </c>
      <c r="R347" s="2">
        <f>IF($H347&gt;K347,MIN($H347-K347,L347-K347)*INDEX('2018_commission_structure-Start'!$A$21:$I$24,MATCH($E347,'2018_commission_structure-Start'!$A$21:$A$24,0), MATCH(R$1,'2018_commission_structure-Start'!$A$21:$I$21,0)),0)</f>
        <v>0</v>
      </c>
      <c r="S347" s="2">
        <f>IF(H347&gt;L347,(H347-L347)*INDEX('2018_commission_structure-Start'!$A$21:$I$24,MATCH($E347,'2018_commission_structure-Start'!$A$21:$A$24,0),MATCH(S$1,'2018_commission_structure-Start'!$A$21:$I$21,0)),0)</f>
        <v>0</v>
      </c>
      <c r="T347" s="6">
        <f t="shared" si="56"/>
        <v>49363.700000000004</v>
      </c>
      <c r="U347" s="6">
        <f t="shared" si="57"/>
        <v>98232.700000000012</v>
      </c>
      <c r="V347" s="6">
        <f>MIN(H347,I347)*INDEX('2018_commission_structure-Start'!$A$15:$J$18,MATCH($E347,'2018_commission_structure-Start'!$A$15:$A$18,0),MATCH(V$1,'2018_commission_structure-Start'!$A$15:$J$15,0))</f>
        <v>59236.439999999995</v>
      </c>
      <c r="W347" s="2">
        <f>IF($H347&gt;I347,MIN($H347-I347,J347-I347)*INDEX('2018_commission_structure-Start'!$A$15:$J$18,MATCH($E347,'2018_commission_structure-Start'!$A$15:$A$18,0),MATCH(W$1,'2018_commission_structure-Start'!$A$15:$J$15,0)),0)</f>
        <v>0</v>
      </c>
      <c r="X347" s="2">
        <f>IF($H347&gt;J347,MIN($H347-J347,K347-J347)*INDEX('2018_commission_structure-Start'!$A$15:$J$18,MATCH($E347,'2018_commission_structure-Start'!$A$15:$A$18,0),MATCH(X$1,'2018_commission_structure-Start'!$A$15:$J$15,0)),0)</f>
        <v>0</v>
      </c>
      <c r="Y347" s="2">
        <f>IF($H347&gt;K347,MIN($H347-K347,L347-K347)*INDEX('2018_commission_structure-Start'!$A$15:$J$18,MATCH($E347,'2018_commission_structure-Start'!$A$15:$A$18,0),MATCH(Y$1,'2018_commission_structure-Start'!$A$15:$J$15,0)),0)</f>
        <v>0</v>
      </c>
      <c r="Z347" s="2">
        <f>IF(H347&gt;L347,(H347-L347)*INDEX('2018_commission_structure-Start'!$A$21:$I$24,MATCH($E347,'2018_commission_structure-Start'!$A$21:$A$24,0),MATCH(Z$1,'2018_commission_structure-Start'!$A$21:$I$21,0)),0)</f>
        <v>0</v>
      </c>
      <c r="AA347" s="6">
        <f t="shared" si="58"/>
        <v>59236.439999999995</v>
      </c>
      <c r="AB347" s="6">
        <f t="shared" si="59"/>
        <v>108105.44</v>
      </c>
    </row>
    <row r="348" spans="1:28" x14ac:dyDescent="0.3">
      <c r="A348" t="str">
        <f t="shared" si="50"/>
        <v>Matthus Dumphrey</v>
      </c>
      <c r="B348">
        <v>1992195951</v>
      </c>
      <c r="C348" t="s">
        <v>687</v>
      </c>
      <c r="D348" t="s">
        <v>688</v>
      </c>
      <c r="E348" t="s">
        <v>7</v>
      </c>
      <c r="F348">
        <v>49870</v>
      </c>
      <c r="G348">
        <f>COUNTIF(deals_closed!D:D,B348)</f>
        <v>21</v>
      </c>
      <c r="H348" s="2">
        <f>SUMIF(deals_closed!D:D,B348,deals_closed!C:C)</f>
        <v>664445</v>
      </c>
      <c r="I348" s="2">
        <f>VLOOKUP(E348,'2018_commission_structure-Start'!$A$22:$I$24,9,FALSE)</f>
        <v>500000</v>
      </c>
      <c r="J348" s="2">
        <f t="shared" si="51"/>
        <v>625000</v>
      </c>
      <c r="K348" s="2">
        <f t="shared" si="52"/>
        <v>750000</v>
      </c>
      <c r="L348" s="2">
        <f t="shared" si="53"/>
        <v>1000000</v>
      </c>
      <c r="M348" s="12">
        <f t="shared" si="54"/>
        <v>1.3288899999999999</v>
      </c>
      <c r="N348" t="str">
        <f t="shared" si="55"/>
        <v>125-150%</v>
      </c>
      <c r="O348" s="6">
        <f>MIN(H348,I348)*INDEX('2018_commission_structure-Start'!$A$21:$I$24,MATCH($E348,'2018_commission_structure-Start'!$A$21:$A$24,0),MATCH(O$1,'2018_commission_structure-Start'!$A$21:$I$21,0))</f>
        <v>50000</v>
      </c>
      <c r="P348" s="2">
        <f>IF(H348&gt;I348,MIN(H348-I348,J348-I348)*INDEX('2018_commission_structure-Start'!$A$21:$I$24,MATCH($E348,'2018_commission_structure-Start'!$A$21:$A$24,0), MATCH(P$1,'2018_commission_structure-Start'!$A$21:$I$21,0)),0)</f>
        <v>18750</v>
      </c>
      <c r="Q348" s="2">
        <f>IF($H348&gt;J348,MIN($H348-J348,K348-J348)*INDEX('2018_commission_structure-Start'!$A$21:$I$24,MATCH($E348,'2018_commission_structure-Start'!$A$21:$A$24,0), MATCH(Q$1,'2018_commission_structure-Start'!$A$21:$I$21,0)),0)</f>
        <v>7100.0999999999995</v>
      </c>
      <c r="R348" s="2">
        <f>IF($H348&gt;K348,MIN($H348-K348,L348-K348)*INDEX('2018_commission_structure-Start'!$A$21:$I$24,MATCH($E348,'2018_commission_structure-Start'!$A$21:$A$24,0), MATCH(R$1,'2018_commission_structure-Start'!$A$21:$I$21,0)),0)</f>
        <v>0</v>
      </c>
      <c r="S348" s="2">
        <f>IF(H348&gt;L348,(H348-L348)*INDEX('2018_commission_structure-Start'!$A$21:$I$24,MATCH($E348,'2018_commission_structure-Start'!$A$21:$A$24,0),MATCH(S$1,'2018_commission_structure-Start'!$A$21:$I$21,0)),0)</f>
        <v>0</v>
      </c>
      <c r="T348" s="6">
        <f t="shared" si="56"/>
        <v>75850.100000000006</v>
      </c>
      <c r="U348" s="6">
        <f t="shared" si="57"/>
        <v>125720.1</v>
      </c>
      <c r="V348" s="6">
        <f>MIN(H348,I348)*INDEX('2018_commission_structure-Start'!$A$15:$J$18,MATCH($E348,'2018_commission_structure-Start'!$A$15:$A$18,0),MATCH(V$1,'2018_commission_structure-Start'!$A$15:$J$15,0))</f>
        <v>60000</v>
      </c>
      <c r="W348" s="2">
        <f>IF($H348&gt;I348,MIN($H348-I348,J348-I348)*INDEX('2018_commission_structure-Start'!$A$15:$J$18,MATCH($E348,'2018_commission_structure-Start'!$A$15:$A$18,0),MATCH(W$1,'2018_commission_structure-Start'!$A$15:$J$15,0)),0)</f>
        <v>21250</v>
      </c>
      <c r="X348" s="2">
        <f>IF($H348&gt;J348,MIN($H348-J348,K348-J348)*INDEX('2018_commission_structure-Start'!$A$15:$J$18,MATCH($E348,'2018_commission_structure-Start'!$A$15:$A$18,0),MATCH(X$1,'2018_commission_structure-Start'!$A$15:$J$15,0)),0)</f>
        <v>7889</v>
      </c>
      <c r="Y348" s="2">
        <f>IF($H348&gt;K348,MIN($H348-K348,L348-K348)*INDEX('2018_commission_structure-Start'!$A$15:$J$18,MATCH($E348,'2018_commission_structure-Start'!$A$15:$A$18,0),MATCH(Y$1,'2018_commission_structure-Start'!$A$15:$J$15,0)),0)</f>
        <v>0</v>
      </c>
      <c r="Z348" s="2">
        <f>IF(H348&gt;L348,(H348-L348)*INDEX('2018_commission_structure-Start'!$A$21:$I$24,MATCH($E348,'2018_commission_structure-Start'!$A$21:$A$24,0),MATCH(Z$1,'2018_commission_structure-Start'!$A$21:$I$21,0)),0)</f>
        <v>0</v>
      </c>
      <c r="AA348" s="6">
        <f t="shared" si="58"/>
        <v>89139</v>
      </c>
      <c r="AB348" s="6">
        <f t="shared" si="59"/>
        <v>139009</v>
      </c>
    </row>
    <row r="349" spans="1:28" x14ac:dyDescent="0.3">
      <c r="A349" t="str">
        <f t="shared" si="50"/>
        <v>Boycey MacDermott</v>
      </c>
      <c r="B349">
        <v>7054972058</v>
      </c>
      <c r="C349" t="s">
        <v>689</v>
      </c>
      <c r="D349" t="s">
        <v>690</v>
      </c>
      <c r="E349" t="s">
        <v>29</v>
      </c>
      <c r="F349">
        <v>75430</v>
      </c>
      <c r="G349">
        <f>COUNTIF(deals_closed!D:D,B349)</f>
        <v>16</v>
      </c>
      <c r="H349" s="2">
        <f>SUMIF(deals_closed!D:D,B349,deals_closed!C:C)</f>
        <v>457979</v>
      </c>
      <c r="I349" s="2">
        <f>VLOOKUP(E349,'2018_commission_structure-Start'!$A$22:$I$24,9,FALSE)</f>
        <v>600000</v>
      </c>
      <c r="J349" s="2">
        <f t="shared" si="51"/>
        <v>750000</v>
      </c>
      <c r="K349" s="2">
        <f t="shared" si="52"/>
        <v>900000</v>
      </c>
      <c r="L349" s="2">
        <f t="shared" si="53"/>
        <v>1200000</v>
      </c>
      <c r="M349" s="12">
        <f t="shared" si="54"/>
        <v>0.7632983333333333</v>
      </c>
      <c r="N349" t="str">
        <f t="shared" si="55"/>
        <v>0-100%</v>
      </c>
      <c r="O349" s="6">
        <f>MIN(H349,I349)*INDEX('2018_commission_structure-Start'!$A$21:$I$24,MATCH($E349,'2018_commission_structure-Start'!$A$21:$A$24,0),MATCH(O$1,'2018_commission_structure-Start'!$A$21:$I$21,0))</f>
        <v>59537.270000000004</v>
      </c>
      <c r="P349" s="2">
        <f>IF(H349&gt;I349,MIN(H349-I349,J349-I349)*INDEX('2018_commission_structure-Start'!$A$21:$I$24,MATCH($E349,'2018_commission_structure-Start'!$A$21:$A$24,0), MATCH(P$1,'2018_commission_structure-Start'!$A$21:$I$21,0)),0)</f>
        <v>0</v>
      </c>
      <c r="Q349" s="2">
        <f>IF($H349&gt;J349,MIN($H349-J349,K349-J349)*INDEX('2018_commission_structure-Start'!$A$21:$I$24,MATCH($E349,'2018_commission_structure-Start'!$A$21:$A$24,0), MATCH(Q$1,'2018_commission_structure-Start'!$A$21:$I$21,0)),0)</f>
        <v>0</v>
      </c>
      <c r="R349" s="2">
        <f>IF($H349&gt;K349,MIN($H349-K349,L349-K349)*INDEX('2018_commission_structure-Start'!$A$21:$I$24,MATCH($E349,'2018_commission_structure-Start'!$A$21:$A$24,0), MATCH(R$1,'2018_commission_structure-Start'!$A$21:$I$21,0)),0)</f>
        <v>0</v>
      </c>
      <c r="S349" s="2">
        <f>IF(H349&gt;L349,(H349-L349)*INDEX('2018_commission_structure-Start'!$A$21:$I$24,MATCH($E349,'2018_commission_structure-Start'!$A$21:$A$24,0),MATCH(S$1,'2018_commission_structure-Start'!$A$21:$I$21,0)),0)</f>
        <v>0</v>
      </c>
      <c r="T349" s="6">
        <f t="shared" si="56"/>
        <v>59537.270000000004</v>
      </c>
      <c r="U349" s="6">
        <f t="shared" si="57"/>
        <v>134967.27000000002</v>
      </c>
      <c r="V349" s="6">
        <f>MIN(H349,I349)*INDEX('2018_commission_structure-Start'!$A$15:$J$18,MATCH($E349,'2018_commission_structure-Start'!$A$15:$A$18,0),MATCH(V$1,'2018_commission_structure-Start'!$A$15:$J$15,0))</f>
        <v>68696.849999999991</v>
      </c>
      <c r="W349" s="2">
        <f>IF($H349&gt;I349,MIN($H349-I349,J349-I349)*INDEX('2018_commission_structure-Start'!$A$15:$J$18,MATCH($E349,'2018_commission_structure-Start'!$A$15:$A$18,0),MATCH(W$1,'2018_commission_structure-Start'!$A$15:$J$15,0)),0)</f>
        <v>0</v>
      </c>
      <c r="X349" s="2">
        <f>IF($H349&gt;J349,MIN($H349-J349,K349-J349)*INDEX('2018_commission_structure-Start'!$A$15:$J$18,MATCH($E349,'2018_commission_structure-Start'!$A$15:$A$18,0),MATCH(X$1,'2018_commission_structure-Start'!$A$15:$J$15,0)),0)</f>
        <v>0</v>
      </c>
      <c r="Y349" s="2">
        <f>IF($H349&gt;K349,MIN($H349-K349,L349-K349)*INDEX('2018_commission_structure-Start'!$A$15:$J$18,MATCH($E349,'2018_commission_structure-Start'!$A$15:$A$18,0),MATCH(Y$1,'2018_commission_structure-Start'!$A$15:$J$15,0)),0)</f>
        <v>0</v>
      </c>
      <c r="Z349" s="2">
        <f>IF(H349&gt;L349,(H349-L349)*INDEX('2018_commission_structure-Start'!$A$21:$I$24,MATCH($E349,'2018_commission_structure-Start'!$A$21:$A$24,0),MATCH(Z$1,'2018_commission_structure-Start'!$A$21:$I$21,0)),0)</f>
        <v>0</v>
      </c>
      <c r="AA349" s="6">
        <f t="shared" si="58"/>
        <v>68696.849999999991</v>
      </c>
      <c r="AB349" s="6">
        <f t="shared" si="59"/>
        <v>144126.84999999998</v>
      </c>
    </row>
    <row r="350" spans="1:28" x14ac:dyDescent="0.3">
      <c r="A350" t="str">
        <f t="shared" si="50"/>
        <v>Phillipe Corter</v>
      </c>
      <c r="B350">
        <v>222477806</v>
      </c>
      <c r="C350" t="s">
        <v>691</v>
      </c>
      <c r="D350" t="s">
        <v>692</v>
      </c>
      <c r="E350" t="s">
        <v>10</v>
      </c>
      <c r="F350">
        <v>87484</v>
      </c>
      <c r="G350">
        <f>COUNTIF(deals_closed!D:D,B350)</f>
        <v>20</v>
      </c>
      <c r="H350" s="2">
        <f>SUMIF(deals_closed!D:D,B350,deals_closed!C:C)</f>
        <v>699440</v>
      </c>
      <c r="I350" s="2">
        <f>VLOOKUP(E350,'2018_commission_structure-Start'!$A$22:$I$24,9,FALSE)</f>
        <v>750000</v>
      </c>
      <c r="J350" s="2">
        <f t="shared" si="51"/>
        <v>937500</v>
      </c>
      <c r="K350" s="2">
        <f t="shared" si="52"/>
        <v>1125000</v>
      </c>
      <c r="L350" s="2">
        <f t="shared" si="53"/>
        <v>1500000</v>
      </c>
      <c r="M350" s="12">
        <f t="shared" si="54"/>
        <v>0.93258666666666667</v>
      </c>
      <c r="N350" t="str">
        <f t="shared" si="55"/>
        <v>0-100%</v>
      </c>
      <c r="O350" s="6">
        <f>MIN(H350,I350)*INDEX('2018_commission_structure-Start'!$A$21:$I$24,MATCH($E350,'2018_commission_structure-Start'!$A$21:$A$24,0),MATCH(O$1,'2018_commission_structure-Start'!$A$21:$I$21,0))</f>
        <v>104916</v>
      </c>
      <c r="P350" s="2">
        <f>IF(H350&gt;I350,MIN(H350-I350,J350-I350)*INDEX('2018_commission_structure-Start'!$A$21:$I$24,MATCH($E350,'2018_commission_structure-Start'!$A$21:$A$24,0), MATCH(P$1,'2018_commission_structure-Start'!$A$21:$I$21,0)),0)</f>
        <v>0</v>
      </c>
      <c r="Q350" s="2">
        <f>IF($H350&gt;J350,MIN($H350-J350,K350-J350)*INDEX('2018_commission_structure-Start'!$A$21:$I$24,MATCH($E350,'2018_commission_structure-Start'!$A$21:$A$24,0), MATCH(Q$1,'2018_commission_structure-Start'!$A$21:$I$21,0)),0)</f>
        <v>0</v>
      </c>
      <c r="R350" s="2">
        <f>IF($H350&gt;K350,MIN($H350-K350,L350-K350)*INDEX('2018_commission_structure-Start'!$A$21:$I$24,MATCH($E350,'2018_commission_structure-Start'!$A$21:$A$24,0), MATCH(R$1,'2018_commission_structure-Start'!$A$21:$I$21,0)),0)</f>
        <v>0</v>
      </c>
      <c r="S350" s="2">
        <f>IF(H350&gt;L350,(H350-L350)*INDEX('2018_commission_structure-Start'!$A$21:$I$24,MATCH($E350,'2018_commission_structure-Start'!$A$21:$A$24,0),MATCH(S$1,'2018_commission_structure-Start'!$A$21:$I$21,0)),0)</f>
        <v>0</v>
      </c>
      <c r="T350" s="6">
        <f t="shared" si="56"/>
        <v>104916</v>
      </c>
      <c r="U350" s="6">
        <f t="shared" si="57"/>
        <v>192400</v>
      </c>
      <c r="V350" s="6">
        <f>MIN(H350,I350)*INDEX('2018_commission_structure-Start'!$A$15:$J$18,MATCH($E350,'2018_commission_structure-Start'!$A$15:$A$18,0),MATCH(V$1,'2018_commission_structure-Start'!$A$15:$J$15,0))</f>
        <v>104916</v>
      </c>
      <c r="W350" s="2">
        <f>IF($H350&gt;I350,MIN($H350-I350,J350-I350)*INDEX('2018_commission_structure-Start'!$A$15:$J$18,MATCH($E350,'2018_commission_structure-Start'!$A$15:$A$18,0),MATCH(W$1,'2018_commission_structure-Start'!$A$15:$J$15,0)),0)</f>
        <v>0</v>
      </c>
      <c r="X350" s="2">
        <f>IF($H350&gt;J350,MIN($H350-J350,K350-J350)*INDEX('2018_commission_structure-Start'!$A$15:$J$18,MATCH($E350,'2018_commission_structure-Start'!$A$15:$A$18,0),MATCH(X$1,'2018_commission_structure-Start'!$A$15:$J$15,0)),0)</f>
        <v>0</v>
      </c>
      <c r="Y350" s="2">
        <f>IF($H350&gt;K350,MIN($H350-K350,L350-K350)*INDEX('2018_commission_structure-Start'!$A$15:$J$18,MATCH($E350,'2018_commission_structure-Start'!$A$15:$A$18,0),MATCH(Y$1,'2018_commission_structure-Start'!$A$15:$J$15,0)),0)</f>
        <v>0</v>
      </c>
      <c r="Z350" s="2">
        <f>IF(H350&gt;L350,(H350-L350)*INDEX('2018_commission_structure-Start'!$A$21:$I$24,MATCH($E350,'2018_commission_structure-Start'!$A$21:$A$24,0),MATCH(Z$1,'2018_commission_structure-Start'!$A$21:$I$21,0)),0)</f>
        <v>0</v>
      </c>
      <c r="AA350" s="6">
        <f t="shared" si="58"/>
        <v>104916</v>
      </c>
      <c r="AB350" s="6">
        <f t="shared" si="59"/>
        <v>192400</v>
      </c>
    </row>
    <row r="351" spans="1:28" x14ac:dyDescent="0.3">
      <c r="A351" t="str">
        <f t="shared" si="50"/>
        <v>Pierre Lambshine</v>
      </c>
      <c r="B351">
        <v>509389570</v>
      </c>
      <c r="C351" t="s">
        <v>693</v>
      </c>
      <c r="D351" t="s">
        <v>694</v>
      </c>
      <c r="E351" t="s">
        <v>10</v>
      </c>
      <c r="F351">
        <v>89634</v>
      </c>
      <c r="G351">
        <f>COUNTIF(deals_closed!D:D,B351)</f>
        <v>12</v>
      </c>
      <c r="H351" s="2">
        <f>SUMIF(deals_closed!D:D,B351,deals_closed!C:C)</f>
        <v>436501</v>
      </c>
      <c r="I351" s="2">
        <f>VLOOKUP(E351,'2018_commission_structure-Start'!$A$22:$I$24,9,FALSE)</f>
        <v>750000</v>
      </c>
      <c r="J351" s="2">
        <f t="shared" si="51"/>
        <v>937500</v>
      </c>
      <c r="K351" s="2">
        <f t="shared" si="52"/>
        <v>1125000</v>
      </c>
      <c r="L351" s="2">
        <f t="shared" si="53"/>
        <v>1500000</v>
      </c>
      <c r="M351" s="12">
        <f t="shared" si="54"/>
        <v>0.58200133333333337</v>
      </c>
      <c r="N351" t="str">
        <f t="shared" si="55"/>
        <v>0-100%</v>
      </c>
      <c r="O351" s="6">
        <f>MIN(H351,I351)*INDEX('2018_commission_structure-Start'!$A$21:$I$24,MATCH($E351,'2018_commission_structure-Start'!$A$21:$A$24,0),MATCH(O$1,'2018_commission_structure-Start'!$A$21:$I$21,0))</f>
        <v>65475.149999999994</v>
      </c>
      <c r="P351" s="2">
        <f>IF(H351&gt;I351,MIN(H351-I351,J351-I351)*INDEX('2018_commission_structure-Start'!$A$21:$I$24,MATCH($E351,'2018_commission_structure-Start'!$A$21:$A$24,0), MATCH(P$1,'2018_commission_structure-Start'!$A$21:$I$21,0)),0)</f>
        <v>0</v>
      </c>
      <c r="Q351" s="2">
        <f>IF($H351&gt;J351,MIN($H351-J351,K351-J351)*INDEX('2018_commission_structure-Start'!$A$21:$I$24,MATCH($E351,'2018_commission_structure-Start'!$A$21:$A$24,0), MATCH(Q$1,'2018_commission_structure-Start'!$A$21:$I$21,0)),0)</f>
        <v>0</v>
      </c>
      <c r="R351" s="2">
        <f>IF($H351&gt;K351,MIN($H351-K351,L351-K351)*INDEX('2018_commission_structure-Start'!$A$21:$I$24,MATCH($E351,'2018_commission_structure-Start'!$A$21:$A$24,0), MATCH(R$1,'2018_commission_structure-Start'!$A$21:$I$21,0)),0)</f>
        <v>0</v>
      </c>
      <c r="S351" s="2">
        <f>IF(H351&gt;L351,(H351-L351)*INDEX('2018_commission_structure-Start'!$A$21:$I$24,MATCH($E351,'2018_commission_structure-Start'!$A$21:$A$24,0),MATCH(S$1,'2018_commission_structure-Start'!$A$21:$I$21,0)),0)</f>
        <v>0</v>
      </c>
      <c r="T351" s="6">
        <f t="shared" si="56"/>
        <v>65475.149999999994</v>
      </c>
      <c r="U351" s="6">
        <f t="shared" si="57"/>
        <v>155109.15</v>
      </c>
      <c r="V351" s="6">
        <f>MIN(H351,I351)*INDEX('2018_commission_structure-Start'!$A$15:$J$18,MATCH($E351,'2018_commission_structure-Start'!$A$15:$A$18,0),MATCH(V$1,'2018_commission_structure-Start'!$A$15:$J$15,0))</f>
        <v>65475.149999999994</v>
      </c>
      <c r="W351" s="2">
        <f>IF($H351&gt;I351,MIN($H351-I351,J351-I351)*INDEX('2018_commission_structure-Start'!$A$15:$J$18,MATCH($E351,'2018_commission_structure-Start'!$A$15:$A$18,0),MATCH(W$1,'2018_commission_structure-Start'!$A$15:$J$15,0)),0)</f>
        <v>0</v>
      </c>
      <c r="X351" s="2">
        <f>IF($H351&gt;J351,MIN($H351-J351,K351-J351)*INDEX('2018_commission_structure-Start'!$A$15:$J$18,MATCH($E351,'2018_commission_structure-Start'!$A$15:$A$18,0),MATCH(X$1,'2018_commission_structure-Start'!$A$15:$J$15,0)),0)</f>
        <v>0</v>
      </c>
      <c r="Y351" s="2">
        <f>IF($H351&gt;K351,MIN($H351-K351,L351-K351)*INDEX('2018_commission_structure-Start'!$A$15:$J$18,MATCH($E351,'2018_commission_structure-Start'!$A$15:$A$18,0),MATCH(Y$1,'2018_commission_structure-Start'!$A$15:$J$15,0)),0)</f>
        <v>0</v>
      </c>
      <c r="Z351" s="2">
        <f>IF(H351&gt;L351,(H351-L351)*INDEX('2018_commission_structure-Start'!$A$21:$I$24,MATCH($E351,'2018_commission_structure-Start'!$A$21:$A$24,0),MATCH(Z$1,'2018_commission_structure-Start'!$A$21:$I$21,0)),0)</f>
        <v>0</v>
      </c>
      <c r="AA351" s="6">
        <f t="shared" si="58"/>
        <v>65475.149999999994</v>
      </c>
      <c r="AB351" s="6">
        <f t="shared" si="59"/>
        <v>155109.15</v>
      </c>
    </row>
    <row r="352" spans="1:28" x14ac:dyDescent="0.3">
      <c r="A352" t="str">
        <f t="shared" si="50"/>
        <v>Hunter Erni</v>
      </c>
      <c r="B352">
        <v>1888605537</v>
      </c>
      <c r="C352" t="s">
        <v>695</v>
      </c>
      <c r="D352" t="s">
        <v>696</v>
      </c>
      <c r="E352" t="s">
        <v>29</v>
      </c>
      <c r="F352">
        <v>72427</v>
      </c>
      <c r="G352">
        <f>COUNTIF(deals_closed!D:D,B352)</f>
        <v>21</v>
      </c>
      <c r="H352" s="2">
        <f>SUMIF(deals_closed!D:D,B352,deals_closed!C:C)</f>
        <v>780782</v>
      </c>
      <c r="I352" s="2">
        <f>VLOOKUP(E352,'2018_commission_structure-Start'!$A$22:$I$24,9,FALSE)</f>
        <v>600000</v>
      </c>
      <c r="J352" s="2">
        <f t="shared" si="51"/>
        <v>750000</v>
      </c>
      <c r="K352" s="2">
        <f t="shared" si="52"/>
        <v>900000</v>
      </c>
      <c r="L352" s="2">
        <f t="shared" si="53"/>
        <v>1200000</v>
      </c>
      <c r="M352" s="12">
        <f t="shared" si="54"/>
        <v>1.3013033333333333</v>
      </c>
      <c r="N352" t="str">
        <f t="shared" si="55"/>
        <v>125-150%</v>
      </c>
      <c r="O352" s="6">
        <f>MIN(H352,I352)*INDEX('2018_commission_structure-Start'!$A$21:$I$24,MATCH($E352,'2018_commission_structure-Start'!$A$21:$A$24,0),MATCH(O$1,'2018_commission_structure-Start'!$A$21:$I$21,0))</f>
        <v>78000</v>
      </c>
      <c r="P352" s="2">
        <f>IF(H352&gt;I352,MIN(H352-I352,J352-I352)*INDEX('2018_commission_structure-Start'!$A$21:$I$24,MATCH($E352,'2018_commission_structure-Start'!$A$21:$A$24,0), MATCH(P$1,'2018_commission_structure-Start'!$A$21:$I$21,0)),0)</f>
        <v>25500.000000000004</v>
      </c>
      <c r="Q352" s="2">
        <f>IF($H352&gt;J352,MIN($H352-J352,K352-J352)*INDEX('2018_commission_structure-Start'!$A$21:$I$24,MATCH($E352,'2018_commission_structure-Start'!$A$21:$A$24,0), MATCH(Q$1,'2018_commission_structure-Start'!$A$21:$I$21,0)),0)</f>
        <v>6464.2199999999993</v>
      </c>
      <c r="R352" s="2">
        <f>IF($H352&gt;K352,MIN($H352-K352,L352-K352)*INDEX('2018_commission_structure-Start'!$A$21:$I$24,MATCH($E352,'2018_commission_structure-Start'!$A$21:$A$24,0), MATCH(R$1,'2018_commission_structure-Start'!$A$21:$I$21,0)),0)</f>
        <v>0</v>
      </c>
      <c r="S352" s="2">
        <f>IF(H352&gt;L352,(H352-L352)*INDEX('2018_commission_structure-Start'!$A$21:$I$24,MATCH($E352,'2018_commission_structure-Start'!$A$21:$A$24,0),MATCH(S$1,'2018_commission_structure-Start'!$A$21:$I$21,0)),0)</f>
        <v>0</v>
      </c>
      <c r="T352" s="6">
        <f t="shared" si="56"/>
        <v>109964.22</v>
      </c>
      <c r="U352" s="6">
        <f t="shared" si="57"/>
        <v>182391.22</v>
      </c>
      <c r="V352" s="6">
        <f>MIN(H352,I352)*INDEX('2018_commission_structure-Start'!$A$15:$J$18,MATCH($E352,'2018_commission_structure-Start'!$A$15:$A$18,0),MATCH(V$1,'2018_commission_structure-Start'!$A$15:$J$15,0))</f>
        <v>90000</v>
      </c>
      <c r="W352" s="2">
        <f>IF($H352&gt;I352,MIN($H352-I352,J352-I352)*INDEX('2018_commission_structure-Start'!$A$15:$J$18,MATCH($E352,'2018_commission_structure-Start'!$A$15:$A$18,0),MATCH(W$1,'2018_commission_structure-Start'!$A$15:$J$15,0)),0)</f>
        <v>27000</v>
      </c>
      <c r="X352" s="2">
        <f>IF($H352&gt;J352,MIN($H352-J352,K352-J352)*INDEX('2018_commission_structure-Start'!$A$15:$J$18,MATCH($E352,'2018_commission_structure-Start'!$A$15:$A$18,0),MATCH(X$1,'2018_commission_structure-Start'!$A$15:$J$15,0)),0)</f>
        <v>7695.5</v>
      </c>
      <c r="Y352" s="2">
        <f>IF($H352&gt;K352,MIN($H352-K352,L352-K352)*INDEX('2018_commission_structure-Start'!$A$15:$J$18,MATCH($E352,'2018_commission_structure-Start'!$A$15:$A$18,0),MATCH(Y$1,'2018_commission_structure-Start'!$A$15:$J$15,0)),0)</f>
        <v>0</v>
      </c>
      <c r="Z352" s="2">
        <f>IF(H352&gt;L352,(H352-L352)*INDEX('2018_commission_structure-Start'!$A$21:$I$24,MATCH($E352,'2018_commission_structure-Start'!$A$21:$A$24,0),MATCH(Z$1,'2018_commission_structure-Start'!$A$21:$I$21,0)),0)</f>
        <v>0</v>
      </c>
      <c r="AA352" s="6">
        <f t="shared" si="58"/>
        <v>124695.5</v>
      </c>
      <c r="AB352" s="6">
        <f t="shared" si="59"/>
        <v>197122.5</v>
      </c>
    </row>
    <row r="353" spans="1:28" x14ac:dyDescent="0.3">
      <c r="A353" t="str">
        <f t="shared" si="50"/>
        <v>Rainer Pirdy</v>
      </c>
      <c r="B353">
        <v>5068508845</v>
      </c>
      <c r="C353" t="s">
        <v>697</v>
      </c>
      <c r="D353" t="s">
        <v>698</v>
      </c>
      <c r="E353" t="s">
        <v>29</v>
      </c>
      <c r="F353">
        <v>63652</v>
      </c>
      <c r="G353">
        <f>COUNTIF(deals_closed!D:D,B353)</f>
        <v>19</v>
      </c>
      <c r="H353" s="2">
        <f>SUMIF(deals_closed!D:D,B353,deals_closed!C:C)</f>
        <v>719544</v>
      </c>
      <c r="I353" s="2">
        <f>VLOOKUP(E353,'2018_commission_structure-Start'!$A$22:$I$24,9,FALSE)</f>
        <v>600000</v>
      </c>
      <c r="J353" s="2">
        <f t="shared" si="51"/>
        <v>750000</v>
      </c>
      <c r="K353" s="2">
        <f t="shared" si="52"/>
        <v>900000</v>
      </c>
      <c r="L353" s="2">
        <f t="shared" si="53"/>
        <v>1200000</v>
      </c>
      <c r="M353" s="12">
        <f t="shared" si="54"/>
        <v>1.1992400000000001</v>
      </c>
      <c r="N353" t="str">
        <f t="shared" si="55"/>
        <v>100-125%</v>
      </c>
      <c r="O353" s="6">
        <f>MIN(H353,I353)*INDEX('2018_commission_structure-Start'!$A$21:$I$24,MATCH($E353,'2018_commission_structure-Start'!$A$21:$A$24,0),MATCH(O$1,'2018_commission_structure-Start'!$A$21:$I$21,0))</f>
        <v>78000</v>
      </c>
      <c r="P353" s="2">
        <f>IF(H353&gt;I353,MIN(H353-I353,J353-I353)*INDEX('2018_commission_structure-Start'!$A$21:$I$24,MATCH($E353,'2018_commission_structure-Start'!$A$21:$A$24,0), MATCH(P$1,'2018_commission_structure-Start'!$A$21:$I$21,0)),0)</f>
        <v>20322.480000000003</v>
      </c>
      <c r="Q353" s="2">
        <f>IF($H353&gt;J353,MIN($H353-J353,K353-J353)*INDEX('2018_commission_structure-Start'!$A$21:$I$24,MATCH($E353,'2018_commission_structure-Start'!$A$21:$A$24,0), MATCH(Q$1,'2018_commission_structure-Start'!$A$21:$I$21,0)),0)</f>
        <v>0</v>
      </c>
      <c r="R353" s="2">
        <f>IF($H353&gt;K353,MIN($H353-K353,L353-K353)*INDEX('2018_commission_structure-Start'!$A$21:$I$24,MATCH($E353,'2018_commission_structure-Start'!$A$21:$A$24,0), MATCH(R$1,'2018_commission_structure-Start'!$A$21:$I$21,0)),0)</f>
        <v>0</v>
      </c>
      <c r="S353" s="2">
        <f>IF(H353&gt;L353,(H353-L353)*INDEX('2018_commission_structure-Start'!$A$21:$I$24,MATCH($E353,'2018_commission_structure-Start'!$A$21:$A$24,0),MATCH(S$1,'2018_commission_structure-Start'!$A$21:$I$21,0)),0)</f>
        <v>0</v>
      </c>
      <c r="T353" s="6">
        <f t="shared" si="56"/>
        <v>98322.48000000001</v>
      </c>
      <c r="U353" s="6">
        <f t="shared" si="57"/>
        <v>161974.48000000001</v>
      </c>
      <c r="V353" s="6">
        <f>MIN(H353,I353)*INDEX('2018_commission_structure-Start'!$A$15:$J$18,MATCH($E353,'2018_commission_structure-Start'!$A$15:$A$18,0),MATCH(V$1,'2018_commission_structure-Start'!$A$15:$J$15,0))</f>
        <v>90000</v>
      </c>
      <c r="W353" s="2">
        <f>IF($H353&gt;I353,MIN($H353-I353,J353-I353)*INDEX('2018_commission_structure-Start'!$A$15:$J$18,MATCH($E353,'2018_commission_structure-Start'!$A$15:$A$18,0),MATCH(W$1,'2018_commission_structure-Start'!$A$15:$J$15,0)),0)</f>
        <v>21517.919999999998</v>
      </c>
      <c r="X353" s="2">
        <f>IF($H353&gt;J353,MIN($H353-J353,K353-J353)*INDEX('2018_commission_structure-Start'!$A$15:$J$18,MATCH($E353,'2018_commission_structure-Start'!$A$15:$A$18,0),MATCH(X$1,'2018_commission_structure-Start'!$A$15:$J$15,0)),0)</f>
        <v>0</v>
      </c>
      <c r="Y353" s="2">
        <f>IF($H353&gt;K353,MIN($H353-K353,L353-K353)*INDEX('2018_commission_structure-Start'!$A$15:$J$18,MATCH($E353,'2018_commission_structure-Start'!$A$15:$A$18,0),MATCH(Y$1,'2018_commission_structure-Start'!$A$15:$J$15,0)),0)</f>
        <v>0</v>
      </c>
      <c r="Z353" s="2">
        <f>IF(H353&gt;L353,(H353-L353)*INDEX('2018_commission_structure-Start'!$A$21:$I$24,MATCH($E353,'2018_commission_structure-Start'!$A$21:$A$24,0),MATCH(Z$1,'2018_commission_structure-Start'!$A$21:$I$21,0)),0)</f>
        <v>0</v>
      </c>
      <c r="AA353" s="6">
        <f t="shared" si="58"/>
        <v>111517.92</v>
      </c>
      <c r="AB353" s="6">
        <f t="shared" si="59"/>
        <v>175169.91999999998</v>
      </c>
    </row>
    <row r="354" spans="1:28" x14ac:dyDescent="0.3">
      <c r="A354" t="str">
        <f t="shared" si="50"/>
        <v>Lotty Foxall</v>
      </c>
      <c r="B354">
        <v>8189289020</v>
      </c>
      <c r="C354" t="s">
        <v>699</v>
      </c>
      <c r="D354" t="s">
        <v>700</v>
      </c>
      <c r="E354" t="s">
        <v>10</v>
      </c>
      <c r="F354">
        <v>112300</v>
      </c>
      <c r="G354">
        <f>COUNTIF(deals_closed!D:D,B354)</f>
        <v>22</v>
      </c>
      <c r="H354" s="2">
        <f>SUMIF(deals_closed!D:D,B354,deals_closed!C:C)</f>
        <v>780989</v>
      </c>
      <c r="I354" s="2">
        <f>VLOOKUP(E354,'2018_commission_structure-Start'!$A$22:$I$24,9,FALSE)</f>
        <v>750000</v>
      </c>
      <c r="J354" s="2">
        <f t="shared" si="51"/>
        <v>937500</v>
      </c>
      <c r="K354" s="2">
        <f t="shared" si="52"/>
        <v>1125000</v>
      </c>
      <c r="L354" s="2">
        <f t="shared" si="53"/>
        <v>1500000</v>
      </c>
      <c r="M354" s="12">
        <f t="shared" si="54"/>
        <v>1.0413186666666667</v>
      </c>
      <c r="N354" t="str">
        <f t="shared" si="55"/>
        <v>100-125%</v>
      </c>
      <c r="O354" s="6">
        <f>MIN(H354,I354)*INDEX('2018_commission_structure-Start'!$A$21:$I$24,MATCH($E354,'2018_commission_structure-Start'!$A$21:$A$24,0),MATCH(O$1,'2018_commission_structure-Start'!$A$21:$I$21,0))</f>
        <v>112500</v>
      </c>
      <c r="P354" s="2">
        <f>IF(H354&gt;I354,MIN(H354-I354,J354-I354)*INDEX('2018_commission_structure-Start'!$A$21:$I$24,MATCH($E354,'2018_commission_structure-Start'!$A$21:$A$24,0), MATCH(P$1,'2018_commission_structure-Start'!$A$21:$I$21,0)),0)</f>
        <v>5887.91</v>
      </c>
      <c r="Q354" s="2">
        <f>IF($H354&gt;J354,MIN($H354-J354,K354-J354)*INDEX('2018_commission_structure-Start'!$A$21:$I$24,MATCH($E354,'2018_commission_structure-Start'!$A$21:$A$24,0), MATCH(Q$1,'2018_commission_structure-Start'!$A$21:$I$21,0)),0)</f>
        <v>0</v>
      </c>
      <c r="R354" s="2">
        <f>IF($H354&gt;K354,MIN($H354-K354,L354-K354)*INDEX('2018_commission_structure-Start'!$A$21:$I$24,MATCH($E354,'2018_commission_structure-Start'!$A$21:$A$24,0), MATCH(R$1,'2018_commission_structure-Start'!$A$21:$I$21,0)),0)</f>
        <v>0</v>
      </c>
      <c r="S354" s="2">
        <f>IF(H354&gt;L354,(H354-L354)*INDEX('2018_commission_structure-Start'!$A$21:$I$24,MATCH($E354,'2018_commission_structure-Start'!$A$21:$A$24,0),MATCH(S$1,'2018_commission_structure-Start'!$A$21:$I$21,0)),0)</f>
        <v>0</v>
      </c>
      <c r="T354" s="6">
        <f t="shared" si="56"/>
        <v>118387.91</v>
      </c>
      <c r="U354" s="6">
        <f t="shared" si="57"/>
        <v>230687.91</v>
      </c>
      <c r="V354" s="6">
        <f>MIN(H354,I354)*INDEX('2018_commission_structure-Start'!$A$15:$J$18,MATCH($E354,'2018_commission_structure-Start'!$A$15:$A$18,0),MATCH(V$1,'2018_commission_structure-Start'!$A$15:$J$15,0))</f>
        <v>112500</v>
      </c>
      <c r="W354" s="2">
        <f>IF($H354&gt;I354,MIN($H354-I354,J354-I354)*INDEX('2018_commission_structure-Start'!$A$15:$J$18,MATCH($E354,'2018_commission_structure-Start'!$A$15:$A$18,0),MATCH(W$1,'2018_commission_structure-Start'!$A$15:$J$15,0)),0)</f>
        <v>6817.58</v>
      </c>
      <c r="X354" s="2">
        <f>IF($H354&gt;J354,MIN($H354-J354,K354-J354)*INDEX('2018_commission_structure-Start'!$A$15:$J$18,MATCH($E354,'2018_commission_structure-Start'!$A$15:$A$18,0),MATCH(X$1,'2018_commission_structure-Start'!$A$15:$J$15,0)),0)</f>
        <v>0</v>
      </c>
      <c r="Y354" s="2">
        <f>IF($H354&gt;K354,MIN($H354-K354,L354-K354)*INDEX('2018_commission_structure-Start'!$A$15:$J$18,MATCH($E354,'2018_commission_structure-Start'!$A$15:$A$18,0),MATCH(Y$1,'2018_commission_structure-Start'!$A$15:$J$15,0)),0)</f>
        <v>0</v>
      </c>
      <c r="Z354" s="2">
        <f>IF(H354&gt;L354,(H354-L354)*INDEX('2018_commission_structure-Start'!$A$21:$I$24,MATCH($E354,'2018_commission_structure-Start'!$A$21:$A$24,0),MATCH(Z$1,'2018_commission_structure-Start'!$A$21:$I$21,0)),0)</f>
        <v>0</v>
      </c>
      <c r="AA354" s="6">
        <f t="shared" si="58"/>
        <v>119317.58</v>
      </c>
      <c r="AB354" s="6">
        <f t="shared" si="59"/>
        <v>231617.58000000002</v>
      </c>
    </row>
    <row r="355" spans="1:28" x14ac:dyDescent="0.3">
      <c r="A355" t="str">
        <f t="shared" si="50"/>
        <v>Cassius Roseaman</v>
      </c>
      <c r="B355">
        <v>5603330430</v>
      </c>
      <c r="C355" t="s">
        <v>701</v>
      </c>
      <c r="D355" t="s">
        <v>702</v>
      </c>
      <c r="E355" t="s">
        <v>29</v>
      </c>
      <c r="F355">
        <v>57267</v>
      </c>
      <c r="G355">
        <f>COUNTIF(deals_closed!D:D,B355)</f>
        <v>23</v>
      </c>
      <c r="H355" s="2">
        <f>SUMIF(deals_closed!D:D,B355,deals_closed!C:C)</f>
        <v>778322</v>
      </c>
      <c r="I355" s="2">
        <f>VLOOKUP(E355,'2018_commission_structure-Start'!$A$22:$I$24,9,FALSE)</f>
        <v>600000</v>
      </c>
      <c r="J355" s="2">
        <f t="shared" si="51"/>
        <v>750000</v>
      </c>
      <c r="K355" s="2">
        <f t="shared" si="52"/>
        <v>900000</v>
      </c>
      <c r="L355" s="2">
        <f t="shared" si="53"/>
        <v>1200000</v>
      </c>
      <c r="M355" s="12">
        <f t="shared" si="54"/>
        <v>1.2972033333333333</v>
      </c>
      <c r="N355" t="str">
        <f t="shared" si="55"/>
        <v>125-150%</v>
      </c>
      <c r="O355" s="6">
        <f>MIN(H355,I355)*INDEX('2018_commission_structure-Start'!$A$21:$I$24,MATCH($E355,'2018_commission_structure-Start'!$A$21:$A$24,0),MATCH(O$1,'2018_commission_structure-Start'!$A$21:$I$21,0))</f>
        <v>78000</v>
      </c>
      <c r="P355" s="2">
        <f>IF(H355&gt;I355,MIN(H355-I355,J355-I355)*INDEX('2018_commission_structure-Start'!$A$21:$I$24,MATCH($E355,'2018_commission_structure-Start'!$A$21:$A$24,0), MATCH(P$1,'2018_commission_structure-Start'!$A$21:$I$21,0)),0)</f>
        <v>25500.000000000004</v>
      </c>
      <c r="Q355" s="2">
        <f>IF($H355&gt;J355,MIN($H355-J355,K355-J355)*INDEX('2018_commission_structure-Start'!$A$21:$I$24,MATCH($E355,'2018_commission_structure-Start'!$A$21:$A$24,0), MATCH(Q$1,'2018_commission_structure-Start'!$A$21:$I$21,0)),0)</f>
        <v>5947.62</v>
      </c>
      <c r="R355" s="2">
        <f>IF($H355&gt;K355,MIN($H355-K355,L355-K355)*INDEX('2018_commission_structure-Start'!$A$21:$I$24,MATCH($E355,'2018_commission_structure-Start'!$A$21:$A$24,0), MATCH(R$1,'2018_commission_structure-Start'!$A$21:$I$21,0)),0)</f>
        <v>0</v>
      </c>
      <c r="S355" s="2">
        <f>IF(H355&gt;L355,(H355-L355)*INDEX('2018_commission_structure-Start'!$A$21:$I$24,MATCH($E355,'2018_commission_structure-Start'!$A$21:$A$24,0),MATCH(S$1,'2018_commission_structure-Start'!$A$21:$I$21,0)),0)</f>
        <v>0</v>
      </c>
      <c r="T355" s="6">
        <f t="shared" si="56"/>
        <v>109447.62</v>
      </c>
      <c r="U355" s="6">
        <f t="shared" si="57"/>
        <v>166714.62</v>
      </c>
      <c r="V355" s="6">
        <f>MIN(H355,I355)*INDEX('2018_commission_structure-Start'!$A$15:$J$18,MATCH($E355,'2018_commission_structure-Start'!$A$15:$A$18,0),MATCH(V$1,'2018_commission_structure-Start'!$A$15:$J$15,0))</f>
        <v>90000</v>
      </c>
      <c r="W355" s="2">
        <f>IF($H355&gt;I355,MIN($H355-I355,J355-I355)*INDEX('2018_commission_structure-Start'!$A$15:$J$18,MATCH($E355,'2018_commission_structure-Start'!$A$15:$A$18,0),MATCH(W$1,'2018_commission_structure-Start'!$A$15:$J$15,0)),0)</f>
        <v>27000</v>
      </c>
      <c r="X355" s="2">
        <f>IF($H355&gt;J355,MIN($H355-J355,K355-J355)*INDEX('2018_commission_structure-Start'!$A$15:$J$18,MATCH($E355,'2018_commission_structure-Start'!$A$15:$A$18,0),MATCH(X$1,'2018_commission_structure-Start'!$A$15:$J$15,0)),0)</f>
        <v>7080.5</v>
      </c>
      <c r="Y355" s="2">
        <f>IF($H355&gt;K355,MIN($H355-K355,L355-K355)*INDEX('2018_commission_structure-Start'!$A$15:$J$18,MATCH($E355,'2018_commission_structure-Start'!$A$15:$A$18,0),MATCH(Y$1,'2018_commission_structure-Start'!$A$15:$J$15,0)),0)</f>
        <v>0</v>
      </c>
      <c r="Z355" s="2">
        <f>IF(H355&gt;L355,(H355-L355)*INDEX('2018_commission_structure-Start'!$A$21:$I$24,MATCH($E355,'2018_commission_structure-Start'!$A$21:$A$24,0),MATCH(Z$1,'2018_commission_structure-Start'!$A$21:$I$21,0)),0)</f>
        <v>0</v>
      </c>
      <c r="AA355" s="6">
        <f t="shared" si="58"/>
        <v>124080.5</v>
      </c>
      <c r="AB355" s="6">
        <f t="shared" si="59"/>
        <v>181347.5</v>
      </c>
    </row>
    <row r="356" spans="1:28" x14ac:dyDescent="0.3">
      <c r="A356" t="str">
        <f t="shared" si="50"/>
        <v>Barn Doram</v>
      </c>
      <c r="B356">
        <v>3642988458</v>
      </c>
      <c r="C356" t="s">
        <v>703</v>
      </c>
      <c r="D356" t="s">
        <v>704</v>
      </c>
      <c r="E356" t="s">
        <v>29</v>
      </c>
      <c r="F356">
        <v>79142</v>
      </c>
      <c r="G356">
        <f>COUNTIF(deals_closed!D:D,B356)</f>
        <v>26</v>
      </c>
      <c r="H356" s="2">
        <f>SUMIF(deals_closed!D:D,B356,deals_closed!C:C)</f>
        <v>932920</v>
      </c>
      <c r="I356" s="2">
        <f>VLOOKUP(E356,'2018_commission_structure-Start'!$A$22:$I$24,9,FALSE)</f>
        <v>600000</v>
      </c>
      <c r="J356" s="2">
        <f t="shared" si="51"/>
        <v>750000</v>
      </c>
      <c r="K356" s="2">
        <f t="shared" si="52"/>
        <v>900000</v>
      </c>
      <c r="L356" s="2">
        <f t="shared" si="53"/>
        <v>1200000</v>
      </c>
      <c r="M356" s="12">
        <f t="shared" si="54"/>
        <v>1.5548666666666666</v>
      </c>
      <c r="N356" t="str">
        <f t="shared" si="55"/>
        <v>150-200%</v>
      </c>
      <c r="O356" s="6">
        <f>MIN(H356,I356)*INDEX('2018_commission_structure-Start'!$A$21:$I$24,MATCH($E356,'2018_commission_structure-Start'!$A$21:$A$24,0),MATCH(O$1,'2018_commission_structure-Start'!$A$21:$I$21,0))</f>
        <v>78000</v>
      </c>
      <c r="P356" s="2">
        <f>IF(H356&gt;I356,MIN(H356-I356,J356-I356)*INDEX('2018_commission_structure-Start'!$A$21:$I$24,MATCH($E356,'2018_commission_structure-Start'!$A$21:$A$24,0), MATCH(P$1,'2018_commission_structure-Start'!$A$21:$I$21,0)),0)</f>
        <v>25500.000000000004</v>
      </c>
      <c r="Q356" s="2">
        <f>IF($H356&gt;J356,MIN($H356-J356,K356-J356)*INDEX('2018_commission_structure-Start'!$A$21:$I$24,MATCH($E356,'2018_commission_structure-Start'!$A$21:$A$24,0), MATCH(Q$1,'2018_commission_structure-Start'!$A$21:$I$21,0)),0)</f>
        <v>31500</v>
      </c>
      <c r="R356" s="2">
        <f>IF($H356&gt;K356,MIN($H356-K356,L356-K356)*INDEX('2018_commission_structure-Start'!$A$21:$I$24,MATCH($E356,'2018_commission_structure-Start'!$A$21:$A$24,0), MATCH(R$1,'2018_commission_structure-Start'!$A$21:$I$21,0)),0)</f>
        <v>8559.2000000000007</v>
      </c>
      <c r="S356" s="2">
        <f>IF(H356&gt;L356,(H356-L356)*INDEX('2018_commission_structure-Start'!$A$21:$I$24,MATCH($E356,'2018_commission_structure-Start'!$A$21:$A$24,0),MATCH(S$1,'2018_commission_structure-Start'!$A$21:$I$21,0)),0)</f>
        <v>0</v>
      </c>
      <c r="T356" s="6">
        <f t="shared" si="56"/>
        <v>143559.20000000001</v>
      </c>
      <c r="U356" s="6">
        <f t="shared" si="57"/>
        <v>222701.2</v>
      </c>
      <c r="V356" s="6">
        <f>MIN(H356,I356)*INDEX('2018_commission_structure-Start'!$A$15:$J$18,MATCH($E356,'2018_commission_structure-Start'!$A$15:$A$18,0),MATCH(V$1,'2018_commission_structure-Start'!$A$15:$J$15,0))</f>
        <v>90000</v>
      </c>
      <c r="W356" s="2">
        <f>IF($H356&gt;I356,MIN($H356-I356,J356-I356)*INDEX('2018_commission_structure-Start'!$A$15:$J$18,MATCH($E356,'2018_commission_structure-Start'!$A$15:$A$18,0),MATCH(W$1,'2018_commission_structure-Start'!$A$15:$J$15,0)),0)</f>
        <v>27000</v>
      </c>
      <c r="X356" s="2">
        <f>IF($H356&gt;J356,MIN($H356-J356,K356-J356)*INDEX('2018_commission_structure-Start'!$A$15:$J$18,MATCH($E356,'2018_commission_structure-Start'!$A$15:$A$18,0),MATCH(X$1,'2018_commission_structure-Start'!$A$15:$J$15,0)),0)</f>
        <v>37500</v>
      </c>
      <c r="Y356" s="2">
        <f>IF($H356&gt;K356,MIN($H356-K356,L356-K356)*INDEX('2018_commission_structure-Start'!$A$15:$J$18,MATCH($E356,'2018_commission_structure-Start'!$A$15:$A$18,0),MATCH(Y$1,'2018_commission_structure-Start'!$A$15:$J$15,0)),0)</f>
        <v>9876</v>
      </c>
      <c r="Z356" s="2">
        <f>IF(H356&gt;L356,(H356-L356)*INDEX('2018_commission_structure-Start'!$A$21:$I$24,MATCH($E356,'2018_commission_structure-Start'!$A$21:$A$24,0),MATCH(Z$1,'2018_commission_structure-Start'!$A$21:$I$21,0)),0)</f>
        <v>0</v>
      </c>
      <c r="AA356" s="6">
        <f t="shared" si="58"/>
        <v>164376</v>
      </c>
      <c r="AB356" s="6">
        <f t="shared" si="59"/>
        <v>243518</v>
      </c>
    </row>
    <row r="357" spans="1:28" x14ac:dyDescent="0.3">
      <c r="A357" t="str">
        <f t="shared" si="50"/>
        <v>Prentiss Chastaing</v>
      </c>
      <c r="B357">
        <v>299663825</v>
      </c>
      <c r="C357" t="s">
        <v>250</v>
      </c>
      <c r="D357" t="s">
        <v>705</v>
      </c>
      <c r="E357" t="s">
        <v>29</v>
      </c>
      <c r="F357">
        <v>51063</v>
      </c>
      <c r="G357">
        <f>COUNTIF(deals_closed!D:D,B357)</f>
        <v>16</v>
      </c>
      <c r="H357" s="2">
        <f>SUMIF(deals_closed!D:D,B357,deals_closed!C:C)</f>
        <v>642284</v>
      </c>
      <c r="I357" s="2">
        <f>VLOOKUP(E357,'2018_commission_structure-Start'!$A$22:$I$24,9,FALSE)</f>
        <v>600000</v>
      </c>
      <c r="J357" s="2">
        <f t="shared" si="51"/>
        <v>750000</v>
      </c>
      <c r="K357" s="2">
        <f t="shared" si="52"/>
        <v>900000</v>
      </c>
      <c r="L357" s="2">
        <f t="shared" si="53"/>
        <v>1200000</v>
      </c>
      <c r="M357" s="12">
        <f t="shared" si="54"/>
        <v>1.0704733333333334</v>
      </c>
      <c r="N357" t="str">
        <f t="shared" si="55"/>
        <v>100-125%</v>
      </c>
      <c r="O357" s="6">
        <f>MIN(H357,I357)*INDEX('2018_commission_structure-Start'!$A$21:$I$24,MATCH($E357,'2018_commission_structure-Start'!$A$21:$A$24,0),MATCH(O$1,'2018_commission_structure-Start'!$A$21:$I$21,0))</f>
        <v>78000</v>
      </c>
      <c r="P357" s="2">
        <f>IF(H357&gt;I357,MIN(H357-I357,J357-I357)*INDEX('2018_commission_structure-Start'!$A$21:$I$24,MATCH($E357,'2018_commission_structure-Start'!$A$21:$A$24,0), MATCH(P$1,'2018_commission_structure-Start'!$A$21:$I$21,0)),0)</f>
        <v>7188.2800000000007</v>
      </c>
      <c r="Q357" s="2">
        <f>IF($H357&gt;J357,MIN($H357-J357,K357-J357)*INDEX('2018_commission_structure-Start'!$A$21:$I$24,MATCH($E357,'2018_commission_structure-Start'!$A$21:$A$24,0), MATCH(Q$1,'2018_commission_structure-Start'!$A$21:$I$21,0)),0)</f>
        <v>0</v>
      </c>
      <c r="R357" s="2">
        <f>IF($H357&gt;K357,MIN($H357-K357,L357-K357)*INDEX('2018_commission_structure-Start'!$A$21:$I$24,MATCH($E357,'2018_commission_structure-Start'!$A$21:$A$24,0), MATCH(R$1,'2018_commission_structure-Start'!$A$21:$I$21,0)),0)</f>
        <v>0</v>
      </c>
      <c r="S357" s="2">
        <f>IF(H357&gt;L357,(H357-L357)*INDEX('2018_commission_structure-Start'!$A$21:$I$24,MATCH($E357,'2018_commission_structure-Start'!$A$21:$A$24,0),MATCH(S$1,'2018_commission_structure-Start'!$A$21:$I$21,0)),0)</f>
        <v>0</v>
      </c>
      <c r="T357" s="6">
        <f t="shared" si="56"/>
        <v>85188.28</v>
      </c>
      <c r="U357" s="6">
        <f t="shared" si="57"/>
        <v>136251.28</v>
      </c>
      <c r="V357" s="6">
        <f>MIN(H357,I357)*INDEX('2018_commission_structure-Start'!$A$15:$J$18,MATCH($E357,'2018_commission_structure-Start'!$A$15:$A$18,0),MATCH(V$1,'2018_commission_structure-Start'!$A$15:$J$15,0))</f>
        <v>90000</v>
      </c>
      <c r="W357" s="2">
        <f>IF($H357&gt;I357,MIN($H357-I357,J357-I357)*INDEX('2018_commission_structure-Start'!$A$15:$J$18,MATCH($E357,'2018_commission_structure-Start'!$A$15:$A$18,0),MATCH(W$1,'2018_commission_structure-Start'!$A$15:$J$15,0)),0)</f>
        <v>7611.12</v>
      </c>
      <c r="X357" s="2">
        <f>IF($H357&gt;J357,MIN($H357-J357,K357-J357)*INDEX('2018_commission_structure-Start'!$A$15:$J$18,MATCH($E357,'2018_commission_structure-Start'!$A$15:$A$18,0),MATCH(X$1,'2018_commission_structure-Start'!$A$15:$J$15,0)),0)</f>
        <v>0</v>
      </c>
      <c r="Y357" s="2">
        <f>IF($H357&gt;K357,MIN($H357-K357,L357-K357)*INDEX('2018_commission_structure-Start'!$A$15:$J$18,MATCH($E357,'2018_commission_structure-Start'!$A$15:$A$18,0),MATCH(Y$1,'2018_commission_structure-Start'!$A$15:$J$15,0)),0)</f>
        <v>0</v>
      </c>
      <c r="Z357" s="2">
        <f>IF(H357&gt;L357,(H357-L357)*INDEX('2018_commission_structure-Start'!$A$21:$I$24,MATCH($E357,'2018_commission_structure-Start'!$A$21:$A$24,0),MATCH(Z$1,'2018_commission_structure-Start'!$A$21:$I$21,0)),0)</f>
        <v>0</v>
      </c>
      <c r="AA357" s="6">
        <f t="shared" si="58"/>
        <v>97611.12</v>
      </c>
      <c r="AB357" s="6">
        <f t="shared" si="59"/>
        <v>148674.12</v>
      </c>
    </row>
    <row r="358" spans="1:28" x14ac:dyDescent="0.3">
      <c r="A358" t="str">
        <f t="shared" si="50"/>
        <v>Catherine Jerams</v>
      </c>
      <c r="B358">
        <v>4759627103</v>
      </c>
      <c r="C358" t="s">
        <v>706</v>
      </c>
      <c r="D358" t="s">
        <v>707</v>
      </c>
      <c r="E358" t="s">
        <v>29</v>
      </c>
      <c r="F358">
        <v>75032</v>
      </c>
      <c r="G358">
        <f>COUNTIF(deals_closed!D:D,B358)</f>
        <v>22</v>
      </c>
      <c r="H358" s="2">
        <f>SUMIF(deals_closed!D:D,B358,deals_closed!C:C)</f>
        <v>736143</v>
      </c>
      <c r="I358" s="2">
        <f>VLOOKUP(E358,'2018_commission_structure-Start'!$A$22:$I$24,9,FALSE)</f>
        <v>600000</v>
      </c>
      <c r="J358" s="2">
        <f t="shared" si="51"/>
        <v>750000</v>
      </c>
      <c r="K358" s="2">
        <f t="shared" si="52"/>
        <v>900000</v>
      </c>
      <c r="L358" s="2">
        <f t="shared" si="53"/>
        <v>1200000</v>
      </c>
      <c r="M358" s="12">
        <f t="shared" si="54"/>
        <v>1.2269049999999999</v>
      </c>
      <c r="N358" t="str">
        <f t="shared" si="55"/>
        <v>100-125%</v>
      </c>
      <c r="O358" s="6">
        <f>MIN(H358,I358)*INDEX('2018_commission_structure-Start'!$A$21:$I$24,MATCH($E358,'2018_commission_structure-Start'!$A$21:$A$24,0),MATCH(O$1,'2018_commission_structure-Start'!$A$21:$I$21,0))</f>
        <v>78000</v>
      </c>
      <c r="P358" s="2">
        <f>IF(H358&gt;I358,MIN(H358-I358,J358-I358)*INDEX('2018_commission_structure-Start'!$A$21:$I$24,MATCH($E358,'2018_commission_structure-Start'!$A$21:$A$24,0), MATCH(P$1,'2018_commission_structure-Start'!$A$21:$I$21,0)),0)</f>
        <v>23144.31</v>
      </c>
      <c r="Q358" s="2">
        <f>IF($H358&gt;J358,MIN($H358-J358,K358-J358)*INDEX('2018_commission_structure-Start'!$A$21:$I$24,MATCH($E358,'2018_commission_structure-Start'!$A$21:$A$24,0), MATCH(Q$1,'2018_commission_structure-Start'!$A$21:$I$21,0)),0)</f>
        <v>0</v>
      </c>
      <c r="R358" s="2">
        <f>IF($H358&gt;K358,MIN($H358-K358,L358-K358)*INDEX('2018_commission_structure-Start'!$A$21:$I$24,MATCH($E358,'2018_commission_structure-Start'!$A$21:$A$24,0), MATCH(R$1,'2018_commission_structure-Start'!$A$21:$I$21,0)),0)</f>
        <v>0</v>
      </c>
      <c r="S358" s="2">
        <f>IF(H358&gt;L358,(H358-L358)*INDEX('2018_commission_structure-Start'!$A$21:$I$24,MATCH($E358,'2018_commission_structure-Start'!$A$21:$A$24,0),MATCH(S$1,'2018_commission_structure-Start'!$A$21:$I$21,0)),0)</f>
        <v>0</v>
      </c>
      <c r="T358" s="6">
        <f t="shared" si="56"/>
        <v>101144.31</v>
      </c>
      <c r="U358" s="6">
        <f t="shared" si="57"/>
        <v>176176.31</v>
      </c>
      <c r="V358" s="6">
        <f>MIN(H358,I358)*INDEX('2018_commission_structure-Start'!$A$15:$J$18,MATCH($E358,'2018_commission_structure-Start'!$A$15:$A$18,0),MATCH(V$1,'2018_commission_structure-Start'!$A$15:$J$15,0))</f>
        <v>90000</v>
      </c>
      <c r="W358" s="2">
        <f>IF($H358&gt;I358,MIN($H358-I358,J358-I358)*INDEX('2018_commission_structure-Start'!$A$15:$J$18,MATCH($E358,'2018_commission_structure-Start'!$A$15:$A$18,0),MATCH(W$1,'2018_commission_structure-Start'!$A$15:$J$15,0)),0)</f>
        <v>24505.739999999998</v>
      </c>
      <c r="X358" s="2">
        <f>IF($H358&gt;J358,MIN($H358-J358,K358-J358)*INDEX('2018_commission_structure-Start'!$A$15:$J$18,MATCH($E358,'2018_commission_structure-Start'!$A$15:$A$18,0),MATCH(X$1,'2018_commission_structure-Start'!$A$15:$J$15,0)),0)</f>
        <v>0</v>
      </c>
      <c r="Y358" s="2">
        <f>IF($H358&gt;K358,MIN($H358-K358,L358-K358)*INDEX('2018_commission_structure-Start'!$A$15:$J$18,MATCH($E358,'2018_commission_structure-Start'!$A$15:$A$18,0),MATCH(Y$1,'2018_commission_structure-Start'!$A$15:$J$15,0)),0)</f>
        <v>0</v>
      </c>
      <c r="Z358" s="2">
        <f>IF(H358&gt;L358,(H358-L358)*INDEX('2018_commission_structure-Start'!$A$21:$I$24,MATCH($E358,'2018_commission_structure-Start'!$A$21:$A$24,0),MATCH(Z$1,'2018_commission_structure-Start'!$A$21:$I$21,0)),0)</f>
        <v>0</v>
      </c>
      <c r="AA358" s="6">
        <f t="shared" si="58"/>
        <v>114505.73999999999</v>
      </c>
      <c r="AB358" s="6">
        <f t="shared" si="59"/>
        <v>189537.74</v>
      </c>
    </row>
    <row r="359" spans="1:28" x14ac:dyDescent="0.3">
      <c r="A359" t="str">
        <f t="shared" si="50"/>
        <v>Leelah Yarnton</v>
      </c>
      <c r="B359">
        <v>2292892200</v>
      </c>
      <c r="C359" t="s">
        <v>708</v>
      </c>
      <c r="D359" t="s">
        <v>709</v>
      </c>
      <c r="E359" t="s">
        <v>29</v>
      </c>
      <c r="F359">
        <v>66242</v>
      </c>
      <c r="G359">
        <f>COUNTIF(deals_closed!D:D,B359)</f>
        <v>16</v>
      </c>
      <c r="H359" s="2">
        <f>SUMIF(deals_closed!D:D,B359,deals_closed!C:C)</f>
        <v>551148</v>
      </c>
      <c r="I359" s="2">
        <f>VLOOKUP(E359,'2018_commission_structure-Start'!$A$22:$I$24,9,FALSE)</f>
        <v>600000</v>
      </c>
      <c r="J359" s="2">
        <f t="shared" si="51"/>
        <v>750000</v>
      </c>
      <c r="K359" s="2">
        <f t="shared" si="52"/>
        <v>900000</v>
      </c>
      <c r="L359" s="2">
        <f t="shared" si="53"/>
        <v>1200000</v>
      </c>
      <c r="M359" s="12">
        <f t="shared" si="54"/>
        <v>0.91857999999999995</v>
      </c>
      <c r="N359" t="str">
        <f t="shared" si="55"/>
        <v>0-100%</v>
      </c>
      <c r="O359" s="6">
        <f>MIN(H359,I359)*INDEX('2018_commission_structure-Start'!$A$21:$I$24,MATCH($E359,'2018_commission_structure-Start'!$A$21:$A$24,0),MATCH(O$1,'2018_commission_structure-Start'!$A$21:$I$21,0))</f>
        <v>71649.240000000005</v>
      </c>
      <c r="P359" s="2">
        <f>IF(H359&gt;I359,MIN(H359-I359,J359-I359)*INDEX('2018_commission_structure-Start'!$A$21:$I$24,MATCH($E359,'2018_commission_structure-Start'!$A$21:$A$24,0), MATCH(P$1,'2018_commission_structure-Start'!$A$21:$I$21,0)),0)</f>
        <v>0</v>
      </c>
      <c r="Q359" s="2">
        <f>IF($H359&gt;J359,MIN($H359-J359,K359-J359)*INDEX('2018_commission_structure-Start'!$A$21:$I$24,MATCH($E359,'2018_commission_structure-Start'!$A$21:$A$24,0), MATCH(Q$1,'2018_commission_structure-Start'!$A$21:$I$21,0)),0)</f>
        <v>0</v>
      </c>
      <c r="R359" s="2">
        <f>IF($H359&gt;K359,MIN($H359-K359,L359-K359)*INDEX('2018_commission_structure-Start'!$A$21:$I$24,MATCH($E359,'2018_commission_structure-Start'!$A$21:$A$24,0), MATCH(R$1,'2018_commission_structure-Start'!$A$21:$I$21,0)),0)</f>
        <v>0</v>
      </c>
      <c r="S359" s="2">
        <f>IF(H359&gt;L359,(H359-L359)*INDEX('2018_commission_structure-Start'!$A$21:$I$24,MATCH($E359,'2018_commission_structure-Start'!$A$21:$A$24,0),MATCH(S$1,'2018_commission_structure-Start'!$A$21:$I$21,0)),0)</f>
        <v>0</v>
      </c>
      <c r="T359" s="6">
        <f t="shared" si="56"/>
        <v>71649.240000000005</v>
      </c>
      <c r="U359" s="6">
        <f t="shared" si="57"/>
        <v>137891.24</v>
      </c>
      <c r="V359" s="6">
        <f>MIN(H359,I359)*INDEX('2018_commission_structure-Start'!$A$15:$J$18,MATCH($E359,'2018_commission_structure-Start'!$A$15:$A$18,0),MATCH(V$1,'2018_commission_structure-Start'!$A$15:$J$15,0))</f>
        <v>82672.2</v>
      </c>
      <c r="W359" s="2">
        <f>IF($H359&gt;I359,MIN($H359-I359,J359-I359)*INDEX('2018_commission_structure-Start'!$A$15:$J$18,MATCH($E359,'2018_commission_structure-Start'!$A$15:$A$18,0),MATCH(W$1,'2018_commission_structure-Start'!$A$15:$J$15,0)),0)</f>
        <v>0</v>
      </c>
      <c r="X359" s="2">
        <f>IF($H359&gt;J359,MIN($H359-J359,K359-J359)*INDEX('2018_commission_structure-Start'!$A$15:$J$18,MATCH($E359,'2018_commission_structure-Start'!$A$15:$A$18,0),MATCH(X$1,'2018_commission_structure-Start'!$A$15:$J$15,0)),0)</f>
        <v>0</v>
      </c>
      <c r="Y359" s="2">
        <f>IF($H359&gt;K359,MIN($H359-K359,L359-K359)*INDEX('2018_commission_structure-Start'!$A$15:$J$18,MATCH($E359,'2018_commission_structure-Start'!$A$15:$A$18,0),MATCH(Y$1,'2018_commission_structure-Start'!$A$15:$J$15,0)),0)</f>
        <v>0</v>
      </c>
      <c r="Z359" s="2">
        <f>IF(H359&gt;L359,(H359-L359)*INDEX('2018_commission_structure-Start'!$A$21:$I$24,MATCH($E359,'2018_commission_structure-Start'!$A$21:$A$24,0),MATCH(Z$1,'2018_commission_structure-Start'!$A$21:$I$21,0)),0)</f>
        <v>0</v>
      </c>
      <c r="AA359" s="6">
        <f t="shared" si="58"/>
        <v>82672.2</v>
      </c>
      <c r="AB359" s="6">
        <f t="shared" si="59"/>
        <v>148914.20000000001</v>
      </c>
    </row>
    <row r="360" spans="1:28" x14ac:dyDescent="0.3">
      <c r="A360" t="str">
        <f t="shared" si="50"/>
        <v>Geoff Greenmon</v>
      </c>
      <c r="B360">
        <v>7516977292</v>
      </c>
      <c r="C360" t="s">
        <v>710</v>
      </c>
      <c r="D360" t="s">
        <v>711</v>
      </c>
      <c r="E360" t="s">
        <v>10</v>
      </c>
      <c r="F360">
        <v>89295</v>
      </c>
      <c r="G360">
        <f>COUNTIF(deals_closed!D:D,B360)</f>
        <v>18</v>
      </c>
      <c r="H360" s="2">
        <f>SUMIF(deals_closed!D:D,B360,deals_closed!C:C)</f>
        <v>669220</v>
      </c>
      <c r="I360" s="2">
        <f>VLOOKUP(E360,'2018_commission_structure-Start'!$A$22:$I$24,9,FALSE)</f>
        <v>750000</v>
      </c>
      <c r="J360" s="2">
        <f t="shared" si="51"/>
        <v>937500</v>
      </c>
      <c r="K360" s="2">
        <f t="shared" si="52"/>
        <v>1125000</v>
      </c>
      <c r="L360" s="2">
        <f t="shared" si="53"/>
        <v>1500000</v>
      </c>
      <c r="M360" s="12">
        <f t="shared" si="54"/>
        <v>0.89229333333333338</v>
      </c>
      <c r="N360" t="str">
        <f t="shared" si="55"/>
        <v>0-100%</v>
      </c>
      <c r="O360" s="6">
        <f>MIN(H360,I360)*INDEX('2018_commission_structure-Start'!$A$21:$I$24,MATCH($E360,'2018_commission_structure-Start'!$A$21:$A$24,0),MATCH(O$1,'2018_commission_structure-Start'!$A$21:$I$21,0))</f>
        <v>100383</v>
      </c>
      <c r="P360" s="2">
        <f>IF(H360&gt;I360,MIN(H360-I360,J360-I360)*INDEX('2018_commission_structure-Start'!$A$21:$I$24,MATCH($E360,'2018_commission_structure-Start'!$A$21:$A$24,0), MATCH(P$1,'2018_commission_structure-Start'!$A$21:$I$21,0)),0)</f>
        <v>0</v>
      </c>
      <c r="Q360" s="2">
        <f>IF($H360&gt;J360,MIN($H360-J360,K360-J360)*INDEX('2018_commission_structure-Start'!$A$21:$I$24,MATCH($E360,'2018_commission_structure-Start'!$A$21:$A$24,0), MATCH(Q$1,'2018_commission_structure-Start'!$A$21:$I$21,0)),0)</f>
        <v>0</v>
      </c>
      <c r="R360" s="2">
        <f>IF($H360&gt;K360,MIN($H360-K360,L360-K360)*INDEX('2018_commission_structure-Start'!$A$21:$I$24,MATCH($E360,'2018_commission_structure-Start'!$A$21:$A$24,0), MATCH(R$1,'2018_commission_structure-Start'!$A$21:$I$21,0)),0)</f>
        <v>0</v>
      </c>
      <c r="S360" s="2">
        <f>IF(H360&gt;L360,(H360-L360)*INDEX('2018_commission_structure-Start'!$A$21:$I$24,MATCH($E360,'2018_commission_structure-Start'!$A$21:$A$24,0),MATCH(S$1,'2018_commission_structure-Start'!$A$21:$I$21,0)),0)</f>
        <v>0</v>
      </c>
      <c r="T360" s="6">
        <f t="shared" si="56"/>
        <v>100383</v>
      </c>
      <c r="U360" s="6">
        <f t="shared" si="57"/>
        <v>189678</v>
      </c>
      <c r="V360" s="6">
        <f>MIN(H360,I360)*INDEX('2018_commission_structure-Start'!$A$15:$J$18,MATCH($E360,'2018_commission_structure-Start'!$A$15:$A$18,0),MATCH(V$1,'2018_commission_structure-Start'!$A$15:$J$15,0))</f>
        <v>100383</v>
      </c>
      <c r="W360" s="2">
        <f>IF($H360&gt;I360,MIN($H360-I360,J360-I360)*INDEX('2018_commission_structure-Start'!$A$15:$J$18,MATCH($E360,'2018_commission_structure-Start'!$A$15:$A$18,0),MATCH(W$1,'2018_commission_structure-Start'!$A$15:$J$15,0)),0)</f>
        <v>0</v>
      </c>
      <c r="X360" s="2">
        <f>IF($H360&gt;J360,MIN($H360-J360,K360-J360)*INDEX('2018_commission_structure-Start'!$A$15:$J$18,MATCH($E360,'2018_commission_structure-Start'!$A$15:$A$18,0),MATCH(X$1,'2018_commission_structure-Start'!$A$15:$J$15,0)),0)</f>
        <v>0</v>
      </c>
      <c r="Y360" s="2">
        <f>IF($H360&gt;K360,MIN($H360-K360,L360-K360)*INDEX('2018_commission_structure-Start'!$A$15:$J$18,MATCH($E360,'2018_commission_structure-Start'!$A$15:$A$18,0),MATCH(Y$1,'2018_commission_structure-Start'!$A$15:$J$15,0)),0)</f>
        <v>0</v>
      </c>
      <c r="Z360" s="2">
        <f>IF(H360&gt;L360,(H360-L360)*INDEX('2018_commission_structure-Start'!$A$21:$I$24,MATCH($E360,'2018_commission_structure-Start'!$A$21:$A$24,0),MATCH(Z$1,'2018_commission_structure-Start'!$A$21:$I$21,0)),0)</f>
        <v>0</v>
      </c>
      <c r="AA360" s="6">
        <f t="shared" si="58"/>
        <v>100383</v>
      </c>
      <c r="AB360" s="6">
        <f t="shared" si="59"/>
        <v>189678</v>
      </c>
    </row>
    <row r="361" spans="1:28" x14ac:dyDescent="0.3">
      <c r="A361" t="str">
        <f t="shared" si="50"/>
        <v>Ranique Hyatt</v>
      </c>
      <c r="B361">
        <v>994826516</v>
      </c>
      <c r="C361" t="s">
        <v>712</v>
      </c>
      <c r="D361" t="s">
        <v>713</v>
      </c>
      <c r="E361" t="s">
        <v>7</v>
      </c>
      <c r="F361">
        <v>32317</v>
      </c>
      <c r="G361">
        <f>COUNTIF(deals_closed!D:D,B361)</f>
        <v>20</v>
      </c>
      <c r="H361" s="2">
        <f>SUMIF(deals_closed!D:D,B361,deals_closed!C:C)</f>
        <v>830753</v>
      </c>
      <c r="I361" s="2">
        <f>VLOOKUP(E361,'2018_commission_structure-Start'!$A$22:$I$24,9,FALSE)</f>
        <v>500000</v>
      </c>
      <c r="J361" s="2">
        <f t="shared" si="51"/>
        <v>625000</v>
      </c>
      <c r="K361" s="2">
        <f t="shared" si="52"/>
        <v>750000</v>
      </c>
      <c r="L361" s="2">
        <f t="shared" si="53"/>
        <v>1000000</v>
      </c>
      <c r="M361" s="12">
        <f t="shared" si="54"/>
        <v>1.6615059999999999</v>
      </c>
      <c r="N361" t="str">
        <f t="shared" si="55"/>
        <v>150-200%</v>
      </c>
      <c r="O361" s="6">
        <f>MIN(H361,I361)*INDEX('2018_commission_structure-Start'!$A$21:$I$24,MATCH($E361,'2018_commission_structure-Start'!$A$21:$A$24,0),MATCH(O$1,'2018_commission_structure-Start'!$A$21:$I$21,0))</f>
        <v>50000</v>
      </c>
      <c r="P361" s="2">
        <f>IF(H361&gt;I361,MIN(H361-I361,J361-I361)*INDEX('2018_commission_structure-Start'!$A$21:$I$24,MATCH($E361,'2018_commission_structure-Start'!$A$21:$A$24,0), MATCH(P$1,'2018_commission_structure-Start'!$A$21:$I$21,0)),0)</f>
        <v>18750</v>
      </c>
      <c r="Q361" s="2">
        <f>IF($H361&gt;J361,MIN($H361-J361,K361-J361)*INDEX('2018_commission_structure-Start'!$A$21:$I$24,MATCH($E361,'2018_commission_structure-Start'!$A$21:$A$24,0), MATCH(Q$1,'2018_commission_structure-Start'!$A$21:$I$21,0)),0)</f>
        <v>22500</v>
      </c>
      <c r="R361" s="2">
        <f>IF($H361&gt;K361,MIN($H361-K361,L361-K361)*INDEX('2018_commission_structure-Start'!$A$21:$I$24,MATCH($E361,'2018_commission_structure-Start'!$A$21:$A$24,0), MATCH(R$1,'2018_commission_structure-Start'!$A$21:$I$21,0)),0)</f>
        <v>17765.66</v>
      </c>
      <c r="S361" s="2">
        <f>IF(H361&gt;L361,(H361-L361)*INDEX('2018_commission_structure-Start'!$A$21:$I$24,MATCH($E361,'2018_commission_structure-Start'!$A$21:$A$24,0),MATCH(S$1,'2018_commission_structure-Start'!$A$21:$I$21,0)),0)</f>
        <v>0</v>
      </c>
      <c r="T361" s="6">
        <f t="shared" si="56"/>
        <v>109015.66</v>
      </c>
      <c r="U361" s="6">
        <f t="shared" si="57"/>
        <v>141332.66</v>
      </c>
      <c r="V361" s="6">
        <f>MIN(H361,I361)*INDEX('2018_commission_structure-Start'!$A$15:$J$18,MATCH($E361,'2018_commission_structure-Start'!$A$15:$A$18,0),MATCH(V$1,'2018_commission_structure-Start'!$A$15:$J$15,0))</f>
        <v>60000</v>
      </c>
      <c r="W361" s="2">
        <f>IF($H361&gt;I361,MIN($H361-I361,J361-I361)*INDEX('2018_commission_structure-Start'!$A$15:$J$18,MATCH($E361,'2018_commission_structure-Start'!$A$15:$A$18,0),MATCH(W$1,'2018_commission_structure-Start'!$A$15:$J$15,0)),0)</f>
        <v>21250</v>
      </c>
      <c r="X361" s="2">
        <f>IF($H361&gt;J361,MIN($H361-J361,K361-J361)*INDEX('2018_commission_structure-Start'!$A$15:$J$18,MATCH($E361,'2018_commission_structure-Start'!$A$15:$A$18,0),MATCH(X$1,'2018_commission_structure-Start'!$A$15:$J$15,0)),0)</f>
        <v>25000</v>
      </c>
      <c r="Y361" s="2">
        <f>IF($H361&gt;K361,MIN($H361-K361,L361-K361)*INDEX('2018_commission_structure-Start'!$A$15:$J$18,MATCH($E361,'2018_commission_structure-Start'!$A$15:$A$18,0),MATCH(Y$1,'2018_commission_structure-Start'!$A$15:$J$15,0)),0)</f>
        <v>17765.66</v>
      </c>
      <c r="Z361" s="2">
        <f>IF(H361&gt;L361,(H361-L361)*INDEX('2018_commission_structure-Start'!$A$21:$I$24,MATCH($E361,'2018_commission_structure-Start'!$A$21:$A$24,0),MATCH(Z$1,'2018_commission_structure-Start'!$A$21:$I$21,0)),0)</f>
        <v>0</v>
      </c>
      <c r="AA361" s="6">
        <f t="shared" si="58"/>
        <v>124015.66</v>
      </c>
      <c r="AB361" s="6">
        <f t="shared" si="59"/>
        <v>156332.66</v>
      </c>
    </row>
    <row r="362" spans="1:28" x14ac:dyDescent="0.3">
      <c r="A362" t="str">
        <f t="shared" si="50"/>
        <v>Vite Blethyn</v>
      </c>
      <c r="B362">
        <v>87033755</v>
      </c>
      <c r="C362" t="s">
        <v>714</v>
      </c>
      <c r="D362" t="s">
        <v>715</v>
      </c>
      <c r="E362" t="s">
        <v>7</v>
      </c>
      <c r="F362">
        <v>51861</v>
      </c>
      <c r="G362">
        <f>COUNTIF(deals_closed!D:D,B362)</f>
        <v>14</v>
      </c>
      <c r="H362" s="2">
        <f>SUMIF(deals_closed!D:D,B362,deals_closed!C:C)</f>
        <v>475694</v>
      </c>
      <c r="I362" s="2">
        <f>VLOOKUP(E362,'2018_commission_structure-Start'!$A$22:$I$24,9,FALSE)</f>
        <v>500000</v>
      </c>
      <c r="J362" s="2">
        <f t="shared" si="51"/>
        <v>625000</v>
      </c>
      <c r="K362" s="2">
        <f t="shared" si="52"/>
        <v>750000</v>
      </c>
      <c r="L362" s="2">
        <f t="shared" si="53"/>
        <v>1000000</v>
      </c>
      <c r="M362" s="12">
        <f t="shared" si="54"/>
        <v>0.95138800000000001</v>
      </c>
      <c r="N362" t="str">
        <f t="shared" si="55"/>
        <v>0-100%</v>
      </c>
      <c r="O362" s="6">
        <f>MIN(H362,I362)*INDEX('2018_commission_structure-Start'!$A$21:$I$24,MATCH($E362,'2018_commission_structure-Start'!$A$21:$A$24,0),MATCH(O$1,'2018_commission_structure-Start'!$A$21:$I$21,0))</f>
        <v>47569.4</v>
      </c>
      <c r="P362" s="2">
        <f>IF(H362&gt;I362,MIN(H362-I362,J362-I362)*INDEX('2018_commission_structure-Start'!$A$21:$I$24,MATCH($E362,'2018_commission_structure-Start'!$A$21:$A$24,0), MATCH(P$1,'2018_commission_structure-Start'!$A$21:$I$21,0)),0)</f>
        <v>0</v>
      </c>
      <c r="Q362" s="2">
        <f>IF($H362&gt;J362,MIN($H362-J362,K362-J362)*INDEX('2018_commission_structure-Start'!$A$21:$I$24,MATCH($E362,'2018_commission_structure-Start'!$A$21:$A$24,0), MATCH(Q$1,'2018_commission_structure-Start'!$A$21:$I$21,0)),0)</f>
        <v>0</v>
      </c>
      <c r="R362" s="2">
        <f>IF($H362&gt;K362,MIN($H362-K362,L362-K362)*INDEX('2018_commission_structure-Start'!$A$21:$I$24,MATCH($E362,'2018_commission_structure-Start'!$A$21:$A$24,0), MATCH(R$1,'2018_commission_structure-Start'!$A$21:$I$21,0)),0)</f>
        <v>0</v>
      </c>
      <c r="S362" s="2">
        <f>IF(H362&gt;L362,(H362-L362)*INDEX('2018_commission_structure-Start'!$A$21:$I$24,MATCH($E362,'2018_commission_structure-Start'!$A$21:$A$24,0),MATCH(S$1,'2018_commission_structure-Start'!$A$21:$I$21,0)),0)</f>
        <v>0</v>
      </c>
      <c r="T362" s="6">
        <f t="shared" si="56"/>
        <v>47569.4</v>
      </c>
      <c r="U362" s="6">
        <f t="shared" si="57"/>
        <v>99430.399999999994</v>
      </c>
      <c r="V362" s="6">
        <f>MIN(H362,I362)*INDEX('2018_commission_structure-Start'!$A$15:$J$18,MATCH($E362,'2018_commission_structure-Start'!$A$15:$A$18,0),MATCH(V$1,'2018_commission_structure-Start'!$A$15:$J$15,0))</f>
        <v>57083.28</v>
      </c>
      <c r="W362" s="2">
        <f>IF($H362&gt;I362,MIN($H362-I362,J362-I362)*INDEX('2018_commission_structure-Start'!$A$15:$J$18,MATCH($E362,'2018_commission_structure-Start'!$A$15:$A$18,0),MATCH(W$1,'2018_commission_structure-Start'!$A$15:$J$15,0)),0)</f>
        <v>0</v>
      </c>
      <c r="X362" s="2">
        <f>IF($H362&gt;J362,MIN($H362-J362,K362-J362)*INDEX('2018_commission_structure-Start'!$A$15:$J$18,MATCH($E362,'2018_commission_structure-Start'!$A$15:$A$18,0),MATCH(X$1,'2018_commission_structure-Start'!$A$15:$J$15,0)),0)</f>
        <v>0</v>
      </c>
      <c r="Y362" s="2">
        <f>IF($H362&gt;K362,MIN($H362-K362,L362-K362)*INDEX('2018_commission_structure-Start'!$A$15:$J$18,MATCH($E362,'2018_commission_structure-Start'!$A$15:$A$18,0),MATCH(Y$1,'2018_commission_structure-Start'!$A$15:$J$15,0)),0)</f>
        <v>0</v>
      </c>
      <c r="Z362" s="2">
        <f>IF(H362&gt;L362,(H362-L362)*INDEX('2018_commission_structure-Start'!$A$21:$I$24,MATCH($E362,'2018_commission_structure-Start'!$A$21:$A$24,0),MATCH(Z$1,'2018_commission_structure-Start'!$A$21:$I$21,0)),0)</f>
        <v>0</v>
      </c>
      <c r="AA362" s="6">
        <f t="shared" si="58"/>
        <v>57083.28</v>
      </c>
      <c r="AB362" s="6">
        <f t="shared" si="59"/>
        <v>108944.28</v>
      </c>
    </row>
    <row r="363" spans="1:28" x14ac:dyDescent="0.3">
      <c r="A363" t="str">
        <f t="shared" si="50"/>
        <v>Helyn McQuaker</v>
      </c>
      <c r="B363">
        <v>9373778889</v>
      </c>
      <c r="C363" t="s">
        <v>716</v>
      </c>
      <c r="D363" t="s">
        <v>717</v>
      </c>
      <c r="E363" t="s">
        <v>10</v>
      </c>
      <c r="F363">
        <v>82655</v>
      </c>
      <c r="G363">
        <f>COUNTIF(deals_closed!D:D,B363)</f>
        <v>11</v>
      </c>
      <c r="H363" s="2">
        <f>SUMIF(deals_closed!D:D,B363,deals_closed!C:C)</f>
        <v>456999</v>
      </c>
      <c r="I363" s="2">
        <f>VLOOKUP(E363,'2018_commission_structure-Start'!$A$22:$I$24,9,FALSE)</f>
        <v>750000</v>
      </c>
      <c r="J363" s="2">
        <f t="shared" si="51"/>
        <v>937500</v>
      </c>
      <c r="K363" s="2">
        <f t="shared" si="52"/>
        <v>1125000</v>
      </c>
      <c r="L363" s="2">
        <f t="shared" si="53"/>
        <v>1500000</v>
      </c>
      <c r="M363" s="12">
        <f t="shared" si="54"/>
        <v>0.60933199999999998</v>
      </c>
      <c r="N363" t="str">
        <f t="shared" si="55"/>
        <v>0-100%</v>
      </c>
      <c r="O363" s="6">
        <f>MIN(H363,I363)*INDEX('2018_commission_structure-Start'!$A$21:$I$24,MATCH($E363,'2018_commission_structure-Start'!$A$21:$A$24,0),MATCH(O$1,'2018_commission_structure-Start'!$A$21:$I$21,0))</f>
        <v>68549.849999999991</v>
      </c>
      <c r="P363" s="2">
        <f>IF(H363&gt;I363,MIN(H363-I363,J363-I363)*INDEX('2018_commission_structure-Start'!$A$21:$I$24,MATCH($E363,'2018_commission_structure-Start'!$A$21:$A$24,0), MATCH(P$1,'2018_commission_structure-Start'!$A$21:$I$21,0)),0)</f>
        <v>0</v>
      </c>
      <c r="Q363" s="2">
        <f>IF($H363&gt;J363,MIN($H363-J363,K363-J363)*INDEX('2018_commission_structure-Start'!$A$21:$I$24,MATCH($E363,'2018_commission_structure-Start'!$A$21:$A$24,0), MATCH(Q$1,'2018_commission_structure-Start'!$A$21:$I$21,0)),0)</f>
        <v>0</v>
      </c>
      <c r="R363" s="2">
        <f>IF($H363&gt;K363,MIN($H363-K363,L363-K363)*INDEX('2018_commission_structure-Start'!$A$21:$I$24,MATCH($E363,'2018_commission_structure-Start'!$A$21:$A$24,0), MATCH(R$1,'2018_commission_structure-Start'!$A$21:$I$21,0)),0)</f>
        <v>0</v>
      </c>
      <c r="S363" s="2">
        <f>IF(H363&gt;L363,(H363-L363)*INDEX('2018_commission_structure-Start'!$A$21:$I$24,MATCH($E363,'2018_commission_structure-Start'!$A$21:$A$24,0),MATCH(S$1,'2018_commission_structure-Start'!$A$21:$I$21,0)),0)</f>
        <v>0</v>
      </c>
      <c r="T363" s="6">
        <f t="shared" si="56"/>
        <v>68549.849999999991</v>
      </c>
      <c r="U363" s="6">
        <f t="shared" si="57"/>
        <v>151204.84999999998</v>
      </c>
      <c r="V363" s="6">
        <f>MIN(H363,I363)*INDEX('2018_commission_structure-Start'!$A$15:$J$18,MATCH($E363,'2018_commission_structure-Start'!$A$15:$A$18,0),MATCH(V$1,'2018_commission_structure-Start'!$A$15:$J$15,0))</f>
        <v>68549.849999999991</v>
      </c>
      <c r="W363" s="2">
        <f>IF($H363&gt;I363,MIN($H363-I363,J363-I363)*INDEX('2018_commission_structure-Start'!$A$15:$J$18,MATCH($E363,'2018_commission_structure-Start'!$A$15:$A$18,0),MATCH(W$1,'2018_commission_structure-Start'!$A$15:$J$15,0)),0)</f>
        <v>0</v>
      </c>
      <c r="X363" s="2">
        <f>IF($H363&gt;J363,MIN($H363-J363,K363-J363)*INDEX('2018_commission_structure-Start'!$A$15:$J$18,MATCH($E363,'2018_commission_structure-Start'!$A$15:$A$18,0),MATCH(X$1,'2018_commission_structure-Start'!$A$15:$J$15,0)),0)</f>
        <v>0</v>
      </c>
      <c r="Y363" s="2">
        <f>IF($H363&gt;K363,MIN($H363-K363,L363-K363)*INDEX('2018_commission_structure-Start'!$A$15:$J$18,MATCH($E363,'2018_commission_structure-Start'!$A$15:$A$18,0),MATCH(Y$1,'2018_commission_structure-Start'!$A$15:$J$15,0)),0)</f>
        <v>0</v>
      </c>
      <c r="Z363" s="2">
        <f>IF(H363&gt;L363,(H363-L363)*INDEX('2018_commission_structure-Start'!$A$21:$I$24,MATCH($E363,'2018_commission_structure-Start'!$A$21:$A$24,0),MATCH(Z$1,'2018_commission_structure-Start'!$A$21:$I$21,0)),0)</f>
        <v>0</v>
      </c>
      <c r="AA363" s="6">
        <f t="shared" si="58"/>
        <v>68549.849999999991</v>
      </c>
      <c r="AB363" s="6">
        <f t="shared" si="59"/>
        <v>151204.84999999998</v>
      </c>
    </row>
    <row r="364" spans="1:28" x14ac:dyDescent="0.3">
      <c r="A364" t="str">
        <f t="shared" si="50"/>
        <v>Valencia Ubsdale</v>
      </c>
      <c r="B364">
        <v>4074728869</v>
      </c>
      <c r="C364" t="s">
        <v>718</v>
      </c>
      <c r="D364" t="s">
        <v>719</v>
      </c>
      <c r="E364" t="s">
        <v>29</v>
      </c>
      <c r="F364">
        <v>72698</v>
      </c>
      <c r="G364">
        <f>COUNTIF(deals_closed!D:D,B364)</f>
        <v>20</v>
      </c>
      <c r="H364" s="2">
        <f>SUMIF(deals_closed!D:D,B364,deals_closed!C:C)</f>
        <v>806749</v>
      </c>
      <c r="I364" s="2">
        <f>VLOOKUP(E364,'2018_commission_structure-Start'!$A$22:$I$24,9,FALSE)</f>
        <v>600000</v>
      </c>
      <c r="J364" s="2">
        <f t="shared" si="51"/>
        <v>750000</v>
      </c>
      <c r="K364" s="2">
        <f t="shared" si="52"/>
        <v>900000</v>
      </c>
      <c r="L364" s="2">
        <f t="shared" si="53"/>
        <v>1200000</v>
      </c>
      <c r="M364" s="12">
        <f t="shared" si="54"/>
        <v>1.3445816666666666</v>
      </c>
      <c r="N364" t="str">
        <f t="shared" si="55"/>
        <v>125-150%</v>
      </c>
      <c r="O364" s="6">
        <f>MIN(H364,I364)*INDEX('2018_commission_structure-Start'!$A$21:$I$24,MATCH($E364,'2018_commission_structure-Start'!$A$21:$A$24,0),MATCH(O$1,'2018_commission_structure-Start'!$A$21:$I$21,0))</f>
        <v>78000</v>
      </c>
      <c r="P364" s="2">
        <f>IF(H364&gt;I364,MIN(H364-I364,J364-I364)*INDEX('2018_commission_structure-Start'!$A$21:$I$24,MATCH($E364,'2018_commission_structure-Start'!$A$21:$A$24,0), MATCH(P$1,'2018_commission_structure-Start'!$A$21:$I$21,0)),0)</f>
        <v>25500.000000000004</v>
      </c>
      <c r="Q364" s="2">
        <f>IF($H364&gt;J364,MIN($H364-J364,K364-J364)*INDEX('2018_commission_structure-Start'!$A$21:$I$24,MATCH($E364,'2018_commission_structure-Start'!$A$21:$A$24,0), MATCH(Q$1,'2018_commission_structure-Start'!$A$21:$I$21,0)),0)</f>
        <v>11917.289999999999</v>
      </c>
      <c r="R364" s="2">
        <f>IF($H364&gt;K364,MIN($H364-K364,L364-K364)*INDEX('2018_commission_structure-Start'!$A$21:$I$24,MATCH($E364,'2018_commission_structure-Start'!$A$21:$A$24,0), MATCH(R$1,'2018_commission_structure-Start'!$A$21:$I$21,0)),0)</f>
        <v>0</v>
      </c>
      <c r="S364" s="2">
        <f>IF(H364&gt;L364,(H364-L364)*INDEX('2018_commission_structure-Start'!$A$21:$I$24,MATCH($E364,'2018_commission_structure-Start'!$A$21:$A$24,0),MATCH(S$1,'2018_commission_structure-Start'!$A$21:$I$21,0)),0)</f>
        <v>0</v>
      </c>
      <c r="T364" s="6">
        <f t="shared" si="56"/>
        <v>115417.29</v>
      </c>
      <c r="U364" s="6">
        <f t="shared" si="57"/>
        <v>188115.28999999998</v>
      </c>
      <c r="V364" s="6">
        <f>MIN(H364,I364)*INDEX('2018_commission_structure-Start'!$A$15:$J$18,MATCH($E364,'2018_commission_structure-Start'!$A$15:$A$18,0),MATCH(V$1,'2018_commission_structure-Start'!$A$15:$J$15,0))</f>
        <v>90000</v>
      </c>
      <c r="W364" s="2">
        <f>IF($H364&gt;I364,MIN($H364-I364,J364-I364)*INDEX('2018_commission_structure-Start'!$A$15:$J$18,MATCH($E364,'2018_commission_structure-Start'!$A$15:$A$18,0),MATCH(W$1,'2018_commission_structure-Start'!$A$15:$J$15,0)),0)</f>
        <v>27000</v>
      </c>
      <c r="X364" s="2">
        <f>IF($H364&gt;J364,MIN($H364-J364,K364-J364)*INDEX('2018_commission_structure-Start'!$A$15:$J$18,MATCH($E364,'2018_commission_structure-Start'!$A$15:$A$18,0),MATCH(X$1,'2018_commission_structure-Start'!$A$15:$J$15,0)),0)</f>
        <v>14187.25</v>
      </c>
      <c r="Y364" s="2">
        <f>IF($H364&gt;K364,MIN($H364-K364,L364-K364)*INDEX('2018_commission_structure-Start'!$A$15:$J$18,MATCH($E364,'2018_commission_structure-Start'!$A$15:$A$18,0),MATCH(Y$1,'2018_commission_structure-Start'!$A$15:$J$15,0)),0)</f>
        <v>0</v>
      </c>
      <c r="Z364" s="2">
        <f>IF(H364&gt;L364,(H364-L364)*INDEX('2018_commission_structure-Start'!$A$21:$I$24,MATCH($E364,'2018_commission_structure-Start'!$A$21:$A$24,0),MATCH(Z$1,'2018_commission_structure-Start'!$A$21:$I$21,0)),0)</f>
        <v>0</v>
      </c>
      <c r="AA364" s="6">
        <f t="shared" si="58"/>
        <v>131187.25</v>
      </c>
      <c r="AB364" s="6">
        <f t="shared" si="59"/>
        <v>203885.25</v>
      </c>
    </row>
    <row r="365" spans="1:28" x14ac:dyDescent="0.3">
      <c r="A365" t="str">
        <f t="shared" si="50"/>
        <v>Ike Pretorius</v>
      </c>
      <c r="B365">
        <v>6148303353</v>
      </c>
      <c r="C365" t="s">
        <v>720</v>
      </c>
      <c r="D365" t="s">
        <v>721</v>
      </c>
      <c r="E365" t="s">
        <v>10</v>
      </c>
      <c r="F365">
        <v>118836</v>
      </c>
      <c r="G365">
        <f>COUNTIF(deals_closed!D:D,B365)</f>
        <v>19</v>
      </c>
      <c r="H365" s="2">
        <f>SUMIF(deals_closed!D:D,B365,deals_closed!C:C)</f>
        <v>549569</v>
      </c>
      <c r="I365" s="2">
        <f>VLOOKUP(E365,'2018_commission_structure-Start'!$A$22:$I$24,9,FALSE)</f>
        <v>750000</v>
      </c>
      <c r="J365" s="2">
        <f t="shared" si="51"/>
        <v>937500</v>
      </c>
      <c r="K365" s="2">
        <f t="shared" si="52"/>
        <v>1125000</v>
      </c>
      <c r="L365" s="2">
        <f t="shared" si="53"/>
        <v>1500000</v>
      </c>
      <c r="M365" s="12">
        <f t="shared" si="54"/>
        <v>0.73275866666666667</v>
      </c>
      <c r="N365" t="str">
        <f t="shared" si="55"/>
        <v>0-100%</v>
      </c>
      <c r="O365" s="6">
        <f>MIN(H365,I365)*INDEX('2018_commission_structure-Start'!$A$21:$I$24,MATCH($E365,'2018_commission_structure-Start'!$A$21:$A$24,0),MATCH(O$1,'2018_commission_structure-Start'!$A$21:$I$21,0))</f>
        <v>82435.349999999991</v>
      </c>
      <c r="P365" s="2">
        <f>IF(H365&gt;I365,MIN(H365-I365,J365-I365)*INDEX('2018_commission_structure-Start'!$A$21:$I$24,MATCH($E365,'2018_commission_structure-Start'!$A$21:$A$24,0), MATCH(P$1,'2018_commission_structure-Start'!$A$21:$I$21,0)),0)</f>
        <v>0</v>
      </c>
      <c r="Q365" s="2">
        <f>IF($H365&gt;J365,MIN($H365-J365,K365-J365)*INDEX('2018_commission_structure-Start'!$A$21:$I$24,MATCH($E365,'2018_commission_structure-Start'!$A$21:$A$24,0), MATCH(Q$1,'2018_commission_structure-Start'!$A$21:$I$21,0)),0)</f>
        <v>0</v>
      </c>
      <c r="R365" s="2">
        <f>IF($H365&gt;K365,MIN($H365-K365,L365-K365)*INDEX('2018_commission_structure-Start'!$A$21:$I$24,MATCH($E365,'2018_commission_structure-Start'!$A$21:$A$24,0), MATCH(R$1,'2018_commission_structure-Start'!$A$21:$I$21,0)),0)</f>
        <v>0</v>
      </c>
      <c r="S365" s="2">
        <f>IF(H365&gt;L365,(H365-L365)*INDEX('2018_commission_structure-Start'!$A$21:$I$24,MATCH($E365,'2018_commission_structure-Start'!$A$21:$A$24,0),MATCH(S$1,'2018_commission_structure-Start'!$A$21:$I$21,0)),0)</f>
        <v>0</v>
      </c>
      <c r="T365" s="6">
        <f t="shared" si="56"/>
        <v>82435.349999999991</v>
      </c>
      <c r="U365" s="6">
        <f t="shared" si="57"/>
        <v>201271.34999999998</v>
      </c>
      <c r="V365" s="6">
        <f>MIN(H365,I365)*INDEX('2018_commission_structure-Start'!$A$15:$J$18,MATCH($E365,'2018_commission_structure-Start'!$A$15:$A$18,0),MATCH(V$1,'2018_commission_structure-Start'!$A$15:$J$15,0))</f>
        <v>82435.349999999991</v>
      </c>
      <c r="W365" s="2">
        <f>IF($H365&gt;I365,MIN($H365-I365,J365-I365)*INDEX('2018_commission_structure-Start'!$A$15:$J$18,MATCH($E365,'2018_commission_structure-Start'!$A$15:$A$18,0),MATCH(W$1,'2018_commission_structure-Start'!$A$15:$J$15,0)),0)</f>
        <v>0</v>
      </c>
      <c r="X365" s="2">
        <f>IF($H365&gt;J365,MIN($H365-J365,K365-J365)*INDEX('2018_commission_structure-Start'!$A$15:$J$18,MATCH($E365,'2018_commission_structure-Start'!$A$15:$A$18,0),MATCH(X$1,'2018_commission_structure-Start'!$A$15:$J$15,0)),0)</f>
        <v>0</v>
      </c>
      <c r="Y365" s="2">
        <f>IF($H365&gt;K365,MIN($H365-K365,L365-K365)*INDEX('2018_commission_structure-Start'!$A$15:$J$18,MATCH($E365,'2018_commission_structure-Start'!$A$15:$A$18,0),MATCH(Y$1,'2018_commission_structure-Start'!$A$15:$J$15,0)),0)</f>
        <v>0</v>
      </c>
      <c r="Z365" s="2">
        <f>IF(H365&gt;L365,(H365-L365)*INDEX('2018_commission_structure-Start'!$A$21:$I$24,MATCH($E365,'2018_commission_structure-Start'!$A$21:$A$24,0),MATCH(Z$1,'2018_commission_structure-Start'!$A$21:$I$21,0)),0)</f>
        <v>0</v>
      </c>
      <c r="AA365" s="6">
        <f t="shared" si="58"/>
        <v>82435.349999999991</v>
      </c>
      <c r="AB365" s="6">
        <f t="shared" si="59"/>
        <v>201271.34999999998</v>
      </c>
    </row>
    <row r="366" spans="1:28" x14ac:dyDescent="0.3">
      <c r="A366" t="str">
        <f t="shared" si="50"/>
        <v>Basilius Hawlgarth</v>
      </c>
      <c r="B366">
        <v>4716524892</v>
      </c>
      <c r="C366" t="s">
        <v>722</v>
      </c>
      <c r="D366" t="s">
        <v>723</v>
      </c>
      <c r="E366" t="s">
        <v>29</v>
      </c>
      <c r="F366">
        <v>79201</v>
      </c>
      <c r="G366">
        <f>COUNTIF(deals_closed!D:D,B366)</f>
        <v>29</v>
      </c>
      <c r="H366" s="2">
        <f>SUMIF(deals_closed!D:D,B366,deals_closed!C:C)</f>
        <v>1092533</v>
      </c>
      <c r="I366" s="2">
        <f>VLOOKUP(E366,'2018_commission_structure-Start'!$A$22:$I$24,9,FALSE)</f>
        <v>600000</v>
      </c>
      <c r="J366" s="2">
        <f t="shared" si="51"/>
        <v>750000</v>
      </c>
      <c r="K366" s="2">
        <f t="shared" si="52"/>
        <v>900000</v>
      </c>
      <c r="L366" s="2">
        <f t="shared" si="53"/>
        <v>1200000</v>
      </c>
      <c r="M366" s="12">
        <f t="shared" si="54"/>
        <v>1.8208883333333334</v>
      </c>
      <c r="N366" t="str">
        <f t="shared" si="55"/>
        <v>150-200%</v>
      </c>
      <c r="O366" s="6">
        <f>MIN(H366,I366)*INDEX('2018_commission_structure-Start'!$A$21:$I$24,MATCH($E366,'2018_commission_structure-Start'!$A$21:$A$24,0),MATCH(O$1,'2018_commission_structure-Start'!$A$21:$I$21,0))</f>
        <v>78000</v>
      </c>
      <c r="P366" s="2">
        <f>IF(H366&gt;I366,MIN(H366-I366,J366-I366)*INDEX('2018_commission_structure-Start'!$A$21:$I$24,MATCH($E366,'2018_commission_structure-Start'!$A$21:$A$24,0), MATCH(P$1,'2018_commission_structure-Start'!$A$21:$I$21,0)),0)</f>
        <v>25500.000000000004</v>
      </c>
      <c r="Q366" s="2">
        <f>IF($H366&gt;J366,MIN($H366-J366,K366-J366)*INDEX('2018_commission_structure-Start'!$A$21:$I$24,MATCH($E366,'2018_commission_structure-Start'!$A$21:$A$24,0), MATCH(Q$1,'2018_commission_structure-Start'!$A$21:$I$21,0)),0)</f>
        <v>31500</v>
      </c>
      <c r="R366" s="2">
        <f>IF($H366&gt;K366,MIN($H366-K366,L366-K366)*INDEX('2018_commission_structure-Start'!$A$21:$I$24,MATCH($E366,'2018_commission_structure-Start'!$A$21:$A$24,0), MATCH(R$1,'2018_commission_structure-Start'!$A$21:$I$21,0)),0)</f>
        <v>50058.58</v>
      </c>
      <c r="S366" s="2">
        <f>IF(H366&gt;L366,(H366-L366)*INDEX('2018_commission_structure-Start'!$A$21:$I$24,MATCH($E366,'2018_commission_structure-Start'!$A$21:$A$24,0),MATCH(S$1,'2018_commission_structure-Start'!$A$21:$I$21,0)),0)</f>
        <v>0</v>
      </c>
      <c r="T366" s="6">
        <f t="shared" si="56"/>
        <v>185058.58000000002</v>
      </c>
      <c r="U366" s="6">
        <f t="shared" si="57"/>
        <v>264259.58</v>
      </c>
      <c r="V366" s="6">
        <f>MIN(H366,I366)*INDEX('2018_commission_structure-Start'!$A$15:$J$18,MATCH($E366,'2018_commission_structure-Start'!$A$15:$A$18,0),MATCH(V$1,'2018_commission_structure-Start'!$A$15:$J$15,0))</f>
        <v>90000</v>
      </c>
      <c r="W366" s="2">
        <f>IF($H366&gt;I366,MIN($H366-I366,J366-I366)*INDEX('2018_commission_structure-Start'!$A$15:$J$18,MATCH($E366,'2018_commission_structure-Start'!$A$15:$A$18,0),MATCH(W$1,'2018_commission_structure-Start'!$A$15:$J$15,0)),0)</f>
        <v>27000</v>
      </c>
      <c r="X366" s="2">
        <f>IF($H366&gt;J366,MIN($H366-J366,K366-J366)*INDEX('2018_commission_structure-Start'!$A$15:$J$18,MATCH($E366,'2018_commission_structure-Start'!$A$15:$A$18,0),MATCH(X$1,'2018_commission_structure-Start'!$A$15:$J$15,0)),0)</f>
        <v>37500</v>
      </c>
      <c r="Y366" s="2">
        <f>IF($H366&gt;K366,MIN($H366-K366,L366-K366)*INDEX('2018_commission_structure-Start'!$A$15:$J$18,MATCH($E366,'2018_commission_structure-Start'!$A$15:$A$18,0),MATCH(Y$1,'2018_commission_structure-Start'!$A$15:$J$15,0)),0)</f>
        <v>57759.9</v>
      </c>
      <c r="Z366" s="2">
        <f>IF(H366&gt;L366,(H366-L366)*INDEX('2018_commission_structure-Start'!$A$21:$I$24,MATCH($E366,'2018_commission_structure-Start'!$A$21:$A$24,0),MATCH(Z$1,'2018_commission_structure-Start'!$A$21:$I$21,0)),0)</f>
        <v>0</v>
      </c>
      <c r="AA366" s="6">
        <f t="shared" si="58"/>
        <v>212259.9</v>
      </c>
      <c r="AB366" s="6">
        <f t="shared" si="59"/>
        <v>291460.90000000002</v>
      </c>
    </row>
    <row r="367" spans="1:28" x14ac:dyDescent="0.3">
      <c r="A367" t="str">
        <f t="shared" si="50"/>
        <v>Terry Hess</v>
      </c>
      <c r="B367">
        <v>5811999097</v>
      </c>
      <c r="C367" t="s">
        <v>724</v>
      </c>
      <c r="D367" t="s">
        <v>725</v>
      </c>
      <c r="E367" t="s">
        <v>7</v>
      </c>
      <c r="F367">
        <v>41580</v>
      </c>
      <c r="G367">
        <f>COUNTIF(deals_closed!D:D,B367)</f>
        <v>18</v>
      </c>
      <c r="H367" s="2">
        <f>SUMIF(deals_closed!D:D,B367,deals_closed!C:C)</f>
        <v>641225</v>
      </c>
      <c r="I367" s="2">
        <f>VLOOKUP(E367,'2018_commission_structure-Start'!$A$22:$I$24,9,FALSE)</f>
        <v>500000</v>
      </c>
      <c r="J367" s="2">
        <f t="shared" si="51"/>
        <v>625000</v>
      </c>
      <c r="K367" s="2">
        <f t="shared" si="52"/>
        <v>750000</v>
      </c>
      <c r="L367" s="2">
        <f t="shared" si="53"/>
        <v>1000000</v>
      </c>
      <c r="M367" s="12">
        <f t="shared" si="54"/>
        <v>1.2824500000000001</v>
      </c>
      <c r="N367" t="str">
        <f t="shared" si="55"/>
        <v>125-150%</v>
      </c>
      <c r="O367" s="6">
        <f>MIN(H367,I367)*INDEX('2018_commission_structure-Start'!$A$21:$I$24,MATCH($E367,'2018_commission_structure-Start'!$A$21:$A$24,0),MATCH(O$1,'2018_commission_structure-Start'!$A$21:$I$21,0))</f>
        <v>50000</v>
      </c>
      <c r="P367" s="2">
        <f>IF(H367&gt;I367,MIN(H367-I367,J367-I367)*INDEX('2018_commission_structure-Start'!$A$21:$I$24,MATCH($E367,'2018_commission_structure-Start'!$A$21:$A$24,0), MATCH(P$1,'2018_commission_structure-Start'!$A$21:$I$21,0)),0)</f>
        <v>18750</v>
      </c>
      <c r="Q367" s="2">
        <f>IF($H367&gt;J367,MIN($H367-J367,K367-J367)*INDEX('2018_commission_structure-Start'!$A$21:$I$24,MATCH($E367,'2018_commission_structure-Start'!$A$21:$A$24,0), MATCH(Q$1,'2018_commission_structure-Start'!$A$21:$I$21,0)),0)</f>
        <v>2920.5</v>
      </c>
      <c r="R367" s="2">
        <f>IF($H367&gt;K367,MIN($H367-K367,L367-K367)*INDEX('2018_commission_structure-Start'!$A$21:$I$24,MATCH($E367,'2018_commission_structure-Start'!$A$21:$A$24,0), MATCH(R$1,'2018_commission_structure-Start'!$A$21:$I$21,0)),0)</f>
        <v>0</v>
      </c>
      <c r="S367" s="2">
        <f>IF(H367&gt;L367,(H367-L367)*INDEX('2018_commission_structure-Start'!$A$21:$I$24,MATCH($E367,'2018_commission_structure-Start'!$A$21:$A$24,0),MATCH(S$1,'2018_commission_structure-Start'!$A$21:$I$21,0)),0)</f>
        <v>0</v>
      </c>
      <c r="T367" s="6">
        <f t="shared" si="56"/>
        <v>71670.5</v>
      </c>
      <c r="U367" s="6">
        <f t="shared" si="57"/>
        <v>113250.5</v>
      </c>
      <c r="V367" s="6">
        <f>MIN(H367,I367)*INDEX('2018_commission_structure-Start'!$A$15:$J$18,MATCH($E367,'2018_commission_structure-Start'!$A$15:$A$18,0),MATCH(V$1,'2018_commission_structure-Start'!$A$15:$J$15,0))</f>
        <v>60000</v>
      </c>
      <c r="W367" s="2">
        <f>IF($H367&gt;I367,MIN($H367-I367,J367-I367)*INDEX('2018_commission_structure-Start'!$A$15:$J$18,MATCH($E367,'2018_commission_structure-Start'!$A$15:$A$18,0),MATCH(W$1,'2018_commission_structure-Start'!$A$15:$J$15,0)),0)</f>
        <v>21250</v>
      </c>
      <c r="X367" s="2">
        <f>IF($H367&gt;J367,MIN($H367-J367,K367-J367)*INDEX('2018_commission_structure-Start'!$A$15:$J$18,MATCH($E367,'2018_commission_structure-Start'!$A$15:$A$18,0),MATCH(X$1,'2018_commission_structure-Start'!$A$15:$J$15,0)),0)</f>
        <v>3245</v>
      </c>
      <c r="Y367" s="2">
        <f>IF($H367&gt;K367,MIN($H367-K367,L367-K367)*INDEX('2018_commission_structure-Start'!$A$15:$J$18,MATCH($E367,'2018_commission_structure-Start'!$A$15:$A$18,0),MATCH(Y$1,'2018_commission_structure-Start'!$A$15:$J$15,0)),0)</f>
        <v>0</v>
      </c>
      <c r="Z367" s="2">
        <f>IF(H367&gt;L367,(H367-L367)*INDEX('2018_commission_structure-Start'!$A$21:$I$24,MATCH($E367,'2018_commission_structure-Start'!$A$21:$A$24,0),MATCH(Z$1,'2018_commission_structure-Start'!$A$21:$I$21,0)),0)</f>
        <v>0</v>
      </c>
      <c r="AA367" s="6">
        <f t="shared" si="58"/>
        <v>84495</v>
      </c>
      <c r="AB367" s="6">
        <f t="shared" si="59"/>
        <v>126075</v>
      </c>
    </row>
    <row r="368" spans="1:28" x14ac:dyDescent="0.3">
      <c r="A368" t="str">
        <f t="shared" si="50"/>
        <v>Alex Ateridge</v>
      </c>
      <c r="B368">
        <v>1518783783</v>
      </c>
      <c r="C368" t="s">
        <v>726</v>
      </c>
      <c r="D368" t="s">
        <v>727</v>
      </c>
      <c r="E368" t="s">
        <v>7</v>
      </c>
      <c r="F368">
        <v>30311</v>
      </c>
      <c r="G368">
        <f>COUNTIF(deals_closed!D:D,B368)</f>
        <v>19</v>
      </c>
      <c r="H368" s="2">
        <f>SUMIF(deals_closed!D:D,B368,deals_closed!C:C)</f>
        <v>656054</v>
      </c>
      <c r="I368" s="2">
        <f>VLOOKUP(E368,'2018_commission_structure-Start'!$A$22:$I$24,9,FALSE)</f>
        <v>500000</v>
      </c>
      <c r="J368" s="2">
        <f t="shared" si="51"/>
        <v>625000</v>
      </c>
      <c r="K368" s="2">
        <f t="shared" si="52"/>
        <v>750000</v>
      </c>
      <c r="L368" s="2">
        <f t="shared" si="53"/>
        <v>1000000</v>
      </c>
      <c r="M368" s="12">
        <f t="shared" si="54"/>
        <v>1.3121080000000001</v>
      </c>
      <c r="N368" t="str">
        <f t="shared" si="55"/>
        <v>125-150%</v>
      </c>
      <c r="O368" s="6">
        <f>MIN(H368,I368)*INDEX('2018_commission_structure-Start'!$A$21:$I$24,MATCH($E368,'2018_commission_structure-Start'!$A$21:$A$24,0),MATCH(O$1,'2018_commission_structure-Start'!$A$21:$I$21,0))</f>
        <v>50000</v>
      </c>
      <c r="P368" s="2">
        <f>IF(H368&gt;I368,MIN(H368-I368,J368-I368)*INDEX('2018_commission_structure-Start'!$A$21:$I$24,MATCH($E368,'2018_commission_structure-Start'!$A$21:$A$24,0), MATCH(P$1,'2018_commission_structure-Start'!$A$21:$I$21,0)),0)</f>
        <v>18750</v>
      </c>
      <c r="Q368" s="2">
        <f>IF($H368&gt;J368,MIN($H368-J368,K368-J368)*INDEX('2018_commission_structure-Start'!$A$21:$I$24,MATCH($E368,'2018_commission_structure-Start'!$A$21:$A$24,0), MATCH(Q$1,'2018_commission_structure-Start'!$A$21:$I$21,0)),0)</f>
        <v>5589.7199999999993</v>
      </c>
      <c r="R368" s="2">
        <f>IF($H368&gt;K368,MIN($H368-K368,L368-K368)*INDEX('2018_commission_structure-Start'!$A$21:$I$24,MATCH($E368,'2018_commission_structure-Start'!$A$21:$A$24,0), MATCH(R$1,'2018_commission_structure-Start'!$A$21:$I$21,0)),0)</f>
        <v>0</v>
      </c>
      <c r="S368" s="2">
        <f>IF(H368&gt;L368,(H368-L368)*INDEX('2018_commission_structure-Start'!$A$21:$I$24,MATCH($E368,'2018_commission_structure-Start'!$A$21:$A$24,0),MATCH(S$1,'2018_commission_structure-Start'!$A$21:$I$21,0)),0)</f>
        <v>0</v>
      </c>
      <c r="T368" s="6">
        <f t="shared" si="56"/>
        <v>74339.72</v>
      </c>
      <c r="U368" s="6">
        <f t="shared" si="57"/>
        <v>104650.72</v>
      </c>
      <c r="V368" s="6">
        <f>MIN(H368,I368)*INDEX('2018_commission_structure-Start'!$A$15:$J$18,MATCH($E368,'2018_commission_structure-Start'!$A$15:$A$18,0),MATCH(V$1,'2018_commission_structure-Start'!$A$15:$J$15,0))</f>
        <v>60000</v>
      </c>
      <c r="W368" s="2">
        <f>IF($H368&gt;I368,MIN($H368-I368,J368-I368)*INDEX('2018_commission_structure-Start'!$A$15:$J$18,MATCH($E368,'2018_commission_structure-Start'!$A$15:$A$18,0),MATCH(W$1,'2018_commission_structure-Start'!$A$15:$J$15,0)),0)</f>
        <v>21250</v>
      </c>
      <c r="X368" s="2">
        <f>IF($H368&gt;J368,MIN($H368-J368,K368-J368)*INDEX('2018_commission_structure-Start'!$A$15:$J$18,MATCH($E368,'2018_commission_structure-Start'!$A$15:$A$18,0),MATCH(X$1,'2018_commission_structure-Start'!$A$15:$J$15,0)),0)</f>
        <v>6210.8</v>
      </c>
      <c r="Y368" s="2">
        <f>IF($H368&gt;K368,MIN($H368-K368,L368-K368)*INDEX('2018_commission_structure-Start'!$A$15:$J$18,MATCH($E368,'2018_commission_structure-Start'!$A$15:$A$18,0),MATCH(Y$1,'2018_commission_structure-Start'!$A$15:$J$15,0)),0)</f>
        <v>0</v>
      </c>
      <c r="Z368" s="2">
        <f>IF(H368&gt;L368,(H368-L368)*INDEX('2018_commission_structure-Start'!$A$21:$I$24,MATCH($E368,'2018_commission_structure-Start'!$A$21:$A$24,0),MATCH(Z$1,'2018_commission_structure-Start'!$A$21:$I$21,0)),0)</f>
        <v>0</v>
      </c>
      <c r="AA368" s="6">
        <f t="shared" si="58"/>
        <v>87460.800000000003</v>
      </c>
      <c r="AB368" s="6">
        <f t="shared" si="59"/>
        <v>117771.8</v>
      </c>
    </row>
    <row r="369" spans="1:28" x14ac:dyDescent="0.3">
      <c r="A369" t="str">
        <f t="shared" si="50"/>
        <v>Minetta Maden</v>
      </c>
      <c r="B369">
        <v>5913755731</v>
      </c>
      <c r="C369" t="s">
        <v>728</v>
      </c>
      <c r="D369" t="s">
        <v>729</v>
      </c>
      <c r="E369" t="s">
        <v>29</v>
      </c>
      <c r="F369">
        <v>51706</v>
      </c>
      <c r="G369">
        <f>COUNTIF(deals_closed!D:D,B369)</f>
        <v>20</v>
      </c>
      <c r="H369" s="2">
        <f>SUMIF(deals_closed!D:D,B369,deals_closed!C:C)</f>
        <v>568483</v>
      </c>
      <c r="I369" s="2">
        <f>VLOOKUP(E369,'2018_commission_structure-Start'!$A$22:$I$24,9,FALSE)</f>
        <v>600000</v>
      </c>
      <c r="J369" s="2">
        <f t="shared" si="51"/>
        <v>750000</v>
      </c>
      <c r="K369" s="2">
        <f t="shared" si="52"/>
        <v>900000</v>
      </c>
      <c r="L369" s="2">
        <f t="shared" si="53"/>
        <v>1200000</v>
      </c>
      <c r="M369" s="12">
        <f t="shared" si="54"/>
        <v>0.94747166666666671</v>
      </c>
      <c r="N369" t="str">
        <f t="shared" si="55"/>
        <v>0-100%</v>
      </c>
      <c r="O369" s="6">
        <f>MIN(H369,I369)*INDEX('2018_commission_structure-Start'!$A$21:$I$24,MATCH($E369,'2018_commission_structure-Start'!$A$21:$A$24,0),MATCH(O$1,'2018_commission_structure-Start'!$A$21:$I$21,0))</f>
        <v>73902.790000000008</v>
      </c>
      <c r="P369" s="2">
        <f>IF(H369&gt;I369,MIN(H369-I369,J369-I369)*INDEX('2018_commission_structure-Start'!$A$21:$I$24,MATCH($E369,'2018_commission_structure-Start'!$A$21:$A$24,0), MATCH(P$1,'2018_commission_structure-Start'!$A$21:$I$21,0)),0)</f>
        <v>0</v>
      </c>
      <c r="Q369" s="2">
        <f>IF($H369&gt;J369,MIN($H369-J369,K369-J369)*INDEX('2018_commission_structure-Start'!$A$21:$I$24,MATCH($E369,'2018_commission_structure-Start'!$A$21:$A$24,0), MATCH(Q$1,'2018_commission_structure-Start'!$A$21:$I$21,0)),0)</f>
        <v>0</v>
      </c>
      <c r="R369" s="2">
        <f>IF($H369&gt;K369,MIN($H369-K369,L369-K369)*INDEX('2018_commission_structure-Start'!$A$21:$I$24,MATCH($E369,'2018_commission_structure-Start'!$A$21:$A$24,0), MATCH(R$1,'2018_commission_structure-Start'!$A$21:$I$21,0)),0)</f>
        <v>0</v>
      </c>
      <c r="S369" s="2">
        <f>IF(H369&gt;L369,(H369-L369)*INDEX('2018_commission_structure-Start'!$A$21:$I$24,MATCH($E369,'2018_commission_structure-Start'!$A$21:$A$24,0),MATCH(S$1,'2018_commission_structure-Start'!$A$21:$I$21,0)),0)</f>
        <v>0</v>
      </c>
      <c r="T369" s="6">
        <f t="shared" si="56"/>
        <v>73902.790000000008</v>
      </c>
      <c r="U369" s="6">
        <f t="shared" si="57"/>
        <v>125608.79000000001</v>
      </c>
      <c r="V369" s="6">
        <f>MIN(H369,I369)*INDEX('2018_commission_structure-Start'!$A$15:$J$18,MATCH($E369,'2018_commission_structure-Start'!$A$15:$A$18,0),MATCH(V$1,'2018_commission_structure-Start'!$A$15:$J$15,0))</f>
        <v>85272.45</v>
      </c>
      <c r="W369" s="2">
        <f>IF($H369&gt;I369,MIN($H369-I369,J369-I369)*INDEX('2018_commission_structure-Start'!$A$15:$J$18,MATCH($E369,'2018_commission_structure-Start'!$A$15:$A$18,0),MATCH(W$1,'2018_commission_structure-Start'!$A$15:$J$15,0)),0)</f>
        <v>0</v>
      </c>
      <c r="X369" s="2">
        <f>IF($H369&gt;J369,MIN($H369-J369,K369-J369)*INDEX('2018_commission_structure-Start'!$A$15:$J$18,MATCH($E369,'2018_commission_structure-Start'!$A$15:$A$18,0),MATCH(X$1,'2018_commission_structure-Start'!$A$15:$J$15,0)),0)</f>
        <v>0</v>
      </c>
      <c r="Y369" s="2">
        <f>IF($H369&gt;K369,MIN($H369-K369,L369-K369)*INDEX('2018_commission_structure-Start'!$A$15:$J$18,MATCH($E369,'2018_commission_structure-Start'!$A$15:$A$18,0),MATCH(Y$1,'2018_commission_structure-Start'!$A$15:$J$15,0)),0)</f>
        <v>0</v>
      </c>
      <c r="Z369" s="2">
        <f>IF(H369&gt;L369,(H369-L369)*INDEX('2018_commission_structure-Start'!$A$21:$I$24,MATCH($E369,'2018_commission_structure-Start'!$A$21:$A$24,0),MATCH(Z$1,'2018_commission_structure-Start'!$A$21:$I$21,0)),0)</f>
        <v>0</v>
      </c>
      <c r="AA369" s="6">
        <f t="shared" si="58"/>
        <v>85272.45</v>
      </c>
      <c r="AB369" s="6">
        <f t="shared" si="59"/>
        <v>136978.45000000001</v>
      </c>
    </row>
    <row r="370" spans="1:28" x14ac:dyDescent="0.3">
      <c r="A370" t="str">
        <f t="shared" si="50"/>
        <v>Aubrey Suthren</v>
      </c>
      <c r="B370">
        <v>4192879565</v>
      </c>
      <c r="C370" t="s">
        <v>730</v>
      </c>
      <c r="D370" t="s">
        <v>731</v>
      </c>
      <c r="E370" t="s">
        <v>29</v>
      </c>
      <c r="F370">
        <v>57704</v>
      </c>
      <c r="G370">
        <f>COUNTIF(deals_closed!D:D,B370)</f>
        <v>17</v>
      </c>
      <c r="H370" s="2">
        <f>SUMIF(deals_closed!D:D,B370,deals_closed!C:C)</f>
        <v>487994</v>
      </c>
      <c r="I370" s="2">
        <f>VLOOKUP(E370,'2018_commission_structure-Start'!$A$22:$I$24,9,FALSE)</f>
        <v>600000</v>
      </c>
      <c r="J370" s="2">
        <f t="shared" si="51"/>
        <v>750000</v>
      </c>
      <c r="K370" s="2">
        <f t="shared" si="52"/>
        <v>900000</v>
      </c>
      <c r="L370" s="2">
        <f t="shared" si="53"/>
        <v>1200000</v>
      </c>
      <c r="M370" s="12">
        <f t="shared" si="54"/>
        <v>0.81332333333333329</v>
      </c>
      <c r="N370" t="str">
        <f t="shared" si="55"/>
        <v>0-100%</v>
      </c>
      <c r="O370" s="6">
        <f>MIN(H370,I370)*INDEX('2018_commission_structure-Start'!$A$21:$I$24,MATCH($E370,'2018_commission_structure-Start'!$A$21:$A$24,0),MATCH(O$1,'2018_commission_structure-Start'!$A$21:$I$21,0))</f>
        <v>63439.22</v>
      </c>
      <c r="P370" s="2">
        <f>IF(H370&gt;I370,MIN(H370-I370,J370-I370)*INDEX('2018_commission_structure-Start'!$A$21:$I$24,MATCH($E370,'2018_commission_structure-Start'!$A$21:$A$24,0), MATCH(P$1,'2018_commission_structure-Start'!$A$21:$I$21,0)),0)</f>
        <v>0</v>
      </c>
      <c r="Q370" s="2">
        <f>IF($H370&gt;J370,MIN($H370-J370,K370-J370)*INDEX('2018_commission_structure-Start'!$A$21:$I$24,MATCH($E370,'2018_commission_structure-Start'!$A$21:$A$24,0), MATCH(Q$1,'2018_commission_structure-Start'!$A$21:$I$21,0)),0)</f>
        <v>0</v>
      </c>
      <c r="R370" s="2">
        <f>IF($H370&gt;K370,MIN($H370-K370,L370-K370)*INDEX('2018_commission_structure-Start'!$A$21:$I$24,MATCH($E370,'2018_commission_structure-Start'!$A$21:$A$24,0), MATCH(R$1,'2018_commission_structure-Start'!$A$21:$I$21,0)),0)</f>
        <v>0</v>
      </c>
      <c r="S370" s="2">
        <f>IF(H370&gt;L370,(H370-L370)*INDEX('2018_commission_structure-Start'!$A$21:$I$24,MATCH($E370,'2018_commission_structure-Start'!$A$21:$A$24,0),MATCH(S$1,'2018_commission_structure-Start'!$A$21:$I$21,0)),0)</f>
        <v>0</v>
      </c>
      <c r="T370" s="6">
        <f t="shared" si="56"/>
        <v>63439.22</v>
      </c>
      <c r="U370" s="6">
        <f t="shared" si="57"/>
        <v>121143.22</v>
      </c>
      <c r="V370" s="6">
        <f>MIN(H370,I370)*INDEX('2018_commission_structure-Start'!$A$15:$J$18,MATCH($E370,'2018_commission_structure-Start'!$A$15:$A$18,0),MATCH(V$1,'2018_commission_structure-Start'!$A$15:$J$15,0))</f>
        <v>73199.099999999991</v>
      </c>
      <c r="W370" s="2">
        <f>IF($H370&gt;I370,MIN($H370-I370,J370-I370)*INDEX('2018_commission_structure-Start'!$A$15:$J$18,MATCH($E370,'2018_commission_structure-Start'!$A$15:$A$18,0),MATCH(W$1,'2018_commission_structure-Start'!$A$15:$J$15,0)),0)</f>
        <v>0</v>
      </c>
      <c r="X370" s="2">
        <f>IF($H370&gt;J370,MIN($H370-J370,K370-J370)*INDEX('2018_commission_structure-Start'!$A$15:$J$18,MATCH($E370,'2018_commission_structure-Start'!$A$15:$A$18,0),MATCH(X$1,'2018_commission_structure-Start'!$A$15:$J$15,0)),0)</f>
        <v>0</v>
      </c>
      <c r="Y370" s="2">
        <f>IF($H370&gt;K370,MIN($H370-K370,L370-K370)*INDEX('2018_commission_structure-Start'!$A$15:$J$18,MATCH($E370,'2018_commission_structure-Start'!$A$15:$A$18,0),MATCH(Y$1,'2018_commission_structure-Start'!$A$15:$J$15,0)),0)</f>
        <v>0</v>
      </c>
      <c r="Z370" s="2">
        <f>IF(H370&gt;L370,(H370-L370)*INDEX('2018_commission_structure-Start'!$A$21:$I$24,MATCH($E370,'2018_commission_structure-Start'!$A$21:$A$24,0),MATCH(Z$1,'2018_commission_structure-Start'!$A$21:$I$21,0)),0)</f>
        <v>0</v>
      </c>
      <c r="AA370" s="6">
        <f t="shared" si="58"/>
        <v>73199.099999999991</v>
      </c>
      <c r="AB370" s="6">
        <f t="shared" si="59"/>
        <v>130903.09999999999</v>
      </c>
    </row>
    <row r="371" spans="1:28" x14ac:dyDescent="0.3">
      <c r="A371" t="str">
        <f t="shared" si="50"/>
        <v>Jonah Lobb</v>
      </c>
      <c r="B371">
        <v>6487054410</v>
      </c>
      <c r="C371" t="s">
        <v>561</v>
      </c>
      <c r="D371" t="s">
        <v>732</v>
      </c>
      <c r="E371" t="s">
        <v>29</v>
      </c>
      <c r="F371">
        <v>64256</v>
      </c>
      <c r="G371">
        <f>COUNTIF(deals_closed!D:D,B371)</f>
        <v>17</v>
      </c>
      <c r="H371" s="2">
        <f>SUMIF(deals_closed!D:D,B371,deals_closed!C:C)</f>
        <v>570251</v>
      </c>
      <c r="I371" s="2">
        <f>VLOOKUP(E371,'2018_commission_structure-Start'!$A$22:$I$24,9,FALSE)</f>
        <v>600000</v>
      </c>
      <c r="J371" s="2">
        <f t="shared" si="51"/>
        <v>750000</v>
      </c>
      <c r="K371" s="2">
        <f t="shared" si="52"/>
        <v>900000</v>
      </c>
      <c r="L371" s="2">
        <f t="shared" si="53"/>
        <v>1200000</v>
      </c>
      <c r="M371" s="12">
        <f t="shared" si="54"/>
        <v>0.95041833333333336</v>
      </c>
      <c r="N371" t="str">
        <f t="shared" si="55"/>
        <v>0-100%</v>
      </c>
      <c r="O371" s="6">
        <f>MIN(H371,I371)*INDEX('2018_commission_structure-Start'!$A$21:$I$24,MATCH($E371,'2018_commission_structure-Start'!$A$21:$A$24,0),MATCH(O$1,'2018_commission_structure-Start'!$A$21:$I$21,0))</f>
        <v>74132.63</v>
      </c>
      <c r="P371" s="2">
        <f>IF(H371&gt;I371,MIN(H371-I371,J371-I371)*INDEX('2018_commission_structure-Start'!$A$21:$I$24,MATCH($E371,'2018_commission_structure-Start'!$A$21:$A$24,0), MATCH(P$1,'2018_commission_structure-Start'!$A$21:$I$21,0)),0)</f>
        <v>0</v>
      </c>
      <c r="Q371" s="2">
        <f>IF($H371&gt;J371,MIN($H371-J371,K371-J371)*INDEX('2018_commission_structure-Start'!$A$21:$I$24,MATCH($E371,'2018_commission_structure-Start'!$A$21:$A$24,0), MATCH(Q$1,'2018_commission_structure-Start'!$A$21:$I$21,0)),0)</f>
        <v>0</v>
      </c>
      <c r="R371" s="2">
        <f>IF($H371&gt;K371,MIN($H371-K371,L371-K371)*INDEX('2018_commission_structure-Start'!$A$21:$I$24,MATCH($E371,'2018_commission_structure-Start'!$A$21:$A$24,0), MATCH(R$1,'2018_commission_structure-Start'!$A$21:$I$21,0)),0)</f>
        <v>0</v>
      </c>
      <c r="S371" s="2">
        <f>IF(H371&gt;L371,(H371-L371)*INDEX('2018_commission_structure-Start'!$A$21:$I$24,MATCH($E371,'2018_commission_structure-Start'!$A$21:$A$24,0),MATCH(S$1,'2018_commission_structure-Start'!$A$21:$I$21,0)),0)</f>
        <v>0</v>
      </c>
      <c r="T371" s="6">
        <f t="shared" si="56"/>
        <v>74132.63</v>
      </c>
      <c r="U371" s="6">
        <f t="shared" si="57"/>
        <v>138388.63</v>
      </c>
      <c r="V371" s="6">
        <f>MIN(H371,I371)*INDEX('2018_commission_structure-Start'!$A$15:$J$18,MATCH($E371,'2018_commission_structure-Start'!$A$15:$A$18,0),MATCH(V$1,'2018_commission_structure-Start'!$A$15:$J$15,0))</f>
        <v>85537.65</v>
      </c>
      <c r="W371" s="2">
        <f>IF($H371&gt;I371,MIN($H371-I371,J371-I371)*INDEX('2018_commission_structure-Start'!$A$15:$J$18,MATCH($E371,'2018_commission_structure-Start'!$A$15:$A$18,0),MATCH(W$1,'2018_commission_structure-Start'!$A$15:$J$15,0)),0)</f>
        <v>0</v>
      </c>
      <c r="X371" s="2">
        <f>IF($H371&gt;J371,MIN($H371-J371,K371-J371)*INDEX('2018_commission_structure-Start'!$A$15:$J$18,MATCH($E371,'2018_commission_structure-Start'!$A$15:$A$18,0),MATCH(X$1,'2018_commission_structure-Start'!$A$15:$J$15,0)),0)</f>
        <v>0</v>
      </c>
      <c r="Y371" s="2">
        <f>IF($H371&gt;K371,MIN($H371-K371,L371-K371)*INDEX('2018_commission_structure-Start'!$A$15:$J$18,MATCH($E371,'2018_commission_structure-Start'!$A$15:$A$18,0),MATCH(Y$1,'2018_commission_structure-Start'!$A$15:$J$15,0)),0)</f>
        <v>0</v>
      </c>
      <c r="Z371" s="2">
        <f>IF(H371&gt;L371,(H371-L371)*INDEX('2018_commission_structure-Start'!$A$21:$I$24,MATCH($E371,'2018_commission_structure-Start'!$A$21:$A$24,0),MATCH(Z$1,'2018_commission_structure-Start'!$A$21:$I$21,0)),0)</f>
        <v>0</v>
      </c>
      <c r="AA371" s="6">
        <f t="shared" si="58"/>
        <v>85537.65</v>
      </c>
      <c r="AB371" s="6">
        <f t="shared" si="59"/>
        <v>149793.65</v>
      </c>
    </row>
    <row r="372" spans="1:28" x14ac:dyDescent="0.3">
      <c r="A372" t="str">
        <f t="shared" si="50"/>
        <v>Cordelia Goodered</v>
      </c>
      <c r="B372">
        <v>9829586073</v>
      </c>
      <c r="C372" t="s">
        <v>733</v>
      </c>
      <c r="D372" t="s">
        <v>734</v>
      </c>
      <c r="E372" t="s">
        <v>10</v>
      </c>
      <c r="F372">
        <v>88725</v>
      </c>
      <c r="G372">
        <f>COUNTIF(deals_closed!D:D,B372)</f>
        <v>23</v>
      </c>
      <c r="H372" s="2">
        <f>SUMIF(deals_closed!D:D,B372,deals_closed!C:C)</f>
        <v>767064</v>
      </c>
      <c r="I372" s="2">
        <f>VLOOKUP(E372,'2018_commission_structure-Start'!$A$22:$I$24,9,FALSE)</f>
        <v>750000</v>
      </c>
      <c r="J372" s="2">
        <f t="shared" si="51"/>
        <v>937500</v>
      </c>
      <c r="K372" s="2">
        <f t="shared" si="52"/>
        <v>1125000</v>
      </c>
      <c r="L372" s="2">
        <f t="shared" si="53"/>
        <v>1500000</v>
      </c>
      <c r="M372" s="12">
        <f t="shared" si="54"/>
        <v>1.0227520000000001</v>
      </c>
      <c r="N372" t="str">
        <f t="shared" si="55"/>
        <v>100-125%</v>
      </c>
      <c r="O372" s="6">
        <f>MIN(H372,I372)*INDEX('2018_commission_structure-Start'!$A$21:$I$24,MATCH($E372,'2018_commission_structure-Start'!$A$21:$A$24,0),MATCH(O$1,'2018_commission_structure-Start'!$A$21:$I$21,0))</f>
        <v>112500</v>
      </c>
      <c r="P372" s="2">
        <f>IF(H372&gt;I372,MIN(H372-I372,J372-I372)*INDEX('2018_commission_structure-Start'!$A$21:$I$24,MATCH($E372,'2018_commission_structure-Start'!$A$21:$A$24,0), MATCH(P$1,'2018_commission_structure-Start'!$A$21:$I$21,0)),0)</f>
        <v>3242.16</v>
      </c>
      <c r="Q372" s="2">
        <f>IF($H372&gt;J372,MIN($H372-J372,K372-J372)*INDEX('2018_commission_structure-Start'!$A$21:$I$24,MATCH($E372,'2018_commission_structure-Start'!$A$21:$A$24,0), MATCH(Q$1,'2018_commission_structure-Start'!$A$21:$I$21,0)),0)</f>
        <v>0</v>
      </c>
      <c r="R372" s="2">
        <f>IF($H372&gt;K372,MIN($H372-K372,L372-K372)*INDEX('2018_commission_structure-Start'!$A$21:$I$24,MATCH($E372,'2018_commission_structure-Start'!$A$21:$A$24,0), MATCH(R$1,'2018_commission_structure-Start'!$A$21:$I$21,0)),0)</f>
        <v>0</v>
      </c>
      <c r="S372" s="2">
        <f>IF(H372&gt;L372,(H372-L372)*INDEX('2018_commission_structure-Start'!$A$21:$I$24,MATCH($E372,'2018_commission_structure-Start'!$A$21:$A$24,0),MATCH(S$1,'2018_commission_structure-Start'!$A$21:$I$21,0)),0)</f>
        <v>0</v>
      </c>
      <c r="T372" s="6">
        <f t="shared" si="56"/>
        <v>115742.16</v>
      </c>
      <c r="U372" s="6">
        <f t="shared" si="57"/>
        <v>204467.16</v>
      </c>
      <c r="V372" s="6">
        <f>MIN(H372,I372)*INDEX('2018_commission_structure-Start'!$A$15:$J$18,MATCH($E372,'2018_commission_structure-Start'!$A$15:$A$18,0),MATCH(V$1,'2018_commission_structure-Start'!$A$15:$J$15,0))</f>
        <v>112500</v>
      </c>
      <c r="W372" s="2">
        <f>IF($H372&gt;I372,MIN($H372-I372,J372-I372)*INDEX('2018_commission_structure-Start'!$A$15:$J$18,MATCH($E372,'2018_commission_structure-Start'!$A$15:$A$18,0),MATCH(W$1,'2018_commission_structure-Start'!$A$15:$J$15,0)),0)</f>
        <v>3754.08</v>
      </c>
      <c r="X372" s="2">
        <f>IF($H372&gt;J372,MIN($H372-J372,K372-J372)*INDEX('2018_commission_structure-Start'!$A$15:$J$18,MATCH($E372,'2018_commission_structure-Start'!$A$15:$A$18,0),MATCH(X$1,'2018_commission_structure-Start'!$A$15:$J$15,0)),0)</f>
        <v>0</v>
      </c>
      <c r="Y372" s="2">
        <f>IF($H372&gt;K372,MIN($H372-K372,L372-K372)*INDEX('2018_commission_structure-Start'!$A$15:$J$18,MATCH($E372,'2018_commission_structure-Start'!$A$15:$A$18,0),MATCH(Y$1,'2018_commission_structure-Start'!$A$15:$J$15,0)),0)</f>
        <v>0</v>
      </c>
      <c r="Z372" s="2">
        <f>IF(H372&gt;L372,(H372-L372)*INDEX('2018_commission_structure-Start'!$A$21:$I$24,MATCH($E372,'2018_commission_structure-Start'!$A$21:$A$24,0),MATCH(Z$1,'2018_commission_structure-Start'!$A$21:$I$21,0)),0)</f>
        <v>0</v>
      </c>
      <c r="AA372" s="6">
        <f t="shared" si="58"/>
        <v>116254.08</v>
      </c>
      <c r="AB372" s="6">
        <f t="shared" si="59"/>
        <v>204979.08000000002</v>
      </c>
    </row>
    <row r="373" spans="1:28" x14ac:dyDescent="0.3">
      <c r="A373" t="str">
        <f t="shared" si="50"/>
        <v>Claire Espinos</v>
      </c>
      <c r="B373">
        <v>8289594380</v>
      </c>
      <c r="C373" t="s">
        <v>735</v>
      </c>
      <c r="D373" t="s">
        <v>736</v>
      </c>
      <c r="E373" t="s">
        <v>7</v>
      </c>
      <c r="F373">
        <v>37040</v>
      </c>
      <c r="G373">
        <f>COUNTIF(deals_closed!D:D,B373)</f>
        <v>22</v>
      </c>
      <c r="H373" s="2">
        <f>SUMIF(deals_closed!D:D,B373,deals_closed!C:C)</f>
        <v>671936</v>
      </c>
      <c r="I373" s="2">
        <f>VLOOKUP(E373,'2018_commission_structure-Start'!$A$22:$I$24,9,FALSE)</f>
        <v>500000</v>
      </c>
      <c r="J373" s="2">
        <f t="shared" si="51"/>
        <v>625000</v>
      </c>
      <c r="K373" s="2">
        <f t="shared" si="52"/>
        <v>750000</v>
      </c>
      <c r="L373" s="2">
        <f t="shared" si="53"/>
        <v>1000000</v>
      </c>
      <c r="M373" s="12">
        <f t="shared" si="54"/>
        <v>1.343872</v>
      </c>
      <c r="N373" t="str">
        <f t="shared" si="55"/>
        <v>125-150%</v>
      </c>
      <c r="O373" s="6">
        <f>MIN(H373,I373)*INDEX('2018_commission_structure-Start'!$A$21:$I$24,MATCH($E373,'2018_commission_structure-Start'!$A$21:$A$24,0),MATCH(O$1,'2018_commission_structure-Start'!$A$21:$I$21,0))</f>
        <v>50000</v>
      </c>
      <c r="P373" s="2">
        <f>IF(H373&gt;I373,MIN(H373-I373,J373-I373)*INDEX('2018_commission_structure-Start'!$A$21:$I$24,MATCH($E373,'2018_commission_structure-Start'!$A$21:$A$24,0), MATCH(P$1,'2018_commission_structure-Start'!$A$21:$I$21,0)),0)</f>
        <v>18750</v>
      </c>
      <c r="Q373" s="2">
        <f>IF($H373&gt;J373,MIN($H373-J373,K373-J373)*INDEX('2018_commission_structure-Start'!$A$21:$I$24,MATCH($E373,'2018_commission_structure-Start'!$A$21:$A$24,0), MATCH(Q$1,'2018_commission_structure-Start'!$A$21:$I$21,0)),0)</f>
        <v>8448.48</v>
      </c>
      <c r="R373" s="2">
        <f>IF($H373&gt;K373,MIN($H373-K373,L373-K373)*INDEX('2018_commission_structure-Start'!$A$21:$I$24,MATCH($E373,'2018_commission_structure-Start'!$A$21:$A$24,0), MATCH(R$1,'2018_commission_structure-Start'!$A$21:$I$21,0)),0)</f>
        <v>0</v>
      </c>
      <c r="S373" s="2">
        <f>IF(H373&gt;L373,(H373-L373)*INDEX('2018_commission_structure-Start'!$A$21:$I$24,MATCH($E373,'2018_commission_structure-Start'!$A$21:$A$24,0),MATCH(S$1,'2018_commission_structure-Start'!$A$21:$I$21,0)),0)</f>
        <v>0</v>
      </c>
      <c r="T373" s="6">
        <f t="shared" si="56"/>
        <v>77198.48</v>
      </c>
      <c r="U373" s="6">
        <f t="shared" si="57"/>
        <v>114238.48</v>
      </c>
      <c r="V373" s="6">
        <f>MIN(H373,I373)*INDEX('2018_commission_structure-Start'!$A$15:$J$18,MATCH($E373,'2018_commission_structure-Start'!$A$15:$A$18,0),MATCH(V$1,'2018_commission_structure-Start'!$A$15:$J$15,0))</f>
        <v>60000</v>
      </c>
      <c r="W373" s="2">
        <f>IF($H373&gt;I373,MIN($H373-I373,J373-I373)*INDEX('2018_commission_structure-Start'!$A$15:$J$18,MATCH($E373,'2018_commission_structure-Start'!$A$15:$A$18,0),MATCH(W$1,'2018_commission_structure-Start'!$A$15:$J$15,0)),0)</f>
        <v>21250</v>
      </c>
      <c r="X373" s="2">
        <f>IF($H373&gt;J373,MIN($H373-J373,K373-J373)*INDEX('2018_commission_structure-Start'!$A$15:$J$18,MATCH($E373,'2018_commission_structure-Start'!$A$15:$A$18,0),MATCH(X$1,'2018_commission_structure-Start'!$A$15:$J$15,0)),0)</f>
        <v>9387.2000000000007</v>
      </c>
      <c r="Y373" s="2">
        <f>IF($H373&gt;K373,MIN($H373-K373,L373-K373)*INDEX('2018_commission_structure-Start'!$A$15:$J$18,MATCH($E373,'2018_commission_structure-Start'!$A$15:$A$18,0),MATCH(Y$1,'2018_commission_structure-Start'!$A$15:$J$15,0)),0)</f>
        <v>0</v>
      </c>
      <c r="Z373" s="2">
        <f>IF(H373&gt;L373,(H373-L373)*INDEX('2018_commission_structure-Start'!$A$21:$I$24,MATCH($E373,'2018_commission_structure-Start'!$A$21:$A$24,0),MATCH(Z$1,'2018_commission_structure-Start'!$A$21:$I$21,0)),0)</f>
        <v>0</v>
      </c>
      <c r="AA373" s="6">
        <f t="shared" si="58"/>
        <v>90637.2</v>
      </c>
      <c r="AB373" s="6">
        <f t="shared" si="59"/>
        <v>127677.2</v>
      </c>
    </row>
    <row r="374" spans="1:28" x14ac:dyDescent="0.3">
      <c r="A374" t="str">
        <f t="shared" si="50"/>
        <v>Temple Dorracott</v>
      </c>
      <c r="B374">
        <v>1014658829</v>
      </c>
      <c r="C374" t="s">
        <v>737</v>
      </c>
      <c r="D374" t="s">
        <v>738</v>
      </c>
      <c r="E374" t="s">
        <v>29</v>
      </c>
      <c r="F374">
        <v>71890</v>
      </c>
      <c r="G374">
        <f>COUNTIF(deals_closed!D:D,B374)</f>
        <v>18</v>
      </c>
      <c r="H374" s="2">
        <f>SUMIF(deals_closed!D:D,B374,deals_closed!C:C)</f>
        <v>725779</v>
      </c>
      <c r="I374" s="2">
        <f>VLOOKUP(E374,'2018_commission_structure-Start'!$A$22:$I$24,9,FALSE)</f>
        <v>600000</v>
      </c>
      <c r="J374" s="2">
        <f t="shared" si="51"/>
        <v>750000</v>
      </c>
      <c r="K374" s="2">
        <f t="shared" si="52"/>
        <v>900000</v>
      </c>
      <c r="L374" s="2">
        <f t="shared" si="53"/>
        <v>1200000</v>
      </c>
      <c r="M374" s="12">
        <f t="shared" si="54"/>
        <v>1.2096316666666667</v>
      </c>
      <c r="N374" t="str">
        <f t="shared" si="55"/>
        <v>100-125%</v>
      </c>
      <c r="O374" s="6">
        <f>MIN(H374,I374)*INDEX('2018_commission_structure-Start'!$A$21:$I$24,MATCH($E374,'2018_commission_structure-Start'!$A$21:$A$24,0),MATCH(O$1,'2018_commission_structure-Start'!$A$21:$I$21,0))</f>
        <v>78000</v>
      </c>
      <c r="P374" s="2">
        <f>IF(H374&gt;I374,MIN(H374-I374,J374-I374)*INDEX('2018_commission_structure-Start'!$A$21:$I$24,MATCH($E374,'2018_commission_structure-Start'!$A$21:$A$24,0), MATCH(P$1,'2018_commission_structure-Start'!$A$21:$I$21,0)),0)</f>
        <v>21382.43</v>
      </c>
      <c r="Q374" s="2">
        <f>IF($H374&gt;J374,MIN($H374-J374,K374-J374)*INDEX('2018_commission_structure-Start'!$A$21:$I$24,MATCH($E374,'2018_commission_structure-Start'!$A$21:$A$24,0), MATCH(Q$1,'2018_commission_structure-Start'!$A$21:$I$21,0)),0)</f>
        <v>0</v>
      </c>
      <c r="R374" s="2">
        <f>IF($H374&gt;K374,MIN($H374-K374,L374-K374)*INDEX('2018_commission_structure-Start'!$A$21:$I$24,MATCH($E374,'2018_commission_structure-Start'!$A$21:$A$24,0), MATCH(R$1,'2018_commission_structure-Start'!$A$21:$I$21,0)),0)</f>
        <v>0</v>
      </c>
      <c r="S374" s="2">
        <f>IF(H374&gt;L374,(H374-L374)*INDEX('2018_commission_structure-Start'!$A$21:$I$24,MATCH($E374,'2018_commission_structure-Start'!$A$21:$A$24,0),MATCH(S$1,'2018_commission_structure-Start'!$A$21:$I$21,0)),0)</f>
        <v>0</v>
      </c>
      <c r="T374" s="6">
        <f t="shared" si="56"/>
        <v>99382.43</v>
      </c>
      <c r="U374" s="6">
        <f t="shared" si="57"/>
        <v>171272.43</v>
      </c>
      <c r="V374" s="6">
        <f>MIN(H374,I374)*INDEX('2018_commission_structure-Start'!$A$15:$J$18,MATCH($E374,'2018_commission_structure-Start'!$A$15:$A$18,0),MATCH(V$1,'2018_commission_structure-Start'!$A$15:$J$15,0))</f>
        <v>90000</v>
      </c>
      <c r="W374" s="2">
        <f>IF($H374&gt;I374,MIN($H374-I374,J374-I374)*INDEX('2018_commission_structure-Start'!$A$15:$J$18,MATCH($E374,'2018_commission_structure-Start'!$A$15:$A$18,0),MATCH(W$1,'2018_commission_structure-Start'!$A$15:$J$15,0)),0)</f>
        <v>22640.219999999998</v>
      </c>
      <c r="X374" s="2">
        <f>IF($H374&gt;J374,MIN($H374-J374,K374-J374)*INDEX('2018_commission_structure-Start'!$A$15:$J$18,MATCH($E374,'2018_commission_structure-Start'!$A$15:$A$18,0),MATCH(X$1,'2018_commission_structure-Start'!$A$15:$J$15,0)),0)</f>
        <v>0</v>
      </c>
      <c r="Y374" s="2">
        <f>IF($H374&gt;K374,MIN($H374-K374,L374-K374)*INDEX('2018_commission_structure-Start'!$A$15:$J$18,MATCH($E374,'2018_commission_structure-Start'!$A$15:$A$18,0),MATCH(Y$1,'2018_commission_structure-Start'!$A$15:$J$15,0)),0)</f>
        <v>0</v>
      </c>
      <c r="Z374" s="2">
        <f>IF(H374&gt;L374,(H374-L374)*INDEX('2018_commission_structure-Start'!$A$21:$I$24,MATCH($E374,'2018_commission_structure-Start'!$A$21:$A$24,0),MATCH(Z$1,'2018_commission_structure-Start'!$A$21:$I$21,0)),0)</f>
        <v>0</v>
      </c>
      <c r="AA374" s="6">
        <f t="shared" si="58"/>
        <v>112640.22</v>
      </c>
      <c r="AB374" s="6">
        <f t="shared" si="59"/>
        <v>184530.22</v>
      </c>
    </row>
    <row r="375" spans="1:28" x14ac:dyDescent="0.3">
      <c r="A375" t="str">
        <f t="shared" si="50"/>
        <v>Maure Quinane</v>
      </c>
      <c r="B375">
        <v>1444572199</v>
      </c>
      <c r="C375" t="s">
        <v>739</v>
      </c>
      <c r="D375" t="s">
        <v>740</v>
      </c>
      <c r="E375" t="s">
        <v>10</v>
      </c>
      <c r="F375">
        <v>120364</v>
      </c>
      <c r="G375">
        <f>COUNTIF(deals_closed!D:D,B375)</f>
        <v>19</v>
      </c>
      <c r="H375" s="2">
        <f>SUMIF(deals_closed!D:D,B375,deals_closed!C:C)</f>
        <v>648927</v>
      </c>
      <c r="I375" s="2">
        <f>VLOOKUP(E375,'2018_commission_structure-Start'!$A$22:$I$24,9,FALSE)</f>
        <v>750000</v>
      </c>
      <c r="J375" s="2">
        <f t="shared" si="51"/>
        <v>937500</v>
      </c>
      <c r="K375" s="2">
        <f t="shared" si="52"/>
        <v>1125000</v>
      </c>
      <c r="L375" s="2">
        <f t="shared" si="53"/>
        <v>1500000</v>
      </c>
      <c r="M375" s="12">
        <f t="shared" si="54"/>
        <v>0.86523600000000001</v>
      </c>
      <c r="N375" t="str">
        <f t="shared" si="55"/>
        <v>0-100%</v>
      </c>
      <c r="O375" s="6">
        <f>MIN(H375,I375)*INDEX('2018_commission_structure-Start'!$A$21:$I$24,MATCH($E375,'2018_commission_structure-Start'!$A$21:$A$24,0),MATCH(O$1,'2018_commission_structure-Start'!$A$21:$I$21,0))</f>
        <v>97339.05</v>
      </c>
      <c r="P375" s="2">
        <f>IF(H375&gt;I375,MIN(H375-I375,J375-I375)*INDEX('2018_commission_structure-Start'!$A$21:$I$24,MATCH($E375,'2018_commission_structure-Start'!$A$21:$A$24,0), MATCH(P$1,'2018_commission_structure-Start'!$A$21:$I$21,0)),0)</f>
        <v>0</v>
      </c>
      <c r="Q375" s="2">
        <f>IF($H375&gt;J375,MIN($H375-J375,K375-J375)*INDEX('2018_commission_structure-Start'!$A$21:$I$24,MATCH($E375,'2018_commission_structure-Start'!$A$21:$A$24,0), MATCH(Q$1,'2018_commission_structure-Start'!$A$21:$I$21,0)),0)</f>
        <v>0</v>
      </c>
      <c r="R375" s="2">
        <f>IF($H375&gt;K375,MIN($H375-K375,L375-K375)*INDEX('2018_commission_structure-Start'!$A$21:$I$24,MATCH($E375,'2018_commission_structure-Start'!$A$21:$A$24,0), MATCH(R$1,'2018_commission_structure-Start'!$A$21:$I$21,0)),0)</f>
        <v>0</v>
      </c>
      <c r="S375" s="2">
        <f>IF(H375&gt;L375,(H375-L375)*INDEX('2018_commission_structure-Start'!$A$21:$I$24,MATCH($E375,'2018_commission_structure-Start'!$A$21:$A$24,0),MATCH(S$1,'2018_commission_structure-Start'!$A$21:$I$21,0)),0)</f>
        <v>0</v>
      </c>
      <c r="T375" s="6">
        <f t="shared" si="56"/>
        <v>97339.05</v>
      </c>
      <c r="U375" s="6">
        <f t="shared" si="57"/>
        <v>217703.05</v>
      </c>
      <c r="V375" s="6">
        <f>MIN(H375,I375)*INDEX('2018_commission_structure-Start'!$A$15:$J$18,MATCH($E375,'2018_commission_structure-Start'!$A$15:$A$18,0),MATCH(V$1,'2018_commission_structure-Start'!$A$15:$J$15,0))</f>
        <v>97339.05</v>
      </c>
      <c r="W375" s="2">
        <f>IF($H375&gt;I375,MIN($H375-I375,J375-I375)*INDEX('2018_commission_structure-Start'!$A$15:$J$18,MATCH($E375,'2018_commission_structure-Start'!$A$15:$A$18,0),MATCH(W$1,'2018_commission_structure-Start'!$A$15:$J$15,0)),0)</f>
        <v>0</v>
      </c>
      <c r="X375" s="2">
        <f>IF($H375&gt;J375,MIN($H375-J375,K375-J375)*INDEX('2018_commission_structure-Start'!$A$15:$J$18,MATCH($E375,'2018_commission_structure-Start'!$A$15:$A$18,0),MATCH(X$1,'2018_commission_structure-Start'!$A$15:$J$15,0)),0)</f>
        <v>0</v>
      </c>
      <c r="Y375" s="2">
        <f>IF($H375&gt;K375,MIN($H375-K375,L375-K375)*INDEX('2018_commission_structure-Start'!$A$15:$J$18,MATCH($E375,'2018_commission_structure-Start'!$A$15:$A$18,0),MATCH(Y$1,'2018_commission_structure-Start'!$A$15:$J$15,0)),0)</f>
        <v>0</v>
      </c>
      <c r="Z375" s="2">
        <f>IF(H375&gt;L375,(H375-L375)*INDEX('2018_commission_structure-Start'!$A$21:$I$24,MATCH($E375,'2018_commission_structure-Start'!$A$21:$A$24,0),MATCH(Z$1,'2018_commission_structure-Start'!$A$21:$I$21,0)),0)</f>
        <v>0</v>
      </c>
      <c r="AA375" s="6">
        <f t="shared" si="58"/>
        <v>97339.05</v>
      </c>
      <c r="AB375" s="6">
        <f t="shared" si="59"/>
        <v>217703.05</v>
      </c>
    </row>
    <row r="376" spans="1:28" x14ac:dyDescent="0.3">
      <c r="A376" t="str">
        <f t="shared" si="50"/>
        <v>Orion Robak</v>
      </c>
      <c r="B376">
        <v>8302317314</v>
      </c>
      <c r="C376" t="s">
        <v>741</v>
      </c>
      <c r="D376" t="s">
        <v>742</v>
      </c>
      <c r="E376" t="s">
        <v>10</v>
      </c>
      <c r="F376">
        <v>75594</v>
      </c>
      <c r="G376">
        <f>COUNTIF(deals_closed!D:D,B376)</f>
        <v>22</v>
      </c>
      <c r="H376" s="2">
        <f>SUMIF(deals_closed!D:D,B376,deals_closed!C:C)</f>
        <v>661330</v>
      </c>
      <c r="I376" s="2">
        <f>VLOOKUP(E376,'2018_commission_structure-Start'!$A$22:$I$24,9,FALSE)</f>
        <v>750000</v>
      </c>
      <c r="J376" s="2">
        <f t="shared" si="51"/>
        <v>937500</v>
      </c>
      <c r="K376" s="2">
        <f t="shared" si="52"/>
        <v>1125000</v>
      </c>
      <c r="L376" s="2">
        <f t="shared" si="53"/>
        <v>1500000</v>
      </c>
      <c r="M376" s="12">
        <f t="shared" si="54"/>
        <v>0.8817733333333333</v>
      </c>
      <c r="N376" t="str">
        <f t="shared" si="55"/>
        <v>0-100%</v>
      </c>
      <c r="O376" s="6">
        <f>MIN(H376,I376)*INDEX('2018_commission_structure-Start'!$A$21:$I$24,MATCH($E376,'2018_commission_structure-Start'!$A$21:$A$24,0),MATCH(O$1,'2018_commission_structure-Start'!$A$21:$I$21,0))</f>
        <v>99199.5</v>
      </c>
      <c r="P376" s="2">
        <f>IF(H376&gt;I376,MIN(H376-I376,J376-I376)*INDEX('2018_commission_structure-Start'!$A$21:$I$24,MATCH($E376,'2018_commission_structure-Start'!$A$21:$A$24,0), MATCH(P$1,'2018_commission_structure-Start'!$A$21:$I$21,0)),0)</f>
        <v>0</v>
      </c>
      <c r="Q376" s="2">
        <f>IF($H376&gt;J376,MIN($H376-J376,K376-J376)*INDEX('2018_commission_structure-Start'!$A$21:$I$24,MATCH($E376,'2018_commission_structure-Start'!$A$21:$A$24,0), MATCH(Q$1,'2018_commission_structure-Start'!$A$21:$I$21,0)),0)</f>
        <v>0</v>
      </c>
      <c r="R376" s="2">
        <f>IF($H376&gt;K376,MIN($H376-K376,L376-K376)*INDEX('2018_commission_structure-Start'!$A$21:$I$24,MATCH($E376,'2018_commission_structure-Start'!$A$21:$A$24,0), MATCH(R$1,'2018_commission_structure-Start'!$A$21:$I$21,0)),0)</f>
        <v>0</v>
      </c>
      <c r="S376" s="2">
        <f>IF(H376&gt;L376,(H376-L376)*INDEX('2018_commission_structure-Start'!$A$21:$I$24,MATCH($E376,'2018_commission_structure-Start'!$A$21:$A$24,0),MATCH(S$1,'2018_commission_structure-Start'!$A$21:$I$21,0)),0)</f>
        <v>0</v>
      </c>
      <c r="T376" s="6">
        <f t="shared" si="56"/>
        <v>99199.5</v>
      </c>
      <c r="U376" s="6">
        <f t="shared" si="57"/>
        <v>174793.5</v>
      </c>
      <c r="V376" s="6">
        <f>MIN(H376,I376)*INDEX('2018_commission_structure-Start'!$A$15:$J$18,MATCH($E376,'2018_commission_structure-Start'!$A$15:$A$18,0),MATCH(V$1,'2018_commission_structure-Start'!$A$15:$J$15,0))</f>
        <v>99199.5</v>
      </c>
      <c r="W376" s="2">
        <f>IF($H376&gt;I376,MIN($H376-I376,J376-I376)*INDEX('2018_commission_structure-Start'!$A$15:$J$18,MATCH($E376,'2018_commission_structure-Start'!$A$15:$A$18,0),MATCH(W$1,'2018_commission_structure-Start'!$A$15:$J$15,0)),0)</f>
        <v>0</v>
      </c>
      <c r="X376" s="2">
        <f>IF($H376&gt;J376,MIN($H376-J376,K376-J376)*INDEX('2018_commission_structure-Start'!$A$15:$J$18,MATCH($E376,'2018_commission_structure-Start'!$A$15:$A$18,0),MATCH(X$1,'2018_commission_structure-Start'!$A$15:$J$15,0)),0)</f>
        <v>0</v>
      </c>
      <c r="Y376" s="2">
        <f>IF($H376&gt;K376,MIN($H376-K376,L376-K376)*INDEX('2018_commission_structure-Start'!$A$15:$J$18,MATCH($E376,'2018_commission_structure-Start'!$A$15:$A$18,0),MATCH(Y$1,'2018_commission_structure-Start'!$A$15:$J$15,0)),0)</f>
        <v>0</v>
      </c>
      <c r="Z376" s="2">
        <f>IF(H376&gt;L376,(H376-L376)*INDEX('2018_commission_structure-Start'!$A$21:$I$24,MATCH($E376,'2018_commission_structure-Start'!$A$21:$A$24,0),MATCH(Z$1,'2018_commission_structure-Start'!$A$21:$I$21,0)),0)</f>
        <v>0</v>
      </c>
      <c r="AA376" s="6">
        <f t="shared" si="58"/>
        <v>99199.5</v>
      </c>
      <c r="AB376" s="6">
        <f t="shared" si="59"/>
        <v>174793.5</v>
      </c>
    </row>
    <row r="377" spans="1:28" x14ac:dyDescent="0.3">
      <c r="A377" t="str">
        <f t="shared" si="50"/>
        <v>Nikolaus Plampeyn</v>
      </c>
      <c r="B377">
        <v>6380488901</v>
      </c>
      <c r="C377" t="s">
        <v>743</v>
      </c>
      <c r="D377" t="s">
        <v>744</v>
      </c>
      <c r="E377" t="s">
        <v>7</v>
      </c>
      <c r="F377">
        <v>33308</v>
      </c>
      <c r="G377">
        <f>COUNTIF(deals_closed!D:D,B377)</f>
        <v>23</v>
      </c>
      <c r="H377" s="2">
        <f>SUMIF(deals_closed!D:D,B377,deals_closed!C:C)</f>
        <v>806664</v>
      </c>
      <c r="I377" s="2">
        <f>VLOOKUP(E377,'2018_commission_structure-Start'!$A$22:$I$24,9,FALSE)</f>
        <v>500000</v>
      </c>
      <c r="J377" s="2">
        <f t="shared" si="51"/>
        <v>625000</v>
      </c>
      <c r="K377" s="2">
        <f t="shared" si="52"/>
        <v>750000</v>
      </c>
      <c r="L377" s="2">
        <f t="shared" si="53"/>
        <v>1000000</v>
      </c>
      <c r="M377" s="12">
        <f t="shared" si="54"/>
        <v>1.6133280000000001</v>
      </c>
      <c r="N377" t="str">
        <f t="shared" si="55"/>
        <v>150-200%</v>
      </c>
      <c r="O377" s="6">
        <f>MIN(H377,I377)*INDEX('2018_commission_structure-Start'!$A$21:$I$24,MATCH($E377,'2018_commission_structure-Start'!$A$21:$A$24,0),MATCH(O$1,'2018_commission_structure-Start'!$A$21:$I$21,0))</f>
        <v>50000</v>
      </c>
      <c r="P377" s="2">
        <f>IF(H377&gt;I377,MIN(H377-I377,J377-I377)*INDEX('2018_commission_structure-Start'!$A$21:$I$24,MATCH($E377,'2018_commission_structure-Start'!$A$21:$A$24,0), MATCH(P$1,'2018_commission_structure-Start'!$A$21:$I$21,0)),0)</f>
        <v>18750</v>
      </c>
      <c r="Q377" s="2">
        <f>IF($H377&gt;J377,MIN($H377-J377,K377-J377)*INDEX('2018_commission_structure-Start'!$A$21:$I$24,MATCH($E377,'2018_commission_structure-Start'!$A$21:$A$24,0), MATCH(Q$1,'2018_commission_structure-Start'!$A$21:$I$21,0)),0)</f>
        <v>22500</v>
      </c>
      <c r="R377" s="2">
        <f>IF($H377&gt;K377,MIN($H377-K377,L377-K377)*INDEX('2018_commission_structure-Start'!$A$21:$I$24,MATCH($E377,'2018_commission_structure-Start'!$A$21:$A$24,0), MATCH(R$1,'2018_commission_structure-Start'!$A$21:$I$21,0)),0)</f>
        <v>12466.08</v>
      </c>
      <c r="S377" s="2">
        <f>IF(H377&gt;L377,(H377-L377)*INDEX('2018_commission_structure-Start'!$A$21:$I$24,MATCH($E377,'2018_commission_structure-Start'!$A$21:$A$24,0),MATCH(S$1,'2018_commission_structure-Start'!$A$21:$I$21,0)),0)</f>
        <v>0</v>
      </c>
      <c r="T377" s="6">
        <f t="shared" si="56"/>
        <v>103716.08</v>
      </c>
      <c r="U377" s="6">
        <f t="shared" si="57"/>
        <v>137024.08000000002</v>
      </c>
      <c r="V377" s="6">
        <f>MIN(H377,I377)*INDEX('2018_commission_structure-Start'!$A$15:$J$18,MATCH($E377,'2018_commission_structure-Start'!$A$15:$A$18,0),MATCH(V$1,'2018_commission_structure-Start'!$A$15:$J$15,0))</f>
        <v>60000</v>
      </c>
      <c r="W377" s="2">
        <f>IF($H377&gt;I377,MIN($H377-I377,J377-I377)*INDEX('2018_commission_structure-Start'!$A$15:$J$18,MATCH($E377,'2018_commission_structure-Start'!$A$15:$A$18,0),MATCH(W$1,'2018_commission_structure-Start'!$A$15:$J$15,0)),0)</f>
        <v>21250</v>
      </c>
      <c r="X377" s="2">
        <f>IF($H377&gt;J377,MIN($H377-J377,K377-J377)*INDEX('2018_commission_structure-Start'!$A$15:$J$18,MATCH($E377,'2018_commission_structure-Start'!$A$15:$A$18,0),MATCH(X$1,'2018_commission_structure-Start'!$A$15:$J$15,0)),0)</f>
        <v>25000</v>
      </c>
      <c r="Y377" s="2">
        <f>IF($H377&gt;K377,MIN($H377-K377,L377-K377)*INDEX('2018_commission_structure-Start'!$A$15:$J$18,MATCH($E377,'2018_commission_structure-Start'!$A$15:$A$18,0),MATCH(Y$1,'2018_commission_structure-Start'!$A$15:$J$15,0)),0)</f>
        <v>12466.08</v>
      </c>
      <c r="Z377" s="2">
        <f>IF(H377&gt;L377,(H377-L377)*INDEX('2018_commission_structure-Start'!$A$21:$I$24,MATCH($E377,'2018_commission_structure-Start'!$A$21:$A$24,0),MATCH(Z$1,'2018_commission_structure-Start'!$A$21:$I$21,0)),0)</f>
        <v>0</v>
      </c>
      <c r="AA377" s="6">
        <f t="shared" si="58"/>
        <v>118716.08</v>
      </c>
      <c r="AB377" s="6">
        <f t="shared" si="59"/>
        <v>152024.08000000002</v>
      </c>
    </row>
    <row r="378" spans="1:28" x14ac:dyDescent="0.3">
      <c r="A378" t="str">
        <f t="shared" si="50"/>
        <v>Daphna Dyson</v>
      </c>
      <c r="B378">
        <v>7645724897</v>
      </c>
      <c r="C378" t="s">
        <v>745</v>
      </c>
      <c r="D378" t="s">
        <v>746</v>
      </c>
      <c r="E378" t="s">
        <v>29</v>
      </c>
      <c r="F378">
        <v>75174</v>
      </c>
      <c r="G378">
        <f>COUNTIF(deals_closed!D:D,B378)</f>
        <v>19</v>
      </c>
      <c r="H378" s="2">
        <f>SUMIF(deals_closed!D:D,B378,deals_closed!C:C)</f>
        <v>640951</v>
      </c>
      <c r="I378" s="2">
        <f>VLOOKUP(E378,'2018_commission_structure-Start'!$A$22:$I$24,9,FALSE)</f>
        <v>600000</v>
      </c>
      <c r="J378" s="2">
        <f t="shared" si="51"/>
        <v>750000</v>
      </c>
      <c r="K378" s="2">
        <f t="shared" si="52"/>
        <v>900000</v>
      </c>
      <c r="L378" s="2">
        <f t="shared" si="53"/>
        <v>1200000</v>
      </c>
      <c r="M378" s="12">
        <f t="shared" si="54"/>
        <v>1.0682516666666666</v>
      </c>
      <c r="N378" t="str">
        <f t="shared" si="55"/>
        <v>100-125%</v>
      </c>
      <c r="O378" s="6">
        <f>MIN(H378,I378)*INDEX('2018_commission_structure-Start'!$A$21:$I$24,MATCH($E378,'2018_commission_structure-Start'!$A$21:$A$24,0),MATCH(O$1,'2018_commission_structure-Start'!$A$21:$I$21,0))</f>
        <v>78000</v>
      </c>
      <c r="P378" s="2">
        <f>IF(H378&gt;I378,MIN(H378-I378,J378-I378)*INDEX('2018_commission_structure-Start'!$A$21:$I$24,MATCH($E378,'2018_commission_structure-Start'!$A$21:$A$24,0), MATCH(P$1,'2018_commission_structure-Start'!$A$21:$I$21,0)),0)</f>
        <v>6961.67</v>
      </c>
      <c r="Q378" s="2">
        <f>IF($H378&gt;J378,MIN($H378-J378,K378-J378)*INDEX('2018_commission_structure-Start'!$A$21:$I$24,MATCH($E378,'2018_commission_structure-Start'!$A$21:$A$24,0), MATCH(Q$1,'2018_commission_structure-Start'!$A$21:$I$21,0)),0)</f>
        <v>0</v>
      </c>
      <c r="R378" s="2">
        <f>IF($H378&gt;K378,MIN($H378-K378,L378-K378)*INDEX('2018_commission_structure-Start'!$A$21:$I$24,MATCH($E378,'2018_commission_structure-Start'!$A$21:$A$24,0), MATCH(R$1,'2018_commission_structure-Start'!$A$21:$I$21,0)),0)</f>
        <v>0</v>
      </c>
      <c r="S378" s="2">
        <f>IF(H378&gt;L378,(H378-L378)*INDEX('2018_commission_structure-Start'!$A$21:$I$24,MATCH($E378,'2018_commission_structure-Start'!$A$21:$A$24,0),MATCH(S$1,'2018_commission_structure-Start'!$A$21:$I$21,0)),0)</f>
        <v>0</v>
      </c>
      <c r="T378" s="6">
        <f t="shared" si="56"/>
        <v>84961.67</v>
      </c>
      <c r="U378" s="6">
        <f t="shared" si="57"/>
        <v>160135.66999999998</v>
      </c>
      <c r="V378" s="6">
        <f>MIN(H378,I378)*INDEX('2018_commission_structure-Start'!$A$15:$J$18,MATCH($E378,'2018_commission_structure-Start'!$A$15:$A$18,0),MATCH(V$1,'2018_commission_structure-Start'!$A$15:$J$15,0))</f>
        <v>90000</v>
      </c>
      <c r="W378" s="2">
        <f>IF($H378&gt;I378,MIN($H378-I378,J378-I378)*INDEX('2018_commission_structure-Start'!$A$15:$J$18,MATCH($E378,'2018_commission_structure-Start'!$A$15:$A$18,0),MATCH(W$1,'2018_commission_structure-Start'!$A$15:$J$15,0)),0)</f>
        <v>7371.1799999999994</v>
      </c>
      <c r="X378" s="2">
        <f>IF($H378&gt;J378,MIN($H378-J378,K378-J378)*INDEX('2018_commission_structure-Start'!$A$15:$J$18,MATCH($E378,'2018_commission_structure-Start'!$A$15:$A$18,0),MATCH(X$1,'2018_commission_structure-Start'!$A$15:$J$15,0)),0)</f>
        <v>0</v>
      </c>
      <c r="Y378" s="2">
        <f>IF($H378&gt;K378,MIN($H378-K378,L378-K378)*INDEX('2018_commission_structure-Start'!$A$15:$J$18,MATCH($E378,'2018_commission_structure-Start'!$A$15:$A$18,0),MATCH(Y$1,'2018_commission_structure-Start'!$A$15:$J$15,0)),0)</f>
        <v>0</v>
      </c>
      <c r="Z378" s="2">
        <f>IF(H378&gt;L378,(H378-L378)*INDEX('2018_commission_structure-Start'!$A$21:$I$24,MATCH($E378,'2018_commission_structure-Start'!$A$21:$A$24,0),MATCH(Z$1,'2018_commission_structure-Start'!$A$21:$I$21,0)),0)</f>
        <v>0</v>
      </c>
      <c r="AA378" s="6">
        <f t="shared" si="58"/>
        <v>97371.18</v>
      </c>
      <c r="AB378" s="6">
        <f t="shared" si="59"/>
        <v>172545.18</v>
      </c>
    </row>
    <row r="379" spans="1:28" x14ac:dyDescent="0.3">
      <c r="A379" t="str">
        <f t="shared" si="50"/>
        <v>Archy Petri</v>
      </c>
      <c r="B379">
        <v>6375014751</v>
      </c>
      <c r="C379" t="s">
        <v>747</v>
      </c>
      <c r="D379" t="s">
        <v>748</v>
      </c>
      <c r="E379" t="s">
        <v>7</v>
      </c>
      <c r="F379">
        <v>56888</v>
      </c>
      <c r="G379">
        <f>COUNTIF(deals_closed!D:D,B379)</f>
        <v>17</v>
      </c>
      <c r="H379" s="2">
        <f>SUMIF(deals_closed!D:D,B379,deals_closed!C:C)</f>
        <v>528218</v>
      </c>
      <c r="I379" s="2">
        <f>VLOOKUP(E379,'2018_commission_structure-Start'!$A$22:$I$24,9,FALSE)</f>
        <v>500000</v>
      </c>
      <c r="J379" s="2">
        <f t="shared" si="51"/>
        <v>625000</v>
      </c>
      <c r="K379" s="2">
        <f t="shared" si="52"/>
        <v>750000</v>
      </c>
      <c r="L379" s="2">
        <f t="shared" si="53"/>
        <v>1000000</v>
      </c>
      <c r="M379" s="12">
        <f t="shared" si="54"/>
        <v>1.0564359999999999</v>
      </c>
      <c r="N379" t="str">
        <f t="shared" si="55"/>
        <v>100-125%</v>
      </c>
      <c r="O379" s="6">
        <f>MIN(H379,I379)*INDEX('2018_commission_structure-Start'!$A$21:$I$24,MATCH($E379,'2018_commission_structure-Start'!$A$21:$A$24,0),MATCH(O$1,'2018_commission_structure-Start'!$A$21:$I$21,0))</f>
        <v>50000</v>
      </c>
      <c r="P379" s="2">
        <f>IF(H379&gt;I379,MIN(H379-I379,J379-I379)*INDEX('2018_commission_structure-Start'!$A$21:$I$24,MATCH($E379,'2018_commission_structure-Start'!$A$21:$A$24,0), MATCH(P$1,'2018_commission_structure-Start'!$A$21:$I$21,0)),0)</f>
        <v>4232.7</v>
      </c>
      <c r="Q379" s="2">
        <f>IF($H379&gt;J379,MIN($H379-J379,K379-J379)*INDEX('2018_commission_structure-Start'!$A$21:$I$24,MATCH($E379,'2018_commission_structure-Start'!$A$21:$A$24,0), MATCH(Q$1,'2018_commission_structure-Start'!$A$21:$I$21,0)),0)</f>
        <v>0</v>
      </c>
      <c r="R379" s="2">
        <f>IF($H379&gt;K379,MIN($H379-K379,L379-K379)*INDEX('2018_commission_structure-Start'!$A$21:$I$24,MATCH($E379,'2018_commission_structure-Start'!$A$21:$A$24,0), MATCH(R$1,'2018_commission_structure-Start'!$A$21:$I$21,0)),0)</f>
        <v>0</v>
      </c>
      <c r="S379" s="2">
        <f>IF(H379&gt;L379,(H379-L379)*INDEX('2018_commission_structure-Start'!$A$21:$I$24,MATCH($E379,'2018_commission_structure-Start'!$A$21:$A$24,0),MATCH(S$1,'2018_commission_structure-Start'!$A$21:$I$21,0)),0)</f>
        <v>0</v>
      </c>
      <c r="T379" s="6">
        <f t="shared" si="56"/>
        <v>54232.7</v>
      </c>
      <c r="U379" s="6">
        <f t="shared" si="57"/>
        <v>111120.7</v>
      </c>
      <c r="V379" s="6">
        <f>MIN(H379,I379)*INDEX('2018_commission_structure-Start'!$A$15:$J$18,MATCH($E379,'2018_commission_structure-Start'!$A$15:$A$18,0),MATCH(V$1,'2018_commission_structure-Start'!$A$15:$J$15,0))</f>
        <v>60000</v>
      </c>
      <c r="W379" s="2">
        <f>IF($H379&gt;I379,MIN($H379-I379,J379-I379)*INDEX('2018_commission_structure-Start'!$A$15:$J$18,MATCH($E379,'2018_commission_structure-Start'!$A$15:$A$18,0),MATCH(W$1,'2018_commission_structure-Start'!$A$15:$J$15,0)),0)</f>
        <v>4797.0600000000004</v>
      </c>
      <c r="X379" s="2">
        <f>IF($H379&gt;J379,MIN($H379-J379,K379-J379)*INDEX('2018_commission_structure-Start'!$A$15:$J$18,MATCH($E379,'2018_commission_structure-Start'!$A$15:$A$18,0),MATCH(X$1,'2018_commission_structure-Start'!$A$15:$J$15,0)),0)</f>
        <v>0</v>
      </c>
      <c r="Y379" s="2">
        <f>IF($H379&gt;K379,MIN($H379-K379,L379-K379)*INDEX('2018_commission_structure-Start'!$A$15:$J$18,MATCH($E379,'2018_commission_structure-Start'!$A$15:$A$18,0),MATCH(Y$1,'2018_commission_structure-Start'!$A$15:$J$15,0)),0)</f>
        <v>0</v>
      </c>
      <c r="Z379" s="2">
        <f>IF(H379&gt;L379,(H379-L379)*INDEX('2018_commission_structure-Start'!$A$21:$I$24,MATCH($E379,'2018_commission_structure-Start'!$A$21:$A$24,0),MATCH(Z$1,'2018_commission_structure-Start'!$A$21:$I$21,0)),0)</f>
        <v>0</v>
      </c>
      <c r="AA379" s="6">
        <f t="shared" si="58"/>
        <v>64797.06</v>
      </c>
      <c r="AB379" s="6">
        <f t="shared" si="59"/>
        <v>121685.06</v>
      </c>
    </row>
    <row r="380" spans="1:28" x14ac:dyDescent="0.3">
      <c r="A380" t="str">
        <f t="shared" si="50"/>
        <v>Tim Koschek</v>
      </c>
      <c r="B380">
        <v>8568859739</v>
      </c>
      <c r="C380" t="s">
        <v>749</v>
      </c>
      <c r="D380" t="s">
        <v>750</v>
      </c>
      <c r="E380" t="s">
        <v>10</v>
      </c>
      <c r="F380">
        <v>81228</v>
      </c>
      <c r="G380">
        <f>COUNTIF(deals_closed!D:D,B380)</f>
        <v>14</v>
      </c>
      <c r="H380" s="2">
        <f>SUMIF(deals_closed!D:D,B380,deals_closed!C:C)</f>
        <v>510949</v>
      </c>
      <c r="I380" s="2">
        <f>VLOOKUP(E380,'2018_commission_structure-Start'!$A$22:$I$24,9,FALSE)</f>
        <v>750000</v>
      </c>
      <c r="J380" s="2">
        <f t="shared" si="51"/>
        <v>937500</v>
      </c>
      <c r="K380" s="2">
        <f t="shared" si="52"/>
        <v>1125000</v>
      </c>
      <c r="L380" s="2">
        <f t="shared" si="53"/>
        <v>1500000</v>
      </c>
      <c r="M380" s="12">
        <f t="shared" si="54"/>
        <v>0.68126533333333328</v>
      </c>
      <c r="N380" t="str">
        <f t="shared" si="55"/>
        <v>0-100%</v>
      </c>
      <c r="O380" s="6">
        <f>MIN(H380,I380)*INDEX('2018_commission_structure-Start'!$A$21:$I$24,MATCH($E380,'2018_commission_structure-Start'!$A$21:$A$24,0),MATCH(O$1,'2018_commission_structure-Start'!$A$21:$I$21,0))</f>
        <v>76642.349999999991</v>
      </c>
      <c r="P380" s="2">
        <f>IF(H380&gt;I380,MIN(H380-I380,J380-I380)*INDEX('2018_commission_structure-Start'!$A$21:$I$24,MATCH($E380,'2018_commission_structure-Start'!$A$21:$A$24,0), MATCH(P$1,'2018_commission_structure-Start'!$A$21:$I$21,0)),0)</f>
        <v>0</v>
      </c>
      <c r="Q380" s="2">
        <f>IF($H380&gt;J380,MIN($H380-J380,K380-J380)*INDEX('2018_commission_structure-Start'!$A$21:$I$24,MATCH($E380,'2018_commission_structure-Start'!$A$21:$A$24,0), MATCH(Q$1,'2018_commission_structure-Start'!$A$21:$I$21,0)),0)</f>
        <v>0</v>
      </c>
      <c r="R380" s="2">
        <f>IF($H380&gt;K380,MIN($H380-K380,L380-K380)*INDEX('2018_commission_structure-Start'!$A$21:$I$24,MATCH($E380,'2018_commission_structure-Start'!$A$21:$A$24,0), MATCH(R$1,'2018_commission_structure-Start'!$A$21:$I$21,0)),0)</f>
        <v>0</v>
      </c>
      <c r="S380" s="2">
        <f>IF(H380&gt;L380,(H380-L380)*INDEX('2018_commission_structure-Start'!$A$21:$I$24,MATCH($E380,'2018_commission_structure-Start'!$A$21:$A$24,0),MATCH(S$1,'2018_commission_structure-Start'!$A$21:$I$21,0)),0)</f>
        <v>0</v>
      </c>
      <c r="T380" s="6">
        <f t="shared" si="56"/>
        <v>76642.349999999991</v>
      </c>
      <c r="U380" s="6">
        <f t="shared" si="57"/>
        <v>157870.34999999998</v>
      </c>
      <c r="V380" s="6">
        <f>MIN(H380,I380)*INDEX('2018_commission_structure-Start'!$A$15:$J$18,MATCH($E380,'2018_commission_structure-Start'!$A$15:$A$18,0),MATCH(V$1,'2018_commission_structure-Start'!$A$15:$J$15,0))</f>
        <v>76642.349999999991</v>
      </c>
      <c r="W380" s="2">
        <f>IF($H380&gt;I380,MIN($H380-I380,J380-I380)*INDEX('2018_commission_structure-Start'!$A$15:$J$18,MATCH($E380,'2018_commission_structure-Start'!$A$15:$A$18,0),MATCH(W$1,'2018_commission_structure-Start'!$A$15:$J$15,0)),0)</f>
        <v>0</v>
      </c>
      <c r="X380" s="2">
        <f>IF($H380&gt;J380,MIN($H380-J380,K380-J380)*INDEX('2018_commission_structure-Start'!$A$15:$J$18,MATCH($E380,'2018_commission_structure-Start'!$A$15:$A$18,0),MATCH(X$1,'2018_commission_structure-Start'!$A$15:$J$15,0)),0)</f>
        <v>0</v>
      </c>
      <c r="Y380" s="2">
        <f>IF($H380&gt;K380,MIN($H380-K380,L380-K380)*INDEX('2018_commission_structure-Start'!$A$15:$J$18,MATCH($E380,'2018_commission_structure-Start'!$A$15:$A$18,0),MATCH(Y$1,'2018_commission_structure-Start'!$A$15:$J$15,0)),0)</f>
        <v>0</v>
      </c>
      <c r="Z380" s="2">
        <f>IF(H380&gt;L380,(H380-L380)*INDEX('2018_commission_structure-Start'!$A$21:$I$24,MATCH($E380,'2018_commission_structure-Start'!$A$21:$A$24,0),MATCH(Z$1,'2018_commission_structure-Start'!$A$21:$I$21,0)),0)</f>
        <v>0</v>
      </c>
      <c r="AA380" s="6">
        <f t="shared" si="58"/>
        <v>76642.349999999991</v>
      </c>
      <c r="AB380" s="6">
        <f t="shared" si="59"/>
        <v>157870.34999999998</v>
      </c>
    </row>
    <row r="381" spans="1:28" x14ac:dyDescent="0.3">
      <c r="A381" t="str">
        <f t="shared" si="50"/>
        <v>Codie Ardy</v>
      </c>
      <c r="B381">
        <v>6836716731</v>
      </c>
      <c r="C381" t="s">
        <v>751</v>
      </c>
      <c r="D381" t="s">
        <v>752</v>
      </c>
      <c r="E381" t="s">
        <v>10</v>
      </c>
      <c r="F381">
        <v>91423</v>
      </c>
      <c r="G381">
        <f>COUNTIF(deals_closed!D:D,B381)</f>
        <v>17</v>
      </c>
      <c r="H381" s="2">
        <f>SUMIF(deals_closed!D:D,B381,deals_closed!C:C)</f>
        <v>546387</v>
      </c>
      <c r="I381" s="2">
        <f>VLOOKUP(E381,'2018_commission_structure-Start'!$A$22:$I$24,9,FALSE)</f>
        <v>750000</v>
      </c>
      <c r="J381" s="2">
        <f t="shared" si="51"/>
        <v>937500</v>
      </c>
      <c r="K381" s="2">
        <f t="shared" si="52"/>
        <v>1125000</v>
      </c>
      <c r="L381" s="2">
        <f t="shared" si="53"/>
        <v>1500000</v>
      </c>
      <c r="M381" s="12">
        <f t="shared" si="54"/>
        <v>0.72851600000000005</v>
      </c>
      <c r="N381" t="str">
        <f t="shared" si="55"/>
        <v>0-100%</v>
      </c>
      <c r="O381" s="6">
        <f>MIN(H381,I381)*INDEX('2018_commission_structure-Start'!$A$21:$I$24,MATCH($E381,'2018_commission_structure-Start'!$A$21:$A$24,0),MATCH(O$1,'2018_commission_structure-Start'!$A$21:$I$21,0))</f>
        <v>81958.05</v>
      </c>
      <c r="P381" s="2">
        <f>IF(H381&gt;I381,MIN(H381-I381,J381-I381)*INDEX('2018_commission_structure-Start'!$A$21:$I$24,MATCH($E381,'2018_commission_structure-Start'!$A$21:$A$24,0), MATCH(P$1,'2018_commission_structure-Start'!$A$21:$I$21,0)),0)</f>
        <v>0</v>
      </c>
      <c r="Q381" s="2">
        <f>IF($H381&gt;J381,MIN($H381-J381,K381-J381)*INDEX('2018_commission_structure-Start'!$A$21:$I$24,MATCH($E381,'2018_commission_structure-Start'!$A$21:$A$24,0), MATCH(Q$1,'2018_commission_structure-Start'!$A$21:$I$21,0)),0)</f>
        <v>0</v>
      </c>
      <c r="R381" s="2">
        <f>IF($H381&gt;K381,MIN($H381-K381,L381-K381)*INDEX('2018_commission_structure-Start'!$A$21:$I$24,MATCH($E381,'2018_commission_structure-Start'!$A$21:$A$24,0), MATCH(R$1,'2018_commission_structure-Start'!$A$21:$I$21,0)),0)</f>
        <v>0</v>
      </c>
      <c r="S381" s="2">
        <f>IF(H381&gt;L381,(H381-L381)*INDEX('2018_commission_structure-Start'!$A$21:$I$24,MATCH($E381,'2018_commission_structure-Start'!$A$21:$A$24,0),MATCH(S$1,'2018_commission_structure-Start'!$A$21:$I$21,0)),0)</f>
        <v>0</v>
      </c>
      <c r="T381" s="6">
        <f t="shared" si="56"/>
        <v>81958.05</v>
      </c>
      <c r="U381" s="6">
        <f t="shared" si="57"/>
        <v>173381.05</v>
      </c>
      <c r="V381" s="6">
        <f>MIN(H381,I381)*INDEX('2018_commission_structure-Start'!$A$15:$J$18,MATCH($E381,'2018_commission_structure-Start'!$A$15:$A$18,0),MATCH(V$1,'2018_commission_structure-Start'!$A$15:$J$15,0))</f>
        <v>81958.05</v>
      </c>
      <c r="W381" s="2">
        <f>IF($H381&gt;I381,MIN($H381-I381,J381-I381)*INDEX('2018_commission_structure-Start'!$A$15:$J$18,MATCH($E381,'2018_commission_structure-Start'!$A$15:$A$18,0),MATCH(W$1,'2018_commission_structure-Start'!$A$15:$J$15,0)),0)</f>
        <v>0</v>
      </c>
      <c r="X381" s="2">
        <f>IF($H381&gt;J381,MIN($H381-J381,K381-J381)*INDEX('2018_commission_structure-Start'!$A$15:$J$18,MATCH($E381,'2018_commission_structure-Start'!$A$15:$A$18,0),MATCH(X$1,'2018_commission_structure-Start'!$A$15:$J$15,0)),0)</f>
        <v>0</v>
      </c>
      <c r="Y381" s="2">
        <f>IF($H381&gt;K381,MIN($H381-K381,L381-K381)*INDEX('2018_commission_structure-Start'!$A$15:$J$18,MATCH($E381,'2018_commission_structure-Start'!$A$15:$A$18,0),MATCH(Y$1,'2018_commission_structure-Start'!$A$15:$J$15,0)),0)</f>
        <v>0</v>
      </c>
      <c r="Z381" s="2">
        <f>IF(H381&gt;L381,(H381-L381)*INDEX('2018_commission_structure-Start'!$A$21:$I$24,MATCH($E381,'2018_commission_structure-Start'!$A$21:$A$24,0),MATCH(Z$1,'2018_commission_structure-Start'!$A$21:$I$21,0)),0)</f>
        <v>0</v>
      </c>
      <c r="AA381" s="6">
        <f t="shared" si="58"/>
        <v>81958.05</v>
      </c>
      <c r="AB381" s="6">
        <f t="shared" si="59"/>
        <v>173381.05</v>
      </c>
    </row>
    <row r="382" spans="1:28" x14ac:dyDescent="0.3">
      <c r="A382" t="str">
        <f t="shared" si="50"/>
        <v>Maryjo Laxe</v>
      </c>
      <c r="B382">
        <v>4011453366</v>
      </c>
      <c r="C382" t="s">
        <v>753</v>
      </c>
      <c r="D382" t="s">
        <v>754</v>
      </c>
      <c r="E382" t="s">
        <v>10</v>
      </c>
      <c r="F382">
        <v>113851</v>
      </c>
      <c r="G382">
        <f>COUNTIF(deals_closed!D:D,B382)</f>
        <v>20</v>
      </c>
      <c r="H382" s="2">
        <f>SUMIF(deals_closed!D:D,B382,deals_closed!C:C)</f>
        <v>668997</v>
      </c>
      <c r="I382" s="2">
        <f>VLOOKUP(E382,'2018_commission_structure-Start'!$A$22:$I$24,9,FALSE)</f>
        <v>750000</v>
      </c>
      <c r="J382" s="2">
        <f t="shared" si="51"/>
        <v>937500</v>
      </c>
      <c r="K382" s="2">
        <f t="shared" si="52"/>
        <v>1125000</v>
      </c>
      <c r="L382" s="2">
        <f t="shared" si="53"/>
        <v>1500000</v>
      </c>
      <c r="M382" s="12">
        <f t="shared" si="54"/>
        <v>0.89199600000000001</v>
      </c>
      <c r="N382" t="str">
        <f t="shared" si="55"/>
        <v>0-100%</v>
      </c>
      <c r="O382" s="6">
        <f>MIN(H382,I382)*INDEX('2018_commission_structure-Start'!$A$21:$I$24,MATCH($E382,'2018_commission_structure-Start'!$A$21:$A$24,0),MATCH(O$1,'2018_commission_structure-Start'!$A$21:$I$21,0))</f>
        <v>100349.55</v>
      </c>
      <c r="P382" s="2">
        <f>IF(H382&gt;I382,MIN(H382-I382,J382-I382)*INDEX('2018_commission_structure-Start'!$A$21:$I$24,MATCH($E382,'2018_commission_structure-Start'!$A$21:$A$24,0), MATCH(P$1,'2018_commission_structure-Start'!$A$21:$I$21,0)),0)</f>
        <v>0</v>
      </c>
      <c r="Q382" s="2">
        <f>IF($H382&gt;J382,MIN($H382-J382,K382-J382)*INDEX('2018_commission_structure-Start'!$A$21:$I$24,MATCH($E382,'2018_commission_structure-Start'!$A$21:$A$24,0), MATCH(Q$1,'2018_commission_structure-Start'!$A$21:$I$21,0)),0)</f>
        <v>0</v>
      </c>
      <c r="R382" s="2">
        <f>IF($H382&gt;K382,MIN($H382-K382,L382-K382)*INDEX('2018_commission_structure-Start'!$A$21:$I$24,MATCH($E382,'2018_commission_structure-Start'!$A$21:$A$24,0), MATCH(R$1,'2018_commission_structure-Start'!$A$21:$I$21,0)),0)</f>
        <v>0</v>
      </c>
      <c r="S382" s="2">
        <f>IF(H382&gt;L382,(H382-L382)*INDEX('2018_commission_structure-Start'!$A$21:$I$24,MATCH($E382,'2018_commission_structure-Start'!$A$21:$A$24,0),MATCH(S$1,'2018_commission_structure-Start'!$A$21:$I$21,0)),0)</f>
        <v>0</v>
      </c>
      <c r="T382" s="6">
        <f t="shared" si="56"/>
        <v>100349.55</v>
      </c>
      <c r="U382" s="6">
        <f t="shared" si="57"/>
        <v>214200.55</v>
      </c>
      <c r="V382" s="6">
        <f>MIN(H382,I382)*INDEX('2018_commission_structure-Start'!$A$15:$J$18,MATCH($E382,'2018_commission_structure-Start'!$A$15:$A$18,0),MATCH(V$1,'2018_commission_structure-Start'!$A$15:$J$15,0))</f>
        <v>100349.55</v>
      </c>
      <c r="W382" s="2">
        <f>IF($H382&gt;I382,MIN($H382-I382,J382-I382)*INDEX('2018_commission_structure-Start'!$A$15:$J$18,MATCH($E382,'2018_commission_structure-Start'!$A$15:$A$18,0),MATCH(W$1,'2018_commission_structure-Start'!$A$15:$J$15,0)),0)</f>
        <v>0</v>
      </c>
      <c r="X382" s="2">
        <f>IF($H382&gt;J382,MIN($H382-J382,K382-J382)*INDEX('2018_commission_structure-Start'!$A$15:$J$18,MATCH($E382,'2018_commission_structure-Start'!$A$15:$A$18,0),MATCH(X$1,'2018_commission_structure-Start'!$A$15:$J$15,0)),0)</f>
        <v>0</v>
      </c>
      <c r="Y382" s="2">
        <f>IF($H382&gt;K382,MIN($H382-K382,L382-K382)*INDEX('2018_commission_structure-Start'!$A$15:$J$18,MATCH($E382,'2018_commission_structure-Start'!$A$15:$A$18,0),MATCH(Y$1,'2018_commission_structure-Start'!$A$15:$J$15,0)),0)</f>
        <v>0</v>
      </c>
      <c r="Z382" s="2">
        <f>IF(H382&gt;L382,(H382-L382)*INDEX('2018_commission_structure-Start'!$A$21:$I$24,MATCH($E382,'2018_commission_structure-Start'!$A$21:$A$24,0),MATCH(Z$1,'2018_commission_structure-Start'!$A$21:$I$21,0)),0)</f>
        <v>0</v>
      </c>
      <c r="AA382" s="6">
        <f t="shared" si="58"/>
        <v>100349.55</v>
      </c>
      <c r="AB382" s="6">
        <f t="shared" si="59"/>
        <v>214200.55</v>
      </c>
    </row>
    <row r="383" spans="1:28" x14ac:dyDescent="0.3">
      <c r="A383" t="str">
        <f t="shared" si="50"/>
        <v>Matthias Haestier</v>
      </c>
      <c r="B383">
        <v>2740930763</v>
      </c>
      <c r="C383" t="s">
        <v>755</v>
      </c>
      <c r="D383" t="s">
        <v>756</v>
      </c>
      <c r="E383" t="s">
        <v>10</v>
      </c>
      <c r="F383">
        <v>123658</v>
      </c>
      <c r="G383">
        <f>COUNTIF(deals_closed!D:D,B383)</f>
        <v>14</v>
      </c>
      <c r="H383" s="2">
        <f>SUMIF(deals_closed!D:D,B383,deals_closed!C:C)</f>
        <v>413366</v>
      </c>
      <c r="I383" s="2">
        <f>VLOOKUP(E383,'2018_commission_structure-Start'!$A$22:$I$24,9,FALSE)</f>
        <v>750000</v>
      </c>
      <c r="J383" s="2">
        <f t="shared" si="51"/>
        <v>937500</v>
      </c>
      <c r="K383" s="2">
        <f t="shared" si="52"/>
        <v>1125000</v>
      </c>
      <c r="L383" s="2">
        <f t="shared" si="53"/>
        <v>1500000</v>
      </c>
      <c r="M383" s="12">
        <f t="shared" si="54"/>
        <v>0.55115466666666668</v>
      </c>
      <c r="N383" t="str">
        <f t="shared" si="55"/>
        <v>0-100%</v>
      </c>
      <c r="O383" s="6">
        <f>MIN(H383,I383)*INDEX('2018_commission_structure-Start'!$A$21:$I$24,MATCH($E383,'2018_commission_structure-Start'!$A$21:$A$24,0),MATCH(O$1,'2018_commission_structure-Start'!$A$21:$I$21,0))</f>
        <v>62004.899999999994</v>
      </c>
      <c r="P383" s="2">
        <f>IF(H383&gt;I383,MIN(H383-I383,J383-I383)*INDEX('2018_commission_structure-Start'!$A$21:$I$24,MATCH($E383,'2018_commission_structure-Start'!$A$21:$A$24,0), MATCH(P$1,'2018_commission_structure-Start'!$A$21:$I$21,0)),0)</f>
        <v>0</v>
      </c>
      <c r="Q383" s="2">
        <f>IF($H383&gt;J383,MIN($H383-J383,K383-J383)*INDEX('2018_commission_structure-Start'!$A$21:$I$24,MATCH($E383,'2018_commission_structure-Start'!$A$21:$A$24,0), MATCH(Q$1,'2018_commission_structure-Start'!$A$21:$I$21,0)),0)</f>
        <v>0</v>
      </c>
      <c r="R383" s="2">
        <f>IF($H383&gt;K383,MIN($H383-K383,L383-K383)*INDEX('2018_commission_structure-Start'!$A$21:$I$24,MATCH($E383,'2018_commission_structure-Start'!$A$21:$A$24,0), MATCH(R$1,'2018_commission_structure-Start'!$A$21:$I$21,0)),0)</f>
        <v>0</v>
      </c>
      <c r="S383" s="2">
        <f>IF(H383&gt;L383,(H383-L383)*INDEX('2018_commission_structure-Start'!$A$21:$I$24,MATCH($E383,'2018_commission_structure-Start'!$A$21:$A$24,0),MATCH(S$1,'2018_commission_structure-Start'!$A$21:$I$21,0)),0)</f>
        <v>0</v>
      </c>
      <c r="T383" s="6">
        <f t="shared" si="56"/>
        <v>62004.899999999994</v>
      </c>
      <c r="U383" s="6">
        <f t="shared" si="57"/>
        <v>185662.9</v>
      </c>
      <c r="V383" s="6">
        <f>MIN(H383,I383)*INDEX('2018_commission_structure-Start'!$A$15:$J$18,MATCH($E383,'2018_commission_structure-Start'!$A$15:$A$18,0),MATCH(V$1,'2018_commission_structure-Start'!$A$15:$J$15,0))</f>
        <v>62004.899999999994</v>
      </c>
      <c r="W383" s="2">
        <f>IF($H383&gt;I383,MIN($H383-I383,J383-I383)*INDEX('2018_commission_structure-Start'!$A$15:$J$18,MATCH($E383,'2018_commission_structure-Start'!$A$15:$A$18,0),MATCH(W$1,'2018_commission_structure-Start'!$A$15:$J$15,0)),0)</f>
        <v>0</v>
      </c>
      <c r="X383" s="2">
        <f>IF($H383&gt;J383,MIN($H383-J383,K383-J383)*INDEX('2018_commission_structure-Start'!$A$15:$J$18,MATCH($E383,'2018_commission_structure-Start'!$A$15:$A$18,0),MATCH(X$1,'2018_commission_structure-Start'!$A$15:$J$15,0)),0)</f>
        <v>0</v>
      </c>
      <c r="Y383" s="2">
        <f>IF($H383&gt;K383,MIN($H383-K383,L383-K383)*INDEX('2018_commission_structure-Start'!$A$15:$J$18,MATCH($E383,'2018_commission_structure-Start'!$A$15:$A$18,0),MATCH(Y$1,'2018_commission_structure-Start'!$A$15:$J$15,0)),0)</f>
        <v>0</v>
      </c>
      <c r="Z383" s="2">
        <f>IF(H383&gt;L383,(H383-L383)*INDEX('2018_commission_structure-Start'!$A$21:$I$24,MATCH($E383,'2018_commission_structure-Start'!$A$21:$A$24,0),MATCH(Z$1,'2018_commission_structure-Start'!$A$21:$I$21,0)),0)</f>
        <v>0</v>
      </c>
      <c r="AA383" s="6">
        <f t="shared" si="58"/>
        <v>62004.899999999994</v>
      </c>
      <c r="AB383" s="6">
        <f t="shared" si="59"/>
        <v>185662.9</v>
      </c>
    </row>
    <row r="384" spans="1:28" x14ac:dyDescent="0.3">
      <c r="A384" t="str">
        <f t="shared" si="50"/>
        <v>Roger Guiet</v>
      </c>
      <c r="B384">
        <v>2355104786</v>
      </c>
      <c r="C384" t="s">
        <v>757</v>
      </c>
      <c r="D384" t="s">
        <v>758</v>
      </c>
      <c r="E384" t="s">
        <v>29</v>
      </c>
      <c r="F384">
        <v>78796</v>
      </c>
      <c r="G384">
        <f>COUNTIF(deals_closed!D:D,B384)</f>
        <v>23</v>
      </c>
      <c r="H384" s="2">
        <f>SUMIF(deals_closed!D:D,B384,deals_closed!C:C)</f>
        <v>787765</v>
      </c>
      <c r="I384" s="2">
        <f>VLOOKUP(E384,'2018_commission_structure-Start'!$A$22:$I$24,9,FALSE)</f>
        <v>600000</v>
      </c>
      <c r="J384" s="2">
        <f t="shared" si="51"/>
        <v>750000</v>
      </c>
      <c r="K384" s="2">
        <f t="shared" si="52"/>
        <v>900000</v>
      </c>
      <c r="L384" s="2">
        <f t="shared" si="53"/>
        <v>1200000</v>
      </c>
      <c r="M384" s="12">
        <f t="shared" si="54"/>
        <v>1.3129416666666667</v>
      </c>
      <c r="N384" t="str">
        <f t="shared" si="55"/>
        <v>125-150%</v>
      </c>
      <c r="O384" s="6">
        <f>MIN(H384,I384)*INDEX('2018_commission_structure-Start'!$A$21:$I$24,MATCH($E384,'2018_commission_structure-Start'!$A$21:$A$24,0),MATCH(O$1,'2018_commission_structure-Start'!$A$21:$I$21,0))</f>
        <v>78000</v>
      </c>
      <c r="P384" s="2">
        <f>IF(H384&gt;I384,MIN(H384-I384,J384-I384)*INDEX('2018_commission_structure-Start'!$A$21:$I$24,MATCH($E384,'2018_commission_structure-Start'!$A$21:$A$24,0), MATCH(P$1,'2018_commission_structure-Start'!$A$21:$I$21,0)),0)</f>
        <v>25500.000000000004</v>
      </c>
      <c r="Q384" s="2">
        <f>IF($H384&gt;J384,MIN($H384-J384,K384-J384)*INDEX('2018_commission_structure-Start'!$A$21:$I$24,MATCH($E384,'2018_commission_structure-Start'!$A$21:$A$24,0), MATCH(Q$1,'2018_commission_structure-Start'!$A$21:$I$21,0)),0)</f>
        <v>7930.65</v>
      </c>
      <c r="R384" s="2">
        <f>IF($H384&gt;K384,MIN($H384-K384,L384-K384)*INDEX('2018_commission_structure-Start'!$A$21:$I$24,MATCH($E384,'2018_commission_structure-Start'!$A$21:$A$24,0), MATCH(R$1,'2018_commission_structure-Start'!$A$21:$I$21,0)),0)</f>
        <v>0</v>
      </c>
      <c r="S384" s="2">
        <f>IF(H384&gt;L384,(H384-L384)*INDEX('2018_commission_structure-Start'!$A$21:$I$24,MATCH($E384,'2018_commission_structure-Start'!$A$21:$A$24,0),MATCH(S$1,'2018_commission_structure-Start'!$A$21:$I$21,0)),0)</f>
        <v>0</v>
      </c>
      <c r="T384" s="6">
        <f t="shared" si="56"/>
        <v>111430.65</v>
      </c>
      <c r="U384" s="6">
        <f t="shared" si="57"/>
        <v>190226.65</v>
      </c>
      <c r="V384" s="6">
        <f>MIN(H384,I384)*INDEX('2018_commission_structure-Start'!$A$15:$J$18,MATCH($E384,'2018_commission_structure-Start'!$A$15:$A$18,0),MATCH(V$1,'2018_commission_structure-Start'!$A$15:$J$15,0))</f>
        <v>90000</v>
      </c>
      <c r="W384" s="2">
        <f>IF($H384&gt;I384,MIN($H384-I384,J384-I384)*INDEX('2018_commission_structure-Start'!$A$15:$J$18,MATCH($E384,'2018_commission_structure-Start'!$A$15:$A$18,0),MATCH(W$1,'2018_commission_structure-Start'!$A$15:$J$15,0)),0)</f>
        <v>27000</v>
      </c>
      <c r="X384" s="2">
        <f>IF($H384&gt;J384,MIN($H384-J384,K384-J384)*INDEX('2018_commission_structure-Start'!$A$15:$J$18,MATCH($E384,'2018_commission_structure-Start'!$A$15:$A$18,0),MATCH(X$1,'2018_commission_structure-Start'!$A$15:$J$15,0)),0)</f>
        <v>9441.25</v>
      </c>
      <c r="Y384" s="2">
        <f>IF($H384&gt;K384,MIN($H384-K384,L384-K384)*INDEX('2018_commission_structure-Start'!$A$15:$J$18,MATCH($E384,'2018_commission_structure-Start'!$A$15:$A$18,0),MATCH(Y$1,'2018_commission_structure-Start'!$A$15:$J$15,0)),0)</f>
        <v>0</v>
      </c>
      <c r="Z384" s="2">
        <f>IF(H384&gt;L384,(H384-L384)*INDEX('2018_commission_structure-Start'!$A$21:$I$24,MATCH($E384,'2018_commission_structure-Start'!$A$21:$A$24,0),MATCH(Z$1,'2018_commission_structure-Start'!$A$21:$I$21,0)),0)</f>
        <v>0</v>
      </c>
      <c r="AA384" s="6">
        <f t="shared" si="58"/>
        <v>126441.25</v>
      </c>
      <c r="AB384" s="6">
        <f t="shared" si="59"/>
        <v>205237.25</v>
      </c>
    </row>
    <row r="385" spans="1:28" x14ac:dyDescent="0.3">
      <c r="A385" t="str">
        <f t="shared" si="50"/>
        <v>Ethyl Klaff</v>
      </c>
      <c r="B385">
        <v>6890491998</v>
      </c>
      <c r="C385" t="s">
        <v>759</v>
      </c>
      <c r="D385" t="s">
        <v>760</v>
      </c>
      <c r="E385" t="s">
        <v>10</v>
      </c>
      <c r="F385">
        <v>114550</v>
      </c>
      <c r="G385">
        <f>COUNTIF(deals_closed!D:D,B385)</f>
        <v>15</v>
      </c>
      <c r="H385" s="2">
        <f>SUMIF(deals_closed!D:D,B385,deals_closed!C:C)</f>
        <v>489050</v>
      </c>
      <c r="I385" s="2">
        <f>VLOOKUP(E385,'2018_commission_structure-Start'!$A$22:$I$24,9,FALSE)</f>
        <v>750000</v>
      </c>
      <c r="J385" s="2">
        <f t="shared" si="51"/>
        <v>937500</v>
      </c>
      <c r="K385" s="2">
        <f t="shared" si="52"/>
        <v>1125000</v>
      </c>
      <c r="L385" s="2">
        <f t="shared" si="53"/>
        <v>1500000</v>
      </c>
      <c r="M385" s="12">
        <f t="shared" si="54"/>
        <v>0.65206666666666668</v>
      </c>
      <c r="N385" t="str">
        <f t="shared" si="55"/>
        <v>0-100%</v>
      </c>
      <c r="O385" s="6">
        <f>MIN(H385,I385)*INDEX('2018_commission_structure-Start'!$A$21:$I$24,MATCH($E385,'2018_commission_structure-Start'!$A$21:$A$24,0),MATCH(O$1,'2018_commission_structure-Start'!$A$21:$I$21,0))</f>
        <v>73357.5</v>
      </c>
      <c r="P385" s="2">
        <f>IF(H385&gt;I385,MIN(H385-I385,J385-I385)*INDEX('2018_commission_structure-Start'!$A$21:$I$24,MATCH($E385,'2018_commission_structure-Start'!$A$21:$A$24,0), MATCH(P$1,'2018_commission_structure-Start'!$A$21:$I$21,0)),0)</f>
        <v>0</v>
      </c>
      <c r="Q385" s="2">
        <f>IF($H385&gt;J385,MIN($H385-J385,K385-J385)*INDEX('2018_commission_structure-Start'!$A$21:$I$24,MATCH($E385,'2018_commission_structure-Start'!$A$21:$A$24,0), MATCH(Q$1,'2018_commission_structure-Start'!$A$21:$I$21,0)),0)</f>
        <v>0</v>
      </c>
      <c r="R385" s="2">
        <f>IF($H385&gt;K385,MIN($H385-K385,L385-K385)*INDEX('2018_commission_structure-Start'!$A$21:$I$24,MATCH($E385,'2018_commission_structure-Start'!$A$21:$A$24,0), MATCH(R$1,'2018_commission_structure-Start'!$A$21:$I$21,0)),0)</f>
        <v>0</v>
      </c>
      <c r="S385" s="2">
        <f>IF(H385&gt;L385,(H385-L385)*INDEX('2018_commission_structure-Start'!$A$21:$I$24,MATCH($E385,'2018_commission_structure-Start'!$A$21:$A$24,0),MATCH(S$1,'2018_commission_structure-Start'!$A$21:$I$21,0)),0)</f>
        <v>0</v>
      </c>
      <c r="T385" s="6">
        <f t="shared" si="56"/>
        <v>73357.5</v>
      </c>
      <c r="U385" s="6">
        <f t="shared" si="57"/>
        <v>187907.5</v>
      </c>
      <c r="V385" s="6">
        <f>MIN(H385,I385)*INDEX('2018_commission_structure-Start'!$A$15:$J$18,MATCH($E385,'2018_commission_structure-Start'!$A$15:$A$18,0),MATCH(V$1,'2018_commission_structure-Start'!$A$15:$J$15,0))</f>
        <v>73357.5</v>
      </c>
      <c r="W385" s="2">
        <f>IF($H385&gt;I385,MIN($H385-I385,J385-I385)*INDEX('2018_commission_structure-Start'!$A$15:$J$18,MATCH($E385,'2018_commission_structure-Start'!$A$15:$A$18,0),MATCH(W$1,'2018_commission_structure-Start'!$A$15:$J$15,0)),0)</f>
        <v>0</v>
      </c>
      <c r="X385" s="2">
        <f>IF($H385&gt;J385,MIN($H385-J385,K385-J385)*INDEX('2018_commission_structure-Start'!$A$15:$J$18,MATCH($E385,'2018_commission_structure-Start'!$A$15:$A$18,0),MATCH(X$1,'2018_commission_structure-Start'!$A$15:$J$15,0)),0)</f>
        <v>0</v>
      </c>
      <c r="Y385" s="2">
        <f>IF($H385&gt;K385,MIN($H385-K385,L385-K385)*INDEX('2018_commission_structure-Start'!$A$15:$J$18,MATCH($E385,'2018_commission_structure-Start'!$A$15:$A$18,0),MATCH(Y$1,'2018_commission_structure-Start'!$A$15:$J$15,0)),0)</f>
        <v>0</v>
      </c>
      <c r="Z385" s="2">
        <f>IF(H385&gt;L385,(H385-L385)*INDEX('2018_commission_structure-Start'!$A$21:$I$24,MATCH($E385,'2018_commission_structure-Start'!$A$21:$A$24,0),MATCH(Z$1,'2018_commission_structure-Start'!$A$21:$I$21,0)),0)</f>
        <v>0</v>
      </c>
      <c r="AA385" s="6">
        <f t="shared" si="58"/>
        <v>73357.5</v>
      </c>
      <c r="AB385" s="6">
        <f t="shared" si="59"/>
        <v>187907.5</v>
      </c>
    </row>
    <row r="386" spans="1:28" x14ac:dyDescent="0.3">
      <c r="A386" t="str">
        <f t="shared" ref="A386:A449" si="60">C386&amp;" "&amp;D386</f>
        <v>Licha Whitemarsh</v>
      </c>
      <c r="B386">
        <v>2757793764</v>
      </c>
      <c r="C386" t="s">
        <v>761</v>
      </c>
      <c r="D386" t="s">
        <v>762</v>
      </c>
      <c r="E386" t="s">
        <v>10</v>
      </c>
      <c r="F386">
        <v>91521</v>
      </c>
      <c r="G386">
        <f>COUNTIF(deals_closed!D:D,B386)</f>
        <v>19</v>
      </c>
      <c r="H386" s="2">
        <f>SUMIF(deals_closed!D:D,B386,deals_closed!C:C)</f>
        <v>584366</v>
      </c>
      <c r="I386" s="2">
        <f>VLOOKUP(E386,'2018_commission_structure-Start'!$A$22:$I$24,9,FALSE)</f>
        <v>750000</v>
      </c>
      <c r="J386" s="2">
        <f t="shared" si="51"/>
        <v>937500</v>
      </c>
      <c r="K386" s="2">
        <f t="shared" si="52"/>
        <v>1125000</v>
      </c>
      <c r="L386" s="2">
        <f t="shared" si="53"/>
        <v>1500000</v>
      </c>
      <c r="M386" s="12">
        <f t="shared" si="54"/>
        <v>0.77915466666666666</v>
      </c>
      <c r="N386" t="str">
        <f t="shared" si="55"/>
        <v>0-100%</v>
      </c>
      <c r="O386" s="6">
        <f>MIN(H386,I386)*INDEX('2018_commission_structure-Start'!$A$21:$I$24,MATCH($E386,'2018_commission_structure-Start'!$A$21:$A$24,0),MATCH(O$1,'2018_commission_structure-Start'!$A$21:$I$21,0))</f>
        <v>87654.9</v>
      </c>
      <c r="P386" s="2">
        <f>IF(H386&gt;I386,MIN(H386-I386,J386-I386)*INDEX('2018_commission_structure-Start'!$A$21:$I$24,MATCH($E386,'2018_commission_structure-Start'!$A$21:$A$24,0), MATCH(P$1,'2018_commission_structure-Start'!$A$21:$I$21,0)),0)</f>
        <v>0</v>
      </c>
      <c r="Q386" s="2">
        <f>IF($H386&gt;J386,MIN($H386-J386,K386-J386)*INDEX('2018_commission_structure-Start'!$A$21:$I$24,MATCH($E386,'2018_commission_structure-Start'!$A$21:$A$24,0), MATCH(Q$1,'2018_commission_structure-Start'!$A$21:$I$21,0)),0)</f>
        <v>0</v>
      </c>
      <c r="R386" s="2">
        <f>IF($H386&gt;K386,MIN($H386-K386,L386-K386)*INDEX('2018_commission_structure-Start'!$A$21:$I$24,MATCH($E386,'2018_commission_structure-Start'!$A$21:$A$24,0), MATCH(R$1,'2018_commission_structure-Start'!$A$21:$I$21,0)),0)</f>
        <v>0</v>
      </c>
      <c r="S386" s="2">
        <f>IF(H386&gt;L386,(H386-L386)*INDEX('2018_commission_structure-Start'!$A$21:$I$24,MATCH($E386,'2018_commission_structure-Start'!$A$21:$A$24,0),MATCH(S$1,'2018_commission_structure-Start'!$A$21:$I$21,0)),0)</f>
        <v>0</v>
      </c>
      <c r="T386" s="6">
        <f t="shared" si="56"/>
        <v>87654.9</v>
      </c>
      <c r="U386" s="6">
        <f t="shared" si="57"/>
        <v>179175.9</v>
      </c>
      <c r="V386" s="6">
        <f>MIN(H386,I386)*INDEX('2018_commission_structure-Start'!$A$15:$J$18,MATCH($E386,'2018_commission_structure-Start'!$A$15:$A$18,0),MATCH(V$1,'2018_commission_structure-Start'!$A$15:$J$15,0))</f>
        <v>87654.9</v>
      </c>
      <c r="W386" s="2">
        <f>IF($H386&gt;I386,MIN($H386-I386,J386-I386)*INDEX('2018_commission_structure-Start'!$A$15:$J$18,MATCH($E386,'2018_commission_structure-Start'!$A$15:$A$18,0),MATCH(W$1,'2018_commission_structure-Start'!$A$15:$J$15,0)),0)</f>
        <v>0</v>
      </c>
      <c r="X386" s="2">
        <f>IF($H386&gt;J386,MIN($H386-J386,K386-J386)*INDEX('2018_commission_structure-Start'!$A$15:$J$18,MATCH($E386,'2018_commission_structure-Start'!$A$15:$A$18,0),MATCH(X$1,'2018_commission_structure-Start'!$A$15:$J$15,0)),0)</f>
        <v>0</v>
      </c>
      <c r="Y386" s="2">
        <f>IF($H386&gt;K386,MIN($H386-K386,L386-K386)*INDEX('2018_commission_structure-Start'!$A$15:$J$18,MATCH($E386,'2018_commission_structure-Start'!$A$15:$A$18,0),MATCH(Y$1,'2018_commission_structure-Start'!$A$15:$J$15,0)),0)</f>
        <v>0</v>
      </c>
      <c r="Z386" s="2">
        <f>IF(H386&gt;L386,(H386-L386)*INDEX('2018_commission_structure-Start'!$A$21:$I$24,MATCH($E386,'2018_commission_structure-Start'!$A$21:$A$24,0),MATCH(Z$1,'2018_commission_structure-Start'!$A$21:$I$21,0)),0)</f>
        <v>0</v>
      </c>
      <c r="AA386" s="6">
        <f t="shared" si="58"/>
        <v>87654.9</v>
      </c>
      <c r="AB386" s="6">
        <f t="shared" si="59"/>
        <v>179175.9</v>
      </c>
    </row>
    <row r="387" spans="1:28" x14ac:dyDescent="0.3">
      <c r="A387" t="str">
        <f t="shared" si="60"/>
        <v>Sherlock Duffell</v>
      </c>
      <c r="B387">
        <v>1787288307</v>
      </c>
      <c r="C387" t="s">
        <v>763</v>
      </c>
      <c r="D387" t="s">
        <v>764</v>
      </c>
      <c r="E387" t="s">
        <v>29</v>
      </c>
      <c r="F387">
        <v>79023</v>
      </c>
      <c r="G387">
        <f>COUNTIF(deals_closed!D:D,B387)</f>
        <v>23</v>
      </c>
      <c r="H387" s="2">
        <f>SUMIF(deals_closed!D:D,B387,deals_closed!C:C)</f>
        <v>906215</v>
      </c>
      <c r="I387" s="2">
        <f>VLOOKUP(E387,'2018_commission_structure-Start'!$A$22:$I$24,9,FALSE)</f>
        <v>600000</v>
      </c>
      <c r="J387" s="2">
        <f t="shared" ref="J387:J450" si="61">I387*1.25</f>
        <v>750000</v>
      </c>
      <c r="K387" s="2">
        <f t="shared" ref="K387:K450" si="62">I387*1.5</f>
        <v>900000</v>
      </c>
      <c r="L387" s="2">
        <f t="shared" ref="L387:L450" si="63">I387*2</f>
        <v>1200000</v>
      </c>
      <c r="M387" s="12">
        <f t="shared" ref="M387:M450" si="64">H387/I387</f>
        <v>1.5103583333333332</v>
      </c>
      <c r="N387" t="str">
        <f t="shared" ref="N387:N450" si="65">IF(M387&lt;=1, "0-100%", IF(M387&lt;=1.25, "100-125%", IF(M387&lt;=1.5, "125-150%", IF(M387&lt;=2, "150-200%", "&gt;200%"))))</f>
        <v>150-200%</v>
      </c>
      <c r="O387" s="6">
        <f>MIN(H387,I387)*INDEX('2018_commission_structure-Start'!$A$21:$I$24,MATCH($E387,'2018_commission_structure-Start'!$A$21:$A$24,0),MATCH(O$1,'2018_commission_structure-Start'!$A$21:$I$21,0))</f>
        <v>78000</v>
      </c>
      <c r="P387" s="2">
        <f>IF(H387&gt;I387,MIN(H387-I387,J387-I387)*INDEX('2018_commission_structure-Start'!$A$21:$I$24,MATCH($E387,'2018_commission_structure-Start'!$A$21:$A$24,0), MATCH(P$1,'2018_commission_structure-Start'!$A$21:$I$21,0)),0)</f>
        <v>25500.000000000004</v>
      </c>
      <c r="Q387" s="2">
        <f>IF($H387&gt;J387,MIN($H387-J387,K387-J387)*INDEX('2018_commission_structure-Start'!$A$21:$I$24,MATCH($E387,'2018_commission_structure-Start'!$A$21:$A$24,0), MATCH(Q$1,'2018_commission_structure-Start'!$A$21:$I$21,0)),0)</f>
        <v>31500</v>
      </c>
      <c r="R387" s="2">
        <f>IF($H387&gt;K387,MIN($H387-K387,L387-K387)*INDEX('2018_commission_structure-Start'!$A$21:$I$24,MATCH($E387,'2018_commission_structure-Start'!$A$21:$A$24,0), MATCH(R$1,'2018_commission_structure-Start'!$A$21:$I$21,0)),0)</f>
        <v>1615.9</v>
      </c>
      <c r="S387" s="2">
        <f>IF(H387&gt;L387,(H387-L387)*INDEX('2018_commission_structure-Start'!$A$21:$I$24,MATCH($E387,'2018_commission_structure-Start'!$A$21:$A$24,0),MATCH(S$1,'2018_commission_structure-Start'!$A$21:$I$21,0)),0)</f>
        <v>0</v>
      </c>
      <c r="T387" s="6">
        <f t="shared" ref="T387:T450" si="66">SUM(O387:S387)</f>
        <v>136615.9</v>
      </c>
      <c r="U387" s="6">
        <f t="shared" ref="U387:U450" si="67">T387+F387</f>
        <v>215638.9</v>
      </c>
      <c r="V387" s="6">
        <f>MIN(H387,I387)*INDEX('2018_commission_structure-Start'!$A$15:$J$18,MATCH($E387,'2018_commission_structure-Start'!$A$15:$A$18,0),MATCH(V$1,'2018_commission_structure-Start'!$A$15:$J$15,0))</f>
        <v>90000</v>
      </c>
      <c r="W387" s="2">
        <f>IF($H387&gt;I387,MIN($H387-I387,J387-I387)*INDEX('2018_commission_structure-Start'!$A$15:$J$18,MATCH($E387,'2018_commission_structure-Start'!$A$15:$A$18,0),MATCH(W$1,'2018_commission_structure-Start'!$A$15:$J$15,0)),0)</f>
        <v>27000</v>
      </c>
      <c r="X387" s="2">
        <f>IF($H387&gt;J387,MIN($H387-J387,K387-J387)*INDEX('2018_commission_structure-Start'!$A$15:$J$18,MATCH($E387,'2018_commission_structure-Start'!$A$15:$A$18,0),MATCH(X$1,'2018_commission_structure-Start'!$A$15:$J$15,0)),0)</f>
        <v>37500</v>
      </c>
      <c r="Y387" s="2">
        <f>IF($H387&gt;K387,MIN($H387-K387,L387-K387)*INDEX('2018_commission_structure-Start'!$A$15:$J$18,MATCH($E387,'2018_commission_structure-Start'!$A$15:$A$18,0),MATCH(Y$1,'2018_commission_structure-Start'!$A$15:$J$15,0)),0)</f>
        <v>1864.5</v>
      </c>
      <c r="Z387" s="2">
        <f>IF(H387&gt;L387,(H387-L387)*INDEX('2018_commission_structure-Start'!$A$21:$I$24,MATCH($E387,'2018_commission_structure-Start'!$A$21:$A$24,0),MATCH(Z$1,'2018_commission_structure-Start'!$A$21:$I$21,0)),0)</f>
        <v>0</v>
      </c>
      <c r="AA387" s="6">
        <f t="shared" ref="AA387:AA450" si="68">SUM(V387:Z387)</f>
        <v>156364.5</v>
      </c>
      <c r="AB387" s="6">
        <f t="shared" ref="AB387:AB450" si="69">AA387+F387</f>
        <v>235387.5</v>
      </c>
    </row>
    <row r="388" spans="1:28" x14ac:dyDescent="0.3">
      <c r="A388" t="str">
        <f t="shared" si="60"/>
        <v>Ahmed Roizn</v>
      </c>
      <c r="B388">
        <v>8887868026</v>
      </c>
      <c r="C388" t="s">
        <v>765</v>
      </c>
      <c r="D388" t="s">
        <v>766</v>
      </c>
      <c r="E388" t="s">
        <v>10</v>
      </c>
      <c r="F388">
        <v>92800</v>
      </c>
      <c r="G388">
        <f>COUNTIF(deals_closed!D:D,B388)</f>
        <v>19</v>
      </c>
      <c r="H388" s="2">
        <f>SUMIF(deals_closed!D:D,B388,deals_closed!C:C)</f>
        <v>694951</v>
      </c>
      <c r="I388" s="2">
        <f>VLOOKUP(E388,'2018_commission_structure-Start'!$A$22:$I$24,9,FALSE)</f>
        <v>750000</v>
      </c>
      <c r="J388" s="2">
        <f t="shared" si="61"/>
        <v>937500</v>
      </c>
      <c r="K388" s="2">
        <f t="shared" si="62"/>
        <v>1125000</v>
      </c>
      <c r="L388" s="2">
        <f t="shared" si="63"/>
        <v>1500000</v>
      </c>
      <c r="M388" s="12">
        <f t="shared" si="64"/>
        <v>0.92660133333333339</v>
      </c>
      <c r="N388" t="str">
        <f t="shared" si="65"/>
        <v>0-100%</v>
      </c>
      <c r="O388" s="6">
        <f>MIN(H388,I388)*INDEX('2018_commission_structure-Start'!$A$21:$I$24,MATCH($E388,'2018_commission_structure-Start'!$A$21:$A$24,0),MATCH(O$1,'2018_commission_structure-Start'!$A$21:$I$21,0))</f>
        <v>104242.65</v>
      </c>
      <c r="P388" s="2">
        <f>IF(H388&gt;I388,MIN(H388-I388,J388-I388)*INDEX('2018_commission_structure-Start'!$A$21:$I$24,MATCH($E388,'2018_commission_structure-Start'!$A$21:$A$24,0), MATCH(P$1,'2018_commission_structure-Start'!$A$21:$I$21,0)),0)</f>
        <v>0</v>
      </c>
      <c r="Q388" s="2">
        <f>IF($H388&gt;J388,MIN($H388-J388,K388-J388)*INDEX('2018_commission_structure-Start'!$A$21:$I$24,MATCH($E388,'2018_commission_structure-Start'!$A$21:$A$24,0), MATCH(Q$1,'2018_commission_structure-Start'!$A$21:$I$21,0)),0)</f>
        <v>0</v>
      </c>
      <c r="R388" s="2">
        <f>IF($H388&gt;K388,MIN($H388-K388,L388-K388)*INDEX('2018_commission_structure-Start'!$A$21:$I$24,MATCH($E388,'2018_commission_structure-Start'!$A$21:$A$24,0), MATCH(R$1,'2018_commission_structure-Start'!$A$21:$I$21,0)),0)</f>
        <v>0</v>
      </c>
      <c r="S388" s="2">
        <f>IF(H388&gt;L388,(H388-L388)*INDEX('2018_commission_structure-Start'!$A$21:$I$24,MATCH($E388,'2018_commission_structure-Start'!$A$21:$A$24,0),MATCH(S$1,'2018_commission_structure-Start'!$A$21:$I$21,0)),0)</f>
        <v>0</v>
      </c>
      <c r="T388" s="6">
        <f t="shared" si="66"/>
        <v>104242.65</v>
      </c>
      <c r="U388" s="6">
        <f t="shared" si="67"/>
        <v>197042.65</v>
      </c>
      <c r="V388" s="6">
        <f>MIN(H388,I388)*INDEX('2018_commission_structure-Start'!$A$15:$J$18,MATCH($E388,'2018_commission_structure-Start'!$A$15:$A$18,0),MATCH(V$1,'2018_commission_structure-Start'!$A$15:$J$15,0))</f>
        <v>104242.65</v>
      </c>
      <c r="W388" s="2">
        <f>IF($H388&gt;I388,MIN($H388-I388,J388-I388)*INDEX('2018_commission_structure-Start'!$A$15:$J$18,MATCH($E388,'2018_commission_structure-Start'!$A$15:$A$18,0),MATCH(W$1,'2018_commission_structure-Start'!$A$15:$J$15,0)),0)</f>
        <v>0</v>
      </c>
      <c r="X388" s="2">
        <f>IF($H388&gt;J388,MIN($H388-J388,K388-J388)*INDEX('2018_commission_structure-Start'!$A$15:$J$18,MATCH($E388,'2018_commission_structure-Start'!$A$15:$A$18,0),MATCH(X$1,'2018_commission_structure-Start'!$A$15:$J$15,0)),0)</f>
        <v>0</v>
      </c>
      <c r="Y388" s="2">
        <f>IF($H388&gt;K388,MIN($H388-K388,L388-K388)*INDEX('2018_commission_structure-Start'!$A$15:$J$18,MATCH($E388,'2018_commission_structure-Start'!$A$15:$A$18,0),MATCH(Y$1,'2018_commission_structure-Start'!$A$15:$J$15,0)),0)</f>
        <v>0</v>
      </c>
      <c r="Z388" s="2">
        <f>IF(H388&gt;L388,(H388-L388)*INDEX('2018_commission_structure-Start'!$A$21:$I$24,MATCH($E388,'2018_commission_structure-Start'!$A$21:$A$24,0),MATCH(Z$1,'2018_commission_structure-Start'!$A$21:$I$21,0)),0)</f>
        <v>0</v>
      </c>
      <c r="AA388" s="6">
        <f t="shared" si="68"/>
        <v>104242.65</v>
      </c>
      <c r="AB388" s="6">
        <f t="shared" si="69"/>
        <v>197042.65</v>
      </c>
    </row>
    <row r="389" spans="1:28" x14ac:dyDescent="0.3">
      <c r="A389" t="str">
        <f t="shared" si="60"/>
        <v>Willem Juschke</v>
      </c>
      <c r="B389">
        <v>2177097355</v>
      </c>
      <c r="C389" t="s">
        <v>767</v>
      </c>
      <c r="D389" t="s">
        <v>768</v>
      </c>
      <c r="E389" t="s">
        <v>10</v>
      </c>
      <c r="F389">
        <v>86438</v>
      </c>
      <c r="G389">
        <f>COUNTIF(deals_closed!D:D,B389)</f>
        <v>20</v>
      </c>
      <c r="H389" s="2">
        <f>SUMIF(deals_closed!D:D,B389,deals_closed!C:C)</f>
        <v>630239</v>
      </c>
      <c r="I389" s="2">
        <f>VLOOKUP(E389,'2018_commission_structure-Start'!$A$22:$I$24,9,FALSE)</f>
        <v>750000</v>
      </c>
      <c r="J389" s="2">
        <f t="shared" si="61"/>
        <v>937500</v>
      </c>
      <c r="K389" s="2">
        <f t="shared" si="62"/>
        <v>1125000</v>
      </c>
      <c r="L389" s="2">
        <f t="shared" si="63"/>
        <v>1500000</v>
      </c>
      <c r="M389" s="12">
        <f t="shared" si="64"/>
        <v>0.84031866666666666</v>
      </c>
      <c r="N389" t="str">
        <f t="shared" si="65"/>
        <v>0-100%</v>
      </c>
      <c r="O389" s="6">
        <f>MIN(H389,I389)*INDEX('2018_commission_structure-Start'!$A$21:$I$24,MATCH($E389,'2018_commission_structure-Start'!$A$21:$A$24,0),MATCH(O$1,'2018_commission_structure-Start'!$A$21:$I$21,0))</f>
        <v>94535.849999999991</v>
      </c>
      <c r="P389" s="2">
        <f>IF(H389&gt;I389,MIN(H389-I389,J389-I389)*INDEX('2018_commission_structure-Start'!$A$21:$I$24,MATCH($E389,'2018_commission_structure-Start'!$A$21:$A$24,0), MATCH(P$1,'2018_commission_structure-Start'!$A$21:$I$21,0)),0)</f>
        <v>0</v>
      </c>
      <c r="Q389" s="2">
        <f>IF($H389&gt;J389,MIN($H389-J389,K389-J389)*INDEX('2018_commission_structure-Start'!$A$21:$I$24,MATCH($E389,'2018_commission_structure-Start'!$A$21:$A$24,0), MATCH(Q$1,'2018_commission_structure-Start'!$A$21:$I$21,0)),0)</f>
        <v>0</v>
      </c>
      <c r="R389" s="2">
        <f>IF($H389&gt;K389,MIN($H389-K389,L389-K389)*INDEX('2018_commission_structure-Start'!$A$21:$I$24,MATCH($E389,'2018_commission_structure-Start'!$A$21:$A$24,0), MATCH(R$1,'2018_commission_structure-Start'!$A$21:$I$21,0)),0)</f>
        <v>0</v>
      </c>
      <c r="S389" s="2">
        <f>IF(H389&gt;L389,(H389-L389)*INDEX('2018_commission_structure-Start'!$A$21:$I$24,MATCH($E389,'2018_commission_structure-Start'!$A$21:$A$24,0),MATCH(S$1,'2018_commission_structure-Start'!$A$21:$I$21,0)),0)</f>
        <v>0</v>
      </c>
      <c r="T389" s="6">
        <f t="shared" si="66"/>
        <v>94535.849999999991</v>
      </c>
      <c r="U389" s="6">
        <f t="shared" si="67"/>
        <v>180973.84999999998</v>
      </c>
      <c r="V389" s="6">
        <f>MIN(H389,I389)*INDEX('2018_commission_structure-Start'!$A$15:$J$18,MATCH($E389,'2018_commission_structure-Start'!$A$15:$A$18,0),MATCH(V$1,'2018_commission_structure-Start'!$A$15:$J$15,0))</f>
        <v>94535.849999999991</v>
      </c>
      <c r="W389" s="2">
        <f>IF($H389&gt;I389,MIN($H389-I389,J389-I389)*INDEX('2018_commission_structure-Start'!$A$15:$J$18,MATCH($E389,'2018_commission_structure-Start'!$A$15:$A$18,0),MATCH(W$1,'2018_commission_structure-Start'!$A$15:$J$15,0)),0)</f>
        <v>0</v>
      </c>
      <c r="X389" s="2">
        <f>IF($H389&gt;J389,MIN($H389-J389,K389-J389)*INDEX('2018_commission_structure-Start'!$A$15:$J$18,MATCH($E389,'2018_commission_structure-Start'!$A$15:$A$18,0),MATCH(X$1,'2018_commission_structure-Start'!$A$15:$J$15,0)),0)</f>
        <v>0</v>
      </c>
      <c r="Y389" s="2">
        <f>IF($H389&gt;K389,MIN($H389-K389,L389-K389)*INDEX('2018_commission_structure-Start'!$A$15:$J$18,MATCH($E389,'2018_commission_structure-Start'!$A$15:$A$18,0),MATCH(Y$1,'2018_commission_structure-Start'!$A$15:$J$15,0)),0)</f>
        <v>0</v>
      </c>
      <c r="Z389" s="2">
        <f>IF(H389&gt;L389,(H389-L389)*INDEX('2018_commission_structure-Start'!$A$21:$I$24,MATCH($E389,'2018_commission_structure-Start'!$A$21:$A$24,0),MATCH(Z$1,'2018_commission_structure-Start'!$A$21:$I$21,0)),0)</f>
        <v>0</v>
      </c>
      <c r="AA389" s="6">
        <f t="shared" si="68"/>
        <v>94535.849999999991</v>
      </c>
      <c r="AB389" s="6">
        <f t="shared" si="69"/>
        <v>180973.84999999998</v>
      </c>
    </row>
    <row r="390" spans="1:28" x14ac:dyDescent="0.3">
      <c r="A390" t="str">
        <f t="shared" si="60"/>
        <v>Bobbi Denis</v>
      </c>
      <c r="B390">
        <v>2924550912</v>
      </c>
      <c r="C390" t="s">
        <v>769</v>
      </c>
      <c r="D390" t="s">
        <v>770</v>
      </c>
      <c r="E390" t="s">
        <v>29</v>
      </c>
      <c r="F390">
        <v>77174</v>
      </c>
      <c r="G390">
        <f>COUNTIF(deals_closed!D:D,B390)</f>
        <v>17</v>
      </c>
      <c r="H390" s="2">
        <f>SUMIF(deals_closed!D:D,B390,deals_closed!C:C)</f>
        <v>593443</v>
      </c>
      <c r="I390" s="2">
        <f>VLOOKUP(E390,'2018_commission_structure-Start'!$A$22:$I$24,9,FALSE)</f>
        <v>600000</v>
      </c>
      <c r="J390" s="2">
        <f t="shared" si="61"/>
        <v>750000</v>
      </c>
      <c r="K390" s="2">
        <f t="shared" si="62"/>
        <v>900000</v>
      </c>
      <c r="L390" s="2">
        <f t="shared" si="63"/>
        <v>1200000</v>
      </c>
      <c r="M390" s="12">
        <f t="shared" si="64"/>
        <v>0.98907166666666668</v>
      </c>
      <c r="N390" t="str">
        <f t="shared" si="65"/>
        <v>0-100%</v>
      </c>
      <c r="O390" s="6">
        <f>MIN(H390,I390)*INDEX('2018_commission_structure-Start'!$A$21:$I$24,MATCH($E390,'2018_commission_structure-Start'!$A$21:$A$24,0),MATCH(O$1,'2018_commission_structure-Start'!$A$21:$I$21,0))</f>
        <v>77147.59</v>
      </c>
      <c r="P390" s="2">
        <f>IF(H390&gt;I390,MIN(H390-I390,J390-I390)*INDEX('2018_commission_structure-Start'!$A$21:$I$24,MATCH($E390,'2018_commission_structure-Start'!$A$21:$A$24,0), MATCH(P$1,'2018_commission_structure-Start'!$A$21:$I$21,0)),0)</f>
        <v>0</v>
      </c>
      <c r="Q390" s="2">
        <f>IF($H390&gt;J390,MIN($H390-J390,K390-J390)*INDEX('2018_commission_structure-Start'!$A$21:$I$24,MATCH($E390,'2018_commission_structure-Start'!$A$21:$A$24,0), MATCH(Q$1,'2018_commission_structure-Start'!$A$21:$I$21,0)),0)</f>
        <v>0</v>
      </c>
      <c r="R390" s="2">
        <f>IF($H390&gt;K390,MIN($H390-K390,L390-K390)*INDEX('2018_commission_structure-Start'!$A$21:$I$24,MATCH($E390,'2018_commission_structure-Start'!$A$21:$A$24,0), MATCH(R$1,'2018_commission_structure-Start'!$A$21:$I$21,0)),0)</f>
        <v>0</v>
      </c>
      <c r="S390" s="2">
        <f>IF(H390&gt;L390,(H390-L390)*INDEX('2018_commission_structure-Start'!$A$21:$I$24,MATCH($E390,'2018_commission_structure-Start'!$A$21:$A$24,0),MATCH(S$1,'2018_commission_structure-Start'!$A$21:$I$21,0)),0)</f>
        <v>0</v>
      </c>
      <c r="T390" s="6">
        <f t="shared" si="66"/>
        <v>77147.59</v>
      </c>
      <c r="U390" s="6">
        <f t="shared" si="67"/>
        <v>154321.59</v>
      </c>
      <c r="V390" s="6">
        <f>MIN(H390,I390)*INDEX('2018_commission_structure-Start'!$A$15:$J$18,MATCH($E390,'2018_commission_structure-Start'!$A$15:$A$18,0),MATCH(V$1,'2018_commission_structure-Start'!$A$15:$J$15,0))</f>
        <v>89016.45</v>
      </c>
      <c r="W390" s="2">
        <f>IF($H390&gt;I390,MIN($H390-I390,J390-I390)*INDEX('2018_commission_structure-Start'!$A$15:$J$18,MATCH($E390,'2018_commission_structure-Start'!$A$15:$A$18,0),MATCH(W$1,'2018_commission_structure-Start'!$A$15:$J$15,0)),0)</f>
        <v>0</v>
      </c>
      <c r="X390" s="2">
        <f>IF($H390&gt;J390,MIN($H390-J390,K390-J390)*INDEX('2018_commission_structure-Start'!$A$15:$J$18,MATCH($E390,'2018_commission_structure-Start'!$A$15:$A$18,0),MATCH(X$1,'2018_commission_structure-Start'!$A$15:$J$15,0)),0)</f>
        <v>0</v>
      </c>
      <c r="Y390" s="2">
        <f>IF($H390&gt;K390,MIN($H390-K390,L390-K390)*INDEX('2018_commission_structure-Start'!$A$15:$J$18,MATCH($E390,'2018_commission_structure-Start'!$A$15:$A$18,0),MATCH(Y$1,'2018_commission_structure-Start'!$A$15:$J$15,0)),0)</f>
        <v>0</v>
      </c>
      <c r="Z390" s="2">
        <f>IF(H390&gt;L390,(H390-L390)*INDEX('2018_commission_structure-Start'!$A$21:$I$24,MATCH($E390,'2018_commission_structure-Start'!$A$21:$A$24,0),MATCH(Z$1,'2018_commission_structure-Start'!$A$21:$I$21,0)),0)</f>
        <v>0</v>
      </c>
      <c r="AA390" s="6">
        <f t="shared" si="68"/>
        <v>89016.45</v>
      </c>
      <c r="AB390" s="6">
        <f t="shared" si="69"/>
        <v>166190.45000000001</v>
      </c>
    </row>
    <row r="391" spans="1:28" x14ac:dyDescent="0.3">
      <c r="A391" t="str">
        <f t="shared" si="60"/>
        <v>Ferdinand Filippucci</v>
      </c>
      <c r="B391">
        <v>4967603564</v>
      </c>
      <c r="C391" t="s">
        <v>771</v>
      </c>
      <c r="D391" t="s">
        <v>772</v>
      </c>
      <c r="E391" t="s">
        <v>10</v>
      </c>
      <c r="F391">
        <v>78019</v>
      </c>
      <c r="G391">
        <f>COUNTIF(deals_closed!D:D,B391)</f>
        <v>20</v>
      </c>
      <c r="H391" s="2">
        <f>SUMIF(deals_closed!D:D,B391,deals_closed!C:C)</f>
        <v>785519</v>
      </c>
      <c r="I391" s="2">
        <f>VLOOKUP(E391,'2018_commission_structure-Start'!$A$22:$I$24,9,FALSE)</f>
        <v>750000</v>
      </c>
      <c r="J391" s="2">
        <f t="shared" si="61"/>
        <v>937500</v>
      </c>
      <c r="K391" s="2">
        <f t="shared" si="62"/>
        <v>1125000</v>
      </c>
      <c r="L391" s="2">
        <f t="shared" si="63"/>
        <v>1500000</v>
      </c>
      <c r="M391" s="12">
        <f t="shared" si="64"/>
        <v>1.0473586666666668</v>
      </c>
      <c r="N391" t="str">
        <f t="shared" si="65"/>
        <v>100-125%</v>
      </c>
      <c r="O391" s="6">
        <f>MIN(H391,I391)*INDEX('2018_commission_structure-Start'!$A$21:$I$24,MATCH($E391,'2018_commission_structure-Start'!$A$21:$A$24,0),MATCH(O$1,'2018_commission_structure-Start'!$A$21:$I$21,0))</f>
        <v>112500</v>
      </c>
      <c r="P391" s="2">
        <f>IF(H391&gt;I391,MIN(H391-I391,J391-I391)*INDEX('2018_commission_structure-Start'!$A$21:$I$24,MATCH($E391,'2018_commission_structure-Start'!$A$21:$A$24,0), MATCH(P$1,'2018_commission_structure-Start'!$A$21:$I$21,0)),0)</f>
        <v>6748.61</v>
      </c>
      <c r="Q391" s="2">
        <f>IF($H391&gt;J391,MIN($H391-J391,K391-J391)*INDEX('2018_commission_structure-Start'!$A$21:$I$24,MATCH($E391,'2018_commission_structure-Start'!$A$21:$A$24,0), MATCH(Q$1,'2018_commission_structure-Start'!$A$21:$I$21,0)),0)</f>
        <v>0</v>
      </c>
      <c r="R391" s="2">
        <f>IF($H391&gt;K391,MIN($H391-K391,L391-K391)*INDEX('2018_commission_structure-Start'!$A$21:$I$24,MATCH($E391,'2018_commission_structure-Start'!$A$21:$A$24,0), MATCH(R$1,'2018_commission_structure-Start'!$A$21:$I$21,0)),0)</f>
        <v>0</v>
      </c>
      <c r="S391" s="2">
        <f>IF(H391&gt;L391,(H391-L391)*INDEX('2018_commission_structure-Start'!$A$21:$I$24,MATCH($E391,'2018_commission_structure-Start'!$A$21:$A$24,0),MATCH(S$1,'2018_commission_structure-Start'!$A$21:$I$21,0)),0)</f>
        <v>0</v>
      </c>
      <c r="T391" s="6">
        <f t="shared" si="66"/>
        <v>119248.61</v>
      </c>
      <c r="U391" s="6">
        <f t="shared" si="67"/>
        <v>197267.61</v>
      </c>
      <c r="V391" s="6">
        <f>MIN(H391,I391)*INDEX('2018_commission_structure-Start'!$A$15:$J$18,MATCH($E391,'2018_commission_structure-Start'!$A$15:$A$18,0),MATCH(V$1,'2018_commission_structure-Start'!$A$15:$J$15,0))</f>
        <v>112500</v>
      </c>
      <c r="W391" s="2">
        <f>IF($H391&gt;I391,MIN($H391-I391,J391-I391)*INDEX('2018_commission_structure-Start'!$A$15:$J$18,MATCH($E391,'2018_commission_structure-Start'!$A$15:$A$18,0),MATCH(W$1,'2018_commission_structure-Start'!$A$15:$J$15,0)),0)</f>
        <v>7814.18</v>
      </c>
      <c r="X391" s="2">
        <f>IF($H391&gt;J391,MIN($H391-J391,K391-J391)*INDEX('2018_commission_structure-Start'!$A$15:$J$18,MATCH($E391,'2018_commission_structure-Start'!$A$15:$A$18,0),MATCH(X$1,'2018_commission_structure-Start'!$A$15:$J$15,0)),0)</f>
        <v>0</v>
      </c>
      <c r="Y391" s="2">
        <f>IF($H391&gt;K391,MIN($H391-K391,L391-K391)*INDEX('2018_commission_structure-Start'!$A$15:$J$18,MATCH($E391,'2018_commission_structure-Start'!$A$15:$A$18,0),MATCH(Y$1,'2018_commission_structure-Start'!$A$15:$J$15,0)),0)</f>
        <v>0</v>
      </c>
      <c r="Z391" s="2">
        <f>IF(H391&gt;L391,(H391-L391)*INDEX('2018_commission_structure-Start'!$A$21:$I$24,MATCH($E391,'2018_commission_structure-Start'!$A$21:$A$24,0),MATCH(Z$1,'2018_commission_structure-Start'!$A$21:$I$21,0)),0)</f>
        <v>0</v>
      </c>
      <c r="AA391" s="6">
        <f t="shared" si="68"/>
        <v>120314.18</v>
      </c>
      <c r="AB391" s="6">
        <f t="shared" si="69"/>
        <v>198333.18</v>
      </c>
    </row>
    <row r="392" spans="1:28" x14ac:dyDescent="0.3">
      <c r="A392" t="str">
        <f t="shared" si="60"/>
        <v>Wait Rosenbaum</v>
      </c>
      <c r="B392">
        <v>7007279686</v>
      </c>
      <c r="C392" t="s">
        <v>773</v>
      </c>
      <c r="D392" t="s">
        <v>774</v>
      </c>
      <c r="E392" t="s">
        <v>7</v>
      </c>
      <c r="F392">
        <v>48212</v>
      </c>
      <c r="G392">
        <f>COUNTIF(deals_closed!D:D,B392)</f>
        <v>19</v>
      </c>
      <c r="H392" s="2">
        <f>SUMIF(deals_closed!D:D,B392,deals_closed!C:C)</f>
        <v>696630</v>
      </c>
      <c r="I392" s="2">
        <f>VLOOKUP(E392,'2018_commission_structure-Start'!$A$22:$I$24,9,FALSE)</f>
        <v>500000</v>
      </c>
      <c r="J392" s="2">
        <f t="shared" si="61"/>
        <v>625000</v>
      </c>
      <c r="K392" s="2">
        <f t="shared" si="62"/>
        <v>750000</v>
      </c>
      <c r="L392" s="2">
        <f t="shared" si="63"/>
        <v>1000000</v>
      </c>
      <c r="M392" s="12">
        <f t="shared" si="64"/>
        <v>1.3932599999999999</v>
      </c>
      <c r="N392" t="str">
        <f t="shared" si="65"/>
        <v>125-150%</v>
      </c>
      <c r="O392" s="6">
        <f>MIN(H392,I392)*INDEX('2018_commission_structure-Start'!$A$21:$I$24,MATCH($E392,'2018_commission_structure-Start'!$A$21:$A$24,0),MATCH(O$1,'2018_commission_structure-Start'!$A$21:$I$21,0))</f>
        <v>50000</v>
      </c>
      <c r="P392" s="2">
        <f>IF(H392&gt;I392,MIN(H392-I392,J392-I392)*INDEX('2018_commission_structure-Start'!$A$21:$I$24,MATCH($E392,'2018_commission_structure-Start'!$A$21:$A$24,0), MATCH(P$1,'2018_commission_structure-Start'!$A$21:$I$21,0)),0)</f>
        <v>18750</v>
      </c>
      <c r="Q392" s="2">
        <f>IF($H392&gt;J392,MIN($H392-J392,K392-J392)*INDEX('2018_commission_structure-Start'!$A$21:$I$24,MATCH($E392,'2018_commission_structure-Start'!$A$21:$A$24,0), MATCH(Q$1,'2018_commission_structure-Start'!$A$21:$I$21,0)),0)</f>
        <v>12893.4</v>
      </c>
      <c r="R392" s="2">
        <f>IF($H392&gt;K392,MIN($H392-K392,L392-K392)*INDEX('2018_commission_structure-Start'!$A$21:$I$24,MATCH($E392,'2018_commission_structure-Start'!$A$21:$A$24,0), MATCH(R$1,'2018_commission_structure-Start'!$A$21:$I$21,0)),0)</f>
        <v>0</v>
      </c>
      <c r="S392" s="2">
        <f>IF(H392&gt;L392,(H392-L392)*INDEX('2018_commission_structure-Start'!$A$21:$I$24,MATCH($E392,'2018_commission_structure-Start'!$A$21:$A$24,0),MATCH(S$1,'2018_commission_structure-Start'!$A$21:$I$21,0)),0)</f>
        <v>0</v>
      </c>
      <c r="T392" s="6">
        <f t="shared" si="66"/>
        <v>81643.399999999994</v>
      </c>
      <c r="U392" s="6">
        <f t="shared" si="67"/>
        <v>129855.4</v>
      </c>
      <c r="V392" s="6">
        <f>MIN(H392,I392)*INDEX('2018_commission_structure-Start'!$A$15:$J$18,MATCH($E392,'2018_commission_structure-Start'!$A$15:$A$18,0),MATCH(V$1,'2018_commission_structure-Start'!$A$15:$J$15,0))</f>
        <v>60000</v>
      </c>
      <c r="W392" s="2">
        <f>IF($H392&gt;I392,MIN($H392-I392,J392-I392)*INDEX('2018_commission_structure-Start'!$A$15:$J$18,MATCH($E392,'2018_commission_structure-Start'!$A$15:$A$18,0),MATCH(W$1,'2018_commission_structure-Start'!$A$15:$J$15,0)),0)</f>
        <v>21250</v>
      </c>
      <c r="X392" s="2">
        <f>IF($H392&gt;J392,MIN($H392-J392,K392-J392)*INDEX('2018_commission_structure-Start'!$A$15:$J$18,MATCH($E392,'2018_commission_structure-Start'!$A$15:$A$18,0),MATCH(X$1,'2018_commission_structure-Start'!$A$15:$J$15,0)),0)</f>
        <v>14326</v>
      </c>
      <c r="Y392" s="2">
        <f>IF($H392&gt;K392,MIN($H392-K392,L392-K392)*INDEX('2018_commission_structure-Start'!$A$15:$J$18,MATCH($E392,'2018_commission_structure-Start'!$A$15:$A$18,0),MATCH(Y$1,'2018_commission_structure-Start'!$A$15:$J$15,0)),0)</f>
        <v>0</v>
      </c>
      <c r="Z392" s="2">
        <f>IF(H392&gt;L392,(H392-L392)*INDEX('2018_commission_structure-Start'!$A$21:$I$24,MATCH($E392,'2018_commission_structure-Start'!$A$21:$A$24,0),MATCH(Z$1,'2018_commission_structure-Start'!$A$21:$I$21,0)),0)</f>
        <v>0</v>
      </c>
      <c r="AA392" s="6">
        <f t="shared" si="68"/>
        <v>95576</v>
      </c>
      <c r="AB392" s="6">
        <f t="shared" si="69"/>
        <v>143788</v>
      </c>
    </row>
    <row r="393" spans="1:28" x14ac:dyDescent="0.3">
      <c r="A393" t="str">
        <f t="shared" si="60"/>
        <v>Bernard Lefeuvre</v>
      </c>
      <c r="B393">
        <v>5407735911</v>
      </c>
      <c r="C393" t="s">
        <v>775</v>
      </c>
      <c r="D393" t="s">
        <v>776</v>
      </c>
      <c r="E393" t="s">
        <v>7</v>
      </c>
      <c r="F393">
        <v>38807</v>
      </c>
      <c r="G393">
        <f>COUNTIF(deals_closed!D:D,B393)</f>
        <v>24</v>
      </c>
      <c r="H393" s="2">
        <f>SUMIF(deals_closed!D:D,B393,deals_closed!C:C)</f>
        <v>739737</v>
      </c>
      <c r="I393" s="2">
        <f>VLOOKUP(E393,'2018_commission_structure-Start'!$A$22:$I$24,9,FALSE)</f>
        <v>500000</v>
      </c>
      <c r="J393" s="2">
        <f t="shared" si="61"/>
        <v>625000</v>
      </c>
      <c r="K393" s="2">
        <f t="shared" si="62"/>
        <v>750000</v>
      </c>
      <c r="L393" s="2">
        <f t="shared" si="63"/>
        <v>1000000</v>
      </c>
      <c r="M393" s="12">
        <f t="shared" si="64"/>
        <v>1.479474</v>
      </c>
      <c r="N393" t="str">
        <f t="shared" si="65"/>
        <v>125-150%</v>
      </c>
      <c r="O393" s="6">
        <f>MIN(H393,I393)*INDEX('2018_commission_structure-Start'!$A$21:$I$24,MATCH($E393,'2018_commission_structure-Start'!$A$21:$A$24,0),MATCH(O$1,'2018_commission_structure-Start'!$A$21:$I$21,0))</f>
        <v>50000</v>
      </c>
      <c r="P393" s="2">
        <f>IF(H393&gt;I393,MIN(H393-I393,J393-I393)*INDEX('2018_commission_structure-Start'!$A$21:$I$24,MATCH($E393,'2018_commission_structure-Start'!$A$21:$A$24,0), MATCH(P$1,'2018_commission_structure-Start'!$A$21:$I$21,0)),0)</f>
        <v>18750</v>
      </c>
      <c r="Q393" s="2">
        <f>IF($H393&gt;J393,MIN($H393-J393,K393-J393)*INDEX('2018_commission_structure-Start'!$A$21:$I$24,MATCH($E393,'2018_commission_structure-Start'!$A$21:$A$24,0), MATCH(Q$1,'2018_commission_structure-Start'!$A$21:$I$21,0)),0)</f>
        <v>20652.66</v>
      </c>
      <c r="R393" s="2">
        <f>IF($H393&gt;K393,MIN($H393-K393,L393-K393)*INDEX('2018_commission_structure-Start'!$A$21:$I$24,MATCH($E393,'2018_commission_structure-Start'!$A$21:$A$24,0), MATCH(R$1,'2018_commission_structure-Start'!$A$21:$I$21,0)),0)</f>
        <v>0</v>
      </c>
      <c r="S393" s="2">
        <f>IF(H393&gt;L393,(H393-L393)*INDEX('2018_commission_structure-Start'!$A$21:$I$24,MATCH($E393,'2018_commission_structure-Start'!$A$21:$A$24,0),MATCH(S$1,'2018_commission_structure-Start'!$A$21:$I$21,0)),0)</f>
        <v>0</v>
      </c>
      <c r="T393" s="6">
        <f t="shared" si="66"/>
        <v>89402.66</v>
      </c>
      <c r="U393" s="6">
        <f t="shared" si="67"/>
        <v>128209.66</v>
      </c>
      <c r="V393" s="6">
        <f>MIN(H393,I393)*INDEX('2018_commission_structure-Start'!$A$15:$J$18,MATCH($E393,'2018_commission_structure-Start'!$A$15:$A$18,0),MATCH(V$1,'2018_commission_structure-Start'!$A$15:$J$15,0))</f>
        <v>60000</v>
      </c>
      <c r="W393" s="2">
        <f>IF($H393&gt;I393,MIN($H393-I393,J393-I393)*INDEX('2018_commission_structure-Start'!$A$15:$J$18,MATCH($E393,'2018_commission_structure-Start'!$A$15:$A$18,0),MATCH(W$1,'2018_commission_structure-Start'!$A$15:$J$15,0)),0)</f>
        <v>21250</v>
      </c>
      <c r="X393" s="2">
        <f>IF($H393&gt;J393,MIN($H393-J393,K393-J393)*INDEX('2018_commission_structure-Start'!$A$15:$J$18,MATCH($E393,'2018_commission_structure-Start'!$A$15:$A$18,0),MATCH(X$1,'2018_commission_structure-Start'!$A$15:$J$15,0)),0)</f>
        <v>22947.4</v>
      </c>
      <c r="Y393" s="2">
        <f>IF($H393&gt;K393,MIN($H393-K393,L393-K393)*INDEX('2018_commission_structure-Start'!$A$15:$J$18,MATCH($E393,'2018_commission_structure-Start'!$A$15:$A$18,0),MATCH(Y$1,'2018_commission_structure-Start'!$A$15:$J$15,0)),0)</f>
        <v>0</v>
      </c>
      <c r="Z393" s="2">
        <f>IF(H393&gt;L393,(H393-L393)*INDEX('2018_commission_structure-Start'!$A$21:$I$24,MATCH($E393,'2018_commission_structure-Start'!$A$21:$A$24,0),MATCH(Z$1,'2018_commission_structure-Start'!$A$21:$I$21,0)),0)</f>
        <v>0</v>
      </c>
      <c r="AA393" s="6">
        <f t="shared" si="68"/>
        <v>104197.4</v>
      </c>
      <c r="AB393" s="6">
        <f t="shared" si="69"/>
        <v>143004.4</v>
      </c>
    </row>
    <row r="394" spans="1:28" x14ac:dyDescent="0.3">
      <c r="A394" t="str">
        <f t="shared" si="60"/>
        <v>Jessa Wasbrough</v>
      </c>
      <c r="B394">
        <v>4984363320</v>
      </c>
      <c r="C394" t="s">
        <v>777</v>
      </c>
      <c r="D394" t="s">
        <v>778</v>
      </c>
      <c r="E394" t="s">
        <v>7</v>
      </c>
      <c r="F394">
        <v>52312</v>
      </c>
      <c r="G394">
        <f>COUNTIF(deals_closed!D:D,B394)</f>
        <v>18</v>
      </c>
      <c r="H394" s="2">
        <f>SUMIF(deals_closed!D:D,B394,deals_closed!C:C)</f>
        <v>631490</v>
      </c>
      <c r="I394" s="2">
        <f>VLOOKUP(E394,'2018_commission_structure-Start'!$A$22:$I$24,9,FALSE)</f>
        <v>500000</v>
      </c>
      <c r="J394" s="2">
        <f t="shared" si="61"/>
        <v>625000</v>
      </c>
      <c r="K394" s="2">
        <f t="shared" si="62"/>
        <v>750000</v>
      </c>
      <c r="L394" s="2">
        <f t="shared" si="63"/>
        <v>1000000</v>
      </c>
      <c r="M394" s="12">
        <f t="shared" si="64"/>
        <v>1.26298</v>
      </c>
      <c r="N394" t="str">
        <f t="shared" si="65"/>
        <v>125-150%</v>
      </c>
      <c r="O394" s="6">
        <f>MIN(H394,I394)*INDEX('2018_commission_structure-Start'!$A$21:$I$24,MATCH($E394,'2018_commission_structure-Start'!$A$21:$A$24,0),MATCH(O$1,'2018_commission_structure-Start'!$A$21:$I$21,0))</f>
        <v>50000</v>
      </c>
      <c r="P394" s="2">
        <f>IF(H394&gt;I394,MIN(H394-I394,J394-I394)*INDEX('2018_commission_structure-Start'!$A$21:$I$24,MATCH($E394,'2018_commission_structure-Start'!$A$21:$A$24,0), MATCH(P$1,'2018_commission_structure-Start'!$A$21:$I$21,0)),0)</f>
        <v>18750</v>
      </c>
      <c r="Q394" s="2">
        <f>IF($H394&gt;J394,MIN($H394-J394,K394-J394)*INDEX('2018_commission_structure-Start'!$A$21:$I$24,MATCH($E394,'2018_commission_structure-Start'!$A$21:$A$24,0), MATCH(Q$1,'2018_commission_structure-Start'!$A$21:$I$21,0)),0)</f>
        <v>1168.2</v>
      </c>
      <c r="R394" s="2">
        <f>IF($H394&gt;K394,MIN($H394-K394,L394-K394)*INDEX('2018_commission_structure-Start'!$A$21:$I$24,MATCH($E394,'2018_commission_structure-Start'!$A$21:$A$24,0), MATCH(R$1,'2018_commission_structure-Start'!$A$21:$I$21,0)),0)</f>
        <v>0</v>
      </c>
      <c r="S394" s="2">
        <f>IF(H394&gt;L394,(H394-L394)*INDEX('2018_commission_structure-Start'!$A$21:$I$24,MATCH($E394,'2018_commission_structure-Start'!$A$21:$A$24,0),MATCH(S$1,'2018_commission_structure-Start'!$A$21:$I$21,0)),0)</f>
        <v>0</v>
      </c>
      <c r="T394" s="6">
        <f t="shared" si="66"/>
        <v>69918.2</v>
      </c>
      <c r="U394" s="6">
        <f t="shared" si="67"/>
        <v>122230.2</v>
      </c>
      <c r="V394" s="6">
        <f>MIN(H394,I394)*INDEX('2018_commission_structure-Start'!$A$15:$J$18,MATCH($E394,'2018_commission_structure-Start'!$A$15:$A$18,0),MATCH(V$1,'2018_commission_structure-Start'!$A$15:$J$15,0))</f>
        <v>60000</v>
      </c>
      <c r="W394" s="2">
        <f>IF($H394&gt;I394,MIN($H394-I394,J394-I394)*INDEX('2018_commission_structure-Start'!$A$15:$J$18,MATCH($E394,'2018_commission_structure-Start'!$A$15:$A$18,0),MATCH(W$1,'2018_commission_structure-Start'!$A$15:$J$15,0)),0)</f>
        <v>21250</v>
      </c>
      <c r="X394" s="2">
        <f>IF($H394&gt;J394,MIN($H394-J394,K394-J394)*INDEX('2018_commission_structure-Start'!$A$15:$J$18,MATCH($E394,'2018_commission_structure-Start'!$A$15:$A$18,0),MATCH(X$1,'2018_commission_structure-Start'!$A$15:$J$15,0)),0)</f>
        <v>1298</v>
      </c>
      <c r="Y394" s="2">
        <f>IF($H394&gt;K394,MIN($H394-K394,L394-K394)*INDEX('2018_commission_structure-Start'!$A$15:$J$18,MATCH($E394,'2018_commission_structure-Start'!$A$15:$A$18,0),MATCH(Y$1,'2018_commission_structure-Start'!$A$15:$J$15,0)),0)</f>
        <v>0</v>
      </c>
      <c r="Z394" s="2">
        <f>IF(H394&gt;L394,(H394-L394)*INDEX('2018_commission_structure-Start'!$A$21:$I$24,MATCH($E394,'2018_commission_structure-Start'!$A$21:$A$24,0),MATCH(Z$1,'2018_commission_structure-Start'!$A$21:$I$21,0)),0)</f>
        <v>0</v>
      </c>
      <c r="AA394" s="6">
        <f t="shared" si="68"/>
        <v>82548</v>
      </c>
      <c r="AB394" s="6">
        <f t="shared" si="69"/>
        <v>134860</v>
      </c>
    </row>
    <row r="395" spans="1:28" x14ac:dyDescent="0.3">
      <c r="A395" t="str">
        <f t="shared" si="60"/>
        <v>Merilee Leverich</v>
      </c>
      <c r="B395">
        <v>1279282711</v>
      </c>
      <c r="C395" t="s">
        <v>779</v>
      </c>
      <c r="D395" t="s">
        <v>780</v>
      </c>
      <c r="E395" t="s">
        <v>29</v>
      </c>
      <c r="F395">
        <v>64256</v>
      </c>
      <c r="G395">
        <f>COUNTIF(deals_closed!D:D,B395)</f>
        <v>9</v>
      </c>
      <c r="H395" s="2">
        <f>SUMIF(deals_closed!D:D,B395,deals_closed!C:C)</f>
        <v>347519</v>
      </c>
      <c r="I395" s="2">
        <f>VLOOKUP(E395,'2018_commission_structure-Start'!$A$22:$I$24,9,FALSE)</f>
        <v>600000</v>
      </c>
      <c r="J395" s="2">
        <f t="shared" si="61"/>
        <v>750000</v>
      </c>
      <c r="K395" s="2">
        <f t="shared" si="62"/>
        <v>900000</v>
      </c>
      <c r="L395" s="2">
        <f t="shared" si="63"/>
        <v>1200000</v>
      </c>
      <c r="M395" s="12">
        <f t="shared" si="64"/>
        <v>0.57919833333333337</v>
      </c>
      <c r="N395" t="str">
        <f t="shared" si="65"/>
        <v>0-100%</v>
      </c>
      <c r="O395" s="6">
        <f>MIN(H395,I395)*INDEX('2018_commission_structure-Start'!$A$21:$I$24,MATCH($E395,'2018_commission_structure-Start'!$A$21:$A$24,0),MATCH(O$1,'2018_commission_structure-Start'!$A$21:$I$21,0))</f>
        <v>45177.47</v>
      </c>
      <c r="P395" s="2">
        <f>IF(H395&gt;I395,MIN(H395-I395,J395-I395)*INDEX('2018_commission_structure-Start'!$A$21:$I$24,MATCH($E395,'2018_commission_structure-Start'!$A$21:$A$24,0), MATCH(P$1,'2018_commission_structure-Start'!$A$21:$I$21,0)),0)</f>
        <v>0</v>
      </c>
      <c r="Q395" s="2">
        <f>IF($H395&gt;J395,MIN($H395-J395,K395-J395)*INDEX('2018_commission_structure-Start'!$A$21:$I$24,MATCH($E395,'2018_commission_structure-Start'!$A$21:$A$24,0), MATCH(Q$1,'2018_commission_structure-Start'!$A$21:$I$21,0)),0)</f>
        <v>0</v>
      </c>
      <c r="R395" s="2">
        <f>IF($H395&gt;K395,MIN($H395-K395,L395-K395)*INDEX('2018_commission_structure-Start'!$A$21:$I$24,MATCH($E395,'2018_commission_structure-Start'!$A$21:$A$24,0), MATCH(R$1,'2018_commission_structure-Start'!$A$21:$I$21,0)),0)</f>
        <v>0</v>
      </c>
      <c r="S395" s="2">
        <f>IF(H395&gt;L395,(H395-L395)*INDEX('2018_commission_structure-Start'!$A$21:$I$24,MATCH($E395,'2018_commission_structure-Start'!$A$21:$A$24,0),MATCH(S$1,'2018_commission_structure-Start'!$A$21:$I$21,0)),0)</f>
        <v>0</v>
      </c>
      <c r="T395" s="6">
        <f t="shared" si="66"/>
        <v>45177.47</v>
      </c>
      <c r="U395" s="6">
        <f t="shared" si="67"/>
        <v>109433.47</v>
      </c>
      <c r="V395" s="6">
        <f>MIN(H395,I395)*INDEX('2018_commission_structure-Start'!$A$15:$J$18,MATCH($E395,'2018_commission_structure-Start'!$A$15:$A$18,0),MATCH(V$1,'2018_commission_structure-Start'!$A$15:$J$15,0))</f>
        <v>52127.85</v>
      </c>
      <c r="W395" s="2">
        <f>IF($H395&gt;I395,MIN($H395-I395,J395-I395)*INDEX('2018_commission_structure-Start'!$A$15:$J$18,MATCH($E395,'2018_commission_structure-Start'!$A$15:$A$18,0),MATCH(W$1,'2018_commission_structure-Start'!$A$15:$J$15,0)),0)</f>
        <v>0</v>
      </c>
      <c r="X395" s="2">
        <f>IF($H395&gt;J395,MIN($H395-J395,K395-J395)*INDEX('2018_commission_structure-Start'!$A$15:$J$18,MATCH($E395,'2018_commission_structure-Start'!$A$15:$A$18,0),MATCH(X$1,'2018_commission_structure-Start'!$A$15:$J$15,0)),0)</f>
        <v>0</v>
      </c>
      <c r="Y395" s="2">
        <f>IF($H395&gt;K395,MIN($H395-K395,L395-K395)*INDEX('2018_commission_structure-Start'!$A$15:$J$18,MATCH($E395,'2018_commission_structure-Start'!$A$15:$A$18,0),MATCH(Y$1,'2018_commission_structure-Start'!$A$15:$J$15,0)),0)</f>
        <v>0</v>
      </c>
      <c r="Z395" s="2">
        <f>IF(H395&gt;L395,(H395-L395)*INDEX('2018_commission_structure-Start'!$A$21:$I$24,MATCH($E395,'2018_commission_structure-Start'!$A$21:$A$24,0),MATCH(Z$1,'2018_commission_structure-Start'!$A$21:$I$21,0)),0)</f>
        <v>0</v>
      </c>
      <c r="AA395" s="6">
        <f t="shared" si="68"/>
        <v>52127.85</v>
      </c>
      <c r="AB395" s="6">
        <f t="shared" si="69"/>
        <v>116383.85</v>
      </c>
    </row>
    <row r="396" spans="1:28" x14ac:dyDescent="0.3">
      <c r="A396" t="str">
        <f t="shared" si="60"/>
        <v>Chas Manthorpe</v>
      </c>
      <c r="B396">
        <v>9229113786</v>
      </c>
      <c r="C396" t="s">
        <v>781</v>
      </c>
      <c r="D396" t="s">
        <v>782</v>
      </c>
      <c r="E396" t="s">
        <v>7</v>
      </c>
      <c r="F396">
        <v>64025</v>
      </c>
      <c r="G396">
        <f>COUNTIF(deals_closed!D:D,B396)</f>
        <v>11</v>
      </c>
      <c r="H396" s="2">
        <f>SUMIF(deals_closed!D:D,B396,deals_closed!C:C)</f>
        <v>373695</v>
      </c>
      <c r="I396" s="2">
        <f>VLOOKUP(E396,'2018_commission_structure-Start'!$A$22:$I$24,9,FALSE)</f>
        <v>500000</v>
      </c>
      <c r="J396" s="2">
        <f t="shared" si="61"/>
        <v>625000</v>
      </c>
      <c r="K396" s="2">
        <f t="shared" si="62"/>
        <v>750000</v>
      </c>
      <c r="L396" s="2">
        <f t="shared" si="63"/>
        <v>1000000</v>
      </c>
      <c r="M396" s="12">
        <f t="shared" si="64"/>
        <v>0.74739</v>
      </c>
      <c r="N396" t="str">
        <f t="shared" si="65"/>
        <v>0-100%</v>
      </c>
      <c r="O396" s="6">
        <f>MIN(H396,I396)*INDEX('2018_commission_structure-Start'!$A$21:$I$24,MATCH($E396,'2018_commission_structure-Start'!$A$21:$A$24,0),MATCH(O$1,'2018_commission_structure-Start'!$A$21:$I$21,0))</f>
        <v>37369.5</v>
      </c>
      <c r="P396" s="2">
        <f>IF(H396&gt;I396,MIN(H396-I396,J396-I396)*INDEX('2018_commission_structure-Start'!$A$21:$I$24,MATCH($E396,'2018_commission_structure-Start'!$A$21:$A$24,0), MATCH(P$1,'2018_commission_structure-Start'!$A$21:$I$21,0)),0)</f>
        <v>0</v>
      </c>
      <c r="Q396" s="2">
        <f>IF($H396&gt;J396,MIN($H396-J396,K396-J396)*INDEX('2018_commission_structure-Start'!$A$21:$I$24,MATCH($E396,'2018_commission_structure-Start'!$A$21:$A$24,0), MATCH(Q$1,'2018_commission_structure-Start'!$A$21:$I$21,0)),0)</f>
        <v>0</v>
      </c>
      <c r="R396" s="2">
        <f>IF($H396&gt;K396,MIN($H396-K396,L396-K396)*INDEX('2018_commission_structure-Start'!$A$21:$I$24,MATCH($E396,'2018_commission_structure-Start'!$A$21:$A$24,0), MATCH(R$1,'2018_commission_structure-Start'!$A$21:$I$21,0)),0)</f>
        <v>0</v>
      </c>
      <c r="S396" s="2">
        <f>IF(H396&gt;L396,(H396-L396)*INDEX('2018_commission_structure-Start'!$A$21:$I$24,MATCH($E396,'2018_commission_structure-Start'!$A$21:$A$24,0),MATCH(S$1,'2018_commission_structure-Start'!$A$21:$I$21,0)),0)</f>
        <v>0</v>
      </c>
      <c r="T396" s="6">
        <f t="shared" si="66"/>
        <v>37369.5</v>
      </c>
      <c r="U396" s="6">
        <f t="shared" si="67"/>
        <v>101394.5</v>
      </c>
      <c r="V396" s="6">
        <f>MIN(H396,I396)*INDEX('2018_commission_structure-Start'!$A$15:$J$18,MATCH($E396,'2018_commission_structure-Start'!$A$15:$A$18,0),MATCH(V$1,'2018_commission_structure-Start'!$A$15:$J$15,0))</f>
        <v>44843.4</v>
      </c>
      <c r="W396" s="2">
        <f>IF($H396&gt;I396,MIN($H396-I396,J396-I396)*INDEX('2018_commission_structure-Start'!$A$15:$J$18,MATCH($E396,'2018_commission_structure-Start'!$A$15:$A$18,0),MATCH(W$1,'2018_commission_structure-Start'!$A$15:$J$15,0)),0)</f>
        <v>0</v>
      </c>
      <c r="X396" s="2">
        <f>IF($H396&gt;J396,MIN($H396-J396,K396-J396)*INDEX('2018_commission_structure-Start'!$A$15:$J$18,MATCH($E396,'2018_commission_structure-Start'!$A$15:$A$18,0),MATCH(X$1,'2018_commission_structure-Start'!$A$15:$J$15,0)),0)</f>
        <v>0</v>
      </c>
      <c r="Y396" s="2">
        <f>IF($H396&gt;K396,MIN($H396-K396,L396-K396)*INDEX('2018_commission_structure-Start'!$A$15:$J$18,MATCH($E396,'2018_commission_structure-Start'!$A$15:$A$18,0),MATCH(Y$1,'2018_commission_structure-Start'!$A$15:$J$15,0)),0)</f>
        <v>0</v>
      </c>
      <c r="Z396" s="2">
        <f>IF(H396&gt;L396,(H396-L396)*INDEX('2018_commission_structure-Start'!$A$21:$I$24,MATCH($E396,'2018_commission_structure-Start'!$A$21:$A$24,0),MATCH(Z$1,'2018_commission_structure-Start'!$A$21:$I$21,0)),0)</f>
        <v>0</v>
      </c>
      <c r="AA396" s="6">
        <f t="shared" si="68"/>
        <v>44843.4</v>
      </c>
      <c r="AB396" s="6">
        <f t="shared" si="69"/>
        <v>108868.4</v>
      </c>
    </row>
    <row r="397" spans="1:28" x14ac:dyDescent="0.3">
      <c r="A397" t="str">
        <f t="shared" si="60"/>
        <v>Wallas Riolfi</v>
      </c>
      <c r="B397">
        <v>6713405010</v>
      </c>
      <c r="C397" t="s">
        <v>783</v>
      </c>
      <c r="D397" t="s">
        <v>784</v>
      </c>
      <c r="E397" t="s">
        <v>7</v>
      </c>
      <c r="F397">
        <v>49505</v>
      </c>
      <c r="G397">
        <f>COUNTIF(deals_closed!D:D,B397)</f>
        <v>23</v>
      </c>
      <c r="H397" s="2">
        <f>SUMIF(deals_closed!D:D,B397,deals_closed!C:C)</f>
        <v>868569</v>
      </c>
      <c r="I397" s="2">
        <f>VLOOKUP(E397,'2018_commission_structure-Start'!$A$22:$I$24,9,FALSE)</f>
        <v>500000</v>
      </c>
      <c r="J397" s="2">
        <f t="shared" si="61"/>
        <v>625000</v>
      </c>
      <c r="K397" s="2">
        <f t="shared" si="62"/>
        <v>750000</v>
      </c>
      <c r="L397" s="2">
        <f t="shared" si="63"/>
        <v>1000000</v>
      </c>
      <c r="M397" s="12">
        <f t="shared" si="64"/>
        <v>1.7371380000000001</v>
      </c>
      <c r="N397" t="str">
        <f t="shared" si="65"/>
        <v>150-200%</v>
      </c>
      <c r="O397" s="6">
        <f>MIN(H397,I397)*INDEX('2018_commission_structure-Start'!$A$21:$I$24,MATCH($E397,'2018_commission_structure-Start'!$A$21:$A$24,0),MATCH(O$1,'2018_commission_structure-Start'!$A$21:$I$21,0))</f>
        <v>50000</v>
      </c>
      <c r="P397" s="2">
        <f>IF(H397&gt;I397,MIN(H397-I397,J397-I397)*INDEX('2018_commission_structure-Start'!$A$21:$I$24,MATCH($E397,'2018_commission_structure-Start'!$A$21:$A$24,0), MATCH(P$1,'2018_commission_structure-Start'!$A$21:$I$21,0)),0)</f>
        <v>18750</v>
      </c>
      <c r="Q397" s="2">
        <f>IF($H397&gt;J397,MIN($H397-J397,K397-J397)*INDEX('2018_commission_structure-Start'!$A$21:$I$24,MATCH($E397,'2018_commission_structure-Start'!$A$21:$A$24,0), MATCH(Q$1,'2018_commission_structure-Start'!$A$21:$I$21,0)),0)</f>
        <v>22500</v>
      </c>
      <c r="R397" s="2">
        <f>IF($H397&gt;K397,MIN($H397-K397,L397-K397)*INDEX('2018_commission_structure-Start'!$A$21:$I$24,MATCH($E397,'2018_commission_structure-Start'!$A$21:$A$24,0), MATCH(R$1,'2018_commission_structure-Start'!$A$21:$I$21,0)),0)</f>
        <v>26085.18</v>
      </c>
      <c r="S397" s="2">
        <f>IF(H397&gt;L397,(H397-L397)*INDEX('2018_commission_structure-Start'!$A$21:$I$24,MATCH($E397,'2018_commission_structure-Start'!$A$21:$A$24,0),MATCH(S$1,'2018_commission_structure-Start'!$A$21:$I$21,0)),0)</f>
        <v>0</v>
      </c>
      <c r="T397" s="6">
        <f t="shared" si="66"/>
        <v>117335.18</v>
      </c>
      <c r="U397" s="6">
        <f t="shared" si="67"/>
        <v>166840.18</v>
      </c>
      <c r="V397" s="6">
        <f>MIN(H397,I397)*INDEX('2018_commission_structure-Start'!$A$15:$J$18,MATCH($E397,'2018_commission_structure-Start'!$A$15:$A$18,0),MATCH(V$1,'2018_commission_structure-Start'!$A$15:$J$15,0))</f>
        <v>60000</v>
      </c>
      <c r="W397" s="2">
        <f>IF($H397&gt;I397,MIN($H397-I397,J397-I397)*INDEX('2018_commission_structure-Start'!$A$15:$J$18,MATCH($E397,'2018_commission_structure-Start'!$A$15:$A$18,0),MATCH(W$1,'2018_commission_structure-Start'!$A$15:$J$15,0)),0)</f>
        <v>21250</v>
      </c>
      <c r="X397" s="2">
        <f>IF($H397&gt;J397,MIN($H397-J397,K397-J397)*INDEX('2018_commission_structure-Start'!$A$15:$J$18,MATCH($E397,'2018_commission_structure-Start'!$A$15:$A$18,0),MATCH(X$1,'2018_commission_structure-Start'!$A$15:$J$15,0)),0)</f>
        <v>25000</v>
      </c>
      <c r="Y397" s="2">
        <f>IF($H397&gt;K397,MIN($H397-K397,L397-K397)*INDEX('2018_commission_structure-Start'!$A$15:$J$18,MATCH($E397,'2018_commission_structure-Start'!$A$15:$A$18,0),MATCH(Y$1,'2018_commission_structure-Start'!$A$15:$J$15,0)),0)</f>
        <v>26085.18</v>
      </c>
      <c r="Z397" s="2">
        <f>IF(H397&gt;L397,(H397-L397)*INDEX('2018_commission_structure-Start'!$A$21:$I$24,MATCH($E397,'2018_commission_structure-Start'!$A$21:$A$24,0),MATCH(Z$1,'2018_commission_structure-Start'!$A$21:$I$21,0)),0)</f>
        <v>0</v>
      </c>
      <c r="AA397" s="6">
        <f t="shared" si="68"/>
        <v>132335.18</v>
      </c>
      <c r="AB397" s="6">
        <f t="shared" si="69"/>
        <v>181840.18</v>
      </c>
    </row>
    <row r="398" spans="1:28" x14ac:dyDescent="0.3">
      <c r="A398" t="str">
        <f t="shared" si="60"/>
        <v>Hew Lamborne</v>
      </c>
      <c r="B398">
        <v>793441269</v>
      </c>
      <c r="C398" t="s">
        <v>785</v>
      </c>
      <c r="D398" t="s">
        <v>786</v>
      </c>
      <c r="E398" t="s">
        <v>29</v>
      </c>
      <c r="F398">
        <v>60498</v>
      </c>
      <c r="G398">
        <f>COUNTIF(deals_closed!D:D,B398)</f>
        <v>15</v>
      </c>
      <c r="H398" s="2">
        <f>SUMIF(deals_closed!D:D,B398,deals_closed!C:C)</f>
        <v>499847</v>
      </c>
      <c r="I398" s="2">
        <f>VLOOKUP(E398,'2018_commission_structure-Start'!$A$22:$I$24,9,FALSE)</f>
        <v>600000</v>
      </c>
      <c r="J398" s="2">
        <f t="shared" si="61"/>
        <v>750000</v>
      </c>
      <c r="K398" s="2">
        <f t="shared" si="62"/>
        <v>900000</v>
      </c>
      <c r="L398" s="2">
        <f t="shared" si="63"/>
        <v>1200000</v>
      </c>
      <c r="M398" s="12">
        <f t="shared" si="64"/>
        <v>0.83307833333333337</v>
      </c>
      <c r="N398" t="str">
        <f t="shared" si="65"/>
        <v>0-100%</v>
      </c>
      <c r="O398" s="6">
        <f>MIN(H398,I398)*INDEX('2018_commission_structure-Start'!$A$21:$I$24,MATCH($E398,'2018_commission_structure-Start'!$A$21:$A$24,0),MATCH(O$1,'2018_commission_structure-Start'!$A$21:$I$21,0))</f>
        <v>64980.11</v>
      </c>
      <c r="P398" s="2">
        <f>IF(H398&gt;I398,MIN(H398-I398,J398-I398)*INDEX('2018_commission_structure-Start'!$A$21:$I$24,MATCH($E398,'2018_commission_structure-Start'!$A$21:$A$24,0), MATCH(P$1,'2018_commission_structure-Start'!$A$21:$I$21,0)),0)</f>
        <v>0</v>
      </c>
      <c r="Q398" s="2">
        <f>IF($H398&gt;J398,MIN($H398-J398,K398-J398)*INDEX('2018_commission_structure-Start'!$A$21:$I$24,MATCH($E398,'2018_commission_structure-Start'!$A$21:$A$24,0), MATCH(Q$1,'2018_commission_structure-Start'!$A$21:$I$21,0)),0)</f>
        <v>0</v>
      </c>
      <c r="R398" s="2">
        <f>IF($H398&gt;K398,MIN($H398-K398,L398-K398)*INDEX('2018_commission_structure-Start'!$A$21:$I$24,MATCH($E398,'2018_commission_structure-Start'!$A$21:$A$24,0), MATCH(R$1,'2018_commission_structure-Start'!$A$21:$I$21,0)),0)</f>
        <v>0</v>
      </c>
      <c r="S398" s="2">
        <f>IF(H398&gt;L398,(H398-L398)*INDEX('2018_commission_structure-Start'!$A$21:$I$24,MATCH($E398,'2018_commission_structure-Start'!$A$21:$A$24,0),MATCH(S$1,'2018_commission_structure-Start'!$A$21:$I$21,0)),0)</f>
        <v>0</v>
      </c>
      <c r="T398" s="6">
        <f t="shared" si="66"/>
        <v>64980.11</v>
      </c>
      <c r="U398" s="6">
        <f t="shared" si="67"/>
        <v>125478.11</v>
      </c>
      <c r="V398" s="6">
        <f>MIN(H398,I398)*INDEX('2018_commission_structure-Start'!$A$15:$J$18,MATCH($E398,'2018_commission_structure-Start'!$A$15:$A$18,0),MATCH(V$1,'2018_commission_structure-Start'!$A$15:$J$15,0))</f>
        <v>74977.05</v>
      </c>
      <c r="W398" s="2">
        <f>IF($H398&gt;I398,MIN($H398-I398,J398-I398)*INDEX('2018_commission_structure-Start'!$A$15:$J$18,MATCH($E398,'2018_commission_structure-Start'!$A$15:$A$18,0),MATCH(W$1,'2018_commission_structure-Start'!$A$15:$J$15,0)),0)</f>
        <v>0</v>
      </c>
      <c r="X398" s="2">
        <f>IF($H398&gt;J398,MIN($H398-J398,K398-J398)*INDEX('2018_commission_structure-Start'!$A$15:$J$18,MATCH($E398,'2018_commission_structure-Start'!$A$15:$A$18,0),MATCH(X$1,'2018_commission_structure-Start'!$A$15:$J$15,0)),0)</f>
        <v>0</v>
      </c>
      <c r="Y398" s="2">
        <f>IF($H398&gt;K398,MIN($H398-K398,L398-K398)*INDEX('2018_commission_structure-Start'!$A$15:$J$18,MATCH($E398,'2018_commission_structure-Start'!$A$15:$A$18,0),MATCH(Y$1,'2018_commission_structure-Start'!$A$15:$J$15,0)),0)</f>
        <v>0</v>
      </c>
      <c r="Z398" s="2">
        <f>IF(H398&gt;L398,(H398-L398)*INDEX('2018_commission_structure-Start'!$A$21:$I$24,MATCH($E398,'2018_commission_structure-Start'!$A$21:$A$24,0),MATCH(Z$1,'2018_commission_structure-Start'!$A$21:$I$21,0)),0)</f>
        <v>0</v>
      </c>
      <c r="AA398" s="6">
        <f t="shared" si="68"/>
        <v>74977.05</v>
      </c>
      <c r="AB398" s="6">
        <f t="shared" si="69"/>
        <v>135475.04999999999</v>
      </c>
    </row>
    <row r="399" spans="1:28" x14ac:dyDescent="0.3">
      <c r="A399" t="str">
        <f t="shared" si="60"/>
        <v>Desmond Simmins</v>
      </c>
      <c r="B399">
        <v>9057758911</v>
      </c>
      <c r="C399" t="s">
        <v>787</v>
      </c>
      <c r="D399" t="s">
        <v>788</v>
      </c>
      <c r="E399" t="s">
        <v>29</v>
      </c>
      <c r="F399">
        <v>54346</v>
      </c>
      <c r="G399">
        <f>COUNTIF(deals_closed!D:D,B399)</f>
        <v>17</v>
      </c>
      <c r="H399" s="2">
        <f>SUMIF(deals_closed!D:D,B399,deals_closed!C:C)</f>
        <v>608913</v>
      </c>
      <c r="I399" s="2">
        <f>VLOOKUP(E399,'2018_commission_structure-Start'!$A$22:$I$24,9,FALSE)</f>
        <v>600000</v>
      </c>
      <c r="J399" s="2">
        <f t="shared" si="61"/>
        <v>750000</v>
      </c>
      <c r="K399" s="2">
        <f t="shared" si="62"/>
        <v>900000</v>
      </c>
      <c r="L399" s="2">
        <f t="shared" si="63"/>
        <v>1200000</v>
      </c>
      <c r="M399" s="12">
        <f t="shared" si="64"/>
        <v>1.0148550000000001</v>
      </c>
      <c r="N399" t="str">
        <f t="shared" si="65"/>
        <v>100-125%</v>
      </c>
      <c r="O399" s="6">
        <f>MIN(H399,I399)*INDEX('2018_commission_structure-Start'!$A$21:$I$24,MATCH($E399,'2018_commission_structure-Start'!$A$21:$A$24,0),MATCH(O$1,'2018_commission_structure-Start'!$A$21:$I$21,0))</f>
        <v>78000</v>
      </c>
      <c r="P399" s="2">
        <f>IF(H399&gt;I399,MIN(H399-I399,J399-I399)*INDEX('2018_commission_structure-Start'!$A$21:$I$24,MATCH($E399,'2018_commission_structure-Start'!$A$21:$A$24,0), MATCH(P$1,'2018_commission_structure-Start'!$A$21:$I$21,0)),0)</f>
        <v>1515.21</v>
      </c>
      <c r="Q399" s="2">
        <f>IF($H399&gt;J399,MIN($H399-J399,K399-J399)*INDEX('2018_commission_structure-Start'!$A$21:$I$24,MATCH($E399,'2018_commission_structure-Start'!$A$21:$A$24,0), MATCH(Q$1,'2018_commission_structure-Start'!$A$21:$I$21,0)),0)</f>
        <v>0</v>
      </c>
      <c r="R399" s="2">
        <f>IF($H399&gt;K399,MIN($H399-K399,L399-K399)*INDEX('2018_commission_structure-Start'!$A$21:$I$24,MATCH($E399,'2018_commission_structure-Start'!$A$21:$A$24,0), MATCH(R$1,'2018_commission_structure-Start'!$A$21:$I$21,0)),0)</f>
        <v>0</v>
      </c>
      <c r="S399" s="2">
        <f>IF(H399&gt;L399,(H399-L399)*INDEX('2018_commission_structure-Start'!$A$21:$I$24,MATCH($E399,'2018_commission_structure-Start'!$A$21:$A$24,0),MATCH(S$1,'2018_commission_structure-Start'!$A$21:$I$21,0)),0)</f>
        <v>0</v>
      </c>
      <c r="T399" s="6">
        <f t="shared" si="66"/>
        <v>79515.210000000006</v>
      </c>
      <c r="U399" s="6">
        <f t="shared" si="67"/>
        <v>133861.21000000002</v>
      </c>
      <c r="V399" s="6">
        <f>MIN(H399,I399)*INDEX('2018_commission_structure-Start'!$A$15:$J$18,MATCH($E399,'2018_commission_structure-Start'!$A$15:$A$18,0),MATCH(V$1,'2018_commission_structure-Start'!$A$15:$J$15,0))</f>
        <v>90000</v>
      </c>
      <c r="W399" s="2">
        <f>IF($H399&gt;I399,MIN($H399-I399,J399-I399)*INDEX('2018_commission_structure-Start'!$A$15:$J$18,MATCH($E399,'2018_commission_structure-Start'!$A$15:$A$18,0),MATCH(W$1,'2018_commission_structure-Start'!$A$15:$J$15,0)),0)</f>
        <v>1604.34</v>
      </c>
      <c r="X399" s="2">
        <f>IF($H399&gt;J399,MIN($H399-J399,K399-J399)*INDEX('2018_commission_structure-Start'!$A$15:$J$18,MATCH($E399,'2018_commission_structure-Start'!$A$15:$A$18,0),MATCH(X$1,'2018_commission_structure-Start'!$A$15:$J$15,0)),0)</f>
        <v>0</v>
      </c>
      <c r="Y399" s="2">
        <f>IF($H399&gt;K399,MIN($H399-K399,L399-K399)*INDEX('2018_commission_structure-Start'!$A$15:$J$18,MATCH($E399,'2018_commission_structure-Start'!$A$15:$A$18,0),MATCH(Y$1,'2018_commission_structure-Start'!$A$15:$J$15,0)),0)</f>
        <v>0</v>
      </c>
      <c r="Z399" s="2">
        <f>IF(H399&gt;L399,(H399-L399)*INDEX('2018_commission_structure-Start'!$A$21:$I$24,MATCH($E399,'2018_commission_structure-Start'!$A$21:$A$24,0),MATCH(Z$1,'2018_commission_structure-Start'!$A$21:$I$21,0)),0)</f>
        <v>0</v>
      </c>
      <c r="AA399" s="6">
        <f t="shared" si="68"/>
        <v>91604.34</v>
      </c>
      <c r="AB399" s="6">
        <f t="shared" si="69"/>
        <v>145950.34</v>
      </c>
    </row>
    <row r="400" spans="1:28" x14ac:dyDescent="0.3">
      <c r="A400" t="str">
        <f t="shared" si="60"/>
        <v>Rafe Leman</v>
      </c>
      <c r="B400">
        <v>9245659313</v>
      </c>
      <c r="C400" t="s">
        <v>642</v>
      </c>
      <c r="D400" t="s">
        <v>789</v>
      </c>
      <c r="E400" t="s">
        <v>29</v>
      </c>
      <c r="F400">
        <v>64732</v>
      </c>
      <c r="G400">
        <f>COUNTIF(deals_closed!D:D,B400)</f>
        <v>9</v>
      </c>
      <c r="H400" s="2">
        <f>SUMIF(deals_closed!D:D,B400,deals_closed!C:C)</f>
        <v>256286</v>
      </c>
      <c r="I400" s="2">
        <f>VLOOKUP(E400,'2018_commission_structure-Start'!$A$22:$I$24,9,FALSE)</f>
        <v>600000</v>
      </c>
      <c r="J400" s="2">
        <f t="shared" si="61"/>
        <v>750000</v>
      </c>
      <c r="K400" s="2">
        <f t="shared" si="62"/>
        <v>900000</v>
      </c>
      <c r="L400" s="2">
        <f t="shared" si="63"/>
        <v>1200000</v>
      </c>
      <c r="M400" s="12">
        <f t="shared" si="64"/>
        <v>0.42714333333333332</v>
      </c>
      <c r="N400" t="str">
        <f t="shared" si="65"/>
        <v>0-100%</v>
      </c>
      <c r="O400" s="6">
        <f>MIN(H400,I400)*INDEX('2018_commission_structure-Start'!$A$21:$I$24,MATCH($E400,'2018_commission_structure-Start'!$A$21:$A$24,0),MATCH(O$1,'2018_commission_structure-Start'!$A$21:$I$21,0))</f>
        <v>33317.18</v>
      </c>
      <c r="P400" s="2">
        <f>IF(H400&gt;I400,MIN(H400-I400,J400-I400)*INDEX('2018_commission_structure-Start'!$A$21:$I$24,MATCH($E400,'2018_commission_structure-Start'!$A$21:$A$24,0), MATCH(P$1,'2018_commission_structure-Start'!$A$21:$I$21,0)),0)</f>
        <v>0</v>
      </c>
      <c r="Q400" s="2">
        <f>IF($H400&gt;J400,MIN($H400-J400,K400-J400)*INDEX('2018_commission_structure-Start'!$A$21:$I$24,MATCH($E400,'2018_commission_structure-Start'!$A$21:$A$24,0), MATCH(Q$1,'2018_commission_structure-Start'!$A$21:$I$21,0)),0)</f>
        <v>0</v>
      </c>
      <c r="R400" s="2">
        <f>IF($H400&gt;K400,MIN($H400-K400,L400-K400)*INDEX('2018_commission_structure-Start'!$A$21:$I$24,MATCH($E400,'2018_commission_structure-Start'!$A$21:$A$24,0), MATCH(R$1,'2018_commission_structure-Start'!$A$21:$I$21,0)),0)</f>
        <v>0</v>
      </c>
      <c r="S400" s="2">
        <f>IF(H400&gt;L400,(H400-L400)*INDEX('2018_commission_structure-Start'!$A$21:$I$24,MATCH($E400,'2018_commission_structure-Start'!$A$21:$A$24,0),MATCH(S$1,'2018_commission_structure-Start'!$A$21:$I$21,0)),0)</f>
        <v>0</v>
      </c>
      <c r="T400" s="6">
        <f t="shared" si="66"/>
        <v>33317.18</v>
      </c>
      <c r="U400" s="6">
        <f t="shared" si="67"/>
        <v>98049.18</v>
      </c>
      <c r="V400" s="6">
        <f>MIN(H400,I400)*INDEX('2018_commission_structure-Start'!$A$15:$J$18,MATCH($E400,'2018_commission_structure-Start'!$A$15:$A$18,0),MATCH(V$1,'2018_commission_structure-Start'!$A$15:$J$15,0))</f>
        <v>38442.9</v>
      </c>
      <c r="W400" s="2">
        <f>IF($H400&gt;I400,MIN($H400-I400,J400-I400)*INDEX('2018_commission_structure-Start'!$A$15:$J$18,MATCH($E400,'2018_commission_structure-Start'!$A$15:$A$18,0),MATCH(W$1,'2018_commission_structure-Start'!$A$15:$J$15,0)),0)</f>
        <v>0</v>
      </c>
      <c r="X400" s="2">
        <f>IF($H400&gt;J400,MIN($H400-J400,K400-J400)*INDEX('2018_commission_structure-Start'!$A$15:$J$18,MATCH($E400,'2018_commission_structure-Start'!$A$15:$A$18,0),MATCH(X$1,'2018_commission_structure-Start'!$A$15:$J$15,0)),0)</f>
        <v>0</v>
      </c>
      <c r="Y400" s="2">
        <f>IF($H400&gt;K400,MIN($H400-K400,L400-K400)*INDEX('2018_commission_structure-Start'!$A$15:$J$18,MATCH($E400,'2018_commission_structure-Start'!$A$15:$A$18,0),MATCH(Y$1,'2018_commission_structure-Start'!$A$15:$J$15,0)),0)</f>
        <v>0</v>
      </c>
      <c r="Z400" s="2">
        <f>IF(H400&gt;L400,(H400-L400)*INDEX('2018_commission_structure-Start'!$A$21:$I$24,MATCH($E400,'2018_commission_structure-Start'!$A$21:$A$24,0),MATCH(Z$1,'2018_commission_structure-Start'!$A$21:$I$21,0)),0)</f>
        <v>0</v>
      </c>
      <c r="AA400" s="6">
        <f t="shared" si="68"/>
        <v>38442.9</v>
      </c>
      <c r="AB400" s="6">
        <f t="shared" si="69"/>
        <v>103174.9</v>
      </c>
    </row>
    <row r="401" spans="1:28" x14ac:dyDescent="0.3">
      <c r="A401" t="str">
        <f t="shared" si="60"/>
        <v>Jone Sleep</v>
      </c>
      <c r="B401">
        <v>2873915978</v>
      </c>
      <c r="C401" t="s">
        <v>790</v>
      </c>
      <c r="D401" t="s">
        <v>791</v>
      </c>
      <c r="E401" t="s">
        <v>29</v>
      </c>
      <c r="F401">
        <v>73164</v>
      </c>
      <c r="G401">
        <f>COUNTIF(deals_closed!D:D,B401)</f>
        <v>25</v>
      </c>
      <c r="H401" s="2">
        <f>SUMIF(deals_closed!D:D,B401,deals_closed!C:C)</f>
        <v>833825</v>
      </c>
      <c r="I401" s="2">
        <f>VLOOKUP(E401,'2018_commission_structure-Start'!$A$22:$I$24,9,FALSE)</f>
        <v>600000</v>
      </c>
      <c r="J401" s="2">
        <f t="shared" si="61"/>
        <v>750000</v>
      </c>
      <c r="K401" s="2">
        <f t="shared" si="62"/>
        <v>900000</v>
      </c>
      <c r="L401" s="2">
        <f t="shared" si="63"/>
        <v>1200000</v>
      </c>
      <c r="M401" s="12">
        <f t="shared" si="64"/>
        <v>1.3897083333333333</v>
      </c>
      <c r="N401" t="str">
        <f t="shared" si="65"/>
        <v>125-150%</v>
      </c>
      <c r="O401" s="6">
        <f>MIN(H401,I401)*INDEX('2018_commission_structure-Start'!$A$21:$I$24,MATCH($E401,'2018_commission_structure-Start'!$A$21:$A$24,0),MATCH(O$1,'2018_commission_structure-Start'!$A$21:$I$21,0))</f>
        <v>78000</v>
      </c>
      <c r="P401" s="2">
        <f>IF(H401&gt;I401,MIN(H401-I401,J401-I401)*INDEX('2018_commission_structure-Start'!$A$21:$I$24,MATCH($E401,'2018_commission_structure-Start'!$A$21:$A$24,0), MATCH(P$1,'2018_commission_structure-Start'!$A$21:$I$21,0)),0)</f>
        <v>25500.000000000004</v>
      </c>
      <c r="Q401" s="2">
        <f>IF($H401&gt;J401,MIN($H401-J401,K401-J401)*INDEX('2018_commission_structure-Start'!$A$21:$I$24,MATCH($E401,'2018_commission_structure-Start'!$A$21:$A$24,0), MATCH(Q$1,'2018_commission_structure-Start'!$A$21:$I$21,0)),0)</f>
        <v>17603.25</v>
      </c>
      <c r="R401" s="2">
        <f>IF($H401&gt;K401,MIN($H401-K401,L401-K401)*INDEX('2018_commission_structure-Start'!$A$21:$I$24,MATCH($E401,'2018_commission_structure-Start'!$A$21:$A$24,0), MATCH(R$1,'2018_commission_structure-Start'!$A$21:$I$21,0)),0)</f>
        <v>0</v>
      </c>
      <c r="S401" s="2">
        <f>IF(H401&gt;L401,(H401-L401)*INDEX('2018_commission_structure-Start'!$A$21:$I$24,MATCH($E401,'2018_commission_structure-Start'!$A$21:$A$24,0),MATCH(S$1,'2018_commission_structure-Start'!$A$21:$I$21,0)),0)</f>
        <v>0</v>
      </c>
      <c r="T401" s="6">
        <f t="shared" si="66"/>
        <v>121103.25</v>
      </c>
      <c r="U401" s="6">
        <f t="shared" si="67"/>
        <v>194267.25</v>
      </c>
      <c r="V401" s="6">
        <f>MIN(H401,I401)*INDEX('2018_commission_structure-Start'!$A$15:$J$18,MATCH($E401,'2018_commission_structure-Start'!$A$15:$A$18,0),MATCH(V$1,'2018_commission_structure-Start'!$A$15:$J$15,0))</f>
        <v>90000</v>
      </c>
      <c r="W401" s="2">
        <f>IF($H401&gt;I401,MIN($H401-I401,J401-I401)*INDEX('2018_commission_structure-Start'!$A$15:$J$18,MATCH($E401,'2018_commission_structure-Start'!$A$15:$A$18,0),MATCH(W$1,'2018_commission_structure-Start'!$A$15:$J$15,0)),0)</f>
        <v>27000</v>
      </c>
      <c r="X401" s="2">
        <f>IF($H401&gt;J401,MIN($H401-J401,K401-J401)*INDEX('2018_commission_structure-Start'!$A$15:$J$18,MATCH($E401,'2018_commission_structure-Start'!$A$15:$A$18,0),MATCH(X$1,'2018_commission_structure-Start'!$A$15:$J$15,0)),0)</f>
        <v>20956.25</v>
      </c>
      <c r="Y401" s="2">
        <f>IF($H401&gt;K401,MIN($H401-K401,L401-K401)*INDEX('2018_commission_structure-Start'!$A$15:$J$18,MATCH($E401,'2018_commission_structure-Start'!$A$15:$A$18,0),MATCH(Y$1,'2018_commission_structure-Start'!$A$15:$J$15,0)),0)</f>
        <v>0</v>
      </c>
      <c r="Z401" s="2">
        <f>IF(H401&gt;L401,(H401-L401)*INDEX('2018_commission_structure-Start'!$A$21:$I$24,MATCH($E401,'2018_commission_structure-Start'!$A$21:$A$24,0),MATCH(Z$1,'2018_commission_structure-Start'!$A$21:$I$21,0)),0)</f>
        <v>0</v>
      </c>
      <c r="AA401" s="6">
        <f t="shared" si="68"/>
        <v>137956.25</v>
      </c>
      <c r="AB401" s="6">
        <f t="shared" si="69"/>
        <v>211120.25</v>
      </c>
    </row>
    <row r="402" spans="1:28" x14ac:dyDescent="0.3">
      <c r="A402" t="str">
        <f t="shared" si="60"/>
        <v>Nil Dowden</v>
      </c>
      <c r="B402">
        <v>923191143</v>
      </c>
      <c r="C402" t="s">
        <v>792</v>
      </c>
      <c r="D402" t="s">
        <v>793</v>
      </c>
      <c r="E402" t="s">
        <v>29</v>
      </c>
      <c r="F402">
        <v>53354</v>
      </c>
      <c r="G402">
        <f>COUNTIF(deals_closed!D:D,B402)</f>
        <v>15</v>
      </c>
      <c r="H402" s="2">
        <f>SUMIF(deals_closed!D:D,B402,deals_closed!C:C)</f>
        <v>488228</v>
      </c>
      <c r="I402" s="2">
        <f>VLOOKUP(E402,'2018_commission_structure-Start'!$A$22:$I$24,9,FALSE)</f>
        <v>600000</v>
      </c>
      <c r="J402" s="2">
        <f t="shared" si="61"/>
        <v>750000</v>
      </c>
      <c r="K402" s="2">
        <f t="shared" si="62"/>
        <v>900000</v>
      </c>
      <c r="L402" s="2">
        <f t="shared" si="63"/>
        <v>1200000</v>
      </c>
      <c r="M402" s="12">
        <f t="shared" si="64"/>
        <v>0.81371333333333329</v>
      </c>
      <c r="N402" t="str">
        <f t="shared" si="65"/>
        <v>0-100%</v>
      </c>
      <c r="O402" s="6">
        <f>MIN(H402,I402)*INDEX('2018_commission_structure-Start'!$A$21:$I$24,MATCH($E402,'2018_commission_structure-Start'!$A$21:$A$24,0),MATCH(O$1,'2018_commission_structure-Start'!$A$21:$I$21,0))</f>
        <v>63469.64</v>
      </c>
      <c r="P402" s="2">
        <f>IF(H402&gt;I402,MIN(H402-I402,J402-I402)*INDEX('2018_commission_structure-Start'!$A$21:$I$24,MATCH($E402,'2018_commission_structure-Start'!$A$21:$A$24,0), MATCH(P$1,'2018_commission_structure-Start'!$A$21:$I$21,0)),0)</f>
        <v>0</v>
      </c>
      <c r="Q402" s="2">
        <f>IF($H402&gt;J402,MIN($H402-J402,K402-J402)*INDEX('2018_commission_structure-Start'!$A$21:$I$24,MATCH($E402,'2018_commission_structure-Start'!$A$21:$A$24,0), MATCH(Q$1,'2018_commission_structure-Start'!$A$21:$I$21,0)),0)</f>
        <v>0</v>
      </c>
      <c r="R402" s="2">
        <f>IF($H402&gt;K402,MIN($H402-K402,L402-K402)*INDEX('2018_commission_structure-Start'!$A$21:$I$24,MATCH($E402,'2018_commission_structure-Start'!$A$21:$A$24,0), MATCH(R$1,'2018_commission_structure-Start'!$A$21:$I$21,0)),0)</f>
        <v>0</v>
      </c>
      <c r="S402" s="2">
        <f>IF(H402&gt;L402,(H402-L402)*INDEX('2018_commission_structure-Start'!$A$21:$I$24,MATCH($E402,'2018_commission_structure-Start'!$A$21:$A$24,0),MATCH(S$1,'2018_commission_structure-Start'!$A$21:$I$21,0)),0)</f>
        <v>0</v>
      </c>
      <c r="T402" s="6">
        <f t="shared" si="66"/>
        <v>63469.64</v>
      </c>
      <c r="U402" s="6">
        <f t="shared" si="67"/>
        <v>116823.64</v>
      </c>
      <c r="V402" s="6">
        <f>MIN(H402,I402)*INDEX('2018_commission_structure-Start'!$A$15:$J$18,MATCH($E402,'2018_commission_structure-Start'!$A$15:$A$18,0),MATCH(V$1,'2018_commission_structure-Start'!$A$15:$J$15,0))</f>
        <v>73234.2</v>
      </c>
      <c r="W402" s="2">
        <f>IF($H402&gt;I402,MIN($H402-I402,J402-I402)*INDEX('2018_commission_structure-Start'!$A$15:$J$18,MATCH($E402,'2018_commission_structure-Start'!$A$15:$A$18,0),MATCH(W$1,'2018_commission_structure-Start'!$A$15:$J$15,0)),0)</f>
        <v>0</v>
      </c>
      <c r="X402" s="2">
        <f>IF($H402&gt;J402,MIN($H402-J402,K402-J402)*INDEX('2018_commission_structure-Start'!$A$15:$J$18,MATCH($E402,'2018_commission_structure-Start'!$A$15:$A$18,0),MATCH(X$1,'2018_commission_structure-Start'!$A$15:$J$15,0)),0)</f>
        <v>0</v>
      </c>
      <c r="Y402" s="2">
        <f>IF($H402&gt;K402,MIN($H402-K402,L402-K402)*INDEX('2018_commission_structure-Start'!$A$15:$J$18,MATCH($E402,'2018_commission_structure-Start'!$A$15:$A$18,0),MATCH(Y$1,'2018_commission_structure-Start'!$A$15:$J$15,0)),0)</f>
        <v>0</v>
      </c>
      <c r="Z402" s="2">
        <f>IF(H402&gt;L402,(H402-L402)*INDEX('2018_commission_structure-Start'!$A$21:$I$24,MATCH($E402,'2018_commission_structure-Start'!$A$21:$A$24,0),MATCH(Z$1,'2018_commission_structure-Start'!$A$21:$I$21,0)),0)</f>
        <v>0</v>
      </c>
      <c r="AA402" s="6">
        <f t="shared" si="68"/>
        <v>73234.2</v>
      </c>
      <c r="AB402" s="6">
        <f t="shared" si="69"/>
        <v>126588.2</v>
      </c>
    </row>
    <row r="403" spans="1:28" x14ac:dyDescent="0.3">
      <c r="A403" t="str">
        <f t="shared" si="60"/>
        <v>Keenan Kruszelnicki</v>
      </c>
      <c r="B403">
        <v>1958063002</v>
      </c>
      <c r="C403" t="s">
        <v>794</v>
      </c>
      <c r="D403" t="s">
        <v>795</v>
      </c>
      <c r="E403" t="s">
        <v>10</v>
      </c>
      <c r="F403">
        <v>105993</v>
      </c>
      <c r="G403">
        <f>COUNTIF(deals_closed!D:D,B403)</f>
        <v>24</v>
      </c>
      <c r="H403" s="2">
        <f>SUMIF(deals_closed!D:D,B403,deals_closed!C:C)</f>
        <v>955328</v>
      </c>
      <c r="I403" s="2">
        <f>VLOOKUP(E403,'2018_commission_structure-Start'!$A$22:$I$24,9,FALSE)</f>
        <v>750000</v>
      </c>
      <c r="J403" s="2">
        <f t="shared" si="61"/>
        <v>937500</v>
      </c>
      <c r="K403" s="2">
        <f t="shared" si="62"/>
        <v>1125000</v>
      </c>
      <c r="L403" s="2">
        <f t="shared" si="63"/>
        <v>1500000</v>
      </c>
      <c r="M403" s="12">
        <f t="shared" si="64"/>
        <v>1.2737706666666666</v>
      </c>
      <c r="N403" t="str">
        <f t="shared" si="65"/>
        <v>125-150%</v>
      </c>
      <c r="O403" s="6">
        <f>MIN(H403,I403)*INDEX('2018_commission_structure-Start'!$A$21:$I$24,MATCH($E403,'2018_commission_structure-Start'!$A$21:$A$24,0),MATCH(O$1,'2018_commission_structure-Start'!$A$21:$I$21,0))</f>
        <v>112500</v>
      </c>
      <c r="P403" s="2">
        <f>IF(H403&gt;I403,MIN(H403-I403,J403-I403)*INDEX('2018_commission_structure-Start'!$A$21:$I$24,MATCH($E403,'2018_commission_structure-Start'!$A$21:$A$24,0), MATCH(P$1,'2018_commission_structure-Start'!$A$21:$I$21,0)),0)</f>
        <v>35625</v>
      </c>
      <c r="Q403" s="2">
        <f>IF($H403&gt;J403,MIN($H403-J403,K403-J403)*INDEX('2018_commission_structure-Start'!$A$21:$I$24,MATCH($E403,'2018_commission_structure-Start'!$A$21:$A$24,0), MATCH(Q$1,'2018_commission_structure-Start'!$A$21:$I$21,0)),0)</f>
        <v>4100.4400000000005</v>
      </c>
      <c r="R403" s="2">
        <f>IF($H403&gt;K403,MIN($H403-K403,L403-K403)*INDEX('2018_commission_structure-Start'!$A$21:$I$24,MATCH($E403,'2018_commission_structure-Start'!$A$21:$A$24,0), MATCH(R$1,'2018_commission_structure-Start'!$A$21:$I$21,0)),0)</f>
        <v>0</v>
      </c>
      <c r="S403" s="2">
        <f>IF(H403&gt;L403,(H403-L403)*INDEX('2018_commission_structure-Start'!$A$21:$I$24,MATCH($E403,'2018_commission_structure-Start'!$A$21:$A$24,0),MATCH(S$1,'2018_commission_structure-Start'!$A$21:$I$21,0)),0)</f>
        <v>0</v>
      </c>
      <c r="T403" s="6">
        <f t="shared" si="66"/>
        <v>152225.44</v>
      </c>
      <c r="U403" s="6">
        <f t="shared" si="67"/>
        <v>258218.44</v>
      </c>
      <c r="V403" s="6">
        <f>MIN(H403,I403)*INDEX('2018_commission_structure-Start'!$A$15:$J$18,MATCH($E403,'2018_commission_structure-Start'!$A$15:$A$18,0),MATCH(V$1,'2018_commission_structure-Start'!$A$15:$J$15,0))</f>
        <v>112500</v>
      </c>
      <c r="W403" s="2">
        <f>IF($H403&gt;I403,MIN($H403-I403,J403-I403)*INDEX('2018_commission_structure-Start'!$A$15:$J$18,MATCH($E403,'2018_commission_structure-Start'!$A$15:$A$18,0),MATCH(W$1,'2018_commission_structure-Start'!$A$15:$J$15,0)),0)</f>
        <v>41250</v>
      </c>
      <c r="X403" s="2">
        <f>IF($H403&gt;J403,MIN($H403-J403,K403-J403)*INDEX('2018_commission_structure-Start'!$A$15:$J$18,MATCH($E403,'2018_commission_structure-Start'!$A$15:$A$18,0),MATCH(X$1,'2018_commission_structure-Start'!$A$15:$J$15,0)),0)</f>
        <v>4457</v>
      </c>
      <c r="Y403" s="2">
        <f>IF($H403&gt;K403,MIN($H403-K403,L403-K403)*INDEX('2018_commission_structure-Start'!$A$15:$J$18,MATCH($E403,'2018_commission_structure-Start'!$A$15:$A$18,0),MATCH(Y$1,'2018_commission_structure-Start'!$A$15:$J$15,0)),0)</f>
        <v>0</v>
      </c>
      <c r="Z403" s="2">
        <f>IF(H403&gt;L403,(H403-L403)*INDEX('2018_commission_structure-Start'!$A$21:$I$24,MATCH($E403,'2018_commission_structure-Start'!$A$21:$A$24,0),MATCH(Z$1,'2018_commission_structure-Start'!$A$21:$I$21,0)),0)</f>
        <v>0</v>
      </c>
      <c r="AA403" s="6">
        <f t="shared" si="68"/>
        <v>158207</v>
      </c>
      <c r="AB403" s="6">
        <f t="shared" si="69"/>
        <v>264200</v>
      </c>
    </row>
    <row r="404" spans="1:28" x14ac:dyDescent="0.3">
      <c r="A404" t="str">
        <f t="shared" si="60"/>
        <v>Natassia Baldoni</v>
      </c>
      <c r="B404">
        <v>5197585250</v>
      </c>
      <c r="C404" t="s">
        <v>796</v>
      </c>
      <c r="D404" t="s">
        <v>797</v>
      </c>
      <c r="E404" t="s">
        <v>10</v>
      </c>
      <c r="F404">
        <v>114163</v>
      </c>
      <c r="G404">
        <f>COUNTIF(deals_closed!D:D,B404)</f>
        <v>23</v>
      </c>
      <c r="H404" s="2">
        <f>SUMIF(deals_closed!D:D,B404,deals_closed!C:C)</f>
        <v>816810</v>
      </c>
      <c r="I404" s="2">
        <f>VLOOKUP(E404,'2018_commission_structure-Start'!$A$22:$I$24,9,FALSE)</f>
        <v>750000</v>
      </c>
      <c r="J404" s="2">
        <f t="shared" si="61"/>
        <v>937500</v>
      </c>
      <c r="K404" s="2">
        <f t="shared" si="62"/>
        <v>1125000</v>
      </c>
      <c r="L404" s="2">
        <f t="shared" si="63"/>
        <v>1500000</v>
      </c>
      <c r="M404" s="12">
        <f t="shared" si="64"/>
        <v>1.08908</v>
      </c>
      <c r="N404" t="str">
        <f t="shared" si="65"/>
        <v>100-125%</v>
      </c>
      <c r="O404" s="6">
        <f>MIN(H404,I404)*INDEX('2018_commission_structure-Start'!$A$21:$I$24,MATCH($E404,'2018_commission_structure-Start'!$A$21:$A$24,0),MATCH(O$1,'2018_commission_structure-Start'!$A$21:$I$21,0))</f>
        <v>112500</v>
      </c>
      <c r="P404" s="2">
        <f>IF(H404&gt;I404,MIN(H404-I404,J404-I404)*INDEX('2018_commission_structure-Start'!$A$21:$I$24,MATCH($E404,'2018_commission_structure-Start'!$A$21:$A$24,0), MATCH(P$1,'2018_commission_structure-Start'!$A$21:$I$21,0)),0)</f>
        <v>12693.9</v>
      </c>
      <c r="Q404" s="2">
        <f>IF($H404&gt;J404,MIN($H404-J404,K404-J404)*INDEX('2018_commission_structure-Start'!$A$21:$I$24,MATCH($E404,'2018_commission_structure-Start'!$A$21:$A$24,0), MATCH(Q$1,'2018_commission_structure-Start'!$A$21:$I$21,0)),0)</f>
        <v>0</v>
      </c>
      <c r="R404" s="2">
        <f>IF($H404&gt;K404,MIN($H404-K404,L404-K404)*INDEX('2018_commission_structure-Start'!$A$21:$I$24,MATCH($E404,'2018_commission_structure-Start'!$A$21:$A$24,0), MATCH(R$1,'2018_commission_structure-Start'!$A$21:$I$21,0)),0)</f>
        <v>0</v>
      </c>
      <c r="S404" s="2">
        <f>IF(H404&gt;L404,(H404-L404)*INDEX('2018_commission_structure-Start'!$A$21:$I$24,MATCH($E404,'2018_commission_structure-Start'!$A$21:$A$24,0),MATCH(S$1,'2018_commission_structure-Start'!$A$21:$I$21,0)),0)</f>
        <v>0</v>
      </c>
      <c r="T404" s="6">
        <f t="shared" si="66"/>
        <v>125193.9</v>
      </c>
      <c r="U404" s="6">
        <f t="shared" si="67"/>
        <v>239356.9</v>
      </c>
      <c r="V404" s="6">
        <f>MIN(H404,I404)*INDEX('2018_commission_structure-Start'!$A$15:$J$18,MATCH($E404,'2018_commission_structure-Start'!$A$15:$A$18,0),MATCH(V$1,'2018_commission_structure-Start'!$A$15:$J$15,0))</f>
        <v>112500</v>
      </c>
      <c r="W404" s="2">
        <f>IF($H404&gt;I404,MIN($H404-I404,J404-I404)*INDEX('2018_commission_structure-Start'!$A$15:$J$18,MATCH($E404,'2018_commission_structure-Start'!$A$15:$A$18,0),MATCH(W$1,'2018_commission_structure-Start'!$A$15:$J$15,0)),0)</f>
        <v>14698.2</v>
      </c>
      <c r="X404" s="2">
        <f>IF($H404&gt;J404,MIN($H404-J404,K404-J404)*INDEX('2018_commission_structure-Start'!$A$15:$J$18,MATCH($E404,'2018_commission_structure-Start'!$A$15:$A$18,0),MATCH(X$1,'2018_commission_structure-Start'!$A$15:$J$15,0)),0)</f>
        <v>0</v>
      </c>
      <c r="Y404" s="2">
        <f>IF($H404&gt;K404,MIN($H404-K404,L404-K404)*INDEX('2018_commission_structure-Start'!$A$15:$J$18,MATCH($E404,'2018_commission_structure-Start'!$A$15:$A$18,0),MATCH(Y$1,'2018_commission_structure-Start'!$A$15:$J$15,0)),0)</f>
        <v>0</v>
      </c>
      <c r="Z404" s="2">
        <f>IF(H404&gt;L404,(H404-L404)*INDEX('2018_commission_structure-Start'!$A$21:$I$24,MATCH($E404,'2018_commission_structure-Start'!$A$21:$A$24,0),MATCH(Z$1,'2018_commission_structure-Start'!$A$21:$I$21,0)),0)</f>
        <v>0</v>
      </c>
      <c r="AA404" s="6">
        <f t="shared" si="68"/>
        <v>127198.2</v>
      </c>
      <c r="AB404" s="6">
        <f t="shared" si="69"/>
        <v>241361.2</v>
      </c>
    </row>
    <row r="405" spans="1:28" x14ac:dyDescent="0.3">
      <c r="A405" t="str">
        <f t="shared" si="60"/>
        <v>Alyse Abrahmer</v>
      </c>
      <c r="B405">
        <v>8002426673</v>
      </c>
      <c r="C405" t="s">
        <v>798</v>
      </c>
      <c r="D405" t="s">
        <v>799</v>
      </c>
      <c r="E405" t="s">
        <v>29</v>
      </c>
      <c r="F405">
        <v>67081</v>
      </c>
      <c r="G405">
        <f>COUNTIF(deals_closed!D:D,B405)</f>
        <v>25</v>
      </c>
      <c r="H405" s="2">
        <f>SUMIF(deals_closed!D:D,B405,deals_closed!C:C)</f>
        <v>891412</v>
      </c>
      <c r="I405" s="2">
        <f>VLOOKUP(E405,'2018_commission_structure-Start'!$A$22:$I$24,9,FALSE)</f>
        <v>600000</v>
      </c>
      <c r="J405" s="2">
        <f t="shared" si="61"/>
        <v>750000</v>
      </c>
      <c r="K405" s="2">
        <f t="shared" si="62"/>
        <v>900000</v>
      </c>
      <c r="L405" s="2">
        <f t="shared" si="63"/>
        <v>1200000</v>
      </c>
      <c r="M405" s="12">
        <f t="shared" si="64"/>
        <v>1.4856866666666666</v>
      </c>
      <c r="N405" t="str">
        <f t="shared" si="65"/>
        <v>125-150%</v>
      </c>
      <c r="O405" s="6">
        <f>MIN(H405,I405)*INDEX('2018_commission_structure-Start'!$A$21:$I$24,MATCH($E405,'2018_commission_structure-Start'!$A$21:$A$24,0),MATCH(O$1,'2018_commission_structure-Start'!$A$21:$I$21,0))</f>
        <v>78000</v>
      </c>
      <c r="P405" s="2">
        <f>IF(H405&gt;I405,MIN(H405-I405,J405-I405)*INDEX('2018_commission_structure-Start'!$A$21:$I$24,MATCH($E405,'2018_commission_structure-Start'!$A$21:$A$24,0), MATCH(P$1,'2018_commission_structure-Start'!$A$21:$I$21,0)),0)</f>
        <v>25500.000000000004</v>
      </c>
      <c r="Q405" s="2">
        <f>IF($H405&gt;J405,MIN($H405-J405,K405-J405)*INDEX('2018_commission_structure-Start'!$A$21:$I$24,MATCH($E405,'2018_commission_structure-Start'!$A$21:$A$24,0), MATCH(Q$1,'2018_commission_structure-Start'!$A$21:$I$21,0)),0)</f>
        <v>29696.52</v>
      </c>
      <c r="R405" s="2">
        <f>IF($H405&gt;K405,MIN($H405-K405,L405-K405)*INDEX('2018_commission_structure-Start'!$A$21:$I$24,MATCH($E405,'2018_commission_structure-Start'!$A$21:$A$24,0), MATCH(R$1,'2018_commission_structure-Start'!$A$21:$I$21,0)),0)</f>
        <v>0</v>
      </c>
      <c r="S405" s="2">
        <f>IF(H405&gt;L405,(H405-L405)*INDEX('2018_commission_structure-Start'!$A$21:$I$24,MATCH($E405,'2018_commission_structure-Start'!$A$21:$A$24,0),MATCH(S$1,'2018_commission_structure-Start'!$A$21:$I$21,0)),0)</f>
        <v>0</v>
      </c>
      <c r="T405" s="6">
        <f t="shared" si="66"/>
        <v>133196.51999999999</v>
      </c>
      <c r="U405" s="6">
        <f t="shared" si="67"/>
        <v>200277.52</v>
      </c>
      <c r="V405" s="6">
        <f>MIN(H405,I405)*INDEX('2018_commission_structure-Start'!$A$15:$J$18,MATCH($E405,'2018_commission_structure-Start'!$A$15:$A$18,0),MATCH(V$1,'2018_commission_structure-Start'!$A$15:$J$15,0))</f>
        <v>90000</v>
      </c>
      <c r="W405" s="2">
        <f>IF($H405&gt;I405,MIN($H405-I405,J405-I405)*INDEX('2018_commission_structure-Start'!$A$15:$J$18,MATCH($E405,'2018_commission_structure-Start'!$A$15:$A$18,0),MATCH(W$1,'2018_commission_structure-Start'!$A$15:$J$15,0)),0)</f>
        <v>27000</v>
      </c>
      <c r="X405" s="2">
        <f>IF($H405&gt;J405,MIN($H405-J405,K405-J405)*INDEX('2018_commission_structure-Start'!$A$15:$J$18,MATCH($E405,'2018_commission_structure-Start'!$A$15:$A$18,0),MATCH(X$1,'2018_commission_structure-Start'!$A$15:$J$15,0)),0)</f>
        <v>35353</v>
      </c>
      <c r="Y405" s="2">
        <f>IF($H405&gt;K405,MIN($H405-K405,L405-K405)*INDEX('2018_commission_structure-Start'!$A$15:$J$18,MATCH($E405,'2018_commission_structure-Start'!$A$15:$A$18,0),MATCH(Y$1,'2018_commission_structure-Start'!$A$15:$J$15,0)),0)</f>
        <v>0</v>
      </c>
      <c r="Z405" s="2">
        <f>IF(H405&gt;L405,(H405-L405)*INDEX('2018_commission_structure-Start'!$A$21:$I$24,MATCH($E405,'2018_commission_structure-Start'!$A$21:$A$24,0),MATCH(Z$1,'2018_commission_structure-Start'!$A$21:$I$21,0)),0)</f>
        <v>0</v>
      </c>
      <c r="AA405" s="6">
        <f t="shared" si="68"/>
        <v>152353</v>
      </c>
      <c r="AB405" s="6">
        <f t="shared" si="69"/>
        <v>219434</v>
      </c>
    </row>
    <row r="406" spans="1:28" x14ac:dyDescent="0.3">
      <c r="A406" t="str">
        <f t="shared" si="60"/>
        <v>Brewer Hartright</v>
      </c>
      <c r="B406">
        <v>9620547551</v>
      </c>
      <c r="C406" t="s">
        <v>159</v>
      </c>
      <c r="D406" t="s">
        <v>800</v>
      </c>
      <c r="E406" t="s">
        <v>10</v>
      </c>
      <c r="F406">
        <v>80719</v>
      </c>
      <c r="G406">
        <f>COUNTIF(deals_closed!D:D,B406)</f>
        <v>19</v>
      </c>
      <c r="H406" s="2">
        <f>SUMIF(deals_closed!D:D,B406,deals_closed!C:C)</f>
        <v>540781</v>
      </c>
      <c r="I406" s="2">
        <f>VLOOKUP(E406,'2018_commission_structure-Start'!$A$22:$I$24,9,FALSE)</f>
        <v>750000</v>
      </c>
      <c r="J406" s="2">
        <f t="shared" si="61"/>
        <v>937500</v>
      </c>
      <c r="K406" s="2">
        <f t="shared" si="62"/>
        <v>1125000</v>
      </c>
      <c r="L406" s="2">
        <f t="shared" si="63"/>
        <v>1500000</v>
      </c>
      <c r="M406" s="12">
        <f t="shared" si="64"/>
        <v>0.72104133333333331</v>
      </c>
      <c r="N406" t="str">
        <f t="shared" si="65"/>
        <v>0-100%</v>
      </c>
      <c r="O406" s="6">
        <f>MIN(H406,I406)*INDEX('2018_commission_structure-Start'!$A$21:$I$24,MATCH($E406,'2018_commission_structure-Start'!$A$21:$A$24,0),MATCH(O$1,'2018_commission_structure-Start'!$A$21:$I$21,0))</f>
        <v>81117.149999999994</v>
      </c>
      <c r="P406" s="2">
        <f>IF(H406&gt;I406,MIN(H406-I406,J406-I406)*INDEX('2018_commission_structure-Start'!$A$21:$I$24,MATCH($E406,'2018_commission_structure-Start'!$A$21:$A$24,0), MATCH(P$1,'2018_commission_structure-Start'!$A$21:$I$21,0)),0)</f>
        <v>0</v>
      </c>
      <c r="Q406" s="2">
        <f>IF($H406&gt;J406,MIN($H406-J406,K406-J406)*INDEX('2018_commission_structure-Start'!$A$21:$I$24,MATCH($E406,'2018_commission_structure-Start'!$A$21:$A$24,0), MATCH(Q$1,'2018_commission_structure-Start'!$A$21:$I$21,0)),0)</f>
        <v>0</v>
      </c>
      <c r="R406" s="2">
        <f>IF($H406&gt;K406,MIN($H406-K406,L406-K406)*INDEX('2018_commission_structure-Start'!$A$21:$I$24,MATCH($E406,'2018_commission_structure-Start'!$A$21:$A$24,0), MATCH(R$1,'2018_commission_structure-Start'!$A$21:$I$21,0)),0)</f>
        <v>0</v>
      </c>
      <c r="S406" s="2">
        <f>IF(H406&gt;L406,(H406-L406)*INDEX('2018_commission_structure-Start'!$A$21:$I$24,MATCH($E406,'2018_commission_structure-Start'!$A$21:$A$24,0),MATCH(S$1,'2018_commission_structure-Start'!$A$21:$I$21,0)),0)</f>
        <v>0</v>
      </c>
      <c r="T406" s="6">
        <f t="shared" si="66"/>
        <v>81117.149999999994</v>
      </c>
      <c r="U406" s="6">
        <f t="shared" si="67"/>
        <v>161836.15</v>
      </c>
      <c r="V406" s="6">
        <f>MIN(H406,I406)*INDEX('2018_commission_structure-Start'!$A$15:$J$18,MATCH($E406,'2018_commission_structure-Start'!$A$15:$A$18,0),MATCH(V$1,'2018_commission_structure-Start'!$A$15:$J$15,0))</f>
        <v>81117.149999999994</v>
      </c>
      <c r="W406" s="2">
        <f>IF($H406&gt;I406,MIN($H406-I406,J406-I406)*INDEX('2018_commission_structure-Start'!$A$15:$J$18,MATCH($E406,'2018_commission_structure-Start'!$A$15:$A$18,0),MATCH(W$1,'2018_commission_structure-Start'!$A$15:$J$15,0)),0)</f>
        <v>0</v>
      </c>
      <c r="X406" s="2">
        <f>IF($H406&gt;J406,MIN($H406-J406,K406-J406)*INDEX('2018_commission_structure-Start'!$A$15:$J$18,MATCH($E406,'2018_commission_structure-Start'!$A$15:$A$18,0),MATCH(X$1,'2018_commission_structure-Start'!$A$15:$J$15,0)),0)</f>
        <v>0</v>
      </c>
      <c r="Y406" s="2">
        <f>IF($H406&gt;K406,MIN($H406-K406,L406-K406)*INDEX('2018_commission_structure-Start'!$A$15:$J$18,MATCH($E406,'2018_commission_structure-Start'!$A$15:$A$18,0),MATCH(Y$1,'2018_commission_structure-Start'!$A$15:$J$15,0)),0)</f>
        <v>0</v>
      </c>
      <c r="Z406" s="2">
        <f>IF(H406&gt;L406,(H406-L406)*INDEX('2018_commission_structure-Start'!$A$21:$I$24,MATCH($E406,'2018_commission_structure-Start'!$A$21:$A$24,0),MATCH(Z$1,'2018_commission_structure-Start'!$A$21:$I$21,0)),0)</f>
        <v>0</v>
      </c>
      <c r="AA406" s="6">
        <f t="shared" si="68"/>
        <v>81117.149999999994</v>
      </c>
      <c r="AB406" s="6">
        <f t="shared" si="69"/>
        <v>161836.15</v>
      </c>
    </row>
    <row r="407" spans="1:28" x14ac:dyDescent="0.3">
      <c r="A407" t="str">
        <f t="shared" si="60"/>
        <v>Walker Bartels</v>
      </c>
      <c r="B407">
        <v>8335120919</v>
      </c>
      <c r="C407" t="s">
        <v>801</v>
      </c>
      <c r="D407" t="s">
        <v>802</v>
      </c>
      <c r="E407" t="s">
        <v>29</v>
      </c>
      <c r="F407">
        <v>55018</v>
      </c>
      <c r="G407">
        <f>COUNTIF(deals_closed!D:D,B407)</f>
        <v>16</v>
      </c>
      <c r="H407" s="2">
        <f>SUMIF(deals_closed!D:D,B407,deals_closed!C:C)</f>
        <v>515945</v>
      </c>
      <c r="I407" s="2">
        <f>VLOOKUP(E407,'2018_commission_structure-Start'!$A$22:$I$24,9,FALSE)</f>
        <v>600000</v>
      </c>
      <c r="J407" s="2">
        <f t="shared" si="61"/>
        <v>750000</v>
      </c>
      <c r="K407" s="2">
        <f t="shared" si="62"/>
        <v>900000</v>
      </c>
      <c r="L407" s="2">
        <f t="shared" si="63"/>
        <v>1200000</v>
      </c>
      <c r="M407" s="12">
        <f t="shared" si="64"/>
        <v>0.85990833333333339</v>
      </c>
      <c r="N407" t="str">
        <f t="shared" si="65"/>
        <v>0-100%</v>
      </c>
      <c r="O407" s="6">
        <f>MIN(H407,I407)*INDEX('2018_commission_structure-Start'!$A$21:$I$24,MATCH($E407,'2018_commission_structure-Start'!$A$21:$A$24,0),MATCH(O$1,'2018_commission_structure-Start'!$A$21:$I$21,0))</f>
        <v>67072.850000000006</v>
      </c>
      <c r="P407" s="2">
        <f>IF(H407&gt;I407,MIN(H407-I407,J407-I407)*INDEX('2018_commission_structure-Start'!$A$21:$I$24,MATCH($E407,'2018_commission_structure-Start'!$A$21:$A$24,0), MATCH(P$1,'2018_commission_structure-Start'!$A$21:$I$21,0)),0)</f>
        <v>0</v>
      </c>
      <c r="Q407" s="2">
        <f>IF($H407&gt;J407,MIN($H407-J407,K407-J407)*INDEX('2018_commission_structure-Start'!$A$21:$I$24,MATCH($E407,'2018_commission_structure-Start'!$A$21:$A$24,0), MATCH(Q$1,'2018_commission_structure-Start'!$A$21:$I$21,0)),0)</f>
        <v>0</v>
      </c>
      <c r="R407" s="2">
        <f>IF($H407&gt;K407,MIN($H407-K407,L407-K407)*INDEX('2018_commission_structure-Start'!$A$21:$I$24,MATCH($E407,'2018_commission_structure-Start'!$A$21:$A$24,0), MATCH(R$1,'2018_commission_structure-Start'!$A$21:$I$21,0)),0)</f>
        <v>0</v>
      </c>
      <c r="S407" s="2">
        <f>IF(H407&gt;L407,(H407-L407)*INDEX('2018_commission_structure-Start'!$A$21:$I$24,MATCH($E407,'2018_commission_structure-Start'!$A$21:$A$24,0),MATCH(S$1,'2018_commission_structure-Start'!$A$21:$I$21,0)),0)</f>
        <v>0</v>
      </c>
      <c r="T407" s="6">
        <f t="shared" si="66"/>
        <v>67072.850000000006</v>
      </c>
      <c r="U407" s="6">
        <f t="shared" si="67"/>
        <v>122090.85</v>
      </c>
      <c r="V407" s="6">
        <f>MIN(H407,I407)*INDEX('2018_commission_structure-Start'!$A$15:$J$18,MATCH($E407,'2018_commission_structure-Start'!$A$15:$A$18,0),MATCH(V$1,'2018_commission_structure-Start'!$A$15:$J$15,0))</f>
        <v>77391.75</v>
      </c>
      <c r="W407" s="2">
        <f>IF($H407&gt;I407,MIN($H407-I407,J407-I407)*INDEX('2018_commission_structure-Start'!$A$15:$J$18,MATCH($E407,'2018_commission_structure-Start'!$A$15:$A$18,0),MATCH(W$1,'2018_commission_structure-Start'!$A$15:$J$15,0)),0)</f>
        <v>0</v>
      </c>
      <c r="X407" s="2">
        <f>IF($H407&gt;J407,MIN($H407-J407,K407-J407)*INDEX('2018_commission_structure-Start'!$A$15:$J$18,MATCH($E407,'2018_commission_structure-Start'!$A$15:$A$18,0),MATCH(X$1,'2018_commission_structure-Start'!$A$15:$J$15,0)),0)</f>
        <v>0</v>
      </c>
      <c r="Y407" s="2">
        <f>IF($H407&gt;K407,MIN($H407-K407,L407-K407)*INDEX('2018_commission_structure-Start'!$A$15:$J$18,MATCH($E407,'2018_commission_structure-Start'!$A$15:$A$18,0),MATCH(Y$1,'2018_commission_structure-Start'!$A$15:$J$15,0)),0)</f>
        <v>0</v>
      </c>
      <c r="Z407" s="2">
        <f>IF(H407&gt;L407,(H407-L407)*INDEX('2018_commission_structure-Start'!$A$21:$I$24,MATCH($E407,'2018_commission_structure-Start'!$A$21:$A$24,0),MATCH(Z$1,'2018_commission_structure-Start'!$A$21:$I$21,0)),0)</f>
        <v>0</v>
      </c>
      <c r="AA407" s="6">
        <f t="shared" si="68"/>
        <v>77391.75</v>
      </c>
      <c r="AB407" s="6">
        <f t="shared" si="69"/>
        <v>132409.75</v>
      </c>
    </row>
    <row r="408" spans="1:28" x14ac:dyDescent="0.3">
      <c r="A408" t="str">
        <f t="shared" si="60"/>
        <v>Filip Stellman</v>
      </c>
      <c r="B408">
        <v>2237103631</v>
      </c>
      <c r="C408" t="s">
        <v>803</v>
      </c>
      <c r="D408" t="s">
        <v>804</v>
      </c>
      <c r="E408" t="s">
        <v>29</v>
      </c>
      <c r="F408">
        <v>69026</v>
      </c>
      <c r="G408">
        <f>COUNTIF(deals_closed!D:D,B408)</f>
        <v>23</v>
      </c>
      <c r="H408" s="2">
        <f>SUMIF(deals_closed!D:D,B408,deals_closed!C:C)</f>
        <v>846165</v>
      </c>
      <c r="I408" s="2">
        <f>VLOOKUP(E408,'2018_commission_structure-Start'!$A$22:$I$24,9,FALSE)</f>
        <v>600000</v>
      </c>
      <c r="J408" s="2">
        <f t="shared" si="61"/>
        <v>750000</v>
      </c>
      <c r="K408" s="2">
        <f t="shared" si="62"/>
        <v>900000</v>
      </c>
      <c r="L408" s="2">
        <f t="shared" si="63"/>
        <v>1200000</v>
      </c>
      <c r="M408" s="12">
        <f t="shared" si="64"/>
        <v>1.4102749999999999</v>
      </c>
      <c r="N408" t="str">
        <f t="shared" si="65"/>
        <v>125-150%</v>
      </c>
      <c r="O408" s="6">
        <f>MIN(H408,I408)*INDEX('2018_commission_structure-Start'!$A$21:$I$24,MATCH($E408,'2018_commission_structure-Start'!$A$21:$A$24,0),MATCH(O$1,'2018_commission_structure-Start'!$A$21:$I$21,0))</f>
        <v>78000</v>
      </c>
      <c r="P408" s="2">
        <f>IF(H408&gt;I408,MIN(H408-I408,J408-I408)*INDEX('2018_commission_structure-Start'!$A$21:$I$24,MATCH($E408,'2018_commission_structure-Start'!$A$21:$A$24,0), MATCH(P$1,'2018_commission_structure-Start'!$A$21:$I$21,0)),0)</f>
        <v>25500.000000000004</v>
      </c>
      <c r="Q408" s="2">
        <f>IF($H408&gt;J408,MIN($H408-J408,K408-J408)*INDEX('2018_commission_structure-Start'!$A$21:$I$24,MATCH($E408,'2018_commission_structure-Start'!$A$21:$A$24,0), MATCH(Q$1,'2018_commission_structure-Start'!$A$21:$I$21,0)),0)</f>
        <v>20194.649999999998</v>
      </c>
      <c r="R408" s="2">
        <f>IF($H408&gt;K408,MIN($H408-K408,L408-K408)*INDEX('2018_commission_structure-Start'!$A$21:$I$24,MATCH($E408,'2018_commission_structure-Start'!$A$21:$A$24,0), MATCH(R$1,'2018_commission_structure-Start'!$A$21:$I$21,0)),0)</f>
        <v>0</v>
      </c>
      <c r="S408" s="2">
        <f>IF(H408&gt;L408,(H408-L408)*INDEX('2018_commission_structure-Start'!$A$21:$I$24,MATCH($E408,'2018_commission_structure-Start'!$A$21:$A$24,0),MATCH(S$1,'2018_commission_structure-Start'!$A$21:$I$21,0)),0)</f>
        <v>0</v>
      </c>
      <c r="T408" s="6">
        <f t="shared" si="66"/>
        <v>123694.65</v>
      </c>
      <c r="U408" s="6">
        <f t="shared" si="67"/>
        <v>192720.65</v>
      </c>
      <c r="V408" s="6">
        <f>MIN(H408,I408)*INDEX('2018_commission_structure-Start'!$A$15:$J$18,MATCH($E408,'2018_commission_structure-Start'!$A$15:$A$18,0),MATCH(V$1,'2018_commission_structure-Start'!$A$15:$J$15,0))</f>
        <v>90000</v>
      </c>
      <c r="W408" s="2">
        <f>IF($H408&gt;I408,MIN($H408-I408,J408-I408)*INDEX('2018_commission_structure-Start'!$A$15:$J$18,MATCH($E408,'2018_commission_structure-Start'!$A$15:$A$18,0),MATCH(W$1,'2018_commission_structure-Start'!$A$15:$J$15,0)),0)</f>
        <v>27000</v>
      </c>
      <c r="X408" s="2">
        <f>IF($H408&gt;J408,MIN($H408-J408,K408-J408)*INDEX('2018_commission_structure-Start'!$A$15:$J$18,MATCH($E408,'2018_commission_structure-Start'!$A$15:$A$18,0),MATCH(X$1,'2018_commission_structure-Start'!$A$15:$J$15,0)),0)</f>
        <v>24041.25</v>
      </c>
      <c r="Y408" s="2">
        <f>IF($H408&gt;K408,MIN($H408-K408,L408-K408)*INDEX('2018_commission_structure-Start'!$A$15:$J$18,MATCH($E408,'2018_commission_structure-Start'!$A$15:$A$18,0),MATCH(Y$1,'2018_commission_structure-Start'!$A$15:$J$15,0)),0)</f>
        <v>0</v>
      </c>
      <c r="Z408" s="2">
        <f>IF(H408&gt;L408,(H408-L408)*INDEX('2018_commission_structure-Start'!$A$21:$I$24,MATCH($E408,'2018_commission_structure-Start'!$A$21:$A$24,0),MATCH(Z$1,'2018_commission_structure-Start'!$A$21:$I$21,0)),0)</f>
        <v>0</v>
      </c>
      <c r="AA408" s="6">
        <f t="shared" si="68"/>
        <v>141041.25</v>
      </c>
      <c r="AB408" s="6">
        <f t="shared" si="69"/>
        <v>210067.25</v>
      </c>
    </row>
    <row r="409" spans="1:28" x14ac:dyDescent="0.3">
      <c r="A409" t="str">
        <f t="shared" si="60"/>
        <v>Teresina Howling</v>
      </c>
      <c r="B409">
        <v>2378102658</v>
      </c>
      <c r="C409" t="s">
        <v>805</v>
      </c>
      <c r="D409" t="s">
        <v>806</v>
      </c>
      <c r="E409" t="s">
        <v>7</v>
      </c>
      <c r="F409">
        <v>32554</v>
      </c>
      <c r="G409">
        <f>COUNTIF(deals_closed!D:D,B409)</f>
        <v>11</v>
      </c>
      <c r="H409" s="2">
        <f>SUMIF(deals_closed!D:D,B409,deals_closed!C:C)</f>
        <v>298334</v>
      </c>
      <c r="I409" s="2">
        <f>VLOOKUP(E409,'2018_commission_structure-Start'!$A$22:$I$24,9,FALSE)</f>
        <v>500000</v>
      </c>
      <c r="J409" s="2">
        <f t="shared" si="61"/>
        <v>625000</v>
      </c>
      <c r="K409" s="2">
        <f t="shared" si="62"/>
        <v>750000</v>
      </c>
      <c r="L409" s="2">
        <f t="shared" si="63"/>
        <v>1000000</v>
      </c>
      <c r="M409" s="12">
        <f t="shared" si="64"/>
        <v>0.59666799999999998</v>
      </c>
      <c r="N409" t="str">
        <f t="shared" si="65"/>
        <v>0-100%</v>
      </c>
      <c r="O409" s="6">
        <f>MIN(H409,I409)*INDEX('2018_commission_structure-Start'!$A$21:$I$24,MATCH($E409,'2018_commission_structure-Start'!$A$21:$A$24,0),MATCH(O$1,'2018_commission_structure-Start'!$A$21:$I$21,0))</f>
        <v>29833.4</v>
      </c>
      <c r="P409" s="2">
        <f>IF(H409&gt;I409,MIN(H409-I409,J409-I409)*INDEX('2018_commission_structure-Start'!$A$21:$I$24,MATCH($E409,'2018_commission_structure-Start'!$A$21:$A$24,0), MATCH(P$1,'2018_commission_structure-Start'!$A$21:$I$21,0)),0)</f>
        <v>0</v>
      </c>
      <c r="Q409" s="2">
        <f>IF($H409&gt;J409,MIN($H409-J409,K409-J409)*INDEX('2018_commission_structure-Start'!$A$21:$I$24,MATCH($E409,'2018_commission_structure-Start'!$A$21:$A$24,0), MATCH(Q$1,'2018_commission_structure-Start'!$A$21:$I$21,0)),0)</f>
        <v>0</v>
      </c>
      <c r="R409" s="2">
        <f>IF($H409&gt;K409,MIN($H409-K409,L409-K409)*INDEX('2018_commission_structure-Start'!$A$21:$I$24,MATCH($E409,'2018_commission_structure-Start'!$A$21:$A$24,0), MATCH(R$1,'2018_commission_structure-Start'!$A$21:$I$21,0)),0)</f>
        <v>0</v>
      </c>
      <c r="S409" s="2">
        <f>IF(H409&gt;L409,(H409-L409)*INDEX('2018_commission_structure-Start'!$A$21:$I$24,MATCH($E409,'2018_commission_structure-Start'!$A$21:$A$24,0),MATCH(S$1,'2018_commission_structure-Start'!$A$21:$I$21,0)),0)</f>
        <v>0</v>
      </c>
      <c r="T409" s="6">
        <f t="shared" si="66"/>
        <v>29833.4</v>
      </c>
      <c r="U409" s="6">
        <f t="shared" si="67"/>
        <v>62387.4</v>
      </c>
      <c r="V409" s="6">
        <f>MIN(H409,I409)*INDEX('2018_commission_structure-Start'!$A$15:$J$18,MATCH($E409,'2018_commission_structure-Start'!$A$15:$A$18,0),MATCH(V$1,'2018_commission_structure-Start'!$A$15:$J$15,0))</f>
        <v>35800.080000000002</v>
      </c>
      <c r="W409" s="2">
        <f>IF($H409&gt;I409,MIN($H409-I409,J409-I409)*INDEX('2018_commission_structure-Start'!$A$15:$J$18,MATCH($E409,'2018_commission_structure-Start'!$A$15:$A$18,0),MATCH(W$1,'2018_commission_structure-Start'!$A$15:$J$15,0)),0)</f>
        <v>0</v>
      </c>
      <c r="X409" s="2">
        <f>IF($H409&gt;J409,MIN($H409-J409,K409-J409)*INDEX('2018_commission_structure-Start'!$A$15:$J$18,MATCH($E409,'2018_commission_structure-Start'!$A$15:$A$18,0),MATCH(X$1,'2018_commission_structure-Start'!$A$15:$J$15,0)),0)</f>
        <v>0</v>
      </c>
      <c r="Y409" s="2">
        <f>IF($H409&gt;K409,MIN($H409-K409,L409-K409)*INDEX('2018_commission_structure-Start'!$A$15:$J$18,MATCH($E409,'2018_commission_structure-Start'!$A$15:$A$18,0),MATCH(Y$1,'2018_commission_structure-Start'!$A$15:$J$15,0)),0)</f>
        <v>0</v>
      </c>
      <c r="Z409" s="2">
        <f>IF(H409&gt;L409,(H409-L409)*INDEX('2018_commission_structure-Start'!$A$21:$I$24,MATCH($E409,'2018_commission_structure-Start'!$A$21:$A$24,0),MATCH(Z$1,'2018_commission_structure-Start'!$A$21:$I$21,0)),0)</f>
        <v>0</v>
      </c>
      <c r="AA409" s="6">
        <f t="shared" si="68"/>
        <v>35800.080000000002</v>
      </c>
      <c r="AB409" s="6">
        <f t="shared" si="69"/>
        <v>68354.080000000002</v>
      </c>
    </row>
    <row r="410" spans="1:28" x14ac:dyDescent="0.3">
      <c r="A410" t="str">
        <f t="shared" si="60"/>
        <v>Christye Spraging</v>
      </c>
      <c r="B410">
        <v>1489889981</v>
      </c>
      <c r="C410" t="s">
        <v>807</v>
      </c>
      <c r="D410" t="s">
        <v>808</v>
      </c>
      <c r="E410" t="s">
        <v>10</v>
      </c>
      <c r="F410">
        <v>108981</v>
      </c>
      <c r="G410">
        <f>COUNTIF(deals_closed!D:D,B410)</f>
        <v>14</v>
      </c>
      <c r="H410" s="2">
        <f>SUMIF(deals_closed!D:D,B410,deals_closed!C:C)</f>
        <v>449442</v>
      </c>
      <c r="I410" s="2">
        <f>VLOOKUP(E410,'2018_commission_structure-Start'!$A$22:$I$24,9,FALSE)</f>
        <v>750000</v>
      </c>
      <c r="J410" s="2">
        <f t="shared" si="61"/>
        <v>937500</v>
      </c>
      <c r="K410" s="2">
        <f t="shared" si="62"/>
        <v>1125000</v>
      </c>
      <c r="L410" s="2">
        <f t="shared" si="63"/>
        <v>1500000</v>
      </c>
      <c r="M410" s="12">
        <f t="shared" si="64"/>
        <v>0.59925600000000001</v>
      </c>
      <c r="N410" t="str">
        <f t="shared" si="65"/>
        <v>0-100%</v>
      </c>
      <c r="O410" s="6">
        <f>MIN(H410,I410)*INDEX('2018_commission_structure-Start'!$A$21:$I$24,MATCH($E410,'2018_commission_structure-Start'!$A$21:$A$24,0),MATCH(O$1,'2018_commission_structure-Start'!$A$21:$I$21,0))</f>
        <v>67416.3</v>
      </c>
      <c r="P410" s="2">
        <f>IF(H410&gt;I410,MIN(H410-I410,J410-I410)*INDEX('2018_commission_structure-Start'!$A$21:$I$24,MATCH($E410,'2018_commission_structure-Start'!$A$21:$A$24,0), MATCH(P$1,'2018_commission_structure-Start'!$A$21:$I$21,0)),0)</f>
        <v>0</v>
      </c>
      <c r="Q410" s="2">
        <f>IF($H410&gt;J410,MIN($H410-J410,K410-J410)*INDEX('2018_commission_structure-Start'!$A$21:$I$24,MATCH($E410,'2018_commission_structure-Start'!$A$21:$A$24,0), MATCH(Q$1,'2018_commission_structure-Start'!$A$21:$I$21,0)),0)</f>
        <v>0</v>
      </c>
      <c r="R410" s="2">
        <f>IF($H410&gt;K410,MIN($H410-K410,L410-K410)*INDEX('2018_commission_structure-Start'!$A$21:$I$24,MATCH($E410,'2018_commission_structure-Start'!$A$21:$A$24,0), MATCH(R$1,'2018_commission_structure-Start'!$A$21:$I$21,0)),0)</f>
        <v>0</v>
      </c>
      <c r="S410" s="2">
        <f>IF(H410&gt;L410,(H410-L410)*INDEX('2018_commission_structure-Start'!$A$21:$I$24,MATCH($E410,'2018_commission_structure-Start'!$A$21:$A$24,0),MATCH(S$1,'2018_commission_structure-Start'!$A$21:$I$21,0)),0)</f>
        <v>0</v>
      </c>
      <c r="T410" s="6">
        <f t="shared" si="66"/>
        <v>67416.3</v>
      </c>
      <c r="U410" s="6">
        <f t="shared" si="67"/>
        <v>176397.3</v>
      </c>
      <c r="V410" s="6">
        <f>MIN(H410,I410)*INDEX('2018_commission_structure-Start'!$A$15:$J$18,MATCH($E410,'2018_commission_structure-Start'!$A$15:$A$18,0),MATCH(V$1,'2018_commission_structure-Start'!$A$15:$J$15,0))</f>
        <v>67416.3</v>
      </c>
      <c r="W410" s="2">
        <f>IF($H410&gt;I410,MIN($H410-I410,J410-I410)*INDEX('2018_commission_structure-Start'!$A$15:$J$18,MATCH($E410,'2018_commission_structure-Start'!$A$15:$A$18,0),MATCH(W$1,'2018_commission_structure-Start'!$A$15:$J$15,0)),0)</f>
        <v>0</v>
      </c>
      <c r="X410" s="2">
        <f>IF($H410&gt;J410,MIN($H410-J410,K410-J410)*INDEX('2018_commission_structure-Start'!$A$15:$J$18,MATCH($E410,'2018_commission_structure-Start'!$A$15:$A$18,0),MATCH(X$1,'2018_commission_structure-Start'!$A$15:$J$15,0)),0)</f>
        <v>0</v>
      </c>
      <c r="Y410" s="2">
        <f>IF($H410&gt;K410,MIN($H410-K410,L410-K410)*INDEX('2018_commission_structure-Start'!$A$15:$J$18,MATCH($E410,'2018_commission_structure-Start'!$A$15:$A$18,0),MATCH(Y$1,'2018_commission_structure-Start'!$A$15:$J$15,0)),0)</f>
        <v>0</v>
      </c>
      <c r="Z410" s="2">
        <f>IF(H410&gt;L410,(H410-L410)*INDEX('2018_commission_structure-Start'!$A$21:$I$24,MATCH($E410,'2018_commission_structure-Start'!$A$21:$A$24,0),MATCH(Z$1,'2018_commission_structure-Start'!$A$21:$I$21,0)),0)</f>
        <v>0</v>
      </c>
      <c r="AA410" s="6">
        <f t="shared" si="68"/>
        <v>67416.3</v>
      </c>
      <c r="AB410" s="6">
        <f t="shared" si="69"/>
        <v>176397.3</v>
      </c>
    </row>
    <row r="411" spans="1:28" x14ac:dyDescent="0.3">
      <c r="A411" t="str">
        <f t="shared" si="60"/>
        <v>Elaina Shelmardine</v>
      </c>
      <c r="B411">
        <v>1972775170</v>
      </c>
      <c r="C411" t="s">
        <v>809</v>
      </c>
      <c r="D411" t="s">
        <v>810</v>
      </c>
      <c r="E411" t="s">
        <v>10</v>
      </c>
      <c r="F411">
        <v>122434</v>
      </c>
      <c r="G411">
        <f>COUNTIF(deals_closed!D:D,B411)</f>
        <v>15</v>
      </c>
      <c r="H411" s="2">
        <f>SUMIF(deals_closed!D:D,B411,deals_closed!C:C)</f>
        <v>516313</v>
      </c>
      <c r="I411" s="2">
        <f>VLOOKUP(E411,'2018_commission_structure-Start'!$A$22:$I$24,9,FALSE)</f>
        <v>750000</v>
      </c>
      <c r="J411" s="2">
        <f t="shared" si="61"/>
        <v>937500</v>
      </c>
      <c r="K411" s="2">
        <f t="shared" si="62"/>
        <v>1125000</v>
      </c>
      <c r="L411" s="2">
        <f t="shared" si="63"/>
        <v>1500000</v>
      </c>
      <c r="M411" s="12">
        <f t="shared" si="64"/>
        <v>0.68841733333333333</v>
      </c>
      <c r="N411" t="str">
        <f t="shared" si="65"/>
        <v>0-100%</v>
      </c>
      <c r="O411" s="6">
        <f>MIN(H411,I411)*INDEX('2018_commission_structure-Start'!$A$21:$I$24,MATCH($E411,'2018_commission_structure-Start'!$A$21:$A$24,0),MATCH(O$1,'2018_commission_structure-Start'!$A$21:$I$21,0))</f>
        <v>77446.95</v>
      </c>
      <c r="P411" s="2">
        <f>IF(H411&gt;I411,MIN(H411-I411,J411-I411)*INDEX('2018_commission_structure-Start'!$A$21:$I$24,MATCH($E411,'2018_commission_structure-Start'!$A$21:$A$24,0), MATCH(P$1,'2018_commission_structure-Start'!$A$21:$I$21,0)),0)</f>
        <v>0</v>
      </c>
      <c r="Q411" s="2">
        <f>IF($H411&gt;J411,MIN($H411-J411,K411-J411)*INDEX('2018_commission_structure-Start'!$A$21:$I$24,MATCH($E411,'2018_commission_structure-Start'!$A$21:$A$24,0), MATCH(Q$1,'2018_commission_structure-Start'!$A$21:$I$21,0)),0)</f>
        <v>0</v>
      </c>
      <c r="R411" s="2">
        <f>IF($H411&gt;K411,MIN($H411-K411,L411-K411)*INDEX('2018_commission_structure-Start'!$A$21:$I$24,MATCH($E411,'2018_commission_structure-Start'!$A$21:$A$24,0), MATCH(R$1,'2018_commission_structure-Start'!$A$21:$I$21,0)),0)</f>
        <v>0</v>
      </c>
      <c r="S411" s="2">
        <f>IF(H411&gt;L411,(H411-L411)*INDEX('2018_commission_structure-Start'!$A$21:$I$24,MATCH($E411,'2018_commission_structure-Start'!$A$21:$A$24,0),MATCH(S$1,'2018_commission_structure-Start'!$A$21:$I$21,0)),0)</f>
        <v>0</v>
      </c>
      <c r="T411" s="6">
        <f t="shared" si="66"/>
        <v>77446.95</v>
      </c>
      <c r="U411" s="6">
        <f t="shared" si="67"/>
        <v>199880.95</v>
      </c>
      <c r="V411" s="6">
        <f>MIN(H411,I411)*INDEX('2018_commission_structure-Start'!$A$15:$J$18,MATCH($E411,'2018_commission_structure-Start'!$A$15:$A$18,0),MATCH(V$1,'2018_commission_structure-Start'!$A$15:$J$15,0))</f>
        <v>77446.95</v>
      </c>
      <c r="W411" s="2">
        <f>IF($H411&gt;I411,MIN($H411-I411,J411-I411)*INDEX('2018_commission_structure-Start'!$A$15:$J$18,MATCH($E411,'2018_commission_structure-Start'!$A$15:$A$18,0),MATCH(W$1,'2018_commission_structure-Start'!$A$15:$J$15,0)),0)</f>
        <v>0</v>
      </c>
      <c r="X411" s="2">
        <f>IF($H411&gt;J411,MIN($H411-J411,K411-J411)*INDEX('2018_commission_structure-Start'!$A$15:$J$18,MATCH($E411,'2018_commission_structure-Start'!$A$15:$A$18,0),MATCH(X$1,'2018_commission_structure-Start'!$A$15:$J$15,0)),0)</f>
        <v>0</v>
      </c>
      <c r="Y411" s="2">
        <f>IF($H411&gt;K411,MIN($H411-K411,L411-K411)*INDEX('2018_commission_structure-Start'!$A$15:$J$18,MATCH($E411,'2018_commission_structure-Start'!$A$15:$A$18,0),MATCH(Y$1,'2018_commission_structure-Start'!$A$15:$J$15,0)),0)</f>
        <v>0</v>
      </c>
      <c r="Z411" s="2">
        <f>IF(H411&gt;L411,(H411-L411)*INDEX('2018_commission_structure-Start'!$A$21:$I$24,MATCH($E411,'2018_commission_structure-Start'!$A$21:$A$24,0),MATCH(Z$1,'2018_commission_structure-Start'!$A$21:$I$21,0)),0)</f>
        <v>0</v>
      </c>
      <c r="AA411" s="6">
        <f t="shared" si="68"/>
        <v>77446.95</v>
      </c>
      <c r="AB411" s="6">
        <f t="shared" si="69"/>
        <v>199880.95</v>
      </c>
    </row>
    <row r="412" spans="1:28" x14ac:dyDescent="0.3">
      <c r="A412" t="str">
        <f t="shared" si="60"/>
        <v>Viv Czajka</v>
      </c>
      <c r="B412">
        <v>679204083</v>
      </c>
      <c r="C412" t="s">
        <v>811</v>
      </c>
      <c r="D412" t="s">
        <v>812</v>
      </c>
      <c r="E412" t="s">
        <v>29</v>
      </c>
      <c r="F412">
        <v>53945</v>
      </c>
      <c r="G412">
        <f>COUNTIF(deals_closed!D:D,B412)</f>
        <v>22</v>
      </c>
      <c r="H412" s="2">
        <f>SUMIF(deals_closed!D:D,B412,deals_closed!C:C)</f>
        <v>756417</v>
      </c>
      <c r="I412" s="2">
        <f>VLOOKUP(E412,'2018_commission_structure-Start'!$A$22:$I$24,9,FALSE)</f>
        <v>600000</v>
      </c>
      <c r="J412" s="2">
        <f t="shared" si="61"/>
        <v>750000</v>
      </c>
      <c r="K412" s="2">
        <f t="shared" si="62"/>
        <v>900000</v>
      </c>
      <c r="L412" s="2">
        <f t="shared" si="63"/>
        <v>1200000</v>
      </c>
      <c r="M412" s="12">
        <f t="shared" si="64"/>
        <v>1.2606949999999999</v>
      </c>
      <c r="N412" t="str">
        <f t="shared" si="65"/>
        <v>125-150%</v>
      </c>
      <c r="O412" s="6">
        <f>MIN(H412,I412)*INDEX('2018_commission_structure-Start'!$A$21:$I$24,MATCH($E412,'2018_commission_structure-Start'!$A$21:$A$24,0),MATCH(O$1,'2018_commission_structure-Start'!$A$21:$I$21,0))</f>
        <v>78000</v>
      </c>
      <c r="P412" s="2">
        <f>IF(H412&gt;I412,MIN(H412-I412,J412-I412)*INDEX('2018_commission_structure-Start'!$A$21:$I$24,MATCH($E412,'2018_commission_structure-Start'!$A$21:$A$24,0), MATCH(P$1,'2018_commission_structure-Start'!$A$21:$I$21,0)),0)</f>
        <v>25500.000000000004</v>
      </c>
      <c r="Q412" s="2">
        <f>IF($H412&gt;J412,MIN($H412-J412,K412-J412)*INDEX('2018_commission_structure-Start'!$A$21:$I$24,MATCH($E412,'2018_commission_structure-Start'!$A$21:$A$24,0), MATCH(Q$1,'2018_commission_structure-Start'!$A$21:$I$21,0)),0)</f>
        <v>1347.57</v>
      </c>
      <c r="R412" s="2">
        <f>IF($H412&gt;K412,MIN($H412-K412,L412-K412)*INDEX('2018_commission_structure-Start'!$A$21:$I$24,MATCH($E412,'2018_commission_structure-Start'!$A$21:$A$24,0), MATCH(R$1,'2018_commission_structure-Start'!$A$21:$I$21,0)),0)</f>
        <v>0</v>
      </c>
      <c r="S412" s="2">
        <f>IF(H412&gt;L412,(H412-L412)*INDEX('2018_commission_structure-Start'!$A$21:$I$24,MATCH($E412,'2018_commission_structure-Start'!$A$21:$A$24,0),MATCH(S$1,'2018_commission_structure-Start'!$A$21:$I$21,0)),0)</f>
        <v>0</v>
      </c>
      <c r="T412" s="6">
        <f t="shared" si="66"/>
        <v>104847.57</v>
      </c>
      <c r="U412" s="6">
        <f t="shared" si="67"/>
        <v>158792.57</v>
      </c>
      <c r="V412" s="6">
        <f>MIN(H412,I412)*INDEX('2018_commission_structure-Start'!$A$15:$J$18,MATCH($E412,'2018_commission_structure-Start'!$A$15:$A$18,0),MATCH(V$1,'2018_commission_structure-Start'!$A$15:$J$15,0))</f>
        <v>90000</v>
      </c>
      <c r="W412" s="2">
        <f>IF($H412&gt;I412,MIN($H412-I412,J412-I412)*INDEX('2018_commission_structure-Start'!$A$15:$J$18,MATCH($E412,'2018_commission_structure-Start'!$A$15:$A$18,0),MATCH(W$1,'2018_commission_structure-Start'!$A$15:$J$15,0)),0)</f>
        <v>27000</v>
      </c>
      <c r="X412" s="2">
        <f>IF($H412&gt;J412,MIN($H412-J412,K412-J412)*INDEX('2018_commission_structure-Start'!$A$15:$J$18,MATCH($E412,'2018_commission_structure-Start'!$A$15:$A$18,0),MATCH(X$1,'2018_commission_structure-Start'!$A$15:$J$15,0)),0)</f>
        <v>1604.25</v>
      </c>
      <c r="Y412" s="2">
        <f>IF($H412&gt;K412,MIN($H412-K412,L412-K412)*INDEX('2018_commission_structure-Start'!$A$15:$J$18,MATCH($E412,'2018_commission_structure-Start'!$A$15:$A$18,0),MATCH(Y$1,'2018_commission_structure-Start'!$A$15:$J$15,0)),0)</f>
        <v>0</v>
      </c>
      <c r="Z412" s="2">
        <f>IF(H412&gt;L412,(H412-L412)*INDEX('2018_commission_structure-Start'!$A$21:$I$24,MATCH($E412,'2018_commission_structure-Start'!$A$21:$A$24,0),MATCH(Z$1,'2018_commission_structure-Start'!$A$21:$I$21,0)),0)</f>
        <v>0</v>
      </c>
      <c r="AA412" s="6">
        <f t="shared" si="68"/>
        <v>118604.25</v>
      </c>
      <c r="AB412" s="6">
        <f t="shared" si="69"/>
        <v>172549.25</v>
      </c>
    </row>
    <row r="413" spans="1:28" x14ac:dyDescent="0.3">
      <c r="A413" t="str">
        <f t="shared" si="60"/>
        <v>Jesus Mantle</v>
      </c>
      <c r="B413">
        <v>8462409454</v>
      </c>
      <c r="C413" t="s">
        <v>813</v>
      </c>
      <c r="D413" t="s">
        <v>814</v>
      </c>
      <c r="E413" t="s">
        <v>29</v>
      </c>
      <c r="F413">
        <v>78799</v>
      </c>
      <c r="G413">
        <f>COUNTIF(deals_closed!D:D,B413)</f>
        <v>17</v>
      </c>
      <c r="H413" s="2">
        <f>SUMIF(deals_closed!D:D,B413,deals_closed!C:C)</f>
        <v>622486</v>
      </c>
      <c r="I413" s="2">
        <f>VLOOKUP(E413,'2018_commission_structure-Start'!$A$22:$I$24,9,FALSE)</f>
        <v>600000</v>
      </c>
      <c r="J413" s="2">
        <f t="shared" si="61"/>
        <v>750000</v>
      </c>
      <c r="K413" s="2">
        <f t="shared" si="62"/>
        <v>900000</v>
      </c>
      <c r="L413" s="2">
        <f t="shared" si="63"/>
        <v>1200000</v>
      </c>
      <c r="M413" s="12">
        <f t="shared" si="64"/>
        <v>1.0374766666666666</v>
      </c>
      <c r="N413" t="str">
        <f t="shared" si="65"/>
        <v>100-125%</v>
      </c>
      <c r="O413" s="6">
        <f>MIN(H413,I413)*INDEX('2018_commission_structure-Start'!$A$21:$I$24,MATCH($E413,'2018_commission_structure-Start'!$A$21:$A$24,0),MATCH(O$1,'2018_commission_structure-Start'!$A$21:$I$21,0))</f>
        <v>78000</v>
      </c>
      <c r="P413" s="2">
        <f>IF(H413&gt;I413,MIN(H413-I413,J413-I413)*INDEX('2018_commission_structure-Start'!$A$21:$I$24,MATCH($E413,'2018_commission_structure-Start'!$A$21:$A$24,0), MATCH(P$1,'2018_commission_structure-Start'!$A$21:$I$21,0)),0)</f>
        <v>3822.6200000000003</v>
      </c>
      <c r="Q413" s="2">
        <f>IF($H413&gt;J413,MIN($H413-J413,K413-J413)*INDEX('2018_commission_structure-Start'!$A$21:$I$24,MATCH($E413,'2018_commission_structure-Start'!$A$21:$A$24,0), MATCH(Q$1,'2018_commission_structure-Start'!$A$21:$I$21,0)),0)</f>
        <v>0</v>
      </c>
      <c r="R413" s="2">
        <f>IF($H413&gt;K413,MIN($H413-K413,L413-K413)*INDEX('2018_commission_structure-Start'!$A$21:$I$24,MATCH($E413,'2018_commission_structure-Start'!$A$21:$A$24,0), MATCH(R$1,'2018_commission_structure-Start'!$A$21:$I$21,0)),0)</f>
        <v>0</v>
      </c>
      <c r="S413" s="2">
        <f>IF(H413&gt;L413,(H413-L413)*INDEX('2018_commission_structure-Start'!$A$21:$I$24,MATCH($E413,'2018_commission_structure-Start'!$A$21:$A$24,0),MATCH(S$1,'2018_commission_structure-Start'!$A$21:$I$21,0)),0)</f>
        <v>0</v>
      </c>
      <c r="T413" s="6">
        <f t="shared" si="66"/>
        <v>81822.62</v>
      </c>
      <c r="U413" s="6">
        <f t="shared" si="67"/>
        <v>160621.62</v>
      </c>
      <c r="V413" s="6">
        <f>MIN(H413,I413)*INDEX('2018_commission_structure-Start'!$A$15:$J$18,MATCH($E413,'2018_commission_structure-Start'!$A$15:$A$18,0),MATCH(V$1,'2018_commission_structure-Start'!$A$15:$J$15,0))</f>
        <v>90000</v>
      </c>
      <c r="W413" s="2">
        <f>IF($H413&gt;I413,MIN($H413-I413,J413-I413)*INDEX('2018_commission_structure-Start'!$A$15:$J$18,MATCH($E413,'2018_commission_structure-Start'!$A$15:$A$18,0),MATCH(W$1,'2018_commission_structure-Start'!$A$15:$J$15,0)),0)</f>
        <v>4047.48</v>
      </c>
      <c r="X413" s="2">
        <f>IF($H413&gt;J413,MIN($H413-J413,K413-J413)*INDEX('2018_commission_structure-Start'!$A$15:$J$18,MATCH($E413,'2018_commission_structure-Start'!$A$15:$A$18,0),MATCH(X$1,'2018_commission_structure-Start'!$A$15:$J$15,0)),0)</f>
        <v>0</v>
      </c>
      <c r="Y413" s="2">
        <f>IF($H413&gt;K413,MIN($H413-K413,L413-K413)*INDEX('2018_commission_structure-Start'!$A$15:$J$18,MATCH($E413,'2018_commission_structure-Start'!$A$15:$A$18,0),MATCH(Y$1,'2018_commission_structure-Start'!$A$15:$J$15,0)),0)</f>
        <v>0</v>
      </c>
      <c r="Z413" s="2">
        <f>IF(H413&gt;L413,(H413-L413)*INDEX('2018_commission_structure-Start'!$A$21:$I$24,MATCH($E413,'2018_commission_structure-Start'!$A$21:$A$24,0),MATCH(Z$1,'2018_commission_structure-Start'!$A$21:$I$21,0)),0)</f>
        <v>0</v>
      </c>
      <c r="AA413" s="6">
        <f t="shared" si="68"/>
        <v>94047.48</v>
      </c>
      <c r="AB413" s="6">
        <f t="shared" si="69"/>
        <v>172846.47999999998</v>
      </c>
    </row>
    <row r="414" spans="1:28" x14ac:dyDescent="0.3">
      <c r="A414" t="str">
        <f t="shared" si="60"/>
        <v>Alfie Ainsworth</v>
      </c>
      <c r="B414">
        <v>161397387</v>
      </c>
      <c r="C414" t="s">
        <v>815</v>
      </c>
      <c r="D414" t="s">
        <v>816</v>
      </c>
      <c r="E414" t="s">
        <v>10</v>
      </c>
      <c r="F414">
        <v>88523</v>
      </c>
      <c r="G414">
        <f>COUNTIF(deals_closed!D:D,B414)</f>
        <v>13</v>
      </c>
      <c r="H414" s="2">
        <f>SUMIF(deals_closed!D:D,B414,deals_closed!C:C)</f>
        <v>516813</v>
      </c>
      <c r="I414" s="2">
        <f>VLOOKUP(E414,'2018_commission_structure-Start'!$A$22:$I$24,9,FALSE)</f>
        <v>750000</v>
      </c>
      <c r="J414" s="2">
        <f t="shared" si="61"/>
        <v>937500</v>
      </c>
      <c r="K414" s="2">
        <f t="shared" si="62"/>
        <v>1125000</v>
      </c>
      <c r="L414" s="2">
        <f t="shared" si="63"/>
        <v>1500000</v>
      </c>
      <c r="M414" s="12">
        <f t="shared" si="64"/>
        <v>0.68908400000000003</v>
      </c>
      <c r="N414" t="str">
        <f t="shared" si="65"/>
        <v>0-100%</v>
      </c>
      <c r="O414" s="6">
        <f>MIN(H414,I414)*INDEX('2018_commission_structure-Start'!$A$21:$I$24,MATCH($E414,'2018_commission_structure-Start'!$A$21:$A$24,0),MATCH(O$1,'2018_commission_structure-Start'!$A$21:$I$21,0))</f>
        <v>77521.95</v>
      </c>
      <c r="P414" s="2">
        <f>IF(H414&gt;I414,MIN(H414-I414,J414-I414)*INDEX('2018_commission_structure-Start'!$A$21:$I$24,MATCH($E414,'2018_commission_structure-Start'!$A$21:$A$24,0), MATCH(P$1,'2018_commission_structure-Start'!$A$21:$I$21,0)),0)</f>
        <v>0</v>
      </c>
      <c r="Q414" s="2">
        <f>IF($H414&gt;J414,MIN($H414-J414,K414-J414)*INDEX('2018_commission_structure-Start'!$A$21:$I$24,MATCH($E414,'2018_commission_structure-Start'!$A$21:$A$24,0), MATCH(Q$1,'2018_commission_structure-Start'!$A$21:$I$21,0)),0)</f>
        <v>0</v>
      </c>
      <c r="R414" s="2">
        <f>IF($H414&gt;K414,MIN($H414-K414,L414-K414)*INDEX('2018_commission_structure-Start'!$A$21:$I$24,MATCH($E414,'2018_commission_structure-Start'!$A$21:$A$24,0), MATCH(R$1,'2018_commission_structure-Start'!$A$21:$I$21,0)),0)</f>
        <v>0</v>
      </c>
      <c r="S414" s="2">
        <f>IF(H414&gt;L414,(H414-L414)*INDEX('2018_commission_structure-Start'!$A$21:$I$24,MATCH($E414,'2018_commission_structure-Start'!$A$21:$A$24,0),MATCH(S$1,'2018_commission_structure-Start'!$A$21:$I$21,0)),0)</f>
        <v>0</v>
      </c>
      <c r="T414" s="6">
        <f t="shared" si="66"/>
        <v>77521.95</v>
      </c>
      <c r="U414" s="6">
        <f t="shared" si="67"/>
        <v>166044.95000000001</v>
      </c>
      <c r="V414" s="6">
        <f>MIN(H414,I414)*INDEX('2018_commission_structure-Start'!$A$15:$J$18,MATCH($E414,'2018_commission_structure-Start'!$A$15:$A$18,0),MATCH(V$1,'2018_commission_structure-Start'!$A$15:$J$15,0))</f>
        <v>77521.95</v>
      </c>
      <c r="W414" s="2">
        <f>IF($H414&gt;I414,MIN($H414-I414,J414-I414)*INDEX('2018_commission_structure-Start'!$A$15:$J$18,MATCH($E414,'2018_commission_structure-Start'!$A$15:$A$18,0),MATCH(W$1,'2018_commission_structure-Start'!$A$15:$J$15,0)),0)</f>
        <v>0</v>
      </c>
      <c r="X414" s="2">
        <f>IF($H414&gt;J414,MIN($H414-J414,K414-J414)*INDEX('2018_commission_structure-Start'!$A$15:$J$18,MATCH($E414,'2018_commission_structure-Start'!$A$15:$A$18,0),MATCH(X$1,'2018_commission_structure-Start'!$A$15:$J$15,0)),0)</f>
        <v>0</v>
      </c>
      <c r="Y414" s="2">
        <f>IF($H414&gt;K414,MIN($H414-K414,L414-K414)*INDEX('2018_commission_structure-Start'!$A$15:$J$18,MATCH($E414,'2018_commission_structure-Start'!$A$15:$A$18,0),MATCH(Y$1,'2018_commission_structure-Start'!$A$15:$J$15,0)),0)</f>
        <v>0</v>
      </c>
      <c r="Z414" s="2">
        <f>IF(H414&gt;L414,(H414-L414)*INDEX('2018_commission_structure-Start'!$A$21:$I$24,MATCH($E414,'2018_commission_structure-Start'!$A$21:$A$24,0),MATCH(Z$1,'2018_commission_structure-Start'!$A$21:$I$21,0)),0)</f>
        <v>0</v>
      </c>
      <c r="AA414" s="6">
        <f t="shared" si="68"/>
        <v>77521.95</v>
      </c>
      <c r="AB414" s="6">
        <f t="shared" si="69"/>
        <v>166044.95000000001</v>
      </c>
    </row>
    <row r="415" spans="1:28" x14ac:dyDescent="0.3">
      <c r="A415" t="str">
        <f t="shared" si="60"/>
        <v>Jo Saffen</v>
      </c>
      <c r="B415">
        <v>4978659442</v>
      </c>
      <c r="C415" t="s">
        <v>817</v>
      </c>
      <c r="D415" t="s">
        <v>818</v>
      </c>
      <c r="E415" t="s">
        <v>10</v>
      </c>
      <c r="F415">
        <v>98894</v>
      </c>
      <c r="G415">
        <f>COUNTIF(deals_closed!D:D,B415)</f>
        <v>18</v>
      </c>
      <c r="H415" s="2">
        <f>SUMIF(deals_closed!D:D,B415,deals_closed!C:C)</f>
        <v>704891</v>
      </c>
      <c r="I415" s="2">
        <f>VLOOKUP(E415,'2018_commission_structure-Start'!$A$22:$I$24,9,FALSE)</f>
        <v>750000</v>
      </c>
      <c r="J415" s="2">
        <f t="shared" si="61"/>
        <v>937500</v>
      </c>
      <c r="K415" s="2">
        <f t="shared" si="62"/>
        <v>1125000</v>
      </c>
      <c r="L415" s="2">
        <f t="shared" si="63"/>
        <v>1500000</v>
      </c>
      <c r="M415" s="12">
        <f t="shared" si="64"/>
        <v>0.93985466666666662</v>
      </c>
      <c r="N415" t="str">
        <f t="shared" si="65"/>
        <v>0-100%</v>
      </c>
      <c r="O415" s="6">
        <f>MIN(H415,I415)*INDEX('2018_commission_structure-Start'!$A$21:$I$24,MATCH($E415,'2018_commission_structure-Start'!$A$21:$A$24,0),MATCH(O$1,'2018_commission_structure-Start'!$A$21:$I$21,0))</f>
        <v>105733.65</v>
      </c>
      <c r="P415" s="2">
        <f>IF(H415&gt;I415,MIN(H415-I415,J415-I415)*INDEX('2018_commission_structure-Start'!$A$21:$I$24,MATCH($E415,'2018_commission_structure-Start'!$A$21:$A$24,0), MATCH(P$1,'2018_commission_structure-Start'!$A$21:$I$21,0)),0)</f>
        <v>0</v>
      </c>
      <c r="Q415" s="2">
        <f>IF($H415&gt;J415,MIN($H415-J415,K415-J415)*INDEX('2018_commission_structure-Start'!$A$21:$I$24,MATCH($E415,'2018_commission_structure-Start'!$A$21:$A$24,0), MATCH(Q$1,'2018_commission_structure-Start'!$A$21:$I$21,0)),0)</f>
        <v>0</v>
      </c>
      <c r="R415" s="2">
        <f>IF($H415&gt;K415,MIN($H415-K415,L415-K415)*INDEX('2018_commission_structure-Start'!$A$21:$I$24,MATCH($E415,'2018_commission_structure-Start'!$A$21:$A$24,0), MATCH(R$1,'2018_commission_structure-Start'!$A$21:$I$21,0)),0)</f>
        <v>0</v>
      </c>
      <c r="S415" s="2">
        <f>IF(H415&gt;L415,(H415-L415)*INDEX('2018_commission_structure-Start'!$A$21:$I$24,MATCH($E415,'2018_commission_structure-Start'!$A$21:$A$24,0),MATCH(S$1,'2018_commission_structure-Start'!$A$21:$I$21,0)),0)</f>
        <v>0</v>
      </c>
      <c r="T415" s="6">
        <f t="shared" si="66"/>
        <v>105733.65</v>
      </c>
      <c r="U415" s="6">
        <f t="shared" si="67"/>
        <v>204627.65</v>
      </c>
      <c r="V415" s="6">
        <f>MIN(H415,I415)*INDEX('2018_commission_structure-Start'!$A$15:$J$18,MATCH($E415,'2018_commission_structure-Start'!$A$15:$A$18,0),MATCH(V$1,'2018_commission_structure-Start'!$A$15:$J$15,0))</f>
        <v>105733.65</v>
      </c>
      <c r="W415" s="2">
        <f>IF($H415&gt;I415,MIN($H415-I415,J415-I415)*INDEX('2018_commission_structure-Start'!$A$15:$J$18,MATCH($E415,'2018_commission_structure-Start'!$A$15:$A$18,0),MATCH(W$1,'2018_commission_structure-Start'!$A$15:$J$15,0)),0)</f>
        <v>0</v>
      </c>
      <c r="X415" s="2">
        <f>IF($H415&gt;J415,MIN($H415-J415,K415-J415)*INDEX('2018_commission_structure-Start'!$A$15:$J$18,MATCH($E415,'2018_commission_structure-Start'!$A$15:$A$18,0),MATCH(X$1,'2018_commission_structure-Start'!$A$15:$J$15,0)),0)</f>
        <v>0</v>
      </c>
      <c r="Y415" s="2">
        <f>IF($H415&gt;K415,MIN($H415-K415,L415-K415)*INDEX('2018_commission_structure-Start'!$A$15:$J$18,MATCH($E415,'2018_commission_structure-Start'!$A$15:$A$18,0),MATCH(Y$1,'2018_commission_structure-Start'!$A$15:$J$15,0)),0)</f>
        <v>0</v>
      </c>
      <c r="Z415" s="2">
        <f>IF(H415&gt;L415,(H415-L415)*INDEX('2018_commission_structure-Start'!$A$21:$I$24,MATCH($E415,'2018_commission_structure-Start'!$A$21:$A$24,0),MATCH(Z$1,'2018_commission_structure-Start'!$A$21:$I$21,0)),0)</f>
        <v>0</v>
      </c>
      <c r="AA415" s="6">
        <f t="shared" si="68"/>
        <v>105733.65</v>
      </c>
      <c r="AB415" s="6">
        <f t="shared" si="69"/>
        <v>204627.65</v>
      </c>
    </row>
    <row r="416" spans="1:28" x14ac:dyDescent="0.3">
      <c r="A416" t="str">
        <f t="shared" si="60"/>
        <v>Daryle Custed</v>
      </c>
      <c r="B416">
        <v>8695742075</v>
      </c>
      <c r="C416" t="s">
        <v>819</v>
      </c>
      <c r="D416" t="s">
        <v>820</v>
      </c>
      <c r="E416" t="s">
        <v>10</v>
      </c>
      <c r="F416">
        <v>75423</v>
      </c>
      <c r="G416">
        <f>COUNTIF(deals_closed!D:D,B416)</f>
        <v>18</v>
      </c>
      <c r="H416" s="2">
        <f>SUMIF(deals_closed!D:D,B416,deals_closed!C:C)</f>
        <v>719283</v>
      </c>
      <c r="I416" s="2">
        <f>VLOOKUP(E416,'2018_commission_structure-Start'!$A$22:$I$24,9,FALSE)</f>
        <v>750000</v>
      </c>
      <c r="J416" s="2">
        <f t="shared" si="61"/>
        <v>937500</v>
      </c>
      <c r="K416" s="2">
        <f t="shared" si="62"/>
        <v>1125000</v>
      </c>
      <c r="L416" s="2">
        <f t="shared" si="63"/>
        <v>1500000</v>
      </c>
      <c r="M416" s="12">
        <f t="shared" si="64"/>
        <v>0.95904400000000001</v>
      </c>
      <c r="N416" t="str">
        <f t="shared" si="65"/>
        <v>0-100%</v>
      </c>
      <c r="O416" s="6">
        <f>MIN(H416,I416)*INDEX('2018_commission_structure-Start'!$A$21:$I$24,MATCH($E416,'2018_commission_structure-Start'!$A$21:$A$24,0),MATCH(O$1,'2018_commission_structure-Start'!$A$21:$I$21,0))</f>
        <v>107892.45</v>
      </c>
      <c r="P416" s="2">
        <f>IF(H416&gt;I416,MIN(H416-I416,J416-I416)*INDEX('2018_commission_structure-Start'!$A$21:$I$24,MATCH($E416,'2018_commission_structure-Start'!$A$21:$A$24,0), MATCH(P$1,'2018_commission_structure-Start'!$A$21:$I$21,0)),0)</f>
        <v>0</v>
      </c>
      <c r="Q416" s="2">
        <f>IF($H416&gt;J416,MIN($H416-J416,K416-J416)*INDEX('2018_commission_structure-Start'!$A$21:$I$24,MATCH($E416,'2018_commission_structure-Start'!$A$21:$A$24,0), MATCH(Q$1,'2018_commission_structure-Start'!$A$21:$I$21,0)),0)</f>
        <v>0</v>
      </c>
      <c r="R416" s="2">
        <f>IF($H416&gt;K416,MIN($H416-K416,L416-K416)*INDEX('2018_commission_structure-Start'!$A$21:$I$24,MATCH($E416,'2018_commission_structure-Start'!$A$21:$A$24,0), MATCH(R$1,'2018_commission_structure-Start'!$A$21:$I$21,0)),0)</f>
        <v>0</v>
      </c>
      <c r="S416" s="2">
        <f>IF(H416&gt;L416,(H416-L416)*INDEX('2018_commission_structure-Start'!$A$21:$I$24,MATCH($E416,'2018_commission_structure-Start'!$A$21:$A$24,0),MATCH(S$1,'2018_commission_structure-Start'!$A$21:$I$21,0)),0)</f>
        <v>0</v>
      </c>
      <c r="T416" s="6">
        <f t="shared" si="66"/>
        <v>107892.45</v>
      </c>
      <c r="U416" s="6">
        <f t="shared" si="67"/>
        <v>183315.45</v>
      </c>
      <c r="V416" s="6">
        <f>MIN(H416,I416)*INDEX('2018_commission_structure-Start'!$A$15:$J$18,MATCH($E416,'2018_commission_structure-Start'!$A$15:$A$18,0),MATCH(V$1,'2018_commission_structure-Start'!$A$15:$J$15,0))</f>
        <v>107892.45</v>
      </c>
      <c r="W416" s="2">
        <f>IF($H416&gt;I416,MIN($H416-I416,J416-I416)*INDEX('2018_commission_structure-Start'!$A$15:$J$18,MATCH($E416,'2018_commission_structure-Start'!$A$15:$A$18,0),MATCH(W$1,'2018_commission_structure-Start'!$A$15:$J$15,0)),0)</f>
        <v>0</v>
      </c>
      <c r="X416" s="2">
        <f>IF($H416&gt;J416,MIN($H416-J416,K416-J416)*INDEX('2018_commission_structure-Start'!$A$15:$J$18,MATCH($E416,'2018_commission_structure-Start'!$A$15:$A$18,0),MATCH(X$1,'2018_commission_structure-Start'!$A$15:$J$15,0)),0)</f>
        <v>0</v>
      </c>
      <c r="Y416" s="2">
        <f>IF($H416&gt;K416,MIN($H416-K416,L416-K416)*INDEX('2018_commission_structure-Start'!$A$15:$J$18,MATCH($E416,'2018_commission_structure-Start'!$A$15:$A$18,0),MATCH(Y$1,'2018_commission_structure-Start'!$A$15:$J$15,0)),0)</f>
        <v>0</v>
      </c>
      <c r="Z416" s="2">
        <f>IF(H416&gt;L416,(H416-L416)*INDEX('2018_commission_structure-Start'!$A$21:$I$24,MATCH($E416,'2018_commission_structure-Start'!$A$21:$A$24,0),MATCH(Z$1,'2018_commission_structure-Start'!$A$21:$I$21,0)),0)</f>
        <v>0</v>
      </c>
      <c r="AA416" s="6">
        <f t="shared" si="68"/>
        <v>107892.45</v>
      </c>
      <c r="AB416" s="6">
        <f t="shared" si="69"/>
        <v>183315.45</v>
      </c>
    </row>
    <row r="417" spans="1:28" x14ac:dyDescent="0.3">
      <c r="A417" t="str">
        <f t="shared" si="60"/>
        <v>Billye Shwalbe</v>
      </c>
      <c r="B417">
        <v>7152427402</v>
      </c>
      <c r="C417" t="s">
        <v>821</v>
      </c>
      <c r="D417" t="s">
        <v>822</v>
      </c>
      <c r="E417" t="s">
        <v>7</v>
      </c>
      <c r="F417">
        <v>31747</v>
      </c>
      <c r="G417">
        <f>COUNTIF(deals_closed!D:D,B417)</f>
        <v>22</v>
      </c>
      <c r="H417" s="2">
        <f>SUMIF(deals_closed!D:D,B417,deals_closed!C:C)</f>
        <v>661132</v>
      </c>
      <c r="I417" s="2">
        <f>VLOOKUP(E417,'2018_commission_structure-Start'!$A$22:$I$24,9,FALSE)</f>
        <v>500000</v>
      </c>
      <c r="J417" s="2">
        <f t="shared" si="61"/>
        <v>625000</v>
      </c>
      <c r="K417" s="2">
        <f t="shared" si="62"/>
        <v>750000</v>
      </c>
      <c r="L417" s="2">
        <f t="shared" si="63"/>
        <v>1000000</v>
      </c>
      <c r="M417" s="12">
        <f t="shared" si="64"/>
        <v>1.3222640000000001</v>
      </c>
      <c r="N417" t="str">
        <f t="shared" si="65"/>
        <v>125-150%</v>
      </c>
      <c r="O417" s="6">
        <f>MIN(H417,I417)*INDEX('2018_commission_structure-Start'!$A$21:$I$24,MATCH($E417,'2018_commission_structure-Start'!$A$21:$A$24,0),MATCH(O$1,'2018_commission_structure-Start'!$A$21:$I$21,0))</f>
        <v>50000</v>
      </c>
      <c r="P417" s="2">
        <f>IF(H417&gt;I417,MIN(H417-I417,J417-I417)*INDEX('2018_commission_structure-Start'!$A$21:$I$24,MATCH($E417,'2018_commission_structure-Start'!$A$21:$A$24,0), MATCH(P$1,'2018_commission_structure-Start'!$A$21:$I$21,0)),0)</f>
        <v>18750</v>
      </c>
      <c r="Q417" s="2">
        <f>IF($H417&gt;J417,MIN($H417-J417,K417-J417)*INDEX('2018_commission_structure-Start'!$A$21:$I$24,MATCH($E417,'2018_commission_structure-Start'!$A$21:$A$24,0), MATCH(Q$1,'2018_commission_structure-Start'!$A$21:$I$21,0)),0)</f>
        <v>6503.7599999999993</v>
      </c>
      <c r="R417" s="2">
        <f>IF($H417&gt;K417,MIN($H417-K417,L417-K417)*INDEX('2018_commission_structure-Start'!$A$21:$I$24,MATCH($E417,'2018_commission_structure-Start'!$A$21:$A$24,0), MATCH(R$1,'2018_commission_structure-Start'!$A$21:$I$21,0)),0)</f>
        <v>0</v>
      </c>
      <c r="S417" s="2">
        <f>IF(H417&gt;L417,(H417-L417)*INDEX('2018_commission_structure-Start'!$A$21:$I$24,MATCH($E417,'2018_commission_structure-Start'!$A$21:$A$24,0),MATCH(S$1,'2018_commission_structure-Start'!$A$21:$I$21,0)),0)</f>
        <v>0</v>
      </c>
      <c r="T417" s="6">
        <f t="shared" si="66"/>
        <v>75253.759999999995</v>
      </c>
      <c r="U417" s="6">
        <f t="shared" si="67"/>
        <v>107000.76</v>
      </c>
      <c r="V417" s="6">
        <f>MIN(H417,I417)*INDEX('2018_commission_structure-Start'!$A$15:$J$18,MATCH($E417,'2018_commission_structure-Start'!$A$15:$A$18,0),MATCH(V$1,'2018_commission_structure-Start'!$A$15:$J$15,0))</f>
        <v>60000</v>
      </c>
      <c r="W417" s="2">
        <f>IF($H417&gt;I417,MIN($H417-I417,J417-I417)*INDEX('2018_commission_structure-Start'!$A$15:$J$18,MATCH($E417,'2018_commission_structure-Start'!$A$15:$A$18,0),MATCH(W$1,'2018_commission_structure-Start'!$A$15:$J$15,0)),0)</f>
        <v>21250</v>
      </c>
      <c r="X417" s="2">
        <f>IF($H417&gt;J417,MIN($H417-J417,K417-J417)*INDEX('2018_commission_structure-Start'!$A$15:$J$18,MATCH($E417,'2018_commission_structure-Start'!$A$15:$A$18,0),MATCH(X$1,'2018_commission_structure-Start'!$A$15:$J$15,0)),0)</f>
        <v>7226.4000000000005</v>
      </c>
      <c r="Y417" s="2">
        <f>IF($H417&gt;K417,MIN($H417-K417,L417-K417)*INDEX('2018_commission_structure-Start'!$A$15:$J$18,MATCH($E417,'2018_commission_structure-Start'!$A$15:$A$18,0),MATCH(Y$1,'2018_commission_structure-Start'!$A$15:$J$15,0)),0)</f>
        <v>0</v>
      </c>
      <c r="Z417" s="2">
        <f>IF(H417&gt;L417,(H417-L417)*INDEX('2018_commission_structure-Start'!$A$21:$I$24,MATCH($E417,'2018_commission_structure-Start'!$A$21:$A$24,0),MATCH(Z$1,'2018_commission_structure-Start'!$A$21:$I$21,0)),0)</f>
        <v>0</v>
      </c>
      <c r="AA417" s="6">
        <f t="shared" si="68"/>
        <v>88476.4</v>
      </c>
      <c r="AB417" s="6">
        <f t="shared" si="69"/>
        <v>120223.4</v>
      </c>
    </row>
    <row r="418" spans="1:28" x14ac:dyDescent="0.3">
      <c r="A418" t="str">
        <f t="shared" si="60"/>
        <v>Nikolaus Aldwich</v>
      </c>
      <c r="B418">
        <v>4548725172</v>
      </c>
      <c r="C418" t="s">
        <v>743</v>
      </c>
      <c r="D418" t="s">
        <v>823</v>
      </c>
      <c r="E418" t="s">
        <v>10</v>
      </c>
      <c r="F418">
        <v>97537</v>
      </c>
      <c r="G418">
        <f>COUNTIF(deals_closed!D:D,B418)</f>
        <v>20</v>
      </c>
      <c r="H418" s="2">
        <f>SUMIF(deals_closed!D:D,B418,deals_closed!C:C)</f>
        <v>710072</v>
      </c>
      <c r="I418" s="2">
        <f>VLOOKUP(E418,'2018_commission_structure-Start'!$A$22:$I$24,9,FALSE)</f>
        <v>750000</v>
      </c>
      <c r="J418" s="2">
        <f t="shared" si="61"/>
        <v>937500</v>
      </c>
      <c r="K418" s="2">
        <f t="shared" si="62"/>
        <v>1125000</v>
      </c>
      <c r="L418" s="2">
        <f t="shared" si="63"/>
        <v>1500000</v>
      </c>
      <c r="M418" s="12">
        <f t="shared" si="64"/>
        <v>0.94676266666666664</v>
      </c>
      <c r="N418" t="str">
        <f t="shared" si="65"/>
        <v>0-100%</v>
      </c>
      <c r="O418" s="6">
        <f>MIN(H418,I418)*INDEX('2018_commission_structure-Start'!$A$21:$I$24,MATCH($E418,'2018_commission_structure-Start'!$A$21:$A$24,0),MATCH(O$1,'2018_commission_structure-Start'!$A$21:$I$21,0))</f>
        <v>106510.8</v>
      </c>
      <c r="P418" s="2">
        <f>IF(H418&gt;I418,MIN(H418-I418,J418-I418)*INDEX('2018_commission_structure-Start'!$A$21:$I$24,MATCH($E418,'2018_commission_structure-Start'!$A$21:$A$24,0), MATCH(P$1,'2018_commission_structure-Start'!$A$21:$I$21,0)),0)</f>
        <v>0</v>
      </c>
      <c r="Q418" s="2">
        <f>IF($H418&gt;J418,MIN($H418-J418,K418-J418)*INDEX('2018_commission_structure-Start'!$A$21:$I$24,MATCH($E418,'2018_commission_structure-Start'!$A$21:$A$24,0), MATCH(Q$1,'2018_commission_structure-Start'!$A$21:$I$21,0)),0)</f>
        <v>0</v>
      </c>
      <c r="R418" s="2">
        <f>IF($H418&gt;K418,MIN($H418-K418,L418-K418)*INDEX('2018_commission_structure-Start'!$A$21:$I$24,MATCH($E418,'2018_commission_structure-Start'!$A$21:$A$24,0), MATCH(R$1,'2018_commission_structure-Start'!$A$21:$I$21,0)),0)</f>
        <v>0</v>
      </c>
      <c r="S418" s="2">
        <f>IF(H418&gt;L418,(H418-L418)*INDEX('2018_commission_structure-Start'!$A$21:$I$24,MATCH($E418,'2018_commission_structure-Start'!$A$21:$A$24,0),MATCH(S$1,'2018_commission_structure-Start'!$A$21:$I$21,0)),0)</f>
        <v>0</v>
      </c>
      <c r="T418" s="6">
        <f t="shared" si="66"/>
        <v>106510.8</v>
      </c>
      <c r="U418" s="6">
        <f t="shared" si="67"/>
        <v>204047.8</v>
      </c>
      <c r="V418" s="6">
        <f>MIN(H418,I418)*INDEX('2018_commission_structure-Start'!$A$15:$J$18,MATCH($E418,'2018_commission_structure-Start'!$A$15:$A$18,0),MATCH(V$1,'2018_commission_structure-Start'!$A$15:$J$15,0))</f>
        <v>106510.8</v>
      </c>
      <c r="W418" s="2">
        <f>IF($H418&gt;I418,MIN($H418-I418,J418-I418)*INDEX('2018_commission_structure-Start'!$A$15:$J$18,MATCH($E418,'2018_commission_structure-Start'!$A$15:$A$18,0),MATCH(W$1,'2018_commission_structure-Start'!$A$15:$J$15,0)),0)</f>
        <v>0</v>
      </c>
      <c r="X418" s="2">
        <f>IF($H418&gt;J418,MIN($H418-J418,K418-J418)*INDEX('2018_commission_structure-Start'!$A$15:$J$18,MATCH($E418,'2018_commission_structure-Start'!$A$15:$A$18,0),MATCH(X$1,'2018_commission_structure-Start'!$A$15:$J$15,0)),0)</f>
        <v>0</v>
      </c>
      <c r="Y418" s="2">
        <f>IF($H418&gt;K418,MIN($H418-K418,L418-K418)*INDEX('2018_commission_structure-Start'!$A$15:$J$18,MATCH($E418,'2018_commission_structure-Start'!$A$15:$A$18,0),MATCH(Y$1,'2018_commission_structure-Start'!$A$15:$J$15,0)),0)</f>
        <v>0</v>
      </c>
      <c r="Z418" s="2">
        <f>IF(H418&gt;L418,(H418-L418)*INDEX('2018_commission_structure-Start'!$A$21:$I$24,MATCH($E418,'2018_commission_structure-Start'!$A$21:$A$24,0),MATCH(Z$1,'2018_commission_structure-Start'!$A$21:$I$21,0)),0)</f>
        <v>0</v>
      </c>
      <c r="AA418" s="6">
        <f t="shared" si="68"/>
        <v>106510.8</v>
      </c>
      <c r="AB418" s="6">
        <f t="shared" si="69"/>
        <v>204047.8</v>
      </c>
    </row>
    <row r="419" spans="1:28" x14ac:dyDescent="0.3">
      <c r="A419" t="str">
        <f t="shared" si="60"/>
        <v>Gayelord Gianelli</v>
      </c>
      <c r="B419">
        <v>5792300712</v>
      </c>
      <c r="C419" t="s">
        <v>824</v>
      </c>
      <c r="D419" t="s">
        <v>825</v>
      </c>
      <c r="E419" t="s">
        <v>29</v>
      </c>
      <c r="F419">
        <v>70471</v>
      </c>
      <c r="G419">
        <f>COUNTIF(deals_closed!D:D,B419)</f>
        <v>24</v>
      </c>
      <c r="H419" s="2">
        <f>SUMIF(deals_closed!D:D,B419,deals_closed!C:C)</f>
        <v>878279</v>
      </c>
      <c r="I419" s="2">
        <f>VLOOKUP(E419,'2018_commission_structure-Start'!$A$22:$I$24,9,FALSE)</f>
        <v>600000</v>
      </c>
      <c r="J419" s="2">
        <f t="shared" si="61"/>
        <v>750000</v>
      </c>
      <c r="K419" s="2">
        <f t="shared" si="62"/>
        <v>900000</v>
      </c>
      <c r="L419" s="2">
        <f t="shared" si="63"/>
        <v>1200000</v>
      </c>
      <c r="M419" s="12">
        <f t="shared" si="64"/>
        <v>1.4637983333333333</v>
      </c>
      <c r="N419" t="str">
        <f t="shared" si="65"/>
        <v>125-150%</v>
      </c>
      <c r="O419" s="6">
        <f>MIN(H419,I419)*INDEX('2018_commission_structure-Start'!$A$21:$I$24,MATCH($E419,'2018_commission_structure-Start'!$A$21:$A$24,0),MATCH(O$1,'2018_commission_structure-Start'!$A$21:$I$21,0))</f>
        <v>78000</v>
      </c>
      <c r="P419" s="2">
        <f>IF(H419&gt;I419,MIN(H419-I419,J419-I419)*INDEX('2018_commission_structure-Start'!$A$21:$I$24,MATCH($E419,'2018_commission_structure-Start'!$A$21:$A$24,0), MATCH(P$1,'2018_commission_structure-Start'!$A$21:$I$21,0)),0)</f>
        <v>25500.000000000004</v>
      </c>
      <c r="Q419" s="2">
        <f>IF($H419&gt;J419,MIN($H419-J419,K419-J419)*INDEX('2018_commission_structure-Start'!$A$21:$I$24,MATCH($E419,'2018_commission_structure-Start'!$A$21:$A$24,0), MATCH(Q$1,'2018_commission_structure-Start'!$A$21:$I$21,0)),0)</f>
        <v>26938.59</v>
      </c>
      <c r="R419" s="2">
        <f>IF($H419&gt;K419,MIN($H419-K419,L419-K419)*INDEX('2018_commission_structure-Start'!$A$21:$I$24,MATCH($E419,'2018_commission_structure-Start'!$A$21:$A$24,0), MATCH(R$1,'2018_commission_structure-Start'!$A$21:$I$21,0)),0)</f>
        <v>0</v>
      </c>
      <c r="S419" s="2">
        <f>IF(H419&gt;L419,(H419-L419)*INDEX('2018_commission_structure-Start'!$A$21:$I$24,MATCH($E419,'2018_commission_structure-Start'!$A$21:$A$24,0),MATCH(S$1,'2018_commission_structure-Start'!$A$21:$I$21,0)),0)</f>
        <v>0</v>
      </c>
      <c r="T419" s="6">
        <f t="shared" si="66"/>
        <v>130438.59</v>
      </c>
      <c r="U419" s="6">
        <f t="shared" si="67"/>
        <v>200909.59</v>
      </c>
      <c r="V419" s="6">
        <f>MIN(H419,I419)*INDEX('2018_commission_structure-Start'!$A$15:$J$18,MATCH($E419,'2018_commission_structure-Start'!$A$15:$A$18,0),MATCH(V$1,'2018_commission_structure-Start'!$A$15:$J$15,0))</f>
        <v>90000</v>
      </c>
      <c r="W419" s="2">
        <f>IF($H419&gt;I419,MIN($H419-I419,J419-I419)*INDEX('2018_commission_structure-Start'!$A$15:$J$18,MATCH($E419,'2018_commission_structure-Start'!$A$15:$A$18,0),MATCH(W$1,'2018_commission_structure-Start'!$A$15:$J$15,0)),0)</f>
        <v>27000</v>
      </c>
      <c r="X419" s="2">
        <f>IF($H419&gt;J419,MIN($H419-J419,K419-J419)*INDEX('2018_commission_structure-Start'!$A$15:$J$18,MATCH($E419,'2018_commission_structure-Start'!$A$15:$A$18,0),MATCH(X$1,'2018_commission_structure-Start'!$A$15:$J$15,0)),0)</f>
        <v>32069.75</v>
      </c>
      <c r="Y419" s="2">
        <f>IF($H419&gt;K419,MIN($H419-K419,L419-K419)*INDEX('2018_commission_structure-Start'!$A$15:$J$18,MATCH($E419,'2018_commission_structure-Start'!$A$15:$A$18,0),MATCH(Y$1,'2018_commission_structure-Start'!$A$15:$J$15,0)),0)</f>
        <v>0</v>
      </c>
      <c r="Z419" s="2">
        <f>IF(H419&gt;L419,(H419-L419)*INDEX('2018_commission_structure-Start'!$A$21:$I$24,MATCH($E419,'2018_commission_structure-Start'!$A$21:$A$24,0),MATCH(Z$1,'2018_commission_structure-Start'!$A$21:$I$21,0)),0)</f>
        <v>0</v>
      </c>
      <c r="AA419" s="6">
        <f t="shared" si="68"/>
        <v>149069.75</v>
      </c>
      <c r="AB419" s="6">
        <f t="shared" si="69"/>
        <v>219540.75</v>
      </c>
    </row>
    <row r="420" spans="1:28" x14ac:dyDescent="0.3">
      <c r="A420" t="str">
        <f t="shared" si="60"/>
        <v>Grenville D'Orsay</v>
      </c>
      <c r="B420">
        <v>9674189459</v>
      </c>
      <c r="C420" t="s">
        <v>826</v>
      </c>
      <c r="D420" t="s">
        <v>827</v>
      </c>
      <c r="E420" t="s">
        <v>10</v>
      </c>
      <c r="F420">
        <v>77029</v>
      </c>
      <c r="G420">
        <f>COUNTIF(deals_closed!D:D,B420)</f>
        <v>17</v>
      </c>
      <c r="H420" s="2">
        <f>SUMIF(deals_closed!D:D,B420,deals_closed!C:C)</f>
        <v>608507</v>
      </c>
      <c r="I420" s="2">
        <f>VLOOKUP(E420,'2018_commission_structure-Start'!$A$22:$I$24,9,FALSE)</f>
        <v>750000</v>
      </c>
      <c r="J420" s="2">
        <f t="shared" si="61"/>
        <v>937500</v>
      </c>
      <c r="K420" s="2">
        <f t="shared" si="62"/>
        <v>1125000</v>
      </c>
      <c r="L420" s="2">
        <f t="shared" si="63"/>
        <v>1500000</v>
      </c>
      <c r="M420" s="12">
        <f t="shared" si="64"/>
        <v>0.81134266666666666</v>
      </c>
      <c r="N420" t="str">
        <f t="shared" si="65"/>
        <v>0-100%</v>
      </c>
      <c r="O420" s="6">
        <f>MIN(H420,I420)*INDEX('2018_commission_structure-Start'!$A$21:$I$24,MATCH($E420,'2018_commission_structure-Start'!$A$21:$A$24,0),MATCH(O$1,'2018_commission_structure-Start'!$A$21:$I$21,0))</f>
        <v>91276.05</v>
      </c>
      <c r="P420" s="2">
        <f>IF(H420&gt;I420,MIN(H420-I420,J420-I420)*INDEX('2018_commission_structure-Start'!$A$21:$I$24,MATCH($E420,'2018_commission_structure-Start'!$A$21:$A$24,0), MATCH(P$1,'2018_commission_structure-Start'!$A$21:$I$21,0)),0)</f>
        <v>0</v>
      </c>
      <c r="Q420" s="2">
        <f>IF($H420&gt;J420,MIN($H420-J420,K420-J420)*INDEX('2018_commission_structure-Start'!$A$21:$I$24,MATCH($E420,'2018_commission_structure-Start'!$A$21:$A$24,0), MATCH(Q$1,'2018_commission_structure-Start'!$A$21:$I$21,0)),0)</f>
        <v>0</v>
      </c>
      <c r="R420" s="2">
        <f>IF($H420&gt;K420,MIN($H420-K420,L420-K420)*INDEX('2018_commission_structure-Start'!$A$21:$I$24,MATCH($E420,'2018_commission_structure-Start'!$A$21:$A$24,0), MATCH(R$1,'2018_commission_structure-Start'!$A$21:$I$21,0)),0)</f>
        <v>0</v>
      </c>
      <c r="S420" s="2">
        <f>IF(H420&gt;L420,(H420-L420)*INDEX('2018_commission_structure-Start'!$A$21:$I$24,MATCH($E420,'2018_commission_structure-Start'!$A$21:$A$24,0),MATCH(S$1,'2018_commission_structure-Start'!$A$21:$I$21,0)),0)</f>
        <v>0</v>
      </c>
      <c r="T420" s="6">
        <f t="shared" si="66"/>
        <v>91276.05</v>
      </c>
      <c r="U420" s="6">
        <f t="shared" si="67"/>
        <v>168305.05</v>
      </c>
      <c r="V420" s="6">
        <f>MIN(H420,I420)*INDEX('2018_commission_structure-Start'!$A$15:$J$18,MATCH($E420,'2018_commission_structure-Start'!$A$15:$A$18,0),MATCH(V$1,'2018_commission_structure-Start'!$A$15:$J$15,0))</f>
        <v>91276.05</v>
      </c>
      <c r="W420" s="2">
        <f>IF($H420&gt;I420,MIN($H420-I420,J420-I420)*INDEX('2018_commission_structure-Start'!$A$15:$J$18,MATCH($E420,'2018_commission_structure-Start'!$A$15:$A$18,0),MATCH(W$1,'2018_commission_structure-Start'!$A$15:$J$15,0)),0)</f>
        <v>0</v>
      </c>
      <c r="X420" s="2">
        <f>IF($H420&gt;J420,MIN($H420-J420,K420-J420)*INDEX('2018_commission_structure-Start'!$A$15:$J$18,MATCH($E420,'2018_commission_structure-Start'!$A$15:$A$18,0),MATCH(X$1,'2018_commission_structure-Start'!$A$15:$J$15,0)),0)</f>
        <v>0</v>
      </c>
      <c r="Y420" s="2">
        <f>IF($H420&gt;K420,MIN($H420-K420,L420-K420)*INDEX('2018_commission_structure-Start'!$A$15:$J$18,MATCH($E420,'2018_commission_structure-Start'!$A$15:$A$18,0),MATCH(Y$1,'2018_commission_structure-Start'!$A$15:$J$15,0)),0)</f>
        <v>0</v>
      </c>
      <c r="Z420" s="2">
        <f>IF(H420&gt;L420,(H420-L420)*INDEX('2018_commission_structure-Start'!$A$21:$I$24,MATCH($E420,'2018_commission_structure-Start'!$A$21:$A$24,0),MATCH(Z$1,'2018_commission_structure-Start'!$A$21:$I$21,0)),0)</f>
        <v>0</v>
      </c>
      <c r="AA420" s="6">
        <f t="shared" si="68"/>
        <v>91276.05</v>
      </c>
      <c r="AB420" s="6">
        <f t="shared" si="69"/>
        <v>168305.05</v>
      </c>
    </row>
    <row r="421" spans="1:28" x14ac:dyDescent="0.3">
      <c r="A421" t="str">
        <f t="shared" si="60"/>
        <v>Delmore Harrild</v>
      </c>
      <c r="B421">
        <v>9292607561</v>
      </c>
      <c r="C421" t="s">
        <v>828</v>
      </c>
      <c r="D421" t="s">
        <v>829</v>
      </c>
      <c r="E421" t="s">
        <v>29</v>
      </c>
      <c r="F421">
        <v>77826</v>
      </c>
      <c r="G421">
        <f>COUNTIF(deals_closed!D:D,B421)</f>
        <v>26</v>
      </c>
      <c r="H421" s="2">
        <f>SUMIF(deals_closed!D:D,B421,deals_closed!C:C)</f>
        <v>995314</v>
      </c>
      <c r="I421" s="2">
        <f>VLOOKUP(E421,'2018_commission_structure-Start'!$A$22:$I$24,9,FALSE)</f>
        <v>600000</v>
      </c>
      <c r="J421" s="2">
        <f t="shared" si="61"/>
        <v>750000</v>
      </c>
      <c r="K421" s="2">
        <f t="shared" si="62"/>
        <v>900000</v>
      </c>
      <c r="L421" s="2">
        <f t="shared" si="63"/>
        <v>1200000</v>
      </c>
      <c r="M421" s="12">
        <f t="shared" si="64"/>
        <v>1.6588566666666666</v>
      </c>
      <c r="N421" t="str">
        <f t="shared" si="65"/>
        <v>150-200%</v>
      </c>
      <c r="O421" s="6">
        <f>MIN(H421,I421)*INDEX('2018_commission_structure-Start'!$A$21:$I$24,MATCH($E421,'2018_commission_structure-Start'!$A$21:$A$24,0),MATCH(O$1,'2018_commission_structure-Start'!$A$21:$I$21,0))</f>
        <v>78000</v>
      </c>
      <c r="P421" s="2">
        <f>IF(H421&gt;I421,MIN(H421-I421,J421-I421)*INDEX('2018_commission_structure-Start'!$A$21:$I$24,MATCH($E421,'2018_commission_structure-Start'!$A$21:$A$24,0), MATCH(P$1,'2018_commission_structure-Start'!$A$21:$I$21,0)),0)</f>
        <v>25500.000000000004</v>
      </c>
      <c r="Q421" s="2">
        <f>IF($H421&gt;J421,MIN($H421-J421,K421-J421)*INDEX('2018_commission_structure-Start'!$A$21:$I$24,MATCH($E421,'2018_commission_structure-Start'!$A$21:$A$24,0), MATCH(Q$1,'2018_commission_structure-Start'!$A$21:$I$21,0)),0)</f>
        <v>31500</v>
      </c>
      <c r="R421" s="2">
        <f>IF($H421&gt;K421,MIN($H421-K421,L421-K421)*INDEX('2018_commission_structure-Start'!$A$21:$I$24,MATCH($E421,'2018_commission_structure-Start'!$A$21:$A$24,0), MATCH(R$1,'2018_commission_structure-Start'!$A$21:$I$21,0)),0)</f>
        <v>24781.64</v>
      </c>
      <c r="S421" s="2">
        <f>IF(H421&gt;L421,(H421-L421)*INDEX('2018_commission_structure-Start'!$A$21:$I$24,MATCH($E421,'2018_commission_structure-Start'!$A$21:$A$24,0),MATCH(S$1,'2018_commission_structure-Start'!$A$21:$I$21,0)),0)</f>
        <v>0</v>
      </c>
      <c r="T421" s="6">
        <f t="shared" si="66"/>
        <v>159781.64000000001</v>
      </c>
      <c r="U421" s="6">
        <f t="shared" si="67"/>
        <v>237607.64</v>
      </c>
      <c r="V421" s="6">
        <f>MIN(H421,I421)*INDEX('2018_commission_structure-Start'!$A$15:$J$18,MATCH($E421,'2018_commission_structure-Start'!$A$15:$A$18,0),MATCH(V$1,'2018_commission_structure-Start'!$A$15:$J$15,0))</f>
        <v>90000</v>
      </c>
      <c r="W421" s="2">
        <f>IF($H421&gt;I421,MIN($H421-I421,J421-I421)*INDEX('2018_commission_structure-Start'!$A$15:$J$18,MATCH($E421,'2018_commission_structure-Start'!$A$15:$A$18,0),MATCH(W$1,'2018_commission_structure-Start'!$A$15:$J$15,0)),0)</f>
        <v>27000</v>
      </c>
      <c r="X421" s="2">
        <f>IF($H421&gt;J421,MIN($H421-J421,K421-J421)*INDEX('2018_commission_structure-Start'!$A$15:$J$18,MATCH($E421,'2018_commission_structure-Start'!$A$15:$A$18,0),MATCH(X$1,'2018_commission_structure-Start'!$A$15:$J$15,0)),0)</f>
        <v>37500</v>
      </c>
      <c r="Y421" s="2">
        <f>IF($H421&gt;K421,MIN($H421-K421,L421-K421)*INDEX('2018_commission_structure-Start'!$A$15:$J$18,MATCH($E421,'2018_commission_structure-Start'!$A$15:$A$18,0),MATCH(Y$1,'2018_commission_structure-Start'!$A$15:$J$15,0)),0)</f>
        <v>28594.2</v>
      </c>
      <c r="Z421" s="2">
        <f>IF(H421&gt;L421,(H421-L421)*INDEX('2018_commission_structure-Start'!$A$21:$I$24,MATCH($E421,'2018_commission_structure-Start'!$A$21:$A$24,0),MATCH(Z$1,'2018_commission_structure-Start'!$A$21:$I$21,0)),0)</f>
        <v>0</v>
      </c>
      <c r="AA421" s="6">
        <f t="shared" si="68"/>
        <v>183094.2</v>
      </c>
      <c r="AB421" s="6">
        <f t="shared" si="69"/>
        <v>260920.2</v>
      </c>
    </row>
    <row r="422" spans="1:28" x14ac:dyDescent="0.3">
      <c r="A422" t="str">
        <f t="shared" si="60"/>
        <v>Brade Torn</v>
      </c>
      <c r="B422">
        <v>3569414450</v>
      </c>
      <c r="C422" t="s">
        <v>830</v>
      </c>
      <c r="D422" t="s">
        <v>831</v>
      </c>
      <c r="E422" t="s">
        <v>7</v>
      </c>
      <c r="F422">
        <v>42780</v>
      </c>
      <c r="G422">
        <f>COUNTIF(deals_closed!D:D,B422)</f>
        <v>21</v>
      </c>
      <c r="H422" s="2">
        <f>SUMIF(deals_closed!D:D,B422,deals_closed!C:C)</f>
        <v>715285</v>
      </c>
      <c r="I422" s="2">
        <f>VLOOKUP(E422,'2018_commission_structure-Start'!$A$22:$I$24,9,FALSE)</f>
        <v>500000</v>
      </c>
      <c r="J422" s="2">
        <f t="shared" si="61"/>
        <v>625000</v>
      </c>
      <c r="K422" s="2">
        <f t="shared" si="62"/>
        <v>750000</v>
      </c>
      <c r="L422" s="2">
        <f t="shared" si="63"/>
        <v>1000000</v>
      </c>
      <c r="M422" s="12">
        <f t="shared" si="64"/>
        <v>1.4305699999999999</v>
      </c>
      <c r="N422" t="str">
        <f t="shared" si="65"/>
        <v>125-150%</v>
      </c>
      <c r="O422" s="6">
        <f>MIN(H422,I422)*INDEX('2018_commission_structure-Start'!$A$21:$I$24,MATCH($E422,'2018_commission_structure-Start'!$A$21:$A$24,0),MATCH(O$1,'2018_commission_structure-Start'!$A$21:$I$21,0))</f>
        <v>50000</v>
      </c>
      <c r="P422" s="2">
        <f>IF(H422&gt;I422,MIN(H422-I422,J422-I422)*INDEX('2018_commission_structure-Start'!$A$21:$I$24,MATCH($E422,'2018_commission_structure-Start'!$A$21:$A$24,0), MATCH(P$1,'2018_commission_structure-Start'!$A$21:$I$21,0)),0)</f>
        <v>18750</v>
      </c>
      <c r="Q422" s="2">
        <f>IF($H422&gt;J422,MIN($H422-J422,K422-J422)*INDEX('2018_commission_structure-Start'!$A$21:$I$24,MATCH($E422,'2018_commission_structure-Start'!$A$21:$A$24,0), MATCH(Q$1,'2018_commission_structure-Start'!$A$21:$I$21,0)),0)</f>
        <v>16251.3</v>
      </c>
      <c r="R422" s="2">
        <f>IF($H422&gt;K422,MIN($H422-K422,L422-K422)*INDEX('2018_commission_structure-Start'!$A$21:$I$24,MATCH($E422,'2018_commission_structure-Start'!$A$21:$A$24,0), MATCH(R$1,'2018_commission_structure-Start'!$A$21:$I$21,0)),0)</f>
        <v>0</v>
      </c>
      <c r="S422" s="2">
        <f>IF(H422&gt;L422,(H422-L422)*INDEX('2018_commission_structure-Start'!$A$21:$I$24,MATCH($E422,'2018_commission_structure-Start'!$A$21:$A$24,0),MATCH(S$1,'2018_commission_structure-Start'!$A$21:$I$21,0)),0)</f>
        <v>0</v>
      </c>
      <c r="T422" s="6">
        <f t="shared" si="66"/>
        <v>85001.3</v>
      </c>
      <c r="U422" s="6">
        <f t="shared" si="67"/>
        <v>127781.3</v>
      </c>
      <c r="V422" s="6">
        <f>MIN(H422,I422)*INDEX('2018_commission_structure-Start'!$A$15:$J$18,MATCH($E422,'2018_commission_structure-Start'!$A$15:$A$18,0),MATCH(V$1,'2018_commission_structure-Start'!$A$15:$J$15,0))</f>
        <v>60000</v>
      </c>
      <c r="W422" s="2">
        <f>IF($H422&gt;I422,MIN($H422-I422,J422-I422)*INDEX('2018_commission_structure-Start'!$A$15:$J$18,MATCH($E422,'2018_commission_structure-Start'!$A$15:$A$18,0),MATCH(W$1,'2018_commission_structure-Start'!$A$15:$J$15,0)),0)</f>
        <v>21250</v>
      </c>
      <c r="X422" s="2">
        <f>IF($H422&gt;J422,MIN($H422-J422,K422-J422)*INDEX('2018_commission_structure-Start'!$A$15:$J$18,MATCH($E422,'2018_commission_structure-Start'!$A$15:$A$18,0),MATCH(X$1,'2018_commission_structure-Start'!$A$15:$J$15,0)),0)</f>
        <v>18057</v>
      </c>
      <c r="Y422" s="2">
        <f>IF($H422&gt;K422,MIN($H422-K422,L422-K422)*INDEX('2018_commission_structure-Start'!$A$15:$J$18,MATCH($E422,'2018_commission_structure-Start'!$A$15:$A$18,0),MATCH(Y$1,'2018_commission_structure-Start'!$A$15:$J$15,0)),0)</f>
        <v>0</v>
      </c>
      <c r="Z422" s="2">
        <f>IF(H422&gt;L422,(H422-L422)*INDEX('2018_commission_structure-Start'!$A$21:$I$24,MATCH($E422,'2018_commission_structure-Start'!$A$21:$A$24,0),MATCH(Z$1,'2018_commission_structure-Start'!$A$21:$I$21,0)),0)</f>
        <v>0</v>
      </c>
      <c r="AA422" s="6">
        <f t="shared" si="68"/>
        <v>99307</v>
      </c>
      <c r="AB422" s="6">
        <f t="shared" si="69"/>
        <v>142087</v>
      </c>
    </row>
    <row r="423" spans="1:28" x14ac:dyDescent="0.3">
      <c r="A423" t="str">
        <f t="shared" si="60"/>
        <v>Ellwood Aronoff</v>
      </c>
      <c r="B423">
        <v>710473923</v>
      </c>
      <c r="C423" t="s">
        <v>832</v>
      </c>
      <c r="D423" t="s">
        <v>833</v>
      </c>
      <c r="E423" t="s">
        <v>7</v>
      </c>
      <c r="F423">
        <v>64402</v>
      </c>
      <c r="G423">
        <f>COUNTIF(deals_closed!D:D,B423)</f>
        <v>18</v>
      </c>
      <c r="H423" s="2">
        <f>SUMIF(deals_closed!D:D,B423,deals_closed!C:C)</f>
        <v>624821</v>
      </c>
      <c r="I423" s="2">
        <f>VLOOKUP(E423,'2018_commission_structure-Start'!$A$22:$I$24,9,FALSE)</f>
        <v>500000</v>
      </c>
      <c r="J423" s="2">
        <f t="shared" si="61"/>
        <v>625000</v>
      </c>
      <c r="K423" s="2">
        <f t="shared" si="62"/>
        <v>750000</v>
      </c>
      <c r="L423" s="2">
        <f t="shared" si="63"/>
        <v>1000000</v>
      </c>
      <c r="M423" s="12">
        <f t="shared" si="64"/>
        <v>1.2496419999999999</v>
      </c>
      <c r="N423" t="str">
        <f t="shared" si="65"/>
        <v>100-125%</v>
      </c>
      <c r="O423" s="6">
        <f>MIN(H423,I423)*INDEX('2018_commission_structure-Start'!$A$21:$I$24,MATCH($E423,'2018_commission_structure-Start'!$A$21:$A$24,0),MATCH(O$1,'2018_commission_structure-Start'!$A$21:$I$21,0))</f>
        <v>50000</v>
      </c>
      <c r="P423" s="2">
        <f>IF(H423&gt;I423,MIN(H423-I423,J423-I423)*INDEX('2018_commission_structure-Start'!$A$21:$I$24,MATCH($E423,'2018_commission_structure-Start'!$A$21:$A$24,0), MATCH(P$1,'2018_commission_structure-Start'!$A$21:$I$21,0)),0)</f>
        <v>18723.149999999998</v>
      </c>
      <c r="Q423" s="2">
        <f>IF($H423&gt;J423,MIN($H423-J423,K423-J423)*INDEX('2018_commission_structure-Start'!$A$21:$I$24,MATCH($E423,'2018_commission_structure-Start'!$A$21:$A$24,0), MATCH(Q$1,'2018_commission_structure-Start'!$A$21:$I$21,0)),0)</f>
        <v>0</v>
      </c>
      <c r="R423" s="2">
        <f>IF($H423&gt;K423,MIN($H423-K423,L423-K423)*INDEX('2018_commission_structure-Start'!$A$21:$I$24,MATCH($E423,'2018_commission_structure-Start'!$A$21:$A$24,0), MATCH(R$1,'2018_commission_structure-Start'!$A$21:$I$21,0)),0)</f>
        <v>0</v>
      </c>
      <c r="S423" s="2">
        <f>IF(H423&gt;L423,(H423-L423)*INDEX('2018_commission_structure-Start'!$A$21:$I$24,MATCH($E423,'2018_commission_structure-Start'!$A$21:$A$24,0),MATCH(S$1,'2018_commission_structure-Start'!$A$21:$I$21,0)),0)</f>
        <v>0</v>
      </c>
      <c r="T423" s="6">
        <f t="shared" si="66"/>
        <v>68723.149999999994</v>
      </c>
      <c r="U423" s="6">
        <f t="shared" si="67"/>
        <v>133125.15</v>
      </c>
      <c r="V423" s="6">
        <f>MIN(H423,I423)*INDEX('2018_commission_structure-Start'!$A$15:$J$18,MATCH($E423,'2018_commission_structure-Start'!$A$15:$A$18,0),MATCH(V$1,'2018_commission_structure-Start'!$A$15:$J$15,0))</f>
        <v>60000</v>
      </c>
      <c r="W423" s="2">
        <f>IF($H423&gt;I423,MIN($H423-I423,J423-I423)*INDEX('2018_commission_structure-Start'!$A$15:$J$18,MATCH($E423,'2018_commission_structure-Start'!$A$15:$A$18,0),MATCH(W$1,'2018_commission_structure-Start'!$A$15:$J$15,0)),0)</f>
        <v>21219.57</v>
      </c>
      <c r="X423" s="2">
        <f>IF($H423&gt;J423,MIN($H423-J423,K423-J423)*INDEX('2018_commission_structure-Start'!$A$15:$J$18,MATCH($E423,'2018_commission_structure-Start'!$A$15:$A$18,0),MATCH(X$1,'2018_commission_structure-Start'!$A$15:$J$15,0)),0)</f>
        <v>0</v>
      </c>
      <c r="Y423" s="2">
        <f>IF($H423&gt;K423,MIN($H423-K423,L423-K423)*INDEX('2018_commission_structure-Start'!$A$15:$J$18,MATCH($E423,'2018_commission_structure-Start'!$A$15:$A$18,0),MATCH(Y$1,'2018_commission_structure-Start'!$A$15:$J$15,0)),0)</f>
        <v>0</v>
      </c>
      <c r="Z423" s="2">
        <f>IF(H423&gt;L423,(H423-L423)*INDEX('2018_commission_structure-Start'!$A$21:$I$24,MATCH($E423,'2018_commission_structure-Start'!$A$21:$A$24,0),MATCH(Z$1,'2018_commission_structure-Start'!$A$21:$I$21,0)),0)</f>
        <v>0</v>
      </c>
      <c r="AA423" s="6">
        <f t="shared" si="68"/>
        <v>81219.570000000007</v>
      </c>
      <c r="AB423" s="6">
        <f t="shared" si="69"/>
        <v>145621.57</v>
      </c>
    </row>
    <row r="424" spans="1:28" x14ac:dyDescent="0.3">
      <c r="A424" t="str">
        <f t="shared" si="60"/>
        <v>Jethro Percifer</v>
      </c>
      <c r="B424">
        <v>1149008652</v>
      </c>
      <c r="C424" t="s">
        <v>834</v>
      </c>
      <c r="D424" t="s">
        <v>835</v>
      </c>
      <c r="E424" t="s">
        <v>10</v>
      </c>
      <c r="F424">
        <v>78714</v>
      </c>
      <c r="G424">
        <f>COUNTIF(deals_closed!D:D,B424)</f>
        <v>18</v>
      </c>
      <c r="H424" s="2">
        <f>SUMIF(deals_closed!D:D,B424,deals_closed!C:C)</f>
        <v>543953</v>
      </c>
      <c r="I424" s="2">
        <f>VLOOKUP(E424,'2018_commission_structure-Start'!$A$22:$I$24,9,FALSE)</f>
        <v>750000</v>
      </c>
      <c r="J424" s="2">
        <f t="shared" si="61"/>
        <v>937500</v>
      </c>
      <c r="K424" s="2">
        <f t="shared" si="62"/>
        <v>1125000</v>
      </c>
      <c r="L424" s="2">
        <f t="shared" si="63"/>
        <v>1500000</v>
      </c>
      <c r="M424" s="12">
        <f t="shared" si="64"/>
        <v>0.72527066666666662</v>
      </c>
      <c r="N424" t="str">
        <f t="shared" si="65"/>
        <v>0-100%</v>
      </c>
      <c r="O424" s="6">
        <f>MIN(H424,I424)*INDEX('2018_commission_structure-Start'!$A$21:$I$24,MATCH($E424,'2018_commission_structure-Start'!$A$21:$A$24,0),MATCH(O$1,'2018_commission_structure-Start'!$A$21:$I$21,0))</f>
        <v>81592.95</v>
      </c>
      <c r="P424" s="2">
        <f>IF(H424&gt;I424,MIN(H424-I424,J424-I424)*INDEX('2018_commission_structure-Start'!$A$21:$I$24,MATCH($E424,'2018_commission_structure-Start'!$A$21:$A$24,0), MATCH(P$1,'2018_commission_structure-Start'!$A$21:$I$21,0)),0)</f>
        <v>0</v>
      </c>
      <c r="Q424" s="2">
        <f>IF($H424&gt;J424,MIN($H424-J424,K424-J424)*INDEX('2018_commission_structure-Start'!$A$21:$I$24,MATCH($E424,'2018_commission_structure-Start'!$A$21:$A$24,0), MATCH(Q$1,'2018_commission_structure-Start'!$A$21:$I$21,0)),0)</f>
        <v>0</v>
      </c>
      <c r="R424" s="2">
        <f>IF($H424&gt;K424,MIN($H424-K424,L424-K424)*INDEX('2018_commission_structure-Start'!$A$21:$I$24,MATCH($E424,'2018_commission_structure-Start'!$A$21:$A$24,0), MATCH(R$1,'2018_commission_structure-Start'!$A$21:$I$21,0)),0)</f>
        <v>0</v>
      </c>
      <c r="S424" s="2">
        <f>IF(H424&gt;L424,(H424-L424)*INDEX('2018_commission_structure-Start'!$A$21:$I$24,MATCH($E424,'2018_commission_structure-Start'!$A$21:$A$24,0),MATCH(S$1,'2018_commission_structure-Start'!$A$21:$I$21,0)),0)</f>
        <v>0</v>
      </c>
      <c r="T424" s="6">
        <f t="shared" si="66"/>
        <v>81592.95</v>
      </c>
      <c r="U424" s="6">
        <f t="shared" si="67"/>
        <v>160306.95000000001</v>
      </c>
      <c r="V424" s="6">
        <f>MIN(H424,I424)*INDEX('2018_commission_structure-Start'!$A$15:$J$18,MATCH($E424,'2018_commission_structure-Start'!$A$15:$A$18,0),MATCH(V$1,'2018_commission_structure-Start'!$A$15:$J$15,0))</f>
        <v>81592.95</v>
      </c>
      <c r="W424" s="2">
        <f>IF($H424&gt;I424,MIN($H424-I424,J424-I424)*INDEX('2018_commission_structure-Start'!$A$15:$J$18,MATCH($E424,'2018_commission_structure-Start'!$A$15:$A$18,0),MATCH(W$1,'2018_commission_structure-Start'!$A$15:$J$15,0)),0)</f>
        <v>0</v>
      </c>
      <c r="X424" s="2">
        <f>IF($H424&gt;J424,MIN($H424-J424,K424-J424)*INDEX('2018_commission_structure-Start'!$A$15:$J$18,MATCH($E424,'2018_commission_structure-Start'!$A$15:$A$18,0),MATCH(X$1,'2018_commission_structure-Start'!$A$15:$J$15,0)),0)</f>
        <v>0</v>
      </c>
      <c r="Y424" s="2">
        <f>IF($H424&gt;K424,MIN($H424-K424,L424-K424)*INDEX('2018_commission_structure-Start'!$A$15:$J$18,MATCH($E424,'2018_commission_structure-Start'!$A$15:$A$18,0),MATCH(Y$1,'2018_commission_structure-Start'!$A$15:$J$15,0)),0)</f>
        <v>0</v>
      </c>
      <c r="Z424" s="2">
        <f>IF(H424&gt;L424,(H424-L424)*INDEX('2018_commission_structure-Start'!$A$21:$I$24,MATCH($E424,'2018_commission_structure-Start'!$A$21:$A$24,0),MATCH(Z$1,'2018_commission_structure-Start'!$A$21:$I$21,0)),0)</f>
        <v>0</v>
      </c>
      <c r="AA424" s="6">
        <f t="shared" si="68"/>
        <v>81592.95</v>
      </c>
      <c r="AB424" s="6">
        <f t="shared" si="69"/>
        <v>160306.95000000001</v>
      </c>
    </row>
    <row r="425" spans="1:28" x14ac:dyDescent="0.3">
      <c r="A425" t="str">
        <f t="shared" si="60"/>
        <v>Albertine Berntssen</v>
      </c>
      <c r="B425">
        <v>2748937082</v>
      </c>
      <c r="C425" t="s">
        <v>836</v>
      </c>
      <c r="D425" t="s">
        <v>837</v>
      </c>
      <c r="E425" t="s">
        <v>10</v>
      </c>
      <c r="F425">
        <v>106511</v>
      </c>
      <c r="G425">
        <f>COUNTIF(deals_closed!D:D,B425)</f>
        <v>20</v>
      </c>
      <c r="H425" s="2">
        <f>SUMIF(deals_closed!D:D,B425,deals_closed!C:C)</f>
        <v>668998</v>
      </c>
      <c r="I425" s="2">
        <f>VLOOKUP(E425,'2018_commission_structure-Start'!$A$22:$I$24,9,FALSE)</f>
        <v>750000</v>
      </c>
      <c r="J425" s="2">
        <f t="shared" si="61"/>
        <v>937500</v>
      </c>
      <c r="K425" s="2">
        <f t="shared" si="62"/>
        <v>1125000</v>
      </c>
      <c r="L425" s="2">
        <f t="shared" si="63"/>
        <v>1500000</v>
      </c>
      <c r="M425" s="12">
        <f t="shared" si="64"/>
        <v>0.89199733333333331</v>
      </c>
      <c r="N425" t="str">
        <f t="shared" si="65"/>
        <v>0-100%</v>
      </c>
      <c r="O425" s="6">
        <f>MIN(H425,I425)*INDEX('2018_commission_structure-Start'!$A$21:$I$24,MATCH($E425,'2018_commission_structure-Start'!$A$21:$A$24,0),MATCH(O$1,'2018_commission_structure-Start'!$A$21:$I$21,0))</f>
        <v>100349.7</v>
      </c>
      <c r="P425" s="2">
        <f>IF(H425&gt;I425,MIN(H425-I425,J425-I425)*INDEX('2018_commission_structure-Start'!$A$21:$I$24,MATCH($E425,'2018_commission_structure-Start'!$A$21:$A$24,0), MATCH(P$1,'2018_commission_structure-Start'!$A$21:$I$21,0)),0)</f>
        <v>0</v>
      </c>
      <c r="Q425" s="2">
        <f>IF($H425&gt;J425,MIN($H425-J425,K425-J425)*INDEX('2018_commission_structure-Start'!$A$21:$I$24,MATCH($E425,'2018_commission_structure-Start'!$A$21:$A$24,0), MATCH(Q$1,'2018_commission_structure-Start'!$A$21:$I$21,0)),0)</f>
        <v>0</v>
      </c>
      <c r="R425" s="2">
        <f>IF($H425&gt;K425,MIN($H425-K425,L425-K425)*INDEX('2018_commission_structure-Start'!$A$21:$I$24,MATCH($E425,'2018_commission_structure-Start'!$A$21:$A$24,0), MATCH(R$1,'2018_commission_structure-Start'!$A$21:$I$21,0)),0)</f>
        <v>0</v>
      </c>
      <c r="S425" s="2">
        <f>IF(H425&gt;L425,(H425-L425)*INDEX('2018_commission_structure-Start'!$A$21:$I$24,MATCH($E425,'2018_commission_structure-Start'!$A$21:$A$24,0),MATCH(S$1,'2018_commission_structure-Start'!$A$21:$I$21,0)),0)</f>
        <v>0</v>
      </c>
      <c r="T425" s="6">
        <f t="shared" si="66"/>
        <v>100349.7</v>
      </c>
      <c r="U425" s="6">
        <f t="shared" si="67"/>
        <v>206860.7</v>
      </c>
      <c r="V425" s="6">
        <f>MIN(H425,I425)*INDEX('2018_commission_structure-Start'!$A$15:$J$18,MATCH($E425,'2018_commission_structure-Start'!$A$15:$A$18,0),MATCH(V$1,'2018_commission_structure-Start'!$A$15:$J$15,0))</f>
        <v>100349.7</v>
      </c>
      <c r="W425" s="2">
        <f>IF($H425&gt;I425,MIN($H425-I425,J425-I425)*INDEX('2018_commission_structure-Start'!$A$15:$J$18,MATCH($E425,'2018_commission_structure-Start'!$A$15:$A$18,0),MATCH(W$1,'2018_commission_structure-Start'!$A$15:$J$15,0)),0)</f>
        <v>0</v>
      </c>
      <c r="X425" s="2">
        <f>IF($H425&gt;J425,MIN($H425-J425,K425-J425)*INDEX('2018_commission_structure-Start'!$A$15:$J$18,MATCH($E425,'2018_commission_structure-Start'!$A$15:$A$18,0),MATCH(X$1,'2018_commission_structure-Start'!$A$15:$J$15,0)),0)</f>
        <v>0</v>
      </c>
      <c r="Y425" s="2">
        <f>IF($H425&gt;K425,MIN($H425-K425,L425-K425)*INDEX('2018_commission_structure-Start'!$A$15:$J$18,MATCH($E425,'2018_commission_structure-Start'!$A$15:$A$18,0),MATCH(Y$1,'2018_commission_structure-Start'!$A$15:$J$15,0)),0)</f>
        <v>0</v>
      </c>
      <c r="Z425" s="2">
        <f>IF(H425&gt;L425,(H425-L425)*INDEX('2018_commission_structure-Start'!$A$21:$I$24,MATCH($E425,'2018_commission_structure-Start'!$A$21:$A$24,0),MATCH(Z$1,'2018_commission_structure-Start'!$A$21:$I$21,0)),0)</f>
        <v>0</v>
      </c>
      <c r="AA425" s="6">
        <f t="shared" si="68"/>
        <v>100349.7</v>
      </c>
      <c r="AB425" s="6">
        <f t="shared" si="69"/>
        <v>206860.7</v>
      </c>
    </row>
    <row r="426" spans="1:28" x14ac:dyDescent="0.3">
      <c r="A426" t="str">
        <f t="shared" si="60"/>
        <v>Andreana Baly</v>
      </c>
      <c r="B426">
        <v>2779378506</v>
      </c>
      <c r="C426" t="s">
        <v>838</v>
      </c>
      <c r="D426" t="s">
        <v>839</v>
      </c>
      <c r="E426" t="s">
        <v>10</v>
      </c>
      <c r="F426">
        <v>83208</v>
      </c>
      <c r="G426">
        <f>COUNTIF(deals_closed!D:D,B426)</f>
        <v>21</v>
      </c>
      <c r="H426" s="2">
        <f>SUMIF(deals_closed!D:D,B426,deals_closed!C:C)</f>
        <v>753098</v>
      </c>
      <c r="I426" s="2">
        <f>VLOOKUP(E426,'2018_commission_structure-Start'!$A$22:$I$24,9,FALSE)</f>
        <v>750000</v>
      </c>
      <c r="J426" s="2">
        <f t="shared" si="61"/>
        <v>937500</v>
      </c>
      <c r="K426" s="2">
        <f t="shared" si="62"/>
        <v>1125000</v>
      </c>
      <c r="L426" s="2">
        <f t="shared" si="63"/>
        <v>1500000</v>
      </c>
      <c r="M426" s="12">
        <f t="shared" si="64"/>
        <v>1.0041306666666667</v>
      </c>
      <c r="N426" t="str">
        <f t="shared" si="65"/>
        <v>100-125%</v>
      </c>
      <c r="O426" s="6">
        <f>MIN(H426,I426)*INDEX('2018_commission_structure-Start'!$A$21:$I$24,MATCH($E426,'2018_commission_structure-Start'!$A$21:$A$24,0),MATCH(O$1,'2018_commission_structure-Start'!$A$21:$I$21,0))</f>
        <v>112500</v>
      </c>
      <c r="P426" s="2">
        <f>IF(H426&gt;I426,MIN(H426-I426,J426-I426)*INDEX('2018_commission_structure-Start'!$A$21:$I$24,MATCH($E426,'2018_commission_structure-Start'!$A$21:$A$24,0), MATCH(P$1,'2018_commission_structure-Start'!$A$21:$I$21,0)),0)</f>
        <v>588.62</v>
      </c>
      <c r="Q426" s="2">
        <f>IF($H426&gt;J426,MIN($H426-J426,K426-J426)*INDEX('2018_commission_structure-Start'!$A$21:$I$24,MATCH($E426,'2018_commission_structure-Start'!$A$21:$A$24,0), MATCH(Q$1,'2018_commission_structure-Start'!$A$21:$I$21,0)),0)</f>
        <v>0</v>
      </c>
      <c r="R426" s="2">
        <f>IF($H426&gt;K426,MIN($H426-K426,L426-K426)*INDEX('2018_commission_structure-Start'!$A$21:$I$24,MATCH($E426,'2018_commission_structure-Start'!$A$21:$A$24,0), MATCH(R$1,'2018_commission_structure-Start'!$A$21:$I$21,0)),0)</f>
        <v>0</v>
      </c>
      <c r="S426" s="2">
        <f>IF(H426&gt;L426,(H426-L426)*INDEX('2018_commission_structure-Start'!$A$21:$I$24,MATCH($E426,'2018_commission_structure-Start'!$A$21:$A$24,0),MATCH(S$1,'2018_commission_structure-Start'!$A$21:$I$21,0)),0)</f>
        <v>0</v>
      </c>
      <c r="T426" s="6">
        <f t="shared" si="66"/>
        <v>113088.62</v>
      </c>
      <c r="U426" s="6">
        <f t="shared" si="67"/>
        <v>196296.62</v>
      </c>
      <c r="V426" s="6">
        <f>MIN(H426,I426)*INDEX('2018_commission_structure-Start'!$A$15:$J$18,MATCH($E426,'2018_commission_structure-Start'!$A$15:$A$18,0),MATCH(V$1,'2018_commission_structure-Start'!$A$15:$J$15,0))</f>
        <v>112500</v>
      </c>
      <c r="W426" s="2">
        <f>IF($H426&gt;I426,MIN($H426-I426,J426-I426)*INDEX('2018_commission_structure-Start'!$A$15:$J$18,MATCH($E426,'2018_commission_structure-Start'!$A$15:$A$18,0),MATCH(W$1,'2018_commission_structure-Start'!$A$15:$J$15,0)),0)</f>
        <v>681.56000000000006</v>
      </c>
      <c r="X426" s="2">
        <f>IF($H426&gt;J426,MIN($H426-J426,K426-J426)*INDEX('2018_commission_structure-Start'!$A$15:$J$18,MATCH($E426,'2018_commission_structure-Start'!$A$15:$A$18,0),MATCH(X$1,'2018_commission_structure-Start'!$A$15:$J$15,0)),0)</f>
        <v>0</v>
      </c>
      <c r="Y426" s="2">
        <f>IF($H426&gt;K426,MIN($H426-K426,L426-K426)*INDEX('2018_commission_structure-Start'!$A$15:$J$18,MATCH($E426,'2018_commission_structure-Start'!$A$15:$A$18,0),MATCH(Y$1,'2018_commission_structure-Start'!$A$15:$J$15,0)),0)</f>
        <v>0</v>
      </c>
      <c r="Z426" s="2">
        <f>IF(H426&gt;L426,(H426-L426)*INDEX('2018_commission_structure-Start'!$A$21:$I$24,MATCH($E426,'2018_commission_structure-Start'!$A$21:$A$24,0),MATCH(Z$1,'2018_commission_structure-Start'!$A$21:$I$21,0)),0)</f>
        <v>0</v>
      </c>
      <c r="AA426" s="6">
        <f t="shared" si="68"/>
        <v>113181.56</v>
      </c>
      <c r="AB426" s="6">
        <f t="shared" si="69"/>
        <v>196389.56</v>
      </c>
    </row>
    <row r="427" spans="1:28" x14ac:dyDescent="0.3">
      <c r="A427" t="str">
        <f t="shared" si="60"/>
        <v>Colette Mangon</v>
      </c>
      <c r="B427">
        <v>3213290963</v>
      </c>
      <c r="C427" t="s">
        <v>840</v>
      </c>
      <c r="D427" t="s">
        <v>841</v>
      </c>
      <c r="E427" t="s">
        <v>29</v>
      </c>
      <c r="F427">
        <v>55737</v>
      </c>
      <c r="G427">
        <f>COUNTIF(deals_closed!D:D,B427)</f>
        <v>28</v>
      </c>
      <c r="H427" s="2">
        <f>SUMIF(deals_closed!D:D,B427,deals_closed!C:C)</f>
        <v>1127142</v>
      </c>
      <c r="I427" s="2">
        <f>VLOOKUP(E427,'2018_commission_structure-Start'!$A$22:$I$24,9,FALSE)</f>
        <v>600000</v>
      </c>
      <c r="J427" s="2">
        <f t="shared" si="61"/>
        <v>750000</v>
      </c>
      <c r="K427" s="2">
        <f t="shared" si="62"/>
        <v>900000</v>
      </c>
      <c r="L427" s="2">
        <f t="shared" si="63"/>
        <v>1200000</v>
      </c>
      <c r="M427" s="12">
        <f t="shared" si="64"/>
        <v>1.8785700000000001</v>
      </c>
      <c r="N427" t="str">
        <f t="shared" si="65"/>
        <v>150-200%</v>
      </c>
      <c r="O427" s="6">
        <f>MIN(H427,I427)*INDEX('2018_commission_structure-Start'!$A$21:$I$24,MATCH($E427,'2018_commission_structure-Start'!$A$21:$A$24,0),MATCH(O$1,'2018_commission_structure-Start'!$A$21:$I$21,0))</f>
        <v>78000</v>
      </c>
      <c r="P427" s="2">
        <f>IF(H427&gt;I427,MIN(H427-I427,J427-I427)*INDEX('2018_commission_structure-Start'!$A$21:$I$24,MATCH($E427,'2018_commission_structure-Start'!$A$21:$A$24,0), MATCH(P$1,'2018_commission_structure-Start'!$A$21:$I$21,0)),0)</f>
        <v>25500.000000000004</v>
      </c>
      <c r="Q427" s="2">
        <f>IF($H427&gt;J427,MIN($H427-J427,K427-J427)*INDEX('2018_commission_structure-Start'!$A$21:$I$24,MATCH($E427,'2018_commission_structure-Start'!$A$21:$A$24,0), MATCH(Q$1,'2018_commission_structure-Start'!$A$21:$I$21,0)),0)</f>
        <v>31500</v>
      </c>
      <c r="R427" s="2">
        <f>IF($H427&gt;K427,MIN($H427-K427,L427-K427)*INDEX('2018_commission_structure-Start'!$A$21:$I$24,MATCH($E427,'2018_commission_structure-Start'!$A$21:$A$24,0), MATCH(R$1,'2018_commission_structure-Start'!$A$21:$I$21,0)),0)</f>
        <v>59056.920000000006</v>
      </c>
      <c r="S427" s="2">
        <f>IF(H427&gt;L427,(H427-L427)*INDEX('2018_commission_structure-Start'!$A$21:$I$24,MATCH($E427,'2018_commission_structure-Start'!$A$21:$A$24,0),MATCH(S$1,'2018_commission_structure-Start'!$A$21:$I$21,0)),0)</f>
        <v>0</v>
      </c>
      <c r="T427" s="6">
        <f t="shared" si="66"/>
        <v>194056.92</v>
      </c>
      <c r="U427" s="6">
        <f t="shared" si="67"/>
        <v>249793.92000000001</v>
      </c>
      <c r="V427" s="6">
        <f>MIN(H427,I427)*INDEX('2018_commission_structure-Start'!$A$15:$J$18,MATCH($E427,'2018_commission_structure-Start'!$A$15:$A$18,0),MATCH(V$1,'2018_commission_structure-Start'!$A$15:$J$15,0))</f>
        <v>90000</v>
      </c>
      <c r="W427" s="2">
        <f>IF($H427&gt;I427,MIN($H427-I427,J427-I427)*INDEX('2018_commission_structure-Start'!$A$15:$J$18,MATCH($E427,'2018_commission_structure-Start'!$A$15:$A$18,0),MATCH(W$1,'2018_commission_structure-Start'!$A$15:$J$15,0)),0)</f>
        <v>27000</v>
      </c>
      <c r="X427" s="2">
        <f>IF($H427&gt;J427,MIN($H427-J427,K427-J427)*INDEX('2018_commission_structure-Start'!$A$15:$J$18,MATCH($E427,'2018_commission_structure-Start'!$A$15:$A$18,0),MATCH(X$1,'2018_commission_structure-Start'!$A$15:$J$15,0)),0)</f>
        <v>37500</v>
      </c>
      <c r="Y427" s="2">
        <f>IF($H427&gt;K427,MIN($H427-K427,L427-K427)*INDEX('2018_commission_structure-Start'!$A$15:$J$18,MATCH($E427,'2018_commission_structure-Start'!$A$15:$A$18,0),MATCH(Y$1,'2018_commission_structure-Start'!$A$15:$J$15,0)),0)</f>
        <v>68142.599999999991</v>
      </c>
      <c r="Z427" s="2">
        <f>IF(H427&gt;L427,(H427-L427)*INDEX('2018_commission_structure-Start'!$A$21:$I$24,MATCH($E427,'2018_commission_structure-Start'!$A$21:$A$24,0),MATCH(Z$1,'2018_commission_structure-Start'!$A$21:$I$21,0)),0)</f>
        <v>0</v>
      </c>
      <c r="AA427" s="6">
        <f t="shared" si="68"/>
        <v>222642.59999999998</v>
      </c>
      <c r="AB427" s="6">
        <f t="shared" si="69"/>
        <v>278379.59999999998</v>
      </c>
    </row>
    <row r="428" spans="1:28" x14ac:dyDescent="0.3">
      <c r="A428" t="str">
        <f t="shared" si="60"/>
        <v>Arel Rolland</v>
      </c>
      <c r="B428">
        <v>7469392467</v>
      </c>
      <c r="C428" t="s">
        <v>842</v>
      </c>
      <c r="D428" t="s">
        <v>843</v>
      </c>
      <c r="E428" t="s">
        <v>7</v>
      </c>
      <c r="F428">
        <v>51545</v>
      </c>
      <c r="G428">
        <f>COUNTIF(deals_closed!D:D,B428)</f>
        <v>20</v>
      </c>
      <c r="H428" s="2">
        <f>SUMIF(deals_closed!D:D,B428,deals_closed!C:C)</f>
        <v>691612</v>
      </c>
      <c r="I428" s="2">
        <f>VLOOKUP(E428,'2018_commission_structure-Start'!$A$22:$I$24,9,FALSE)</f>
        <v>500000</v>
      </c>
      <c r="J428" s="2">
        <f t="shared" si="61"/>
        <v>625000</v>
      </c>
      <c r="K428" s="2">
        <f t="shared" si="62"/>
        <v>750000</v>
      </c>
      <c r="L428" s="2">
        <f t="shared" si="63"/>
        <v>1000000</v>
      </c>
      <c r="M428" s="12">
        <f t="shared" si="64"/>
        <v>1.383224</v>
      </c>
      <c r="N428" t="str">
        <f t="shared" si="65"/>
        <v>125-150%</v>
      </c>
      <c r="O428" s="6">
        <f>MIN(H428,I428)*INDEX('2018_commission_structure-Start'!$A$21:$I$24,MATCH($E428,'2018_commission_structure-Start'!$A$21:$A$24,0),MATCH(O$1,'2018_commission_structure-Start'!$A$21:$I$21,0))</f>
        <v>50000</v>
      </c>
      <c r="P428" s="2">
        <f>IF(H428&gt;I428,MIN(H428-I428,J428-I428)*INDEX('2018_commission_structure-Start'!$A$21:$I$24,MATCH($E428,'2018_commission_structure-Start'!$A$21:$A$24,0), MATCH(P$1,'2018_commission_structure-Start'!$A$21:$I$21,0)),0)</f>
        <v>18750</v>
      </c>
      <c r="Q428" s="2">
        <f>IF($H428&gt;J428,MIN($H428-J428,K428-J428)*INDEX('2018_commission_structure-Start'!$A$21:$I$24,MATCH($E428,'2018_commission_structure-Start'!$A$21:$A$24,0), MATCH(Q$1,'2018_commission_structure-Start'!$A$21:$I$21,0)),0)</f>
        <v>11990.16</v>
      </c>
      <c r="R428" s="2">
        <f>IF($H428&gt;K428,MIN($H428-K428,L428-K428)*INDEX('2018_commission_structure-Start'!$A$21:$I$24,MATCH($E428,'2018_commission_structure-Start'!$A$21:$A$24,0), MATCH(R$1,'2018_commission_structure-Start'!$A$21:$I$21,0)),0)</f>
        <v>0</v>
      </c>
      <c r="S428" s="2">
        <f>IF(H428&gt;L428,(H428-L428)*INDEX('2018_commission_structure-Start'!$A$21:$I$24,MATCH($E428,'2018_commission_structure-Start'!$A$21:$A$24,0),MATCH(S$1,'2018_commission_structure-Start'!$A$21:$I$21,0)),0)</f>
        <v>0</v>
      </c>
      <c r="T428" s="6">
        <f t="shared" si="66"/>
        <v>80740.160000000003</v>
      </c>
      <c r="U428" s="6">
        <f t="shared" si="67"/>
        <v>132285.16</v>
      </c>
      <c r="V428" s="6">
        <f>MIN(H428,I428)*INDEX('2018_commission_structure-Start'!$A$15:$J$18,MATCH($E428,'2018_commission_structure-Start'!$A$15:$A$18,0),MATCH(V$1,'2018_commission_structure-Start'!$A$15:$J$15,0))</f>
        <v>60000</v>
      </c>
      <c r="W428" s="2">
        <f>IF($H428&gt;I428,MIN($H428-I428,J428-I428)*INDEX('2018_commission_structure-Start'!$A$15:$J$18,MATCH($E428,'2018_commission_structure-Start'!$A$15:$A$18,0),MATCH(W$1,'2018_commission_structure-Start'!$A$15:$J$15,0)),0)</f>
        <v>21250</v>
      </c>
      <c r="X428" s="2">
        <f>IF($H428&gt;J428,MIN($H428-J428,K428-J428)*INDEX('2018_commission_structure-Start'!$A$15:$J$18,MATCH($E428,'2018_commission_structure-Start'!$A$15:$A$18,0),MATCH(X$1,'2018_commission_structure-Start'!$A$15:$J$15,0)),0)</f>
        <v>13322.400000000001</v>
      </c>
      <c r="Y428" s="2">
        <f>IF($H428&gt;K428,MIN($H428-K428,L428-K428)*INDEX('2018_commission_structure-Start'!$A$15:$J$18,MATCH($E428,'2018_commission_structure-Start'!$A$15:$A$18,0),MATCH(Y$1,'2018_commission_structure-Start'!$A$15:$J$15,0)),0)</f>
        <v>0</v>
      </c>
      <c r="Z428" s="2">
        <f>IF(H428&gt;L428,(H428-L428)*INDEX('2018_commission_structure-Start'!$A$21:$I$24,MATCH($E428,'2018_commission_structure-Start'!$A$21:$A$24,0),MATCH(Z$1,'2018_commission_structure-Start'!$A$21:$I$21,0)),0)</f>
        <v>0</v>
      </c>
      <c r="AA428" s="6">
        <f t="shared" si="68"/>
        <v>94572.4</v>
      </c>
      <c r="AB428" s="6">
        <f t="shared" si="69"/>
        <v>146117.4</v>
      </c>
    </row>
    <row r="429" spans="1:28" x14ac:dyDescent="0.3">
      <c r="A429" t="str">
        <f t="shared" si="60"/>
        <v>Devland Kohter</v>
      </c>
      <c r="B429">
        <v>2677632772</v>
      </c>
      <c r="C429" t="s">
        <v>844</v>
      </c>
      <c r="D429" t="s">
        <v>845</v>
      </c>
      <c r="E429" t="s">
        <v>7</v>
      </c>
      <c r="F429">
        <v>42673</v>
      </c>
      <c r="G429">
        <f>COUNTIF(deals_closed!D:D,B429)</f>
        <v>17</v>
      </c>
      <c r="H429" s="2">
        <f>SUMIF(deals_closed!D:D,B429,deals_closed!C:C)</f>
        <v>594947</v>
      </c>
      <c r="I429" s="2">
        <f>VLOOKUP(E429,'2018_commission_structure-Start'!$A$22:$I$24,9,FALSE)</f>
        <v>500000</v>
      </c>
      <c r="J429" s="2">
        <f t="shared" si="61"/>
        <v>625000</v>
      </c>
      <c r="K429" s="2">
        <f t="shared" si="62"/>
        <v>750000</v>
      </c>
      <c r="L429" s="2">
        <f t="shared" si="63"/>
        <v>1000000</v>
      </c>
      <c r="M429" s="12">
        <f t="shared" si="64"/>
        <v>1.189894</v>
      </c>
      <c r="N429" t="str">
        <f t="shared" si="65"/>
        <v>100-125%</v>
      </c>
      <c r="O429" s="6">
        <f>MIN(H429,I429)*INDEX('2018_commission_structure-Start'!$A$21:$I$24,MATCH($E429,'2018_commission_structure-Start'!$A$21:$A$24,0),MATCH(O$1,'2018_commission_structure-Start'!$A$21:$I$21,0))</f>
        <v>50000</v>
      </c>
      <c r="P429" s="2">
        <f>IF(H429&gt;I429,MIN(H429-I429,J429-I429)*INDEX('2018_commission_structure-Start'!$A$21:$I$24,MATCH($E429,'2018_commission_structure-Start'!$A$21:$A$24,0), MATCH(P$1,'2018_commission_structure-Start'!$A$21:$I$21,0)),0)</f>
        <v>14242.05</v>
      </c>
      <c r="Q429" s="2">
        <f>IF($H429&gt;J429,MIN($H429-J429,K429-J429)*INDEX('2018_commission_structure-Start'!$A$21:$I$24,MATCH($E429,'2018_commission_structure-Start'!$A$21:$A$24,0), MATCH(Q$1,'2018_commission_structure-Start'!$A$21:$I$21,0)),0)</f>
        <v>0</v>
      </c>
      <c r="R429" s="2">
        <f>IF($H429&gt;K429,MIN($H429-K429,L429-K429)*INDEX('2018_commission_structure-Start'!$A$21:$I$24,MATCH($E429,'2018_commission_structure-Start'!$A$21:$A$24,0), MATCH(R$1,'2018_commission_structure-Start'!$A$21:$I$21,0)),0)</f>
        <v>0</v>
      </c>
      <c r="S429" s="2">
        <f>IF(H429&gt;L429,(H429-L429)*INDEX('2018_commission_structure-Start'!$A$21:$I$24,MATCH($E429,'2018_commission_structure-Start'!$A$21:$A$24,0),MATCH(S$1,'2018_commission_structure-Start'!$A$21:$I$21,0)),0)</f>
        <v>0</v>
      </c>
      <c r="T429" s="6">
        <f t="shared" si="66"/>
        <v>64242.05</v>
      </c>
      <c r="U429" s="6">
        <f t="shared" si="67"/>
        <v>106915.05</v>
      </c>
      <c r="V429" s="6">
        <f>MIN(H429,I429)*INDEX('2018_commission_structure-Start'!$A$15:$J$18,MATCH($E429,'2018_commission_structure-Start'!$A$15:$A$18,0),MATCH(V$1,'2018_commission_structure-Start'!$A$15:$J$15,0))</f>
        <v>60000</v>
      </c>
      <c r="W429" s="2">
        <f>IF($H429&gt;I429,MIN($H429-I429,J429-I429)*INDEX('2018_commission_structure-Start'!$A$15:$J$18,MATCH($E429,'2018_commission_structure-Start'!$A$15:$A$18,0),MATCH(W$1,'2018_commission_structure-Start'!$A$15:$J$15,0)),0)</f>
        <v>16140.990000000002</v>
      </c>
      <c r="X429" s="2">
        <f>IF($H429&gt;J429,MIN($H429-J429,K429-J429)*INDEX('2018_commission_structure-Start'!$A$15:$J$18,MATCH($E429,'2018_commission_structure-Start'!$A$15:$A$18,0),MATCH(X$1,'2018_commission_structure-Start'!$A$15:$J$15,0)),0)</f>
        <v>0</v>
      </c>
      <c r="Y429" s="2">
        <f>IF($H429&gt;K429,MIN($H429-K429,L429-K429)*INDEX('2018_commission_structure-Start'!$A$15:$J$18,MATCH($E429,'2018_commission_structure-Start'!$A$15:$A$18,0),MATCH(Y$1,'2018_commission_structure-Start'!$A$15:$J$15,0)),0)</f>
        <v>0</v>
      </c>
      <c r="Z429" s="2">
        <f>IF(H429&gt;L429,(H429-L429)*INDEX('2018_commission_structure-Start'!$A$21:$I$24,MATCH($E429,'2018_commission_structure-Start'!$A$21:$A$24,0),MATCH(Z$1,'2018_commission_structure-Start'!$A$21:$I$21,0)),0)</f>
        <v>0</v>
      </c>
      <c r="AA429" s="6">
        <f t="shared" si="68"/>
        <v>76140.990000000005</v>
      </c>
      <c r="AB429" s="6">
        <f t="shared" si="69"/>
        <v>118813.99</v>
      </c>
    </row>
    <row r="430" spans="1:28" x14ac:dyDescent="0.3">
      <c r="A430" t="str">
        <f t="shared" si="60"/>
        <v>Farris Valance</v>
      </c>
      <c r="B430">
        <v>4453315724</v>
      </c>
      <c r="C430" t="s">
        <v>846</v>
      </c>
      <c r="D430" t="s">
        <v>847</v>
      </c>
      <c r="E430" t="s">
        <v>29</v>
      </c>
      <c r="F430">
        <v>55487</v>
      </c>
      <c r="G430">
        <f>COUNTIF(deals_closed!D:D,B430)</f>
        <v>22</v>
      </c>
      <c r="H430" s="2">
        <f>SUMIF(deals_closed!D:D,B430,deals_closed!C:C)</f>
        <v>878793</v>
      </c>
      <c r="I430" s="2">
        <f>VLOOKUP(E430,'2018_commission_structure-Start'!$A$22:$I$24,9,FALSE)</f>
        <v>600000</v>
      </c>
      <c r="J430" s="2">
        <f t="shared" si="61"/>
        <v>750000</v>
      </c>
      <c r="K430" s="2">
        <f t="shared" si="62"/>
        <v>900000</v>
      </c>
      <c r="L430" s="2">
        <f t="shared" si="63"/>
        <v>1200000</v>
      </c>
      <c r="M430" s="12">
        <f t="shared" si="64"/>
        <v>1.464655</v>
      </c>
      <c r="N430" t="str">
        <f t="shared" si="65"/>
        <v>125-150%</v>
      </c>
      <c r="O430" s="6">
        <f>MIN(H430,I430)*INDEX('2018_commission_structure-Start'!$A$21:$I$24,MATCH($E430,'2018_commission_structure-Start'!$A$21:$A$24,0),MATCH(O$1,'2018_commission_structure-Start'!$A$21:$I$21,0))</f>
        <v>78000</v>
      </c>
      <c r="P430" s="2">
        <f>IF(H430&gt;I430,MIN(H430-I430,J430-I430)*INDEX('2018_commission_structure-Start'!$A$21:$I$24,MATCH($E430,'2018_commission_structure-Start'!$A$21:$A$24,0), MATCH(P$1,'2018_commission_structure-Start'!$A$21:$I$21,0)),0)</f>
        <v>25500.000000000004</v>
      </c>
      <c r="Q430" s="2">
        <f>IF($H430&gt;J430,MIN($H430-J430,K430-J430)*INDEX('2018_commission_structure-Start'!$A$21:$I$24,MATCH($E430,'2018_commission_structure-Start'!$A$21:$A$24,0), MATCH(Q$1,'2018_commission_structure-Start'!$A$21:$I$21,0)),0)</f>
        <v>27046.53</v>
      </c>
      <c r="R430" s="2">
        <f>IF($H430&gt;K430,MIN($H430-K430,L430-K430)*INDEX('2018_commission_structure-Start'!$A$21:$I$24,MATCH($E430,'2018_commission_structure-Start'!$A$21:$A$24,0), MATCH(R$1,'2018_commission_structure-Start'!$A$21:$I$21,0)),0)</f>
        <v>0</v>
      </c>
      <c r="S430" s="2">
        <f>IF(H430&gt;L430,(H430-L430)*INDEX('2018_commission_structure-Start'!$A$21:$I$24,MATCH($E430,'2018_commission_structure-Start'!$A$21:$A$24,0),MATCH(S$1,'2018_commission_structure-Start'!$A$21:$I$21,0)),0)</f>
        <v>0</v>
      </c>
      <c r="T430" s="6">
        <f t="shared" si="66"/>
        <v>130546.53</v>
      </c>
      <c r="U430" s="6">
        <f t="shared" si="67"/>
        <v>186033.53</v>
      </c>
      <c r="V430" s="6">
        <f>MIN(H430,I430)*INDEX('2018_commission_structure-Start'!$A$15:$J$18,MATCH($E430,'2018_commission_structure-Start'!$A$15:$A$18,0),MATCH(V$1,'2018_commission_structure-Start'!$A$15:$J$15,0))</f>
        <v>90000</v>
      </c>
      <c r="W430" s="2">
        <f>IF($H430&gt;I430,MIN($H430-I430,J430-I430)*INDEX('2018_commission_structure-Start'!$A$15:$J$18,MATCH($E430,'2018_commission_structure-Start'!$A$15:$A$18,0),MATCH(W$1,'2018_commission_structure-Start'!$A$15:$J$15,0)),0)</f>
        <v>27000</v>
      </c>
      <c r="X430" s="2">
        <f>IF($H430&gt;J430,MIN($H430-J430,K430-J430)*INDEX('2018_commission_structure-Start'!$A$15:$J$18,MATCH($E430,'2018_commission_structure-Start'!$A$15:$A$18,0),MATCH(X$1,'2018_commission_structure-Start'!$A$15:$J$15,0)),0)</f>
        <v>32198.25</v>
      </c>
      <c r="Y430" s="2">
        <f>IF($H430&gt;K430,MIN($H430-K430,L430-K430)*INDEX('2018_commission_structure-Start'!$A$15:$J$18,MATCH($E430,'2018_commission_structure-Start'!$A$15:$A$18,0),MATCH(Y$1,'2018_commission_structure-Start'!$A$15:$J$15,0)),0)</f>
        <v>0</v>
      </c>
      <c r="Z430" s="2">
        <f>IF(H430&gt;L430,(H430-L430)*INDEX('2018_commission_structure-Start'!$A$21:$I$24,MATCH($E430,'2018_commission_structure-Start'!$A$21:$A$24,0),MATCH(Z$1,'2018_commission_structure-Start'!$A$21:$I$21,0)),0)</f>
        <v>0</v>
      </c>
      <c r="AA430" s="6">
        <f t="shared" si="68"/>
        <v>149198.25</v>
      </c>
      <c r="AB430" s="6">
        <f t="shared" si="69"/>
        <v>204685.25</v>
      </c>
    </row>
    <row r="431" spans="1:28" x14ac:dyDescent="0.3">
      <c r="A431" t="str">
        <f t="shared" si="60"/>
        <v>Basilio Shattock</v>
      </c>
      <c r="B431">
        <v>6126779991</v>
      </c>
      <c r="C431" t="s">
        <v>848</v>
      </c>
      <c r="D431" t="s">
        <v>849</v>
      </c>
      <c r="E431" t="s">
        <v>29</v>
      </c>
      <c r="F431">
        <v>74933</v>
      </c>
      <c r="G431">
        <f>COUNTIF(deals_closed!D:D,B431)</f>
        <v>19</v>
      </c>
      <c r="H431" s="2">
        <f>SUMIF(deals_closed!D:D,B431,deals_closed!C:C)</f>
        <v>642536</v>
      </c>
      <c r="I431" s="2">
        <f>VLOOKUP(E431,'2018_commission_structure-Start'!$A$22:$I$24,9,FALSE)</f>
        <v>600000</v>
      </c>
      <c r="J431" s="2">
        <f t="shared" si="61"/>
        <v>750000</v>
      </c>
      <c r="K431" s="2">
        <f t="shared" si="62"/>
        <v>900000</v>
      </c>
      <c r="L431" s="2">
        <f t="shared" si="63"/>
        <v>1200000</v>
      </c>
      <c r="M431" s="12">
        <f t="shared" si="64"/>
        <v>1.0708933333333333</v>
      </c>
      <c r="N431" t="str">
        <f t="shared" si="65"/>
        <v>100-125%</v>
      </c>
      <c r="O431" s="6">
        <f>MIN(H431,I431)*INDEX('2018_commission_structure-Start'!$A$21:$I$24,MATCH($E431,'2018_commission_structure-Start'!$A$21:$A$24,0),MATCH(O$1,'2018_commission_structure-Start'!$A$21:$I$21,0))</f>
        <v>78000</v>
      </c>
      <c r="P431" s="2">
        <f>IF(H431&gt;I431,MIN(H431-I431,J431-I431)*INDEX('2018_commission_structure-Start'!$A$21:$I$24,MATCH($E431,'2018_commission_structure-Start'!$A$21:$A$24,0), MATCH(P$1,'2018_commission_structure-Start'!$A$21:$I$21,0)),0)</f>
        <v>7231.1200000000008</v>
      </c>
      <c r="Q431" s="2">
        <f>IF($H431&gt;J431,MIN($H431-J431,K431-J431)*INDEX('2018_commission_structure-Start'!$A$21:$I$24,MATCH($E431,'2018_commission_structure-Start'!$A$21:$A$24,0), MATCH(Q$1,'2018_commission_structure-Start'!$A$21:$I$21,0)),0)</f>
        <v>0</v>
      </c>
      <c r="R431" s="2">
        <f>IF($H431&gt;K431,MIN($H431-K431,L431-K431)*INDEX('2018_commission_structure-Start'!$A$21:$I$24,MATCH($E431,'2018_commission_structure-Start'!$A$21:$A$24,0), MATCH(R$1,'2018_commission_structure-Start'!$A$21:$I$21,0)),0)</f>
        <v>0</v>
      </c>
      <c r="S431" s="2">
        <f>IF(H431&gt;L431,(H431-L431)*INDEX('2018_commission_structure-Start'!$A$21:$I$24,MATCH($E431,'2018_commission_structure-Start'!$A$21:$A$24,0),MATCH(S$1,'2018_commission_structure-Start'!$A$21:$I$21,0)),0)</f>
        <v>0</v>
      </c>
      <c r="T431" s="6">
        <f t="shared" si="66"/>
        <v>85231.12</v>
      </c>
      <c r="U431" s="6">
        <f t="shared" si="67"/>
        <v>160164.12</v>
      </c>
      <c r="V431" s="6">
        <f>MIN(H431,I431)*INDEX('2018_commission_structure-Start'!$A$15:$J$18,MATCH($E431,'2018_commission_structure-Start'!$A$15:$A$18,0),MATCH(V$1,'2018_commission_structure-Start'!$A$15:$J$15,0))</f>
        <v>90000</v>
      </c>
      <c r="W431" s="2">
        <f>IF($H431&gt;I431,MIN($H431-I431,J431-I431)*INDEX('2018_commission_structure-Start'!$A$15:$J$18,MATCH($E431,'2018_commission_structure-Start'!$A$15:$A$18,0),MATCH(W$1,'2018_commission_structure-Start'!$A$15:$J$15,0)),0)</f>
        <v>7656.48</v>
      </c>
      <c r="X431" s="2">
        <f>IF($H431&gt;J431,MIN($H431-J431,K431-J431)*INDEX('2018_commission_structure-Start'!$A$15:$J$18,MATCH($E431,'2018_commission_structure-Start'!$A$15:$A$18,0),MATCH(X$1,'2018_commission_structure-Start'!$A$15:$J$15,0)),0)</f>
        <v>0</v>
      </c>
      <c r="Y431" s="2">
        <f>IF($H431&gt;K431,MIN($H431-K431,L431-K431)*INDEX('2018_commission_structure-Start'!$A$15:$J$18,MATCH($E431,'2018_commission_structure-Start'!$A$15:$A$18,0),MATCH(Y$1,'2018_commission_structure-Start'!$A$15:$J$15,0)),0)</f>
        <v>0</v>
      </c>
      <c r="Z431" s="2">
        <f>IF(H431&gt;L431,(H431-L431)*INDEX('2018_commission_structure-Start'!$A$21:$I$24,MATCH($E431,'2018_commission_structure-Start'!$A$21:$A$24,0),MATCH(Z$1,'2018_commission_structure-Start'!$A$21:$I$21,0)),0)</f>
        <v>0</v>
      </c>
      <c r="AA431" s="6">
        <f t="shared" si="68"/>
        <v>97656.48</v>
      </c>
      <c r="AB431" s="6">
        <f t="shared" si="69"/>
        <v>172589.47999999998</v>
      </c>
    </row>
    <row r="432" spans="1:28" x14ac:dyDescent="0.3">
      <c r="A432" t="str">
        <f t="shared" si="60"/>
        <v>Michale Hackley</v>
      </c>
      <c r="B432">
        <v>7402856011</v>
      </c>
      <c r="C432" t="s">
        <v>850</v>
      </c>
      <c r="D432" t="s">
        <v>851</v>
      </c>
      <c r="E432" t="s">
        <v>10</v>
      </c>
      <c r="F432">
        <v>91174</v>
      </c>
      <c r="G432">
        <f>COUNTIF(deals_closed!D:D,B432)</f>
        <v>23</v>
      </c>
      <c r="H432" s="2">
        <f>SUMIF(deals_closed!D:D,B432,deals_closed!C:C)</f>
        <v>948638</v>
      </c>
      <c r="I432" s="2">
        <f>VLOOKUP(E432,'2018_commission_structure-Start'!$A$22:$I$24,9,FALSE)</f>
        <v>750000</v>
      </c>
      <c r="J432" s="2">
        <f t="shared" si="61"/>
        <v>937500</v>
      </c>
      <c r="K432" s="2">
        <f t="shared" si="62"/>
        <v>1125000</v>
      </c>
      <c r="L432" s="2">
        <f t="shared" si="63"/>
        <v>1500000</v>
      </c>
      <c r="M432" s="12">
        <f t="shared" si="64"/>
        <v>1.2648506666666666</v>
      </c>
      <c r="N432" t="str">
        <f t="shared" si="65"/>
        <v>125-150%</v>
      </c>
      <c r="O432" s="6">
        <f>MIN(H432,I432)*INDEX('2018_commission_structure-Start'!$A$21:$I$24,MATCH($E432,'2018_commission_structure-Start'!$A$21:$A$24,0),MATCH(O$1,'2018_commission_structure-Start'!$A$21:$I$21,0))</f>
        <v>112500</v>
      </c>
      <c r="P432" s="2">
        <f>IF(H432&gt;I432,MIN(H432-I432,J432-I432)*INDEX('2018_commission_structure-Start'!$A$21:$I$24,MATCH($E432,'2018_commission_structure-Start'!$A$21:$A$24,0), MATCH(P$1,'2018_commission_structure-Start'!$A$21:$I$21,0)),0)</f>
        <v>35625</v>
      </c>
      <c r="Q432" s="2">
        <f>IF($H432&gt;J432,MIN($H432-J432,K432-J432)*INDEX('2018_commission_structure-Start'!$A$21:$I$24,MATCH($E432,'2018_commission_structure-Start'!$A$21:$A$24,0), MATCH(Q$1,'2018_commission_structure-Start'!$A$21:$I$21,0)),0)</f>
        <v>2561.7400000000002</v>
      </c>
      <c r="R432" s="2">
        <f>IF($H432&gt;K432,MIN($H432-K432,L432-K432)*INDEX('2018_commission_structure-Start'!$A$21:$I$24,MATCH($E432,'2018_commission_structure-Start'!$A$21:$A$24,0), MATCH(R$1,'2018_commission_structure-Start'!$A$21:$I$21,0)),0)</f>
        <v>0</v>
      </c>
      <c r="S432" s="2">
        <f>IF(H432&gt;L432,(H432-L432)*INDEX('2018_commission_structure-Start'!$A$21:$I$24,MATCH($E432,'2018_commission_structure-Start'!$A$21:$A$24,0),MATCH(S$1,'2018_commission_structure-Start'!$A$21:$I$21,0)),0)</f>
        <v>0</v>
      </c>
      <c r="T432" s="6">
        <f t="shared" si="66"/>
        <v>150686.74</v>
      </c>
      <c r="U432" s="6">
        <f t="shared" si="67"/>
        <v>241860.74</v>
      </c>
      <c r="V432" s="6">
        <f>MIN(H432,I432)*INDEX('2018_commission_structure-Start'!$A$15:$J$18,MATCH($E432,'2018_commission_structure-Start'!$A$15:$A$18,0),MATCH(V$1,'2018_commission_structure-Start'!$A$15:$J$15,0))</f>
        <v>112500</v>
      </c>
      <c r="W432" s="2">
        <f>IF($H432&gt;I432,MIN($H432-I432,J432-I432)*INDEX('2018_commission_structure-Start'!$A$15:$J$18,MATCH($E432,'2018_commission_structure-Start'!$A$15:$A$18,0),MATCH(W$1,'2018_commission_structure-Start'!$A$15:$J$15,0)),0)</f>
        <v>41250</v>
      </c>
      <c r="X432" s="2">
        <f>IF($H432&gt;J432,MIN($H432-J432,K432-J432)*INDEX('2018_commission_structure-Start'!$A$15:$J$18,MATCH($E432,'2018_commission_structure-Start'!$A$15:$A$18,0),MATCH(X$1,'2018_commission_structure-Start'!$A$15:$J$15,0)),0)</f>
        <v>2784.5</v>
      </c>
      <c r="Y432" s="2">
        <f>IF($H432&gt;K432,MIN($H432-K432,L432-K432)*INDEX('2018_commission_structure-Start'!$A$15:$J$18,MATCH($E432,'2018_commission_structure-Start'!$A$15:$A$18,0),MATCH(Y$1,'2018_commission_structure-Start'!$A$15:$J$15,0)),0)</f>
        <v>0</v>
      </c>
      <c r="Z432" s="2">
        <f>IF(H432&gt;L432,(H432-L432)*INDEX('2018_commission_structure-Start'!$A$21:$I$24,MATCH($E432,'2018_commission_structure-Start'!$A$21:$A$24,0),MATCH(Z$1,'2018_commission_structure-Start'!$A$21:$I$21,0)),0)</f>
        <v>0</v>
      </c>
      <c r="AA432" s="6">
        <f t="shared" si="68"/>
        <v>156534.5</v>
      </c>
      <c r="AB432" s="6">
        <f t="shared" si="69"/>
        <v>247708.5</v>
      </c>
    </row>
    <row r="433" spans="1:28" x14ac:dyDescent="0.3">
      <c r="A433" t="str">
        <f t="shared" si="60"/>
        <v>Kimmi Erskin</v>
      </c>
      <c r="B433">
        <v>197180590</v>
      </c>
      <c r="C433" t="s">
        <v>852</v>
      </c>
      <c r="D433" t="s">
        <v>853</v>
      </c>
      <c r="E433" t="s">
        <v>10</v>
      </c>
      <c r="F433">
        <v>79036</v>
      </c>
      <c r="G433">
        <f>COUNTIF(deals_closed!D:D,B433)</f>
        <v>24</v>
      </c>
      <c r="H433" s="2">
        <f>SUMIF(deals_closed!D:D,B433,deals_closed!C:C)</f>
        <v>774827</v>
      </c>
      <c r="I433" s="2">
        <f>VLOOKUP(E433,'2018_commission_structure-Start'!$A$22:$I$24,9,FALSE)</f>
        <v>750000</v>
      </c>
      <c r="J433" s="2">
        <f t="shared" si="61"/>
        <v>937500</v>
      </c>
      <c r="K433" s="2">
        <f t="shared" si="62"/>
        <v>1125000</v>
      </c>
      <c r="L433" s="2">
        <f t="shared" si="63"/>
        <v>1500000</v>
      </c>
      <c r="M433" s="12">
        <f t="shared" si="64"/>
        <v>1.0331026666666667</v>
      </c>
      <c r="N433" t="str">
        <f t="shared" si="65"/>
        <v>100-125%</v>
      </c>
      <c r="O433" s="6">
        <f>MIN(H433,I433)*INDEX('2018_commission_structure-Start'!$A$21:$I$24,MATCH($E433,'2018_commission_structure-Start'!$A$21:$A$24,0),MATCH(O$1,'2018_commission_structure-Start'!$A$21:$I$21,0))</f>
        <v>112500</v>
      </c>
      <c r="P433" s="2">
        <f>IF(H433&gt;I433,MIN(H433-I433,J433-I433)*INDEX('2018_commission_structure-Start'!$A$21:$I$24,MATCH($E433,'2018_commission_structure-Start'!$A$21:$A$24,0), MATCH(P$1,'2018_commission_structure-Start'!$A$21:$I$21,0)),0)</f>
        <v>4717.13</v>
      </c>
      <c r="Q433" s="2">
        <f>IF($H433&gt;J433,MIN($H433-J433,K433-J433)*INDEX('2018_commission_structure-Start'!$A$21:$I$24,MATCH($E433,'2018_commission_structure-Start'!$A$21:$A$24,0), MATCH(Q$1,'2018_commission_structure-Start'!$A$21:$I$21,0)),0)</f>
        <v>0</v>
      </c>
      <c r="R433" s="2">
        <f>IF($H433&gt;K433,MIN($H433-K433,L433-K433)*INDEX('2018_commission_structure-Start'!$A$21:$I$24,MATCH($E433,'2018_commission_structure-Start'!$A$21:$A$24,0), MATCH(R$1,'2018_commission_structure-Start'!$A$21:$I$21,0)),0)</f>
        <v>0</v>
      </c>
      <c r="S433" s="2">
        <f>IF(H433&gt;L433,(H433-L433)*INDEX('2018_commission_structure-Start'!$A$21:$I$24,MATCH($E433,'2018_commission_structure-Start'!$A$21:$A$24,0),MATCH(S$1,'2018_commission_structure-Start'!$A$21:$I$21,0)),0)</f>
        <v>0</v>
      </c>
      <c r="T433" s="6">
        <f t="shared" si="66"/>
        <v>117217.13</v>
      </c>
      <c r="U433" s="6">
        <f t="shared" si="67"/>
        <v>196253.13</v>
      </c>
      <c r="V433" s="6">
        <f>MIN(H433,I433)*INDEX('2018_commission_structure-Start'!$A$15:$J$18,MATCH($E433,'2018_commission_structure-Start'!$A$15:$A$18,0),MATCH(V$1,'2018_commission_structure-Start'!$A$15:$J$15,0))</f>
        <v>112500</v>
      </c>
      <c r="W433" s="2">
        <f>IF($H433&gt;I433,MIN($H433-I433,J433-I433)*INDEX('2018_commission_structure-Start'!$A$15:$J$18,MATCH($E433,'2018_commission_structure-Start'!$A$15:$A$18,0),MATCH(W$1,'2018_commission_structure-Start'!$A$15:$J$15,0)),0)</f>
        <v>5461.94</v>
      </c>
      <c r="X433" s="2">
        <f>IF($H433&gt;J433,MIN($H433-J433,K433-J433)*INDEX('2018_commission_structure-Start'!$A$15:$J$18,MATCH($E433,'2018_commission_structure-Start'!$A$15:$A$18,0),MATCH(X$1,'2018_commission_structure-Start'!$A$15:$J$15,0)),0)</f>
        <v>0</v>
      </c>
      <c r="Y433" s="2">
        <f>IF($H433&gt;K433,MIN($H433-K433,L433-K433)*INDEX('2018_commission_structure-Start'!$A$15:$J$18,MATCH($E433,'2018_commission_structure-Start'!$A$15:$A$18,0),MATCH(Y$1,'2018_commission_structure-Start'!$A$15:$J$15,0)),0)</f>
        <v>0</v>
      </c>
      <c r="Z433" s="2">
        <f>IF(H433&gt;L433,(H433-L433)*INDEX('2018_commission_structure-Start'!$A$21:$I$24,MATCH($E433,'2018_commission_structure-Start'!$A$21:$A$24,0),MATCH(Z$1,'2018_commission_structure-Start'!$A$21:$I$21,0)),0)</f>
        <v>0</v>
      </c>
      <c r="AA433" s="6">
        <f t="shared" si="68"/>
        <v>117961.94</v>
      </c>
      <c r="AB433" s="6">
        <f t="shared" si="69"/>
        <v>196997.94</v>
      </c>
    </row>
    <row r="434" spans="1:28" x14ac:dyDescent="0.3">
      <c r="A434" t="str">
        <f t="shared" si="60"/>
        <v>Micah Rawdales</v>
      </c>
      <c r="B434">
        <v>8692509450</v>
      </c>
      <c r="C434" t="s">
        <v>854</v>
      </c>
      <c r="D434" t="s">
        <v>855</v>
      </c>
      <c r="E434" t="s">
        <v>7</v>
      </c>
      <c r="F434">
        <v>35506</v>
      </c>
      <c r="G434">
        <f>COUNTIF(deals_closed!D:D,B434)</f>
        <v>17</v>
      </c>
      <c r="H434" s="2">
        <f>SUMIF(deals_closed!D:D,B434,deals_closed!C:C)</f>
        <v>590606</v>
      </c>
      <c r="I434" s="2">
        <f>VLOOKUP(E434,'2018_commission_structure-Start'!$A$22:$I$24,9,FALSE)</f>
        <v>500000</v>
      </c>
      <c r="J434" s="2">
        <f t="shared" si="61"/>
        <v>625000</v>
      </c>
      <c r="K434" s="2">
        <f t="shared" si="62"/>
        <v>750000</v>
      </c>
      <c r="L434" s="2">
        <f t="shared" si="63"/>
        <v>1000000</v>
      </c>
      <c r="M434" s="12">
        <f t="shared" si="64"/>
        <v>1.1812119999999999</v>
      </c>
      <c r="N434" t="str">
        <f t="shared" si="65"/>
        <v>100-125%</v>
      </c>
      <c r="O434" s="6">
        <f>MIN(H434,I434)*INDEX('2018_commission_structure-Start'!$A$21:$I$24,MATCH($E434,'2018_commission_structure-Start'!$A$21:$A$24,0),MATCH(O$1,'2018_commission_structure-Start'!$A$21:$I$21,0))</f>
        <v>50000</v>
      </c>
      <c r="P434" s="2">
        <f>IF(H434&gt;I434,MIN(H434-I434,J434-I434)*INDEX('2018_commission_structure-Start'!$A$21:$I$24,MATCH($E434,'2018_commission_structure-Start'!$A$21:$A$24,0), MATCH(P$1,'2018_commission_structure-Start'!$A$21:$I$21,0)),0)</f>
        <v>13590.9</v>
      </c>
      <c r="Q434" s="2">
        <f>IF($H434&gt;J434,MIN($H434-J434,K434-J434)*INDEX('2018_commission_structure-Start'!$A$21:$I$24,MATCH($E434,'2018_commission_structure-Start'!$A$21:$A$24,0), MATCH(Q$1,'2018_commission_structure-Start'!$A$21:$I$21,0)),0)</f>
        <v>0</v>
      </c>
      <c r="R434" s="2">
        <f>IF($H434&gt;K434,MIN($H434-K434,L434-K434)*INDEX('2018_commission_structure-Start'!$A$21:$I$24,MATCH($E434,'2018_commission_structure-Start'!$A$21:$A$24,0), MATCH(R$1,'2018_commission_structure-Start'!$A$21:$I$21,0)),0)</f>
        <v>0</v>
      </c>
      <c r="S434" s="2">
        <f>IF(H434&gt;L434,(H434-L434)*INDEX('2018_commission_structure-Start'!$A$21:$I$24,MATCH($E434,'2018_commission_structure-Start'!$A$21:$A$24,0),MATCH(S$1,'2018_commission_structure-Start'!$A$21:$I$21,0)),0)</f>
        <v>0</v>
      </c>
      <c r="T434" s="6">
        <f t="shared" si="66"/>
        <v>63590.9</v>
      </c>
      <c r="U434" s="6">
        <f t="shared" si="67"/>
        <v>99096.9</v>
      </c>
      <c r="V434" s="6">
        <f>MIN(H434,I434)*INDEX('2018_commission_structure-Start'!$A$15:$J$18,MATCH($E434,'2018_commission_structure-Start'!$A$15:$A$18,0),MATCH(V$1,'2018_commission_structure-Start'!$A$15:$J$15,0))</f>
        <v>60000</v>
      </c>
      <c r="W434" s="2">
        <f>IF($H434&gt;I434,MIN($H434-I434,J434-I434)*INDEX('2018_commission_structure-Start'!$A$15:$J$18,MATCH($E434,'2018_commission_structure-Start'!$A$15:$A$18,0),MATCH(W$1,'2018_commission_structure-Start'!$A$15:$J$15,0)),0)</f>
        <v>15403.02</v>
      </c>
      <c r="X434" s="2">
        <f>IF($H434&gt;J434,MIN($H434-J434,K434-J434)*INDEX('2018_commission_structure-Start'!$A$15:$J$18,MATCH($E434,'2018_commission_structure-Start'!$A$15:$A$18,0),MATCH(X$1,'2018_commission_structure-Start'!$A$15:$J$15,0)),0)</f>
        <v>0</v>
      </c>
      <c r="Y434" s="2">
        <f>IF($H434&gt;K434,MIN($H434-K434,L434-K434)*INDEX('2018_commission_structure-Start'!$A$15:$J$18,MATCH($E434,'2018_commission_structure-Start'!$A$15:$A$18,0),MATCH(Y$1,'2018_commission_structure-Start'!$A$15:$J$15,0)),0)</f>
        <v>0</v>
      </c>
      <c r="Z434" s="2">
        <f>IF(H434&gt;L434,(H434-L434)*INDEX('2018_commission_structure-Start'!$A$21:$I$24,MATCH($E434,'2018_commission_structure-Start'!$A$21:$A$24,0),MATCH(Z$1,'2018_commission_structure-Start'!$A$21:$I$21,0)),0)</f>
        <v>0</v>
      </c>
      <c r="AA434" s="6">
        <f t="shared" si="68"/>
        <v>75403.02</v>
      </c>
      <c r="AB434" s="6">
        <f t="shared" si="69"/>
        <v>110909.02</v>
      </c>
    </row>
    <row r="435" spans="1:28" x14ac:dyDescent="0.3">
      <c r="A435" t="str">
        <f t="shared" si="60"/>
        <v>Andros Graveson</v>
      </c>
      <c r="B435">
        <v>9885165231</v>
      </c>
      <c r="C435" t="s">
        <v>856</v>
      </c>
      <c r="D435" t="s">
        <v>857</v>
      </c>
      <c r="E435" t="s">
        <v>10</v>
      </c>
      <c r="F435">
        <v>113819</v>
      </c>
      <c r="G435">
        <f>COUNTIF(deals_closed!D:D,B435)</f>
        <v>26</v>
      </c>
      <c r="H435" s="2">
        <f>SUMIF(deals_closed!D:D,B435,deals_closed!C:C)</f>
        <v>865380</v>
      </c>
      <c r="I435" s="2">
        <f>VLOOKUP(E435,'2018_commission_structure-Start'!$A$22:$I$24,9,FALSE)</f>
        <v>750000</v>
      </c>
      <c r="J435" s="2">
        <f t="shared" si="61"/>
        <v>937500</v>
      </c>
      <c r="K435" s="2">
        <f t="shared" si="62"/>
        <v>1125000</v>
      </c>
      <c r="L435" s="2">
        <f t="shared" si="63"/>
        <v>1500000</v>
      </c>
      <c r="M435" s="12">
        <f t="shared" si="64"/>
        <v>1.15384</v>
      </c>
      <c r="N435" t="str">
        <f t="shared" si="65"/>
        <v>100-125%</v>
      </c>
      <c r="O435" s="6">
        <f>MIN(H435,I435)*INDEX('2018_commission_structure-Start'!$A$21:$I$24,MATCH($E435,'2018_commission_structure-Start'!$A$21:$A$24,0),MATCH(O$1,'2018_commission_structure-Start'!$A$21:$I$21,0))</f>
        <v>112500</v>
      </c>
      <c r="P435" s="2">
        <f>IF(H435&gt;I435,MIN(H435-I435,J435-I435)*INDEX('2018_commission_structure-Start'!$A$21:$I$24,MATCH($E435,'2018_commission_structure-Start'!$A$21:$A$24,0), MATCH(P$1,'2018_commission_structure-Start'!$A$21:$I$21,0)),0)</f>
        <v>21922.2</v>
      </c>
      <c r="Q435" s="2">
        <f>IF($H435&gt;J435,MIN($H435-J435,K435-J435)*INDEX('2018_commission_structure-Start'!$A$21:$I$24,MATCH($E435,'2018_commission_structure-Start'!$A$21:$A$24,0), MATCH(Q$1,'2018_commission_structure-Start'!$A$21:$I$21,0)),0)</f>
        <v>0</v>
      </c>
      <c r="R435" s="2">
        <f>IF($H435&gt;K435,MIN($H435-K435,L435-K435)*INDEX('2018_commission_structure-Start'!$A$21:$I$24,MATCH($E435,'2018_commission_structure-Start'!$A$21:$A$24,0), MATCH(R$1,'2018_commission_structure-Start'!$A$21:$I$21,0)),0)</f>
        <v>0</v>
      </c>
      <c r="S435" s="2">
        <f>IF(H435&gt;L435,(H435-L435)*INDEX('2018_commission_structure-Start'!$A$21:$I$24,MATCH($E435,'2018_commission_structure-Start'!$A$21:$A$24,0),MATCH(S$1,'2018_commission_structure-Start'!$A$21:$I$21,0)),0)</f>
        <v>0</v>
      </c>
      <c r="T435" s="6">
        <f t="shared" si="66"/>
        <v>134422.20000000001</v>
      </c>
      <c r="U435" s="6">
        <f t="shared" si="67"/>
        <v>248241.2</v>
      </c>
      <c r="V435" s="6">
        <f>MIN(H435,I435)*INDEX('2018_commission_structure-Start'!$A$15:$J$18,MATCH($E435,'2018_commission_structure-Start'!$A$15:$A$18,0),MATCH(V$1,'2018_commission_structure-Start'!$A$15:$J$15,0))</f>
        <v>112500</v>
      </c>
      <c r="W435" s="2">
        <f>IF($H435&gt;I435,MIN($H435-I435,J435-I435)*INDEX('2018_commission_structure-Start'!$A$15:$J$18,MATCH($E435,'2018_commission_structure-Start'!$A$15:$A$18,0),MATCH(W$1,'2018_commission_structure-Start'!$A$15:$J$15,0)),0)</f>
        <v>25383.599999999999</v>
      </c>
      <c r="X435" s="2">
        <f>IF($H435&gt;J435,MIN($H435-J435,K435-J435)*INDEX('2018_commission_structure-Start'!$A$15:$J$18,MATCH($E435,'2018_commission_structure-Start'!$A$15:$A$18,0),MATCH(X$1,'2018_commission_structure-Start'!$A$15:$J$15,0)),0)</f>
        <v>0</v>
      </c>
      <c r="Y435" s="2">
        <f>IF($H435&gt;K435,MIN($H435-K435,L435-K435)*INDEX('2018_commission_structure-Start'!$A$15:$J$18,MATCH($E435,'2018_commission_structure-Start'!$A$15:$A$18,0),MATCH(Y$1,'2018_commission_structure-Start'!$A$15:$J$15,0)),0)</f>
        <v>0</v>
      </c>
      <c r="Z435" s="2">
        <f>IF(H435&gt;L435,(H435-L435)*INDEX('2018_commission_structure-Start'!$A$21:$I$24,MATCH($E435,'2018_commission_structure-Start'!$A$21:$A$24,0),MATCH(Z$1,'2018_commission_structure-Start'!$A$21:$I$21,0)),0)</f>
        <v>0</v>
      </c>
      <c r="AA435" s="6">
        <f t="shared" si="68"/>
        <v>137883.6</v>
      </c>
      <c r="AB435" s="6">
        <f t="shared" si="69"/>
        <v>251702.6</v>
      </c>
    </row>
    <row r="436" spans="1:28" x14ac:dyDescent="0.3">
      <c r="A436" t="str">
        <f t="shared" si="60"/>
        <v>Ayn Angless</v>
      </c>
      <c r="B436">
        <v>8387947148</v>
      </c>
      <c r="C436" t="s">
        <v>858</v>
      </c>
      <c r="D436" t="s">
        <v>859</v>
      </c>
      <c r="E436" t="s">
        <v>10</v>
      </c>
      <c r="F436">
        <v>122479</v>
      </c>
      <c r="G436">
        <f>COUNTIF(deals_closed!D:D,B436)</f>
        <v>15</v>
      </c>
      <c r="H436" s="2">
        <f>SUMIF(deals_closed!D:D,B436,deals_closed!C:C)</f>
        <v>520983</v>
      </c>
      <c r="I436" s="2">
        <f>VLOOKUP(E436,'2018_commission_structure-Start'!$A$22:$I$24,9,FALSE)</f>
        <v>750000</v>
      </c>
      <c r="J436" s="2">
        <f t="shared" si="61"/>
        <v>937500</v>
      </c>
      <c r="K436" s="2">
        <f t="shared" si="62"/>
        <v>1125000</v>
      </c>
      <c r="L436" s="2">
        <f t="shared" si="63"/>
        <v>1500000</v>
      </c>
      <c r="M436" s="12">
        <f t="shared" si="64"/>
        <v>0.69464400000000004</v>
      </c>
      <c r="N436" t="str">
        <f t="shared" si="65"/>
        <v>0-100%</v>
      </c>
      <c r="O436" s="6">
        <f>MIN(H436,I436)*INDEX('2018_commission_structure-Start'!$A$21:$I$24,MATCH($E436,'2018_commission_structure-Start'!$A$21:$A$24,0),MATCH(O$1,'2018_commission_structure-Start'!$A$21:$I$21,0))</f>
        <v>78147.45</v>
      </c>
      <c r="P436" s="2">
        <f>IF(H436&gt;I436,MIN(H436-I436,J436-I436)*INDEX('2018_commission_structure-Start'!$A$21:$I$24,MATCH($E436,'2018_commission_structure-Start'!$A$21:$A$24,0), MATCH(P$1,'2018_commission_structure-Start'!$A$21:$I$21,0)),0)</f>
        <v>0</v>
      </c>
      <c r="Q436" s="2">
        <f>IF($H436&gt;J436,MIN($H436-J436,K436-J436)*INDEX('2018_commission_structure-Start'!$A$21:$I$24,MATCH($E436,'2018_commission_structure-Start'!$A$21:$A$24,0), MATCH(Q$1,'2018_commission_structure-Start'!$A$21:$I$21,0)),0)</f>
        <v>0</v>
      </c>
      <c r="R436" s="2">
        <f>IF($H436&gt;K436,MIN($H436-K436,L436-K436)*INDEX('2018_commission_structure-Start'!$A$21:$I$24,MATCH($E436,'2018_commission_structure-Start'!$A$21:$A$24,0), MATCH(R$1,'2018_commission_structure-Start'!$A$21:$I$21,0)),0)</f>
        <v>0</v>
      </c>
      <c r="S436" s="2">
        <f>IF(H436&gt;L436,(H436-L436)*INDEX('2018_commission_structure-Start'!$A$21:$I$24,MATCH($E436,'2018_commission_structure-Start'!$A$21:$A$24,0),MATCH(S$1,'2018_commission_structure-Start'!$A$21:$I$21,0)),0)</f>
        <v>0</v>
      </c>
      <c r="T436" s="6">
        <f t="shared" si="66"/>
        <v>78147.45</v>
      </c>
      <c r="U436" s="6">
        <f t="shared" si="67"/>
        <v>200626.45</v>
      </c>
      <c r="V436" s="6">
        <f>MIN(H436,I436)*INDEX('2018_commission_structure-Start'!$A$15:$J$18,MATCH($E436,'2018_commission_structure-Start'!$A$15:$A$18,0),MATCH(V$1,'2018_commission_structure-Start'!$A$15:$J$15,0))</f>
        <v>78147.45</v>
      </c>
      <c r="W436" s="2">
        <f>IF($H436&gt;I436,MIN($H436-I436,J436-I436)*INDEX('2018_commission_structure-Start'!$A$15:$J$18,MATCH($E436,'2018_commission_structure-Start'!$A$15:$A$18,0),MATCH(W$1,'2018_commission_structure-Start'!$A$15:$J$15,0)),0)</f>
        <v>0</v>
      </c>
      <c r="X436" s="2">
        <f>IF($H436&gt;J436,MIN($H436-J436,K436-J436)*INDEX('2018_commission_structure-Start'!$A$15:$J$18,MATCH($E436,'2018_commission_structure-Start'!$A$15:$A$18,0),MATCH(X$1,'2018_commission_structure-Start'!$A$15:$J$15,0)),0)</f>
        <v>0</v>
      </c>
      <c r="Y436" s="2">
        <f>IF($H436&gt;K436,MIN($H436-K436,L436-K436)*INDEX('2018_commission_structure-Start'!$A$15:$J$18,MATCH($E436,'2018_commission_structure-Start'!$A$15:$A$18,0),MATCH(Y$1,'2018_commission_structure-Start'!$A$15:$J$15,0)),0)</f>
        <v>0</v>
      </c>
      <c r="Z436" s="2">
        <f>IF(H436&gt;L436,(H436-L436)*INDEX('2018_commission_structure-Start'!$A$21:$I$24,MATCH($E436,'2018_commission_structure-Start'!$A$21:$A$24,0),MATCH(Z$1,'2018_commission_structure-Start'!$A$21:$I$21,0)),0)</f>
        <v>0</v>
      </c>
      <c r="AA436" s="6">
        <f t="shared" si="68"/>
        <v>78147.45</v>
      </c>
      <c r="AB436" s="6">
        <f t="shared" si="69"/>
        <v>200626.45</v>
      </c>
    </row>
    <row r="437" spans="1:28" x14ac:dyDescent="0.3">
      <c r="A437" t="str">
        <f t="shared" si="60"/>
        <v>Garner Leatherbarrow</v>
      </c>
      <c r="B437">
        <v>2183763965</v>
      </c>
      <c r="C437" t="s">
        <v>860</v>
      </c>
      <c r="D437" t="s">
        <v>861</v>
      </c>
      <c r="E437" t="s">
        <v>10</v>
      </c>
      <c r="F437">
        <v>90615</v>
      </c>
      <c r="G437">
        <f>COUNTIF(deals_closed!D:D,B437)</f>
        <v>19</v>
      </c>
      <c r="H437" s="2">
        <f>SUMIF(deals_closed!D:D,B437,deals_closed!C:C)</f>
        <v>690784</v>
      </c>
      <c r="I437" s="2">
        <f>VLOOKUP(E437,'2018_commission_structure-Start'!$A$22:$I$24,9,FALSE)</f>
        <v>750000</v>
      </c>
      <c r="J437" s="2">
        <f t="shared" si="61"/>
        <v>937500</v>
      </c>
      <c r="K437" s="2">
        <f t="shared" si="62"/>
        <v>1125000</v>
      </c>
      <c r="L437" s="2">
        <f t="shared" si="63"/>
        <v>1500000</v>
      </c>
      <c r="M437" s="12">
        <f t="shared" si="64"/>
        <v>0.92104533333333338</v>
      </c>
      <c r="N437" t="str">
        <f t="shared" si="65"/>
        <v>0-100%</v>
      </c>
      <c r="O437" s="6">
        <f>MIN(H437,I437)*INDEX('2018_commission_structure-Start'!$A$21:$I$24,MATCH($E437,'2018_commission_structure-Start'!$A$21:$A$24,0),MATCH(O$1,'2018_commission_structure-Start'!$A$21:$I$21,0))</f>
        <v>103617.59999999999</v>
      </c>
      <c r="P437" s="2">
        <f>IF(H437&gt;I437,MIN(H437-I437,J437-I437)*INDEX('2018_commission_structure-Start'!$A$21:$I$24,MATCH($E437,'2018_commission_structure-Start'!$A$21:$A$24,0), MATCH(P$1,'2018_commission_structure-Start'!$A$21:$I$21,0)),0)</f>
        <v>0</v>
      </c>
      <c r="Q437" s="2">
        <f>IF($H437&gt;J437,MIN($H437-J437,K437-J437)*INDEX('2018_commission_structure-Start'!$A$21:$I$24,MATCH($E437,'2018_commission_structure-Start'!$A$21:$A$24,0), MATCH(Q$1,'2018_commission_structure-Start'!$A$21:$I$21,0)),0)</f>
        <v>0</v>
      </c>
      <c r="R437" s="2">
        <f>IF($H437&gt;K437,MIN($H437-K437,L437-K437)*INDEX('2018_commission_structure-Start'!$A$21:$I$24,MATCH($E437,'2018_commission_structure-Start'!$A$21:$A$24,0), MATCH(R$1,'2018_commission_structure-Start'!$A$21:$I$21,0)),0)</f>
        <v>0</v>
      </c>
      <c r="S437" s="2">
        <f>IF(H437&gt;L437,(H437-L437)*INDEX('2018_commission_structure-Start'!$A$21:$I$24,MATCH($E437,'2018_commission_structure-Start'!$A$21:$A$24,0),MATCH(S$1,'2018_commission_structure-Start'!$A$21:$I$21,0)),0)</f>
        <v>0</v>
      </c>
      <c r="T437" s="6">
        <f t="shared" si="66"/>
        <v>103617.59999999999</v>
      </c>
      <c r="U437" s="6">
        <f t="shared" si="67"/>
        <v>194232.59999999998</v>
      </c>
      <c r="V437" s="6">
        <f>MIN(H437,I437)*INDEX('2018_commission_structure-Start'!$A$15:$J$18,MATCH($E437,'2018_commission_structure-Start'!$A$15:$A$18,0),MATCH(V$1,'2018_commission_structure-Start'!$A$15:$J$15,0))</f>
        <v>103617.59999999999</v>
      </c>
      <c r="W437" s="2">
        <f>IF($H437&gt;I437,MIN($H437-I437,J437-I437)*INDEX('2018_commission_structure-Start'!$A$15:$J$18,MATCH($E437,'2018_commission_structure-Start'!$A$15:$A$18,0),MATCH(W$1,'2018_commission_structure-Start'!$A$15:$J$15,0)),0)</f>
        <v>0</v>
      </c>
      <c r="X437" s="2">
        <f>IF($H437&gt;J437,MIN($H437-J437,K437-J437)*INDEX('2018_commission_structure-Start'!$A$15:$J$18,MATCH($E437,'2018_commission_structure-Start'!$A$15:$A$18,0),MATCH(X$1,'2018_commission_structure-Start'!$A$15:$J$15,0)),0)</f>
        <v>0</v>
      </c>
      <c r="Y437" s="2">
        <f>IF($H437&gt;K437,MIN($H437-K437,L437-K437)*INDEX('2018_commission_structure-Start'!$A$15:$J$18,MATCH($E437,'2018_commission_structure-Start'!$A$15:$A$18,0),MATCH(Y$1,'2018_commission_structure-Start'!$A$15:$J$15,0)),0)</f>
        <v>0</v>
      </c>
      <c r="Z437" s="2">
        <f>IF(H437&gt;L437,(H437-L437)*INDEX('2018_commission_structure-Start'!$A$21:$I$24,MATCH($E437,'2018_commission_structure-Start'!$A$21:$A$24,0),MATCH(Z$1,'2018_commission_structure-Start'!$A$21:$I$21,0)),0)</f>
        <v>0</v>
      </c>
      <c r="AA437" s="6">
        <f t="shared" si="68"/>
        <v>103617.59999999999</v>
      </c>
      <c r="AB437" s="6">
        <f t="shared" si="69"/>
        <v>194232.59999999998</v>
      </c>
    </row>
    <row r="438" spans="1:28" x14ac:dyDescent="0.3">
      <c r="A438" t="str">
        <f t="shared" si="60"/>
        <v>Lianne Simeoni</v>
      </c>
      <c r="B438">
        <v>4838770758</v>
      </c>
      <c r="C438" t="s">
        <v>862</v>
      </c>
      <c r="D438" t="s">
        <v>863</v>
      </c>
      <c r="E438" t="s">
        <v>7</v>
      </c>
      <c r="F438">
        <v>43669</v>
      </c>
      <c r="G438">
        <f>COUNTIF(deals_closed!D:D,B438)</f>
        <v>16</v>
      </c>
      <c r="H438" s="2">
        <f>SUMIF(deals_closed!D:D,B438,deals_closed!C:C)</f>
        <v>505908</v>
      </c>
      <c r="I438" s="2">
        <f>VLOOKUP(E438,'2018_commission_structure-Start'!$A$22:$I$24,9,FALSE)</f>
        <v>500000</v>
      </c>
      <c r="J438" s="2">
        <f t="shared" si="61"/>
        <v>625000</v>
      </c>
      <c r="K438" s="2">
        <f t="shared" si="62"/>
        <v>750000</v>
      </c>
      <c r="L438" s="2">
        <f t="shared" si="63"/>
        <v>1000000</v>
      </c>
      <c r="M438" s="12">
        <f t="shared" si="64"/>
        <v>1.011816</v>
      </c>
      <c r="N438" t="str">
        <f t="shared" si="65"/>
        <v>100-125%</v>
      </c>
      <c r="O438" s="6">
        <f>MIN(H438,I438)*INDEX('2018_commission_structure-Start'!$A$21:$I$24,MATCH($E438,'2018_commission_structure-Start'!$A$21:$A$24,0),MATCH(O$1,'2018_commission_structure-Start'!$A$21:$I$21,0))</f>
        <v>50000</v>
      </c>
      <c r="P438" s="2">
        <f>IF(H438&gt;I438,MIN(H438-I438,J438-I438)*INDEX('2018_commission_structure-Start'!$A$21:$I$24,MATCH($E438,'2018_commission_structure-Start'!$A$21:$A$24,0), MATCH(P$1,'2018_commission_structure-Start'!$A$21:$I$21,0)),0)</f>
        <v>886.19999999999993</v>
      </c>
      <c r="Q438" s="2">
        <f>IF($H438&gt;J438,MIN($H438-J438,K438-J438)*INDEX('2018_commission_structure-Start'!$A$21:$I$24,MATCH($E438,'2018_commission_structure-Start'!$A$21:$A$24,0), MATCH(Q$1,'2018_commission_structure-Start'!$A$21:$I$21,0)),0)</f>
        <v>0</v>
      </c>
      <c r="R438" s="2">
        <f>IF($H438&gt;K438,MIN($H438-K438,L438-K438)*INDEX('2018_commission_structure-Start'!$A$21:$I$24,MATCH($E438,'2018_commission_structure-Start'!$A$21:$A$24,0), MATCH(R$1,'2018_commission_structure-Start'!$A$21:$I$21,0)),0)</f>
        <v>0</v>
      </c>
      <c r="S438" s="2">
        <f>IF(H438&gt;L438,(H438-L438)*INDEX('2018_commission_structure-Start'!$A$21:$I$24,MATCH($E438,'2018_commission_structure-Start'!$A$21:$A$24,0),MATCH(S$1,'2018_commission_structure-Start'!$A$21:$I$21,0)),0)</f>
        <v>0</v>
      </c>
      <c r="T438" s="6">
        <f t="shared" si="66"/>
        <v>50886.2</v>
      </c>
      <c r="U438" s="6">
        <f t="shared" si="67"/>
        <v>94555.199999999997</v>
      </c>
      <c r="V438" s="6">
        <f>MIN(H438,I438)*INDEX('2018_commission_structure-Start'!$A$15:$J$18,MATCH($E438,'2018_commission_structure-Start'!$A$15:$A$18,0),MATCH(V$1,'2018_commission_structure-Start'!$A$15:$J$15,0))</f>
        <v>60000</v>
      </c>
      <c r="W438" s="2">
        <f>IF($H438&gt;I438,MIN($H438-I438,J438-I438)*INDEX('2018_commission_structure-Start'!$A$15:$J$18,MATCH($E438,'2018_commission_structure-Start'!$A$15:$A$18,0),MATCH(W$1,'2018_commission_structure-Start'!$A$15:$J$15,0)),0)</f>
        <v>1004.3600000000001</v>
      </c>
      <c r="X438" s="2">
        <f>IF($H438&gt;J438,MIN($H438-J438,K438-J438)*INDEX('2018_commission_structure-Start'!$A$15:$J$18,MATCH($E438,'2018_commission_structure-Start'!$A$15:$A$18,0),MATCH(X$1,'2018_commission_structure-Start'!$A$15:$J$15,0)),0)</f>
        <v>0</v>
      </c>
      <c r="Y438" s="2">
        <f>IF($H438&gt;K438,MIN($H438-K438,L438-K438)*INDEX('2018_commission_structure-Start'!$A$15:$J$18,MATCH($E438,'2018_commission_structure-Start'!$A$15:$A$18,0),MATCH(Y$1,'2018_commission_structure-Start'!$A$15:$J$15,0)),0)</f>
        <v>0</v>
      </c>
      <c r="Z438" s="2">
        <f>IF(H438&gt;L438,(H438-L438)*INDEX('2018_commission_structure-Start'!$A$21:$I$24,MATCH($E438,'2018_commission_structure-Start'!$A$21:$A$24,0),MATCH(Z$1,'2018_commission_structure-Start'!$A$21:$I$21,0)),0)</f>
        <v>0</v>
      </c>
      <c r="AA438" s="6">
        <f t="shared" si="68"/>
        <v>61004.36</v>
      </c>
      <c r="AB438" s="6">
        <f t="shared" si="69"/>
        <v>104673.36</v>
      </c>
    </row>
    <row r="439" spans="1:28" x14ac:dyDescent="0.3">
      <c r="A439" t="str">
        <f t="shared" si="60"/>
        <v>Stephannie Birt</v>
      </c>
      <c r="B439">
        <v>965285472</v>
      </c>
      <c r="C439" t="s">
        <v>864</v>
      </c>
      <c r="D439" t="s">
        <v>865</v>
      </c>
      <c r="E439" t="s">
        <v>10</v>
      </c>
      <c r="F439">
        <v>90828</v>
      </c>
      <c r="G439">
        <f>COUNTIF(deals_closed!D:D,B439)</f>
        <v>23</v>
      </c>
      <c r="H439" s="2">
        <f>SUMIF(deals_closed!D:D,B439,deals_closed!C:C)</f>
        <v>806073</v>
      </c>
      <c r="I439" s="2">
        <f>VLOOKUP(E439,'2018_commission_structure-Start'!$A$22:$I$24,9,FALSE)</f>
        <v>750000</v>
      </c>
      <c r="J439" s="2">
        <f t="shared" si="61"/>
        <v>937500</v>
      </c>
      <c r="K439" s="2">
        <f t="shared" si="62"/>
        <v>1125000</v>
      </c>
      <c r="L439" s="2">
        <f t="shared" si="63"/>
        <v>1500000</v>
      </c>
      <c r="M439" s="12">
        <f t="shared" si="64"/>
        <v>1.0747640000000001</v>
      </c>
      <c r="N439" t="str">
        <f t="shared" si="65"/>
        <v>100-125%</v>
      </c>
      <c r="O439" s="6">
        <f>MIN(H439,I439)*INDEX('2018_commission_structure-Start'!$A$21:$I$24,MATCH($E439,'2018_commission_structure-Start'!$A$21:$A$24,0),MATCH(O$1,'2018_commission_structure-Start'!$A$21:$I$21,0))</f>
        <v>112500</v>
      </c>
      <c r="P439" s="2">
        <f>IF(H439&gt;I439,MIN(H439-I439,J439-I439)*INDEX('2018_commission_structure-Start'!$A$21:$I$24,MATCH($E439,'2018_commission_structure-Start'!$A$21:$A$24,0), MATCH(P$1,'2018_commission_structure-Start'!$A$21:$I$21,0)),0)</f>
        <v>10653.87</v>
      </c>
      <c r="Q439" s="2">
        <f>IF($H439&gt;J439,MIN($H439-J439,K439-J439)*INDEX('2018_commission_structure-Start'!$A$21:$I$24,MATCH($E439,'2018_commission_structure-Start'!$A$21:$A$24,0), MATCH(Q$1,'2018_commission_structure-Start'!$A$21:$I$21,0)),0)</f>
        <v>0</v>
      </c>
      <c r="R439" s="2">
        <f>IF($H439&gt;K439,MIN($H439-K439,L439-K439)*INDEX('2018_commission_structure-Start'!$A$21:$I$24,MATCH($E439,'2018_commission_structure-Start'!$A$21:$A$24,0), MATCH(R$1,'2018_commission_structure-Start'!$A$21:$I$21,0)),0)</f>
        <v>0</v>
      </c>
      <c r="S439" s="2">
        <f>IF(H439&gt;L439,(H439-L439)*INDEX('2018_commission_structure-Start'!$A$21:$I$24,MATCH($E439,'2018_commission_structure-Start'!$A$21:$A$24,0),MATCH(S$1,'2018_commission_structure-Start'!$A$21:$I$21,0)),0)</f>
        <v>0</v>
      </c>
      <c r="T439" s="6">
        <f t="shared" si="66"/>
        <v>123153.87</v>
      </c>
      <c r="U439" s="6">
        <f t="shared" si="67"/>
        <v>213981.87</v>
      </c>
      <c r="V439" s="6">
        <f>MIN(H439,I439)*INDEX('2018_commission_structure-Start'!$A$15:$J$18,MATCH($E439,'2018_commission_structure-Start'!$A$15:$A$18,0),MATCH(V$1,'2018_commission_structure-Start'!$A$15:$J$15,0))</f>
        <v>112500</v>
      </c>
      <c r="W439" s="2">
        <f>IF($H439&gt;I439,MIN($H439-I439,J439-I439)*INDEX('2018_commission_structure-Start'!$A$15:$J$18,MATCH($E439,'2018_commission_structure-Start'!$A$15:$A$18,0),MATCH(W$1,'2018_commission_structure-Start'!$A$15:$J$15,0)),0)</f>
        <v>12336.06</v>
      </c>
      <c r="X439" s="2">
        <f>IF($H439&gt;J439,MIN($H439-J439,K439-J439)*INDEX('2018_commission_structure-Start'!$A$15:$J$18,MATCH($E439,'2018_commission_structure-Start'!$A$15:$A$18,0),MATCH(X$1,'2018_commission_structure-Start'!$A$15:$J$15,0)),0)</f>
        <v>0</v>
      </c>
      <c r="Y439" s="2">
        <f>IF($H439&gt;K439,MIN($H439-K439,L439-K439)*INDEX('2018_commission_structure-Start'!$A$15:$J$18,MATCH($E439,'2018_commission_structure-Start'!$A$15:$A$18,0),MATCH(Y$1,'2018_commission_structure-Start'!$A$15:$J$15,0)),0)</f>
        <v>0</v>
      </c>
      <c r="Z439" s="2">
        <f>IF(H439&gt;L439,(H439-L439)*INDEX('2018_commission_structure-Start'!$A$21:$I$24,MATCH($E439,'2018_commission_structure-Start'!$A$21:$A$24,0),MATCH(Z$1,'2018_commission_structure-Start'!$A$21:$I$21,0)),0)</f>
        <v>0</v>
      </c>
      <c r="AA439" s="6">
        <f t="shared" si="68"/>
        <v>124836.06</v>
      </c>
      <c r="AB439" s="6">
        <f t="shared" si="69"/>
        <v>215664.06</v>
      </c>
    </row>
    <row r="440" spans="1:28" x14ac:dyDescent="0.3">
      <c r="A440" t="str">
        <f t="shared" si="60"/>
        <v>Kippy Blaver</v>
      </c>
      <c r="B440">
        <v>7140803102</v>
      </c>
      <c r="C440" t="s">
        <v>866</v>
      </c>
      <c r="D440" t="s">
        <v>867</v>
      </c>
      <c r="E440" t="s">
        <v>7</v>
      </c>
      <c r="F440">
        <v>33901</v>
      </c>
      <c r="G440">
        <f>COUNTIF(deals_closed!D:D,B440)</f>
        <v>16</v>
      </c>
      <c r="H440" s="2">
        <f>SUMIF(deals_closed!D:D,B440,deals_closed!C:C)</f>
        <v>501329</v>
      </c>
      <c r="I440" s="2">
        <f>VLOOKUP(E440,'2018_commission_structure-Start'!$A$22:$I$24,9,FALSE)</f>
        <v>500000</v>
      </c>
      <c r="J440" s="2">
        <f t="shared" si="61"/>
        <v>625000</v>
      </c>
      <c r="K440" s="2">
        <f t="shared" si="62"/>
        <v>750000</v>
      </c>
      <c r="L440" s="2">
        <f t="shared" si="63"/>
        <v>1000000</v>
      </c>
      <c r="M440" s="12">
        <f t="shared" si="64"/>
        <v>1.002658</v>
      </c>
      <c r="N440" t="str">
        <f t="shared" si="65"/>
        <v>100-125%</v>
      </c>
      <c r="O440" s="6">
        <f>MIN(H440,I440)*INDEX('2018_commission_structure-Start'!$A$21:$I$24,MATCH($E440,'2018_commission_structure-Start'!$A$21:$A$24,0),MATCH(O$1,'2018_commission_structure-Start'!$A$21:$I$21,0))</f>
        <v>50000</v>
      </c>
      <c r="P440" s="2">
        <f>IF(H440&gt;I440,MIN(H440-I440,J440-I440)*INDEX('2018_commission_structure-Start'!$A$21:$I$24,MATCH($E440,'2018_commission_structure-Start'!$A$21:$A$24,0), MATCH(P$1,'2018_commission_structure-Start'!$A$21:$I$21,0)),0)</f>
        <v>199.35</v>
      </c>
      <c r="Q440" s="2">
        <f>IF($H440&gt;J440,MIN($H440-J440,K440-J440)*INDEX('2018_commission_structure-Start'!$A$21:$I$24,MATCH($E440,'2018_commission_structure-Start'!$A$21:$A$24,0), MATCH(Q$1,'2018_commission_structure-Start'!$A$21:$I$21,0)),0)</f>
        <v>0</v>
      </c>
      <c r="R440" s="2">
        <f>IF($H440&gt;K440,MIN($H440-K440,L440-K440)*INDEX('2018_commission_structure-Start'!$A$21:$I$24,MATCH($E440,'2018_commission_structure-Start'!$A$21:$A$24,0), MATCH(R$1,'2018_commission_structure-Start'!$A$21:$I$21,0)),0)</f>
        <v>0</v>
      </c>
      <c r="S440" s="2">
        <f>IF(H440&gt;L440,(H440-L440)*INDEX('2018_commission_structure-Start'!$A$21:$I$24,MATCH($E440,'2018_commission_structure-Start'!$A$21:$A$24,0),MATCH(S$1,'2018_commission_structure-Start'!$A$21:$I$21,0)),0)</f>
        <v>0</v>
      </c>
      <c r="T440" s="6">
        <f t="shared" si="66"/>
        <v>50199.35</v>
      </c>
      <c r="U440" s="6">
        <f t="shared" si="67"/>
        <v>84100.35</v>
      </c>
      <c r="V440" s="6">
        <f>MIN(H440,I440)*INDEX('2018_commission_structure-Start'!$A$15:$J$18,MATCH($E440,'2018_commission_structure-Start'!$A$15:$A$18,0),MATCH(V$1,'2018_commission_structure-Start'!$A$15:$J$15,0))</f>
        <v>60000</v>
      </c>
      <c r="W440" s="2">
        <f>IF($H440&gt;I440,MIN($H440-I440,J440-I440)*INDEX('2018_commission_structure-Start'!$A$15:$J$18,MATCH($E440,'2018_commission_structure-Start'!$A$15:$A$18,0),MATCH(W$1,'2018_commission_structure-Start'!$A$15:$J$15,0)),0)</f>
        <v>225.93</v>
      </c>
      <c r="X440" s="2">
        <f>IF($H440&gt;J440,MIN($H440-J440,K440-J440)*INDEX('2018_commission_structure-Start'!$A$15:$J$18,MATCH($E440,'2018_commission_structure-Start'!$A$15:$A$18,0),MATCH(X$1,'2018_commission_structure-Start'!$A$15:$J$15,0)),0)</f>
        <v>0</v>
      </c>
      <c r="Y440" s="2">
        <f>IF($H440&gt;K440,MIN($H440-K440,L440-K440)*INDEX('2018_commission_structure-Start'!$A$15:$J$18,MATCH($E440,'2018_commission_structure-Start'!$A$15:$A$18,0),MATCH(Y$1,'2018_commission_structure-Start'!$A$15:$J$15,0)),0)</f>
        <v>0</v>
      </c>
      <c r="Z440" s="2">
        <f>IF(H440&gt;L440,(H440-L440)*INDEX('2018_commission_structure-Start'!$A$21:$I$24,MATCH($E440,'2018_commission_structure-Start'!$A$21:$A$24,0),MATCH(Z$1,'2018_commission_structure-Start'!$A$21:$I$21,0)),0)</f>
        <v>0</v>
      </c>
      <c r="AA440" s="6">
        <f t="shared" si="68"/>
        <v>60225.93</v>
      </c>
      <c r="AB440" s="6">
        <f t="shared" si="69"/>
        <v>94126.93</v>
      </c>
    </row>
    <row r="441" spans="1:28" x14ac:dyDescent="0.3">
      <c r="A441" t="str">
        <f t="shared" si="60"/>
        <v>Etan Devericks</v>
      </c>
      <c r="B441">
        <v>7440017404</v>
      </c>
      <c r="C441" t="s">
        <v>868</v>
      </c>
      <c r="D441" t="s">
        <v>869</v>
      </c>
      <c r="E441" t="s">
        <v>29</v>
      </c>
      <c r="F441">
        <v>55407</v>
      </c>
      <c r="G441">
        <f>COUNTIF(deals_closed!D:D,B441)</f>
        <v>20</v>
      </c>
      <c r="H441" s="2">
        <f>SUMIF(deals_closed!D:D,B441,deals_closed!C:C)</f>
        <v>621576</v>
      </c>
      <c r="I441" s="2">
        <f>VLOOKUP(E441,'2018_commission_structure-Start'!$A$22:$I$24,9,FALSE)</f>
        <v>600000</v>
      </c>
      <c r="J441" s="2">
        <f t="shared" si="61"/>
        <v>750000</v>
      </c>
      <c r="K441" s="2">
        <f t="shared" si="62"/>
        <v>900000</v>
      </c>
      <c r="L441" s="2">
        <f t="shared" si="63"/>
        <v>1200000</v>
      </c>
      <c r="M441" s="12">
        <f t="shared" si="64"/>
        <v>1.03596</v>
      </c>
      <c r="N441" t="str">
        <f t="shared" si="65"/>
        <v>100-125%</v>
      </c>
      <c r="O441" s="6">
        <f>MIN(H441,I441)*INDEX('2018_commission_structure-Start'!$A$21:$I$24,MATCH($E441,'2018_commission_structure-Start'!$A$21:$A$24,0),MATCH(O$1,'2018_commission_structure-Start'!$A$21:$I$21,0))</f>
        <v>78000</v>
      </c>
      <c r="P441" s="2">
        <f>IF(H441&gt;I441,MIN(H441-I441,J441-I441)*INDEX('2018_commission_structure-Start'!$A$21:$I$24,MATCH($E441,'2018_commission_structure-Start'!$A$21:$A$24,0), MATCH(P$1,'2018_commission_structure-Start'!$A$21:$I$21,0)),0)</f>
        <v>3667.92</v>
      </c>
      <c r="Q441" s="2">
        <f>IF($H441&gt;J441,MIN($H441-J441,K441-J441)*INDEX('2018_commission_structure-Start'!$A$21:$I$24,MATCH($E441,'2018_commission_structure-Start'!$A$21:$A$24,0), MATCH(Q$1,'2018_commission_structure-Start'!$A$21:$I$21,0)),0)</f>
        <v>0</v>
      </c>
      <c r="R441" s="2">
        <f>IF($H441&gt;K441,MIN($H441-K441,L441-K441)*INDEX('2018_commission_structure-Start'!$A$21:$I$24,MATCH($E441,'2018_commission_structure-Start'!$A$21:$A$24,0), MATCH(R$1,'2018_commission_structure-Start'!$A$21:$I$21,0)),0)</f>
        <v>0</v>
      </c>
      <c r="S441" s="2">
        <f>IF(H441&gt;L441,(H441-L441)*INDEX('2018_commission_structure-Start'!$A$21:$I$24,MATCH($E441,'2018_commission_structure-Start'!$A$21:$A$24,0),MATCH(S$1,'2018_commission_structure-Start'!$A$21:$I$21,0)),0)</f>
        <v>0</v>
      </c>
      <c r="T441" s="6">
        <f t="shared" si="66"/>
        <v>81667.92</v>
      </c>
      <c r="U441" s="6">
        <f t="shared" si="67"/>
        <v>137074.91999999998</v>
      </c>
      <c r="V441" s="6">
        <f>MIN(H441,I441)*INDEX('2018_commission_structure-Start'!$A$15:$J$18,MATCH($E441,'2018_commission_structure-Start'!$A$15:$A$18,0),MATCH(V$1,'2018_commission_structure-Start'!$A$15:$J$15,0))</f>
        <v>90000</v>
      </c>
      <c r="W441" s="2">
        <f>IF($H441&gt;I441,MIN($H441-I441,J441-I441)*INDEX('2018_commission_structure-Start'!$A$15:$J$18,MATCH($E441,'2018_commission_structure-Start'!$A$15:$A$18,0),MATCH(W$1,'2018_commission_structure-Start'!$A$15:$J$15,0)),0)</f>
        <v>3883.68</v>
      </c>
      <c r="X441" s="2">
        <f>IF($H441&gt;J441,MIN($H441-J441,K441-J441)*INDEX('2018_commission_structure-Start'!$A$15:$J$18,MATCH($E441,'2018_commission_structure-Start'!$A$15:$A$18,0),MATCH(X$1,'2018_commission_structure-Start'!$A$15:$J$15,0)),0)</f>
        <v>0</v>
      </c>
      <c r="Y441" s="2">
        <f>IF($H441&gt;K441,MIN($H441-K441,L441-K441)*INDEX('2018_commission_structure-Start'!$A$15:$J$18,MATCH($E441,'2018_commission_structure-Start'!$A$15:$A$18,0),MATCH(Y$1,'2018_commission_structure-Start'!$A$15:$J$15,0)),0)</f>
        <v>0</v>
      </c>
      <c r="Z441" s="2">
        <f>IF(H441&gt;L441,(H441-L441)*INDEX('2018_commission_structure-Start'!$A$21:$I$24,MATCH($E441,'2018_commission_structure-Start'!$A$21:$A$24,0),MATCH(Z$1,'2018_commission_structure-Start'!$A$21:$I$21,0)),0)</f>
        <v>0</v>
      </c>
      <c r="AA441" s="6">
        <f t="shared" si="68"/>
        <v>93883.68</v>
      </c>
      <c r="AB441" s="6">
        <f t="shared" si="69"/>
        <v>149290.68</v>
      </c>
    </row>
    <row r="442" spans="1:28" x14ac:dyDescent="0.3">
      <c r="A442" t="str">
        <f t="shared" si="60"/>
        <v>Wendel Taudevin</v>
      </c>
      <c r="B442">
        <v>3013094990</v>
      </c>
      <c r="C442" t="s">
        <v>870</v>
      </c>
      <c r="D442" t="s">
        <v>871</v>
      </c>
      <c r="E442" t="s">
        <v>7</v>
      </c>
      <c r="F442">
        <v>58874</v>
      </c>
      <c r="G442">
        <f>COUNTIF(deals_closed!D:D,B442)</f>
        <v>11</v>
      </c>
      <c r="H442" s="2">
        <f>SUMIF(deals_closed!D:D,B442,deals_closed!C:C)</f>
        <v>409689</v>
      </c>
      <c r="I442" s="2">
        <f>VLOOKUP(E442,'2018_commission_structure-Start'!$A$22:$I$24,9,FALSE)</f>
        <v>500000</v>
      </c>
      <c r="J442" s="2">
        <f t="shared" si="61"/>
        <v>625000</v>
      </c>
      <c r="K442" s="2">
        <f t="shared" si="62"/>
        <v>750000</v>
      </c>
      <c r="L442" s="2">
        <f t="shared" si="63"/>
        <v>1000000</v>
      </c>
      <c r="M442" s="12">
        <f t="shared" si="64"/>
        <v>0.81937800000000005</v>
      </c>
      <c r="N442" t="str">
        <f t="shared" si="65"/>
        <v>0-100%</v>
      </c>
      <c r="O442" s="6">
        <f>MIN(H442,I442)*INDEX('2018_commission_structure-Start'!$A$21:$I$24,MATCH($E442,'2018_commission_structure-Start'!$A$21:$A$24,0),MATCH(O$1,'2018_commission_structure-Start'!$A$21:$I$21,0))</f>
        <v>40968.9</v>
      </c>
      <c r="P442" s="2">
        <f>IF(H442&gt;I442,MIN(H442-I442,J442-I442)*INDEX('2018_commission_structure-Start'!$A$21:$I$24,MATCH($E442,'2018_commission_structure-Start'!$A$21:$A$24,0), MATCH(P$1,'2018_commission_structure-Start'!$A$21:$I$21,0)),0)</f>
        <v>0</v>
      </c>
      <c r="Q442" s="2">
        <f>IF($H442&gt;J442,MIN($H442-J442,K442-J442)*INDEX('2018_commission_structure-Start'!$A$21:$I$24,MATCH($E442,'2018_commission_structure-Start'!$A$21:$A$24,0), MATCH(Q$1,'2018_commission_structure-Start'!$A$21:$I$21,0)),0)</f>
        <v>0</v>
      </c>
      <c r="R442" s="2">
        <f>IF($H442&gt;K442,MIN($H442-K442,L442-K442)*INDEX('2018_commission_structure-Start'!$A$21:$I$24,MATCH($E442,'2018_commission_structure-Start'!$A$21:$A$24,0), MATCH(R$1,'2018_commission_structure-Start'!$A$21:$I$21,0)),0)</f>
        <v>0</v>
      </c>
      <c r="S442" s="2">
        <f>IF(H442&gt;L442,(H442-L442)*INDEX('2018_commission_structure-Start'!$A$21:$I$24,MATCH($E442,'2018_commission_structure-Start'!$A$21:$A$24,0),MATCH(S$1,'2018_commission_structure-Start'!$A$21:$I$21,0)),0)</f>
        <v>0</v>
      </c>
      <c r="T442" s="6">
        <f t="shared" si="66"/>
        <v>40968.9</v>
      </c>
      <c r="U442" s="6">
        <f t="shared" si="67"/>
        <v>99842.9</v>
      </c>
      <c r="V442" s="6">
        <f>MIN(H442,I442)*INDEX('2018_commission_structure-Start'!$A$15:$J$18,MATCH($E442,'2018_commission_structure-Start'!$A$15:$A$18,0),MATCH(V$1,'2018_commission_structure-Start'!$A$15:$J$15,0))</f>
        <v>49162.68</v>
      </c>
      <c r="W442" s="2">
        <f>IF($H442&gt;I442,MIN($H442-I442,J442-I442)*INDEX('2018_commission_structure-Start'!$A$15:$J$18,MATCH($E442,'2018_commission_structure-Start'!$A$15:$A$18,0),MATCH(W$1,'2018_commission_structure-Start'!$A$15:$J$15,0)),0)</f>
        <v>0</v>
      </c>
      <c r="X442" s="2">
        <f>IF($H442&gt;J442,MIN($H442-J442,K442-J442)*INDEX('2018_commission_structure-Start'!$A$15:$J$18,MATCH($E442,'2018_commission_structure-Start'!$A$15:$A$18,0),MATCH(X$1,'2018_commission_structure-Start'!$A$15:$J$15,0)),0)</f>
        <v>0</v>
      </c>
      <c r="Y442" s="2">
        <f>IF($H442&gt;K442,MIN($H442-K442,L442-K442)*INDEX('2018_commission_structure-Start'!$A$15:$J$18,MATCH($E442,'2018_commission_structure-Start'!$A$15:$A$18,0),MATCH(Y$1,'2018_commission_structure-Start'!$A$15:$J$15,0)),0)</f>
        <v>0</v>
      </c>
      <c r="Z442" s="2">
        <f>IF(H442&gt;L442,(H442-L442)*INDEX('2018_commission_structure-Start'!$A$21:$I$24,MATCH($E442,'2018_commission_structure-Start'!$A$21:$A$24,0),MATCH(Z$1,'2018_commission_structure-Start'!$A$21:$I$21,0)),0)</f>
        <v>0</v>
      </c>
      <c r="AA442" s="6">
        <f t="shared" si="68"/>
        <v>49162.68</v>
      </c>
      <c r="AB442" s="6">
        <f t="shared" si="69"/>
        <v>108036.68</v>
      </c>
    </row>
    <row r="443" spans="1:28" x14ac:dyDescent="0.3">
      <c r="A443" t="str">
        <f t="shared" si="60"/>
        <v>Judd Cowlard</v>
      </c>
      <c r="B443">
        <v>4260324861</v>
      </c>
      <c r="C443" t="s">
        <v>872</v>
      </c>
      <c r="D443" t="s">
        <v>873</v>
      </c>
      <c r="E443" t="s">
        <v>29</v>
      </c>
      <c r="F443">
        <v>78989</v>
      </c>
      <c r="G443">
        <f>COUNTIF(deals_closed!D:D,B443)</f>
        <v>27</v>
      </c>
      <c r="H443" s="2">
        <f>SUMIF(deals_closed!D:D,B443,deals_closed!C:C)</f>
        <v>831331</v>
      </c>
      <c r="I443" s="2">
        <f>VLOOKUP(E443,'2018_commission_structure-Start'!$A$22:$I$24,9,FALSE)</f>
        <v>600000</v>
      </c>
      <c r="J443" s="2">
        <f t="shared" si="61"/>
        <v>750000</v>
      </c>
      <c r="K443" s="2">
        <f t="shared" si="62"/>
        <v>900000</v>
      </c>
      <c r="L443" s="2">
        <f t="shared" si="63"/>
        <v>1200000</v>
      </c>
      <c r="M443" s="12">
        <f t="shared" si="64"/>
        <v>1.3855516666666667</v>
      </c>
      <c r="N443" t="str">
        <f t="shared" si="65"/>
        <v>125-150%</v>
      </c>
      <c r="O443" s="6">
        <f>MIN(H443,I443)*INDEX('2018_commission_structure-Start'!$A$21:$I$24,MATCH($E443,'2018_commission_structure-Start'!$A$21:$A$24,0),MATCH(O$1,'2018_commission_structure-Start'!$A$21:$I$21,0))</f>
        <v>78000</v>
      </c>
      <c r="P443" s="2">
        <f>IF(H443&gt;I443,MIN(H443-I443,J443-I443)*INDEX('2018_commission_structure-Start'!$A$21:$I$24,MATCH($E443,'2018_commission_structure-Start'!$A$21:$A$24,0), MATCH(P$1,'2018_commission_structure-Start'!$A$21:$I$21,0)),0)</f>
        <v>25500.000000000004</v>
      </c>
      <c r="Q443" s="2">
        <f>IF($H443&gt;J443,MIN($H443-J443,K443-J443)*INDEX('2018_commission_structure-Start'!$A$21:$I$24,MATCH($E443,'2018_commission_structure-Start'!$A$21:$A$24,0), MATCH(Q$1,'2018_commission_structure-Start'!$A$21:$I$21,0)),0)</f>
        <v>17079.509999999998</v>
      </c>
      <c r="R443" s="2">
        <f>IF($H443&gt;K443,MIN($H443-K443,L443-K443)*INDEX('2018_commission_structure-Start'!$A$21:$I$24,MATCH($E443,'2018_commission_structure-Start'!$A$21:$A$24,0), MATCH(R$1,'2018_commission_structure-Start'!$A$21:$I$21,0)),0)</f>
        <v>0</v>
      </c>
      <c r="S443" s="2">
        <f>IF(H443&gt;L443,(H443-L443)*INDEX('2018_commission_structure-Start'!$A$21:$I$24,MATCH($E443,'2018_commission_structure-Start'!$A$21:$A$24,0),MATCH(S$1,'2018_commission_structure-Start'!$A$21:$I$21,0)),0)</f>
        <v>0</v>
      </c>
      <c r="T443" s="6">
        <f t="shared" si="66"/>
        <v>120579.51</v>
      </c>
      <c r="U443" s="6">
        <f t="shared" si="67"/>
        <v>199568.51</v>
      </c>
      <c r="V443" s="6">
        <f>MIN(H443,I443)*INDEX('2018_commission_structure-Start'!$A$15:$J$18,MATCH($E443,'2018_commission_structure-Start'!$A$15:$A$18,0),MATCH(V$1,'2018_commission_structure-Start'!$A$15:$J$15,0))</f>
        <v>90000</v>
      </c>
      <c r="W443" s="2">
        <f>IF($H443&gt;I443,MIN($H443-I443,J443-I443)*INDEX('2018_commission_structure-Start'!$A$15:$J$18,MATCH($E443,'2018_commission_structure-Start'!$A$15:$A$18,0),MATCH(W$1,'2018_commission_structure-Start'!$A$15:$J$15,0)),0)</f>
        <v>27000</v>
      </c>
      <c r="X443" s="2">
        <f>IF($H443&gt;J443,MIN($H443-J443,K443-J443)*INDEX('2018_commission_structure-Start'!$A$15:$J$18,MATCH($E443,'2018_commission_structure-Start'!$A$15:$A$18,0),MATCH(X$1,'2018_commission_structure-Start'!$A$15:$J$15,0)),0)</f>
        <v>20332.75</v>
      </c>
      <c r="Y443" s="2">
        <f>IF($H443&gt;K443,MIN($H443-K443,L443-K443)*INDEX('2018_commission_structure-Start'!$A$15:$J$18,MATCH($E443,'2018_commission_structure-Start'!$A$15:$A$18,0),MATCH(Y$1,'2018_commission_structure-Start'!$A$15:$J$15,0)),0)</f>
        <v>0</v>
      </c>
      <c r="Z443" s="2">
        <f>IF(H443&gt;L443,(H443-L443)*INDEX('2018_commission_structure-Start'!$A$21:$I$24,MATCH($E443,'2018_commission_structure-Start'!$A$21:$A$24,0),MATCH(Z$1,'2018_commission_structure-Start'!$A$21:$I$21,0)),0)</f>
        <v>0</v>
      </c>
      <c r="AA443" s="6">
        <f t="shared" si="68"/>
        <v>137332.75</v>
      </c>
      <c r="AB443" s="6">
        <f t="shared" si="69"/>
        <v>216321.75</v>
      </c>
    </row>
    <row r="444" spans="1:28" x14ac:dyDescent="0.3">
      <c r="A444" t="str">
        <f t="shared" si="60"/>
        <v>Phillip Kann</v>
      </c>
      <c r="B444">
        <v>8998375370</v>
      </c>
      <c r="C444" t="s">
        <v>874</v>
      </c>
      <c r="D444" t="s">
        <v>875</v>
      </c>
      <c r="E444" t="s">
        <v>10</v>
      </c>
      <c r="F444">
        <v>76534</v>
      </c>
      <c r="G444">
        <f>COUNTIF(deals_closed!D:D,B444)</f>
        <v>19</v>
      </c>
      <c r="H444" s="2">
        <f>SUMIF(deals_closed!D:D,B444,deals_closed!C:C)</f>
        <v>667421</v>
      </c>
      <c r="I444" s="2">
        <f>VLOOKUP(E444,'2018_commission_structure-Start'!$A$22:$I$24,9,FALSE)</f>
        <v>750000</v>
      </c>
      <c r="J444" s="2">
        <f t="shared" si="61"/>
        <v>937500</v>
      </c>
      <c r="K444" s="2">
        <f t="shared" si="62"/>
        <v>1125000</v>
      </c>
      <c r="L444" s="2">
        <f t="shared" si="63"/>
        <v>1500000</v>
      </c>
      <c r="M444" s="12">
        <f t="shared" si="64"/>
        <v>0.88989466666666661</v>
      </c>
      <c r="N444" t="str">
        <f t="shared" si="65"/>
        <v>0-100%</v>
      </c>
      <c r="O444" s="6">
        <f>MIN(H444,I444)*INDEX('2018_commission_structure-Start'!$A$21:$I$24,MATCH($E444,'2018_commission_structure-Start'!$A$21:$A$24,0),MATCH(O$1,'2018_commission_structure-Start'!$A$21:$I$21,0))</f>
        <v>100113.15</v>
      </c>
      <c r="P444" s="2">
        <f>IF(H444&gt;I444,MIN(H444-I444,J444-I444)*INDEX('2018_commission_structure-Start'!$A$21:$I$24,MATCH($E444,'2018_commission_structure-Start'!$A$21:$A$24,0), MATCH(P$1,'2018_commission_structure-Start'!$A$21:$I$21,0)),0)</f>
        <v>0</v>
      </c>
      <c r="Q444" s="2">
        <f>IF($H444&gt;J444,MIN($H444-J444,K444-J444)*INDEX('2018_commission_structure-Start'!$A$21:$I$24,MATCH($E444,'2018_commission_structure-Start'!$A$21:$A$24,0), MATCH(Q$1,'2018_commission_structure-Start'!$A$21:$I$21,0)),0)</f>
        <v>0</v>
      </c>
      <c r="R444" s="2">
        <f>IF($H444&gt;K444,MIN($H444-K444,L444-K444)*INDEX('2018_commission_structure-Start'!$A$21:$I$24,MATCH($E444,'2018_commission_structure-Start'!$A$21:$A$24,0), MATCH(R$1,'2018_commission_structure-Start'!$A$21:$I$21,0)),0)</f>
        <v>0</v>
      </c>
      <c r="S444" s="2">
        <f>IF(H444&gt;L444,(H444-L444)*INDEX('2018_commission_structure-Start'!$A$21:$I$24,MATCH($E444,'2018_commission_structure-Start'!$A$21:$A$24,0),MATCH(S$1,'2018_commission_structure-Start'!$A$21:$I$21,0)),0)</f>
        <v>0</v>
      </c>
      <c r="T444" s="6">
        <f t="shared" si="66"/>
        <v>100113.15</v>
      </c>
      <c r="U444" s="6">
        <f t="shared" si="67"/>
        <v>176647.15</v>
      </c>
      <c r="V444" s="6">
        <f>MIN(H444,I444)*INDEX('2018_commission_structure-Start'!$A$15:$J$18,MATCH($E444,'2018_commission_structure-Start'!$A$15:$A$18,0),MATCH(V$1,'2018_commission_structure-Start'!$A$15:$J$15,0))</f>
        <v>100113.15</v>
      </c>
      <c r="W444" s="2">
        <f>IF($H444&gt;I444,MIN($H444-I444,J444-I444)*INDEX('2018_commission_structure-Start'!$A$15:$J$18,MATCH($E444,'2018_commission_structure-Start'!$A$15:$A$18,0),MATCH(W$1,'2018_commission_structure-Start'!$A$15:$J$15,0)),0)</f>
        <v>0</v>
      </c>
      <c r="X444" s="2">
        <f>IF($H444&gt;J444,MIN($H444-J444,K444-J444)*INDEX('2018_commission_structure-Start'!$A$15:$J$18,MATCH($E444,'2018_commission_structure-Start'!$A$15:$A$18,0),MATCH(X$1,'2018_commission_structure-Start'!$A$15:$J$15,0)),0)</f>
        <v>0</v>
      </c>
      <c r="Y444" s="2">
        <f>IF($H444&gt;K444,MIN($H444-K444,L444-K444)*INDEX('2018_commission_structure-Start'!$A$15:$J$18,MATCH($E444,'2018_commission_structure-Start'!$A$15:$A$18,0),MATCH(Y$1,'2018_commission_structure-Start'!$A$15:$J$15,0)),0)</f>
        <v>0</v>
      </c>
      <c r="Z444" s="2">
        <f>IF(H444&gt;L444,(H444-L444)*INDEX('2018_commission_structure-Start'!$A$21:$I$24,MATCH($E444,'2018_commission_structure-Start'!$A$21:$A$24,0),MATCH(Z$1,'2018_commission_structure-Start'!$A$21:$I$21,0)),0)</f>
        <v>0</v>
      </c>
      <c r="AA444" s="6">
        <f t="shared" si="68"/>
        <v>100113.15</v>
      </c>
      <c r="AB444" s="6">
        <f t="shared" si="69"/>
        <v>176647.15</v>
      </c>
    </row>
    <row r="445" spans="1:28" x14ac:dyDescent="0.3">
      <c r="A445" t="str">
        <f t="shared" si="60"/>
        <v>Annis Francomb</v>
      </c>
      <c r="B445">
        <v>8545135858</v>
      </c>
      <c r="C445" t="s">
        <v>876</v>
      </c>
      <c r="D445" t="s">
        <v>877</v>
      </c>
      <c r="E445" t="s">
        <v>7</v>
      </c>
      <c r="F445">
        <v>41563</v>
      </c>
      <c r="G445">
        <f>COUNTIF(deals_closed!D:D,B445)</f>
        <v>20</v>
      </c>
      <c r="H445" s="2">
        <f>SUMIF(deals_closed!D:D,B445,deals_closed!C:C)</f>
        <v>734794</v>
      </c>
      <c r="I445" s="2">
        <f>VLOOKUP(E445,'2018_commission_structure-Start'!$A$22:$I$24,9,FALSE)</f>
        <v>500000</v>
      </c>
      <c r="J445" s="2">
        <f t="shared" si="61"/>
        <v>625000</v>
      </c>
      <c r="K445" s="2">
        <f t="shared" si="62"/>
        <v>750000</v>
      </c>
      <c r="L445" s="2">
        <f t="shared" si="63"/>
        <v>1000000</v>
      </c>
      <c r="M445" s="12">
        <f t="shared" si="64"/>
        <v>1.4695879999999999</v>
      </c>
      <c r="N445" t="str">
        <f t="shared" si="65"/>
        <v>125-150%</v>
      </c>
      <c r="O445" s="6">
        <f>MIN(H445,I445)*INDEX('2018_commission_structure-Start'!$A$21:$I$24,MATCH($E445,'2018_commission_structure-Start'!$A$21:$A$24,0),MATCH(O$1,'2018_commission_structure-Start'!$A$21:$I$21,0))</f>
        <v>50000</v>
      </c>
      <c r="P445" s="2">
        <f>IF(H445&gt;I445,MIN(H445-I445,J445-I445)*INDEX('2018_commission_structure-Start'!$A$21:$I$24,MATCH($E445,'2018_commission_structure-Start'!$A$21:$A$24,0), MATCH(P$1,'2018_commission_structure-Start'!$A$21:$I$21,0)),0)</f>
        <v>18750</v>
      </c>
      <c r="Q445" s="2">
        <f>IF($H445&gt;J445,MIN($H445-J445,K445-J445)*INDEX('2018_commission_structure-Start'!$A$21:$I$24,MATCH($E445,'2018_commission_structure-Start'!$A$21:$A$24,0), MATCH(Q$1,'2018_commission_structure-Start'!$A$21:$I$21,0)),0)</f>
        <v>19762.919999999998</v>
      </c>
      <c r="R445" s="2">
        <f>IF($H445&gt;K445,MIN($H445-K445,L445-K445)*INDEX('2018_commission_structure-Start'!$A$21:$I$24,MATCH($E445,'2018_commission_structure-Start'!$A$21:$A$24,0), MATCH(R$1,'2018_commission_structure-Start'!$A$21:$I$21,0)),0)</f>
        <v>0</v>
      </c>
      <c r="S445" s="2">
        <f>IF(H445&gt;L445,(H445-L445)*INDEX('2018_commission_structure-Start'!$A$21:$I$24,MATCH($E445,'2018_commission_structure-Start'!$A$21:$A$24,0),MATCH(S$1,'2018_commission_structure-Start'!$A$21:$I$21,0)),0)</f>
        <v>0</v>
      </c>
      <c r="T445" s="6">
        <f t="shared" si="66"/>
        <v>88512.92</v>
      </c>
      <c r="U445" s="6">
        <f t="shared" si="67"/>
        <v>130075.92</v>
      </c>
      <c r="V445" s="6">
        <f>MIN(H445,I445)*INDEX('2018_commission_structure-Start'!$A$15:$J$18,MATCH($E445,'2018_commission_structure-Start'!$A$15:$A$18,0),MATCH(V$1,'2018_commission_structure-Start'!$A$15:$J$15,0))</f>
        <v>60000</v>
      </c>
      <c r="W445" s="2">
        <f>IF($H445&gt;I445,MIN($H445-I445,J445-I445)*INDEX('2018_commission_structure-Start'!$A$15:$J$18,MATCH($E445,'2018_commission_structure-Start'!$A$15:$A$18,0),MATCH(W$1,'2018_commission_structure-Start'!$A$15:$J$15,0)),0)</f>
        <v>21250</v>
      </c>
      <c r="X445" s="2">
        <f>IF($H445&gt;J445,MIN($H445-J445,K445-J445)*INDEX('2018_commission_structure-Start'!$A$15:$J$18,MATCH($E445,'2018_commission_structure-Start'!$A$15:$A$18,0),MATCH(X$1,'2018_commission_structure-Start'!$A$15:$J$15,0)),0)</f>
        <v>21958.800000000003</v>
      </c>
      <c r="Y445" s="2">
        <f>IF($H445&gt;K445,MIN($H445-K445,L445-K445)*INDEX('2018_commission_structure-Start'!$A$15:$J$18,MATCH($E445,'2018_commission_structure-Start'!$A$15:$A$18,0),MATCH(Y$1,'2018_commission_structure-Start'!$A$15:$J$15,0)),0)</f>
        <v>0</v>
      </c>
      <c r="Z445" s="2">
        <f>IF(H445&gt;L445,(H445-L445)*INDEX('2018_commission_structure-Start'!$A$21:$I$24,MATCH($E445,'2018_commission_structure-Start'!$A$21:$A$24,0),MATCH(Z$1,'2018_commission_structure-Start'!$A$21:$I$21,0)),0)</f>
        <v>0</v>
      </c>
      <c r="AA445" s="6">
        <f t="shared" si="68"/>
        <v>103208.8</v>
      </c>
      <c r="AB445" s="6">
        <f t="shared" si="69"/>
        <v>144771.79999999999</v>
      </c>
    </row>
    <row r="446" spans="1:28" x14ac:dyDescent="0.3">
      <c r="A446" t="str">
        <f t="shared" si="60"/>
        <v>Martica Attenbrow</v>
      </c>
      <c r="B446">
        <v>4150450668</v>
      </c>
      <c r="C446" t="s">
        <v>878</v>
      </c>
      <c r="D446" t="s">
        <v>879</v>
      </c>
      <c r="E446" t="s">
        <v>7</v>
      </c>
      <c r="F446">
        <v>37047</v>
      </c>
      <c r="G446">
        <f>COUNTIF(deals_closed!D:D,B446)</f>
        <v>17</v>
      </c>
      <c r="H446" s="2">
        <f>SUMIF(deals_closed!D:D,B446,deals_closed!C:C)</f>
        <v>559337</v>
      </c>
      <c r="I446" s="2">
        <f>VLOOKUP(E446,'2018_commission_structure-Start'!$A$22:$I$24,9,FALSE)</f>
        <v>500000</v>
      </c>
      <c r="J446" s="2">
        <f t="shared" si="61"/>
        <v>625000</v>
      </c>
      <c r="K446" s="2">
        <f t="shared" si="62"/>
        <v>750000</v>
      </c>
      <c r="L446" s="2">
        <f t="shared" si="63"/>
        <v>1000000</v>
      </c>
      <c r="M446" s="12">
        <f t="shared" si="64"/>
        <v>1.1186739999999999</v>
      </c>
      <c r="N446" t="str">
        <f t="shared" si="65"/>
        <v>100-125%</v>
      </c>
      <c r="O446" s="6">
        <f>MIN(H446,I446)*INDEX('2018_commission_structure-Start'!$A$21:$I$24,MATCH($E446,'2018_commission_structure-Start'!$A$21:$A$24,0),MATCH(O$1,'2018_commission_structure-Start'!$A$21:$I$21,0))</f>
        <v>50000</v>
      </c>
      <c r="P446" s="2">
        <f>IF(H446&gt;I446,MIN(H446-I446,J446-I446)*INDEX('2018_commission_structure-Start'!$A$21:$I$24,MATCH($E446,'2018_commission_structure-Start'!$A$21:$A$24,0), MATCH(P$1,'2018_commission_structure-Start'!$A$21:$I$21,0)),0)</f>
        <v>8900.5499999999993</v>
      </c>
      <c r="Q446" s="2">
        <f>IF($H446&gt;J446,MIN($H446-J446,K446-J446)*INDEX('2018_commission_structure-Start'!$A$21:$I$24,MATCH($E446,'2018_commission_structure-Start'!$A$21:$A$24,0), MATCH(Q$1,'2018_commission_structure-Start'!$A$21:$I$21,0)),0)</f>
        <v>0</v>
      </c>
      <c r="R446" s="2">
        <f>IF($H446&gt;K446,MIN($H446-K446,L446-K446)*INDEX('2018_commission_structure-Start'!$A$21:$I$24,MATCH($E446,'2018_commission_structure-Start'!$A$21:$A$24,0), MATCH(R$1,'2018_commission_structure-Start'!$A$21:$I$21,0)),0)</f>
        <v>0</v>
      </c>
      <c r="S446" s="2">
        <f>IF(H446&gt;L446,(H446-L446)*INDEX('2018_commission_structure-Start'!$A$21:$I$24,MATCH($E446,'2018_commission_structure-Start'!$A$21:$A$24,0),MATCH(S$1,'2018_commission_structure-Start'!$A$21:$I$21,0)),0)</f>
        <v>0</v>
      </c>
      <c r="T446" s="6">
        <f t="shared" si="66"/>
        <v>58900.55</v>
      </c>
      <c r="U446" s="6">
        <f t="shared" si="67"/>
        <v>95947.55</v>
      </c>
      <c r="V446" s="6">
        <f>MIN(H446,I446)*INDEX('2018_commission_structure-Start'!$A$15:$J$18,MATCH($E446,'2018_commission_structure-Start'!$A$15:$A$18,0),MATCH(V$1,'2018_commission_structure-Start'!$A$15:$J$15,0))</f>
        <v>60000</v>
      </c>
      <c r="W446" s="2">
        <f>IF($H446&gt;I446,MIN($H446-I446,J446-I446)*INDEX('2018_commission_structure-Start'!$A$15:$J$18,MATCH($E446,'2018_commission_structure-Start'!$A$15:$A$18,0),MATCH(W$1,'2018_commission_structure-Start'!$A$15:$J$15,0)),0)</f>
        <v>10087.290000000001</v>
      </c>
      <c r="X446" s="2">
        <f>IF($H446&gt;J446,MIN($H446-J446,K446-J446)*INDEX('2018_commission_structure-Start'!$A$15:$J$18,MATCH($E446,'2018_commission_structure-Start'!$A$15:$A$18,0),MATCH(X$1,'2018_commission_structure-Start'!$A$15:$J$15,0)),0)</f>
        <v>0</v>
      </c>
      <c r="Y446" s="2">
        <f>IF($H446&gt;K446,MIN($H446-K446,L446-K446)*INDEX('2018_commission_structure-Start'!$A$15:$J$18,MATCH($E446,'2018_commission_structure-Start'!$A$15:$A$18,0),MATCH(Y$1,'2018_commission_structure-Start'!$A$15:$J$15,0)),0)</f>
        <v>0</v>
      </c>
      <c r="Z446" s="2">
        <f>IF(H446&gt;L446,(H446-L446)*INDEX('2018_commission_structure-Start'!$A$21:$I$24,MATCH($E446,'2018_commission_structure-Start'!$A$21:$A$24,0),MATCH(Z$1,'2018_commission_structure-Start'!$A$21:$I$21,0)),0)</f>
        <v>0</v>
      </c>
      <c r="AA446" s="6">
        <f t="shared" si="68"/>
        <v>70087.290000000008</v>
      </c>
      <c r="AB446" s="6">
        <f t="shared" si="69"/>
        <v>107134.29000000001</v>
      </c>
    </row>
    <row r="447" spans="1:28" x14ac:dyDescent="0.3">
      <c r="A447" t="str">
        <f t="shared" si="60"/>
        <v>Barbi Matysiak</v>
      </c>
      <c r="B447">
        <v>689661541</v>
      </c>
      <c r="C447" t="s">
        <v>880</v>
      </c>
      <c r="D447" t="s">
        <v>881</v>
      </c>
      <c r="E447" t="s">
        <v>29</v>
      </c>
      <c r="F447">
        <v>64134</v>
      </c>
      <c r="G447">
        <f>COUNTIF(deals_closed!D:D,B447)</f>
        <v>18</v>
      </c>
      <c r="H447" s="2">
        <f>SUMIF(deals_closed!D:D,B447,deals_closed!C:C)</f>
        <v>602312</v>
      </c>
      <c r="I447" s="2">
        <f>VLOOKUP(E447,'2018_commission_structure-Start'!$A$22:$I$24,9,FALSE)</f>
        <v>600000</v>
      </c>
      <c r="J447" s="2">
        <f t="shared" si="61"/>
        <v>750000</v>
      </c>
      <c r="K447" s="2">
        <f t="shared" si="62"/>
        <v>900000</v>
      </c>
      <c r="L447" s="2">
        <f t="shared" si="63"/>
        <v>1200000</v>
      </c>
      <c r="M447" s="12">
        <f t="shared" si="64"/>
        <v>1.0038533333333333</v>
      </c>
      <c r="N447" t="str">
        <f t="shared" si="65"/>
        <v>100-125%</v>
      </c>
      <c r="O447" s="6">
        <f>MIN(H447,I447)*INDEX('2018_commission_structure-Start'!$A$21:$I$24,MATCH($E447,'2018_commission_structure-Start'!$A$21:$A$24,0),MATCH(O$1,'2018_commission_structure-Start'!$A$21:$I$21,0))</f>
        <v>78000</v>
      </c>
      <c r="P447" s="2">
        <f>IF(H447&gt;I447,MIN(H447-I447,J447-I447)*INDEX('2018_commission_structure-Start'!$A$21:$I$24,MATCH($E447,'2018_commission_structure-Start'!$A$21:$A$24,0), MATCH(P$1,'2018_commission_structure-Start'!$A$21:$I$21,0)),0)</f>
        <v>393.04</v>
      </c>
      <c r="Q447" s="2">
        <f>IF($H447&gt;J447,MIN($H447-J447,K447-J447)*INDEX('2018_commission_structure-Start'!$A$21:$I$24,MATCH($E447,'2018_commission_structure-Start'!$A$21:$A$24,0), MATCH(Q$1,'2018_commission_structure-Start'!$A$21:$I$21,0)),0)</f>
        <v>0</v>
      </c>
      <c r="R447" s="2">
        <f>IF($H447&gt;K447,MIN($H447-K447,L447-K447)*INDEX('2018_commission_structure-Start'!$A$21:$I$24,MATCH($E447,'2018_commission_structure-Start'!$A$21:$A$24,0), MATCH(R$1,'2018_commission_structure-Start'!$A$21:$I$21,0)),0)</f>
        <v>0</v>
      </c>
      <c r="S447" s="2">
        <f>IF(H447&gt;L447,(H447-L447)*INDEX('2018_commission_structure-Start'!$A$21:$I$24,MATCH($E447,'2018_commission_structure-Start'!$A$21:$A$24,0),MATCH(S$1,'2018_commission_structure-Start'!$A$21:$I$21,0)),0)</f>
        <v>0</v>
      </c>
      <c r="T447" s="6">
        <f t="shared" si="66"/>
        <v>78393.039999999994</v>
      </c>
      <c r="U447" s="6">
        <f t="shared" si="67"/>
        <v>142527.03999999998</v>
      </c>
      <c r="V447" s="6">
        <f>MIN(H447,I447)*INDEX('2018_commission_structure-Start'!$A$15:$J$18,MATCH($E447,'2018_commission_structure-Start'!$A$15:$A$18,0),MATCH(V$1,'2018_commission_structure-Start'!$A$15:$J$15,0))</f>
        <v>90000</v>
      </c>
      <c r="W447" s="2">
        <f>IF($H447&gt;I447,MIN($H447-I447,J447-I447)*INDEX('2018_commission_structure-Start'!$A$15:$J$18,MATCH($E447,'2018_commission_structure-Start'!$A$15:$A$18,0),MATCH(W$1,'2018_commission_structure-Start'!$A$15:$J$15,0)),0)</f>
        <v>416.15999999999997</v>
      </c>
      <c r="X447" s="2">
        <f>IF($H447&gt;J447,MIN($H447-J447,K447-J447)*INDEX('2018_commission_structure-Start'!$A$15:$J$18,MATCH($E447,'2018_commission_structure-Start'!$A$15:$A$18,0),MATCH(X$1,'2018_commission_structure-Start'!$A$15:$J$15,0)),0)</f>
        <v>0</v>
      </c>
      <c r="Y447" s="2">
        <f>IF($H447&gt;K447,MIN($H447-K447,L447-K447)*INDEX('2018_commission_structure-Start'!$A$15:$J$18,MATCH($E447,'2018_commission_structure-Start'!$A$15:$A$18,0),MATCH(Y$1,'2018_commission_structure-Start'!$A$15:$J$15,0)),0)</f>
        <v>0</v>
      </c>
      <c r="Z447" s="2">
        <f>IF(H447&gt;L447,(H447-L447)*INDEX('2018_commission_structure-Start'!$A$21:$I$24,MATCH($E447,'2018_commission_structure-Start'!$A$21:$A$24,0),MATCH(Z$1,'2018_commission_structure-Start'!$A$21:$I$21,0)),0)</f>
        <v>0</v>
      </c>
      <c r="AA447" s="6">
        <f t="shared" si="68"/>
        <v>90416.16</v>
      </c>
      <c r="AB447" s="6">
        <f t="shared" si="69"/>
        <v>154550.16</v>
      </c>
    </row>
    <row r="448" spans="1:28" x14ac:dyDescent="0.3">
      <c r="A448" t="str">
        <f t="shared" si="60"/>
        <v>Danny Itscovitz</v>
      </c>
      <c r="B448">
        <v>966588630</v>
      </c>
      <c r="C448" t="s">
        <v>89</v>
      </c>
      <c r="D448" t="s">
        <v>882</v>
      </c>
      <c r="E448" t="s">
        <v>10</v>
      </c>
      <c r="F448">
        <v>107581</v>
      </c>
      <c r="G448">
        <f>COUNTIF(deals_closed!D:D,B448)</f>
        <v>28</v>
      </c>
      <c r="H448" s="2">
        <f>SUMIF(deals_closed!D:D,B448,deals_closed!C:C)</f>
        <v>973466</v>
      </c>
      <c r="I448" s="2">
        <f>VLOOKUP(E448,'2018_commission_structure-Start'!$A$22:$I$24,9,FALSE)</f>
        <v>750000</v>
      </c>
      <c r="J448" s="2">
        <f t="shared" si="61"/>
        <v>937500</v>
      </c>
      <c r="K448" s="2">
        <f t="shared" si="62"/>
        <v>1125000</v>
      </c>
      <c r="L448" s="2">
        <f t="shared" si="63"/>
        <v>1500000</v>
      </c>
      <c r="M448" s="12">
        <f t="shared" si="64"/>
        <v>1.2979546666666666</v>
      </c>
      <c r="N448" t="str">
        <f t="shared" si="65"/>
        <v>125-150%</v>
      </c>
      <c r="O448" s="6">
        <f>MIN(H448,I448)*INDEX('2018_commission_structure-Start'!$A$21:$I$24,MATCH($E448,'2018_commission_structure-Start'!$A$21:$A$24,0),MATCH(O$1,'2018_commission_structure-Start'!$A$21:$I$21,0))</f>
        <v>112500</v>
      </c>
      <c r="P448" s="2">
        <f>IF(H448&gt;I448,MIN(H448-I448,J448-I448)*INDEX('2018_commission_structure-Start'!$A$21:$I$24,MATCH($E448,'2018_commission_structure-Start'!$A$21:$A$24,0), MATCH(P$1,'2018_commission_structure-Start'!$A$21:$I$21,0)),0)</f>
        <v>35625</v>
      </c>
      <c r="Q448" s="2">
        <f>IF($H448&gt;J448,MIN($H448-J448,K448-J448)*INDEX('2018_commission_structure-Start'!$A$21:$I$24,MATCH($E448,'2018_commission_structure-Start'!$A$21:$A$24,0), MATCH(Q$1,'2018_commission_structure-Start'!$A$21:$I$21,0)),0)</f>
        <v>8272.18</v>
      </c>
      <c r="R448" s="2">
        <f>IF($H448&gt;K448,MIN($H448-K448,L448-K448)*INDEX('2018_commission_structure-Start'!$A$21:$I$24,MATCH($E448,'2018_commission_structure-Start'!$A$21:$A$24,0), MATCH(R$1,'2018_commission_structure-Start'!$A$21:$I$21,0)),0)</f>
        <v>0</v>
      </c>
      <c r="S448" s="2">
        <f>IF(H448&gt;L448,(H448-L448)*INDEX('2018_commission_structure-Start'!$A$21:$I$24,MATCH($E448,'2018_commission_structure-Start'!$A$21:$A$24,0),MATCH(S$1,'2018_commission_structure-Start'!$A$21:$I$21,0)),0)</f>
        <v>0</v>
      </c>
      <c r="T448" s="6">
        <f t="shared" si="66"/>
        <v>156397.18</v>
      </c>
      <c r="U448" s="6">
        <f t="shared" si="67"/>
        <v>263978.18</v>
      </c>
      <c r="V448" s="6">
        <f>MIN(H448,I448)*INDEX('2018_commission_structure-Start'!$A$15:$J$18,MATCH($E448,'2018_commission_structure-Start'!$A$15:$A$18,0),MATCH(V$1,'2018_commission_structure-Start'!$A$15:$J$15,0))</f>
        <v>112500</v>
      </c>
      <c r="W448" s="2">
        <f>IF($H448&gt;I448,MIN($H448-I448,J448-I448)*INDEX('2018_commission_structure-Start'!$A$15:$J$18,MATCH($E448,'2018_commission_structure-Start'!$A$15:$A$18,0),MATCH(W$1,'2018_commission_structure-Start'!$A$15:$J$15,0)),0)</f>
        <v>41250</v>
      </c>
      <c r="X448" s="2">
        <f>IF($H448&gt;J448,MIN($H448-J448,K448-J448)*INDEX('2018_commission_structure-Start'!$A$15:$J$18,MATCH($E448,'2018_commission_structure-Start'!$A$15:$A$18,0),MATCH(X$1,'2018_commission_structure-Start'!$A$15:$J$15,0)),0)</f>
        <v>8991.5</v>
      </c>
      <c r="Y448" s="2">
        <f>IF($H448&gt;K448,MIN($H448-K448,L448-K448)*INDEX('2018_commission_structure-Start'!$A$15:$J$18,MATCH($E448,'2018_commission_structure-Start'!$A$15:$A$18,0),MATCH(Y$1,'2018_commission_structure-Start'!$A$15:$J$15,0)),0)</f>
        <v>0</v>
      </c>
      <c r="Z448" s="2">
        <f>IF(H448&gt;L448,(H448-L448)*INDEX('2018_commission_structure-Start'!$A$21:$I$24,MATCH($E448,'2018_commission_structure-Start'!$A$21:$A$24,0),MATCH(Z$1,'2018_commission_structure-Start'!$A$21:$I$21,0)),0)</f>
        <v>0</v>
      </c>
      <c r="AA448" s="6">
        <f t="shared" si="68"/>
        <v>162741.5</v>
      </c>
      <c r="AB448" s="6">
        <f t="shared" si="69"/>
        <v>270322.5</v>
      </c>
    </row>
    <row r="449" spans="1:28" x14ac:dyDescent="0.3">
      <c r="A449" t="str">
        <f t="shared" si="60"/>
        <v>Jasmine Cathcart</v>
      </c>
      <c r="B449">
        <v>9155356869</v>
      </c>
      <c r="C449" t="s">
        <v>883</v>
      </c>
      <c r="D449" t="s">
        <v>884</v>
      </c>
      <c r="E449" t="s">
        <v>10</v>
      </c>
      <c r="F449">
        <v>114884</v>
      </c>
      <c r="G449">
        <f>COUNTIF(deals_closed!D:D,B449)</f>
        <v>20</v>
      </c>
      <c r="H449" s="2">
        <f>SUMIF(deals_closed!D:D,B449,deals_closed!C:C)</f>
        <v>633620</v>
      </c>
      <c r="I449" s="2">
        <f>VLOOKUP(E449,'2018_commission_structure-Start'!$A$22:$I$24,9,FALSE)</f>
        <v>750000</v>
      </c>
      <c r="J449" s="2">
        <f t="shared" si="61"/>
        <v>937500</v>
      </c>
      <c r="K449" s="2">
        <f t="shared" si="62"/>
        <v>1125000</v>
      </c>
      <c r="L449" s="2">
        <f t="shared" si="63"/>
        <v>1500000</v>
      </c>
      <c r="M449" s="12">
        <f t="shared" si="64"/>
        <v>0.84482666666666661</v>
      </c>
      <c r="N449" t="str">
        <f t="shared" si="65"/>
        <v>0-100%</v>
      </c>
      <c r="O449" s="6">
        <f>MIN(H449,I449)*INDEX('2018_commission_structure-Start'!$A$21:$I$24,MATCH($E449,'2018_commission_structure-Start'!$A$21:$A$24,0),MATCH(O$1,'2018_commission_structure-Start'!$A$21:$I$21,0))</f>
        <v>95043</v>
      </c>
      <c r="P449" s="2">
        <f>IF(H449&gt;I449,MIN(H449-I449,J449-I449)*INDEX('2018_commission_structure-Start'!$A$21:$I$24,MATCH($E449,'2018_commission_structure-Start'!$A$21:$A$24,0), MATCH(P$1,'2018_commission_structure-Start'!$A$21:$I$21,0)),0)</f>
        <v>0</v>
      </c>
      <c r="Q449" s="2">
        <f>IF($H449&gt;J449,MIN($H449-J449,K449-J449)*INDEX('2018_commission_structure-Start'!$A$21:$I$24,MATCH($E449,'2018_commission_structure-Start'!$A$21:$A$24,0), MATCH(Q$1,'2018_commission_structure-Start'!$A$21:$I$21,0)),0)</f>
        <v>0</v>
      </c>
      <c r="R449" s="2">
        <f>IF($H449&gt;K449,MIN($H449-K449,L449-K449)*INDEX('2018_commission_structure-Start'!$A$21:$I$24,MATCH($E449,'2018_commission_structure-Start'!$A$21:$A$24,0), MATCH(R$1,'2018_commission_structure-Start'!$A$21:$I$21,0)),0)</f>
        <v>0</v>
      </c>
      <c r="S449" s="2">
        <f>IF(H449&gt;L449,(H449-L449)*INDEX('2018_commission_structure-Start'!$A$21:$I$24,MATCH($E449,'2018_commission_structure-Start'!$A$21:$A$24,0),MATCH(S$1,'2018_commission_structure-Start'!$A$21:$I$21,0)),0)</f>
        <v>0</v>
      </c>
      <c r="T449" s="6">
        <f t="shared" si="66"/>
        <v>95043</v>
      </c>
      <c r="U449" s="6">
        <f t="shared" si="67"/>
        <v>209927</v>
      </c>
      <c r="V449" s="6">
        <f>MIN(H449,I449)*INDEX('2018_commission_structure-Start'!$A$15:$J$18,MATCH($E449,'2018_commission_structure-Start'!$A$15:$A$18,0),MATCH(V$1,'2018_commission_structure-Start'!$A$15:$J$15,0))</f>
        <v>95043</v>
      </c>
      <c r="W449" s="2">
        <f>IF($H449&gt;I449,MIN($H449-I449,J449-I449)*INDEX('2018_commission_structure-Start'!$A$15:$J$18,MATCH($E449,'2018_commission_structure-Start'!$A$15:$A$18,0),MATCH(W$1,'2018_commission_structure-Start'!$A$15:$J$15,0)),0)</f>
        <v>0</v>
      </c>
      <c r="X449" s="2">
        <f>IF($H449&gt;J449,MIN($H449-J449,K449-J449)*INDEX('2018_commission_structure-Start'!$A$15:$J$18,MATCH($E449,'2018_commission_structure-Start'!$A$15:$A$18,0),MATCH(X$1,'2018_commission_structure-Start'!$A$15:$J$15,0)),0)</f>
        <v>0</v>
      </c>
      <c r="Y449" s="2">
        <f>IF($H449&gt;K449,MIN($H449-K449,L449-K449)*INDEX('2018_commission_structure-Start'!$A$15:$J$18,MATCH($E449,'2018_commission_structure-Start'!$A$15:$A$18,0),MATCH(Y$1,'2018_commission_structure-Start'!$A$15:$J$15,0)),0)</f>
        <v>0</v>
      </c>
      <c r="Z449" s="2">
        <f>IF(H449&gt;L449,(H449-L449)*INDEX('2018_commission_structure-Start'!$A$21:$I$24,MATCH($E449,'2018_commission_structure-Start'!$A$21:$A$24,0),MATCH(Z$1,'2018_commission_structure-Start'!$A$21:$I$21,0)),0)</f>
        <v>0</v>
      </c>
      <c r="AA449" s="6">
        <f t="shared" si="68"/>
        <v>95043</v>
      </c>
      <c r="AB449" s="6">
        <f t="shared" si="69"/>
        <v>209927</v>
      </c>
    </row>
    <row r="450" spans="1:28" x14ac:dyDescent="0.3">
      <c r="A450" t="str">
        <f t="shared" ref="A450:A513" si="70">C450&amp;" "&amp;D450</f>
        <v>Ulrike Meagher</v>
      </c>
      <c r="B450">
        <v>8419732141</v>
      </c>
      <c r="C450" t="s">
        <v>885</v>
      </c>
      <c r="D450" t="s">
        <v>886</v>
      </c>
      <c r="E450" t="s">
        <v>29</v>
      </c>
      <c r="F450">
        <v>63701</v>
      </c>
      <c r="G450">
        <f>COUNTIF(deals_closed!D:D,B450)</f>
        <v>20</v>
      </c>
      <c r="H450" s="2">
        <f>SUMIF(deals_closed!D:D,B450,deals_closed!C:C)</f>
        <v>607358</v>
      </c>
      <c r="I450" s="2">
        <f>VLOOKUP(E450,'2018_commission_structure-Start'!$A$22:$I$24,9,FALSE)</f>
        <v>600000</v>
      </c>
      <c r="J450" s="2">
        <f t="shared" si="61"/>
        <v>750000</v>
      </c>
      <c r="K450" s="2">
        <f t="shared" si="62"/>
        <v>900000</v>
      </c>
      <c r="L450" s="2">
        <f t="shared" si="63"/>
        <v>1200000</v>
      </c>
      <c r="M450" s="12">
        <f t="shared" si="64"/>
        <v>1.0122633333333333</v>
      </c>
      <c r="N450" t="str">
        <f t="shared" si="65"/>
        <v>100-125%</v>
      </c>
      <c r="O450" s="6">
        <f>MIN(H450,I450)*INDEX('2018_commission_structure-Start'!$A$21:$I$24,MATCH($E450,'2018_commission_structure-Start'!$A$21:$A$24,0),MATCH(O$1,'2018_commission_structure-Start'!$A$21:$I$21,0))</f>
        <v>78000</v>
      </c>
      <c r="P450" s="2">
        <f>IF(H450&gt;I450,MIN(H450-I450,J450-I450)*INDEX('2018_commission_structure-Start'!$A$21:$I$24,MATCH($E450,'2018_commission_structure-Start'!$A$21:$A$24,0), MATCH(P$1,'2018_commission_structure-Start'!$A$21:$I$21,0)),0)</f>
        <v>1250.8600000000001</v>
      </c>
      <c r="Q450" s="2">
        <f>IF($H450&gt;J450,MIN($H450-J450,K450-J450)*INDEX('2018_commission_structure-Start'!$A$21:$I$24,MATCH($E450,'2018_commission_structure-Start'!$A$21:$A$24,0), MATCH(Q$1,'2018_commission_structure-Start'!$A$21:$I$21,0)),0)</f>
        <v>0</v>
      </c>
      <c r="R450" s="2">
        <f>IF($H450&gt;K450,MIN($H450-K450,L450-K450)*INDEX('2018_commission_structure-Start'!$A$21:$I$24,MATCH($E450,'2018_commission_structure-Start'!$A$21:$A$24,0), MATCH(R$1,'2018_commission_structure-Start'!$A$21:$I$21,0)),0)</f>
        <v>0</v>
      </c>
      <c r="S450" s="2">
        <f>IF(H450&gt;L450,(H450-L450)*INDEX('2018_commission_structure-Start'!$A$21:$I$24,MATCH($E450,'2018_commission_structure-Start'!$A$21:$A$24,0),MATCH(S$1,'2018_commission_structure-Start'!$A$21:$I$21,0)),0)</f>
        <v>0</v>
      </c>
      <c r="T450" s="6">
        <f t="shared" si="66"/>
        <v>79250.86</v>
      </c>
      <c r="U450" s="6">
        <f t="shared" si="67"/>
        <v>142951.85999999999</v>
      </c>
      <c r="V450" s="6">
        <f>MIN(H450,I450)*INDEX('2018_commission_structure-Start'!$A$15:$J$18,MATCH($E450,'2018_commission_structure-Start'!$A$15:$A$18,0),MATCH(V$1,'2018_commission_structure-Start'!$A$15:$J$15,0))</f>
        <v>90000</v>
      </c>
      <c r="W450" s="2">
        <f>IF($H450&gt;I450,MIN($H450-I450,J450-I450)*INDEX('2018_commission_structure-Start'!$A$15:$J$18,MATCH($E450,'2018_commission_structure-Start'!$A$15:$A$18,0),MATCH(W$1,'2018_commission_structure-Start'!$A$15:$J$15,0)),0)</f>
        <v>1324.44</v>
      </c>
      <c r="X450" s="2">
        <f>IF($H450&gt;J450,MIN($H450-J450,K450-J450)*INDEX('2018_commission_structure-Start'!$A$15:$J$18,MATCH($E450,'2018_commission_structure-Start'!$A$15:$A$18,0),MATCH(X$1,'2018_commission_structure-Start'!$A$15:$J$15,0)),0)</f>
        <v>0</v>
      </c>
      <c r="Y450" s="2">
        <f>IF($H450&gt;K450,MIN($H450-K450,L450-K450)*INDEX('2018_commission_structure-Start'!$A$15:$J$18,MATCH($E450,'2018_commission_structure-Start'!$A$15:$A$18,0),MATCH(Y$1,'2018_commission_structure-Start'!$A$15:$J$15,0)),0)</f>
        <v>0</v>
      </c>
      <c r="Z450" s="2">
        <f>IF(H450&gt;L450,(H450-L450)*INDEX('2018_commission_structure-Start'!$A$21:$I$24,MATCH($E450,'2018_commission_structure-Start'!$A$21:$A$24,0),MATCH(Z$1,'2018_commission_structure-Start'!$A$21:$I$21,0)),0)</f>
        <v>0</v>
      </c>
      <c r="AA450" s="6">
        <f t="shared" si="68"/>
        <v>91324.44</v>
      </c>
      <c r="AB450" s="6">
        <f t="shared" si="69"/>
        <v>155025.44</v>
      </c>
    </row>
    <row r="451" spans="1:28" x14ac:dyDescent="0.3">
      <c r="A451" t="str">
        <f t="shared" si="70"/>
        <v>Isiahi Sealand</v>
      </c>
      <c r="B451">
        <v>5837066497</v>
      </c>
      <c r="C451" t="s">
        <v>887</v>
      </c>
      <c r="D451" t="s">
        <v>888</v>
      </c>
      <c r="E451" t="s">
        <v>10</v>
      </c>
      <c r="F451">
        <v>101019</v>
      </c>
      <c r="G451">
        <f>COUNTIF(deals_closed!D:D,B451)</f>
        <v>13</v>
      </c>
      <c r="H451" s="2">
        <f>SUMIF(deals_closed!D:D,B451,deals_closed!C:C)</f>
        <v>455822</v>
      </c>
      <c r="I451" s="2">
        <f>VLOOKUP(E451,'2018_commission_structure-Start'!$A$22:$I$24,9,FALSE)</f>
        <v>750000</v>
      </c>
      <c r="J451" s="2">
        <f t="shared" ref="J451:J514" si="71">I451*1.25</f>
        <v>937500</v>
      </c>
      <c r="K451" s="2">
        <f t="shared" ref="K451:K514" si="72">I451*1.5</f>
        <v>1125000</v>
      </c>
      <c r="L451" s="2">
        <f t="shared" ref="L451:L514" si="73">I451*2</f>
        <v>1500000</v>
      </c>
      <c r="M451" s="12">
        <f t="shared" ref="M451:M514" si="74">H451/I451</f>
        <v>0.60776266666666667</v>
      </c>
      <c r="N451" t="str">
        <f t="shared" ref="N451:N514" si="75">IF(M451&lt;=1, "0-100%", IF(M451&lt;=1.25, "100-125%", IF(M451&lt;=1.5, "125-150%", IF(M451&lt;=2, "150-200%", "&gt;200%"))))</f>
        <v>0-100%</v>
      </c>
      <c r="O451" s="6">
        <f>MIN(H451,I451)*INDEX('2018_commission_structure-Start'!$A$21:$I$24,MATCH($E451,'2018_commission_structure-Start'!$A$21:$A$24,0),MATCH(O$1,'2018_commission_structure-Start'!$A$21:$I$21,0))</f>
        <v>68373.3</v>
      </c>
      <c r="P451" s="2">
        <f>IF(H451&gt;I451,MIN(H451-I451,J451-I451)*INDEX('2018_commission_structure-Start'!$A$21:$I$24,MATCH($E451,'2018_commission_structure-Start'!$A$21:$A$24,0), MATCH(P$1,'2018_commission_structure-Start'!$A$21:$I$21,0)),0)</f>
        <v>0</v>
      </c>
      <c r="Q451" s="2">
        <f>IF($H451&gt;J451,MIN($H451-J451,K451-J451)*INDEX('2018_commission_structure-Start'!$A$21:$I$24,MATCH($E451,'2018_commission_structure-Start'!$A$21:$A$24,0), MATCH(Q$1,'2018_commission_structure-Start'!$A$21:$I$21,0)),0)</f>
        <v>0</v>
      </c>
      <c r="R451" s="2">
        <f>IF($H451&gt;K451,MIN($H451-K451,L451-K451)*INDEX('2018_commission_structure-Start'!$A$21:$I$24,MATCH($E451,'2018_commission_structure-Start'!$A$21:$A$24,0), MATCH(R$1,'2018_commission_structure-Start'!$A$21:$I$21,0)),0)</f>
        <v>0</v>
      </c>
      <c r="S451" s="2">
        <f>IF(H451&gt;L451,(H451-L451)*INDEX('2018_commission_structure-Start'!$A$21:$I$24,MATCH($E451,'2018_commission_structure-Start'!$A$21:$A$24,0),MATCH(S$1,'2018_commission_structure-Start'!$A$21:$I$21,0)),0)</f>
        <v>0</v>
      </c>
      <c r="T451" s="6">
        <f t="shared" ref="T451:T514" si="76">SUM(O451:S451)</f>
        <v>68373.3</v>
      </c>
      <c r="U451" s="6">
        <f t="shared" ref="U451:U514" si="77">T451+F451</f>
        <v>169392.3</v>
      </c>
      <c r="V451" s="6">
        <f>MIN(H451,I451)*INDEX('2018_commission_structure-Start'!$A$15:$J$18,MATCH($E451,'2018_commission_structure-Start'!$A$15:$A$18,0),MATCH(V$1,'2018_commission_structure-Start'!$A$15:$J$15,0))</f>
        <v>68373.3</v>
      </c>
      <c r="W451" s="2">
        <f>IF($H451&gt;I451,MIN($H451-I451,J451-I451)*INDEX('2018_commission_structure-Start'!$A$15:$J$18,MATCH($E451,'2018_commission_structure-Start'!$A$15:$A$18,0),MATCH(W$1,'2018_commission_structure-Start'!$A$15:$J$15,0)),0)</f>
        <v>0</v>
      </c>
      <c r="X451" s="2">
        <f>IF($H451&gt;J451,MIN($H451-J451,K451-J451)*INDEX('2018_commission_structure-Start'!$A$15:$J$18,MATCH($E451,'2018_commission_structure-Start'!$A$15:$A$18,0),MATCH(X$1,'2018_commission_structure-Start'!$A$15:$J$15,0)),0)</f>
        <v>0</v>
      </c>
      <c r="Y451" s="2">
        <f>IF($H451&gt;K451,MIN($H451-K451,L451-K451)*INDEX('2018_commission_structure-Start'!$A$15:$J$18,MATCH($E451,'2018_commission_structure-Start'!$A$15:$A$18,0),MATCH(Y$1,'2018_commission_structure-Start'!$A$15:$J$15,0)),0)</f>
        <v>0</v>
      </c>
      <c r="Z451" s="2">
        <f>IF(H451&gt;L451,(H451-L451)*INDEX('2018_commission_structure-Start'!$A$21:$I$24,MATCH($E451,'2018_commission_structure-Start'!$A$21:$A$24,0),MATCH(Z$1,'2018_commission_structure-Start'!$A$21:$I$21,0)),0)</f>
        <v>0</v>
      </c>
      <c r="AA451" s="6">
        <f t="shared" ref="AA451:AA514" si="78">SUM(V451:Z451)</f>
        <v>68373.3</v>
      </c>
      <c r="AB451" s="6">
        <f t="shared" ref="AB451:AB514" si="79">AA451+F451</f>
        <v>169392.3</v>
      </c>
    </row>
    <row r="452" spans="1:28" x14ac:dyDescent="0.3">
      <c r="A452" t="str">
        <f t="shared" si="70"/>
        <v>Brew Aguirre</v>
      </c>
      <c r="B452">
        <v>4398950745</v>
      </c>
      <c r="C452" t="s">
        <v>889</v>
      </c>
      <c r="D452" t="s">
        <v>890</v>
      </c>
      <c r="E452" t="s">
        <v>7</v>
      </c>
      <c r="F452">
        <v>56956</v>
      </c>
      <c r="G452">
        <f>COUNTIF(deals_closed!D:D,B452)</f>
        <v>23</v>
      </c>
      <c r="H452" s="2">
        <f>SUMIF(deals_closed!D:D,B452,deals_closed!C:C)</f>
        <v>820679</v>
      </c>
      <c r="I452" s="2">
        <f>VLOOKUP(E452,'2018_commission_structure-Start'!$A$22:$I$24,9,FALSE)</f>
        <v>500000</v>
      </c>
      <c r="J452" s="2">
        <f t="shared" si="71"/>
        <v>625000</v>
      </c>
      <c r="K452" s="2">
        <f t="shared" si="72"/>
        <v>750000</v>
      </c>
      <c r="L452" s="2">
        <f t="shared" si="73"/>
        <v>1000000</v>
      </c>
      <c r="M452" s="12">
        <f t="shared" si="74"/>
        <v>1.6413580000000001</v>
      </c>
      <c r="N452" t="str">
        <f t="shared" si="75"/>
        <v>150-200%</v>
      </c>
      <c r="O452" s="6">
        <f>MIN(H452,I452)*INDEX('2018_commission_structure-Start'!$A$21:$I$24,MATCH($E452,'2018_commission_structure-Start'!$A$21:$A$24,0),MATCH(O$1,'2018_commission_structure-Start'!$A$21:$I$21,0))</f>
        <v>50000</v>
      </c>
      <c r="P452" s="2">
        <f>IF(H452&gt;I452,MIN(H452-I452,J452-I452)*INDEX('2018_commission_structure-Start'!$A$21:$I$24,MATCH($E452,'2018_commission_structure-Start'!$A$21:$A$24,0), MATCH(P$1,'2018_commission_structure-Start'!$A$21:$I$21,0)),0)</f>
        <v>18750</v>
      </c>
      <c r="Q452" s="2">
        <f>IF($H452&gt;J452,MIN($H452-J452,K452-J452)*INDEX('2018_commission_structure-Start'!$A$21:$I$24,MATCH($E452,'2018_commission_structure-Start'!$A$21:$A$24,0), MATCH(Q$1,'2018_commission_structure-Start'!$A$21:$I$21,0)),0)</f>
        <v>22500</v>
      </c>
      <c r="R452" s="2">
        <f>IF($H452&gt;K452,MIN($H452-K452,L452-K452)*INDEX('2018_commission_structure-Start'!$A$21:$I$24,MATCH($E452,'2018_commission_structure-Start'!$A$21:$A$24,0), MATCH(R$1,'2018_commission_structure-Start'!$A$21:$I$21,0)),0)</f>
        <v>15549.38</v>
      </c>
      <c r="S452" s="2">
        <f>IF(H452&gt;L452,(H452-L452)*INDEX('2018_commission_structure-Start'!$A$21:$I$24,MATCH($E452,'2018_commission_structure-Start'!$A$21:$A$24,0),MATCH(S$1,'2018_commission_structure-Start'!$A$21:$I$21,0)),0)</f>
        <v>0</v>
      </c>
      <c r="T452" s="6">
        <f t="shared" si="76"/>
        <v>106799.38</v>
      </c>
      <c r="U452" s="6">
        <f t="shared" si="77"/>
        <v>163755.38</v>
      </c>
      <c r="V452" s="6">
        <f>MIN(H452,I452)*INDEX('2018_commission_structure-Start'!$A$15:$J$18,MATCH($E452,'2018_commission_structure-Start'!$A$15:$A$18,0),MATCH(V$1,'2018_commission_structure-Start'!$A$15:$J$15,0))</f>
        <v>60000</v>
      </c>
      <c r="W452" s="2">
        <f>IF($H452&gt;I452,MIN($H452-I452,J452-I452)*INDEX('2018_commission_structure-Start'!$A$15:$J$18,MATCH($E452,'2018_commission_structure-Start'!$A$15:$A$18,0),MATCH(W$1,'2018_commission_structure-Start'!$A$15:$J$15,0)),0)</f>
        <v>21250</v>
      </c>
      <c r="X452" s="2">
        <f>IF($H452&gt;J452,MIN($H452-J452,K452-J452)*INDEX('2018_commission_structure-Start'!$A$15:$J$18,MATCH($E452,'2018_commission_structure-Start'!$A$15:$A$18,0),MATCH(X$1,'2018_commission_structure-Start'!$A$15:$J$15,0)),0)</f>
        <v>25000</v>
      </c>
      <c r="Y452" s="2">
        <f>IF($H452&gt;K452,MIN($H452-K452,L452-K452)*INDEX('2018_commission_structure-Start'!$A$15:$J$18,MATCH($E452,'2018_commission_structure-Start'!$A$15:$A$18,0),MATCH(Y$1,'2018_commission_structure-Start'!$A$15:$J$15,0)),0)</f>
        <v>15549.38</v>
      </c>
      <c r="Z452" s="2">
        <f>IF(H452&gt;L452,(H452-L452)*INDEX('2018_commission_structure-Start'!$A$21:$I$24,MATCH($E452,'2018_commission_structure-Start'!$A$21:$A$24,0),MATCH(Z$1,'2018_commission_structure-Start'!$A$21:$I$21,0)),0)</f>
        <v>0</v>
      </c>
      <c r="AA452" s="6">
        <f t="shared" si="78"/>
        <v>121799.38</v>
      </c>
      <c r="AB452" s="6">
        <f t="shared" si="79"/>
        <v>178755.38</v>
      </c>
    </row>
    <row r="453" spans="1:28" x14ac:dyDescent="0.3">
      <c r="A453" t="str">
        <f t="shared" si="70"/>
        <v>Zebulen Skeemor</v>
      </c>
      <c r="B453">
        <v>9447906176</v>
      </c>
      <c r="C453" t="s">
        <v>891</v>
      </c>
      <c r="D453" t="s">
        <v>892</v>
      </c>
      <c r="E453" t="s">
        <v>7</v>
      </c>
      <c r="F453">
        <v>54699</v>
      </c>
      <c r="G453">
        <f>COUNTIF(deals_closed!D:D,B453)</f>
        <v>17</v>
      </c>
      <c r="H453" s="2">
        <f>SUMIF(deals_closed!D:D,B453,deals_closed!C:C)</f>
        <v>550688</v>
      </c>
      <c r="I453" s="2">
        <f>VLOOKUP(E453,'2018_commission_structure-Start'!$A$22:$I$24,9,FALSE)</f>
        <v>500000</v>
      </c>
      <c r="J453" s="2">
        <f t="shared" si="71"/>
        <v>625000</v>
      </c>
      <c r="K453" s="2">
        <f t="shared" si="72"/>
        <v>750000</v>
      </c>
      <c r="L453" s="2">
        <f t="shared" si="73"/>
        <v>1000000</v>
      </c>
      <c r="M453" s="12">
        <f t="shared" si="74"/>
        <v>1.1013759999999999</v>
      </c>
      <c r="N453" t="str">
        <f t="shared" si="75"/>
        <v>100-125%</v>
      </c>
      <c r="O453" s="6">
        <f>MIN(H453,I453)*INDEX('2018_commission_structure-Start'!$A$21:$I$24,MATCH($E453,'2018_commission_structure-Start'!$A$21:$A$24,0),MATCH(O$1,'2018_commission_structure-Start'!$A$21:$I$21,0))</f>
        <v>50000</v>
      </c>
      <c r="P453" s="2">
        <f>IF(H453&gt;I453,MIN(H453-I453,J453-I453)*INDEX('2018_commission_structure-Start'!$A$21:$I$24,MATCH($E453,'2018_commission_structure-Start'!$A$21:$A$24,0), MATCH(P$1,'2018_commission_structure-Start'!$A$21:$I$21,0)),0)</f>
        <v>7603.2</v>
      </c>
      <c r="Q453" s="2">
        <f>IF($H453&gt;J453,MIN($H453-J453,K453-J453)*INDEX('2018_commission_structure-Start'!$A$21:$I$24,MATCH($E453,'2018_commission_structure-Start'!$A$21:$A$24,0), MATCH(Q$1,'2018_commission_structure-Start'!$A$21:$I$21,0)),0)</f>
        <v>0</v>
      </c>
      <c r="R453" s="2">
        <f>IF($H453&gt;K453,MIN($H453-K453,L453-K453)*INDEX('2018_commission_structure-Start'!$A$21:$I$24,MATCH($E453,'2018_commission_structure-Start'!$A$21:$A$24,0), MATCH(R$1,'2018_commission_structure-Start'!$A$21:$I$21,0)),0)</f>
        <v>0</v>
      </c>
      <c r="S453" s="2">
        <f>IF(H453&gt;L453,(H453-L453)*INDEX('2018_commission_structure-Start'!$A$21:$I$24,MATCH($E453,'2018_commission_structure-Start'!$A$21:$A$24,0),MATCH(S$1,'2018_commission_structure-Start'!$A$21:$I$21,0)),0)</f>
        <v>0</v>
      </c>
      <c r="T453" s="6">
        <f t="shared" si="76"/>
        <v>57603.199999999997</v>
      </c>
      <c r="U453" s="6">
        <f t="shared" si="77"/>
        <v>112302.2</v>
      </c>
      <c r="V453" s="6">
        <f>MIN(H453,I453)*INDEX('2018_commission_structure-Start'!$A$15:$J$18,MATCH($E453,'2018_commission_structure-Start'!$A$15:$A$18,0),MATCH(V$1,'2018_commission_structure-Start'!$A$15:$J$15,0))</f>
        <v>60000</v>
      </c>
      <c r="W453" s="2">
        <f>IF($H453&gt;I453,MIN($H453-I453,J453-I453)*INDEX('2018_commission_structure-Start'!$A$15:$J$18,MATCH($E453,'2018_commission_structure-Start'!$A$15:$A$18,0),MATCH(W$1,'2018_commission_structure-Start'!$A$15:$J$15,0)),0)</f>
        <v>8616.9600000000009</v>
      </c>
      <c r="X453" s="2">
        <f>IF($H453&gt;J453,MIN($H453-J453,K453-J453)*INDEX('2018_commission_structure-Start'!$A$15:$J$18,MATCH($E453,'2018_commission_structure-Start'!$A$15:$A$18,0),MATCH(X$1,'2018_commission_structure-Start'!$A$15:$J$15,0)),0)</f>
        <v>0</v>
      </c>
      <c r="Y453" s="2">
        <f>IF($H453&gt;K453,MIN($H453-K453,L453-K453)*INDEX('2018_commission_structure-Start'!$A$15:$J$18,MATCH($E453,'2018_commission_structure-Start'!$A$15:$A$18,0),MATCH(Y$1,'2018_commission_structure-Start'!$A$15:$J$15,0)),0)</f>
        <v>0</v>
      </c>
      <c r="Z453" s="2">
        <f>IF(H453&gt;L453,(H453-L453)*INDEX('2018_commission_structure-Start'!$A$21:$I$24,MATCH($E453,'2018_commission_structure-Start'!$A$21:$A$24,0),MATCH(Z$1,'2018_commission_structure-Start'!$A$21:$I$21,0)),0)</f>
        <v>0</v>
      </c>
      <c r="AA453" s="6">
        <f t="shared" si="78"/>
        <v>68616.960000000006</v>
      </c>
      <c r="AB453" s="6">
        <f t="shared" si="79"/>
        <v>123315.96</v>
      </c>
    </row>
    <row r="454" spans="1:28" x14ac:dyDescent="0.3">
      <c r="A454" t="str">
        <f t="shared" si="70"/>
        <v>Bjorn Seedman</v>
      </c>
      <c r="B454">
        <v>4049350750</v>
      </c>
      <c r="C454" t="s">
        <v>893</v>
      </c>
      <c r="D454" t="s">
        <v>894</v>
      </c>
      <c r="E454" t="s">
        <v>10</v>
      </c>
      <c r="F454">
        <v>87223</v>
      </c>
      <c r="G454">
        <f>COUNTIF(deals_closed!D:D,B454)</f>
        <v>14</v>
      </c>
      <c r="H454" s="2">
        <f>SUMIF(deals_closed!D:D,B454,deals_closed!C:C)</f>
        <v>486361</v>
      </c>
      <c r="I454" s="2">
        <f>VLOOKUP(E454,'2018_commission_structure-Start'!$A$22:$I$24,9,FALSE)</f>
        <v>750000</v>
      </c>
      <c r="J454" s="2">
        <f t="shared" si="71"/>
        <v>937500</v>
      </c>
      <c r="K454" s="2">
        <f t="shared" si="72"/>
        <v>1125000</v>
      </c>
      <c r="L454" s="2">
        <f t="shared" si="73"/>
        <v>1500000</v>
      </c>
      <c r="M454" s="12">
        <f t="shared" si="74"/>
        <v>0.64848133333333335</v>
      </c>
      <c r="N454" t="str">
        <f t="shared" si="75"/>
        <v>0-100%</v>
      </c>
      <c r="O454" s="6">
        <f>MIN(H454,I454)*INDEX('2018_commission_structure-Start'!$A$21:$I$24,MATCH($E454,'2018_commission_structure-Start'!$A$21:$A$24,0),MATCH(O$1,'2018_commission_structure-Start'!$A$21:$I$21,0))</f>
        <v>72954.149999999994</v>
      </c>
      <c r="P454" s="2">
        <f>IF(H454&gt;I454,MIN(H454-I454,J454-I454)*INDEX('2018_commission_structure-Start'!$A$21:$I$24,MATCH($E454,'2018_commission_structure-Start'!$A$21:$A$24,0), MATCH(P$1,'2018_commission_structure-Start'!$A$21:$I$21,0)),0)</f>
        <v>0</v>
      </c>
      <c r="Q454" s="2">
        <f>IF($H454&gt;J454,MIN($H454-J454,K454-J454)*INDEX('2018_commission_structure-Start'!$A$21:$I$24,MATCH($E454,'2018_commission_structure-Start'!$A$21:$A$24,0), MATCH(Q$1,'2018_commission_structure-Start'!$A$21:$I$21,0)),0)</f>
        <v>0</v>
      </c>
      <c r="R454" s="2">
        <f>IF($H454&gt;K454,MIN($H454-K454,L454-K454)*INDEX('2018_commission_structure-Start'!$A$21:$I$24,MATCH($E454,'2018_commission_structure-Start'!$A$21:$A$24,0), MATCH(R$1,'2018_commission_structure-Start'!$A$21:$I$21,0)),0)</f>
        <v>0</v>
      </c>
      <c r="S454" s="2">
        <f>IF(H454&gt;L454,(H454-L454)*INDEX('2018_commission_structure-Start'!$A$21:$I$24,MATCH($E454,'2018_commission_structure-Start'!$A$21:$A$24,0),MATCH(S$1,'2018_commission_structure-Start'!$A$21:$I$21,0)),0)</f>
        <v>0</v>
      </c>
      <c r="T454" s="6">
        <f t="shared" si="76"/>
        <v>72954.149999999994</v>
      </c>
      <c r="U454" s="6">
        <f t="shared" si="77"/>
        <v>160177.15</v>
      </c>
      <c r="V454" s="6">
        <f>MIN(H454,I454)*INDEX('2018_commission_structure-Start'!$A$15:$J$18,MATCH($E454,'2018_commission_structure-Start'!$A$15:$A$18,0),MATCH(V$1,'2018_commission_structure-Start'!$A$15:$J$15,0))</f>
        <v>72954.149999999994</v>
      </c>
      <c r="W454" s="2">
        <f>IF($H454&gt;I454,MIN($H454-I454,J454-I454)*INDEX('2018_commission_structure-Start'!$A$15:$J$18,MATCH($E454,'2018_commission_structure-Start'!$A$15:$A$18,0),MATCH(W$1,'2018_commission_structure-Start'!$A$15:$J$15,0)),0)</f>
        <v>0</v>
      </c>
      <c r="X454" s="2">
        <f>IF($H454&gt;J454,MIN($H454-J454,K454-J454)*INDEX('2018_commission_structure-Start'!$A$15:$J$18,MATCH($E454,'2018_commission_structure-Start'!$A$15:$A$18,0),MATCH(X$1,'2018_commission_structure-Start'!$A$15:$J$15,0)),0)</f>
        <v>0</v>
      </c>
      <c r="Y454" s="2">
        <f>IF($H454&gt;K454,MIN($H454-K454,L454-K454)*INDEX('2018_commission_structure-Start'!$A$15:$J$18,MATCH($E454,'2018_commission_structure-Start'!$A$15:$A$18,0),MATCH(Y$1,'2018_commission_structure-Start'!$A$15:$J$15,0)),0)</f>
        <v>0</v>
      </c>
      <c r="Z454" s="2">
        <f>IF(H454&gt;L454,(H454-L454)*INDEX('2018_commission_structure-Start'!$A$21:$I$24,MATCH($E454,'2018_commission_structure-Start'!$A$21:$A$24,0),MATCH(Z$1,'2018_commission_structure-Start'!$A$21:$I$21,0)),0)</f>
        <v>0</v>
      </c>
      <c r="AA454" s="6">
        <f t="shared" si="78"/>
        <v>72954.149999999994</v>
      </c>
      <c r="AB454" s="6">
        <f t="shared" si="79"/>
        <v>160177.15</v>
      </c>
    </row>
    <row r="455" spans="1:28" x14ac:dyDescent="0.3">
      <c r="A455" t="str">
        <f t="shared" si="70"/>
        <v>Mavis Huyge</v>
      </c>
      <c r="B455">
        <v>2070860833</v>
      </c>
      <c r="C455" t="s">
        <v>895</v>
      </c>
      <c r="D455" t="s">
        <v>896</v>
      </c>
      <c r="E455" t="s">
        <v>29</v>
      </c>
      <c r="F455">
        <v>73508</v>
      </c>
      <c r="G455">
        <f>COUNTIF(deals_closed!D:D,B455)</f>
        <v>19</v>
      </c>
      <c r="H455" s="2">
        <f>SUMIF(deals_closed!D:D,B455,deals_closed!C:C)</f>
        <v>746779</v>
      </c>
      <c r="I455" s="2">
        <f>VLOOKUP(E455,'2018_commission_structure-Start'!$A$22:$I$24,9,FALSE)</f>
        <v>600000</v>
      </c>
      <c r="J455" s="2">
        <f t="shared" si="71"/>
        <v>750000</v>
      </c>
      <c r="K455" s="2">
        <f t="shared" si="72"/>
        <v>900000</v>
      </c>
      <c r="L455" s="2">
        <f t="shared" si="73"/>
        <v>1200000</v>
      </c>
      <c r="M455" s="12">
        <f t="shared" si="74"/>
        <v>1.2446316666666666</v>
      </c>
      <c r="N455" t="str">
        <f t="shared" si="75"/>
        <v>100-125%</v>
      </c>
      <c r="O455" s="6">
        <f>MIN(H455,I455)*INDEX('2018_commission_structure-Start'!$A$21:$I$24,MATCH($E455,'2018_commission_structure-Start'!$A$21:$A$24,0),MATCH(O$1,'2018_commission_structure-Start'!$A$21:$I$21,0))</f>
        <v>78000</v>
      </c>
      <c r="P455" s="2">
        <f>IF(H455&gt;I455,MIN(H455-I455,J455-I455)*INDEX('2018_commission_structure-Start'!$A$21:$I$24,MATCH($E455,'2018_commission_structure-Start'!$A$21:$A$24,0), MATCH(P$1,'2018_commission_structure-Start'!$A$21:$I$21,0)),0)</f>
        <v>24952.43</v>
      </c>
      <c r="Q455" s="2">
        <f>IF($H455&gt;J455,MIN($H455-J455,K455-J455)*INDEX('2018_commission_structure-Start'!$A$21:$I$24,MATCH($E455,'2018_commission_structure-Start'!$A$21:$A$24,0), MATCH(Q$1,'2018_commission_structure-Start'!$A$21:$I$21,0)),0)</f>
        <v>0</v>
      </c>
      <c r="R455" s="2">
        <f>IF($H455&gt;K455,MIN($H455-K455,L455-K455)*INDEX('2018_commission_structure-Start'!$A$21:$I$24,MATCH($E455,'2018_commission_structure-Start'!$A$21:$A$24,0), MATCH(R$1,'2018_commission_structure-Start'!$A$21:$I$21,0)),0)</f>
        <v>0</v>
      </c>
      <c r="S455" s="2">
        <f>IF(H455&gt;L455,(H455-L455)*INDEX('2018_commission_structure-Start'!$A$21:$I$24,MATCH($E455,'2018_commission_structure-Start'!$A$21:$A$24,0),MATCH(S$1,'2018_commission_structure-Start'!$A$21:$I$21,0)),0)</f>
        <v>0</v>
      </c>
      <c r="T455" s="6">
        <f t="shared" si="76"/>
        <v>102952.43</v>
      </c>
      <c r="U455" s="6">
        <f t="shared" si="77"/>
        <v>176460.43</v>
      </c>
      <c r="V455" s="6">
        <f>MIN(H455,I455)*INDEX('2018_commission_structure-Start'!$A$15:$J$18,MATCH($E455,'2018_commission_structure-Start'!$A$15:$A$18,0),MATCH(V$1,'2018_commission_structure-Start'!$A$15:$J$15,0))</f>
        <v>90000</v>
      </c>
      <c r="W455" s="2">
        <f>IF($H455&gt;I455,MIN($H455-I455,J455-I455)*INDEX('2018_commission_structure-Start'!$A$15:$J$18,MATCH($E455,'2018_commission_structure-Start'!$A$15:$A$18,0),MATCH(W$1,'2018_commission_structure-Start'!$A$15:$J$15,0)),0)</f>
        <v>26420.219999999998</v>
      </c>
      <c r="X455" s="2">
        <f>IF($H455&gt;J455,MIN($H455-J455,K455-J455)*INDEX('2018_commission_structure-Start'!$A$15:$J$18,MATCH($E455,'2018_commission_structure-Start'!$A$15:$A$18,0),MATCH(X$1,'2018_commission_structure-Start'!$A$15:$J$15,0)),0)</f>
        <v>0</v>
      </c>
      <c r="Y455" s="2">
        <f>IF($H455&gt;K455,MIN($H455-K455,L455-K455)*INDEX('2018_commission_structure-Start'!$A$15:$J$18,MATCH($E455,'2018_commission_structure-Start'!$A$15:$A$18,0),MATCH(Y$1,'2018_commission_structure-Start'!$A$15:$J$15,0)),0)</f>
        <v>0</v>
      </c>
      <c r="Z455" s="2">
        <f>IF(H455&gt;L455,(H455-L455)*INDEX('2018_commission_structure-Start'!$A$21:$I$24,MATCH($E455,'2018_commission_structure-Start'!$A$21:$A$24,0),MATCH(Z$1,'2018_commission_structure-Start'!$A$21:$I$21,0)),0)</f>
        <v>0</v>
      </c>
      <c r="AA455" s="6">
        <f t="shared" si="78"/>
        <v>116420.22</v>
      </c>
      <c r="AB455" s="6">
        <f t="shared" si="79"/>
        <v>189928.22</v>
      </c>
    </row>
    <row r="456" spans="1:28" x14ac:dyDescent="0.3">
      <c r="A456" t="str">
        <f t="shared" si="70"/>
        <v>Kathe Pauly</v>
      </c>
      <c r="B456">
        <v>5000631609</v>
      </c>
      <c r="C456" t="s">
        <v>897</v>
      </c>
      <c r="D456" t="s">
        <v>898</v>
      </c>
      <c r="E456" t="s">
        <v>7</v>
      </c>
      <c r="F456">
        <v>59055</v>
      </c>
      <c r="G456">
        <f>COUNTIF(deals_closed!D:D,B456)</f>
        <v>23</v>
      </c>
      <c r="H456" s="2">
        <f>SUMIF(deals_closed!D:D,B456,deals_closed!C:C)</f>
        <v>834217</v>
      </c>
      <c r="I456" s="2">
        <f>VLOOKUP(E456,'2018_commission_structure-Start'!$A$22:$I$24,9,FALSE)</f>
        <v>500000</v>
      </c>
      <c r="J456" s="2">
        <f t="shared" si="71"/>
        <v>625000</v>
      </c>
      <c r="K456" s="2">
        <f t="shared" si="72"/>
        <v>750000</v>
      </c>
      <c r="L456" s="2">
        <f t="shared" si="73"/>
        <v>1000000</v>
      </c>
      <c r="M456" s="12">
        <f t="shared" si="74"/>
        <v>1.668434</v>
      </c>
      <c r="N456" t="str">
        <f t="shared" si="75"/>
        <v>150-200%</v>
      </c>
      <c r="O456" s="6">
        <f>MIN(H456,I456)*INDEX('2018_commission_structure-Start'!$A$21:$I$24,MATCH($E456,'2018_commission_structure-Start'!$A$21:$A$24,0),MATCH(O$1,'2018_commission_structure-Start'!$A$21:$I$21,0))</f>
        <v>50000</v>
      </c>
      <c r="P456" s="2">
        <f>IF(H456&gt;I456,MIN(H456-I456,J456-I456)*INDEX('2018_commission_structure-Start'!$A$21:$I$24,MATCH($E456,'2018_commission_structure-Start'!$A$21:$A$24,0), MATCH(P$1,'2018_commission_structure-Start'!$A$21:$I$21,0)),0)</f>
        <v>18750</v>
      </c>
      <c r="Q456" s="2">
        <f>IF($H456&gt;J456,MIN($H456-J456,K456-J456)*INDEX('2018_commission_structure-Start'!$A$21:$I$24,MATCH($E456,'2018_commission_structure-Start'!$A$21:$A$24,0), MATCH(Q$1,'2018_commission_structure-Start'!$A$21:$I$21,0)),0)</f>
        <v>22500</v>
      </c>
      <c r="R456" s="2">
        <f>IF($H456&gt;K456,MIN($H456-K456,L456-K456)*INDEX('2018_commission_structure-Start'!$A$21:$I$24,MATCH($E456,'2018_commission_structure-Start'!$A$21:$A$24,0), MATCH(R$1,'2018_commission_structure-Start'!$A$21:$I$21,0)),0)</f>
        <v>18527.740000000002</v>
      </c>
      <c r="S456" s="2">
        <f>IF(H456&gt;L456,(H456-L456)*INDEX('2018_commission_structure-Start'!$A$21:$I$24,MATCH($E456,'2018_commission_structure-Start'!$A$21:$A$24,0),MATCH(S$1,'2018_commission_structure-Start'!$A$21:$I$21,0)),0)</f>
        <v>0</v>
      </c>
      <c r="T456" s="6">
        <f t="shared" si="76"/>
        <v>109777.74</v>
      </c>
      <c r="U456" s="6">
        <f t="shared" si="77"/>
        <v>168832.74</v>
      </c>
      <c r="V456" s="6">
        <f>MIN(H456,I456)*INDEX('2018_commission_structure-Start'!$A$15:$J$18,MATCH($E456,'2018_commission_structure-Start'!$A$15:$A$18,0),MATCH(V$1,'2018_commission_structure-Start'!$A$15:$J$15,0))</f>
        <v>60000</v>
      </c>
      <c r="W456" s="2">
        <f>IF($H456&gt;I456,MIN($H456-I456,J456-I456)*INDEX('2018_commission_structure-Start'!$A$15:$J$18,MATCH($E456,'2018_commission_structure-Start'!$A$15:$A$18,0),MATCH(W$1,'2018_commission_structure-Start'!$A$15:$J$15,0)),0)</f>
        <v>21250</v>
      </c>
      <c r="X456" s="2">
        <f>IF($H456&gt;J456,MIN($H456-J456,K456-J456)*INDEX('2018_commission_structure-Start'!$A$15:$J$18,MATCH($E456,'2018_commission_structure-Start'!$A$15:$A$18,0),MATCH(X$1,'2018_commission_structure-Start'!$A$15:$J$15,0)),0)</f>
        <v>25000</v>
      </c>
      <c r="Y456" s="2">
        <f>IF($H456&gt;K456,MIN($H456-K456,L456-K456)*INDEX('2018_commission_structure-Start'!$A$15:$J$18,MATCH($E456,'2018_commission_structure-Start'!$A$15:$A$18,0),MATCH(Y$1,'2018_commission_structure-Start'!$A$15:$J$15,0)),0)</f>
        <v>18527.740000000002</v>
      </c>
      <c r="Z456" s="2">
        <f>IF(H456&gt;L456,(H456-L456)*INDEX('2018_commission_structure-Start'!$A$21:$I$24,MATCH($E456,'2018_commission_structure-Start'!$A$21:$A$24,0),MATCH(Z$1,'2018_commission_structure-Start'!$A$21:$I$21,0)),0)</f>
        <v>0</v>
      </c>
      <c r="AA456" s="6">
        <f t="shared" si="78"/>
        <v>124777.74</v>
      </c>
      <c r="AB456" s="6">
        <f t="shared" si="79"/>
        <v>183832.74</v>
      </c>
    </row>
    <row r="457" spans="1:28" x14ac:dyDescent="0.3">
      <c r="A457" t="str">
        <f t="shared" si="70"/>
        <v>Nisse McCauley</v>
      </c>
      <c r="B457">
        <v>8507800106</v>
      </c>
      <c r="C457" t="s">
        <v>899</v>
      </c>
      <c r="D457" t="s">
        <v>900</v>
      </c>
      <c r="E457" t="s">
        <v>7</v>
      </c>
      <c r="F457">
        <v>48566</v>
      </c>
      <c r="G457">
        <f>COUNTIF(deals_closed!D:D,B457)</f>
        <v>23</v>
      </c>
      <c r="H457" s="2">
        <f>SUMIF(deals_closed!D:D,B457,deals_closed!C:C)</f>
        <v>726495</v>
      </c>
      <c r="I457" s="2">
        <f>VLOOKUP(E457,'2018_commission_structure-Start'!$A$22:$I$24,9,FALSE)</f>
        <v>500000</v>
      </c>
      <c r="J457" s="2">
        <f t="shared" si="71"/>
        <v>625000</v>
      </c>
      <c r="K457" s="2">
        <f t="shared" si="72"/>
        <v>750000</v>
      </c>
      <c r="L457" s="2">
        <f t="shared" si="73"/>
        <v>1000000</v>
      </c>
      <c r="M457" s="12">
        <f t="shared" si="74"/>
        <v>1.45299</v>
      </c>
      <c r="N457" t="str">
        <f t="shared" si="75"/>
        <v>125-150%</v>
      </c>
      <c r="O457" s="6">
        <f>MIN(H457,I457)*INDEX('2018_commission_structure-Start'!$A$21:$I$24,MATCH($E457,'2018_commission_structure-Start'!$A$21:$A$24,0),MATCH(O$1,'2018_commission_structure-Start'!$A$21:$I$21,0))</f>
        <v>50000</v>
      </c>
      <c r="P457" s="2">
        <f>IF(H457&gt;I457,MIN(H457-I457,J457-I457)*INDEX('2018_commission_structure-Start'!$A$21:$I$24,MATCH($E457,'2018_commission_structure-Start'!$A$21:$A$24,0), MATCH(P$1,'2018_commission_structure-Start'!$A$21:$I$21,0)),0)</f>
        <v>18750</v>
      </c>
      <c r="Q457" s="2">
        <f>IF($H457&gt;J457,MIN($H457-J457,K457-J457)*INDEX('2018_commission_structure-Start'!$A$21:$I$24,MATCH($E457,'2018_commission_structure-Start'!$A$21:$A$24,0), MATCH(Q$1,'2018_commission_structure-Start'!$A$21:$I$21,0)),0)</f>
        <v>18269.099999999999</v>
      </c>
      <c r="R457" s="2">
        <f>IF($H457&gt;K457,MIN($H457-K457,L457-K457)*INDEX('2018_commission_structure-Start'!$A$21:$I$24,MATCH($E457,'2018_commission_structure-Start'!$A$21:$A$24,0), MATCH(R$1,'2018_commission_structure-Start'!$A$21:$I$21,0)),0)</f>
        <v>0</v>
      </c>
      <c r="S457" s="2">
        <f>IF(H457&gt;L457,(H457-L457)*INDEX('2018_commission_structure-Start'!$A$21:$I$24,MATCH($E457,'2018_commission_structure-Start'!$A$21:$A$24,0),MATCH(S$1,'2018_commission_structure-Start'!$A$21:$I$21,0)),0)</f>
        <v>0</v>
      </c>
      <c r="T457" s="6">
        <f t="shared" si="76"/>
        <v>87019.1</v>
      </c>
      <c r="U457" s="6">
        <f t="shared" si="77"/>
        <v>135585.1</v>
      </c>
      <c r="V457" s="6">
        <f>MIN(H457,I457)*INDEX('2018_commission_structure-Start'!$A$15:$J$18,MATCH($E457,'2018_commission_structure-Start'!$A$15:$A$18,0),MATCH(V$1,'2018_commission_structure-Start'!$A$15:$J$15,0))</f>
        <v>60000</v>
      </c>
      <c r="W457" s="2">
        <f>IF($H457&gt;I457,MIN($H457-I457,J457-I457)*INDEX('2018_commission_structure-Start'!$A$15:$J$18,MATCH($E457,'2018_commission_structure-Start'!$A$15:$A$18,0),MATCH(W$1,'2018_commission_structure-Start'!$A$15:$J$15,0)),0)</f>
        <v>21250</v>
      </c>
      <c r="X457" s="2">
        <f>IF($H457&gt;J457,MIN($H457-J457,K457-J457)*INDEX('2018_commission_structure-Start'!$A$15:$J$18,MATCH($E457,'2018_commission_structure-Start'!$A$15:$A$18,0),MATCH(X$1,'2018_commission_structure-Start'!$A$15:$J$15,0)),0)</f>
        <v>20299</v>
      </c>
      <c r="Y457" s="2">
        <f>IF($H457&gt;K457,MIN($H457-K457,L457-K457)*INDEX('2018_commission_structure-Start'!$A$15:$J$18,MATCH($E457,'2018_commission_structure-Start'!$A$15:$A$18,0),MATCH(Y$1,'2018_commission_structure-Start'!$A$15:$J$15,0)),0)</f>
        <v>0</v>
      </c>
      <c r="Z457" s="2">
        <f>IF(H457&gt;L457,(H457-L457)*INDEX('2018_commission_structure-Start'!$A$21:$I$24,MATCH($E457,'2018_commission_structure-Start'!$A$21:$A$24,0),MATCH(Z$1,'2018_commission_structure-Start'!$A$21:$I$21,0)),0)</f>
        <v>0</v>
      </c>
      <c r="AA457" s="6">
        <f t="shared" si="78"/>
        <v>101549</v>
      </c>
      <c r="AB457" s="6">
        <f t="shared" si="79"/>
        <v>150115</v>
      </c>
    </row>
    <row r="458" spans="1:28" x14ac:dyDescent="0.3">
      <c r="A458" t="str">
        <f t="shared" si="70"/>
        <v>Pablo Goodhand</v>
      </c>
      <c r="B458">
        <v>4525743115</v>
      </c>
      <c r="C458" t="s">
        <v>901</v>
      </c>
      <c r="D458" t="s">
        <v>902</v>
      </c>
      <c r="E458" t="s">
        <v>10</v>
      </c>
      <c r="F458">
        <v>96928</v>
      </c>
      <c r="G458">
        <f>COUNTIF(deals_closed!D:D,B458)</f>
        <v>25</v>
      </c>
      <c r="H458" s="2">
        <f>SUMIF(deals_closed!D:D,B458,deals_closed!C:C)</f>
        <v>938038</v>
      </c>
      <c r="I458" s="2">
        <f>VLOOKUP(E458,'2018_commission_structure-Start'!$A$22:$I$24,9,FALSE)</f>
        <v>750000</v>
      </c>
      <c r="J458" s="2">
        <f t="shared" si="71"/>
        <v>937500</v>
      </c>
      <c r="K458" s="2">
        <f t="shared" si="72"/>
        <v>1125000</v>
      </c>
      <c r="L458" s="2">
        <f t="shared" si="73"/>
        <v>1500000</v>
      </c>
      <c r="M458" s="12">
        <f t="shared" si="74"/>
        <v>1.2507173333333332</v>
      </c>
      <c r="N458" t="str">
        <f t="shared" si="75"/>
        <v>125-150%</v>
      </c>
      <c r="O458" s="6">
        <f>MIN(H458,I458)*INDEX('2018_commission_structure-Start'!$A$21:$I$24,MATCH($E458,'2018_commission_structure-Start'!$A$21:$A$24,0),MATCH(O$1,'2018_commission_structure-Start'!$A$21:$I$21,0))</f>
        <v>112500</v>
      </c>
      <c r="P458" s="2">
        <f>IF(H458&gt;I458,MIN(H458-I458,J458-I458)*INDEX('2018_commission_structure-Start'!$A$21:$I$24,MATCH($E458,'2018_commission_structure-Start'!$A$21:$A$24,0), MATCH(P$1,'2018_commission_structure-Start'!$A$21:$I$21,0)),0)</f>
        <v>35625</v>
      </c>
      <c r="Q458" s="2">
        <f>IF($H458&gt;J458,MIN($H458-J458,K458-J458)*INDEX('2018_commission_structure-Start'!$A$21:$I$24,MATCH($E458,'2018_commission_structure-Start'!$A$21:$A$24,0), MATCH(Q$1,'2018_commission_structure-Start'!$A$21:$I$21,0)),0)</f>
        <v>123.74000000000001</v>
      </c>
      <c r="R458" s="2">
        <f>IF($H458&gt;K458,MIN($H458-K458,L458-K458)*INDEX('2018_commission_structure-Start'!$A$21:$I$24,MATCH($E458,'2018_commission_structure-Start'!$A$21:$A$24,0), MATCH(R$1,'2018_commission_structure-Start'!$A$21:$I$21,0)),0)</f>
        <v>0</v>
      </c>
      <c r="S458" s="2">
        <f>IF(H458&gt;L458,(H458-L458)*INDEX('2018_commission_structure-Start'!$A$21:$I$24,MATCH($E458,'2018_commission_structure-Start'!$A$21:$A$24,0),MATCH(S$1,'2018_commission_structure-Start'!$A$21:$I$21,0)),0)</f>
        <v>0</v>
      </c>
      <c r="T458" s="6">
        <f t="shared" si="76"/>
        <v>148248.74</v>
      </c>
      <c r="U458" s="6">
        <f t="shared" si="77"/>
        <v>245176.74</v>
      </c>
      <c r="V458" s="6">
        <f>MIN(H458,I458)*INDEX('2018_commission_structure-Start'!$A$15:$J$18,MATCH($E458,'2018_commission_structure-Start'!$A$15:$A$18,0),MATCH(V$1,'2018_commission_structure-Start'!$A$15:$J$15,0))</f>
        <v>112500</v>
      </c>
      <c r="W458" s="2">
        <f>IF($H458&gt;I458,MIN($H458-I458,J458-I458)*INDEX('2018_commission_structure-Start'!$A$15:$J$18,MATCH($E458,'2018_commission_structure-Start'!$A$15:$A$18,0),MATCH(W$1,'2018_commission_structure-Start'!$A$15:$J$15,0)),0)</f>
        <v>41250</v>
      </c>
      <c r="X458" s="2">
        <f>IF($H458&gt;J458,MIN($H458-J458,K458-J458)*INDEX('2018_commission_structure-Start'!$A$15:$J$18,MATCH($E458,'2018_commission_structure-Start'!$A$15:$A$18,0),MATCH(X$1,'2018_commission_structure-Start'!$A$15:$J$15,0)),0)</f>
        <v>134.5</v>
      </c>
      <c r="Y458" s="2">
        <f>IF($H458&gt;K458,MIN($H458-K458,L458-K458)*INDEX('2018_commission_structure-Start'!$A$15:$J$18,MATCH($E458,'2018_commission_structure-Start'!$A$15:$A$18,0),MATCH(Y$1,'2018_commission_structure-Start'!$A$15:$J$15,0)),0)</f>
        <v>0</v>
      </c>
      <c r="Z458" s="2">
        <f>IF(H458&gt;L458,(H458-L458)*INDEX('2018_commission_structure-Start'!$A$21:$I$24,MATCH($E458,'2018_commission_structure-Start'!$A$21:$A$24,0),MATCH(Z$1,'2018_commission_structure-Start'!$A$21:$I$21,0)),0)</f>
        <v>0</v>
      </c>
      <c r="AA458" s="6">
        <f t="shared" si="78"/>
        <v>153884.5</v>
      </c>
      <c r="AB458" s="6">
        <f t="shared" si="79"/>
        <v>250812.5</v>
      </c>
    </row>
    <row r="459" spans="1:28" x14ac:dyDescent="0.3">
      <c r="A459" t="str">
        <f t="shared" si="70"/>
        <v>Lil Benion</v>
      </c>
      <c r="B459">
        <v>3409869514</v>
      </c>
      <c r="C459" t="s">
        <v>903</v>
      </c>
      <c r="D459" t="s">
        <v>904</v>
      </c>
      <c r="E459" t="s">
        <v>7</v>
      </c>
      <c r="F459">
        <v>47831</v>
      </c>
      <c r="G459">
        <f>COUNTIF(deals_closed!D:D,B459)</f>
        <v>23</v>
      </c>
      <c r="H459" s="2">
        <f>SUMIF(deals_closed!D:D,B459,deals_closed!C:C)</f>
        <v>818109</v>
      </c>
      <c r="I459" s="2">
        <f>VLOOKUP(E459,'2018_commission_structure-Start'!$A$22:$I$24,9,FALSE)</f>
        <v>500000</v>
      </c>
      <c r="J459" s="2">
        <f t="shared" si="71"/>
        <v>625000</v>
      </c>
      <c r="K459" s="2">
        <f t="shared" si="72"/>
        <v>750000</v>
      </c>
      <c r="L459" s="2">
        <f t="shared" si="73"/>
        <v>1000000</v>
      </c>
      <c r="M459" s="12">
        <f t="shared" si="74"/>
        <v>1.636218</v>
      </c>
      <c r="N459" t="str">
        <f t="shared" si="75"/>
        <v>150-200%</v>
      </c>
      <c r="O459" s="6">
        <f>MIN(H459,I459)*INDEX('2018_commission_structure-Start'!$A$21:$I$24,MATCH($E459,'2018_commission_structure-Start'!$A$21:$A$24,0),MATCH(O$1,'2018_commission_structure-Start'!$A$21:$I$21,0))</f>
        <v>50000</v>
      </c>
      <c r="P459" s="2">
        <f>IF(H459&gt;I459,MIN(H459-I459,J459-I459)*INDEX('2018_commission_structure-Start'!$A$21:$I$24,MATCH($E459,'2018_commission_structure-Start'!$A$21:$A$24,0), MATCH(P$1,'2018_commission_structure-Start'!$A$21:$I$21,0)),0)</f>
        <v>18750</v>
      </c>
      <c r="Q459" s="2">
        <f>IF($H459&gt;J459,MIN($H459-J459,K459-J459)*INDEX('2018_commission_structure-Start'!$A$21:$I$24,MATCH($E459,'2018_commission_structure-Start'!$A$21:$A$24,0), MATCH(Q$1,'2018_commission_structure-Start'!$A$21:$I$21,0)),0)</f>
        <v>22500</v>
      </c>
      <c r="R459" s="2">
        <f>IF($H459&gt;K459,MIN($H459-K459,L459-K459)*INDEX('2018_commission_structure-Start'!$A$21:$I$24,MATCH($E459,'2018_commission_structure-Start'!$A$21:$A$24,0), MATCH(R$1,'2018_commission_structure-Start'!$A$21:$I$21,0)),0)</f>
        <v>14983.98</v>
      </c>
      <c r="S459" s="2">
        <f>IF(H459&gt;L459,(H459-L459)*INDEX('2018_commission_structure-Start'!$A$21:$I$24,MATCH($E459,'2018_commission_structure-Start'!$A$21:$A$24,0),MATCH(S$1,'2018_commission_structure-Start'!$A$21:$I$21,0)),0)</f>
        <v>0</v>
      </c>
      <c r="T459" s="6">
        <f t="shared" si="76"/>
        <v>106233.98</v>
      </c>
      <c r="U459" s="6">
        <f t="shared" si="77"/>
        <v>154064.97999999998</v>
      </c>
      <c r="V459" s="6">
        <f>MIN(H459,I459)*INDEX('2018_commission_structure-Start'!$A$15:$J$18,MATCH($E459,'2018_commission_structure-Start'!$A$15:$A$18,0),MATCH(V$1,'2018_commission_structure-Start'!$A$15:$J$15,0))</f>
        <v>60000</v>
      </c>
      <c r="W459" s="2">
        <f>IF($H459&gt;I459,MIN($H459-I459,J459-I459)*INDEX('2018_commission_structure-Start'!$A$15:$J$18,MATCH($E459,'2018_commission_structure-Start'!$A$15:$A$18,0),MATCH(W$1,'2018_commission_structure-Start'!$A$15:$J$15,0)),0)</f>
        <v>21250</v>
      </c>
      <c r="X459" s="2">
        <f>IF($H459&gt;J459,MIN($H459-J459,K459-J459)*INDEX('2018_commission_structure-Start'!$A$15:$J$18,MATCH($E459,'2018_commission_structure-Start'!$A$15:$A$18,0),MATCH(X$1,'2018_commission_structure-Start'!$A$15:$J$15,0)),0)</f>
        <v>25000</v>
      </c>
      <c r="Y459" s="2">
        <f>IF($H459&gt;K459,MIN($H459-K459,L459-K459)*INDEX('2018_commission_structure-Start'!$A$15:$J$18,MATCH($E459,'2018_commission_structure-Start'!$A$15:$A$18,0),MATCH(Y$1,'2018_commission_structure-Start'!$A$15:$J$15,0)),0)</f>
        <v>14983.98</v>
      </c>
      <c r="Z459" s="2">
        <f>IF(H459&gt;L459,(H459-L459)*INDEX('2018_commission_structure-Start'!$A$21:$I$24,MATCH($E459,'2018_commission_structure-Start'!$A$21:$A$24,0),MATCH(Z$1,'2018_commission_structure-Start'!$A$21:$I$21,0)),0)</f>
        <v>0</v>
      </c>
      <c r="AA459" s="6">
        <f t="shared" si="78"/>
        <v>121233.98</v>
      </c>
      <c r="AB459" s="6">
        <f t="shared" si="79"/>
        <v>169064.97999999998</v>
      </c>
    </row>
    <row r="460" spans="1:28" x14ac:dyDescent="0.3">
      <c r="A460" t="str">
        <f t="shared" si="70"/>
        <v>Ivor Davidy</v>
      </c>
      <c r="B460">
        <v>27852261</v>
      </c>
      <c r="C460" t="s">
        <v>905</v>
      </c>
      <c r="D460" t="s">
        <v>906</v>
      </c>
      <c r="E460" t="s">
        <v>10</v>
      </c>
      <c r="F460">
        <v>75324</v>
      </c>
      <c r="G460">
        <f>COUNTIF(deals_closed!D:D,B460)</f>
        <v>15</v>
      </c>
      <c r="H460" s="2">
        <f>SUMIF(deals_closed!D:D,B460,deals_closed!C:C)</f>
        <v>403196</v>
      </c>
      <c r="I460" s="2">
        <f>VLOOKUP(E460,'2018_commission_structure-Start'!$A$22:$I$24,9,FALSE)</f>
        <v>750000</v>
      </c>
      <c r="J460" s="2">
        <f t="shared" si="71"/>
        <v>937500</v>
      </c>
      <c r="K460" s="2">
        <f t="shared" si="72"/>
        <v>1125000</v>
      </c>
      <c r="L460" s="2">
        <f t="shared" si="73"/>
        <v>1500000</v>
      </c>
      <c r="M460" s="12">
        <f t="shared" si="74"/>
        <v>0.53759466666666667</v>
      </c>
      <c r="N460" t="str">
        <f t="shared" si="75"/>
        <v>0-100%</v>
      </c>
      <c r="O460" s="6">
        <f>MIN(H460,I460)*INDEX('2018_commission_structure-Start'!$A$21:$I$24,MATCH($E460,'2018_commission_structure-Start'!$A$21:$A$24,0),MATCH(O$1,'2018_commission_structure-Start'!$A$21:$I$21,0))</f>
        <v>60479.399999999994</v>
      </c>
      <c r="P460" s="2">
        <f>IF(H460&gt;I460,MIN(H460-I460,J460-I460)*INDEX('2018_commission_structure-Start'!$A$21:$I$24,MATCH($E460,'2018_commission_structure-Start'!$A$21:$A$24,0), MATCH(P$1,'2018_commission_structure-Start'!$A$21:$I$21,0)),0)</f>
        <v>0</v>
      </c>
      <c r="Q460" s="2">
        <f>IF($H460&gt;J460,MIN($H460-J460,K460-J460)*INDEX('2018_commission_structure-Start'!$A$21:$I$24,MATCH($E460,'2018_commission_structure-Start'!$A$21:$A$24,0), MATCH(Q$1,'2018_commission_structure-Start'!$A$21:$I$21,0)),0)</f>
        <v>0</v>
      </c>
      <c r="R460" s="2">
        <f>IF($H460&gt;K460,MIN($H460-K460,L460-K460)*INDEX('2018_commission_structure-Start'!$A$21:$I$24,MATCH($E460,'2018_commission_structure-Start'!$A$21:$A$24,0), MATCH(R$1,'2018_commission_structure-Start'!$A$21:$I$21,0)),0)</f>
        <v>0</v>
      </c>
      <c r="S460" s="2">
        <f>IF(H460&gt;L460,(H460-L460)*INDEX('2018_commission_structure-Start'!$A$21:$I$24,MATCH($E460,'2018_commission_structure-Start'!$A$21:$A$24,0),MATCH(S$1,'2018_commission_structure-Start'!$A$21:$I$21,0)),0)</f>
        <v>0</v>
      </c>
      <c r="T460" s="6">
        <f t="shared" si="76"/>
        <v>60479.399999999994</v>
      </c>
      <c r="U460" s="6">
        <f t="shared" si="77"/>
        <v>135803.4</v>
      </c>
      <c r="V460" s="6">
        <f>MIN(H460,I460)*INDEX('2018_commission_structure-Start'!$A$15:$J$18,MATCH($E460,'2018_commission_structure-Start'!$A$15:$A$18,0),MATCH(V$1,'2018_commission_structure-Start'!$A$15:$J$15,0))</f>
        <v>60479.399999999994</v>
      </c>
      <c r="W460" s="2">
        <f>IF($H460&gt;I460,MIN($H460-I460,J460-I460)*INDEX('2018_commission_structure-Start'!$A$15:$J$18,MATCH($E460,'2018_commission_structure-Start'!$A$15:$A$18,0),MATCH(W$1,'2018_commission_structure-Start'!$A$15:$J$15,0)),0)</f>
        <v>0</v>
      </c>
      <c r="X460" s="2">
        <f>IF($H460&gt;J460,MIN($H460-J460,K460-J460)*INDEX('2018_commission_structure-Start'!$A$15:$J$18,MATCH($E460,'2018_commission_structure-Start'!$A$15:$A$18,0),MATCH(X$1,'2018_commission_structure-Start'!$A$15:$J$15,0)),0)</f>
        <v>0</v>
      </c>
      <c r="Y460" s="2">
        <f>IF($H460&gt;K460,MIN($H460-K460,L460-K460)*INDEX('2018_commission_structure-Start'!$A$15:$J$18,MATCH($E460,'2018_commission_structure-Start'!$A$15:$A$18,0),MATCH(Y$1,'2018_commission_structure-Start'!$A$15:$J$15,0)),0)</f>
        <v>0</v>
      </c>
      <c r="Z460" s="2">
        <f>IF(H460&gt;L460,(H460-L460)*INDEX('2018_commission_structure-Start'!$A$21:$I$24,MATCH($E460,'2018_commission_structure-Start'!$A$21:$A$24,0),MATCH(Z$1,'2018_commission_structure-Start'!$A$21:$I$21,0)),0)</f>
        <v>0</v>
      </c>
      <c r="AA460" s="6">
        <f t="shared" si="78"/>
        <v>60479.399999999994</v>
      </c>
      <c r="AB460" s="6">
        <f t="shared" si="79"/>
        <v>135803.4</v>
      </c>
    </row>
    <row r="461" spans="1:28" x14ac:dyDescent="0.3">
      <c r="A461" t="str">
        <f t="shared" si="70"/>
        <v>Gaelan Robrow</v>
      </c>
      <c r="B461">
        <v>939715988</v>
      </c>
      <c r="C461" t="s">
        <v>907</v>
      </c>
      <c r="D461" t="s">
        <v>908</v>
      </c>
      <c r="E461" t="s">
        <v>10</v>
      </c>
      <c r="F461">
        <v>97130</v>
      </c>
      <c r="G461">
        <f>COUNTIF(deals_closed!D:D,B461)</f>
        <v>20</v>
      </c>
      <c r="H461" s="2">
        <f>SUMIF(deals_closed!D:D,B461,deals_closed!C:C)</f>
        <v>638419</v>
      </c>
      <c r="I461" s="2">
        <f>VLOOKUP(E461,'2018_commission_structure-Start'!$A$22:$I$24,9,FALSE)</f>
        <v>750000</v>
      </c>
      <c r="J461" s="2">
        <f t="shared" si="71"/>
        <v>937500</v>
      </c>
      <c r="K461" s="2">
        <f t="shared" si="72"/>
        <v>1125000</v>
      </c>
      <c r="L461" s="2">
        <f t="shared" si="73"/>
        <v>1500000</v>
      </c>
      <c r="M461" s="12">
        <f t="shared" si="74"/>
        <v>0.85122533333333328</v>
      </c>
      <c r="N461" t="str">
        <f t="shared" si="75"/>
        <v>0-100%</v>
      </c>
      <c r="O461" s="6">
        <f>MIN(H461,I461)*INDEX('2018_commission_structure-Start'!$A$21:$I$24,MATCH($E461,'2018_commission_structure-Start'!$A$21:$A$24,0),MATCH(O$1,'2018_commission_structure-Start'!$A$21:$I$21,0))</f>
        <v>95762.849999999991</v>
      </c>
      <c r="P461" s="2">
        <f>IF(H461&gt;I461,MIN(H461-I461,J461-I461)*INDEX('2018_commission_structure-Start'!$A$21:$I$24,MATCH($E461,'2018_commission_structure-Start'!$A$21:$A$24,0), MATCH(P$1,'2018_commission_structure-Start'!$A$21:$I$21,0)),0)</f>
        <v>0</v>
      </c>
      <c r="Q461" s="2">
        <f>IF($H461&gt;J461,MIN($H461-J461,K461-J461)*INDEX('2018_commission_structure-Start'!$A$21:$I$24,MATCH($E461,'2018_commission_structure-Start'!$A$21:$A$24,0), MATCH(Q$1,'2018_commission_structure-Start'!$A$21:$I$21,0)),0)</f>
        <v>0</v>
      </c>
      <c r="R461" s="2">
        <f>IF($H461&gt;K461,MIN($H461-K461,L461-K461)*INDEX('2018_commission_structure-Start'!$A$21:$I$24,MATCH($E461,'2018_commission_structure-Start'!$A$21:$A$24,0), MATCH(R$1,'2018_commission_structure-Start'!$A$21:$I$21,0)),0)</f>
        <v>0</v>
      </c>
      <c r="S461" s="2">
        <f>IF(H461&gt;L461,(H461-L461)*INDEX('2018_commission_structure-Start'!$A$21:$I$24,MATCH($E461,'2018_commission_structure-Start'!$A$21:$A$24,0),MATCH(S$1,'2018_commission_structure-Start'!$A$21:$I$21,0)),0)</f>
        <v>0</v>
      </c>
      <c r="T461" s="6">
        <f t="shared" si="76"/>
        <v>95762.849999999991</v>
      </c>
      <c r="U461" s="6">
        <f t="shared" si="77"/>
        <v>192892.84999999998</v>
      </c>
      <c r="V461" s="6">
        <f>MIN(H461,I461)*INDEX('2018_commission_structure-Start'!$A$15:$J$18,MATCH($E461,'2018_commission_structure-Start'!$A$15:$A$18,0),MATCH(V$1,'2018_commission_structure-Start'!$A$15:$J$15,0))</f>
        <v>95762.849999999991</v>
      </c>
      <c r="W461" s="2">
        <f>IF($H461&gt;I461,MIN($H461-I461,J461-I461)*INDEX('2018_commission_structure-Start'!$A$15:$J$18,MATCH($E461,'2018_commission_structure-Start'!$A$15:$A$18,0),MATCH(W$1,'2018_commission_structure-Start'!$A$15:$J$15,0)),0)</f>
        <v>0</v>
      </c>
      <c r="X461" s="2">
        <f>IF($H461&gt;J461,MIN($H461-J461,K461-J461)*INDEX('2018_commission_structure-Start'!$A$15:$J$18,MATCH($E461,'2018_commission_structure-Start'!$A$15:$A$18,0),MATCH(X$1,'2018_commission_structure-Start'!$A$15:$J$15,0)),0)</f>
        <v>0</v>
      </c>
      <c r="Y461" s="2">
        <f>IF($H461&gt;K461,MIN($H461-K461,L461-K461)*INDEX('2018_commission_structure-Start'!$A$15:$J$18,MATCH($E461,'2018_commission_structure-Start'!$A$15:$A$18,0),MATCH(Y$1,'2018_commission_structure-Start'!$A$15:$J$15,0)),0)</f>
        <v>0</v>
      </c>
      <c r="Z461" s="2">
        <f>IF(H461&gt;L461,(H461-L461)*INDEX('2018_commission_structure-Start'!$A$21:$I$24,MATCH($E461,'2018_commission_structure-Start'!$A$21:$A$24,0),MATCH(Z$1,'2018_commission_structure-Start'!$A$21:$I$21,0)),0)</f>
        <v>0</v>
      </c>
      <c r="AA461" s="6">
        <f t="shared" si="78"/>
        <v>95762.849999999991</v>
      </c>
      <c r="AB461" s="6">
        <f t="shared" si="79"/>
        <v>192892.84999999998</v>
      </c>
    </row>
    <row r="462" spans="1:28" x14ac:dyDescent="0.3">
      <c r="A462" t="str">
        <f t="shared" si="70"/>
        <v>Loleta Faull</v>
      </c>
      <c r="B462">
        <v>4409014943</v>
      </c>
      <c r="C462" t="s">
        <v>909</v>
      </c>
      <c r="D462" t="s">
        <v>910</v>
      </c>
      <c r="E462" t="s">
        <v>29</v>
      </c>
      <c r="F462">
        <v>77365</v>
      </c>
      <c r="G462">
        <f>COUNTIF(deals_closed!D:D,B462)</f>
        <v>19</v>
      </c>
      <c r="H462" s="2">
        <f>SUMIF(deals_closed!D:D,B462,deals_closed!C:C)</f>
        <v>605319</v>
      </c>
      <c r="I462" s="2">
        <f>VLOOKUP(E462,'2018_commission_structure-Start'!$A$22:$I$24,9,FALSE)</f>
        <v>600000</v>
      </c>
      <c r="J462" s="2">
        <f t="shared" si="71"/>
        <v>750000</v>
      </c>
      <c r="K462" s="2">
        <f t="shared" si="72"/>
        <v>900000</v>
      </c>
      <c r="L462" s="2">
        <f t="shared" si="73"/>
        <v>1200000</v>
      </c>
      <c r="M462" s="12">
        <f t="shared" si="74"/>
        <v>1.0088649999999999</v>
      </c>
      <c r="N462" t="str">
        <f t="shared" si="75"/>
        <v>100-125%</v>
      </c>
      <c r="O462" s="6">
        <f>MIN(H462,I462)*INDEX('2018_commission_structure-Start'!$A$21:$I$24,MATCH($E462,'2018_commission_structure-Start'!$A$21:$A$24,0),MATCH(O$1,'2018_commission_structure-Start'!$A$21:$I$21,0))</f>
        <v>78000</v>
      </c>
      <c r="P462" s="2">
        <f>IF(H462&gt;I462,MIN(H462-I462,J462-I462)*INDEX('2018_commission_structure-Start'!$A$21:$I$24,MATCH($E462,'2018_commission_structure-Start'!$A$21:$A$24,0), MATCH(P$1,'2018_commission_structure-Start'!$A$21:$I$21,0)),0)</f>
        <v>904.23</v>
      </c>
      <c r="Q462" s="2">
        <f>IF($H462&gt;J462,MIN($H462-J462,K462-J462)*INDEX('2018_commission_structure-Start'!$A$21:$I$24,MATCH($E462,'2018_commission_structure-Start'!$A$21:$A$24,0), MATCH(Q$1,'2018_commission_structure-Start'!$A$21:$I$21,0)),0)</f>
        <v>0</v>
      </c>
      <c r="R462" s="2">
        <f>IF($H462&gt;K462,MIN($H462-K462,L462-K462)*INDEX('2018_commission_structure-Start'!$A$21:$I$24,MATCH($E462,'2018_commission_structure-Start'!$A$21:$A$24,0), MATCH(R$1,'2018_commission_structure-Start'!$A$21:$I$21,0)),0)</f>
        <v>0</v>
      </c>
      <c r="S462" s="2">
        <f>IF(H462&gt;L462,(H462-L462)*INDEX('2018_commission_structure-Start'!$A$21:$I$24,MATCH($E462,'2018_commission_structure-Start'!$A$21:$A$24,0),MATCH(S$1,'2018_commission_structure-Start'!$A$21:$I$21,0)),0)</f>
        <v>0</v>
      </c>
      <c r="T462" s="6">
        <f t="shared" si="76"/>
        <v>78904.23</v>
      </c>
      <c r="U462" s="6">
        <f t="shared" si="77"/>
        <v>156269.22999999998</v>
      </c>
      <c r="V462" s="6">
        <f>MIN(H462,I462)*INDEX('2018_commission_structure-Start'!$A$15:$J$18,MATCH($E462,'2018_commission_structure-Start'!$A$15:$A$18,0),MATCH(V$1,'2018_commission_structure-Start'!$A$15:$J$15,0))</f>
        <v>90000</v>
      </c>
      <c r="W462" s="2">
        <f>IF($H462&gt;I462,MIN($H462-I462,J462-I462)*INDEX('2018_commission_structure-Start'!$A$15:$J$18,MATCH($E462,'2018_commission_structure-Start'!$A$15:$A$18,0),MATCH(W$1,'2018_commission_structure-Start'!$A$15:$J$15,0)),0)</f>
        <v>957.42</v>
      </c>
      <c r="X462" s="2">
        <f>IF($H462&gt;J462,MIN($H462-J462,K462-J462)*INDEX('2018_commission_structure-Start'!$A$15:$J$18,MATCH($E462,'2018_commission_structure-Start'!$A$15:$A$18,0),MATCH(X$1,'2018_commission_structure-Start'!$A$15:$J$15,0)),0)</f>
        <v>0</v>
      </c>
      <c r="Y462" s="2">
        <f>IF($H462&gt;K462,MIN($H462-K462,L462-K462)*INDEX('2018_commission_structure-Start'!$A$15:$J$18,MATCH($E462,'2018_commission_structure-Start'!$A$15:$A$18,0),MATCH(Y$1,'2018_commission_structure-Start'!$A$15:$J$15,0)),0)</f>
        <v>0</v>
      </c>
      <c r="Z462" s="2">
        <f>IF(H462&gt;L462,(H462-L462)*INDEX('2018_commission_structure-Start'!$A$21:$I$24,MATCH($E462,'2018_commission_structure-Start'!$A$21:$A$24,0),MATCH(Z$1,'2018_commission_structure-Start'!$A$21:$I$21,0)),0)</f>
        <v>0</v>
      </c>
      <c r="AA462" s="6">
        <f t="shared" si="78"/>
        <v>90957.42</v>
      </c>
      <c r="AB462" s="6">
        <f t="shared" si="79"/>
        <v>168322.41999999998</v>
      </c>
    </row>
    <row r="463" spans="1:28" x14ac:dyDescent="0.3">
      <c r="A463" t="str">
        <f t="shared" si="70"/>
        <v>Elwyn Keyzman</v>
      </c>
      <c r="B463">
        <v>6837456032</v>
      </c>
      <c r="C463" t="s">
        <v>911</v>
      </c>
      <c r="D463" t="s">
        <v>912</v>
      </c>
      <c r="E463" t="s">
        <v>7</v>
      </c>
      <c r="F463">
        <v>51201</v>
      </c>
      <c r="G463">
        <f>COUNTIF(deals_closed!D:D,B463)</f>
        <v>20</v>
      </c>
      <c r="H463" s="2">
        <f>SUMIF(deals_closed!D:D,B463,deals_closed!C:C)</f>
        <v>727326</v>
      </c>
      <c r="I463" s="2">
        <f>VLOOKUP(E463,'2018_commission_structure-Start'!$A$22:$I$24,9,FALSE)</f>
        <v>500000</v>
      </c>
      <c r="J463" s="2">
        <f t="shared" si="71"/>
        <v>625000</v>
      </c>
      <c r="K463" s="2">
        <f t="shared" si="72"/>
        <v>750000</v>
      </c>
      <c r="L463" s="2">
        <f t="shared" si="73"/>
        <v>1000000</v>
      </c>
      <c r="M463" s="12">
        <f t="shared" si="74"/>
        <v>1.4546520000000001</v>
      </c>
      <c r="N463" t="str">
        <f t="shared" si="75"/>
        <v>125-150%</v>
      </c>
      <c r="O463" s="6">
        <f>MIN(H463,I463)*INDEX('2018_commission_structure-Start'!$A$21:$I$24,MATCH($E463,'2018_commission_structure-Start'!$A$21:$A$24,0),MATCH(O$1,'2018_commission_structure-Start'!$A$21:$I$21,0))</f>
        <v>50000</v>
      </c>
      <c r="P463" s="2">
        <f>IF(H463&gt;I463,MIN(H463-I463,J463-I463)*INDEX('2018_commission_structure-Start'!$A$21:$I$24,MATCH($E463,'2018_commission_structure-Start'!$A$21:$A$24,0), MATCH(P$1,'2018_commission_structure-Start'!$A$21:$I$21,0)),0)</f>
        <v>18750</v>
      </c>
      <c r="Q463" s="2">
        <f>IF($H463&gt;J463,MIN($H463-J463,K463-J463)*INDEX('2018_commission_structure-Start'!$A$21:$I$24,MATCH($E463,'2018_commission_structure-Start'!$A$21:$A$24,0), MATCH(Q$1,'2018_commission_structure-Start'!$A$21:$I$21,0)),0)</f>
        <v>18418.68</v>
      </c>
      <c r="R463" s="2">
        <f>IF($H463&gt;K463,MIN($H463-K463,L463-K463)*INDEX('2018_commission_structure-Start'!$A$21:$I$24,MATCH($E463,'2018_commission_structure-Start'!$A$21:$A$24,0), MATCH(R$1,'2018_commission_structure-Start'!$A$21:$I$21,0)),0)</f>
        <v>0</v>
      </c>
      <c r="S463" s="2">
        <f>IF(H463&gt;L463,(H463-L463)*INDEX('2018_commission_structure-Start'!$A$21:$I$24,MATCH($E463,'2018_commission_structure-Start'!$A$21:$A$24,0),MATCH(S$1,'2018_commission_structure-Start'!$A$21:$I$21,0)),0)</f>
        <v>0</v>
      </c>
      <c r="T463" s="6">
        <f t="shared" si="76"/>
        <v>87168.68</v>
      </c>
      <c r="U463" s="6">
        <f t="shared" si="77"/>
        <v>138369.68</v>
      </c>
      <c r="V463" s="6">
        <f>MIN(H463,I463)*INDEX('2018_commission_structure-Start'!$A$15:$J$18,MATCH($E463,'2018_commission_structure-Start'!$A$15:$A$18,0),MATCH(V$1,'2018_commission_structure-Start'!$A$15:$J$15,0))</f>
        <v>60000</v>
      </c>
      <c r="W463" s="2">
        <f>IF($H463&gt;I463,MIN($H463-I463,J463-I463)*INDEX('2018_commission_structure-Start'!$A$15:$J$18,MATCH($E463,'2018_commission_structure-Start'!$A$15:$A$18,0),MATCH(W$1,'2018_commission_structure-Start'!$A$15:$J$15,0)),0)</f>
        <v>21250</v>
      </c>
      <c r="X463" s="2">
        <f>IF($H463&gt;J463,MIN($H463-J463,K463-J463)*INDEX('2018_commission_structure-Start'!$A$15:$J$18,MATCH($E463,'2018_commission_structure-Start'!$A$15:$A$18,0),MATCH(X$1,'2018_commission_structure-Start'!$A$15:$J$15,0)),0)</f>
        <v>20465.2</v>
      </c>
      <c r="Y463" s="2">
        <f>IF($H463&gt;K463,MIN($H463-K463,L463-K463)*INDEX('2018_commission_structure-Start'!$A$15:$J$18,MATCH($E463,'2018_commission_structure-Start'!$A$15:$A$18,0),MATCH(Y$1,'2018_commission_structure-Start'!$A$15:$J$15,0)),0)</f>
        <v>0</v>
      </c>
      <c r="Z463" s="2">
        <f>IF(H463&gt;L463,(H463-L463)*INDEX('2018_commission_structure-Start'!$A$21:$I$24,MATCH($E463,'2018_commission_structure-Start'!$A$21:$A$24,0),MATCH(Z$1,'2018_commission_structure-Start'!$A$21:$I$21,0)),0)</f>
        <v>0</v>
      </c>
      <c r="AA463" s="6">
        <f t="shared" si="78"/>
        <v>101715.2</v>
      </c>
      <c r="AB463" s="6">
        <f t="shared" si="79"/>
        <v>152916.20000000001</v>
      </c>
    </row>
    <row r="464" spans="1:28" x14ac:dyDescent="0.3">
      <c r="A464" t="str">
        <f t="shared" si="70"/>
        <v>Shanta Crooke</v>
      </c>
      <c r="B464">
        <v>3547596165</v>
      </c>
      <c r="C464" t="s">
        <v>913</v>
      </c>
      <c r="D464" t="s">
        <v>914</v>
      </c>
      <c r="E464" t="s">
        <v>10</v>
      </c>
      <c r="F464">
        <v>86155</v>
      </c>
      <c r="G464">
        <f>COUNTIF(deals_closed!D:D,B464)</f>
        <v>21</v>
      </c>
      <c r="H464" s="2">
        <f>SUMIF(deals_closed!D:D,B464,deals_closed!C:C)</f>
        <v>635919</v>
      </c>
      <c r="I464" s="2">
        <f>VLOOKUP(E464,'2018_commission_structure-Start'!$A$22:$I$24,9,FALSE)</f>
        <v>750000</v>
      </c>
      <c r="J464" s="2">
        <f t="shared" si="71"/>
        <v>937500</v>
      </c>
      <c r="K464" s="2">
        <f t="shared" si="72"/>
        <v>1125000</v>
      </c>
      <c r="L464" s="2">
        <f t="shared" si="73"/>
        <v>1500000</v>
      </c>
      <c r="M464" s="12">
        <f t="shared" si="74"/>
        <v>0.84789199999999998</v>
      </c>
      <c r="N464" t="str">
        <f t="shared" si="75"/>
        <v>0-100%</v>
      </c>
      <c r="O464" s="6">
        <f>MIN(H464,I464)*INDEX('2018_commission_structure-Start'!$A$21:$I$24,MATCH($E464,'2018_commission_structure-Start'!$A$21:$A$24,0),MATCH(O$1,'2018_commission_structure-Start'!$A$21:$I$21,0))</f>
        <v>95387.849999999991</v>
      </c>
      <c r="P464" s="2">
        <f>IF(H464&gt;I464,MIN(H464-I464,J464-I464)*INDEX('2018_commission_structure-Start'!$A$21:$I$24,MATCH($E464,'2018_commission_structure-Start'!$A$21:$A$24,0), MATCH(P$1,'2018_commission_structure-Start'!$A$21:$I$21,0)),0)</f>
        <v>0</v>
      </c>
      <c r="Q464" s="2">
        <f>IF($H464&gt;J464,MIN($H464-J464,K464-J464)*INDEX('2018_commission_structure-Start'!$A$21:$I$24,MATCH($E464,'2018_commission_structure-Start'!$A$21:$A$24,0), MATCH(Q$1,'2018_commission_structure-Start'!$A$21:$I$21,0)),0)</f>
        <v>0</v>
      </c>
      <c r="R464" s="2">
        <f>IF($H464&gt;K464,MIN($H464-K464,L464-K464)*INDEX('2018_commission_structure-Start'!$A$21:$I$24,MATCH($E464,'2018_commission_structure-Start'!$A$21:$A$24,0), MATCH(R$1,'2018_commission_structure-Start'!$A$21:$I$21,0)),0)</f>
        <v>0</v>
      </c>
      <c r="S464" s="2">
        <f>IF(H464&gt;L464,(H464-L464)*INDEX('2018_commission_structure-Start'!$A$21:$I$24,MATCH($E464,'2018_commission_structure-Start'!$A$21:$A$24,0),MATCH(S$1,'2018_commission_structure-Start'!$A$21:$I$21,0)),0)</f>
        <v>0</v>
      </c>
      <c r="T464" s="6">
        <f t="shared" si="76"/>
        <v>95387.849999999991</v>
      </c>
      <c r="U464" s="6">
        <f t="shared" si="77"/>
        <v>181542.84999999998</v>
      </c>
      <c r="V464" s="6">
        <f>MIN(H464,I464)*INDEX('2018_commission_structure-Start'!$A$15:$J$18,MATCH($E464,'2018_commission_structure-Start'!$A$15:$A$18,0),MATCH(V$1,'2018_commission_structure-Start'!$A$15:$J$15,0))</f>
        <v>95387.849999999991</v>
      </c>
      <c r="W464" s="2">
        <f>IF($H464&gt;I464,MIN($H464-I464,J464-I464)*INDEX('2018_commission_structure-Start'!$A$15:$J$18,MATCH($E464,'2018_commission_structure-Start'!$A$15:$A$18,0),MATCH(W$1,'2018_commission_structure-Start'!$A$15:$J$15,0)),0)</f>
        <v>0</v>
      </c>
      <c r="X464" s="2">
        <f>IF($H464&gt;J464,MIN($H464-J464,K464-J464)*INDEX('2018_commission_structure-Start'!$A$15:$J$18,MATCH($E464,'2018_commission_structure-Start'!$A$15:$A$18,0),MATCH(X$1,'2018_commission_structure-Start'!$A$15:$J$15,0)),0)</f>
        <v>0</v>
      </c>
      <c r="Y464" s="2">
        <f>IF($H464&gt;K464,MIN($H464-K464,L464-K464)*INDEX('2018_commission_structure-Start'!$A$15:$J$18,MATCH($E464,'2018_commission_structure-Start'!$A$15:$A$18,0),MATCH(Y$1,'2018_commission_structure-Start'!$A$15:$J$15,0)),0)</f>
        <v>0</v>
      </c>
      <c r="Z464" s="2">
        <f>IF(H464&gt;L464,(H464-L464)*INDEX('2018_commission_structure-Start'!$A$21:$I$24,MATCH($E464,'2018_commission_structure-Start'!$A$21:$A$24,0),MATCH(Z$1,'2018_commission_structure-Start'!$A$21:$I$21,0)),0)</f>
        <v>0</v>
      </c>
      <c r="AA464" s="6">
        <f t="shared" si="78"/>
        <v>95387.849999999991</v>
      </c>
      <c r="AB464" s="6">
        <f t="shared" si="79"/>
        <v>181542.84999999998</v>
      </c>
    </row>
    <row r="465" spans="1:28" x14ac:dyDescent="0.3">
      <c r="A465" t="str">
        <f t="shared" si="70"/>
        <v>Darsey Hooban</v>
      </c>
      <c r="B465">
        <v>3806430489</v>
      </c>
      <c r="C465" t="s">
        <v>915</v>
      </c>
      <c r="D465" t="s">
        <v>916</v>
      </c>
      <c r="E465" t="s">
        <v>29</v>
      </c>
      <c r="F465">
        <v>72117</v>
      </c>
      <c r="G465">
        <f>COUNTIF(deals_closed!D:D,B465)</f>
        <v>23</v>
      </c>
      <c r="H465" s="2">
        <f>SUMIF(deals_closed!D:D,B465,deals_closed!C:C)</f>
        <v>795153</v>
      </c>
      <c r="I465" s="2">
        <f>VLOOKUP(E465,'2018_commission_structure-Start'!$A$22:$I$24,9,FALSE)</f>
        <v>600000</v>
      </c>
      <c r="J465" s="2">
        <f t="shared" si="71"/>
        <v>750000</v>
      </c>
      <c r="K465" s="2">
        <f t="shared" si="72"/>
        <v>900000</v>
      </c>
      <c r="L465" s="2">
        <f t="shared" si="73"/>
        <v>1200000</v>
      </c>
      <c r="M465" s="12">
        <f t="shared" si="74"/>
        <v>1.3252550000000001</v>
      </c>
      <c r="N465" t="str">
        <f t="shared" si="75"/>
        <v>125-150%</v>
      </c>
      <c r="O465" s="6">
        <f>MIN(H465,I465)*INDEX('2018_commission_structure-Start'!$A$21:$I$24,MATCH($E465,'2018_commission_structure-Start'!$A$21:$A$24,0),MATCH(O$1,'2018_commission_structure-Start'!$A$21:$I$21,0))</f>
        <v>78000</v>
      </c>
      <c r="P465" s="2">
        <f>IF(H465&gt;I465,MIN(H465-I465,J465-I465)*INDEX('2018_commission_structure-Start'!$A$21:$I$24,MATCH($E465,'2018_commission_structure-Start'!$A$21:$A$24,0), MATCH(P$1,'2018_commission_structure-Start'!$A$21:$I$21,0)),0)</f>
        <v>25500.000000000004</v>
      </c>
      <c r="Q465" s="2">
        <f>IF($H465&gt;J465,MIN($H465-J465,K465-J465)*INDEX('2018_commission_structure-Start'!$A$21:$I$24,MATCH($E465,'2018_commission_structure-Start'!$A$21:$A$24,0), MATCH(Q$1,'2018_commission_structure-Start'!$A$21:$I$21,0)),0)</f>
        <v>9482.1299999999992</v>
      </c>
      <c r="R465" s="2">
        <f>IF($H465&gt;K465,MIN($H465-K465,L465-K465)*INDEX('2018_commission_structure-Start'!$A$21:$I$24,MATCH($E465,'2018_commission_structure-Start'!$A$21:$A$24,0), MATCH(R$1,'2018_commission_structure-Start'!$A$21:$I$21,0)),0)</f>
        <v>0</v>
      </c>
      <c r="S465" s="2">
        <f>IF(H465&gt;L465,(H465-L465)*INDEX('2018_commission_structure-Start'!$A$21:$I$24,MATCH($E465,'2018_commission_structure-Start'!$A$21:$A$24,0),MATCH(S$1,'2018_commission_structure-Start'!$A$21:$I$21,0)),0)</f>
        <v>0</v>
      </c>
      <c r="T465" s="6">
        <f t="shared" si="76"/>
        <v>112982.13</v>
      </c>
      <c r="U465" s="6">
        <f t="shared" si="77"/>
        <v>185099.13</v>
      </c>
      <c r="V465" s="6">
        <f>MIN(H465,I465)*INDEX('2018_commission_structure-Start'!$A$15:$J$18,MATCH($E465,'2018_commission_structure-Start'!$A$15:$A$18,0),MATCH(V$1,'2018_commission_structure-Start'!$A$15:$J$15,0))</f>
        <v>90000</v>
      </c>
      <c r="W465" s="2">
        <f>IF($H465&gt;I465,MIN($H465-I465,J465-I465)*INDEX('2018_commission_structure-Start'!$A$15:$J$18,MATCH($E465,'2018_commission_structure-Start'!$A$15:$A$18,0),MATCH(W$1,'2018_commission_structure-Start'!$A$15:$J$15,0)),0)</f>
        <v>27000</v>
      </c>
      <c r="X465" s="2">
        <f>IF($H465&gt;J465,MIN($H465-J465,K465-J465)*INDEX('2018_commission_structure-Start'!$A$15:$J$18,MATCH($E465,'2018_commission_structure-Start'!$A$15:$A$18,0),MATCH(X$1,'2018_commission_structure-Start'!$A$15:$J$15,0)),0)</f>
        <v>11288.25</v>
      </c>
      <c r="Y465" s="2">
        <f>IF($H465&gt;K465,MIN($H465-K465,L465-K465)*INDEX('2018_commission_structure-Start'!$A$15:$J$18,MATCH($E465,'2018_commission_structure-Start'!$A$15:$A$18,0),MATCH(Y$1,'2018_commission_structure-Start'!$A$15:$J$15,0)),0)</f>
        <v>0</v>
      </c>
      <c r="Z465" s="2">
        <f>IF(H465&gt;L465,(H465-L465)*INDEX('2018_commission_structure-Start'!$A$21:$I$24,MATCH($E465,'2018_commission_structure-Start'!$A$21:$A$24,0),MATCH(Z$1,'2018_commission_structure-Start'!$A$21:$I$21,0)),0)</f>
        <v>0</v>
      </c>
      <c r="AA465" s="6">
        <f t="shared" si="78"/>
        <v>128288.25</v>
      </c>
      <c r="AB465" s="6">
        <f t="shared" si="79"/>
        <v>200405.25</v>
      </c>
    </row>
    <row r="466" spans="1:28" x14ac:dyDescent="0.3">
      <c r="A466" t="str">
        <f t="shared" si="70"/>
        <v>Thebault Base</v>
      </c>
      <c r="B466">
        <v>898924138</v>
      </c>
      <c r="C466" t="s">
        <v>917</v>
      </c>
      <c r="D466" t="s">
        <v>918</v>
      </c>
      <c r="E466" t="s">
        <v>29</v>
      </c>
      <c r="F466">
        <v>61385</v>
      </c>
      <c r="G466">
        <f>COUNTIF(deals_closed!D:D,B466)</f>
        <v>19</v>
      </c>
      <c r="H466" s="2">
        <f>SUMIF(deals_closed!D:D,B466,deals_closed!C:C)</f>
        <v>691543</v>
      </c>
      <c r="I466" s="2">
        <f>VLOOKUP(E466,'2018_commission_structure-Start'!$A$22:$I$24,9,FALSE)</f>
        <v>600000</v>
      </c>
      <c r="J466" s="2">
        <f t="shared" si="71"/>
        <v>750000</v>
      </c>
      <c r="K466" s="2">
        <f t="shared" si="72"/>
        <v>900000</v>
      </c>
      <c r="L466" s="2">
        <f t="shared" si="73"/>
        <v>1200000</v>
      </c>
      <c r="M466" s="12">
        <f t="shared" si="74"/>
        <v>1.1525716666666668</v>
      </c>
      <c r="N466" t="str">
        <f t="shared" si="75"/>
        <v>100-125%</v>
      </c>
      <c r="O466" s="6">
        <f>MIN(H466,I466)*INDEX('2018_commission_structure-Start'!$A$21:$I$24,MATCH($E466,'2018_commission_structure-Start'!$A$21:$A$24,0),MATCH(O$1,'2018_commission_structure-Start'!$A$21:$I$21,0))</f>
        <v>78000</v>
      </c>
      <c r="P466" s="2">
        <f>IF(H466&gt;I466,MIN(H466-I466,J466-I466)*INDEX('2018_commission_structure-Start'!$A$21:$I$24,MATCH($E466,'2018_commission_structure-Start'!$A$21:$A$24,0), MATCH(P$1,'2018_commission_structure-Start'!$A$21:$I$21,0)),0)</f>
        <v>15562.310000000001</v>
      </c>
      <c r="Q466" s="2">
        <f>IF($H466&gt;J466,MIN($H466-J466,K466-J466)*INDEX('2018_commission_structure-Start'!$A$21:$I$24,MATCH($E466,'2018_commission_structure-Start'!$A$21:$A$24,0), MATCH(Q$1,'2018_commission_structure-Start'!$A$21:$I$21,0)),0)</f>
        <v>0</v>
      </c>
      <c r="R466" s="2">
        <f>IF($H466&gt;K466,MIN($H466-K466,L466-K466)*INDEX('2018_commission_structure-Start'!$A$21:$I$24,MATCH($E466,'2018_commission_structure-Start'!$A$21:$A$24,0), MATCH(R$1,'2018_commission_structure-Start'!$A$21:$I$21,0)),0)</f>
        <v>0</v>
      </c>
      <c r="S466" s="2">
        <f>IF(H466&gt;L466,(H466-L466)*INDEX('2018_commission_structure-Start'!$A$21:$I$24,MATCH($E466,'2018_commission_structure-Start'!$A$21:$A$24,0),MATCH(S$1,'2018_commission_structure-Start'!$A$21:$I$21,0)),0)</f>
        <v>0</v>
      </c>
      <c r="T466" s="6">
        <f t="shared" si="76"/>
        <v>93562.31</v>
      </c>
      <c r="U466" s="6">
        <f t="shared" si="77"/>
        <v>154947.31</v>
      </c>
      <c r="V466" s="6">
        <f>MIN(H466,I466)*INDEX('2018_commission_structure-Start'!$A$15:$J$18,MATCH($E466,'2018_commission_structure-Start'!$A$15:$A$18,0),MATCH(V$1,'2018_commission_structure-Start'!$A$15:$J$15,0))</f>
        <v>90000</v>
      </c>
      <c r="W466" s="2">
        <f>IF($H466&gt;I466,MIN($H466-I466,J466-I466)*INDEX('2018_commission_structure-Start'!$A$15:$J$18,MATCH($E466,'2018_commission_structure-Start'!$A$15:$A$18,0),MATCH(W$1,'2018_commission_structure-Start'!$A$15:$J$15,0)),0)</f>
        <v>16477.739999999998</v>
      </c>
      <c r="X466" s="2">
        <f>IF($H466&gt;J466,MIN($H466-J466,K466-J466)*INDEX('2018_commission_structure-Start'!$A$15:$J$18,MATCH($E466,'2018_commission_structure-Start'!$A$15:$A$18,0),MATCH(X$1,'2018_commission_structure-Start'!$A$15:$J$15,0)),0)</f>
        <v>0</v>
      </c>
      <c r="Y466" s="2">
        <f>IF($H466&gt;K466,MIN($H466-K466,L466-K466)*INDEX('2018_commission_structure-Start'!$A$15:$J$18,MATCH($E466,'2018_commission_structure-Start'!$A$15:$A$18,0),MATCH(Y$1,'2018_commission_structure-Start'!$A$15:$J$15,0)),0)</f>
        <v>0</v>
      </c>
      <c r="Z466" s="2">
        <f>IF(H466&gt;L466,(H466-L466)*INDEX('2018_commission_structure-Start'!$A$21:$I$24,MATCH($E466,'2018_commission_structure-Start'!$A$21:$A$24,0),MATCH(Z$1,'2018_commission_structure-Start'!$A$21:$I$21,0)),0)</f>
        <v>0</v>
      </c>
      <c r="AA466" s="6">
        <f t="shared" si="78"/>
        <v>106477.73999999999</v>
      </c>
      <c r="AB466" s="6">
        <f t="shared" si="79"/>
        <v>167862.74</v>
      </c>
    </row>
    <row r="467" spans="1:28" x14ac:dyDescent="0.3">
      <c r="A467" t="str">
        <f t="shared" si="70"/>
        <v>Mercy Richemont</v>
      </c>
      <c r="B467">
        <v>3211170715</v>
      </c>
      <c r="C467" t="s">
        <v>919</v>
      </c>
      <c r="D467" t="s">
        <v>920</v>
      </c>
      <c r="E467" t="s">
        <v>7</v>
      </c>
      <c r="F467">
        <v>57666</v>
      </c>
      <c r="G467">
        <f>COUNTIF(deals_closed!D:D,B467)</f>
        <v>24</v>
      </c>
      <c r="H467" s="2">
        <f>SUMIF(deals_closed!D:D,B467,deals_closed!C:C)</f>
        <v>846426</v>
      </c>
      <c r="I467" s="2">
        <f>VLOOKUP(E467,'2018_commission_structure-Start'!$A$22:$I$24,9,FALSE)</f>
        <v>500000</v>
      </c>
      <c r="J467" s="2">
        <f t="shared" si="71"/>
        <v>625000</v>
      </c>
      <c r="K467" s="2">
        <f t="shared" si="72"/>
        <v>750000</v>
      </c>
      <c r="L467" s="2">
        <f t="shared" si="73"/>
        <v>1000000</v>
      </c>
      <c r="M467" s="12">
        <f t="shared" si="74"/>
        <v>1.692852</v>
      </c>
      <c r="N467" t="str">
        <f t="shared" si="75"/>
        <v>150-200%</v>
      </c>
      <c r="O467" s="6">
        <f>MIN(H467,I467)*INDEX('2018_commission_structure-Start'!$A$21:$I$24,MATCH($E467,'2018_commission_structure-Start'!$A$21:$A$24,0),MATCH(O$1,'2018_commission_structure-Start'!$A$21:$I$21,0))</f>
        <v>50000</v>
      </c>
      <c r="P467" s="2">
        <f>IF(H467&gt;I467,MIN(H467-I467,J467-I467)*INDEX('2018_commission_structure-Start'!$A$21:$I$24,MATCH($E467,'2018_commission_structure-Start'!$A$21:$A$24,0), MATCH(P$1,'2018_commission_structure-Start'!$A$21:$I$21,0)),0)</f>
        <v>18750</v>
      </c>
      <c r="Q467" s="2">
        <f>IF($H467&gt;J467,MIN($H467-J467,K467-J467)*INDEX('2018_commission_structure-Start'!$A$21:$I$24,MATCH($E467,'2018_commission_structure-Start'!$A$21:$A$24,0), MATCH(Q$1,'2018_commission_structure-Start'!$A$21:$I$21,0)),0)</f>
        <v>22500</v>
      </c>
      <c r="R467" s="2">
        <f>IF($H467&gt;K467,MIN($H467-K467,L467-K467)*INDEX('2018_commission_structure-Start'!$A$21:$I$24,MATCH($E467,'2018_commission_structure-Start'!$A$21:$A$24,0), MATCH(R$1,'2018_commission_structure-Start'!$A$21:$I$21,0)),0)</f>
        <v>21213.72</v>
      </c>
      <c r="S467" s="2">
        <f>IF(H467&gt;L467,(H467-L467)*INDEX('2018_commission_structure-Start'!$A$21:$I$24,MATCH($E467,'2018_commission_structure-Start'!$A$21:$A$24,0),MATCH(S$1,'2018_commission_structure-Start'!$A$21:$I$21,0)),0)</f>
        <v>0</v>
      </c>
      <c r="T467" s="6">
        <f t="shared" si="76"/>
        <v>112463.72</v>
      </c>
      <c r="U467" s="6">
        <f t="shared" si="77"/>
        <v>170129.72</v>
      </c>
      <c r="V467" s="6">
        <f>MIN(H467,I467)*INDEX('2018_commission_structure-Start'!$A$15:$J$18,MATCH($E467,'2018_commission_structure-Start'!$A$15:$A$18,0),MATCH(V$1,'2018_commission_structure-Start'!$A$15:$J$15,0))</f>
        <v>60000</v>
      </c>
      <c r="W467" s="2">
        <f>IF($H467&gt;I467,MIN($H467-I467,J467-I467)*INDEX('2018_commission_structure-Start'!$A$15:$J$18,MATCH($E467,'2018_commission_structure-Start'!$A$15:$A$18,0),MATCH(W$1,'2018_commission_structure-Start'!$A$15:$J$15,0)),0)</f>
        <v>21250</v>
      </c>
      <c r="X467" s="2">
        <f>IF($H467&gt;J467,MIN($H467-J467,K467-J467)*INDEX('2018_commission_structure-Start'!$A$15:$J$18,MATCH($E467,'2018_commission_structure-Start'!$A$15:$A$18,0),MATCH(X$1,'2018_commission_structure-Start'!$A$15:$J$15,0)),0)</f>
        <v>25000</v>
      </c>
      <c r="Y467" s="2">
        <f>IF($H467&gt;K467,MIN($H467-K467,L467-K467)*INDEX('2018_commission_structure-Start'!$A$15:$J$18,MATCH($E467,'2018_commission_structure-Start'!$A$15:$A$18,0),MATCH(Y$1,'2018_commission_structure-Start'!$A$15:$J$15,0)),0)</f>
        <v>21213.72</v>
      </c>
      <c r="Z467" s="2">
        <f>IF(H467&gt;L467,(H467-L467)*INDEX('2018_commission_structure-Start'!$A$21:$I$24,MATCH($E467,'2018_commission_structure-Start'!$A$21:$A$24,0),MATCH(Z$1,'2018_commission_structure-Start'!$A$21:$I$21,0)),0)</f>
        <v>0</v>
      </c>
      <c r="AA467" s="6">
        <f t="shared" si="78"/>
        <v>127463.72</v>
      </c>
      <c r="AB467" s="6">
        <f t="shared" si="79"/>
        <v>185129.72</v>
      </c>
    </row>
    <row r="468" spans="1:28" x14ac:dyDescent="0.3">
      <c r="A468" t="str">
        <f t="shared" si="70"/>
        <v>Elisabetta Curzey</v>
      </c>
      <c r="B468">
        <v>2841287114</v>
      </c>
      <c r="C468" t="s">
        <v>921</v>
      </c>
      <c r="D468" t="s">
        <v>922</v>
      </c>
      <c r="E468" t="s">
        <v>29</v>
      </c>
      <c r="F468">
        <v>55803</v>
      </c>
      <c r="G468">
        <f>COUNTIF(deals_closed!D:D,B468)</f>
        <v>23</v>
      </c>
      <c r="H468" s="2">
        <f>SUMIF(deals_closed!D:D,B468,deals_closed!C:C)</f>
        <v>831538</v>
      </c>
      <c r="I468" s="2">
        <f>VLOOKUP(E468,'2018_commission_structure-Start'!$A$22:$I$24,9,FALSE)</f>
        <v>600000</v>
      </c>
      <c r="J468" s="2">
        <f t="shared" si="71"/>
        <v>750000</v>
      </c>
      <c r="K468" s="2">
        <f t="shared" si="72"/>
        <v>900000</v>
      </c>
      <c r="L468" s="2">
        <f t="shared" si="73"/>
        <v>1200000</v>
      </c>
      <c r="M468" s="12">
        <f t="shared" si="74"/>
        <v>1.3858966666666668</v>
      </c>
      <c r="N468" t="str">
        <f t="shared" si="75"/>
        <v>125-150%</v>
      </c>
      <c r="O468" s="6">
        <f>MIN(H468,I468)*INDEX('2018_commission_structure-Start'!$A$21:$I$24,MATCH($E468,'2018_commission_structure-Start'!$A$21:$A$24,0),MATCH(O$1,'2018_commission_structure-Start'!$A$21:$I$21,0))</f>
        <v>78000</v>
      </c>
      <c r="P468" s="2">
        <f>IF(H468&gt;I468,MIN(H468-I468,J468-I468)*INDEX('2018_commission_structure-Start'!$A$21:$I$24,MATCH($E468,'2018_commission_structure-Start'!$A$21:$A$24,0), MATCH(P$1,'2018_commission_structure-Start'!$A$21:$I$21,0)),0)</f>
        <v>25500.000000000004</v>
      </c>
      <c r="Q468" s="2">
        <f>IF($H468&gt;J468,MIN($H468-J468,K468-J468)*INDEX('2018_commission_structure-Start'!$A$21:$I$24,MATCH($E468,'2018_commission_structure-Start'!$A$21:$A$24,0), MATCH(Q$1,'2018_commission_structure-Start'!$A$21:$I$21,0)),0)</f>
        <v>17122.98</v>
      </c>
      <c r="R468" s="2">
        <f>IF($H468&gt;K468,MIN($H468-K468,L468-K468)*INDEX('2018_commission_structure-Start'!$A$21:$I$24,MATCH($E468,'2018_commission_structure-Start'!$A$21:$A$24,0), MATCH(R$1,'2018_commission_structure-Start'!$A$21:$I$21,0)),0)</f>
        <v>0</v>
      </c>
      <c r="S468" s="2">
        <f>IF(H468&gt;L468,(H468-L468)*INDEX('2018_commission_structure-Start'!$A$21:$I$24,MATCH($E468,'2018_commission_structure-Start'!$A$21:$A$24,0),MATCH(S$1,'2018_commission_structure-Start'!$A$21:$I$21,0)),0)</f>
        <v>0</v>
      </c>
      <c r="T468" s="6">
        <f t="shared" si="76"/>
        <v>120622.98</v>
      </c>
      <c r="U468" s="6">
        <f t="shared" si="77"/>
        <v>176425.97999999998</v>
      </c>
      <c r="V468" s="6">
        <f>MIN(H468,I468)*INDEX('2018_commission_structure-Start'!$A$15:$J$18,MATCH($E468,'2018_commission_structure-Start'!$A$15:$A$18,0),MATCH(V$1,'2018_commission_structure-Start'!$A$15:$J$15,0))</f>
        <v>90000</v>
      </c>
      <c r="W468" s="2">
        <f>IF($H468&gt;I468,MIN($H468-I468,J468-I468)*INDEX('2018_commission_structure-Start'!$A$15:$J$18,MATCH($E468,'2018_commission_structure-Start'!$A$15:$A$18,0),MATCH(W$1,'2018_commission_structure-Start'!$A$15:$J$15,0)),0)</f>
        <v>27000</v>
      </c>
      <c r="X468" s="2">
        <f>IF($H468&gt;J468,MIN($H468-J468,K468-J468)*INDEX('2018_commission_structure-Start'!$A$15:$J$18,MATCH($E468,'2018_commission_structure-Start'!$A$15:$A$18,0),MATCH(X$1,'2018_commission_structure-Start'!$A$15:$J$15,0)),0)</f>
        <v>20384.5</v>
      </c>
      <c r="Y468" s="2">
        <f>IF($H468&gt;K468,MIN($H468-K468,L468-K468)*INDEX('2018_commission_structure-Start'!$A$15:$J$18,MATCH($E468,'2018_commission_structure-Start'!$A$15:$A$18,0),MATCH(Y$1,'2018_commission_structure-Start'!$A$15:$J$15,0)),0)</f>
        <v>0</v>
      </c>
      <c r="Z468" s="2">
        <f>IF(H468&gt;L468,(H468-L468)*INDEX('2018_commission_structure-Start'!$A$21:$I$24,MATCH($E468,'2018_commission_structure-Start'!$A$21:$A$24,0),MATCH(Z$1,'2018_commission_structure-Start'!$A$21:$I$21,0)),0)</f>
        <v>0</v>
      </c>
      <c r="AA468" s="6">
        <f t="shared" si="78"/>
        <v>137384.5</v>
      </c>
      <c r="AB468" s="6">
        <f t="shared" si="79"/>
        <v>193187.5</v>
      </c>
    </row>
    <row r="469" spans="1:28" x14ac:dyDescent="0.3">
      <c r="A469" t="str">
        <f t="shared" si="70"/>
        <v>Tori Helis</v>
      </c>
      <c r="B469">
        <v>2417008025</v>
      </c>
      <c r="C469" t="s">
        <v>923</v>
      </c>
      <c r="D469" t="s">
        <v>924</v>
      </c>
      <c r="E469" t="s">
        <v>29</v>
      </c>
      <c r="F469">
        <v>74012</v>
      </c>
      <c r="G469">
        <f>COUNTIF(deals_closed!D:D,B469)</f>
        <v>17</v>
      </c>
      <c r="H469" s="2">
        <f>SUMIF(deals_closed!D:D,B469,deals_closed!C:C)</f>
        <v>613323</v>
      </c>
      <c r="I469" s="2">
        <f>VLOOKUP(E469,'2018_commission_structure-Start'!$A$22:$I$24,9,FALSE)</f>
        <v>600000</v>
      </c>
      <c r="J469" s="2">
        <f t="shared" si="71"/>
        <v>750000</v>
      </c>
      <c r="K469" s="2">
        <f t="shared" si="72"/>
        <v>900000</v>
      </c>
      <c r="L469" s="2">
        <f t="shared" si="73"/>
        <v>1200000</v>
      </c>
      <c r="M469" s="12">
        <f t="shared" si="74"/>
        <v>1.022205</v>
      </c>
      <c r="N469" t="str">
        <f t="shared" si="75"/>
        <v>100-125%</v>
      </c>
      <c r="O469" s="6">
        <f>MIN(H469,I469)*INDEX('2018_commission_structure-Start'!$A$21:$I$24,MATCH($E469,'2018_commission_structure-Start'!$A$21:$A$24,0),MATCH(O$1,'2018_commission_structure-Start'!$A$21:$I$21,0))</f>
        <v>78000</v>
      </c>
      <c r="P469" s="2">
        <f>IF(H469&gt;I469,MIN(H469-I469,J469-I469)*INDEX('2018_commission_structure-Start'!$A$21:$I$24,MATCH($E469,'2018_commission_structure-Start'!$A$21:$A$24,0), MATCH(P$1,'2018_commission_structure-Start'!$A$21:$I$21,0)),0)</f>
        <v>2264.9100000000003</v>
      </c>
      <c r="Q469" s="2">
        <f>IF($H469&gt;J469,MIN($H469-J469,K469-J469)*INDEX('2018_commission_structure-Start'!$A$21:$I$24,MATCH($E469,'2018_commission_structure-Start'!$A$21:$A$24,0), MATCH(Q$1,'2018_commission_structure-Start'!$A$21:$I$21,0)),0)</f>
        <v>0</v>
      </c>
      <c r="R469" s="2">
        <f>IF($H469&gt;K469,MIN($H469-K469,L469-K469)*INDEX('2018_commission_structure-Start'!$A$21:$I$24,MATCH($E469,'2018_commission_structure-Start'!$A$21:$A$24,0), MATCH(R$1,'2018_commission_structure-Start'!$A$21:$I$21,0)),0)</f>
        <v>0</v>
      </c>
      <c r="S469" s="2">
        <f>IF(H469&gt;L469,(H469-L469)*INDEX('2018_commission_structure-Start'!$A$21:$I$24,MATCH($E469,'2018_commission_structure-Start'!$A$21:$A$24,0),MATCH(S$1,'2018_commission_structure-Start'!$A$21:$I$21,0)),0)</f>
        <v>0</v>
      </c>
      <c r="T469" s="6">
        <f t="shared" si="76"/>
        <v>80264.91</v>
      </c>
      <c r="U469" s="6">
        <f t="shared" si="77"/>
        <v>154276.91</v>
      </c>
      <c r="V469" s="6">
        <f>MIN(H469,I469)*INDEX('2018_commission_structure-Start'!$A$15:$J$18,MATCH($E469,'2018_commission_structure-Start'!$A$15:$A$18,0),MATCH(V$1,'2018_commission_structure-Start'!$A$15:$J$15,0))</f>
        <v>90000</v>
      </c>
      <c r="W469" s="2">
        <f>IF($H469&gt;I469,MIN($H469-I469,J469-I469)*INDEX('2018_commission_structure-Start'!$A$15:$J$18,MATCH($E469,'2018_commission_structure-Start'!$A$15:$A$18,0),MATCH(W$1,'2018_commission_structure-Start'!$A$15:$J$15,0)),0)</f>
        <v>2398.14</v>
      </c>
      <c r="X469" s="2">
        <f>IF($H469&gt;J469,MIN($H469-J469,K469-J469)*INDEX('2018_commission_structure-Start'!$A$15:$J$18,MATCH($E469,'2018_commission_structure-Start'!$A$15:$A$18,0),MATCH(X$1,'2018_commission_structure-Start'!$A$15:$J$15,0)),0)</f>
        <v>0</v>
      </c>
      <c r="Y469" s="2">
        <f>IF($H469&gt;K469,MIN($H469-K469,L469-K469)*INDEX('2018_commission_structure-Start'!$A$15:$J$18,MATCH($E469,'2018_commission_structure-Start'!$A$15:$A$18,0),MATCH(Y$1,'2018_commission_structure-Start'!$A$15:$J$15,0)),0)</f>
        <v>0</v>
      </c>
      <c r="Z469" s="2">
        <f>IF(H469&gt;L469,(H469-L469)*INDEX('2018_commission_structure-Start'!$A$21:$I$24,MATCH($E469,'2018_commission_structure-Start'!$A$21:$A$24,0),MATCH(Z$1,'2018_commission_structure-Start'!$A$21:$I$21,0)),0)</f>
        <v>0</v>
      </c>
      <c r="AA469" s="6">
        <f t="shared" si="78"/>
        <v>92398.14</v>
      </c>
      <c r="AB469" s="6">
        <f t="shared" si="79"/>
        <v>166410.14000000001</v>
      </c>
    </row>
    <row r="470" spans="1:28" x14ac:dyDescent="0.3">
      <c r="A470" t="str">
        <f t="shared" si="70"/>
        <v>Elroy Petrasso</v>
      </c>
      <c r="B470">
        <v>7269614199</v>
      </c>
      <c r="C470" t="s">
        <v>925</v>
      </c>
      <c r="D470" t="s">
        <v>926</v>
      </c>
      <c r="E470" t="s">
        <v>7</v>
      </c>
      <c r="F470">
        <v>49250</v>
      </c>
      <c r="G470">
        <f>COUNTIF(deals_closed!D:D,B470)</f>
        <v>14</v>
      </c>
      <c r="H470" s="2">
        <f>SUMIF(deals_closed!D:D,B470,deals_closed!C:C)</f>
        <v>414450</v>
      </c>
      <c r="I470" s="2">
        <f>VLOOKUP(E470,'2018_commission_structure-Start'!$A$22:$I$24,9,FALSE)</f>
        <v>500000</v>
      </c>
      <c r="J470" s="2">
        <f t="shared" si="71"/>
        <v>625000</v>
      </c>
      <c r="K470" s="2">
        <f t="shared" si="72"/>
        <v>750000</v>
      </c>
      <c r="L470" s="2">
        <f t="shared" si="73"/>
        <v>1000000</v>
      </c>
      <c r="M470" s="12">
        <f t="shared" si="74"/>
        <v>0.82889999999999997</v>
      </c>
      <c r="N470" t="str">
        <f t="shared" si="75"/>
        <v>0-100%</v>
      </c>
      <c r="O470" s="6">
        <f>MIN(H470,I470)*INDEX('2018_commission_structure-Start'!$A$21:$I$24,MATCH($E470,'2018_commission_structure-Start'!$A$21:$A$24,0),MATCH(O$1,'2018_commission_structure-Start'!$A$21:$I$21,0))</f>
        <v>41445</v>
      </c>
      <c r="P470" s="2">
        <f>IF(H470&gt;I470,MIN(H470-I470,J470-I470)*INDEX('2018_commission_structure-Start'!$A$21:$I$24,MATCH($E470,'2018_commission_structure-Start'!$A$21:$A$24,0), MATCH(P$1,'2018_commission_structure-Start'!$A$21:$I$21,0)),0)</f>
        <v>0</v>
      </c>
      <c r="Q470" s="2">
        <f>IF($H470&gt;J470,MIN($H470-J470,K470-J470)*INDEX('2018_commission_structure-Start'!$A$21:$I$24,MATCH($E470,'2018_commission_structure-Start'!$A$21:$A$24,0), MATCH(Q$1,'2018_commission_structure-Start'!$A$21:$I$21,0)),0)</f>
        <v>0</v>
      </c>
      <c r="R470" s="2">
        <f>IF($H470&gt;K470,MIN($H470-K470,L470-K470)*INDEX('2018_commission_structure-Start'!$A$21:$I$24,MATCH($E470,'2018_commission_structure-Start'!$A$21:$A$24,0), MATCH(R$1,'2018_commission_structure-Start'!$A$21:$I$21,0)),0)</f>
        <v>0</v>
      </c>
      <c r="S470" s="2">
        <f>IF(H470&gt;L470,(H470-L470)*INDEX('2018_commission_structure-Start'!$A$21:$I$24,MATCH($E470,'2018_commission_structure-Start'!$A$21:$A$24,0),MATCH(S$1,'2018_commission_structure-Start'!$A$21:$I$21,0)),0)</f>
        <v>0</v>
      </c>
      <c r="T470" s="6">
        <f t="shared" si="76"/>
        <v>41445</v>
      </c>
      <c r="U470" s="6">
        <f t="shared" si="77"/>
        <v>90695</v>
      </c>
      <c r="V470" s="6">
        <f>MIN(H470,I470)*INDEX('2018_commission_structure-Start'!$A$15:$J$18,MATCH($E470,'2018_commission_structure-Start'!$A$15:$A$18,0),MATCH(V$1,'2018_commission_structure-Start'!$A$15:$J$15,0))</f>
        <v>49734</v>
      </c>
      <c r="W470" s="2">
        <f>IF($H470&gt;I470,MIN($H470-I470,J470-I470)*INDEX('2018_commission_structure-Start'!$A$15:$J$18,MATCH($E470,'2018_commission_structure-Start'!$A$15:$A$18,0),MATCH(W$1,'2018_commission_structure-Start'!$A$15:$J$15,0)),0)</f>
        <v>0</v>
      </c>
      <c r="X470" s="2">
        <f>IF($H470&gt;J470,MIN($H470-J470,K470-J470)*INDEX('2018_commission_structure-Start'!$A$15:$J$18,MATCH($E470,'2018_commission_structure-Start'!$A$15:$A$18,0),MATCH(X$1,'2018_commission_structure-Start'!$A$15:$J$15,0)),0)</f>
        <v>0</v>
      </c>
      <c r="Y470" s="2">
        <f>IF($H470&gt;K470,MIN($H470-K470,L470-K470)*INDEX('2018_commission_structure-Start'!$A$15:$J$18,MATCH($E470,'2018_commission_structure-Start'!$A$15:$A$18,0),MATCH(Y$1,'2018_commission_structure-Start'!$A$15:$J$15,0)),0)</f>
        <v>0</v>
      </c>
      <c r="Z470" s="2">
        <f>IF(H470&gt;L470,(H470-L470)*INDEX('2018_commission_structure-Start'!$A$21:$I$24,MATCH($E470,'2018_commission_structure-Start'!$A$21:$A$24,0),MATCH(Z$1,'2018_commission_structure-Start'!$A$21:$I$21,0)),0)</f>
        <v>0</v>
      </c>
      <c r="AA470" s="6">
        <f t="shared" si="78"/>
        <v>49734</v>
      </c>
      <c r="AB470" s="6">
        <f t="shared" si="79"/>
        <v>98984</v>
      </c>
    </row>
    <row r="471" spans="1:28" x14ac:dyDescent="0.3">
      <c r="A471" t="str">
        <f t="shared" si="70"/>
        <v>Blanche Folliott</v>
      </c>
      <c r="B471">
        <v>6446166575</v>
      </c>
      <c r="C471" t="s">
        <v>927</v>
      </c>
      <c r="D471" t="s">
        <v>928</v>
      </c>
      <c r="E471" t="s">
        <v>7</v>
      </c>
      <c r="F471">
        <v>54878</v>
      </c>
      <c r="G471">
        <f>COUNTIF(deals_closed!D:D,B471)</f>
        <v>19</v>
      </c>
      <c r="H471" s="2">
        <f>SUMIF(deals_closed!D:D,B471,deals_closed!C:C)</f>
        <v>578752</v>
      </c>
      <c r="I471" s="2">
        <f>VLOOKUP(E471,'2018_commission_structure-Start'!$A$22:$I$24,9,FALSE)</f>
        <v>500000</v>
      </c>
      <c r="J471" s="2">
        <f t="shared" si="71"/>
        <v>625000</v>
      </c>
      <c r="K471" s="2">
        <f t="shared" si="72"/>
        <v>750000</v>
      </c>
      <c r="L471" s="2">
        <f t="shared" si="73"/>
        <v>1000000</v>
      </c>
      <c r="M471" s="12">
        <f t="shared" si="74"/>
        <v>1.1575040000000001</v>
      </c>
      <c r="N471" t="str">
        <f t="shared" si="75"/>
        <v>100-125%</v>
      </c>
      <c r="O471" s="6">
        <f>MIN(H471,I471)*INDEX('2018_commission_structure-Start'!$A$21:$I$24,MATCH($E471,'2018_commission_structure-Start'!$A$21:$A$24,0),MATCH(O$1,'2018_commission_structure-Start'!$A$21:$I$21,0))</f>
        <v>50000</v>
      </c>
      <c r="P471" s="2">
        <f>IF(H471&gt;I471,MIN(H471-I471,J471-I471)*INDEX('2018_commission_structure-Start'!$A$21:$I$24,MATCH($E471,'2018_commission_structure-Start'!$A$21:$A$24,0), MATCH(P$1,'2018_commission_structure-Start'!$A$21:$I$21,0)),0)</f>
        <v>11812.8</v>
      </c>
      <c r="Q471" s="2">
        <f>IF($H471&gt;J471,MIN($H471-J471,K471-J471)*INDEX('2018_commission_structure-Start'!$A$21:$I$24,MATCH($E471,'2018_commission_structure-Start'!$A$21:$A$24,0), MATCH(Q$1,'2018_commission_structure-Start'!$A$21:$I$21,0)),0)</f>
        <v>0</v>
      </c>
      <c r="R471" s="2">
        <f>IF($H471&gt;K471,MIN($H471-K471,L471-K471)*INDEX('2018_commission_structure-Start'!$A$21:$I$24,MATCH($E471,'2018_commission_structure-Start'!$A$21:$A$24,0), MATCH(R$1,'2018_commission_structure-Start'!$A$21:$I$21,0)),0)</f>
        <v>0</v>
      </c>
      <c r="S471" s="2">
        <f>IF(H471&gt;L471,(H471-L471)*INDEX('2018_commission_structure-Start'!$A$21:$I$24,MATCH($E471,'2018_commission_structure-Start'!$A$21:$A$24,0),MATCH(S$1,'2018_commission_structure-Start'!$A$21:$I$21,0)),0)</f>
        <v>0</v>
      </c>
      <c r="T471" s="6">
        <f t="shared" si="76"/>
        <v>61812.800000000003</v>
      </c>
      <c r="U471" s="6">
        <f t="shared" si="77"/>
        <v>116690.8</v>
      </c>
      <c r="V471" s="6">
        <f>MIN(H471,I471)*INDEX('2018_commission_structure-Start'!$A$15:$J$18,MATCH($E471,'2018_commission_structure-Start'!$A$15:$A$18,0),MATCH(V$1,'2018_commission_structure-Start'!$A$15:$J$15,0))</f>
        <v>60000</v>
      </c>
      <c r="W471" s="2">
        <f>IF($H471&gt;I471,MIN($H471-I471,J471-I471)*INDEX('2018_commission_structure-Start'!$A$15:$J$18,MATCH($E471,'2018_commission_structure-Start'!$A$15:$A$18,0),MATCH(W$1,'2018_commission_structure-Start'!$A$15:$J$15,0)),0)</f>
        <v>13387.84</v>
      </c>
      <c r="X471" s="2">
        <f>IF($H471&gt;J471,MIN($H471-J471,K471-J471)*INDEX('2018_commission_structure-Start'!$A$15:$J$18,MATCH($E471,'2018_commission_structure-Start'!$A$15:$A$18,0),MATCH(X$1,'2018_commission_structure-Start'!$A$15:$J$15,0)),0)</f>
        <v>0</v>
      </c>
      <c r="Y471" s="2">
        <f>IF($H471&gt;K471,MIN($H471-K471,L471-K471)*INDEX('2018_commission_structure-Start'!$A$15:$J$18,MATCH($E471,'2018_commission_structure-Start'!$A$15:$A$18,0),MATCH(Y$1,'2018_commission_structure-Start'!$A$15:$J$15,0)),0)</f>
        <v>0</v>
      </c>
      <c r="Z471" s="2">
        <f>IF(H471&gt;L471,(H471-L471)*INDEX('2018_commission_structure-Start'!$A$21:$I$24,MATCH($E471,'2018_commission_structure-Start'!$A$21:$A$24,0),MATCH(Z$1,'2018_commission_structure-Start'!$A$21:$I$21,0)),0)</f>
        <v>0</v>
      </c>
      <c r="AA471" s="6">
        <f t="shared" si="78"/>
        <v>73387.839999999997</v>
      </c>
      <c r="AB471" s="6">
        <f t="shared" si="79"/>
        <v>128265.84</v>
      </c>
    </row>
    <row r="472" spans="1:28" x14ac:dyDescent="0.3">
      <c r="A472" t="str">
        <f t="shared" si="70"/>
        <v>Chanda Bahls</v>
      </c>
      <c r="B472">
        <v>9018504580</v>
      </c>
      <c r="C472" t="s">
        <v>929</v>
      </c>
      <c r="D472" t="s">
        <v>930</v>
      </c>
      <c r="E472" t="s">
        <v>7</v>
      </c>
      <c r="F472">
        <v>53598</v>
      </c>
      <c r="G472">
        <f>COUNTIF(deals_closed!D:D,B472)</f>
        <v>13</v>
      </c>
      <c r="H472" s="2">
        <f>SUMIF(deals_closed!D:D,B472,deals_closed!C:C)</f>
        <v>397145</v>
      </c>
      <c r="I472" s="2">
        <f>VLOOKUP(E472,'2018_commission_structure-Start'!$A$22:$I$24,9,FALSE)</f>
        <v>500000</v>
      </c>
      <c r="J472" s="2">
        <f t="shared" si="71"/>
        <v>625000</v>
      </c>
      <c r="K472" s="2">
        <f t="shared" si="72"/>
        <v>750000</v>
      </c>
      <c r="L472" s="2">
        <f t="shared" si="73"/>
        <v>1000000</v>
      </c>
      <c r="M472" s="12">
        <f t="shared" si="74"/>
        <v>0.79429000000000005</v>
      </c>
      <c r="N472" t="str">
        <f t="shared" si="75"/>
        <v>0-100%</v>
      </c>
      <c r="O472" s="6">
        <f>MIN(H472,I472)*INDEX('2018_commission_structure-Start'!$A$21:$I$24,MATCH($E472,'2018_commission_structure-Start'!$A$21:$A$24,0),MATCH(O$1,'2018_commission_structure-Start'!$A$21:$I$21,0))</f>
        <v>39714.5</v>
      </c>
      <c r="P472" s="2">
        <f>IF(H472&gt;I472,MIN(H472-I472,J472-I472)*INDEX('2018_commission_structure-Start'!$A$21:$I$24,MATCH($E472,'2018_commission_structure-Start'!$A$21:$A$24,0), MATCH(P$1,'2018_commission_structure-Start'!$A$21:$I$21,0)),0)</f>
        <v>0</v>
      </c>
      <c r="Q472" s="2">
        <f>IF($H472&gt;J472,MIN($H472-J472,K472-J472)*INDEX('2018_commission_structure-Start'!$A$21:$I$24,MATCH($E472,'2018_commission_structure-Start'!$A$21:$A$24,0), MATCH(Q$1,'2018_commission_structure-Start'!$A$21:$I$21,0)),0)</f>
        <v>0</v>
      </c>
      <c r="R472" s="2">
        <f>IF($H472&gt;K472,MIN($H472-K472,L472-K472)*INDEX('2018_commission_structure-Start'!$A$21:$I$24,MATCH($E472,'2018_commission_structure-Start'!$A$21:$A$24,0), MATCH(R$1,'2018_commission_structure-Start'!$A$21:$I$21,0)),0)</f>
        <v>0</v>
      </c>
      <c r="S472" s="2">
        <f>IF(H472&gt;L472,(H472-L472)*INDEX('2018_commission_structure-Start'!$A$21:$I$24,MATCH($E472,'2018_commission_structure-Start'!$A$21:$A$24,0),MATCH(S$1,'2018_commission_structure-Start'!$A$21:$I$21,0)),0)</f>
        <v>0</v>
      </c>
      <c r="T472" s="6">
        <f t="shared" si="76"/>
        <v>39714.5</v>
      </c>
      <c r="U472" s="6">
        <f t="shared" si="77"/>
        <v>93312.5</v>
      </c>
      <c r="V472" s="6">
        <f>MIN(H472,I472)*INDEX('2018_commission_structure-Start'!$A$15:$J$18,MATCH($E472,'2018_commission_structure-Start'!$A$15:$A$18,0),MATCH(V$1,'2018_commission_structure-Start'!$A$15:$J$15,0))</f>
        <v>47657.4</v>
      </c>
      <c r="W472" s="2">
        <f>IF($H472&gt;I472,MIN($H472-I472,J472-I472)*INDEX('2018_commission_structure-Start'!$A$15:$J$18,MATCH($E472,'2018_commission_structure-Start'!$A$15:$A$18,0),MATCH(W$1,'2018_commission_structure-Start'!$A$15:$J$15,0)),0)</f>
        <v>0</v>
      </c>
      <c r="X472" s="2">
        <f>IF($H472&gt;J472,MIN($H472-J472,K472-J472)*INDEX('2018_commission_structure-Start'!$A$15:$J$18,MATCH($E472,'2018_commission_structure-Start'!$A$15:$A$18,0),MATCH(X$1,'2018_commission_structure-Start'!$A$15:$J$15,0)),0)</f>
        <v>0</v>
      </c>
      <c r="Y472" s="2">
        <f>IF($H472&gt;K472,MIN($H472-K472,L472-K472)*INDEX('2018_commission_structure-Start'!$A$15:$J$18,MATCH($E472,'2018_commission_structure-Start'!$A$15:$A$18,0),MATCH(Y$1,'2018_commission_structure-Start'!$A$15:$J$15,0)),0)</f>
        <v>0</v>
      </c>
      <c r="Z472" s="2">
        <f>IF(H472&gt;L472,(H472-L472)*INDEX('2018_commission_structure-Start'!$A$21:$I$24,MATCH($E472,'2018_commission_structure-Start'!$A$21:$A$24,0),MATCH(Z$1,'2018_commission_structure-Start'!$A$21:$I$21,0)),0)</f>
        <v>0</v>
      </c>
      <c r="AA472" s="6">
        <f t="shared" si="78"/>
        <v>47657.4</v>
      </c>
      <c r="AB472" s="6">
        <f t="shared" si="79"/>
        <v>101255.4</v>
      </c>
    </row>
    <row r="473" spans="1:28" x14ac:dyDescent="0.3">
      <c r="A473" t="str">
        <f t="shared" si="70"/>
        <v>Luise Bodley</v>
      </c>
      <c r="B473">
        <v>9611070055</v>
      </c>
      <c r="C473" t="s">
        <v>931</v>
      </c>
      <c r="D473" t="s">
        <v>932</v>
      </c>
      <c r="E473" t="s">
        <v>7</v>
      </c>
      <c r="F473">
        <v>63324</v>
      </c>
      <c r="G473">
        <f>COUNTIF(deals_closed!D:D,B473)</f>
        <v>9</v>
      </c>
      <c r="H473" s="2">
        <f>SUMIF(deals_closed!D:D,B473,deals_closed!C:C)</f>
        <v>219869</v>
      </c>
      <c r="I473" s="2">
        <f>VLOOKUP(E473,'2018_commission_structure-Start'!$A$22:$I$24,9,FALSE)</f>
        <v>500000</v>
      </c>
      <c r="J473" s="2">
        <f t="shared" si="71"/>
        <v>625000</v>
      </c>
      <c r="K473" s="2">
        <f t="shared" si="72"/>
        <v>750000</v>
      </c>
      <c r="L473" s="2">
        <f t="shared" si="73"/>
        <v>1000000</v>
      </c>
      <c r="M473" s="12">
        <f t="shared" si="74"/>
        <v>0.43973800000000002</v>
      </c>
      <c r="N473" t="str">
        <f t="shared" si="75"/>
        <v>0-100%</v>
      </c>
      <c r="O473" s="6">
        <f>MIN(H473,I473)*INDEX('2018_commission_structure-Start'!$A$21:$I$24,MATCH($E473,'2018_commission_structure-Start'!$A$21:$A$24,0),MATCH(O$1,'2018_commission_structure-Start'!$A$21:$I$21,0))</f>
        <v>21986.9</v>
      </c>
      <c r="P473" s="2">
        <f>IF(H473&gt;I473,MIN(H473-I473,J473-I473)*INDEX('2018_commission_structure-Start'!$A$21:$I$24,MATCH($E473,'2018_commission_structure-Start'!$A$21:$A$24,0), MATCH(P$1,'2018_commission_structure-Start'!$A$21:$I$21,0)),0)</f>
        <v>0</v>
      </c>
      <c r="Q473" s="2">
        <f>IF($H473&gt;J473,MIN($H473-J473,K473-J473)*INDEX('2018_commission_structure-Start'!$A$21:$I$24,MATCH($E473,'2018_commission_structure-Start'!$A$21:$A$24,0), MATCH(Q$1,'2018_commission_structure-Start'!$A$21:$I$21,0)),0)</f>
        <v>0</v>
      </c>
      <c r="R473" s="2">
        <f>IF($H473&gt;K473,MIN($H473-K473,L473-K473)*INDEX('2018_commission_structure-Start'!$A$21:$I$24,MATCH($E473,'2018_commission_structure-Start'!$A$21:$A$24,0), MATCH(R$1,'2018_commission_structure-Start'!$A$21:$I$21,0)),0)</f>
        <v>0</v>
      </c>
      <c r="S473" s="2">
        <f>IF(H473&gt;L473,(H473-L473)*INDEX('2018_commission_structure-Start'!$A$21:$I$24,MATCH($E473,'2018_commission_structure-Start'!$A$21:$A$24,0),MATCH(S$1,'2018_commission_structure-Start'!$A$21:$I$21,0)),0)</f>
        <v>0</v>
      </c>
      <c r="T473" s="6">
        <f t="shared" si="76"/>
        <v>21986.9</v>
      </c>
      <c r="U473" s="6">
        <f t="shared" si="77"/>
        <v>85310.9</v>
      </c>
      <c r="V473" s="6">
        <f>MIN(H473,I473)*INDEX('2018_commission_structure-Start'!$A$15:$J$18,MATCH($E473,'2018_commission_structure-Start'!$A$15:$A$18,0),MATCH(V$1,'2018_commission_structure-Start'!$A$15:$J$15,0))</f>
        <v>26384.28</v>
      </c>
      <c r="W473" s="2">
        <f>IF($H473&gt;I473,MIN($H473-I473,J473-I473)*INDEX('2018_commission_structure-Start'!$A$15:$J$18,MATCH($E473,'2018_commission_structure-Start'!$A$15:$A$18,0),MATCH(W$1,'2018_commission_structure-Start'!$A$15:$J$15,0)),0)</f>
        <v>0</v>
      </c>
      <c r="X473" s="2">
        <f>IF($H473&gt;J473,MIN($H473-J473,K473-J473)*INDEX('2018_commission_structure-Start'!$A$15:$J$18,MATCH($E473,'2018_commission_structure-Start'!$A$15:$A$18,0),MATCH(X$1,'2018_commission_structure-Start'!$A$15:$J$15,0)),0)</f>
        <v>0</v>
      </c>
      <c r="Y473" s="2">
        <f>IF($H473&gt;K473,MIN($H473-K473,L473-K473)*INDEX('2018_commission_structure-Start'!$A$15:$J$18,MATCH($E473,'2018_commission_structure-Start'!$A$15:$A$18,0),MATCH(Y$1,'2018_commission_structure-Start'!$A$15:$J$15,0)),0)</f>
        <v>0</v>
      </c>
      <c r="Z473" s="2">
        <f>IF(H473&gt;L473,(H473-L473)*INDEX('2018_commission_structure-Start'!$A$21:$I$24,MATCH($E473,'2018_commission_structure-Start'!$A$21:$A$24,0),MATCH(Z$1,'2018_commission_structure-Start'!$A$21:$I$21,0)),0)</f>
        <v>0</v>
      </c>
      <c r="AA473" s="6">
        <f t="shared" si="78"/>
        <v>26384.28</v>
      </c>
      <c r="AB473" s="6">
        <f t="shared" si="79"/>
        <v>89708.28</v>
      </c>
    </row>
    <row r="474" spans="1:28" x14ac:dyDescent="0.3">
      <c r="A474" t="str">
        <f t="shared" si="70"/>
        <v>Elva Aumerle</v>
      </c>
      <c r="B474">
        <v>5503746279</v>
      </c>
      <c r="C474" t="s">
        <v>5</v>
      </c>
      <c r="D474" t="s">
        <v>933</v>
      </c>
      <c r="E474" t="s">
        <v>29</v>
      </c>
      <c r="F474">
        <v>65852</v>
      </c>
      <c r="G474">
        <f>COUNTIF(deals_closed!D:D,B474)</f>
        <v>19</v>
      </c>
      <c r="H474" s="2">
        <f>SUMIF(deals_closed!D:D,B474,deals_closed!C:C)</f>
        <v>558872</v>
      </c>
      <c r="I474" s="2">
        <f>VLOOKUP(E474,'2018_commission_structure-Start'!$A$22:$I$24,9,FALSE)</f>
        <v>600000</v>
      </c>
      <c r="J474" s="2">
        <f t="shared" si="71"/>
        <v>750000</v>
      </c>
      <c r="K474" s="2">
        <f t="shared" si="72"/>
        <v>900000</v>
      </c>
      <c r="L474" s="2">
        <f t="shared" si="73"/>
        <v>1200000</v>
      </c>
      <c r="M474" s="12">
        <f t="shared" si="74"/>
        <v>0.93145333333333336</v>
      </c>
      <c r="N474" t="str">
        <f t="shared" si="75"/>
        <v>0-100%</v>
      </c>
      <c r="O474" s="6">
        <f>MIN(H474,I474)*INDEX('2018_commission_structure-Start'!$A$21:$I$24,MATCH($E474,'2018_commission_structure-Start'!$A$21:$A$24,0),MATCH(O$1,'2018_commission_structure-Start'!$A$21:$I$21,0))</f>
        <v>72653.36</v>
      </c>
      <c r="P474" s="2">
        <f>IF(H474&gt;I474,MIN(H474-I474,J474-I474)*INDEX('2018_commission_structure-Start'!$A$21:$I$24,MATCH($E474,'2018_commission_structure-Start'!$A$21:$A$24,0), MATCH(P$1,'2018_commission_structure-Start'!$A$21:$I$21,0)),0)</f>
        <v>0</v>
      </c>
      <c r="Q474" s="2">
        <f>IF($H474&gt;J474,MIN($H474-J474,K474-J474)*INDEX('2018_commission_structure-Start'!$A$21:$I$24,MATCH($E474,'2018_commission_structure-Start'!$A$21:$A$24,0), MATCH(Q$1,'2018_commission_structure-Start'!$A$21:$I$21,0)),0)</f>
        <v>0</v>
      </c>
      <c r="R474" s="2">
        <f>IF($H474&gt;K474,MIN($H474-K474,L474-K474)*INDEX('2018_commission_structure-Start'!$A$21:$I$24,MATCH($E474,'2018_commission_structure-Start'!$A$21:$A$24,0), MATCH(R$1,'2018_commission_structure-Start'!$A$21:$I$21,0)),0)</f>
        <v>0</v>
      </c>
      <c r="S474" s="2">
        <f>IF(H474&gt;L474,(H474-L474)*INDEX('2018_commission_structure-Start'!$A$21:$I$24,MATCH($E474,'2018_commission_structure-Start'!$A$21:$A$24,0),MATCH(S$1,'2018_commission_structure-Start'!$A$21:$I$21,0)),0)</f>
        <v>0</v>
      </c>
      <c r="T474" s="6">
        <f t="shared" si="76"/>
        <v>72653.36</v>
      </c>
      <c r="U474" s="6">
        <f t="shared" si="77"/>
        <v>138505.35999999999</v>
      </c>
      <c r="V474" s="6">
        <f>MIN(H474,I474)*INDEX('2018_commission_structure-Start'!$A$15:$J$18,MATCH($E474,'2018_commission_structure-Start'!$A$15:$A$18,0),MATCH(V$1,'2018_commission_structure-Start'!$A$15:$J$15,0))</f>
        <v>83830.8</v>
      </c>
      <c r="W474" s="2">
        <f>IF($H474&gt;I474,MIN($H474-I474,J474-I474)*INDEX('2018_commission_structure-Start'!$A$15:$J$18,MATCH($E474,'2018_commission_structure-Start'!$A$15:$A$18,0),MATCH(W$1,'2018_commission_structure-Start'!$A$15:$J$15,0)),0)</f>
        <v>0</v>
      </c>
      <c r="X474" s="2">
        <f>IF($H474&gt;J474,MIN($H474-J474,K474-J474)*INDEX('2018_commission_structure-Start'!$A$15:$J$18,MATCH($E474,'2018_commission_structure-Start'!$A$15:$A$18,0),MATCH(X$1,'2018_commission_structure-Start'!$A$15:$J$15,0)),0)</f>
        <v>0</v>
      </c>
      <c r="Y474" s="2">
        <f>IF($H474&gt;K474,MIN($H474-K474,L474-K474)*INDEX('2018_commission_structure-Start'!$A$15:$J$18,MATCH($E474,'2018_commission_structure-Start'!$A$15:$A$18,0),MATCH(Y$1,'2018_commission_structure-Start'!$A$15:$J$15,0)),0)</f>
        <v>0</v>
      </c>
      <c r="Z474" s="2">
        <f>IF(H474&gt;L474,(H474-L474)*INDEX('2018_commission_structure-Start'!$A$21:$I$24,MATCH($E474,'2018_commission_structure-Start'!$A$21:$A$24,0),MATCH(Z$1,'2018_commission_structure-Start'!$A$21:$I$21,0)),0)</f>
        <v>0</v>
      </c>
      <c r="AA474" s="6">
        <f t="shared" si="78"/>
        <v>83830.8</v>
      </c>
      <c r="AB474" s="6">
        <f t="shared" si="79"/>
        <v>149682.79999999999</v>
      </c>
    </row>
    <row r="475" spans="1:28" x14ac:dyDescent="0.3">
      <c r="A475" t="str">
        <f t="shared" si="70"/>
        <v>Lin Ajean</v>
      </c>
      <c r="B475">
        <v>3554200719</v>
      </c>
      <c r="C475" t="s">
        <v>934</v>
      </c>
      <c r="D475" t="s">
        <v>935</v>
      </c>
      <c r="E475" t="s">
        <v>7</v>
      </c>
      <c r="F475">
        <v>40780</v>
      </c>
      <c r="G475">
        <f>COUNTIF(deals_closed!D:D,B475)</f>
        <v>16</v>
      </c>
      <c r="H475" s="2">
        <f>SUMIF(deals_closed!D:D,B475,deals_closed!C:C)</f>
        <v>693280</v>
      </c>
      <c r="I475" s="2">
        <f>VLOOKUP(E475,'2018_commission_structure-Start'!$A$22:$I$24,9,FALSE)</f>
        <v>500000</v>
      </c>
      <c r="J475" s="2">
        <f t="shared" si="71"/>
        <v>625000</v>
      </c>
      <c r="K475" s="2">
        <f t="shared" si="72"/>
        <v>750000</v>
      </c>
      <c r="L475" s="2">
        <f t="shared" si="73"/>
        <v>1000000</v>
      </c>
      <c r="M475" s="12">
        <f t="shared" si="74"/>
        <v>1.38656</v>
      </c>
      <c r="N475" t="str">
        <f t="shared" si="75"/>
        <v>125-150%</v>
      </c>
      <c r="O475" s="6">
        <f>MIN(H475,I475)*INDEX('2018_commission_structure-Start'!$A$21:$I$24,MATCH($E475,'2018_commission_structure-Start'!$A$21:$A$24,0),MATCH(O$1,'2018_commission_structure-Start'!$A$21:$I$21,0))</f>
        <v>50000</v>
      </c>
      <c r="P475" s="2">
        <f>IF(H475&gt;I475,MIN(H475-I475,J475-I475)*INDEX('2018_commission_structure-Start'!$A$21:$I$24,MATCH($E475,'2018_commission_structure-Start'!$A$21:$A$24,0), MATCH(P$1,'2018_commission_structure-Start'!$A$21:$I$21,0)),0)</f>
        <v>18750</v>
      </c>
      <c r="Q475" s="2">
        <f>IF($H475&gt;J475,MIN($H475-J475,K475-J475)*INDEX('2018_commission_structure-Start'!$A$21:$I$24,MATCH($E475,'2018_commission_structure-Start'!$A$21:$A$24,0), MATCH(Q$1,'2018_commission_structure-Start'!$A$21:$I$21,0)),0)</f>
        <v>12290.4</v>
      </c>
      <c r="R475" s="2">
        <f>IF($H475&gt;K475,MIN($H475-K475,L475-K475)*INDEX('2018_commission_structure-Start'!$A$21:$I$24,MATCH($E475,'2018_commission_structure-Start'!$A$21:$A$24,0), MATCH(R$1,'2018_commission_structure-Start'!$A$21:$I$21,0)),0)</f>
        <v>0</v>
      </c>
      <c r="S475" s="2">
        <f>IF(H475&gt;L475,(H475-L475)*INDEX('2018_commission_structure-Start'!$A$21:$I$24,MATCH($E475,'2018_commission_structure-Start'!$A$21:$A$24,0),MATCH(S$1,'2018_commission_structure-Start'!$A$21:$I$21,0)),0)</f>
        <v>0</v>
      </c>
      <c r="T475" s="6">
        <f t="shared" si="76"/>
        <v>81040.399999999994</v>
      </c>
      <c r="U475" s="6">
        <f t="shared" si="77"/>
        <v>121820.4</v>
      </c>
      <c r="V475" s="6">
        <f>MIN(H475,I475)*INDEX('2018_commission_structure-Start'!$A$15:$J$18,MATCH($E475,'2018_commission_structure-Start'!$A$15:$A$18,0),MATCH(V$1,'2018_commission_structure-Start'!$A$15:$J$15,0))</f>
        <v>60000</v>
      </c>
      <c r="W475" s="2">
        <f>IF($H475&gt;I475,MIN($H475-I475,J475-I475)*INDEX('2018_commission_structure-Start'!$A$15:$J$18,MATCH($E475,'2018_commission_structure-Start'!$A$15:$A$18,0),MATCH(W$1,'2018_commission_structure-Start'!$A$15:$J$15,0)),0)</f>
        <v>21250</v>
      </c>
      <c r="X475" s="2">
        <f>IF($H475&gt;J475,MIN($H475-J475,K475-J475)*INDEX('2018_commission_structure-Start'!$A$15:$J$18,MATCH($E475,'2018_commission_structure-Start'!$A$15:$A$18,0),MATCH(X$1,'2018_commission_structure-Start'!$A$15:$J$15,0)),0)</f>
        <v>13656</v>
      </c>
      <c r="Y475" s="2">
        <f>IF($H475&gt;K475,MIN($H475-K475,L475-K475)*INDEX('2018_commission_structure-Start'!$A$15:$J$18,MATCH($E475,'2018_commission_structure-Start'!$A$15:$A$18,0),MATCH(Y$1,'2018_commission_structure-Start'!$A$15:$J$15,0)),0)</f>
        <v>0</v>
      </c>
      <c r="Z475" s="2">
        <f>IF(H475&gt;L475,(H475-L475)*INDEX('2018_commission_structure-Start'!$A$21:$I$24,MATCH($E475,'2018_commission_structure-Start'!$A$21:$A$24,0),MATCH(Z$1,'2018_commission_structure-Start'!$A$21:$I$21,0)),0)</f>
        <v>0</v>
      </c>
      <c r="AA475" s="6">
        <f t="shared" si="78"/>
        <v>94906</v>
      </c>
      <c r="AB475" s="6">
        <f t="shared" si="79"/>
        <v>135686</v>
      </c>
    </row>
    <row r="476" spans="1:28" x14ac:dyDescent="0.3">
      <c r="A476" t="str">
        <f t="shared" si="70"/>
        <v>Mada Addie</v>
      </c>
      <c r="B476">
        <v>209942509</v>
      </c>
      <c r="C476" t="s">
        <v>936</v>
      </c>
      <c r="D476" t="s">
        <v>937</v>
      </c>
      <c r="E476" t="s">
        <v>10</v>
      </c>
      <c r="F476">
        <v>89640</v>
      </c>
      <c r="G476">
        <f>COUNTIF(deals_closed!D:D,B476)</f>
        <v>27</v>
      </c>
      <c r="H476" s="2">
        <f>SUMIF(deals_closed!D:D,B476,deals_closed!C:C)</f>
        <v>831136</v>
      </c>
      <c r="I476" s="2">
        <f>VLOOKUP(E476,'2018_commission_structure-Start'!$A$22:$I$24,9,FALSE)</f>
        <v>750000</v>
      </c>
      <c r="J476" s="2">
        <f t="shared" si="71"/>
        <v>937500</v>
      </c>
      <c r="K476" s="2">
        <f t="shared" si="72"/>
        <v>1125000</v>
      </c>
      <c r="L476" s="2">
        <f t="shared" si="73"/>
        <v>1500000</v>
      </c>
      <c r="M476" s="12">
        <f t="shared" si="74"/>
        <v>1.1081813333333332</v>
      </c>
      <c r="N476" t="str">
        <f t="shared" si="75"/>
        <v>100-125%</v>
      </c>
      <c r="O476" s="6">
        <f>MIN(H476,I476)*INDEX('2018_commission_structure-Start'!$A$21:$I$24,MATCH($E476,'2018_commission_structure-Start'!$A$21:$A$24,0),MATCH(O$1,'2018_commission_structure-Start'!$A$21:$I$21,0))</f>
        <v>112500</v>
      </c>
      <c r="P476" s="2">
        <f>IF(H476&gt;I476,MIN(H476-I476,J476-I476)*INDEX('2018_commission_structure-Start'!$A$21:$I$24,MATCH($E476,'2018_commission_structure-Start'!$A$21:$A$24,0), MATCH(P$1,'2018_commission_structure-Start'!$A$21:$I$21,0)),0)</f>
        <v>15415.84</v>
      </c>
      <c r="Q476" s="2">
        <f>IF($H476&gt;J476,MIN($H476-J476,K476-J476)*INDEX('2018_commission_structure-Start'!$A$21:$I$24,MATCH($E476,'2018_commission_structure-Start'!$A$21:$A$24,0), MATCH(Q$1,'2018_commission_structure-Start'!$A$21:$I$21,0)),0)</f>
        <v>0</v>
      </c>
      <c r="R476" s="2">
        <f>IF($H476&gt;K476,MIN($H476-K476,L476-K476)*INDEX('2018_commission_structure-Start'!$A$21:$I$24,MATCH($E476,'2018_commission_structure-Start'!$A$21:$A$24,0), MATCH(R$1,'2018_commission_structure-Start'!$A$21:$I$21,0)),0)</f>
        <v>0</v>
      </c>
      <c r="S476" s="2">
        <f>IF(H476&gt;L476,(H476-L476)*INDEX('2018_commission_structure-Start'!$A$21:$I$24,MATCH($E476,'2018_commission_structure-Start'!$A$21:$A$24,0),MATCH(S$1,'2018_commission_structure-Start'!$A$21:$I$21,0)),0)</f>
        <v>0</v>
      </c>
      <c r="T476" s="6">
        <f t="shared" si="76"/>
        <v>127915.84</v>
      </c>
      <c r="U476" s="6">
        <f t="shared" si="77"/>
        <v>217555.84</v>
      </c>
      <c r="V476" s="6">
        <f>MIN(H476,I476)*INDEX('2018_commission_structure-Start'!$A$15:$J$18,MATCH($E476,'2018_commission_structure-Start'!$A$15:$A$18,0),MATCH(V$1,'2018_commission_structure-Start'!$A$15:$J$15,0))</f>
        <v>112500</v>
      </c>
      <c r="W476" s="2">
        <f>IF($H476&gt;I476,MIN($H476-I476,J476-I476)*INDEX('2018_commission_structure-Start'!$A$15:$J$18,MATCH($E476,'2018_commission_structure-Start'!$A$15:$A$18,0),MATCH(W$1,'2018_commission_structure-Start'!$A$15:$J$15,0)),0)</f>
        <v>17849.920000000002</v>
      </c>
      <c r="X476" s="2">
        <f>IF($H476&gt;J476,MIN($H476-J476,K476-J476)*INDEX('2018_commission_structure-Start'!$A$15:$J$18,MATCH($E476,'2018_commission_structure-Start'!$A$15:$A$18,0),MATCH(X$1,'2018_commission_structure-Start'!$A$15:$J$15,0)),0)</f>
        <v>0</v>
      </c>
      <c r="Y476" s="2">
        <f>IF($H476&gt;K476,MIN($H476-K476,L476-K476)*INDEX('2018_commission_structure-Start'!$A$15:$J$18,MATCH($E476,'2018_commission_structure-Start'!$A$15:$A$18,0),MATCH(Y$1,'2018_commission_structure-Start'!$A$15:$J$15,0)),0)</f>
        <v>0</v>
      </c>
      <c r="Z476" s="2">
        <f>IF(H476&gt;L476,(H476-L476)*INDEX('2018_commission_structure-Start'!$A$21:$I$24,MATCH($E476,'2018_commission_structure-Start'!$A$21:$A$24,0),MATCH(Z$1,'2018_commission_structure-Start'!$A$21:$I$21,0)),0)</f>
        <v>0</v>
      </c>
      <c r="AA476" s="6">
        <f t="shared" si="78"/>
        <v>130349.92</v>
      </c>
      <c r="AB476" s="6">
        <f t="shared" si="79"/>
        <v>219989.91999999998</v>
      </c>
    </row>
    <row r="477" spans="1:28" x14ac:dyDescent="0.3">
      <c r="A477" t="str">
        <f t="shared" si="70"/>
        <v>Shayne Greensall</v>
      </c>
      <c r="B477">
        <v>3877279783</v>
      </c>
      <c r="C477" t="s">
        <v>938</v>
      </c>
      <c r="D477" t="s">
        <v>939</v>
      </c>
      <c r="E477" t="s">
        <v>29</v>
      </c>
      <c r="F477">
        <v>61805</v>
      </c>
      <c r="G477">
        <f>COUNTIF(deals_closed!D:D,B477)</f>
        <v>22</v>
      </c>
      <c r="H477" s="2">
        <f>SUMIF(deals_closed!D:D,B477,deals_closed!C:C)</f>
        <v>679482</v>
      </c>
      <c r="I477" s="2">
        <f>VLOOKUP(E477,'2018_commission_structure-Start'!$A$22:$I$24,9,FALSE)</f>
        <v>600000</v>
      </c>
      <c r="J477" s="2">
        <f t="shared" si="71"/>
        <v>750000</v>
      </c>
      <c r="K477" s="2">
        <f t="shared" si="72"/>
        <v>900000</v>
      </c>
      <c r="L477" s="2">
        <f t="shared" si="73"/>
        <v>1200000</v>
      </c>
      <c r="M477" s="12">
        <f t="shared" si="74"/>
        <v>1.1324700000000001</v>
      </c>
      <c r="N477" t="str">
        <f t="shared" si="75"/>
        <v>100-125%</v>
      </c>
      <c r="O477" s="6">
        <f>MIN(H477,I477)*INDEX('2018_commission_structure-Start'!$A$21:$I$24,MATCH($E477,'2018_commission_structure-Start'!$A$21:$A$24,0),MATCH(O$1,'2018_commission_structure-Start'!$A$21:$I$21,0))</f>
        <v>78000</v>
      </c>
      <c r="P477" s="2">
        <f>IF(H477&gt;I477,MIN(H477-I477,J477-I477)*INDEX('2018_commission_structure-Start'!$A$21:$I$24,MATCH($E477,'2018_commission_structure-Start'!$A$21:$A$24,0), MATCH(P$1,'2018_commission_structure-Start'!$A$21:$I$21,0)),0)</f>
        <v>13511.94</v>
      </c>
      <c r="Q477" s="2">
        <f>IF($H477&gt;J477,MIN($H477-J477,K477-J477)*INDEX('2018_commission_structure-Start'!$A$21:$I$24,MATCH($E477,'2018_commission_structure-Start'!$A$21:$A$24,0), MATCH(Q$1,'2018_commission_structure-Start'!$A$21:$I$21,0)),0)</f>
        <v>0</v>
      </c>
      <c r="R477" s="2">
        <f>IF($H477&gt;K477,MIN($H477-K477,L477-K477)*INDEX('2018_commission_structure-Start'!$A$21:$I$24,MATCH($E477,'2018_commission_structure-Start'!$A$21:$A$24,0), MATCH(R$1,'2018_commission_structure-Start'!$A$21:$I$21,0)),0)</f>
        <v>0</v>
      </c>
      <c r="S477" s="2">
        <f>IF(H477&gt;L477,(H477-L477)*INDEX('2018_commission_structure-Start'!$A$21:$I$24,MATCH($E477,'2018_commission_structure-Start'!$A$21:$A$24,0),MATCH(S$1,'2018_commission_structure-Start'!$A$21:$I$21,0)),0)</f>
        <v>0</v>
      </c>
      <c r="T477" s="6">
        <f t="shared" si="76"/>
        <v>91511.94</v>
      </c>
      <c r="U477" s="6">
        <f t="shared" si="77"/>
        <v>153316.94</v>
      </c>
      <c r="V477" s="6">
        <f>MIN(H477,I477)*INDEX('2018_commission_structure-Start'!$A$15:$J$18,MATCH($E477,'2018_commission_structure-Start'!$A$15:$A$18,0),MATCH(V$1,'2018_commission_structure-Start'!$A$15:$J$15,0))</f>
        <v>90000</v>
      </c>
      <c r="W477" s="2">
        <f>IF($H477&gt;I477,MIN($H477-I477,J477-I477)*INDEX('2018_commission_structure-Start'!$A$15:$J$18,MATCH($E477,'2018_commission_structure-Start'!$A$15:$A$18,0),MATCH(W$1,'2018_commission_structure-Start'!$A$15:$J$15,0)),0)</f>
        <v>14306.76</v>
      </c>
      <c r="X477" s="2">
        <f>IF($H477&gt;J477,MIN($H477-J477,K477-J477)*INDEX('2018_commission_structure-Start'!$A$15:$J$18,MATCH($E477,'2018_commission_structure-Start'!$A$15:$A$18,0),MATCH(X$1,'2018_commission_structure-Start'!$A$15:$J$15,0)),0)</f>
        <v>0</v>
      </c>
      <c r="Y477" s="2">
        <f>IF($H477&gt;K477,MIN($H477-K477,L477-K477)*INDEX('2018_commission_structure-Start'!$A$15:$J$18,MATCH($E477,'2018_commission_structure-Start'!$A$15:$A$18,0),MATCH(Y$1,'2018_commission_structure-Start'!$A$15:$J$15,0)),0)</f>
        <v>0</v>
      </c>
      <c r="Z477" s="2">
        <f>IF(H477&gt;L477,(H477-L477)*INDEX('2018_commission_structure-Start'!$A$21:$I$24,MATCH($E477,'2018_commission_structure-Start'!$A$21:$A$24,0),MATCH(Z$1,'2018_commission_structure-Start'!$A$21:$I$21,0)),0)</f>
        <v>0</v>
      </c>
      <c r="AA477" s="6">
        <f t="shared" si="78"/>
        <v>104306.76</v>
      </c>
      <c r="AB477" s="6">
        <f t="shared" si="79"/>
        <v>166111.76</v>
      </c>
    </row>
    <row r="478" spans="1:28" x14ac:dyDescent="0.3">
      <c r="A478" t="str">
        <f t="shared" si="70"/>
        <v>Mallory Kiss</v>
      </c>
      <c r="B478">
        <v>4290015026</v>
      </c>
      <c r="C478" t="s">
        <v>940</v>
      </c>
      <c r="D478" t="s">
        <v>941</v>
      </c>
      <c r="E478" t="s">
        <v>7</v>
      </c>
      <c r="F478">
        <v>50810</v>
      </c>
      <c r="G478">
        <f>COUNTIF(deals_closed!D:D,B478)</f>
        <v>20</v>
      </c>
      <c r="H478" s="2">
        <f>SUMIF(deals_closed!D:D,B478,deals_closed!C:C)</f>
        <v>614002</v>
      </c>
      <c r="I478" s="2">
        <f>VLOOKUP(E478,'2018_commission_structure-Start'!$A$22:$I$24,9,FALSE)</f>
        <v>500000</v>
      </c>
      <c r="J478" s="2">
        <f t="shared" si="71"/>
        <v>625000</v>
      </c>
      <c r="K478" s="2">
        <f t="shared" si="72"/>
        <v>750000</v>
      </c>
      <c r="L478" s="2">
        <f t="shared" si="73"/>
        <v>1000000</v>
      </c>
      <c r="M478" s="12">
        <f t="shared" si="74"/>
        <v>1.2280040000000001</v>
      </c>
      <c r="N478" t="str">
        <f t="shared" si="75"/>
        <v>100-125%</v>
      </c>
      <c r="O478" s="6">
        <f>MIN(H478,I478)*INDEX('2018_commission_structure-Start'!$A$21:$I$24,MATCH($E478,'2018_commission_structure-Start'!$A$21:$A$24,0),MATCH(O$1,'2018_commission_structure-Start'!$A$21:$I$21,0))</f>
        <v>50000</v>
      </c>
      <c r="P478" s="2">
        <f>IF(H478&gt;I478,MIN(H478-I478,J478-I478)*INDEX('2018_commission_structure-Start'!$A$21:$I$24,MATCH($E478,'2018_commission_structure-Start'!$A$21:$A$24,0), MATCH(P$1,'2018_commission_structure-Start'!$A$21:$I$21,0)),0)</f>
        <v>17100.3</v>
      </c>
      <c r="Q478" s="2">
        <f>IF($H478&gt;J478,MIN($H478-J478,K478-J478)*INDEX('2018_commission_structure-Start'!$A$21:$I$24,MATCH($E478,'2018_commission_structure-Start'!$A$21:$A$24,0), MATCH(Q$1,'2018_commission_structure-Start'!$A$21:$I$21,0)),0)</f>
        <v>0</v>
      </c>
      <c r="R478" s="2">
        <f>IF($H478&gt;K478,MIN($H478-K478,L478-K478)*INDEX('2018_commission_structure-Start'!$A$21:$I$24,MATCH($E478,'2018_commission_structure-Start'!$A$21:$A$24,0), MATCH(R$1,'2018_commission_structure-Start'!$A$21:$I$21,0)),0)</f>
        <v>0</v>
      </c>
      <c r="S478" s="2">
        <f>IF(H478&gt;L478,(H478-L478)*INDEX('2018_commission_structure-Start'!$A$21:$I$24,MATCH($E478,'2018_commission_structure-Start'!$A$21:$A$24,0),MATCH(S$1,'2018_commission_structure-Start'!$A$21:$I$21,0)),0)</f>
        <v>0</v>
      </c>
      <c r="T478" s="6">
        <f t="shared" si="76"/>
        <v>67100.3</v>
      </c>
      <c r="U478" s="6">
        <f t="shared" si="77"/>
        <v>117910.3</v>
      </c>
      <c r="V478" s="6">
        <f>MIN(H478,I478)*INDEX('2018_commission_structure-Start'!$A$15:$J$18,MATCH($E478,'2018_commission_structure-Start'!$A$15:$A$18,0),MATCH(V$1,'2018_commission_structure-Start'!$A$15:$J$15,0))</f>
        <v>60000</v>
      </c>
      <c r="W478" s="2">
        <f>IF($H478&gt;I478,MIN($H478-I478,J478-I478)*INDEX('2018_commission_structure-Start'!$A$15:$J$18,MATCH($E478,'2018_commission_structure-Start'!$A$15:$A$18,0),MATCH(W$1,'2018_commission_structure-Start'!$A$15:$J$15,0)),0)</f>
        <v>19380.34</v>
      </c>
      <c r="X478" s="2">
        <f>IF($H478&gt;J478,MIN($H478-J478,K478-J478)*INDEX('2018_commission_structure-Start'!$A$15:$J$18,MATCH($E478,'2018_commission_structure-Start'!$A$15:$A$18,0),MATCH(X$1,'2018_commission_structure-Start'!$A$15:$J$15,0)),0)</f>
        <v>0</v>
      </c>
      <c r="Y478" s="2">
        <f>IF($H478&gt;K478,MIN($H478-K478,L478-K478)*INDEX('2018_commission_structure-Start'!$A$15:$J$18,MATCH($E478,'2018_commission_structure-Start'!$A$15:$A$18,0),MATCH(Y$1,'2018_commission_structure-Start'!$A$15:$J$15,0)),0)</f>
        <v>0</v>
      </c>
      <c r="Z478" s="2">
        <f>IF(H478&gt;L478,(H478-L478)*INDEX('2018_commission_structure-Start'!$A$21:$I$24,MATCH($E478,'2018_commission_structure-Start'!$A$21:$A$24,0),MATCH(Z$1,'2018_commission_structure-Start'!$A$21:$I$21,0)),0)</f>
        <v>0</v>
      </c>
      <c r="AA478" s="6">
        <f t="shared" si="78"/>
        <v>79380.34</v>
      </c>
      <c r="AB478" s="6">
        <f t="shared" si="79"/>
        <v>130190.34</v>
      </c>
    </row>
    <row r="479" spans="1:28" x14ac:dyDescent="0.3">
      <c r="A479" t="str">
        <f t="shared" si="70"/>
        <v>Nate Bartaletti</v>
      </c>
      <c r="B479">
        <v>1953937357</v>
      </c>
      <c r="C479" t="s">
        <v>942</v>
      </c>
      <c r="D479" t="s">
        <v>943</v>
      </c>
      <c r="E479" t="s">
        <v>29</v>
      </c>
      <c r="F479">
        <v>71164</v>
      </c>
      <c r="G479">
        <f>COUNTIF(deals_closed!D:D,B479)</f>
        <v>29</v>
      </c>
      <c r="H479" s="2">
        <f>SUMIF(deals_closed!D:D,B479,deals_closed!C:C)</f>
        <v>985355</v>
      </c>
      <c r="I479" s="2">
        <f>VLOOKUP(E479,'2018_commission_structure-Start'!$A$22:$I$24,9,FALSE)</f>
        <v>600000</v>
      </c>
      <c r="J479" s="2">
        <f t="shared" si="71"/>
        <v>750000</v>
      </c>
      <c r="K479" s="2">
        <f t="shared" si="72"/>
        <v>900000</v>
      </c>
      <c r="L479" s="2">
        <f t="shared" si="73"/>
        <v>1200000</v>
      </c>
      <c r="M479" s="12">
        <f t="shared" si="74"/>
        <v>1.6422583333333334</v>
      </c>
      <c r="N479" t="str">
        <f t="shared" si="75"/>
        <v>150-200%</v>
      </c>
      <c r="O479" s="6">
        <f>MIN(H479,I479)*INDEX('2018_commission_structure-Start'!$A$21:$I$24,MATCH($E479,'2018_commission_structure-Start'!$A$21:$A$24,0),MATCH(O$1,'2018_commission_structure-Start'!$A$21:$I$21,0))</f>
        <v>78000</v>
      </c>
      <c r="P479" s="2">
        <f>IF(H479&gt;I479,MIN(H479-I479,J479-I479)*INDEX('2018_commission_structure-Start'!$A$21:$I$24,MATCH($E479,'2018_commission_structure-Start'!$A$21:$A$24,0), MATCH(P$1,'2018_commission_structure-Start'!$A$21:$I$21,0)),0)</f>
        <v>25500.000000000004</v>
      </c>
      <c r="Q479" s="2">
        <f>IF($H479&gt;J479,MIN($H479-J479,K479-J479)*INDEX('2018_commission_structure-Start'!$A$21:$I$24,MATCH($E479,'2018_commission_structure-Start'!$A$21:$A$24,0), MATCH(Q$1,'2018_commission_structure-Start'!$A$21:$I$21,0)),0)</f>
        <v>31500</v>
      </c>
      <c r="R479" s="2">
        <f>IF($H479&gt;K479,MIN($H479-K479,L479-K479)*INDEX('2018_commission_structure-Start'!$A$21:$I$24,MATCH($E479,'2018_commission_structure-Start'!$A$21:$A$24,0), MATCH(R$1,'2018_commission_structure-Start'!$A$21:$I$21,0)),0)</f>
        <v>22192.3</v>
      </c>
      <c r="S479" s="2">
        <f>IF(H479&gt;L479,(H479-L479)*INDEX('2018_commission_structure-Start'!$A$21:$I$24,MATCH($E479,'2018_commission_structure-Start'!$A$21:$A$24,0),MATCH(S$1,'2018_commission_structure-Start'!$A$21:$I$21,0)),0)</f>
        <v>0</v>
      </c>
      <c r="T479" s="6">
        <f t="shared" si="76"/>
        <v>157192.29999999999</v>
      </c>
      <c r="U479" s="6">
        <f t="shared" si="77"/>
        <v>228356.3</v>
      </c>
      <c r="V479" s="6">
        <f>MIN(H479,I479)*INDEX('2018_commission_structure-Start'!$A$15:$J$18,MATCH($E479,'2018_commission_structure-Start'!$A$15:$A$18,0),MATCH(V$1,'2018_commission_structure-Start'!$A$15:$J$15,0))</f>
        <v>90000</v>
      </c>
      <c r="W479" s="2">
        <f>IF($H479&gt;I479,MIN($H479-I479,J479-I479)*INDEX('2018_commission_structure-Start'!$A$15:$J$18,MATCH($E479,'2018_commission_structure-Start'!$A$15:$A$18,0),MATCH(W$1,'2018_commission_structure-Start'!$A$15:$J$15,0)),0)</f>
        <v>27000</v>
      </c>
      <c r="X479" s="2">
        <f>IF($H479&gt;J479,MIN($H479-J479,K479-J479)*INDEX('2018_commission_structure-Start'!$A$15:$J$18,MATCH($E479,'2018_commission_structure-Start'!$A$15:$A$18,0),MATCH(X$1,'2018_commission_structure-Start'!$A$15:$J$15,0)),0)</f>
        <v>37500</v>
      </c>
      <c r="Y479" s="2">
        <f>IF($H479&gt;K479,MIN($H479-K479,L479-K479)*INDEX('2018_commission_structure-Start'!$A$15:$J$18,MATCH($E479,'2018_commission_structure-Start'!$A$15:$A$18,0),MATCH(Y$1,'2018_commission_structure-Start'!$A$15:$J$15,0)),0)</f>
        <v>25606.5</v>
      </c>
      <c r="Z479" s="2">
        <f>IF(H479&gt;L479,(H479-L479)*INDEX('2018_commission_structure-Start'!$A$21:$I$24,MATCH($E479,'2018_commission_structure-Start'!$A$21:$A$24,0),MATCH(Z$1,'2018_commission_structure-Start'!$A$21:$I$21,0)),0)</f>
        <v>0</v>
      </c>
      <c r="AA479" s="6">
        <f t="shared" si="78"/>
        <v>180106.5</v>
      </c>
      <c r="AB479" s="6">
        <f t="shared" si="79"/>
        <v>251270.5</v>
      </c>
    </row>
    <row r="480" spans="1:28" x14ac:dyDescent="0.3">
      <c r="A480" t="str">
        <f t="shared" si="70"/>
        <v>Moll Wylie</v>
      </c>
      <c r="B480">
        <v>6842801095</v>
      </c>
      <c r="C480" t="s">
        <v>944</v>
      </c>
      <c r="D480" t="s">
        <v>945</v>
      </c>
      <c r="E480" t="s">
        <v>10</v>
      </c>
      <c r="F480">
        <v>110949</v>
      </c>
      <c r="G480">
        <f>COUNTIF(deals_closed!D:D,B480)</f>
        <v>12</v>
      </c>
      <c r="H480" s="2">
        <f>SUMIF(deals_closed!D:D,B480,deals_closed!C:C)</f>
        <v>439307</v>
      </c>
      <c r="I480" s="2">
        <f>VLOOKUP(E480,'2018_commission_structure-Start'!$A$22:$I$24,9,FALSE)</f>
        <v>750000</v>
      </c>
      <c r="J480" s="2">
        <f t="shared" si="71"/>
        <v>937500</v>
      </c>
      <c r="K480" s="2">
        <f t="shared" si="72"/>
        <v>1125000</v>
      </c>
      <c r="L480" s="2">
        <f t="shared" si="73"/>
        <v>1500000</v>
      </c>
      <c r="M480" s="12">
        <f t="shared" si="74"/>
        <v>0.58574266666666663</v>
      </c>
      <c r="N480" t="str">
        <f t="shared" si="75"/>
        <v>0-100%</v>
      </c>
      <c r="O480" s="6">
        <f>MIN(H480,I480)*INDEX('2018_commission_structure-Start'!$A$21:$I$24,MATCH($E480,'2018_commission_structure-Start'!$A$21:$A$24,0),MATCH(O$1,'2018_commission_structure-Start'!$A$21:$I$21,0))</f>
        <v>65896.05</v>
      </c>
      <c r="P480" s="2">
        <f>IF(H480&gt;I480,MIN(H480-I480,J480-I480)*INDEX('2018_commission_structure-Start'!$A$21:$I$24,MATCH($E480,'2018_commission_structure-Start'!$A$21:$A$24,0), MATCH(P$1,'2018_commission_structure-Start'!$A$21:$I$21,0)),0)</f>
        <v>0</v>
      </c>
      <c r="Q480" s="2">
        <f>IF($H480&gt;J480,MIN($H480-J480,K480-J480)*INDEX('2018_commission_structure-Start'!$A$21:$I$24,MATCH($E480,'2018_commission_structure-Start'!$A$21:$A$24,0), MATCH(Q$1,'2018_commission_structure-Start'!$A$21:$I$21,0)),0)</f>
        <v>0</v>
      </c>
      <c r="R480" s="2">
        <f>IF($H480&gt;K480,MIN($H480-K480,L480-K480)*INDEX('2018_commission_structure-Start'!$A$21:$I$24,MATCH($E480,'2018_commission_structure-Start'!$A$21:$A$24,0), MATCH(R$1,'2018_commission_structure-Start'!$A$21:$I$21,0)),0)</f>
        <v>0</v>
      </c>
      <c r="S480" s="2">
        <f>IF(H480&gt;L480,(H480-L480)*INDEX('2018_commission_structure-Start'!$A$21:$I$24,MATCH($E480,'2018_commission_structure-Start'!$A$21:$A$24,0),MATCH(S$1,'2018_commission_structure-Start'!$A$21:$I$21,0)),0)</f>
        <v>0</v>
      </c>
      <c r="T480" s="6">
        <f t="shared" si="76"/>
        <v>65896.05</v>
      </c>
      <c r="U480" s="6">
        <f t="shared" si="77"/>
        <v>176845.05</v>
      </c>
      <c r="V480" s="6">
        <f>MIN(H480,I480)*INDEX('2018_commission_structure-Start'!$A$15:$J$18,MATCH($E480,'2018_commission_structure-Start'!$A$15:$A$18,0),MATCH(V$1,'2018_commission_structure-Start'!$A$15:$J$15,0))</f>
        <v>65896.05</v>
      </c>
      <c r="W480" s="2">
        <f>IF($H480&gt;I480,MIN($H480-I480,J480-I480)*INDEX('2018_commission_structure-Start'!$A$15:$J$18,MATCH($E480,'2018_commission_structure-Start'!$A$15:$A$18,0),MATCH(W$1,'2018_commission_structure-Start'!$A$15:$J$15,0)),0)</f>
        <v>0</v>
      </c>
      <c r="X480" s="2">
        <f>IF($H480&gt;J480,MIN($H480-J480,K480-J480)*INDEX('2018_commission_structure-Start'!$A$15:$J$18,MATCH($E480,'2018_commission_structure-Start'!$A$15:$A$18,0),MATCH(X$1,'2018_commission_structure-Start'!$A$15:$J$15,0)),0)</f>
        <v>0</v>
      </c>
      <c r="Y480" s="2">
        <f>IF($H480&gt;K480,MIN($H480-K480,L480-K480)*INDEX('2018_commission_structure-Start'!$A$15:$J$18,MATCH($E480,'2018_commission_structure-Start'!$A$15:$A$18,0),MATCH(Y$1,'2018_commission_structure-Start'!$A$15:$J$15,0)),0)</f>
        <v>0</v>
      </c>
      <c r="Z480" s="2">
        <f>IF(H480&gt;L480,(H480-L480)*INDEX('2018_commission_structure-Start'!$A$21:$I$24,MATCH($E480,'2018_commission_structure-Start'!$A$21:$A$24,0),MATCH(Z$1,'2018_commission_structure-Start'!$A$21:$I$21,0)),0)</f>
        <v>0</v>
      </c>
      <c r="AA480" s="6">
        <f t="shared" si="78"/>
        <v>65896.05</v>
      </c>
      <c r="AB480" s="6">
        <f t="shared" si="79"/>
        <v>176845.05</v>
      </c>
    </row>
    <row r="481" spans="1:28" x14ac:dyDescent="0.3">
      <c r="A481" t="str">
        <f t="shared" si="70"/>
        <v>Bea Gofton</v>
      </c>
      <c r="B481">
        <v>1918356416</v>
      </c>
      <c r="C481" t="s">
        <v>946</v>
      </c>
      <c r="D481" t="s">
        <v>947</v>
      </c>
      <c r="E481" t="s">
        <v>10</v>
      </c>
      <c r="F481">
        <v>114671</v>
      </c>
      <c r="G481">
        <f>COUNTIF(deals_closed!D:D,B481)</f>
        <v>26</v>
      </c>
      <c r="H481" s="2">
        <f>SUMIF(deals_closed!D:D,B481,deals_closed!C:C)</f>
        <v>954130</v>
      </c>
      <c r="I481" s="2">
        <f>VLOOKUP(E481,'2018_commission_structure-Start'!$A$22:$I$24,9,FALSE)</f>
        <v>750000</v>
      </c>
      <c r="J481" s="2">
        <f t="shared" si="71"/>
        <v>937500</v>
      </c>
      <c r="K481" s="2">
        <f t="shared" si="72"/>
        <v>1125000</v>
      </c>
      <c r="L481" s="2">
        <f t="shared" si="73"/>
        <v>1500000</v>
      </c>
      <c r="M481" s="12">
        <f t="shared" si="74"/>
        <v>1.2721733333333334</v>
      </c>
      <c r="N481" t="str">
        <f t="shared" si="75"/>
        <v>125-150%</v>
      </c>
      <c r="O481" s="6">
        <f>MIN(H481,I481)*INDEX('2018_commission_structure-Start'!$A$21:$I$24,MATCH($E481,'2018_commission_structure-Start'!$A$21:$A$24,0),MATCH(O$1,'2018_commission_structure-Start'!$A$21:$I$21,0))</f>
        <v>112500</v>
      </c>
      <c r="P481" s="2">
        <f>IF(H481&gt;I481,MIN(H481-I481,J481-I481)*INDEX('2018_commission_structure-Start'!$A$21:$I$24,MATCH($E481,'2018_commission_structure-Start'!$A$21:$A$24,0), MATCH(P$1,'2018_commission_structure-Start'!$A$21:$I$21,0)),0)</f>
        <v>35625</v>
      </c>
      <c r="Q481" s="2">
        <f>IF($H481&gt;J481,MIN($H481-J481,K481-J481)*INDEX('2018_commission_structure-Start'!$A$21:$I$24,MATCH($E481,'2018_commission_structure-Start'!$A$21:$A$24,0), MATCH(Q$1,'2018_commission_structure-Start'!$A$21:$I$21,0)),0)</f>
        <v>3824.9</v>
      </c>
      <c r="R481" s="2">
        <f>IF($H481&gt;K481,MIN($H481-K481,L481-K481)*INDEX('2018_commission_structure-Start'!$A$21:$I$24,MATCH($E481,'2018_commission_structure-Start'!$A$21:$A$24,0), MATCH(R$1,'2018_commission_structure-Start'!$A$21:$I$21,0)),0)</f>
        <v>0</v>
      </c>
      <c r="S481" s="2">
        <f>IF(H481&gt;L481,(H481-L481)*INDEX('2018_commission_structure-Start'!$A$21:$I$24,MATCH($E481,'2018_commission_structure-Start'!$A$21:$A$24,0),MATCH(S$1,'2018_commission_structure-Start'!$A$21:$I$21,0)),0)</f>
        <v>0</v>
      </c>
      <c r="T481" s="6">
        <f t="shared" si="76"/>
        <v>151949.9</v>
      </c>
      <c r="U481" s="6">
        <f t="shared" si="77"/>
        <v>266620.90000000002</v>
      </c>
      <c r="V481" s="6">
        <f>MIN(H481,I481)*INDEX('2018_commission_structure-Start'!$A$15:$J$18,MATCH($E481,'2018_commission_structure-Start'!$A$15:$A$18,0),MATCH(V$1,'2018_commission_structure-Start'!$A$15:$J$15,0))</f>
        <v>112500</v>
      </c>
      <c r="W481" s="2">
        <f>IF($H481&gt;I481,MIN($H481-I481,J481-I481)*INDEX('2018_commission_structure-Start'!$A$15:$J$18,MATCH($E481,'2018_commission_structure-Start'!$A$15:$A$18,0),MATCH(W$1,'2018_commission_structure-Start'!$A$15:$J$15,0)),0)</f>
        <v>41250</v>
      </c>
      <c r="X481" s="2">
        <f>IF($H481&gt;J481,MIN($H481-J481,K481-J481)*INDEX('2018_commission_structure-Start'!$A$15:$J$18,MATCH($E481,'2018_commission_structure-Start'!$A$15:$A$18,0),MATCH(X$1,'2018_commission_structure-Start'!$A$15:$J$15,0)),0)</f>
        <v>4157.5</v>
      </c>
      <c r="Y481" s="2">
        <f>IF($H481&gt;K481,MIN($H481-K481,L481-K481)*INDEX('2018_commission_structure-Start'!$A$15:$J$18,MATCH($E481,'2018_commission_structure-Start'!$A$15:$A$18,0),MATCH(Y$1,'2018_commission_structure-Start'!$A$15:$J$15,0)),0)</f>
        <v>0</v>
      </c>
      <c r="Z481" s="2">
        <f>IF(H481&gt;L481,(H481-L481)*INDEX('2018_commission_structure-Start'!$A$21:$I$24,MATCH($E481,'2018_commission_structure-Start'!$A$21:$A$24,0),MATCH(Z$1,'2018_commission_structure-Start'!$A$21:$I$21,0)),0)</f>
        <v>0</v>
      </c>
      <c r="AA481" s="6">
        <f t="shared" si="78"/>
        <v>157907.5</v>
      </c>
      <c r="AB481" s="6">
        <f t="shared" si="79"/>
        <v>272578.5</v>
      </c>
    </row>
    <row r="482" spans="1:28" x14ac:dyDescent="0.3">
      <c r="A482" t="str">
        <f t="shared" si="70"/>
        <v>Thalia Crowcher</v>
      </c>
      <c r="B482">
        <v>5511711233</v>
      </c>
      <c r="C482" t="s">
        <v>948</v>
      </c>
      <c r="D482" t="s">
        <v>949</v>
      </c>
      <c r="E482" t="s">
        <v>7</v>
      </c>
      <c r="F482">
        <v>50457</v>
      </c>
      <c r="G482">
        <f>COUNTIF(deals_closed!D:D,B482)</f>
        <v>16</v>
      </c>
      <c r="H482" s="2">
        <f>SUMIF(deals_closed!D:D,B482,deals_closed!C:C)</f>
        <v>526014</v>
      </c>
      <c r="I482" s="2">
        <f>VLOOKUP(E482,'2018_commission_structure-Start'!$A$22:$I$24,9,FALSE)</f>
        <v>500000</v>
      </c>
      <c r="J482" s="2">
        <f t="shared" si="71"/>
        <v>625000</v>
      </c>
      <c r="K482" s="2">
        <f t="shared" si="72"/>
        <v>750000</v>
      </c>
      <c r="L482" s="2">
        <f t="shared" si="73"/>
        <v>1000000</v>
      </c>
      <c r="M482" s="12">
        <f t="shared" si="74"/>
        <v>1.052028</v>
      </c>
      <c r="N482" t="str">
        <f t="shared" si="75"/>
        <v>100-125%</v>
      </c>
      <c r="O482" s="6">
        <f>MIN(H482,I482)*INDEX('2018_commission_structure-Start'!$A$21:$I$24,MATCH($E482,'2018_commission_structure-Start'!$A$21:$A$24,0),MATCH(O$1,'2018_commission_structure-Start'!$A$21:$I$21,0))</f>
        <v>50000</v>
      </c>
      <c r="P482" s="2">
        <f>IF(H482&gt;I482,MIN(H482-I482,J482-I482)*INDEX('2018_commission_structure-Start'!$A$21:$I$24,MATCH($E482,'2018_commission_structure-Start'!$A$21:$A$24,0), MATCH(P$1,'2018_commission_structure-Start'!$A$21:$I$21,0)),0)</f>
        <v>3902.1</v>
      </c>
      <c r="Q482" s="2">
        <f>IF($H482&gt;J482,MIN($H482-J482,K482-J482)*INDEX('2018_commission_structure-Start'!$A$21:$I$24,MATCH($E482,'2018_commission_structure-Start'!$A$21:$A$24,0), MATCH(Q$1,'2018_commission_structure-Start'!$A$21:$I$21,0)),0)</f>
        <v>0</v>
      </c>
      <c r="R482" s="2">
        <f>IF($H482&gt;K482,MIN($H482-K482,L482-K482)*INDEX('2018_commission_structure-Start'!$A$21:$I$24,MATCH($E482,'2018_commission_structure-Start'!$A$21:$A$24,0), MATCH(R$1,'2018_commission_structure-Start'!$A$21:$I$21,0)),0)</f>
        <v>0</v>
      </c>
      <c r="S482" s="2">
        <f>IF(H482&gt;L482,(H482-L482)*INDEX('2018_commission_structure-Start'!$A$21:$I$24,MATCH($E482,'2018_commission_structure-Start'!$A$21:$A$24,0),MATCH(S$1,'2018_commission_structure-Start'!$A$21:$I$21,0)),0)</f>
        <v>0</v>
      </c>
      <c r="T482" s="6">
        <f t="shared" si="76"/>
        <v>53902.1</v>
      </c>
      <c r="U482" s="6">
        <f t="shared" si="77"/>
        <v>104359.1</v>
      </c>
      <c r="V482" s="6">
        <f>MIN(H482,I482)*INDEX('2018_commission_structure-Start'!$A$15:$J$18,MATCH($E482,'2018_commission_structure-Start'!$A$15:$A$18,0),MATCH(V$1,'2018_commission_structure-Start'!$A$15:$J$15,0))</f>
        <v>60000</v>
      </c>
      <c r="W482" s="2">
        <f>IF($H482&gt;I482,MIN($H482-I482,J482-I482)*INDEX('2018_commission_structure-Start'!$A$15:$J$18,MATCH($E482,'2018_commission_structure-Start'!$A$15:$A$18,0),MATCH(W$1,'2018_commission_structure-Start'!$A$15:$J$15,0)),0)</f>
        <v>4422.38</v>
      </c>
      <c r="X482" s="2">
        <f>IF($H482&gt;J482,MIN($H482-J482,K482-J482)*INDEX('2018_commission_structure-Start'!$A$15:$J$18,MATCH($E482,'2018_commission_structure-Start'!$A$15:$A$18,0),MATCH(X$1,'2018_commission_structure-Start'!$A$15:$J$15,0)),0)</f>
        <v>0</v>
      </c>
      <c r="Y482" s="2">
        <f>IF($H482&gt;K482,MIN($H482-K482,L482-K482)*INDEX('2018_commission_structure-Start'!$A$15:$J$18,MATCH($E482,'2018_commission_structure-Start'!$A$15:$A$18,0),MATCH(Y$1,'2018_commission_structure-Start'!$A$15:$J$15,0)),0)</f>
        <v>0</v>
      </c>
      <c r="Z482" s="2">
        <f>IF(H482&gt;L482,(H482-L482)*INDEX('2018_commission_structure-Start'!$A$21:$I$24,MATCH($E482,'2018_commission_structure-Start'!$A$21:$A$24,0),MATCH(Z$1,'2018_commission_structure-Start'!$A$21:$I$21,0)),0)</f>
        <v>0</v>
      </c>
      <c r="AA482" s="6">
        <f t="shared" si="78"/>
        <v>64422.38</v>
      </c>
      <c r="AB482" s="6">
        <f t="shared" si="79"/>
        <v>114879.38</v>
      </c>
    </row>
    <row r="483" spans="1:28" x14ac:dyDescent="0.3">
      <c r="A483" t="str">
        <f t="shared" si="70"/>
        <v>Nickolai Martins</v>
      </c>
      <c r="B483">
        <v>2158895349</v>
      </c>
      <c r="C483" t="s">
        <v>950</v>
      </c>
      <c r="D483" t="s">
        <v>951</v>
      </c>
      <c r="E483" t="s">
        <v>7</v>
      </c>
      <c r="F483">
        <v>35359</v>
      </c>
      <c r="G483">
        <f>COUNTIF(deals_closed!D:D,B483)</f>
        <v>14</v>
      </c>
      <c r="H483" s="2">
        <f>SUMIF(deals_closed!D:D,B483,deals_closed!C:C)</f>
        <v>430049</v>
      </c>
      <c r="I483" s="2">
        <f>VLOOKUP(E483,'2018_commission_structure-Start'!$A$22:$I$24,9,FALSE)</f>
        <v>500000</v>
      </c>
      <c r="J483" s="2">
        <f t="shared" si="71"/>
        <v>625000</v>
      </c>
      <c r="K483" s="2">
        <f t="shared" si="72"/>
        <v>750000</v>
      </c>
      <c r="L483" s="2">
        <f t="shared" si="73"/>
        <v>1000000</v>
      </c>
      <c r="M483" s="12">
        <f t="shared" si="74"/>
        <v>0.86009800000000003</v>
      </c>
      <c r="N483" t="str">
        <f t="shared" si="75"/>
        <v>0-100%</v>
      </c>
      <c r="O483" s="6">
        <f>MIN(H483,I483)*INDEX('2018_commission_structure-Start'!$A$21:$I$24,MATCH($E483,'2018_commission_structure-Start'!$A$21:$A$24,0),MATCH(O$1,'2018_commission_structure-Start'!$A$21:$I$21,0))</f>
        <v>43004.9</v>
      </c>
      <c r="P483" s="2">
        <f>IF(H483&gt;I483,MIN(H483-I483,J483-I483)*INDEX('2018_commission_structure-Start'!$A$21:$I$24,MATCH($E483,'2018_commission_structure-Start'!$A$21:$A$24,0), MATCH(P$1,'2018_commission_structure-Start'!$A$21:$I$21,0)),0)</f>
        <v>0</v>
      </c>
      <c r="Q483" s="2">
        <f>IF($H483&gt;J483,MIN($H483-J483,K483-J483)*INDEX('2018_commission_structure-Start'!$A$21:$I$24,MATCH($E483,'2018_commission_structure-Start'!$A$21:$A$24,0), MATCH(Q$1,'2018_commission_structure-Start'!$A$21:$I$21,0)),0)</f>
        <v>0</v>
      </c>
      <c r="R483" s="2">
        <f>IF($H483&gt;K483,MIN($H483-K483,L483-K483)*INDEX('2018_commission_structure-Start'!$A$21:$I$24,MATCH($E483,'2018_commission_structure-Start'!$A$21:$A$24,0), MATCH(R$1,'2018_commission_structure-Start'!$A$21:$I$21,0)),0)</f>
        <v>0</v>
      </c>
      <c r="S483" s="2">
        <f>IF(H483&gt;L483,(H483-L483)*INDEX('2018_commission_structure-Start'!$A$21:$I$24,MATCH($E483,'2018_commission_structure-Start'!$A$21:$A$24,0),MATCH(S$1,'2018_commission_structure-Start'!$A$21:$I$21,0)),0)</f>
        <v>0</v>
      </c>
      <c r="T483" s="6">
        <f t="shared" si="76"/>
        <v>43004.9</v>
      </c>
      <c r="U483" s="6">
        <f t="shared" si="77"/>
        <v>78363.899999999994</v>
      </c>
      <c r="V483" s="6">
        <f>MIN(H483,I483)*INDEX('2018_commission_structure-Start'!$A$15:$J$18,MATCH($E483,'2018_commission_structure-Start'!$A$15:$A$18,0),MATCH(V$1,'2018_commission_structure-Start'!$A$15:$J$15,0))</f>
        <v>51605.88</v>
      </c>
      <c r="W483" s="2">
        <f>IF($H483&gt;I483,MIN($H483-I483,J483-I483)*INDEX('2018_commission_structure-Start'!$A$15:$J$18,MATCH($E483,'2018_commission_structure-Start'!$A$15:$A$18,0),MATCH(W$1,'2018_commission_structure-Start'!$A$15:$J$15,0)),0)</f>
        <v>0</v>
      </c>
      <c r="X483" s="2">
        <f>IF($H483&gt;J483,MIN($H483-J483,K483-J483)*INDEX('2018_commission_structure-Start'!$A$15:$J$18,MATCH($E483,'2018_commission_structure-Start'!$A$15:$A$18,0),MATCH(X$1,'2018_commission_structure-Start'!$A$15:$J$15,0)),0)</f>
        <v>0</v>
      </c>
      <c r="Y483" s="2">
        <f>IF($H483&gt;K483,MIN($H483-K483,L483-K483)*INDEX('2018_commission_structure-Start'!$A$15:$J$18,MATCH($E483,'2018_commission_structure-Start'!$A$15:$A$18,0),MATCH(Y$1,'2018_commission_structure-Start'!$A$15:$J$15,0)),0)</f>
        <v>0</v>
      </c>
      <c r="Z483" s="2">
        <f>IF(H483&gt;L483,(H483-L483)*INDEX('2018_commission_structure-Start'!$A$21:$I$24,MATCH($E483,'2018_commission_structure-Start'!$A$21:$A$24,0),MATCH(Z$1,'2018_commission_structure-Start'!$A$21:$I$21,0)),0)</f>
        <v>0</v>
      </c>
      <c r="AA483" s="6">
        <f t="shared" si="78"/>
        <v>51605.88</v>
      </c>
      <c r="AB483" s="6">
        <f t="shared" si="79"/>
        <v>86964.88</v>
      </c>
    </row>
    <row r="484" spans="1:28" x14ac:dyDescent="0.3">
      <c r="A484" t="str">
        <f t="shared" si="70"/>
        <v>Corene Diamant</v>
      </c>
      <c r="B484">
        <v>813832926</v>
      </c>
      <c r="C484" t="s">
        <v>952</v>
      </c>
      <c r="D484" t="s">
        <v>953</v>
      </c>
      <c r="E484" t="s">
        <v>29</v>
      </c>
      <c r="F484">
        <v>62260</v>
      </c>
      <c r="G484">
        <f>COUNTIF(deals_closed!D:D,B484)</f>
        <v>19</v>
      </c>
      <c r="H484" s="2">
        <f>SUMIF(deals_closed!D:D,B484,deals_closed!C:C)</f>
        <v>674298</v>
      </c>
      <c r="I484" s="2">
        <f>VLOOKUP(E484,'2018_commission_structure-Start'!$A$22:$I$24,9,FALSE)</f>
        <v>600000</v>
      </c>
      <c r="J484" s="2">
        <f t="shared" si="71"/>
        <v>750000</v>
      </c>
      <c r="K484" s="2">
        <f t="shared" si="72"/>
        <v>900000</v>
      </c>
      <c r="L484" s="2">
        <f t="shared" si="73"/>
        <v>1200000</v>
      </c>
      <c r="M484" s="12">
        <f t="shared" si="74"/>
        <v>1.1238300000000001</v>
      </c>
      <c r="N484" t="str">
        <f t="shared" si="75"/>
        <v>100-125%</v>
      </c>
      <c r="O484" s="6">
        <f>MIN(H484,I484)*INDEX('2018_commission_structure-Start'!$A$21:$I$24,MATCH($E484,'2018_commission_structure-Start'!$A$21:$A$24,0),MATCH(O$1,'2018_commission_structure-Start'!$A$21:$I$21,0))</f>
        <v>78000</v>
      </c>
      <c r="P484" s="2">
        <f>IF(H484&gt;I484,MIN(H484-I484,J484-I484)*INDEX('2018_commission_structure-Start'!$A$21:$I$24,MATCH($E484,'2018_commission_structure-Start'!$A$21:$A$24,0), MATCH(P$1,'2018_commission_structure-Start'!$A$21:$I$21,0)),0)</f>
        <v>12630.660000000002</v>
      </c>
      <c r="Q484" s="2">
        <f>IF($H484&gt;J484,MIN($H484-J484,K484-J484)*INDEX('2018_commission_structure-Start'!$A$21:$I$24,MATCH($E484,'2018_commission_structure-Start'!$A$21:$A$24,0), MATCH(Q$1,'2018_commission_structure-Start'!$A$21:$I$21,0)),0)</f>
        <v>0</v>
      </c>
      <c r="R484" s="2">
        <f>IF($H484&gt;K484,MIN($H484-K484,L484-K484)*INDEX('2018_commission_structure-Start'!$A$21:$I$24,MATCH($E484,'2018_commission_structure-Start'!$A$21:$A$24,0), MATCH(R$1,'2018_commission_structure-Start'!$A$21:$I$21,0)),0)</f>
        <v>0</v>
      </c>
      <c r="S484" s="2">
        <f>IF(H484&gt;L484,(H484-L484)*INDEX('2018_commission_structure-Start'!$A$21:$I$24,MATCH($E484,'2018_commission_structure-Start'!$A$21:$A$24,0),MATCH(S$1,'2018_commission_structure-Start'!$A$21:$I$21,0)),0)</f>
        <v>0</v>
      </c>
      <c r="T484" s="6">
        <f t="shared" si="76"/>
        <v>90630.66</v>
      </c>
      <c r="U484" s="6">
        <f t="shared" si="77"/>
        <v>152890.66</v>
      </c>
      <c r="V484" s="6">
        <f>MIN(H484,I484)*INDEX('2018_commission_structure-Start'!$A$15:$J$18,MATCH($E484,'2018_commission_structure-Start'!$A$15:$A$18,0),MATCH(V$1,'2018_commission_structure-Start'!$A$15:$J$15,0))</f>
        <v>90000</v>
      </c>
      <c r="W484" s="2">
        <f>IF($H484&gt;I484,MIN($H484-I484,J484-I484)*INDEX('2018_commission_structure-Start'!$A$15:$J$18,MATCH($E484,'2018_commission_structure-Start'!$A$15:$A$18,0),MATCH(W$1,'2018_commission_structure-Start'!$A$15:$J$15,0)),0)</f>
        <v>13373.64</v>
      </c>
      <c r="X484" s="2">
        <f>IF($H484&gt;J484,MIN($H484-J484,K484-J484)*INDEX('2018_commission_structure-Start'!$A$15:$J$18,MATCH($E484,'2018_commission_structure-Start'!$A$15:$A$18,0),MATCH(X$1,'2018_commission_structure-Start'!$A$15:$J$15,0)),0)</f>
        <v>0</v>
      </c>
      <c r="Y484" s="2">
        <f>IF($H484&gt;K484,MIN($H484-K484,L484-K484)*INDEX('2018_commission_structure-Start'!$A$15:$J$18,MATCH($E484,'2018_commission_structure-Start'!$A$15:$A$18,0),MATCH(Y$1,'2018_commission_structure-Start'!$A$15:$J$15,0)),0)</f>
        <v>0</v>
      </c>
      <c r="Z484" s="2">
        <f>IF(H484&gt;L484,(H484-L484)*INDEX('2018_commission_structure-Start'!$A$21:$I$24,MATCH($E484,'2018_commission_structure-Start'!$A$21:$A$24,0),MATCH(Z$1,'2018_commission_structure-Start'!$A$21:$I$21,0)),0)</f>
        <v>0</v>
      </c>
      <c r="AA484" s="6">
        <f t="shared" si="78"/>
        <v>103373.64</v>
      </c>
      <c r="AB484" s="6">
        <f t="shared" si="79"/>
        <v>165633.64000000001</v>
      </c>
    </row>
    <row r="485" spans="1:28" x14ac:dyDescent="0.3">
      <c r="A485" t="str">
        <f t="shared" si="70"/>
        <v>Aldin Dryburgh</v>
      </c>
      <c r="B485">
        <v>6938295417</v>
      </c>
      <c r="C485" t="s">
        <v>954</v>
      </c>
      <c r="D485" t="s">
        <v>955</v>
      </c>
      <c r="E485" t="s">
        <v>7</v>
      </c>
      <c r="F485">
        <v>40716</v>
      </c>
      <c r="G485">
        <f>COUNTIF(deals_closed!D:D,B485)</f>
        <v>24</v>
      </c>
      <c r="H485" s="2">
        <f>SUMIF(deals_closed!D:D,B485,deals_closed!C:C)</f>
        <v>769447</v>
      </c>
      <c r="I485" s="2">
        <f>VLOOKUP(E485,'2018_commission_structure-Start'!$A$22:$I$24,9,FALSE)</f>
        <v>500000</v>
      </c>
      <c r="J485" s="2">
        <f t="shared" si="71"/>
        <v>625000</v>
      </c>
      <c r="K485" s="2">
        <f t="shared" si="72"/>
        <v>750000</v>
      </c>
      <c r="L485" s="2">
        <f t="shared" si="73"/>
        <v>1000000</v>
      </c>
      <c r="M485" s="12">
        <f t="shared" si="74"/>
        <v>1.538894</v>
      </c>
      <c r="N485" t="str">
        <f t="shared" si="75"/>
        <v>150-200%</v>
      </c>
      <c r="O485" s="6">
        <f>MIN(H485,I485)*INDEX('2018_commission_structure-Start'!$A$21:$I$24,MATCH($E485,'2018_commission_structure-Start'!$A$21:$A$24,0),MATCH(O$1,'2018_commission_structure-Start'!$A$21:$I$21,0))</f>
        <v>50000</v>
      </c>
      <c r="P485" s="2">
        <f>IF(H485&gt;I485,MIN(H485-I485,J485-I485)*INDEX('2018_commission_structure-Start'!$A$21:$I$24,MATCH($E485,'2018_commission_structure-Start'!$A$21:$A$24,0), MATCH(P$1,'2018_commission_structure-Start'!$A$21:$I$21,0)),0)</f>
        <v>18750</v>
      </c>
      <c r="Q485" s="2">
        <f>IF($H485&gt;J485,MIN($H485-J485,K485-J485)*INDEX('2018_commission_structure-Start'!$A$21:$I$24,MATCH($E485,'2018_commission_structure-Start'!$A$21:$A$24,0), MATCH(Q$1,'2018_commission_structure-Start'!$A$21:$I$21,0)),0)</f>
        <v>22500</v>
      </c>
      <c r="R485" s="2">
        <f>IF($H485&gt;K485,MIN($H485-K485,L485-K485)*INDEX('2018_commission_structure-Start'!$A$21:$I$24,MATCH($E485,'2018_commission_structure-Start'!$A$21:$A$24,0), MATCH(R$1,'2018_commission_structure-Start'!$A$21:$I$21,0)),0)</f>
        <v>4278.34</v>
      </c>
      <c r="S485" s="2">
        <f>IF(H485&gt;L485,(H485-L485)*INDEX('2018_commission_structure-Start'!$A$21:$I$24,MATCH($E485,'2018_commission_structure-Start'!$A$21:$A$24,0),MATCH(S$1,'2018_commission_structure-Start'!$A$21:$I$21,0)),0)</f>
        <v>0</v>
      </c>
      <c r="T485" s="6">
        <f t="shared" si="76"/>
        <v>95528.34</v>
      </c>
      <c r="U485" s="6">
        <f t="shared" si="77"/>
        <v>136244.34</v>
      </c>
      <c r="V485" s="6">
        <f>MIN(H485,I485)*INDEX('2018_commission_structure-Start'!$A$15:$J$18,MATCH($E485,'2018_commission_structure-Start'!$A$15:$A$18,0),MATCH(V$1,'2018_commission_structure-Start'!$A$15:$J$15,0))</f>
        <v>60000</v>
      </c>
      <c r="W485" s="2">
        <f>IF($H485&gt;I485,MIN($H485-I485,J485-I485)*INDEX('2018_commission_structure-Start'!$A$15:$J$18,MATCH($E485,'2018_commission_structure-Start'!$A$15:$A$18,0),MATCH(W$1,'2018_commission_structure-Start'!$A$15:$J$15,0)),0)</f>
        <v>21250</v>
      </c>
      <c r="X485" s="2">
        <f>IF($H485&gt;J485,MIN($H485-J485,K485-J485)*INDEX('2018_commission_structure-Start'!$A$15:$J$18,MATCH($E485,'2018_commission_structure-Start'!$A$15:$A$18,0),MATCH(X$1,'2018_commission_structure-Start'!$A$15:$J$15,0)),0)</f>
        <v>25000</v>
      </c>
      <c r="Y485" s="2">
        <f>IF($H485&gt;K485,MIN($H485-K485,L485-K485)*INDEX('2018_commission_structure-Start'!$A$15:$J$18,MATCH($E485,'2018_commission_structure-Start'!$A$15:$A$18,0),MATCH(Y$1,'2018_commission_structure-Start'!$A$15:$J$15,0)),0)</f>
        <v>4278.34</v>
      </c>
      <c r="Z485" s="2">
        <f>IF(H485&gt;L485,(H485-L485)*INDEX('2018_commission_structure-Start'!$A$21:$I$24,MATCH($E485,'2018_commission_structure-Start'!$A$21:$A$24,0),MATCH(Z$1,'2018_commission_structure-Start'!$A$21:$I$21,0)),0)</f>
        <v>0</v>
      </c>
      <c r="AA485" s="6">
        <f t="shared" si="78"/>
        <v>110528.34</v>
      </c>
      <c r="AB485" s="6">
        <f t="shared" si="79"/>
        <v>151244.34</v>
      </c>
    </row>
    <row r="486" spans="1:28" x14ac:dyDescent="0.3">
      <c r="A486" t="str">
        <f t="shared" si="70"/>
        <v>Bernice Nucci</v>
      </c>
      <c r="B486">
        <v>3133221701</v>
      </c>
      <c r="C486" t="s">
        <v>956</v>
      </c>
      <c r="D486" t="s">
        <v>957</v>
      </c>
      <c r="E486" t="s">
        <v>29</v>
      </c>
      <c r="F486">
        <v>71686</v>
      </c>
      <c r="G486">
        <f>COUNTIF(deals_closed!D:D,B486)</f>
        <v>14</v>
      </c>
      <c r="H486" s="2">
        <f>SUMIF(deals_closed!D:D,B486,deals_closed!C:C)</f>
        <v>542057</v>
      </c>
      <c r="I486" s="2">
        <f>VLOOKUP(E486,'2018_commission_structure-Start'!$A$22:$I$24,9,FALSE)</f>
        <v>600000</v>
      </c>
      <c r="J486" s="2">
        <f t="shared" si="71"/>
        <v>750000</v>
      </c>
      <c r="K486" s="2">
        <f t="shared" si="72"/>
        <v>900000</v>
      </c>
      <c r="L486" s="2">
        <f t="shared" si="73"/>
        <v>1200000</v>
      </c>
      <c r="M486" s="12">
        <f t="shared" si="74"/>
        <v>0.90342833333333339</v>
      </c>
      <c r="N486" t="str">
        <f t="shared" si="75"/>
        <v>0-100%</v>
      </c>
      <c r="O486" s="6">
        <f>MIN(H486,I486)*INDEX('2018_commission_structure-Start'!$A$21:$I$24,MATCH($E486,'2018_commission_structure-Start'!$A$21:$A$24,0),MATCH(O$1,'2018_commission_structure-Start'!$A$21:$I$21,0))</f>
        <v>70467.41</v>
      </c>
      <c r="P486" s="2">
        <f>IF(H486&gt;I486,MIN(H486-I486,J486-I486)*INDEX('2018_commission_structure-Start'!$A$21:$I$24,MATCH($E486,'2018_commission_structure-Start'!$A$21:$A$24,0), MATCH(P$1,'2018_commission_structure-Start'!$A$21:$I$21,0)),0)</f>
        <v>0</v>
      </c>
      <c r="Q486" s="2">
        <f>IF($H486&gt;J486,MIN($H486-J486,K486-J486)*INDEX('2018_commission_structure-Start'!$A$21:$I$24,MATCH($E486,'2018_commission_structure-Start'!$A$21:$A$24,0), MATCH(Q$1,'2018_commission_structure-Start'!$A$21:$I$21,0)),0)</f>
        <v>0</v>
      </c>
      <c r="R486" s="2">
        <f>IF($H486&gt;K486,MIN($H486-K486,L486-K486)*INDEX('2018_commission_structure-Start'!$A$21:$I$24,MATCH($E486,'2018_commission_structure-Start'!$A$21:$A$24,0), MATCH(R$1,'2018_commission_structure-Start'!$A$21:$I$21,0)),0)</f>
        <v>0</v>
      </c>
      <c r="S486" s="2">
        <f>IF(H486&gt;L486,(H486-L486)*INDEX('2018_commission_structure-Start'!$A$21:$I$24,MATCH($E486,'2018_commission_structure-Start'!$A$21:$A$24,0),MATCH(S$1,'2018_commission_structure-Start'!$A$21:$I$21,0)),0)</f>
        <v>0</v>
      </c>
      <c r="T486" s="6">
        <f t="shared" si="76"/>
        <v>70467.41</v>
      </c>
      <c r="U486" s="6">
        <f t="shared" si="77"/>
        <v>142153.41</v>
      </c>
      <c r="V486" s="6">
        <f>MIN(H486,I486)*INDEX('2018_commission_structure-Start'!$A$15:$J$18,MATCH($E486,'2018_commission_structure-Start'!$A$15:$A$18,0),MATCH(V$1,'2018_commission_structure-Start'!$A$15:$J$15,0))</f>
        <v>81308.55</v>
      </c>
      <c r="W486" s="2">
        <f>IF($H486&gt;I486,MIN($H486-I486,J486-I486)*INDEX('2018_commission_structure-Start'!$A$15:$J$18,MATCH($E486,'2018_commission_structure-Start'!$A$15:$A$18,0),MATCH(W$1,'2018_commission_structure-Start'!$A$15:$J$15,0)),0)</f>
        <v>0</v>
      </c>
      <c r="X486" s="2">
        <f>IF($H486&gt;J486,MIN($H486-J486,K486-J486)*INDEX('2018_commission_structure-Start'!$A$15:$J$18,MATCH($E486,'2018_commission_structure-Start'!$A$15:$A$18,0),MATCH(X$1,'2018_commission_structure-Start'!$A$15:$J$15,0)),0)</f>
        <v>0</v>
      </c>
      <c r="Y486" s="2">
        <f>IF($H486&gt;K486,MIN($H486-K486,L486-K486)*INDEX('2018_commission_structure-Start'!$A$15:$J$18,MATCH($E486,'2018_commission_structure-Start'!$A$15:$A$18,0),MATCH(Y$1,'2018_commission_structure-Start'!$A$15:$J$15,0)),0)</f>
        <v>0</v>
      </c>
      <c r="Z486" s="2">
        <f>IF(H486&gt;L486,(H486-L486)*INDEX('2018_commission_structure-Start'!$A$21:$I$24,MATCH($E486,'2018_commission_structure-Start'!$A$21:$A$24,0),MATCH(Z$1,'2018_commission_structure-Start'!$A$21:$I$21,0)),0)</f>
        <v>0</v>
      </c>
      <c r="AA486" s="6">
        <f t="shared" si="78"/>
        <v>81308.55</v>
      </c>
      <c r="AB486" s="6">
        <f t="shared" si="79"/>
        <v>152994.54999999999</v>
      </c>
    </row>
    <row r="487" spans="1:28" x14ac:dyDescent="0.3">
      <c r="A487" t="str">
        <f t="shared" si="70"/>
        <v>Isadora Davana</v>
      </c>
      <c r="B487">
        <v>7011563598</v>
      </c>
      <c r="C487" t="s">
        <v>958</v>
      </c>
      <c r="D487" t="s">
        <v>959</v>
      </c>
      <c r="E487" t="s">
        <v>7</v>
      </c>
      <c r="F487">
        <v>30113</v>
      </c>
      <c r="G487">
        <f>COUNTIF(deals_closed!D:D,B487)</f>
        <v>18</v>
      </c>
      <c r="H487" s="2">
        <f>SUMIF(deals_closed!D:D,B487,deals_closed!C:C)</f>
        <v>664135</v>
      </c>
      <c r="I487" s="2">
        <f>VLOOKUP(E487,'2018_commission_structure-Start'!$A$22:$I$24,9,FALSE)</f>
        <v>500000</v>
      </c>
      <c r="J487" s="2">
        <f t="shared" si="71"/>
        <v>625000</v>
      </c>
      <c r="K487" s="2">
        <f t="shared" si="72"/>
        <v>750000</v>
      </c>
      <c r="L487" s="2">
        <f t="shared" si="73"/>
        <v>1000000</v>
      </c>
      <c r="M487" s="12">
        <f t="shared" si="74"/>
        <v>1.3282700000000001</v>
      </c>
      <c r="N487" t="str">
        <f t="shared" si="75"/>
        <v>125-150%</v>
      </c>
      <c r="O487" s="6">
        <f>MIN(H487,I487)*INDEX('2018_commission_structure-Start'!$A$21:$I$24,MATCH($E487,'2018_commission_structure-Start'!$A$21:$A$24,0),MATCH(O$1,'2018_commission_structure-Start'!$A$21:$I$21,0))</f>
        <v>50000</v>
      </c>
      <c r="P487" s="2">
        <f>IF(H487&gt;I487,MIN(H487-I487,J487-I487)*INDEX('2018_commission_structure-Start'!$A$21:$I$24,MATCH($E487,'2018_commission_structure-Start'!$A$21:$A$24,0), MATCH(P$1,'2018_commission_structure-Start'!$A$21:$I$21,0)),0)</f>
        <v>18750</v>
      </c>
      <c r="Q487" s="2">
        <f>IF($H487&gt;J487,MIN($H487-J487,K487-J487)*INDEX('2018_commission_structure-Start'!$A$21:$I$24,MATCH($E487,'2018_commission_structure-Start'!$A$21:$A$24,0), MATCH(Q$1,'2018_commission_structure-Start'!$A$21:$I$21,0)),0)</f>
        <v>7044.3</v>
      </c>
      <c r="R487" s="2">
        <f>IF($H487&gt;K487,MIN($H487-K487,L487-K487)*INDEX('2018_commission_structure-Start'!$A$21:$I$24,MATCH($E487,'2018_commission_structure-Start'!$A$21:$A$24,0), MATCH(R$1,'2018_commission_structure-Start'!$A$21:$I$21,0)),0)</f>
        <v>0</v>
      </c>
      <c r="S487" s="2">
        <f>IF(H487&gt;L487,(H487-L487)*INDEX('2018_commission_structure-Start'!$A$21:$I$24,MATCH($E487,'2018_commission_structure-Start'!$A$21:$A$24,0),MATCH(S$1,'2018_commission_structure-Start'!$A$21:$I$21,0)),0)</f>
        <v>0</v>
      </c>
      <c r="T487" s="6">
        <f t="shared" si="76"/>
        <v>75794.3</v>
      </c>
      <c r="U487" s="6">
        <f t="shared" si="77"/>
        <v>105907.3</v>
      </c>
      <c r="V487" s="6">
        <f>MIN(H487,I487)*INDEX('2018_commission_structure-Start'!$A$15:$J$18,MATCH($E487,'2018_commission_structure-Start'!$A$15:$A$18,0),MATCH(V$1,'2018_commission_structure-Start'!$A$15:$J$15,0))</f>
        <v>60000</v>
      </c>
      <c r="W487" s="2">
        <f>IF($H487&gt;I487,MIN($H487-I487,J487-I487)*INDEX('2018_commission_structure-Start'!$A$15:$J$18,MATCH($E487,'2018_commission_structure-Start'!$A$15:$A$18,0),MATCH(W$1,'2018_commission_structure-Start'!$A$15:$J$15,0)),0)</f>
        <v>21250</v>
      </c>
      <c r="X487" s="2">
        <f>IF($H487&gt;J487,MIN($H487-J487,K487-J487)*INDEX('2018_commission_structure-Start'!$A$15:$J$18,MATCH($E487,'2018_commission_structure-Start'!$A$15:$A$18,0),MATCH(X$1,'2018_commission_structure-Start'!$A$15:$J$15,0)),0)</f>
        <v>7827</v>
      </c>
      <c r="Y487" s="2">
        <f>IF($H487&gt;K487,MIN($H487-K487,L487-K487)*INDEX('2018_commission_structure-Start'!$A$15:$J$18,MATCH($E487,'2018_commission_structure-Start'!$A$15:$A$18,0),MATCH(Y$1,'2018_commission_structure-Start'!$A$15:$J$15,0)),0)</f>
        <v>0</v>
      </c>
      <c r="Z487" s="2">
        <f>IF(H487&gt;L487,(H487-L487)*INDEX('2018_commission_structure-Start'!$A$21:$I$24,MATCH($E487,'2018_commission_structure-Start'!$A$21:$A$24,0),MATCH(Z$1,'2018_commission_structure-Start'!$A$21:$I$21,0)),0)</f>
        <v>0</v>
      </c>
      <c r="AA487" s="6">
        <f t="shared" si="78"/>
        <v>89077</v>
      </c>
      <c r="AB487" s="6">
        <f t="shared" si="79"/>
        <v>119190</v>
      </c>
    </row>
    <row r="488" spans="1:28" x14ac:dyDescent="0.3">
      <c r="A488" t="str">
        <f t="shared" si="70"/>
        <v>Javier Andriolli</v>
      </c>
      <c r="B488">
        <v>9529277938</v>
      </c>
      <c r="C488" t="s">
        <v>960</v>
      </c>
      <c r="D488" t="s">
        <v>961</v>
      </c>
      <c r="E488" t="s">
        <v>10</v>
      </c>
      <c r="F488">
        <v>110731</v>
      </c>
      <c r="G488">
        <f>COUNTIF(deals_closed!D:D,B488)</f>
        <v>23</v>
      </c>
      <c r="H488" s="2">
        <f>SUMIF(deals_closed!D:D,B488,deals_closed!C:C)</f>
        <v>633741</v>
      </c>
      <c r="I488" s="2">
        <f>VLOOKUP(E488,'2018_commission_structure-Start'!$A$22:$I$24,9,FALSE)</f>
        <v>750000</v>
      </c>
      <c r="J488" s="2">
        <f t="shared" si="71"/>
        <v>937500</v>
      </c>
      <c r="K488" s="2">
        <f t="shared" si="72"/>
        <v>1125000</v>
      </c>
      <c r="L488" s="2">
        <f t="shared" si="73"/>
        <v>1500000</v>
      </c>
      <c r="M488" s="12">
        <f t="shared" si="74"/>
        <v>0.84498799999999996</v>
      </c>
      <c r="N488" t="str">
        <f t="shared" si="75"/>
        <v>0-100%</v>
      </c>
      <c r="O488" s="6">
        <f>MIN(H488,I488)*INDEX('2018_commission_structure-Start'!$A$21:$I$24,MATCH($E488,'2018_commission_structure-Start'!$A$21:$A$24,0),MATCH(O$1,'2018_commission_structure-Start'!$A$21:$I$21,0))</f>
        <v>95061.15</v>
      </c>
      <c r="P488" s="2">
        <f>IF(H488&gt;I488,MIN(H488-I488,J488-I488)*INDEX('2018_commission_structure-Start'!$A$21:$I$24,MATCH($E488,'2018_commission_structure-Start'!$A$21:$A$24,0), MATCH(P$1,'2018_commission_structure-Start'!$A$21:$I$21,0)),0)</f>
        <v>0</v>
      </c>
      <c r="Q488" s="2">
        <f>IF($H488&gt;J488,MIN($H488-J488,K488-J488)*INDEX('2018_commission_structure-Start'!$A$21:$I$24,MATCH($E488,'2018_commission_structure-Start'!$A$21:$A$24,0), MATCH(Q$1,'2018_commission_structure-Start'!$A$21:$I$21,0)),0)</f>
        <v>0</v>
      </c>
      <c r="R488" s="2">
        <f>IF($H488&gt;K488,MIN($H488-K488,L488-K488)*INDEX('2018_commission_structure-Start'!$A$21:$I$24,MATCH($E488,'2018_commission_structure-Start'!$A$21:$A$24,0), MATCH(R$1,'2018_commission_structure-Start'!$A$21:$I$21,0)),0)</f>
        <v>0</v>
      </c>
      <c r="S488" s="2">
        <f>IF(H488&gt;L488,(H488-L488)*INDEX('2018_commission_structure-Start'!$A$21:$I$24,MATCH($E488,'2018_commission_structure-Start'!$A$21:$A$24,0),MATCH(S$1,'2018_commission_structure-Start'!$A$21:$I$21,0)),0)</f>
        <v>0</v>
      </c>
      <c r="T488" s="6">
        <f t="shared" si="76"/>
        <v>95061.15</v>
      </c>
      <c r="U488" s="6">
        <f t="shared" si="77"/>
        <v>205792.15</v>
      </c>
      <c r="V488" s="6">
        <f>MIN(H488,I488)*INDEX('2018_commission_structure-Start'!$A$15:$J$18,MATCH($E488,'2018_commission_structure-Start'!$A$15:$A$18,0),MATCH(V$1,'2018_commission_structure-Start'!$A$15:$J$15,0))</f>
        <v>95061.15</v>
      </c>
      <c r="W488" s="2">
        <f>IF($H488&gt;I488,MIN($H488-I488,J488-I488)*INDEX('2018_commission_structure-Start'!$A$15:$J$18,MATCH($E488,'2018_commission_structure-Start'!$A$15:$A$18,0),MATCH(W$1,'2018_commission_structure-Start'!$A$15:$J$15,0)),0)</f>
        <v>0</v>
      </c>
      <c r="X488" s="2">
        <f>IF($H488&gt;J488,MIN($H488-J488,K488-J488)*INDEX('2018_commission_structure-Start'!$A$15:$J$18,MATCH($E488,'2018_commission_structure-Start'!$A$15:$A$18,0),MATCH(X$1,'2018_commission_structure-Start'!$A$15:$J$15,0)),0)</f>
        <v>0</v>
      </c>
      <c r="Y488" s="2">
        <f>IF($H488&gt;K488,MIN($H488-K488,L488-K488)*INDEX('2018_commission_structure-Start'!$A$15:$J$18,MATCH($E488,'2018_commission_structure-Start'!$A$15:$A$18,0),MATCH(Y$1,'2018_commission_structure-Start'!$A$15:$J$15,0)),0)</f>
        <v>0</v>
      </c>
      <c r="Z488" s="2">
        <f>IF(H488&gt;L488,(H488-L488)*INDEX('2018_commission_structure-Start'!$A$21:$I$24,MATCH($E488,'2018_commission_structure-Start'!$A$21:$A$24,0),MATCH(Z$1,'2018_commission_structure-Start'!$A$21:$I$21,0)),0)</f>
        <v>0</v>
      </c>
      <c r="AA488" s="6">
        <f t="shared" si="78"/>
        <v>95061.15</v>
      </c>
      <c r="AB488" s="6">
        <f t="shared" si="79"/>
        <v>205792.15</v>
      </c>
    </row>
    <row r="489" spans="1:28" x14ac:dyDescent="0.3">
      <c r="A489" t="str">
        <f t="shared" si="70"/>
        <v>Hillary Westphalen</v>
      </c>
      <c r="B489">
        <v>5234982726</v>
      </c>
      <c r="C489" t="s">
        <v>962</v>
      </c>
      <c r="D489" t="s">
        <v>963</v>
      </c>
      <c r="E489" t="s">
        <v>10</v>
      </c>
      <c r="F489">
        <v>110384</v>
      </c>
      <c r="G489">
        <f>COUNTIF(deals_closed!D:D,B489)</f>
        <v>21</v>
      </c>
      <c r="H489" s="2">
        <f>SUMIF(deals_closed!D:D,B489,deals_closed!C:C)</f>
        <v>743306</v>
      </c>
      <c r="I489" s="2">
        <f>VLOOKUP(E489,'2018_commission_structure-Start'!$A$22:$I$24,9,FALSE)</f>
        <v>750000</v>
      </c>
      <c r="J489" s="2">
        <f t="shared" si="71"/>
        <v>937500</v>
      </c>
      <c r="K489" s="2">
        <f t="shared" si="72"/>
        <v>1125000</v>
      </c>
      <c r="L489" s="2">
        <f t="shared" si="73"/>
        <v>1500000</v>
      </c>
      <c r="M489" s="12">
        <f t="shared" si="74"/>
        <v>0.99107466666666666</v>
      </c>
      <c r="N489" t="str">
        <f t="shared" si="75"/>
        <v>0-100%</v>
      </c>
      <c r="O489" s="6">
        <f>MIN(H489,I489)*INDEX('2018_commission_structure-Start'!$A$21:$I$24,MATCH($E489,'2018_commission_structure-Start'!$A$21:$A$24,0),MATCH(O$1,'2018_commission_structure-Start'!$A$21:$I$21,0))</f>
        <v>111495.9</v>
      </c>
      <c r="P489" s="2">
        <f>IF(H489&gt;I489,MIN(H489-I489,J489-I489)*INDEX('2018_commission_structure-Start'!$A$21:$I$24,MATCH($E489,'2018_commission_structure-Start'!$A$21:$A$24,0), MATCH(P$1,'2018_commission_structure-Start'!$A$21:$I$21,0)),0)</f>
        <v>0</v>
      </c>
      <c r="Q489" s="2">
        <f>IF($H489&gt;J489,MIN($H489-J489,K489-J489)*INDEX('2018_commission_structure-Start'!$A$21:$I$24,MATCH($E489,'2018_commission_structure-Start'!$A$21:$A$24,0), MATCH(Q$1,'2018_commission_structure-Start'!$A$21:$I$21,0)),0)</f>
        <v>0</v>
      </c>
      <c r="R489" s="2">
        <f>IF($H489&gt;K489,MIN($H489-K489,L489-K489)*INDEX('2018_commission_structure-Start'!$A$21:$I$24,MATCH($E489,'2018_commission_structure-Start'!$A$21:$A$24,0), MATCH(R$1,'2018_commission_structure-Start'!$A$21:$I$21,0)),0)</f>
        <v>0</v>
      </c>
      <c r="S489" s="2">
        <f>IF(H489&gt;L489,(H489-L489)*INDEX('2018_commission_structure-Start'!$A$21:$I$24,MATCH($E489,'2018_commission_structure-Start'!$A$21:$A$24,0),MATCH(S$1,'2018_commission_structure-Start'!$A$21:$I$21,0)),0)</f>
        <v>0</v>
      </c>
      <c r="T489" s="6">
        <f t="shared" si="76"/>
        <v>111495.9</v>
      </c>
      <c r="U489" s="6">
        <f t="shared" si="77"/>
        <v>221879.9</v>
      </c>
      <c r="V489" s="6">
        <f>MIN(H489,I489)*INDEX('2018_commission_structure-Start'!$A$15:$J$18,MATCH($E489,'2018_commission_structure-Start'!$A$15:$A$18,0),MATCH(V$1,'2018_commission_structure-Start'!$A$15:$J$15,0))</f>
        <v>111495.9</v>
      </c>
      <c r="W489" s="2">
        <f>IF($H489&gt;I489,MIN($H489-I489,J489-I489)*INDEX('2018_commission_structure-Start'!$A$15:$J$18,MATCH($E489,'2018_commission_structure-Start'!$A$15:$A$18,0),MATCH(W$1,'2018_commission_structure-Start'!$A$15:$J$15,0)),0)</f>
        <v>0</v>
      </c>
      <c r="X489" s="2">
        <f>IF($H489&gt;J489,MIN($H489-J489,K489-J489)*INDEX('2018_commission_structure-Start'!$A$15:$J$18,MATCH($E489,'2018_commission_structure-Start'!$A$15:$A$18,0),MATCH(X$1,'2018_commission_structure-Start'!$A$15:$J$15,0)),0)</f>
        <v>0</v>
      </c>
      <c r="Y489" s="2">
        <f>IF($H489&gt;K489,MIN($H489-K489,L489-K489)*INDEX('2018_commission_structure-Start'!$A$15:$J$18,MATCH($E489,'2018_commission_structure-Start'!$A$15:$A$18,0),MATCH(Y$1,'2018_commission_structure-Start'!$A$15:$J$15,0)),0)</f>
        <v>0</v>
      </c>
      <c r="Z489" s="2">
        <f>IF(H489&gt;L489,(H489-L489)*INDEX('2018_commission_structure-Start'!$A$21:$I$24,MATCH($E489,'2018_commission_structure-Start'!$A$21:$A$24,0),MATCH(Z$1,'2018_commission_structure-Start'!$A$21:$I$21,0)),0)</f>
        <v>0</v>
      </c>
      <c r="AA489" s="6">
        <f t="shared" si="78"/>
        <v>111495.9</v>
      </c>
      <c r="AB489" s="6">
        <f t="shared" si="79"/>
        <v>221879.9</v>
      </c>
    </row>
    <row r="490" spans="1:28" x14ac:dyDescent="0.3">
      <c r="A490" t="str">
        <f t="shared" si="70"/>
        <v>Lorie Bamblett</v>
      </c>
      <c r="B490">
        <v>492630925</v>
      </c>
      <c r="C490" t="s">
        <v>964</v>
      </c>
      <c r="D490" t="s">
        <v>965</v>
      </c>
      <c r="E490" t="s">
        <v>10</v>
      </c>
      <c r="F490">
        <v>112873</v>
      </c>
      <c r="G490">
        <f>COUNTIF(deals_closed!D:D,B490)</f>
        <v>17</v>
      </c>
      <c r="H490" s="2">
        <f>SUMIF(deals_closed!D:D,B490,deals_closed!C:C)</f>
        <v>617946</v>
      </c>
      <c r="I490" s="2">
        <f>VLOOKUP(E490,'2018_commission_structure-Start'!$A$22:$I$24,9,FALSE)</f>
        <v>750000</v>
      </c>
      <c r="J490" s="2">
        <f t="shared" si="71"/>
        <v>937500</v>
      </c>
      <c r="K490" s="2">
        <f t="shared" si="72"/>
        <v>1125000</v>
      </c>
      <c r="L490" s="2">
        <f t="shared" si="73"/>
        <v>1500000</v>
      </c>
      <c r="M490" s="12">
        <f t="shared" si="74"/>
        <v>0.82392799999999999</v>
      </c>
      <c r="N490" t="str">
        <f t="shared" si="75"/>
        <v>0-100%</v>
      </c>
      <c r="O490" s="6">
        <f>MIN(H490,I490)*INDEX('2018_commission_structure-Start'!$A$21:$I$24,MATCH($E490,'2018_commission_structure-Start'!$A$21:$A$24,0),MATCH(O$1,'2018_commission_structure-Start'!$A$21:$I$21,0))</f>
        <v>92691.9</v>
      </c>
      <c r="P490" s="2">
        <f>IF(H490&gt;I490,MIN(H490-I490,J490-I490)*INDEX('2018_commission_structure-Start'!$A$21:$I$24,MATCH($E490,'2018_commission_structure-Start'!$A$21:$A$24,0), MATCH(P$1,'2018_commission_structure-Start'!$A$21:$I$21,0)),0)</f>
        <v>0</v>
      </c>
      <c r="Q490" s="2">
        <f>IF($H490&gt;J490,MIN($H490-J490,K490-J490)*INDEX('2018_commission_structure-Start'!$A$21:$I$24,MATCH($E490,'2018_commission_structure-Start'!$A$21:$A$24,0), MATCH(Q$1,'2018_commission_structure-Start'!$A$21:$I$21,0)),0)</f>
        <v>0</v>
      </c>
      <c r="R490" s="2">
        <f>IF($H490&gt;K490,MIN($H490-K490,L490-K490)*INDEX('2018_commission_structure-Start'!$A$21:$I$24,MATCH($E490,'2018_commission_structure-Start'!$A$21:$A$24,0), MATCH(R$1,'2018_commission_structure-Start'!$A$21:$I$21,0)),0)</f>
        <v>0</v>
      </c>
      <c r="S490" s="2">
        <f>IF(H490&gt;L490,(H490-L490)*INDEX('2018_commission_structure-Start'!$A$21:$I$24,MATCH($E490,'2018_commission_structure-Start'!$A$21:$A$24,0),MATCH(S$1,'2018_commission_structure-Start'!$A$21:$I$21,0)),0)</f>
        <v>0</v>
      </c>
      <c r="T490" s="6">
        <f t="shared" si="76"/>
        <v>92691.9</v>
      </c>
      <c r="U490" s="6">
        <f t="shared" si="77"/>
        <v>205564.9</v>
      </c>
      <c r="V490" s="6">
        <f>MIN(H490,I490)*INDEX('2018_commission_structure-Start'!$A$15:$J$18,MATCH($E490,'2018_commission_structure-Start'!$A$15:$A$18,0),MATCH(V$1,'2018_commission_structure-Start'!$A$15:$J$15,0))</f>
        <v>92691.9</v>
      </c>
      <c r="W490" s="2">
        <f>IF($H490&gt;I490,MIN($H490-I490,J490-I490)*INDEX('2018_commission_structure-Start'!$A$15:$J$18,MATCH($E490,'2018_commission_structure-Start'!$A$15:$A$18,0),MATCH(W$1,'2018_commission_structure-Start'!$A$15:$J$15,0)),0)</f>
        <v>0</v>
      </c>
      <c r="X490" s="2">
        <f>IF($H490&gt;J490,MIN($H490-J490,K490-J490)*INDEX('2018_commission_structure-Start'!$A$15:$J$18,MATCH($E490,'2018_commission_structure-Start'!$A$15:$A$18,0),MATCH(X$1,'2018_commission_structure-Start'!$A$15:$J$15,0)),0)</f>
        <v>0</v>
      </c>
      <c r="Y490" s="2">
        <f>IF($H490&gt;K490,MIN($H490-K490,L490-K490)*INDEX('2018_commission_structure-Start'!$A$15:$J$18,MATCH($E490,'2018_commission_structure-Start'!$A$15:$A$18,0),MATCH(Y$1,'2018_commission_structure-Start'!$A$15:$J$15,0)),0)</f>
        <v>0</v>
      </c>
      <c r="Z490" s="2">
        <f>IF(H490&gt;L490,(H490-L490)*INDEX('2018_commission_structure-Start'!$A$21:$I$24,MATCH($E490,'2018_commission_structure-Start'!$A$21:$A$24,0),MATCH(Z$1,'2018_commission_structure-Start'!$A$21:$I$21,0)),0)</f>
        <v>0</v>
      </c>
      <c r="AA490" s="6">
        <f t="shared" si="78"/>
        <v>92691.9</v>
      </c>
      <c r="AB490" s="6">
        <f t="shared" si="79"/>
        <v>205564.9</v>
      </c>
    </row>
    <row r="491" spans="1:28" x14ac:dyDescent="0.3">
      <c r="A491" t="str">
        <f t="shared" si="70"/>
        <v>Trude Lindenbluth</v>
      </c>
      <c r="B491">
        <v>9128677390</v>
      </c>
      <c r="C491" t="s">
        <v>966</v>
      </c>
      <c r="D491" t="s">
        <v>967</v>
      </c>
      <c r="E491" t="s">
        <v>10</v>
      </c>
      <c r="F491">
        <v>87419</v>
      </c>
      <c r="G491">
        <f>COUNTIF(deals_closed!D:D,B491)</f>
        <v>23</v>
      </c>
      <c r="H491" s="2">
        <f>SUMIF(deals_closed!D:D,B491,deals_closed!C:C)</f>
        <v>814416</v>
      </c>
      <c r="I491" s="2">
        <f>VLOOKUP(E491,'2018_commission_structure-Start'!$A$22:$I$24,9,FALSE)</f>
        <v>750000</v>
      </c>
      <c r="J491" s="2">
        <f t="shared" si="71"/>
        <v>937500</v>
      </c>
      <c r="K491" s="2">
        <f t="shared" si="72"/>
        <v>1125000</v>
      </c>
      <c r="L491" s="2">
        <f t="shared" si="73"/>
        <v>1500000</v>
      </c>
      <c r="M491" s="12">
        <f t="shared" si="74"/>
        <v>1.085888</v>
      </c>
      <c r="N491" t="str">
        <f t="shared" si="75"/>
        <v>100-125%</v>
      </c>
      <c r="O491" s="6">
        <f>MIN(H491,I491)*INDEX('2018_commission_structure-Start'!$A$21:$I$24,MATCH($E491,'2018_commission_structure-Start'!$A$21:$A$24,0),MATCH(O$1,'2018_commission_structure-Start'!$A$21:$I$21,0))</f>
        <v>112500</v>
      </c>
      <c r="P491" s="2">
        <f>IF(H491&gt;I491,MIN(H491-I491,J491-I491)*INDEX('2018_commission_structure-Start'!$A$21:$I$24,MATCH($E491,'2018_commission_structure-Start'!$A$21:$A$24,0), MATCH(P$1,'2018_commission_structure-Start'!$A$21:$I$21,0)),0)</f>
        <v>12239.04</v>
      </c>
      <c r="Q491" s="2">
        <f>IF($H491&gt;J491,MIN($H491-J491,K491-J491)*INDEX('2018_commission_structure-Start'!$A$21:$I$24,MATCH($E491,'2018_commission_structure-Start'!$A$21:$A$24,0), MATCH(Q$1,'2018_commission_structure-Start'!$A$21:$I$21,0)),0)</f>
        <v>0</v>
      </c>
      <c r="R491" s="2">
        <f>IF($H491&gt;K491,MIN($H491-K491,L491-K491)*INDEX('2018_commission_structure-Start'!$A$21:$I$24,MATCH($E491,'2018_commission_structure-Start'!$A$21:$A$24,0), MATCH(R$1,'2018_commission_structure-Start'!$A$21:$I$21,0)),0)</f>
        <v>0</v>
      </c>
      <c r="S491" s="2">
        <f>IF(H491&gt;L491,(H491-L491)*INDEX('2018_commission_structure-Start'!$A$21:$I$24,MATCH($E491,'2018_commission_structure-Start'!$A$21:$A$24,0),MATCH(S$1,'2018_commission_structure-Start'!$A$21:$I$21,0)),0)</f>
        <v>0</v>
      </c>
      <c r="T491" s="6">
        <f t="shared" si="76"/>
        <v>124739.04000000001</v>
      </c>
      <c r="U491" s="6">
        <f t="shared" si="77"/>
        <v>212158.04</v>
      </c>
      <c r="V491" s="6">
        <f>MIN(H491,I491)*INDEX('2018_commission_structure-Start'!$A$15:$J$18,MATCH($E491,'2018_commission_structure-Start'!$A$15:$A$18,0),MATCH(V$1,'2018_commission_structure-Start'!$A$15:$J$15,0))</f>
        <v>112500</v>
      </c>
      <c r="W491" s="2">
        <f>IF($H491&gt;I491,MIN($H491-I491,J491-I491)*INDEX('2018_commission_structure-Start'!$A$15:$J$18,MATCH($E491,'2018_commission_structure-Start'!$A$15:$A$18,0),MATCH(W$1,'2018_commission_structure-Start'!$A$15:$J$15,0)),0)</f>
        <v>14171.52</v>
      </c>
      <c r="X491" s="2">
        <f>IF($H491&gt;J491,MIN($H491-J491,K491-J491)*INDEX('2018_commission_structure-Start'!$A$15:$J$18,MATCH($E491,'2018_commission_structure-Start'!$A$15:$A$18,0),MATCH(X$1,'2018_commission_structure-Start'!$A$15:$J$15,0)),0)</f>
        <v>0</v>
      </c>
      <c r="Y491" s="2">
        <f>IF($H491&gt;K491,MIN($H491-K491,L491-K491)*INDEX('2018_commission_structure-Start'!$A$15:$J$18,MATCH($E491,'2018_commission_structure-Start'!$A$15:$A$18,0),MATCH(Y$1,'2018_commission_structure-Start'!$A$15:$J$15,0)),0)</f>
        <v>0</v>
      </c>
      <c r="Z491" s="2">
        <f>IF(H491&gt;L491,(H491-L491)*INDEX('2018_commission_structure-Start'!$A$21:$I$24,MATCH($E491,'2018_commission_structure-Start'!$A$21:$A$24,0),MATCH(Z$1,'2018_commission_structure-Start'!$A$21:$I$21,0)),0)</f>
        <v>0</v>
      </c>
      <c r="AA491" s="6">
        <f t="shared" si="78"/>
        <v>126671.52</v>
      </c>
      <c r="AB491" s="6">
        <f t="shared" si="79"/>
        <v>214090.52000000002</v>
      </c>
    </row>
    <row r="492" spans="1:28" x14ac:dyDescent="0.3">
      <c r="A492" t="str">
        <f t="shared" si="70"/>
        <v>Caro Farrington</v>
      </c>
      <c r="B492">
        <v>1192770250</v>
      </c>
      <c r="C492" t="s">
        <v>968</v>
      </c>
      <c r="D492" t="s">
        <v>969</v>
      </c>
      <c r="E492" t="s">
        <v>10</v>
      </c>
      <c r="F492">
        <v>108380</v>
      </c>
      <c r="G492">
        <f>COUNTIF(deals_closed!D:D,B492)</f>
        <v>29</v>
      </c>
      <c r="H492" s="2">
        <f>SUMIF(deals_closed!D:D,B492,deals_closed!C:C)</f>
        <v>1086845</v>
      </c>
      <c r="I492" s="2">
        <f>VLOOKUP(E492,'2018_commission_structure-Start'!$A$22:$I$24,9,FALSE)</f>
        <v>750000</v>
      </c>
      <c r="J492" s="2">
        <f t="shared" si="71"/>
        <v>937500</v>
      </c>
      <c r="K492" s="2">
        <f t="shared" si="72"/>
        <v>1125000</v>
      </c>
      <c r="L492" s="2">
        <f t="shared" si="73"/>
        <v>1500000</v>
      </c>
      <c r="M492" s="12">
        <f t="shared" si="74"/>
        <v>1.4491266666666667</v>
      </c>
      <c r="N492" t="str">
        <f t="shared" si="75"/>
        <v>125-150%</v>
      </c>
      <c r="O492" s="6">
        <f>MIN(H492,I492)*INDEX('2018_commission_structure-Start'!$A$21:$I$24,MATCH($E492,'2018_commission_structure-Start'!$A$21:$A$24,0),MATCH(O$1,'2018_commission_structure-Start'!$A$21:$I$21,0))</f>
        <v>112500</v>
      </c>
      <c r="P492" s="2">
        <f>IF(H492&gt;I492,MIN(H492-I492,J492-I492)*INDEX('2018_commission_structure-Start'!$A$21:$I$24,MATCH($E492,'2018_commission_structure-Start'!$A$21:$A$24,0), MATCH(P$1,'2018_commission_structure-Start'!$A$21:$I$21,0)),0)</f>
        <v>35625</v>
      </c>
      <c r="Q492" s="2">
        <f>IF($H492&gt;J492,MIN($H492-J492,K492-J492)*INDEX('2018_commission_structure-Start'!$A$21:$I$24,MATCH($E492,'2018_commission_structure-Start'!$A$21:$A$24,0), MATCH(Q$1,'2018_commission_structure-Start'!$A$21:$I$21,0)),0)</f>
        <v>34349.35</v>
      </c>
      <c r="R492" s="2">
        <f>IF($H492&gt;K492,MIN($H492-K492,L492-K492)*INDEX('2018_commission_structure-Start'!$A$21:$I$24,MATCH($E492,'2018_commission_structure-Start'!$A$21:$A$24,0), MATCH(R$1,'2018_commission_structure-Start'!$A$21:$I$21,0)),0)</f>
        <v>0</v>
      </c>
      <c r="S492" s="2">
        <f>IF(H492&gt;L492,(H492-L492)*INDEX('2018_commission_structure-Start'!$A$21:$I$24,MATCH($E492,'2018_commission_structure-Start'!$A$21:$A$24,0),MATCH(S$1,'2018_commission_structure-Start'!$A$21:$I$21,0)),0)</f>
        <v>0</v>
      </c>
      <c r="T492" s="6">
        <f t="shared" si="76"/>
        <v>182474.35</v>
      </c>
      <c r="U492" s="6">
        <f t="shared" si="77"/>
        <v>290854.34999999998</v>
      </c>
      <c r="V492" s="6">
        <f>MIN(H492,I492)*INDEX('2018_commission_structure-Start'!$A$15:$J$18,MATCH($E492,'2018_commission_structure-Start'!$A$15:$A$18,0),MATCH(V$1,'2018_commission_structure-Start'!$A$15:$J$15,0))</f>
        <v>112500</v>
      </c>
      <c r="W492" s="2">
        <f>IF($H492&gt;I492,MIN($H492-I492,J492-I492)*INDEX('2018_commission_structure-Start'!$A$15:$J$18,MATCH($E492,'2018_commission_structure-Start'!$A$15:$A$18,0),MATCH(W$1,'2018_commission_structure-Start'!$A$15:$J$15,0)),0)</f>
        <v>41250</v>
      </c>
      <c r="X492" s="2">
        <f>IF($H492&gt;J492,MIN($H492-J492,K492-J492)*INDEX('2018_commission_structure-Start'!$A$15:$J$18,MATCH($E492,'2018_commission_structure-Start'!$A$15:$A$18,0),MATCH(X$1,'2018_commission_structure-Start'!$A$15:$J$15,0)),0)</f>
        <v>37336.25</v>
      </c>
      <c r="Y492" s="2">
        <f>IF($H492&gt;K492,MIN($H492-K492,L492-K492)*INDEX('2018_commission_structure-Start'!$A$15:$J$18,MATCH($E492,'2018_commission_structure-Start'!$A$15:$A$18,0),MATCH(Y$1,'2018_commission_structure-Start'!$A$15:$J$15,0)),0)</f>
        <v>0</v>
      </c>
      <c r="Z492" s="2">
        <f>IF(H492&gt;L492,(H492-L492)*INDEX('2018_commission_structure-Start'!$A$21:$I$24,MATCH($E492,'2018_commission_structure-Start'!$A$21:$A$24,0),MATCH(Z$1,'2018_commission_structure-Start'!$A$21:$I$21,0)),0)</f>
        <v>0</v>
      </c>
      <c r="AA492" s="6">
        <f t="shared" si="78"/>
        <v>191086.25</v>
      </c>
      <c r="AB492" s="6">
        <f t="shared" si="79"/>
        <v>299466.25</v>
      </c>
    </row>
    <row r="493" spans="1:28" x14ac:dyDescent="0.3">
      <c r="A493" t="str">
        <f t="shared" si="70"/>
        <v>Ophelia Renak</v>
      </c>
      <c r="B493">
        <v>7118642576</v>
      </c>
      <c r="C493" t="s">
        <v>970</v>
      </c>
      <c r="D493" t="s">
        <v>971</v>
      </c>
      <c r="E493" t="s">
        <v>7</v>
      </c>
      <c r="F493">
        <v>31307</v>
      </c>
      <c r="G493">
        <f>COUNTIF(deals_closed!D:D,B493)</f>
        <v>19</v>
      </c>
      <c r="H493" s="2">
        <f>SUMIF(deals_closed!D:D,B493,deals_closed!C:C)</f>
        <v>707519</v>
      </c>
      <c r="I493" s="2">
        <f>VLOOKUP(E493,'2018_commission_structure-Start'!$A$22:$I$24,9,FALSE)</f>
        <v>500000</v>
      </c>
      <c r="J493" s="2">
        <f t="shared" si="71"/>
        <v>625000</v>
      </c>
      <c r="K493" s="2">
        <f t="shared" si="72"/>
        <v>750000</v>
      </c>
      <c r="L493" s="2">
        <f t="shared" si="73"/>
        <v>1000000</v>
      </c>
      <c r="M493" s="12">
        <f t="shared" si="74"/>
        <v>1.415038</v>
      </c>
      <c r="N493" t="str">
        <f t="shared" si="75"/>
        <v>125-150%</v>
      </c>
      <c r="O493" s="6">
        <f>MIN(H493,I493)*INDEX('2018_commission_structure-Start'!$A$21:$I$24,MATCH($E493,'2018_commission_structure-Start'!$A$21:$A$24,0),MATCH(O$1,'2018_commission_structure-Start'!$A$21:$I$21,0))</f>
        <v>50000</v>
      </c>
      <c r="P493" s="2">
        <f>IF(H493&gt;I493,MIN(H493-I493,J493-I493)*INDEX('2018_commission_structure-Start'!$A$21:$I$24,MATCH($E493,'2018_commission_structure-Start'!$A$21:$A$24,0), MATCH(P$1,'2018_commission_structure-Start'!$A$21:$I$21,0)),0)</f>
        <v>18750</v>
      </c>
      <c r="Q493" s="2">
        <f>IF($H493&gt;J493,MIN($H493-J493,K493-J493)*INDEX('2018_commission_structure-Start'!$A$21:$I$24,MATCH($E493,'2018_commission_structure-Start'!$A$21:$A$24,0), MATCH(Q$1,'2018_commission_structure-Start'!$A$21:$I$21,0)),0)</f>
        <v>14853.42</v>
      </c>
      <c r="R493" s="2">
        <f>IF($H493&gt;K493,MIN($H493-K493,L493-K493)*INDEX('2018_commission_structure-Start'!$A$21:$I$24,MATCH($E493,'2018_commission_structure-Start'!$A$21:$A$24,0), MATCH(R$1,'2018_commission_structure-Start'!$A$21:$I$21,0)),0)</f>
        <v>0</v>
      </c>
      <c r="S493" s="2">
        <f>IF(H493&gt;L493,(H493-L493)*INDEX('2018_commission_structure-Start'!$A$21:$I$24,MATCH($E493,'2018_commission_structure-Start'!$A$21:$A$24,0),MATCH(S$1,'2018_commission_structure-Start'!$A$21:$I$21,0)),0)</f>
        <v>0</v>
      </c>
      <c r="T493" s="6">
        <f t="shared" si="76"/>
        <v>83603.42</v>
      </c>
      <c r="U493" s="6">
        <f t="shared" si="77"/>
        <v>114910.42</v>
      </c>
      <c r="V493" s="6">
        <f>MIN(H493,I493)*INDEX('2018_commission_structure-Start'!$A$15:$J$18,MATCH($E493,'2018_commission_structure-Start'!$A$15:$A$18,0),MATCH(V$1,'2018_commission_structure-Start'!$A$15:$J$15,0))</f>
        <v>60000</v>
      </c>
      <c r="W493" s="2">
        <f>IF($H493&gt;I493,MIN($H493-I493,J493-I493)*INDEX('2018_commission_structure-Start'!$A$15:$J$18,MATCH($E493,'2018_commission_structure-Start'!$A$15:$A$18,0),MATCH(W$1,'2018_commission_structure-Start'!$A$15:$J$15,0)),0)</f>
        <v>21250</v>
      </c>
      <c r="X493" s="2">
        <f>IF($H493&gt;J493,MIN($H493-J493,K493-J493)*INDEX('2018_commission_structure-Start'!$A$15:$J$18,MATCH($E493,'2018_commission_structure-Start'!$A$15:$A$18,0),MATCH(X$1,'2018_commission_structure-Start'!$A$15:$J$15,0)),0)</f>
        <v>16503.8</v>
      </c>
      <c r="Y493" s="2">
        <f>IF($H493&gt;K493,MIN($H493-K493,L493-K493)*INDEX('2018_commission_structure-Start'!$A$15:$J$18,MATCH($E493,'2018_commission_structure-Start'!$A$15:$A$18,0),MATCH(Y$1,'2018_commission_structure-Start'!$A$15:$J$15,0)),0)</f>
        <v>0</v>
      </c>
      <c r="Z493" s="2">
        <f>IF(H493&gt;L493,(H493-L493)*INDEX('2018_commission_structure-Start'!$A$21:$I$24,MATCH($E493,'2018_commission_structure-Start'!$A$21:$A$24,0),MATCH(Z$1,'2018_commission_structure-Start'!$A$21:$I$21,0)),0)</f>
        <v>0</v>
      </c>
      <c r="AA493" s="6">
        <f t="shared" si="78"/>
        <v>97753.8</v>
      </c>
      <c r="AB493" s="6">
        <f t="shared" si="79"/>
        <v>129060.8</v>
      </c>
    </row>
    <row r="494" spans="1:28" x14ac:dyDescent="0.3">
      <c r="A494" t="str">
        <f t="shared" si="70"/>
        <v>Joane O' Mulderrig</v>
      </c>
      <c r="B494">
        <v>5629875752</v>
      </c>
      <c r="C494" t="s">
        <v>972</v>
      </c>
      <c r="D494" t="s">
        <v>973</v>
      </c>
      <c r="E494" t="s">
        <v>10</v>
      </c>
      <c r="F494">
        <v>107750</v>
      </c>
      <c r="G494">
        <f>COUNTIF(deals_closed!D:D,B494)</f>
        <v>17</v>
      </c>
      <c r="H494" s="2">
        <f>SUMIF(deals_closed!D:D,B494,deals_closed!C:C)</f>
        <v>586374</v>
      </c>
      <c r="I494" s="2">
        <f>VLOOKUP(E494,'2018_commission_structure-Start'!$A$22:$I$24,9,FALSE)</f>
        <v>750000</v>
      </c>
      <c r="J494" s="2">
        <f t="shared" si="71"/>
        <v>937500</v>
      </c>
      <c r="K494" s="2">
        <f t="shared" si="72"/>
        <v>1125000</v>
      </c>
      <c r="L494" s="2">
        <f t="shared" si="73"/>
        <v>1500000</v>
      </c>
      <c r="M494" s="12">
        <f t="shared" si="74"/>
        <v>0.78183199999999997</v>
      </c>
      <c r="N494" t="str">
        <f t="shared" si="75"/>
        <v>0-100%</v>
      </c>
      <c r="O494" s="6">
        <f>MIN(H494,I494)*INDEX('2018_commission_structure-Start'!$A$21:$I$24,MATCH($E494,'2018_commission_structure-Start'!$A$21:$A$24,0),MATCH(O$1,'2018_commission_structure-Start'!$A$21:$I$21,0))</f>
        <v>87956.099999999991</v>
      </c>
      <c r="P494" s="2">
        <f>IF(H494&gt;I494,MIN(H494-I494,J494-I494)*INDEX('2018_commission_structure-Start'!$A$21:$I$24,MATCH($E494,'2018_commission_structure-Start'!$A$21:$A$24,0), MATCH(P$1,'2018_commission_structure-Start'!$A$21:$I$21,0)),0)</f>
        <v>0</v>
      </c>
      <c r="Q494" s="2">
        <f>IF($H494&gt;J494,MIN($H494-J494,K494-J494)*INDEX('2018_commission_structure-Start'!$A$21:$I$24,MATCH($E494,'2018_commission_structure-Start'!$A$21:$A$24,0), MATCH(Q$1,'2018_commission_structure-Start'!$A$21:$I$21,0)),0)</f>
        <v>0</v>
      </c>
      <c r="R494" s="2">
        <f>IF($H494&gt;K494,MIN($H494-K494,L494-K494)*INDEX('2018_commission_structure-Start'!$A$21:$I$24,MATCH($E494,'2018_commission_structure-Start'!$A$21:$A$24,0), MATCH(R$1,'2018_commission_structure-Start'!$A$21:$I$21,0)),0)</f>
        <v>0</v>
      </c>
      <c r="S494" s="2">
        <f>IF(H494&gt;L494,(H494-L494)*INDEX('2018_commission_structure-Start'!$A$21:$I$24,MATCH($E494,'2018_commission_structure-Start'!$A$21:$A$24,0),MATCH(S$1,'2018_commission_structure-Start'!$A$21:$I$21,0)),0)</f>
        <v>0</v>
      </c>
      <c r="T494" s="6">
        <f t="shared" si="76"/>
        <v>87956.099999999991</v>
      </c>
      <c r="U494" s="6">
        <f t="shared" si="77"/>
        <v>195706.09999999998</v>
      </c>
      <c r="V494" s="6">
        <f>MIN(H494,I494)*INDEX('2018_commission_structure-Start'!$A$15:$J$18,MATCH($E494,'2018_commission_structure-Start'!$A$15:$A$18,0),MATCH(V$1,'2018_commission_structure-Start'!$A$15:$J$15,0))</f>
        <v>87956.099999999991</v>
      </c>
      <c r="W494" s="2">
        <f>IF($H494&gt;I494,MIN($H494-I494,J494-I494)*INDEX('2018_commission_structure-Start'!$A$15:$J$18,MATCH($E494,'2018_commission_structure-Start'!$A$15:$A$18,0),MATCH(W$1,'2018_commission_structure-Start'!$A$15:$J$15,0)),0)</f>
        <v>0</v>
      </c>
      <c r="X494" s="2">
        <f>IF($H494&gt;J494,MIN($H494-J494,K494-J494)*INDEX('2018_commission_structure-Start'!$A$15:$J$18,MATCH($E494,'2018_commission_structure-Start'!$A$15:$A$18,0),MATCH(X$1,'2018_commission_structure-Start'!$A$15:$J$15,0)),0)</f>
        <v>0</v>
      </c>
      <c r="Y494" s="2">
        <f>IF($H494&gt;K494,MIN($H494-K494,L494-K494)*INDEX('2018_commission_structure-Start'!$A$15:$J$18,MATCH($E494,'2018_commission_structure-Start'!$A$15:$A$18,0),MATCH(Y$1,'2018_commission_structure-Start'!$A$15:$J$15,0)),0)</f>
        <v>0</v>
      </c>
      <c r="Z494" s="2">
        <f>IF(H494&gt;L494,(H494-L494)*INDEX('2018_commission_structure-Start'!$A$21:$I$24,MATCH($E494,'2018_commission_structure-Start'!$A$21:$A$24,0),MATCH(Z$1,'2018_commission_structure-Start'!$A$21:$I$21,0)),0)</f>
        <v>0</v>
      </c>
      <c r="AA494" s="6">
        <f t="shared" si="78"/>
        <v>87956.099999999991</v>
      </c>
      <c r="AB494" s="6">
        <f t="shared" si="79"/>
        <v>195706.09999999998</v>
      </c>
    </row>
    <row r="495" spans="1:28" x14ac:dyDescent="0.3">
      <c r="A495" t="str">
        <f t="shared" si="70"/>
        <v>Alene Barneveld</v>
      </c>
      <c r="B495">
        <v>8808097757</v>
      </c>
      <c r="C495" t="s">
        <v>974</v>
      </c>
      <c r="D495" t="s">
        <v>975</v>
      </c>
      <c r="E495" t="s">
        <v>7</v>
      </c>
      <c r="F495">
        <v>49051</v>
      </c>
      <c r="G495">
        <f>COUNTIF(deals_closed!D:D,B495)</f>
        <v>25</v>
      </c>
      <c r="H495" s="2">
        <f>SUMIF(deals_closed!D:D,B495,deals_closed!C:C)</f>
        <v>959690</v>
      </c>
      <c r="I495" s="2">
        <f>VLOOKUP(E495,'2018_commission_structure-Start'!$A$22:$I$24,9,FALSE)</f>
        <v>500000</v>
      </c>
      <c r="J495" s="2">
        <f t="shared" si="71"/>
        <v>625000</v>
      </c>
      <c r="K495" s="2">
        <f t="shared" si="72"/>
        <v>750000</v>
      </c>
      <c r="L495" s="2">
        <f t="shared" si="73"/>
        <v>1000000</v>
      </c>
      <c r="M495" s="12">
        <f t="shared" si="74"/>
        <v>1.9193800000000001</v>
      </c>
      <c r="N495" t="str">
        <f t="shared" si="75"/>
        <v>150-200%</v>
      </c>
      <c r="O495" s="6">
        <f>MIN(H495,I495)*INDEX('2018_commission_structure-Start'!$A$21:$I$24,MATCH($E495,'2018_commission_structure-Start'!$A$21:$A$24,0),MATCH(O$1,'2018_commission_structure-Start'!$A$21:$I$21,0))</f>
        <v>50000</v>
      </c>
      <c r="P495" s="2">
        <f>IF(H495&gt;I495,MIN(H495-I495,J495-I495)*INDEX('2018_commission_structure-Start'!$A$21:$I$24,MATCH($E495,'2018_commission_structure-Start'!$A$21:$A$24,0), MATCH(P$1,'2018_commission_structure-Start'!$A$21:$I$21,0)),0)</f>
        <v>18750</v>
      </c>
      <c r="Q495" s="2">
        <f>IF($H495&gt;J495,MIN($H495-J495,K495-J495)*INDEX('2018_commission_structure-Start'!$A$21:$I$24,MATCH($E495,'2018_commission_structure-Start'!$A$21:$A$24,0), MATCH(Q$1,'2018_commission_structure-Start'!$A$21:$I$21,0)),0)</f>
        <v>22500</v>
      </c>
      <c r="R495" s="2">
        <f>IF($H495&gt;K495,MIN($H495-K495,L495-K495)*INDEX('2018_commission_structure-Start'!$A$21:$I$24,MATCH($E495,'2018_commission_structure-Start'!$A$21:$A$24,0), MATCH(R$1,'2018_commission_structure-Start'!$A$21:$I$21,0)),0)</f>
        <v>46131.8</v>
      </c>
      <c r="S495" s="2">
        <f>IF(H495&gt;L495,(H495-L495)*INDEX('2018_commission_structure-Start'!$A$21:$I$24,MATCH($E495,'2018_commission_structure-Start'!$A$21:$A$24,0),MATCH(S$1,'2018_commission_structure-Start'!$A$21:$I$21,0)),0)</f>
        <v>0</v>
      </c>
      <c r="T495" s="6">
        <f t="shared" si="76"/>
        <v>137381.79999999999</v>
      </c>
      <c r="U495" s="6">
        <f t="shared" si="77"/>
        <v>186432.8</v>
      </c>
      <c r="V495" s="6">
        <f>MIN(H495,I495)*INDEX('2018_commission_structure-Start'!$A$15:$J$18,MATCH($E495,'2018_commission_structure-Start'!$A$15:$A$18,0),MATCH(V$1,'2018_commission_structure-Start'!$A$15:$J$15,0))</f>
        <v>60000</v>
      </c>
      <c r="W495" s="2">
        <f>IF($H495&gt;I495,MIN($H495-I495,J495-I495)*INDEX('2018_commission_structure-Start'!$A$15:$J$18,MATCH($E495,'2018_commission_structure-Start'!$A$15:$A$18,0),MATCH(W$1,'2018_commission_structure-Start'!$A$15:$J$15,0)),0)</f>
        <v>21250</v>
      </c>
      <c r="X495" s="2">
        <f>IF($H495&gt;J495,MIN($H495-J495,K495-J495)*INDEX('2018_commission_structure-Start'!$A$15:$J$18,MATCH($E495,'2018_commission_structure-Start'!$A$15:$A$18,0),MATCH(X$1,'2018_commission_structure-Start'!$A$15:$J$15,0)),0)</f>
        <v>25000</v>
      </c>
      <c r="Y495" s="2">
        <f>IF($H495&gt;K495,MIN($H495-K495,L495-K495)*INDEX('2018_commission_structure-Start'!$A$15:$J$18,MATCH($E495,'2018_commission_structure-Start'!$A$15:$A$18,0),MATCH(Y$1,'2018_commission_structure-Start'!$A$15:$J$15,0)),0)</f>
        <v>46131.8</v>
      </c>
      <c r="Z495" s="2">
        <f>IF(H495&gt;L495,(H495-L495)*INDEX('2018_commission_structure-Start'!$A$21:$I$24,MATCH($E495,'2018_commission_structure-Start'!$A$21:$A$24,0),MATCH(Z$1,'2018_commission_structure-Start'!$A$21:$I$21,0)),0)</f>
        <v>0</v>
      </c>
      <c r="AA495" s="6">
        <f t="shared" si="78"/>
        <v>152381.79999999999</v>
      </c>
      <c r="AB495" s="6">
        <f t="shared" si="79"/>
        <v>201432.8</v>
      </c>
    </row>
    <row r="496" spans="1:28" x14ac:dyDescent="0.3">
      <c r="A496" t="str">
        <f t="shared" si="70"/>
        <v>Sibeal Stirman</v>
      </c>
      <c r="B496">
        <v>5358183647</v>
      </c>
      <c r="C496" t="s">
        <v>976</v>
      </c>
      <c r="D496" t="s">
        <v>977</v>
      </c>
      <c r="E496" t="s">
        <v>10</v>
      </c>
      <c r="F496">
        <v>87403</v>
      </c>
      <c r="G496">
        <f>COUNTIF(deals_closed!D:D,B496)</f>
        <v>28</v>
      </c>
      <c r="H496" s="2">
        <f>SUMIF(deals_closed!D:D,B496,deals_closed!C:C)</f>
        <v>948183</v>
      </c>
      <c r="I496" s="2">
        <f>VLOOKUP(E496,'2018_commission_structure-Start'!$A$22:$I$24,9,FALSE)</f>
        <v>750000</v>
      </c>
      <c r="J496" s="2">
        <f t="shared" si="71"/>
        <v>937500</v>
      </c>
      <c r="K496" s="2">
        <f t="shared" si="72"/>
        <v>1125000</v>
      </c>
      <c r="L496" s="2">
        <f t="shared" si="73"/>
        <v>1500000</v>
      </c>
      <c r="M496" s="12">
        <f t="shared" si="74"/>
        <v>1.2642439999999999</v>
      </c>
      <c r="N496" t="str">
        <f t="shared" si="75"/>
        <v>125-150%</v>
      </c>
      <c r="O496" s="6">
        <f>MIN(H496,I496)*INDEX('2018_commission_structure-Start'!$A$21:$I$24,MATCH($E496,'2018_commission_structure-Start'!$A$21:$A$24,0),MATCH(O$1,'2018_commission_structure-Start'!$A$21:$I$21,0))</f>
        <v>112500</v>
      </c>
      <c r="P496" s="2">
        <f>IF(H496&gt;I496,MIN(H496-I496,J496-I496)*INDEX('2018_commission_structure-Start'!$A$21:$I$24,MATCH($E496,'2018_commission_structure-Start'!$A$21:$A$24,0), MATCH(P$1,'2018_commission_structure-Start'!$A$21:$I$21,0)),0)</f>
        <v>35625</v>
      </c>
      <c r="Q496" s="2">
        <f>IF($H496&gt;J496,MIN($H496-J496,K496-J496)*INDEX('2018_commission_structure-Start'!$A$21:$I$24,MATCH($E496,'2018_commission_structure-Start'!$A$21:$A$24,0), MATCH(Q$1,'2018_commission_structure-Start'!$A$21:$I$21,0)),0)</f>
        <v>2457.09</v>
      </c>
      <c r="R496" s="2">
        <f>IF($H496&gt;K496,MIN($H496-K496,L496-K496)*INDEX('2018_commission_structure-Start'!$A$21:$I$24,MATCH($E496,'2018_commission_structure-Start'!$A$21:$A$24,0), MATCH(R$1,'2018_commission_structure-Start'!$A$21:$I$21,0)),0)</f>
        <v>0</v>
      </c>
      <c r="S496" s="2">
        <f>IF(H496&gt;L496,(H496-L496)*INDEX('2018_commission_structure-Start'!$A$21:$I$24,MATCH($E496,'2018_commission_structure-Start'!$A$21:$A$24,0),MATCH(S$1,'2018_commission_structure-Start'!$A$21:$I$21,0)),0)</f>
        <v>0</v>
      </c>
      <c r="T496" s="6">
        <f t="shared" si="76"/>
        <v>150582.09</v>
      </c>
      <c r="U496" s="6">
        <f t="shared" si="77"/>
        <v>237985.09</v>
      </c>
      <c r="V496" s="6">
        <f>MIN(H496,I496)*INDEX('2018_commission_structure-Start'!$A$15:$J$18,MATCH($E496,'2018_commission_structure-Start'!$A$15:$A$18,0),MATCH(V$1,'2018_commission_structure-Start'!$A$15:$J$15,0))</f>
        <v>112500</v>
      </c>
      <c r="W496" s="2">
        <f>IF($H496&gt;I496,MIN($H496-I496,J496-I496)*INDEX('2018_commission_structure-Start'!$A$15:$J$18,MATCH($E496,'2018_commission_structure-Start'!$A$15:$A$18,0),MATCH(W$1,'2018_commission_structure-Start'!$A$15:$J$15,0)),0)</f>
        <v>41250</v>
      </c>
      <c r="X496" s="2">
        <f>IF($H496&gt;J496,MIN($H496-J496,K496-J496)*INDEX('2018_commission_structure-Start'!$A$15:$J$18,MATCH($E496,'2018_commission_structure-Start'!$A$15:$A$18,0),MATCH(X$1,'2018_commission_structure-Start'!$A$15:$J$15,0)),0)</f>
        <v>2670.75</v>
      </c>
      <c r="Y496" s="2">
        <f>IF($H496&gt;K496,MIN($H496-K496,L496-K496)*INDEX('2018_commission_structure-Start'!$A$15:$J$18,MATCH($E496,'2018_commission_structure-Start'!$A$15:$A$18,0),MATCH(Y$1,'2018_commission_structure-Start'!$A$15:$J$15,0)),0)</f>
        <v>0</v>
      </c>
      <c r="Z496" s="2">
        <f>IF(H496&gt;L496,(H496-L496)*INDEX('2018_commission_structure-Start'!$A$21:$I$24,MATCH($E496,'2018_commission_structure-Start'!$A$21:$A$24,0),MATCH(Z$1,'2018_commission_structure-Start'!$A$21:$I$21,0)),0)</f>
        <v>0</v>
      </c>
      <c r="AA496" s="6">
        <f t="shared" si="78"/>
        <v>156420.75</v>
      </c>
      <c r="AB496" s="6">
        <f t="shared" si="79"/>
        <v>243823.75</v>
      </c>
    </row>
    <row r="497" spans="1:28" x14ac:dyDescent="0.3">
      <c r="A497" t="str">
        <f t="shared" si="70"/>
        <v>Pansie Lingley</v>
      </c>
      <c r="B497">
        <v>1549399640</v>
      </c>
      <c r="C497" t="s">
        <v>978</v>
      </c>
      <c r="D497" t="s">
        <v>979</v>
      </c>
      <c r="E497" t="s">
        <v>7</v>
      </c>
      <c r="F497">
        <v>31856</v>
      </c>
      <c r="G497">
        <f>COUNTIF(deals_closed!D:D,B497)</f>
        <v>28</v>
      </c>
      <c r="H497" s="2">
        <f>SUMIF(deals_closed!D:D,B497,deals_closed!C:C)</f>
        <v>988078</v>
      </c>
      <c r="I497" s="2">
        <f>VLOOKUP(E497,'2018_commission_structure-Start'!$A$22:$I$24,9,FALSE)</f>
        <v>500000</v>
      </c>
      <c r="J497" s="2">
        <f t="shared" si="71"/>
        <v>625000</v>
      </c>
      <c r="K497" s="2">
        <f t="shared" si="72"/>
        <v>750000</v>
      </c>
      <c r="L497" s="2">
        <f t="shared" si="73"/>
        <v>1000000</v>
      </c>
      <c r="M497" s="12">
        <f t="shared" si="74"/>
        <v>1.976156</v>
      </c>
      <c r="N497" t="str">
        <f t="shared" si="75"/>
        <v>150-200%</v>
      </c>
      <c r="O497" s="6">
        <f>MIN(H497,I497)*INDEX('2018_commission_structure-Start'!$A$21:$I$24,MATCH($E497,'2018_commission_structure-Start'!$A$21:$A$24,0),MATCH(O$1,'2018_commission_structure-Start'!$A$21:$I$21,0))</f>
        <v>50000</v>
      </c>
      <c r="P497" s="2">
        <f>IF(H497&gt;I497,MIN(H497-I497,J497-I497)*INDEX('2018_commission_structure-Start'!$A$21:$I$24,MATCH($E497,'2018_commission_structure-Start'!$A$21:$A$24,0), MATCH(P$1,'2018_commission_structure-Start'!$A$21:$I$21,0)),0)</f>
        <v>18750</v>
      </c>
      <c r="Q497" s="2">
        <f>IF($H497&gt;J497,MIN($H497-J497,K497-J497)*INDEX('2018_commission_structure-Start'!$A$21:$I$24,MATCH($E497,'2018_commission_structure-Start'!$A$21:$A$24,0), MATCH(Q$1,'2018_commission_structure-Start'!$A$21:$I$21,0)),0)</f>
        <v>22500</v>
      </c>
      <c r="R497" s="2">
        <f>IF($H497&gt;K497,MIN($H497-K497,L497-K497)*INDEX('2018_commission_structure-Start'!$A$21:$I$24,MATCH($E497,'2018_commission_structure-Start'!$A$21:$A$24,0), MATCH(R$1,'2018_commission_structure-Start'!$A$21:$I$21,0)),0)</f>
        <v>52377.16</v>
      </c>
      <c r="S497" s="2">
        <f>IF(H497&gt;L497,(H497-L497)*INDEX('2018_commission_structure-Start'!$A$21:$I$24,MATCH($E497,'2018_commission_structure-Start'!$A$21:$A$24,0),MATCH(S$1,'2018_commission_structure-Start'!$A$21:$I$21,0)),0)</f>
        <v>0</v>
      </c>
      <c r="T497" s="6">
        <f t="shared" si="76"/>
        <v>143627.16</v>
      </c>
      <c r="U497" s="6">
        <f t="shared" si="77"/>
        <v>175483.16</v>
      </c>
      <c r="V497" s="6">
        <f>MIN(H497,I497)*INDEX('2018_commission_structure-Start'!$A$15:$J$18,MATCH($E497,'2018_commission_structure-Start'!$A$15:$A$18,0),MATCH(V$1,'2018_commission_structure-Start'!$A$15:$J$15,0))</f>
        <v>60000</v>
      </c>
      <c r="W497" s="2">
        <f>IF($H497&gt;I497,MIN($H497-I497,J497-I497)*INDEX('2018_commission_structure-Start'!$A$15:$J$18,MATCH($E497,'2018_commission_structure-Start'!$A$15:$A$18,0),MATCH(W$1,'2018_commission_structure-Start'!$A$15:$J$15,0)),0)</f>
        <v>21250</v>
      </c>
      <c r="X497" s="2">
        <f>IF($H497&gt;J497,MIN($H497-J497,K497-J497)*INDEX('2018_commission_structure-Start'!$A$15:$J$18,MATCH($E497,'2018_commission_structure-Start'!$A$15:$A$18,0),MATCH(X$1,'2018_commission_structure-Start'!$A$15:$J$15,0)),0)</f>
        <v>25000</v>
      </c>
      <c r="Y497" s="2">
        <f>IF($H497&gt;K497,MIN($H497-K497,L497-K497)*INDEX('2018_commission_structure-Start'!$A$15:$J$18,MATCH($E497,'2018_commission_structure-Start'!$A$15:$A$18,0),MATCH(Y$1,'2018_commission_structure-Start'!$A$15:$J$15,0)),0)</f>
        <v>52377.16</v>
      </c>
      <c r="Z497" s="2">
        <f>IF(H497&gt;L497,(H497-L497)*INDEX('2018_commission_structure-Start'!$A$21:$I$24,MATCH($E497,'2018_commission_structure-Start'!$A$21:$A$24,0),MATCH(Z$1,'2018_commission_structure-Start'!$A$21:$I$21,0)),0)</f>
        <v>0</v>
      </c>
      <c r="AA497" s="6">
        <f t="shared" si="78"/>
        <v>158627.16</v>
      </c>
      <c r="AB497" s="6">
        <f t="shared" si="79"/>
        <v>190483.16</v>
      </c>
    </row>
    <row r="498" spans="1:28" x14ac:dyDescent="0.3">
      <c r="A498" t="str">
        <f t="shared" si="70"/>
        <v>Sunny Glyne</v>
      </c>
      <c r="B498">
        <v>2579936017</v>
      </c>
      <c r="C498" t="s">
        <v>980</v>
      </c>
      <c r="D498" t="s">
        <v>981</v>
      </c>
      <c r="E498" t="s">
        <v>10</v>
      </c>
      <c r="F498">
        <v>97827</v>
      </c>
      <c r="G498">
        <f>COUNTIF(deals_closed!D:D,B498)</f>
        <v>14</v>
      </c>
      <c r="H498" s="2">
        <f>SUMIF(deals_closed!D:D,B498,deals_closed!C:C)</f>
        <v>400289</v>
      </c>
      <c r="I498" s="2">
        <f>VLOOKUP(E498,'2018_commission_structure-Start'!$A$22:$I$24,9,FALSE)</f>
        <v>750000</v>
      </c>
      <c r="J498" s="2">
        <f t="shared" si="71"/>
        <v>937500</v>
      </c>
      <c r="K498" s="2">
        <f t="shared" si="72"/>
        <v>1125000</v>
      </c>
      <c r="L498" s="2">
        <f t="shared" si="73"/>
        <v>1500000</v>
      </c>
      <c r="M498" s="12">
        <f t="shared" si="74"/>
        <v>0.53371866666666667</v>
      </c>
      <c r="N498" t="str">
        <f t="shared" si="75"/>
        <v>0-100%</v>
      </c>
      <c r="O498" s="6">
        <f>MIN(H498,I498)*INDEX('2018_commission_structure-Start'!$A$21:$I$24,MATCH($E498,'2018_commission_structure-Start'!$A$21:$A$24,0),MATCH(O$1,'2018_commission_structure-Start'!$A$21:$I$21,0))</f>
        <v>60043.35</v>
      </c>
      <c r="P498" s="2">
        <f>IF(H498&gt;I498,MIN(H498-I498,J498-I498)*INDEX('2018_commission_structure-Start'!$A$21:$I$24,MATCH($E498,'2018_commission_structure-Start'!$A$21:$A$24,0), MATCH(P$1,'2018_commission_structure-Start'!$A$21:$I$21,0)),0)</f>
        <v>0</v>
      </c>
      <c r="Q498" s="2">
        <f>IF($H498&gt;J498,MIN($H498-J498,K498-J498)*INDEX('2018_commission_structure-Start'!$A$21:$I$24,MATCH($E498,'2018_commission_structure-Start'!$A$21:$A$24,0), MATCH(Q$1,'2018_commission_structure-Start'!$A$21:$I$21,0)),0)</f>
        <v>0</v>
      </c>
      <c r="R498" s="2">
        <f>IF($H498&gt;K498,MIN($H498-K498,L498-K498)*INDEX('2018_commission_structure-Start'!$A$21:$I$24,MATCH($E498,'2018_commission_structure-Start'!$A$21:$A$24,0), MATCH(R$1,'2018_commission_structure-Start'!$A$21:$I$21,0)),0)</f>
        <v>0</v>
      </c>
      <c r="S498" s="2">
        <f>IF(H498&gt;L498,(H498-L498)*INDEX('2018_commission_structure-Start'!$A$21:$I$24,MATCH($E498,'2018_commission_structure-Start'!$A$21:$A$24,0),MATCH(S$1,'2018_commission_structure-Start'!$A$21:$I$21,0)),0)</f>
        <v>0</v>
      </c>
      <c r="T498" s="6">
        <f t="shared" si="76"/>
        <v>60043.35</v>
      </c>
      <c r="U498" s="6">
        <f t="shared" si="77"/>
        <v>157870.35</v>
      </c>
      <c r="V498" s="6">
        <f>MIN(H498,I498)*INDEX('2018_commission_structure-Start'!$A$15:$J$18,MATCH($E498,'2018_commission_structure-Start'!$A$15:$A$18,0),MATCH(V$1,'2018_commission_structure-Start'!$A$15:$J$15,0))</f>
        <v>60043.35</v>
      </c>
      <c r="W498" s="2">
        <f>IF($H498&gt;I498,MIN($H498-I498,J498-I498)*INDEX('2018_commission_structure-Start'!$A$15:$J$18,MATCH($E498,'2018_commission_structure-Start'!$A$15:$A$18,0),MATCH(W$1,'2018_commission_structure-Start'!$A$15:$J$15,0)),0)</f>
        <v>0</v>
      </c>
      <c r="X498" s="2">
        <f>IF($H498&gt;J498,MIN($H498-J498,K498-J498)*INDEX('2018_commission_structure-Start'!$A$15:$J$18,MATCH($E498,'2018_commission_structure-Start'!$A$15:$A$18,0),MATCH(X$1,'2018_commission_structure-Start'!$A$15:$J$15,0)),0)</f>
        <v>0</v>
      </c>
      <c r="Y498" s="2">
        <f>IF($H498&gt;K498,MIN($H498-K498,L498-K498)*INDEX('2018_commission_structure-Start'!$A$15:$J$18,MATCH($E498,'2018_commission_structure-Start'!$A$15:$A$18,0),MATCH(Y$1,'2018_commission_structure-Start'!$A$15:$J$15,0)),0)</f>
        <v>0</v>
      </c>
      <c r="Z498" s="2">
        <f>IF(H498&gt;L498,(H498-L498)*INDEX('2018_commission_structure-Start'!$A$21:$I$24,MATCH($E498,'2018_commission_structure-Start'!$A$21:$A$24,0),MATCH(Z$1,'2018_commission_structure-Start'!$A$21:$I$21,0)),0)</f>
        <v>0</v>
      </c>
      <c r="AA498" s="6">
        <f t="shared" si="78"/>
        <v>60043.35</v>
      </c>
      <c r="AB498" s="6">
        <f t="shared" si="79"/>
        <v>157870.35</v>
      </c>
    </row>
    <row r="499" spans="1:28" x14ac:dyDescent="0.3">
      <c r="A499" t="str">
        <f t="shared" si="70"/>
        <v>Letti Howarth</v>
      </c>
      <c r="B499">
        <v>5588978080</v>
      </c>
      <c r="C499" t="s">
        <v>982</v>
      </c>
      <c r="D499" t="s">
        <v>983</v>
      </c>
      <c r="E499" t="s">
        <v>29</v>
      </c>
      <c r="F499">
        <v>51565</v>
      </c>
      <c r="G499">
        <f>COUNTIF(deals_closed!D:D,B499)</f>
        <v>23</v>
      </c>
      <c r="H499" s="2">
        <f>SUMIF(deals_closed!D:D,B499,deals_closed!C:C)</f>
        <v>773302</v>
      </c>
      <c r="I499" s="2">
        <f>VLOOKUP(E499,'2018_commission_structure-Start'!$A$22:$I$24,9,FALSE)</f>
        <v>600000</v>
      </c>
      <c r="J499" s="2">
        <f t="shared" si="71"/>
        <v>750000</v>
      </c>
      <c r="K499" s="2">
        <f t="shared" si="72"/>
        <v>900000</v>
      </c>
      <c r="L499" s="2">
        <f t="shared" si="73"/>
        <v>1200000</v>
      </c>
      <c r="M499" s="12">
        <f t="shared" si="74"/>
        <v>1.2888366666666666</v>
      </c>
      <c r="N499" t="str">
        <f t="shared" si="75"/>
        <v>125-150%</v>
      </c>
      <c r="O499" s="6">
        <f>MIN(H499,I499)*INDEX('2018_commission_structure-Start'!$A$21:$I$24,MATCH($E499,'2018_commission_structure-Start'!$A$21:$A$24,0),MATCH(O$1,'2018_commission_structure-Start'!$A$21:$I$21,0))</f>
        <v>78000</v>
      </c>
      <c r="P499" s="2">
        <f>IF(H499&gt;I499,MIN(H499-I499,J499-I499)*INDEX('2018_commission_structure-Start'!$A$21:$I$24,MATCH($E499,'2018_commission_structure-Start'!$A$21:$A$24,0), MATCH(P$1,'2018_commission_structure-Start'!$A$21:$I$21,0)),0)</f>
        <v>25500.000000000004</v>
      </c>
      <c r="Q499" s="2">
        <f>IF($H499&gt;J499,MIN($H499-J499,K499-J499)*INDEX('2018_commission_structure-Start'!$A$21:$I$24,MATCH($E499,'2018_commission_structure-Start'!$A$21:$A$24,0), MATCH(Q$1,'2018_commission_structure-Start'!$A$21:$I$21,0)),0)</f>
        <v>4893.42</v>
      </c>
      <c r="R499" s="2">
        <f>IF($H499&gt;K499,MIN($H499-K499,L499-K499)*INDEX('2018_commission_structure-Start'!$A$21:$I$24,MATCH($E499,'2018_commission_structure-Start'!$A$21:$A$24,0), MATCH(R$1,'2018_commission_structure-Start'!$A$21:$I$21,0)),0)</f>
        <v>0</v>
      </c>
      <c r="S499" s="2">
        <f>IF(H499&gt;L499,(H499-L499)*INDEX('2018_commission_structure-Start'!$A$21:$I$24,MATCH($E499,'2018_commission_structure-Start'!$A$21:$A$24,0),MATCH(S$1,'2018_commission_structure-Start'!$A$21:$I$21,0)),0)</f>
        <v>0</v>
      </c>
      <c r="T499" s="6">
        <f t="shared" si="76"/>
        <v>108393.42</v>
      </c>
      <c r="U499" s="6">
        <f t="shared" si="77"/>
        <v>159958.41999999998</v>
      </c>
      <c r="V499" s="6">
        <f>MIN(H499,I499)*INDEX('2018_commission_structure-Start'!$A$15:$J$18,MATCH($E499,'2018_commission_structure-Start'!$A$15:$A$18,0),MATCH(V$1,'2018_commission_structure-Start'!$A$15:$J$15,0))</f>
        <v>90000</v>
      </c>
      <c r="W499" s="2">
        <f>IF($H499&gt;I499,MIN($H499-I499,J499-I499)*INDEX('2018_commission_structure-Start'!$A$15:$J$18,MATCH($E499,'2018_commission_structure-Start'!$A$15:$A$18,0),MATCH(W$1,'2018_commission_structure-Start'!$A$15:$J$15,0)),0)</f>
        <v>27000</v>
      </c>
      <c r="X499" s="2">
        <f>IF($H499&gt;J499,MIN($H499-J499,K499-J499)*INDEX('2018_commission_structure-Start'!$A$15:$J$18,MATCH($E499,'2018_commission_structure-Start'!$A$15:$A$18,0),MATCH(X$1,'2018_commission_structure-Start'!$A$15:$J$15,0)),0)</f>
        <v>5825.5</v>
      </c>
      <c r="Y499" s="2">
        <f>IF($H499&gt;K499,MIN($H499-K499,L499-K499)*INDEX('2018_commission_structure-Start'!$A$15:$J$18,MATCH($E499,'2018_commission_structure-Start'!$A$15:$A$18,0),MATCH(Y$1,'2018_commission_structure-Start'!$A$15:$J$15,0)),0)</f>
        <v>0</v>
      </c>
      <c r="Z499" s="2">
        <f>IF(H499&gt;L499,(H499-L499)*INDEX('2018_commission_structure-Start'!$A$21:$I$24,MATCH($E499,'2018_commission_structure-Start'!$A$21:$A$24,0),MATCH(Z$1,'2018_commission_structure-Start'!$A$21:$I$21,0)),0)</f>
        <v>0</v>
      </c>
      <c r="AA499" s="6">
        <f t="shared" si="78"/>
        <v>122825.5</v>
      </c>
      <c r="AB499" s="6">
        <f t="shared" si="79"/>
        <v>174390.5</v>
      </c>
    </row>
    <row r="500" spans="1:28" x14ac:dyDescent="0.3">
      <c r="A500" t="str">
        <f t="shared" si="70"/>
        <v>Noelyn Vankin</v>
      </c>
      <c r="B500">
        <v>7411705322</v>
      </c>
      <c r="C500" t="s">
        <v>984</v>
      </c>
      <c r="D500" t="s">
        <v>985</v>
      </c>
      <c r="E500" t="s">
        <v>10</v>
      </c>
      <c r="F500">
        <v>105645</v>
      </c>
      <c r="G500">
        <f>COUNTIF(deals_closed!D:D,B500)</f>
        <v>21</v>
      </c>
      <c r="H500" s="2">
        <f>SUMIF(deals_closed!D:D,B500,deals_closed!C:C)</f>
        <v>838801</v>
      </c>
      <c r="I500" s="2">
        <f>VLOOKUP(E500,'2018_commission_structure-Start'!$A$22:$I$24,9,FALSE)</f>
        <v>750000</v>
      </c>
      <c r="J500" s="2">
        <f t="shared" si="71"/>
        <v>937500</v>
      </c>
      <c r="K500" s="2">
        <f t="shared" si="72"/>
        <v>1125000</v>
      </c>
      <c r="L500" s="2">
        <f t="shared" si="73"/>
        <v>1500000</v>
      </c>
      <c r="M500" s="12">
        <f t="shared" si="74"/>
        <v>1.1184013333333334</v>
      </c>
      <c r="N500" t="str">
        <f t="shared" si="75"/>
        <v>100-125%</v>
      </c>
      <c r="O500" s="6">
        <f>MIN(H500,I500)*INDEX('2018_commission_structure-Start'!$A$21:$I$24,MATCH($E500,'2018_commission_structure-Start'!$A$21:$A$24,0),MATCH(O$1,'2018_commission_structure-Start'!$A$21:$I$21,0))</f>
        <v>112500</v>
      </c>
      <c r="P500" s="2">
        <f>IF(H500&gt;I500,MIN(H500-I500,J500-I500)*INDEX('2018_commission_structure-Start'!$A$21:$I$24,MATCH($E500,'2018_commission_structure-Start'!$A$21:$A$24,0), MATCH(P$1,'2018_commission_structure-Start'!$A$21:$I$21,0)),0)</f>
        <v>16872.189999999999</v>
      </c>
      <c r="Q500" s="2">
        <f>IF($H500&gt;J500,MIN($H500-J500,K500-J500)*INDEX('2018_commission_structure-Start'!$A$21:$I$24,MATCH($E500,'2018_commission_structure-Start'!$A$21:$A$24,0), MATCH(Q$1,'2018_commission_structure-Start'!$A$21:$I$21,0)),0)</f>
        <v>0</v>
      </c>
      <c r="R500" s="2">
        <f>IF($H500&gt;K500,MIN($H500-K500,L500-K500)*INDEX('2018_commission_structure-Start'!$A$21:$I$24,MATCH($E500,'2018_commission_structure-Start'!$A$21:$A$24,0), MATCH(R$1,'2018_commission_structure-Start'!$A$21:$I$21,0)),0)</f>
        <v>0</v>
      </c>
      <c r="S500" s="2">
        <f>IF(H500&gt;L500,(H500-L500)*INDEX('2018_commission_structure-Start'!$A$21:$I$24,MATCH($E500,'2018_commission_structure-Start'!$A$21:$A$24,0),MATCH(S$1,'2018_commission_structure-Start'!$A$21:$I$21,0)),0)</f>
        <v>0</v>
      </c>
      <c r="T500" s="6">
        <f t="shared" si="76"/>
        <v>129372.19</v>
      </c>
      <c r="U500" s="6">
        <f t="shared" si="77"/>
        <v>235017.19</v>
      </c>
      <c r="V500" s="6">
        <f>MIN(H500,I500)*INDEX('2018_commission_structure-Start'!$A$15:$J$18,MATCH($E500,'2018_commission_structure-Start'!$A$15:$A$18,0),MATCH(V$1,'2018_commission_structure-Start'!$A$15:$J$15,0))</f>
        <v>112500</v>
      </c>
      <c r="W500" s="2">
        <f>IF($H500&gt;I500,MIN($H500-I500,J500-I500)*INDEX('2018_commission_structure-Start'!$A$15:$J$18,MATCH($E500,'2018_commission_structure-Start'!$A$15:$A$18,0),MATCH(W$1,'2018_commission_structure-Start'!$A$15:$J$15,0)),0)</f>
        <v>19536.22</v>
      </c>
      <c r="X500" s="2">
        <f>IF($H500&gt;J500,MIN($H500-J500,K500-J500)*INDEX('2018_commission_structure-Start'!$A$15:$J$18,MATCH($E500,'2018_commission_structure-Start'!$A$15:$A$18,0),MATCH(X$1,'2018_commission_structure-Start'!$A$15:$J$15,0)),0)</f>
        <v>0</v>
      </c>
      <c r="Y500" s="2">
        <f>IF($H500&gt;K500,MIN($H500-K500,L500-K500)*INDEX('2018_commission_structure-Start'!$A$15:$J$18,MATCH($E500,'2018_commission_structure-Start'!$A$15:$A$18,0),MATCH(Y$1,'2018_commission_structure-Start'!$A$15:$J$15,0)),0)</f>
        <v>0</v>
      </c>
      <c r="Z500" s="2">
        <f>IF(H500&gt;L500,(H500-L500)*INDEX('2018_commission_structure-Start'!$A$21:$I$24,MATCH($E500,'2018_commission_structure-Start'!$A$21:$A$24,0),MATCH(Z$1,'2018_commission_structure-Start'!$A$21:$I$21,0)),0)</f>
        <v>0</v>
      </c>
      <c r="AA500" s="6">
        <f t="shared" si="78"/>
        <v>132036.22</v>
      </c>
      <c r="AB500" s="6">
        <f t="shared" si="79"/>
        <v>237681.22</v>
      </c>
    </row>
    <row r="501" spans="1:28" x14ac:dyDescent="0.3">
      <c r="A501" t="str">
        <f t="shared" si="70"/>
        <v>Adaline Waud</v>
      </c>
      <c r="B501">
        <v>9726644925</v>
      </c>
      <c r="C501" t="s">
        <v>986</v>
      </c>
      <c r="D501" t="s">
        <v>987</v>
      </c>
      <c r="E501" t="s">
        <v>7</v>
      </c>
      <c r="F501">
        <v>51437</v>
      </c>
      <c r="G501">
        <f>COUNTIF(deals_closed!D:D,B501)</f>
        <v>12</v>
      </c>
      <c r="H501" s="2">
        <f>SUMIF(deals_closed!D:D,B501,deals_closed!C:C)</f>
        <v>358744</v>
      </c>
      <c r="I501" s="2">
        <f>VLOOKUP(E501,'2018_commission_structure-Start'!$A$22:$I$24,9,FALSE)</f>
        <v>500000</v>
      </c>
      <c r="J501" s="2">
        <f t="shared" si="71"/>
        <v>625000</v>
      </c>
      <c r="K501" s="2">
        <f t="shared" si="72"/>
        <v>750000</v>
      </c>
      <c r="L501" s="2">
        <f t="shared" si="73"/>
        <v>1000000</v>
      </c>
      <c r="M501" s="12">
        <f t="shared" si="74"/>
        <v>0.71748800000000001</v>
      </c>
      <c r="N501" t="str">
        <f t="shared" si="75"/>
        <v>0-100%</v>
      </c>
      <c r="O501" s="6">
        <f>MIN(H501,I501)*INDEX('2018_commission_structure-Start'!$A$21:$I$24,MATCH($E501,'2018_commission_structure-Start'!$A$21:$A$24,0),MATCH(O$1,'2018_commission_structure-Start'!$A$21:$I$21,0))</f>
        <v>35874.400000000001</v>
      </c>
      <c r="P501" s="2">
        <f>IF(H501&gt;I501,MIN(H501-I501,J501-I501)*INDEX('2018_commission_structure-Start'!$A$21:$I$24,MATCH($E501,'2018_commission_structure-Start'!$A$21:$A$24,0), MATCH(P$1,'2018_commission_structure-Start'!$A$21:$I$21,0)),0)</f>
        <v>0</v>
      </c>
      <c r="Q501" s="2">
        <f>IF($H501&gt;J501,MIN($H501-J501,K501-J501)*INDEX('2018_commission_structure-Start'!$A$21:$I$24,MATCH($E501,'2018_commission_structure-Start'!$A$21:$A$24,0), MATCH(Q$1,'2018_commission_structure-Start'!$A$21:$I$21,0)),0)</f>
        <v>0</v>
      </c>
      <c r="R501" s="2">
        <f>IF($H501&gt;K501,MIN($H501-K501,L501-K501)*INDEX('2018_commission_structure-Start'!$A$21:$I$24,MATCH($E501,'2018_commission_structure-Start'!$A$21:$A$24,0), MATCH(R$1,'2018_commission_structure-Start'!$A$21:$I$21,0)),0)</f>
        <v>0</v>
      </c>
      <c r="S501" s="2">
        <f>IF(H501&gt;L501,(H501-L501)*INDEX('2018_commission_structure-Start'!$A$21:$I$24,MATCH($E501,'2018_commission_structure-Start'!$A$21:$A$24,0),MATCH(S$1,'2018_commission_structure-Start'!$A$21:$I$21,0)),0)</f>
        <v>0</v>
      </c>
      <c r="T501" s="6">
        <f t="shared" si="76"/>
        <v>35874.400000000001</v>
      </c>
      <c r="U501" s="6">
        <f t="shared" si="77"/>
        <v>87311.4</v>
      </c>
      <c r="V501" s="6">
        <f>MIN(H501,I501)*INDEX('2018_commission_structure-Start'!$A$15:$J$18,MATCH($E501,'2018_commission_structure-Start'!$A$15:$A$18,0),MATCH(V$1,'2018_commission_structure-Start'!$A$15:$J$15,0))</f>
        <v>43049.279999999999</v>
      </c>
      <c r="W501" s="2">
        <f>IF($H501&gt;I501,MIN($H501-I501,J501-I501)*INDEX('2018_commission_structure-Start'!$A$15:$J$18,MATCH($E501,'2018_commission_structure-Start'!$A$15:$A$18,0),MATCH(W$1,'2018_commission_structure-Start'!$A$15:$J$15,0)),0)</f>
        <v>0</v>
      </c>
      <c r="X501" s="2">
        <f>IF($H501&gt;J501,MIN($H501-J501,K501-J501)*INDEX('2018_commission_structure-Start'!$A$15:$J$18,MATCH($E501,'2018_commission_structure-Start'!$A$15:$A$18,0),MATCH(X$1,'2018_commission_structure-Start'!$A$15:$J$15,0)),0)</f>
        <v>0</v>
      </c>
      <c r="Y501" s="2">
        <f>IF($H501&gt;K501,MIN($H501-K501,L501-K501)*INDEX('2018_commission_structure-Start'!$A$15:$J$18,MATCH($E501,'2018_commission_structure-Start'!$A$15:$A$18,0),MATCH(Y$1,'2018_commission_structure-Start'!$A$15:$J$15,0)),0)</f>
        <v>0</v>
      </c>
      <c r="Z501" s="2">
        <f>IF(H501&gt;L501,(H501-L501)*INDEX('2018_commission_structure-Start'!$A$21:$I$24,MATCH($E501,'2018_commission_structure-Start'!$A$21:$A$24,0),MATCH(Z$1,'2018_commission_structure-Start'!$A$21:$I$21,0)),0)</f>
        <v>0</v>
      </c>
      <c r="AA501" s="6">
        <f t="shared" si="78"/>
        <v>43049.279999999999</v>
      </c>
      <c r="AB501" s="6">
        <f t="shared" si="79"/>
        <v>94486.28</v>
      </c>
    </row>
    <row r="502" spans="1:28" x14ac:dyDescent="0.3">
      <c r="A502" t="str">
        <f t="shared" si="70"/>
        <v>Reagan Jubert</v>
      </c>
      <c r="B502">
        <v>4768254810</v>
      </c>
      <c r="C502" t="s">
        <v>988</v>
      </c>
      <c r="D502" t="s">
        <v>989</v>
      </c>
      <c r="E502" t="s">
        <v>7</v>
      </c>
      <c r="F502">
        <v>39511</v>
      </c>
      <c r="G502">
        <f>COUNTIF(deals_closed!D:D,B502)</f>
        <v>21</v>
      </c>
      <c r="H502" s="2">
        <f>SUMIF(deals_closed!D:D,B502,deals_closed!C:C)</f>
        <v>662952</v>
      </c>
      <c r="I502" s="2">
        <f>VLOOKUP(E502,'2018_commission_structure-Start'!$A$22:$I$24,9,FALSE)</f>
        <v>500000</v>
      </c>
      <c r="J502" s="2">
        <f t="shared" si="71"/>
        <v>625000</v>
      </c>
      <c r="K502" s="2">
        <f t="shared" si="72"/>
        <v>750000</v>
      </c>
      <c r="L502" s="2">
        <f t="shared" si="73"/>
        <v>1000000</v>
      </c>
      <c r="M502" s="12">
        <f t="shared" si="74"/>
        <v>1.325904</v>
      </c>
      <c r="N502" t="str">
        <f t="shared" si="75"/>
        <v>125-150%</v>
      </c>
      <c r="O502" s="6">
        <f>MIN(H502,I502)*INDEX('2018_commission_structure-Start'!$A$21:$I$24,MATCH($E502,'2018_commission_structure-Start'!$A$21:$A$24,0),MATCH(O$1,'2018_commission_structure-Start'!$A$21:$I$21,0))</f>
        <v>50000</v>
      </c>
      <c r="P502" s="2">
        <f>IF(H502&gt;I502,MIN(H502-I502,J502-I502)*INDEX('2018_commission_structure-Start'!$A$21:$I$24,MATCH($E502,'2018_commission_structure-Start'!$A$21:$A$24,0), MATCH(P$1,'2018_commission_structure-Start'!$A$21:$I$21,0)),0)</f>
        <v>18750</v>
      </c>
      <c r="Q502" s="2">
        <f>IF($H502&gt;J502,MIN($H502-J502,K502-J502)*INDEX('2018_commission_structure-Start'!$A$21:$I$24,MATCH($E502,'2018_commission_structure-Start'!$A$21:$A$24,0), MATCH(Q$1,'2018_commission_structure-Start'!$A$21:$I$21,0)),0)</f>
        <v>6831.36</v>
      </c>
      <c r="R502" s="2">
        <f>IF($H502&gt;K502,MIN($H502-K502,L502-K502)*INDEX('2018_commission_structure-Start'!$A$21:$I$24,MATCH($E502,'2018_commission_structure-Start'!$A$21:$A$24,0), MATCH(R$1,'2018_commission_structure-Start'!$A$21:$I$21,0)),0)</f>
        <v>0</v>
      </c>
      <c r="S502" s="2">
        <f>IF(H502&gt;L502,(H502-L502)*INDEX('2018_commission_structure-Start'!$A$21:$I$24,MATCH($E502,'2018_commission_structure-Start'!$A$21:$A$24,0),MATCH(S$1,'2018_commission_structure-Start'!$A$21:$I$21,0)),0)</f>
        <v>0</v>
      </c>
      <c r="T502" s="6">
        <f t="shared" si="76"/>
        <v>75581.36</v>
      </c>
      <c r="U502" s="6">
        <f t="shared" si="77"/>
        <v>115092.36</v>
      </c>
      <c r="V502" s="6">
        <f>MIN(H502,I502)*INDEX('2018_commission_structure-Start'!$A$15:$J$18,MATCH($E502,'2018_commission_structure-Start'!$A$15:$A$18,0),MATCH(V$1,'2018_commission_structure-Start'!$A$15:$J$15,0))</f>
        <v>60000</v>
      </c>
      <c r="W502" s="2">
        <f>IF($H502&gt;I502,MIN($H502-I502,J502-I502)*INDEX('2018_commission_structure-Start'!$A$15:$J$18,MATCH($E502,'2018_commission_structure-Start'!$A$15:$A$18,0),MATCH(W$1,'2018_commission_structure-Start'!$A$15:$J$15,0)),0)</f>
        <v>21250</v>
      </c>
      <c r="X502" s="2">
        <f>IF($H502&gt;J502,MIN($H502-J502,K502-J502)*INDEX('2018_commission_structure-Start'!$A$15:$J$18,MATCH($E502,'2018_commission_structure-Start'!$A$15:$A$18,0),MATCH(X$1,'2018_commission_structure-Start'!$A$15:$J$15,0)),0)</f>
        <v>7590.4000000000005</v>
      </c>
      <c r="Y502" s="2">
        <f>IF($H502&gt;K502,MIN($H502-K502,L502-K502)*INDEX('2018_commission_structure-Start'!$A$15:$J$18,MATCH($E502,'2018_commission_structure-Start'!$A$15:$A$18,0),MATCH(Y$1,'2018_commission_structure-Start'!$A$15:$J$15,0)),0)</f>
        <v>0</v>
      </c>
      <c r="Z502" s="2">
        <f>IF(H502&gt;L502,(H502-L502)*INDEX('2018_commission_structure-Start'!$A$21:$I$24,MATCH($E502,'2018_commission_structure-Start'!$A$21:$A$24,0),MATCH(Z$1,'2018_commission_structure-Start'!$A$21:$I$21,0)),0)</f>
        <v>0</v>
      </c>
      <c r="AA502" s="6">
        <f t="shared" si="78"/>
        <v>88840.4</v>
      </c>
      <c r="AB502" s="6">
        <f t="shared" si="79"/>
        <v>128351.4</v>
      </c>
    </row>
    <row r="503" spans="1:28" x14ac:dyDescent="0.3">
      <c r="A503" t="str">
        <f t="shared" si="70"/>
        <v>Talbot Kynett</v>
      </c>
      <c r="B503">
        <v>8640079943</v>
      </c>
      <c r="C503" t="s">
        <v>990</v>
      </c>
      <c r="D503" t="s">
        <v>991</v>
      </c>
      <c r="E503" t="s">
        <v>29</v>
      </c>
      <c r="F503">
        <v>73941</v>
      </c>
      <c r="G503">
        <f>COUNTIF(deals_closed!D:D,B503)</f>
        <v>25</v>
      </c>
      <c r="H503" s="2">
        <f>SUMIF(deals_closed!D:D,B503,deals_closed!C:C)</f>
        <v>793388</v>
      </c>
      <c r="I503" s="2">
        <f>VLOOKUP(E503,'2018_commission_structure-Start'!$A$22:$I$24,9,FALSE)</f>
        <v>600000</v>
      </c>
      <c r="J503" s="2">
        <f t="shared" si="71"/>
        <v>750000</v>
      </c>
      <c r="K503" s="2">
        <f t="shared" si="72"/>
        <v>900000</v>
      </c>
      <c r="L503" s="2">
        <f t="shared" si="73"/>
        <v>1200000</v>
      </c>
      <c r="M503" s="12">
        <f t="shared" si="74"/>
        <v>1.3223133333333332</v>
      </c>
      <c r="N503" t="str">
        <f t="shared" si="75"/>
        <v>125-150%</v>
      </c>
      <c r="O503" s="6">
        <f>MIN(H503,I503)*INDEX('2018_commission_structure-Start'!$A$21:$I$24,MATCH($E503,'2018_commission_structure-Start'!$A$21:$A$24,0),MATCH(O$1,'2018_commission_structure-Start'!$A$21:$I$21,0))</f>
        <v>78000</v>
      </c>
      <c r="P503" s="2">
        <f>IF(H503&gt;I503,MIN(H503-I503,J503-I503)*INDEX('2018_commission_structure-Start'!$A$21:$I$24,MATCH($E503,'2018_commission_structure-Start'!$A$21:$A$24,0), MATCH(P$1,'2018_commission_structure-Start'!$A$21:$I$21,0)),0)</f>
        <v>25500.000000000004</v>
      </c>
      <c r="Q503" s="2">
        <f>IF($H503&gt;J503,MIN($H503-J503,K503-J503)*INDEX('2018_commission_structure-Start'!$A$21:$I$24,MATCH($E503,'2018_commission_structure-Start'!$A$21:$A$24,0), MATCH(Q$1,'2018_commission_structure-Start'!$A$21:$I$21,0)),0)</f>
        <v>9111.48</v>
      </c>
      <c r="R503" s="2">
        <f>IF($H503&gt;K503,MIN($H503-K503,L503-K503)*INDEX('2018_commission_structure-Start'!$A$21:$I$24,MATCH($E503,'2018_commission_structure-Start'!$A$21:$A$24,0), MATCH(R$1,'2018_commission_structure-Start'!$A$21:$I$21,0)),0)</f>
        <v>0</v>
      </c>
      <c r="S503" s="2">
        <f>IF(H503&gt;L503,(H503-L503)*INDEX('2018_commission_structure-Start'!$A$21:$I$24,MATCH($E503,'2018_commission_structure-Start'!$A$21:$A$24,0),MATCH(S$1,'2018_commission_structure-Start'!$A$21:$I$21,0)),0)</f>
        <v>0</v>
      </c>
      <c r="T503" s="6">
        <f t="shared" si="76"/>
        <v>112611.48</v>
      </c>
      <c r="U503" s="6">
        <f t="shared" si="77"/>
        <v>186552.47999999998</v>
      </c>
      <c r="V503" s="6">
        <f>MIN(H503,I503)*INDEX('2018_commission_structure-Start'!$A$15:$J$18,MATCH($E503,'2018_commission_structure-Start'!$A$15:$A$18,0),MATCH(V$1,'2018_commission_structure-Start'!$A$15:$J$15,0))</f>
        <v>90000</v>
      </c>
      <c r="W503" s="2">
        <f>IF($H503&gt;I503,MIN($H503-I503,J503-I503)*INDEX('2018_commission_structure-Start'!$A$15:$J$18,MATCH($E503,'2018_commission_structure-Start'!$A$15:$A$18,0),MATCH(W$1,'2018_commission_structure-Start'!$A$15:$J$15,0)),0)</f>
        <v>27000</v>
      </c>
      <c r="X503" s="2">
        <f>IF($H503&gt;J503,MIN($H503-J503,K503-J503)*INDEX('2018_commission_structure-Start'!$A$15:$J$18,MATCH($E503,'2018_commission_structure-Start'!$A$15:$A$18,0),MATCH(X$1,'2018_commission_structure-Start'!$A$15:$J$15,0)),0)</f>
        <v>10847</v>
      </c>
      <c r="Y503" s="2">
        <f>IF($H503&gt;K503,MIN($H503-K503,L503-K503)*INDEX('2018_commission_structure-Start'!$A$15:$J$18,MATCH($E503,'2018_commission_structure-Start'!$A$15:$A$18,0),MATCH(Y$1,'2018_commission_structure-Start'!$A$15:$J$15,0)),0)</f>
        <v>0</v>
      </c>
      <c r="Z503" s="2">
        <f>IF(H503&gt;L503,(H503-L503)*INDEX('2018_commission_structure-Start'!$A$21:$I$24,MATCH($E503,'2018_commission_structure-Start'!$A$21:$A$24,0),MATCH(Z$1,'2018_commission_structure-Start'!$A$21:$I$21,0)),0)</f>
        <v>0</v>
      </c>
      <c r="AA503" s="6">
        <f t="shared" si="78"/>
        <v>127847</v>
      </c>
      <c r="AB503" s="6">
        <f t="shared" si="79"/>
        <v>201788</v>
      </c>
    </row>
    <row r="504" spans="1:28" x14ac:dyDescent="0.3">
      <c r="A504" t="str">
        <f t="shared" si="70"/>
        <v>Lazar Durant</v>
      </c>
      <c r="B504">
        <v>5479449389</v>
      </c>
      <c r="C504" t="s">
        <v>992</v>
      </c>
      <c r="D504" t="s">
        <v>377</v>
      </c>
      <c r="E504" t="s">
        <v>29</v>
      </c>
      <c r="F504">
        <v>63693</v>
      </c>
      <c r="G504">
        <f>COUNTIF(deals_closed!D:D,B504)</f>
        <v>15</v>
      </c>
      <c r="H504" s="2">
        <f>SUMIF(deals_closed!D:D,B504,deals_closed!C:C)</f>
        <v>593430</v>
      </c>
      <c r="I504" s="2">
        <f>VLOOKUP(E504,'2018_commission_structure-Start'!$A$22:$I$24,9,FALSE)</f>
        <v>600000</v>
      </c>
      <c r="J504" s="2">
        <f t="shared" si="71"/>
        <v>750000</v>
      </c>
      <c r="K504" s="2">
        <f t="shared" si="72"/>
        <v>900000</v>
      </c>
      <c r="L504" s="2">
        <f t="shared" si="73"/>
        <v>1200000</v>
      </c>
      <c r="M504" s="12">
        <f t="shared" si="74"/>
        <v>0.98904999999999998</v>
      </c>
      <c r="N504" t="str">
        <f t="shared" si="75"/>
        <v>0-100%</v>
      </c>
      <c r="O504" s="6">
        <f>MIN(H504,I504)*INDEX('2018_commission_structure-Start'!$A$21:$I$24,MATCH($E504,'2018_commission_structure-Start'!$A$21:$A$24,0),MATCH(O$1,'2018_commission_structure-Start'!$A$21:$I$21,0))</f>
        <v>77145.900000000009</v>
      </c>
      <c r="P504" s="2">
        <f>IF(H504&gt;I504,MIN(H504-I504,J504-I504)*INDEX('2018_commission_structure-Start'!$A$21:$I$24,MATCH($E504,'2018_commission_structure-Start'!$A$21:$A$24,0), MATCH(P$1,'2018_commission_structure-Start'!$A$21:$I$21,0)),0)</f>
        <v>0</v>
      </c>
      <c r="Q504" s="2">
        <f>IF($H504&gt;J504,MIN($H504-J504,K504-J504)*INDEX('2018_commission_structure-Start'!$A$21:$I$24,MATCH($E504,'2018_commission_structure-Start'!$A$21:$A$24,0), MATCH(Q$1,'2018_commission_structure-Start'!$A$21:$I$21,0)),0)</f>
        <v>0</v>
      </c>
      <c r="R504" s="2">
        <f>IF($H504&gt;K504,MIN($H504-K504,L504-K504)*INDEX('2018_commission_structure-Start'!$A$21:$I$24,MATCH($E504,'2018_commission_structure-Start'!$A$21:$A$24,0), MATCH(R$1,'2018_commission_structure-Start'!$A$21:$I$21,0)),0)</f>
        <v>0</v>
      </c>
      <c r="S504" s="2">
        <f>IF(H504&gt;L504,(H504-L504)*INDEX('2018_commission_structure-Start'!$A$21:$I$24,MATCH($E504,'2018_commission_structure-Start'!$A$21:$A$24,0),MATCH(S$1,'2018_commission_structure-Start'!$A$21:$I$21,0)),0)</f>
        <v>0</v>
      </c>
      <c r="T504" s="6">
        <f t="shared" si="76"/>
        <v>77145.900000000009</v>
      </c>
      <c r="U504" s="6">
        <f t="shared" si="77"/>
        <v>140838.90000000002</v>
      </c>
      <c r="V504" s="6">
        <f>MIN(H504,I504)*INDEX('2018_commission_structure-Start'!$A$15:$J$18,MATCH($E504,'2018_commission_structure-Start'!$A$15:$A$18,0),MATCH(V$1,'2018_commission_structure-Start'!$A$15:$J$15,0))</f>
        <v>89014.5</v>
      </c>
      <c r="W504" s="2">
        <f>IF($H504&gt;I504,MIN($H504-I504,J504-I504)*INDEX('2018_commission_structure-Start'!$A$15:$J$18,MATCH($E504,'2018_commission_structure-Start'!$A$15:$A$18,0),MATCH(W$1,'2018_commission_structure-Start'!$A$15:$J$15,0)),0)</f>
        <v>0</v>
      </c>
      <c r="X504" s="2">
        <f>IF($H504&gt;J504,MIN($H504-J504,K504-J504)*INDEX('2018_commission_structure-Start'!$A$15:$J$18,MATCH($E504,'2018_commission_structure-Start'!$A$15:$A$18,0),MATCH(X$1,'2018_commission_structure-Start'!$A$15:$J$15,0)),0)</f>
        <v>0</v>
      </c>
      <c r="Y504" s="2">
        <f>IF($H504&gt;K504,MIN($H504-K504,L504-K504)*INDEX('2018_commission_structure-Start'!$A$15:$J$18,MATCH($E504,'2018_commission_structure-Start'!$A$15:$A$18,0),MATCH(Y$1,'2018_commission_structure-Start'!$A$15:$J$15,0)),0)</f>
        <v>0</v>
      </c>
      <c r="Z504" s="2">
        <f>IF(H504&gt;L504,(H504-L504)*INDEX('2018_commission_structure-Start'!$A$21:$I$24,MATCH($E504,'2018_commission_structure-Start'!$A$21:$A$24,0),MATCH(Z$1,'2018_commission_structure-Start'!$A$21:$I$21,0)),0)</f>
        <v>0</v>
      </c>
      <c r="AA504" s="6">
        <f t="shared" si="78"/>
        <v>89014.5</v>
      </c>
      <c r="AB504" s="6">
        <f t="shared" si="79"/>
        <v>152707.5</v>
      </c>
    </row>
    <row r="505" spans="1:28" x14ac:dyDescent="0.3">
      <c r="A505" t="str">
        <f t="shared" si="70"/>
        <v>Margit Dransfield</v>
      </c>
      <c r="B505">
        <v>6776868107</v>
      </c>
      <c r="C505" t="s">
        <v>993</v>
      </c>
      <c r="D505" t="s">
        <v>994</v>
      </c>
      <c r="E505" t="s">
        <v>10</v>
      </c>
      <c r="F505">
        <v>86367</v>
      </c>
      <c r="G505">
        <f>COUNTIF(deals_closed!D:D,B505)</f>
        <v>19</v>
      </c>
      <c r="H505" s="2">
        <f>SUMIF(deals_closed!D:D,B505,deals_closed!C:C)</f>
        <v>620798</v>
      </c>
      <c r="I505" s="2">
        <f>VLOOKUP(E505,'2018_commission_structure-Start'!$A$22:$I$24,9,FALSE)</f>
        <v>750000</v>
      </c>
      <c r="J505" s="2">
        <f t="shared" si="71"/>
        <v>937500</v>
      </c>
      <c r="K505" s="2">
        <f t="shared" si="72"/>
        <v>1125000</v>
      </c>
      <c r="L505" s="2">
        <f t="shared" si="73"/>
        <v>1500000</v>
      </c>
      <c r="M505" s="12">
        <f t="shared" si="74"/>
        <v>0.82773066666666661</v>
      </c>
      <c r="N505" t="str">
        <f t="shared" si="75"/>
        <v>0-100%</v>
      </c>
      <c r="O505" s="6">
        <f>MIN(H505,I505)*INDEX('2018_commission_structure-Start'!$A$21:$I$24,MATCH($E505,'2018_commission_structure-Start'!$A$21:$A$24,0),MATCH(O$1,'2018_commission_structure-Start'!$A$21:$I$21,0))</f>
        <v>93119.7</v>
      </c>
      <c r="P505" s="2">
        <f>IF(H505&gt;I505,MIN(H505-I505,J505-I505)*INDEX('2018_commission_structure-Start'!$A$21:$I$24,MATCH($E505,'2018_commission_structure-Start'!$A$21:$A$24,0), MATCH(P$1,'2018_commission_structure-Start'!$A$21:$I$21,0)),0)</f>
        <v>0</v>
      </c>
      <c r="Q505" s="2">
        <f>IF($H505&gt;J505,MIN($H505-J505,K505-J505)*INDEX('2018_commission_structure-Start'!$A$21:$I$24,MATCH($E505,'2018_commission_structure-Start'!$A$21:$A$24,0), MATCH(Q$1,'2018_commission_structure-Start'!$A$21:$I$21,0)),0)</f>
        <v>0</v>
      </c>
      <c r="R505" s="2">
        <f>IF($H505&gt;K505,MIN($H505-K505,L505-K505)*INDEX('2018_commission_structure-Start'!$A$21:$I$24,MATCH($E505,'2018_commission_structure-Start'!$A$21:$A$24,0), MATCH(R$1,'2018_commission_structure-Start'!$A$21:$I$21,0)),0)</f>
        <v>0</v>
      </c>
      <c r="S505" s="2">
        <f>IF(H505&gt;L505,(H505-L505)*INDEX('2018_commission_structure-Start'!$A$21:$I$24,MATCH($E505,'2018_commission_structure-Start'!$A$21:$A$24,0),MATCH(S$1,'2018_commission_structure-Start'!$A$21:$I$21,0)),0)</f>
        <v>0</v>
      </c>
      <c r="T505" s="6">
        <f t="shared" si="76"/>
        <v>93119.7</v>
      </c>
      <c r="U505" s="6">
        <f t="shared" si="77"/>
        <v>179486.7</v>
      </c>
      <c r="V505" s="6">
        <f>MIN(H505,I505)*INDEX('2018_commission_structure-Start'!$A$15:$J$18,MATCH($E505,'2018_commission_structure-Start'!$A$15:$A$18,0),MATCH(V$1,'2018_commission_structure-Start'!$A$15:$J$15,0))</f>
        <v>93119.7</v>
      </c>
      <c r="W505" s="2">
        <f>IF($H505&gt;I505,MIN($H505-I505,J505-I505)*INDEX('2018_commission_structure-Start'!$A$15:$J$18,MATCH($E505,'2018_commission_structure-Start'!$A$15:$A$18,0),MATCH(W$1,'2018_commission_structure-Start'!$A$15:$J$15,0)),0)</f>
        <v>0</v>
      </c>
      <c r="X505" s="2">
        <f>IF($H505&gt;J505,MIN($H505-J505,K505-J505)*INDEX('2018_commission_structure-Start'!$A$15:$J$18,MATCH($E505,'2018_commission_structure-Start'!$A$15:$A$18,0),MATCH(X$1,'2018_commission_structure-Start'!$A$15:$J$15,0)),0)</f>
        <v>0</v>
      </c>
      <c r="Y505" s="2">
        <f>IF($H505&gt;K505,MIN($H505-K505,L505-K505)*INDEX('2018_commission_structure-Start'!$A$15:$J$18,MATCH($E505,'2018_commission_structure-Start'!$A$15:$A$18,0),MATCH(Y$1,'2018_commission_structure-Start'!$A$15:$J$15,0)),0)</f>
        <v>0</v>
      </c>
      <c r="Z505" s="2">
        <f>IF(H505&gt;L505,(H505-L505)*INDEX('2018_commission_structure-Start'!$A$21:$I$24,MATCH($E505,'2018_commission_structure-Start'!$A$21:$A$24,0),MATCH(Z$1,'2018_commission_structure-Start'!$A$21:$I$21,0)),0)</f>
        <v>0</v>
      </c>
      <c r="AA505" s="6">
        <f t="shared" si="78"/>
        <v>93119.7</v>
      </c>
      <c r="AB505" s="6">
        <f t="shared" si="79"/>
        <v>179486.7</v>
      </c>
    </row>
    <row r="506" spans="1:28" x14ac:dyDescent="0.3">
      <c r="A506" t="str">
        <f t="shared" si="70"/>
        <v>Lucina Farndon</v>
      </c>
      <c r="B506">
        <v>2698184272</v>
      </c>
      <c r="C506" t="s">
        <v>995</v>
      </c>
      <c r="D506" t="s">
        <v>996</v>
      </c>
      <c r="E506" t="s">
        <v>10</v>
      </c>
      <c r="F506">
        <v>119400</v>
      </c>
      <c r="G506">
        <f>COUNTIF(deals_closed!D:D,B506)</f>
        <v>26</v>
      </c>
      <c r="H506" s="2">
        <f>SUMIF(deals_closed!D:D,B506,deals_closed!C:C)</f>
        <v>805390</v>
      </c>
      <c r="I506" s="2">
        <f>VLOOKUP(E506,'2018_commission_structure-Start'!$A$22:$I$24,9,FALSE)</f>
        <v>750000</v>
      </c>
      <c r="J506" s="2">
        <f t="shared" si="71"/>
        <v>937500</v>
      </c>
      <c r="K506" s="2">
        <f t="shared" si="72"/>
        <v>1125000</v>
      </c>
      <c r="L506" s="2">
        <f t="shared" si="73"/>
        <v>1500000</v>
      </c>
      <c r="M506" s="12">
        <f t="shared" si="74"/>
        <v>1.0738533333333333</v>
      </c>
      <c r="N506" t="str">
        <f t="shared" si="75"/>
        <v>100-125%</v>
      </c>
      <c r="O506" s="6">
        <f>MIN(H506,I506)*INDEX('2018_commission_structure-Start'!$A$21:$I$24,MATCH($E506,'2018_commission_structure-Start'!$A$21:$A$24,0),MATCH(O$1,'2018_commission_structure-Start'!$A$21:$I$21,0))</f>
        <v>112500</v>
      </c>
      <c r="P506" s="2">
        <f>IF(H506&gt;I506,MIN(H506-I506,J506-I506)*INDEX('2018_commission_structure-Start'!$A$21:$I$24,MATCH($E506,'2018_commission_structure-Start'!$A$21:$A$24,0), MATCH(P$1,'2018_commission_structure-Start'!$A$21:$I$21,0)),0)</f>
        <v>10524.1</v>
      </c>
      <c r="Q506" s="2">
        <f>IF($H506&gt;J506,MIN($H506-J506,K506-J506)*INDEX('2018_commission_structure-Start'!$A$21:$I$24,MATCH($E506,'2018_commission_structure-Start'!$A$21:$A$24,0), MATCH(Q$1,'2018_commission_structure-Start'!$A$21:$I$21,0)),0)</f>
        <v>0</v>
      </c>
      <c r="R506" s="2">
        <f>IF($H506&gt;K506,MIN($H506-K506,L506-K506)*INDEX('2018_commission_structure-Start'!$A$21:$I$24,MATCH($E506,'2018_commission_structure-Start'!$A$21:$A$24,0), MATCH(R$1,'2018_commission_structure-Start'!$A$21:$I$21,0)),0)</f>
        <v>0</v>
      </c>
      <c r="S506" s="2">
        <f>IF(H506&gt;L506,(H506-L506)*INDEX('2018_commission_structure-Start'!$A$21:$I$24,MATCH($E506,'2018_commission_structure-Start'!$A$21:$A$24,0),MATCH(S$1,'2018_commission_structure-Start'!$A$21:$I$21,0)),0)</f>
        <v>0</v>
      </c>
      <c r="T506" s="6">
        <f t="shared" si="76"/>
        <v>123024.1</v>
      </c>
      <c r="U506" s="6">
        <f t="shared" si="77"/>
        <v>242424.1</v>
      </c>
      <c r="V506" s="6">
        <f>MIN(H506,I506)*INDEX('2018_commission_structure-Start'!$A$15:$J$18,MATCH($E506,'2018_commission_structure-Start'!$A$15:$A$18,0),MATCH(V$1,'2018_commission_structure-Start'!$A$15:$J$15,0))</f>
        <v>112500</v>
      </c>
      <c r="W506" s="2">
        <f>IF($H506&gt;I506,MIN($H506-I506,J506-I506)*INDEX('2018_commission_structure-Start'!$A$15:$J$18,MATCH($E506,'2018_commission_structure-Start'!$A$15:$A$18,0),MATCH(W$1,'2018_commission_structure-Start'!$A$15:$J$15,0)),0)</f>
        <v>12185.8</v>
      </c>
      <c r="X506" s="2">
        <f>IF($H506&gt;J506,MIN($H506-J506,K506-J506)*INDEX('2018_commission_structure-Start'!$A$15:$J$18,MATCH($E506,'2018_commission_structure-Start'!$A$15:$A$18,0),MATCH(X$1,'2018_commission_structure-Start'!$A$15:$J$15,0)),0)</f>
        <v>0</v>
      </c>
      <c r="Y506" s="2">
        <f>IF($H506&gt;K506,MIN($H506-K506,L506-K506)*INDEX('2018_commission_structure-Start'!$A$15:$J$18,MATCH($E506,'2018_commission_structure-Start'!$A$15:$A$18,0),MATCH(Y$1,'2018_commission_structure-Start'!$A$15:$J$15,0)),0)</f>
        <v>0</v>
      </c>
      <c r="Z506" s="2">
        <f>IF(H506&gt;L506,(H506-L506)*INDEX('2018_commission_structure-Start'!$A$21:$I$24,MATCH($E506,'2018_commission_structure-Start'!$A$21:$A$24,0),MATCH(Z$1,'2018_commission_structure-Start'!$A$21:$I$21,0)),0)</f>
        <v>0</v>
      </c>
      <c r="AA506" s="6">
        <f t="shared" si="78"/>
        <v>124685.8</v>
      </c>
      <c r="AB506" s="6">
        <f t="shared" si="79"/>
        <v>244085.8</v>
      </c>
    </row>
    <row r="507" spans="1:28" x14ac:dyDescent="0.3">
      <c r="A507" t="str">
        <f t="shared" si="70"/>
        <v>Fabe Hutchinges</v>
      </c>
      <c r="B507">
        <v>2191014690</v>
      </c>
      <c r="C507" t="s">
        <v>997</v>
      </c>
      <c r="D507" t="s">
        <v>998</v>
      </c>
      <c r="E507" t="s">
        <v>7</v>
      </c>
      <c r="F507">
        <v>58448</v>
      </c>
      <c r="G507">
        <f>COUNTIF(deals_closed!D:D,B507)</f>
        <v>17</v>
      </c>
      <c r="H507" s="2">
        <f>SUMIF(deals_closed!D:D,B507,deals_closed!C:C)</f>
        <v>545501</v>
      </c>
      <c r="I507" s="2">
        <f>VLOOKUP(E507,'2018_commission_structure-Start'!$A$22:$I$24,9,FALSE)</f>
        <v>500000</v>
      </c>
      <c r="J507" s="2">
        <f t="shared" si="71"/>
        <v>625000</v>
      </c>
      <c r="K507" s="2">
        <f t="shared" si="72"/>
        <v>750000</v>
      </c>
      <c r="L507" s="2">
        <f t="shared" si="73"/>
        <v>1000000</v>
      </c>
      <c r="M507" s="12">
        <f t="shared" si="74"/>
        <v>1.091002</v>
      </c>
      <c r="N507" t="str">
        <f t="shared" si="75"/>
        <v>100-125%</v>
      </c>
      <c r="O507" s="6">
        <f>MIN(H507,I507)*INDEX('2018_commission_structure-Start'!$A$21:$I$24,MATCH($E507,'2018_commission_structure-Start'!$A$21:$A$24,0),MATCH(O$1,'2018_commission_structure-Start'!$A$21:$I$21,0))</f>
        <v>50000</v>
      </c>
      <c r="P507" s="2">
        <f>IF(H507&gt;I507,MIN(H507-I507,J507-I507)*INDEX('2018_commission_structure-Start'!$A$21:$I$24,MATCH($E507,'2018_commission_structure-Start'!$A$21:$A$24,0), MATCH(P$1,'2018_commission_structure-Start'!$A$21:$I$21,0)),0)</f>
        <v>6825.15</v>
      </c>
      <c r="Q507" s="2">
        <f>IF($H507&gt;J507,MIN($H507-J507,K507-J507)*INDEX('2018_commission_structure-Start'!$A$21:$I$24,MATCH($E507,'2018_commission_structure-Start'!$A$21:$A$24,0), MATCH(Q$1,'2018_commission_structure-Start'!$A$21:$I$21,0)),0)</f>
        <v>0</v>
      </c>
      <c r="R507" s="2">
        <f>IF($H507&gt;K507,MIN($H507-K507,L507-K507)*INDEX('2018_commission_structure-Start'!$A$21:$I$24,MATCH($E507,'2018_commission_structure-Start'!$A$21:$A$24,0), MATCH(R$1,'2018_commission_structure-Start'!$A$21:$I$21,0)),0)</f>
        <v>0</v>
      </c>
      <c r="S507" s="2">
        <f>IF(H507&gt;L507,(H507-L507)*INDEX('2018_commission_structure-Start'!$A$21:$I$24,MATCH($E507,'2018_commission_structure-Start'!$A$21:$A$24,0),MATCH(S$1,'2018_commission_structure-Start'!$A$21:$I$21,0)),0)</f>
        <v>0</v>
      </c>
      <c r="T507" s="6">
        <f t="shared" si="76"/>
        <v>56825.15</v>
      </c>
      <c r="U507" s="6">
        <f t="shared" si="77"/>
        <v>115273.15</v>
      </c>
      <c r="V507" s="6">
        <f>MIN(H507,I507)*INDEX('2018_commission_structure-Start'!$A$15:$J$18,MATCH($E507,'2018_commission_structure-Start'!$A$15:$A$18,0),MATCH(V$1,'2018_commission_structure-Start'!$A$15:$J$15,0))</f>
        <v>60000</v>
      </c>
      <c r="W507" s="2">
        <f>IF($H507&gt;I507,MIN($H507-I507,J507-I507)*INDEX('2018_commission_structure-Start'!$A$15:$J$18,MATCH($E507,'2018_commission_structure-Start'!$A$15:$A$18,0),MATCH(W$1,'2018_commission_structure-Start'!$A$15:$J$15,0)),0)</f>
        <v>7735.170000000001</v>
      </c>
      <c r="X507" s="2">
        <f>IF($H507&gt;J507,MIN($H507-J507,K507-J507)*INDEX('2018_commission_structure-Start'!$A$15:$J$18,MATCH($E507,'2018_commission_structure-Start'!$A$15:$A$18,0),MATCH(X$1,'2018_commission_structure-Start'!$A$15:$J$15,0)),0)</f>
        <v>0</v>
      </c>
      <c r="Y507" s="2">
        <f>IF($H507&gt;K507,MIN($H507-K507,L507-K507)*INDEX('2018_commission_structure-Start'!$A$15:$J$18,MATCH($E507,'2018_commission_structure-Start'!$A$15:$A$18,0),MATCH(Y$1,'2018_commission_structure-Start'!$A$15:$J$15,0)),0)</f>
        <v>0</v>
      </c>
      <c r="Z507" s="2">
        <f>IF(H507&gt;L507,(H507-L507)*INDEX('2018_commission_structure-Start'!$A$21:$I$24,MATCH($E507,'2018_commission_structure-Start'!$A$21:$A$24,0),MATCH(Z$1,'2018_commission_structure-Start'!$A$21:$I$21,0)),0)</f>
        <v>0</v>
      </c>
      <c r="AA507" s="6">
        <f t="shared" si="78"/>
        <v>67735.17</v>
      </c>
      <c r="AB507" s="6">
        <f t="shared" si="79"/>
        <v>126183.17</v>
      </c>
    </row>
    <row r="508" spans="1:28" x14ac:dyDescent="0.3">
      <c r="A508" t="str">
        <f t="shared" si="70"/>
        <v>Verine Gouldstone</v>
      </c>
      <c r="B508">
        <v>806065796</v>
      </c>
      <c r="C508" t="s">
        <v>999</v>
      </c>
      <c r="D508" t="s">
        <v>1000</v>
      </c>
      <c r="E508" t="s">
        <v>10</v>
      </c>
      <c r="F508">
        <v>109896</v>
      </c>
      <c r="G508">
        <f>COUNTIF(deals_closed!D:D,B508)</f>
        <v>17</v>
      </c>
      <c r="H508" s="2">
        <f>SUMIF(deals_closed!D:D,B508,deals_closed!C:C)</f>
        <v>619591</v>
      </c>
      <c r="I508" s="2">
        <f>VLOOKUP(E508,'2018_commission_structure-Start'!$A$22:$I$24,9,FALSE)</f>
        <v>750000</v>
      </c>
      <c r="J508" s="2">
        <f t="shared" si="71"/>
        <v>937500</v>
      </c>
      <c r="K508" s="2">
        <f t="shared" si="72"/>
        <v>1125000</v>
      </c>
      <c r="L508" s="2">
        <f t="shared" si="73"/>
        <v>1500000</v>
      </c>
      <c r="M508" s="12">
        <f t="shared" si="74"/>
        <v>0.82612133333333337</v>
      </c>
      <c r="N508" t="str">
        <f t="shared" si="75"/>
        <v>0-100%</v>
      </c>
      <c r="O508" s="6">
        <f>MIN(H508,I508)*INDEX('2018_commission_structure-Start'!$A$21:$I$24,MATCH($E508,'2018_commission_structure-Start'!$A$21:$A$24,0),MATCH(O$1,'2018_commission_structure-Start'!$A$21:$I$21,0))</f>
        <v>92938.65</v>
      </c>
      <c r="P508" s="2">
        <f>IF(H508&gt;I508,MIN(H508-I508,J508-I508)*INDEX('2018_commission_structure-Start'!$A$21:$I$24,MATCH($E508,'2018_commission_structure-Start'!$A$21:$A$24,0), MATCH(P$1,'2018_commission_structure-Start'!$A$21:$I$21,0)),0)</f>
        <v>0</v>
      </c>
      <c r="Q508" s="2">
        <f>IF($H508&gt;J508,MIN($H508-J508,K508-J508)*INDEX('2018_commission_structure-Start'!$A$21:$I$24,MATCH($E508,'2018_commission_structure-Start'!$A$21:$A$24,0), MATCH(Q$1,'2018_commission_structure-Start'!$A$21:$I$21,0)),0)</f>
        <v>0</v>
      </c>
      <c r="R508" s="2">
        <f>IF($H508&gt;K508,MIN($H508-K508,L508-K508)*INDEX('2018_commission_structure-Start'!$A$21:$I$24,MATCH($E508,'2018_commission_structure-Start'!$A$21:$A$24,0), MATCH(R$1,'2018_commission_structure-Start'!$A$21:$I$21,0)),0)</f>
        <v>0</v>
      </c>
      <c r="S508" s="2">
        <f>IF(H508&gt;L508,(H508-L508)*INDEX('2018_commission_structure-Start'!$A$21:$I$24,MATCH($E508,'2018_commission_structure-Start'!$A$21:$A$24,0),MATCH(S$1,'2018_commission_structure-Start'!$A$21:$I$21,0)),0)</f>
        <v>0</v>
      </c>
      <c r="T508" s="6">
        <f t="shared" si="76"/>
        <v>92938.65</v>
      </c>
      <c r="U508" s="6">
        <f t="shared" si="77"/>
        <v>202834.65</v>
      </c>
      <c r="V508" s="6">
        <f>MIN(H508,I508)*INDEX('2018_commission_structure-Start'!$A$15:$J$18,MATCH($E508,'2018_commission_structure-Start'!$A$15:$A$18,0),MATCH(V$1,'2018_commission_structure-Start'!$A$15:$J$15,0))</f>
        <v>92938.65</v>
      </c>
      <c r="W508" s="2">
        <f>IF($H508&gt;I508,MIN($H508-I508,J508-I508)*INDEX('2018_commission_structure-Start'!$A$15:$J$18,MATCH($E508,'2018_commission_structure-Start'!$A$15:$A$18,0),MATCH(W$1,'2018_commission_structure-Start'!$A$15:$J$15,0)),0)</f>
        <v>0</v>
      </c>
      <c r="X508" s="2">
        <f>IF($H508&gt;J508,MIN($H508-J508,K508-J508)*INDEX('2018_commission_structure-Start'!$A$15:$J$18,MATCH($E508,'2018_commission_structure-Start'!$A$15:$A$18,0),MATCH(X$1,'2018_commission_structure-Start'!$A$15:$J$15,0)),0)</f>
        <v>0</v>
      </c>
      <c r="Y508" s="2">
        <f>IF($H508&gt;K508,MIN($H508-K508,L508-K508)*INDEX('2018_commission_structure-Start'!$A$15:$J$18,MATCH($E508,'2018_commission_structure-Start'!$A$15:$A$18,0),MATCH(Y$1,'2018_commission_structure-Start'!$A$15:$J$15,0)),0)</f>
        <v>0</v>
      </c>
      <c r="Z508" s="2">
        <f>IF(H508&gt;L508,(H508-L508)*INDEX('2018_commission_structure-Start'!$A$21:$I$24,MATCH($E508,'2018_commission_structure-Start'!$A$21:$A$24,0),MATCH(Z$1,'2018_commission_structure-Start'!$A$21:$I$21,0)),0)</f>
        <v>0</v>
      </c>
      <c r="AA508" s="6">
        <f t="shared" si="78"/>
        <v>92938.65</v>
      </c>
      <c r="AB508" s="6">
        <f t="shared" si="79"/>
        <v>202834.65</v>
      </c>
    </row>
    <row r="509" spans="1:28" x14ac:dyDescent="0.3">
      <c r="A509" t="str">
        <f t="shared" si="70"/>
        <v>Tammy Lenden</v>
      </c>
      <c r="B509">
        <v>9561367408</v>
      </c>
      <c r="C509" t="s">
        <v>1001</v>
      </c>
      <c r="D509" t="s">
        <v>1002</v>
      </c>
      <c r="E509" t="s">
        <v>29</v>
      </c>
      <c r="F509">
        <v>62798</v>
      </c>
      <c r="G509">
        <f>COUNTIF(deals_closed!D:D,B509)</f>
        <v>18</v>
      </c>
      <c r="H509" s="2">
        <f>SUMIF(deals_closed!D:D,B509,deals_closed!C:C)</f>
        <v>621016</v>
      </c>
      <c r="I509" s="2">
        <f>VLOOKUP(E509,'2018_commission_structure-Start'!$A$22:$I$24,9,FALSE)</f>
        <v>600000</v>
      </c>
      <c r="J509" s="2">
        <f t="shared" si="71"/>
        <v>750000</v>
      </c>
      <c r="K509" s="2">
        <f t="shared" si="72"/>
        <v>900000</v>
      </c>
      <c r="L509" s="2">
        <f t="shared" si="73"/>
        <v>1200000</v>
      </c>
      <c r="M509" s="12">
        <f t="shared" si="74"/>
        <v>1.0350266666666668</v>
      </c>
      <c r="N509" t="str">
        <f t="shared" si="75"/>
        <v>100-125%</v>
      </c>
      <c r="O509" s="6">
        <f>MIN(H509,I509)*INDEX('2018_commission_structure-Start'!$A$21:$I$24,MATCH($E509,'2018_commission_structure-Start'!$A$21:$A$24,0),MATCH(O$1,'2018_commission_structure-Start'!$A$21:$I$21,0))</f>
        <v>78000</v>
      </c>
      <c r="P509" s="2">
        <f>IF(H509&gt;I509,MIN(H509-I509,J509-I509)*INDEX('2018_commission_structure-Start'!$A$21:$I$24,MATCH($E509,'2018_commission_structure-Start'!$A$21:$A$24,0), MATCH(P$1,'2018_commission_structure-Start'!$A$21:$I$21,0)),0)</f>
        <v>3572.7200000000003</v>
      </c>
      <c r="Q509" s="2">
        <f>IF($H509&gt;J509,MIN($H509-J509,K509-J509)*INDEX('2018_commission_structure-Start'!$A$21:$I$24,MATCH($E509,'2018_commission_structure-Start'!$A$21:$A$24,0), MATCH(Q$1,'2018_commission_structure-Start'!$A$21:$I$21,0)),0)</f>
        <v>0</v>
      </c>
      <c r="R509" s="2">
        <f>IF($H509&gt;K509,MIN($H509-K509,L509-K509)*INDEX('2018_commission_structure-Start'!$A$21:$I$24,MATCH($E509,'2018_commission_structure-Start'!$A$21:$A$24,0), MATCH(R$1,'2018_commission_structure-Start'!$A$21:$I$21,0)),0)</f>
        <v>0</v>
      </c>
      <c r="S509" s="2">
        <f>IF(H509&gt;L509,(H509-L509)*INDEX('2018_commission_structure-Start'!$A$21:$I$24,MATCH($E509,'2018_commission_structure-Start'!$A$21:$A$24,0),MATCH(S$1,'2018_commission_structure-Start'!$A$21:$I$21,0)),0)</f>
        <v>0</v>
      </c>
      <c r="T509" s="6">
        <f t="shared" si="76"/>
        <v>81572.72</v>
      </c>
      <c r="U509" s="6">
        <f t="shared" si="77"/>
        <v>144370.72</v>
      </c>
      <c r="V509" s="6">
        <f>MIN(H509,I509)*INDEX('2018_commission_structure-Start'!$A$15:$J$18,MATCH($E509,'2018_commission_structure-Start'!$A$15:$A$18,0),MATCH(V$1,'2018_commission_structure-Start'!$A$15:$J$15,0))</f>
        <v>90000</v>
      </c>
      <c r="W509" s="2">
        <f>IF($H509&gt;I509,MIN($H509-I509,J509-I509)*INDEX('2018_commission_structure-Start'!$A$15:$J$18,MATCH($E509,'2018_commission_structure-Start'!$A$15:$A$18,0),MATCH(W$1,'2018_commission_structure-Start'!$A$15:$J$15,0)),0)</f>
        <v>3782.8799999999997</v>
      </c>
      <c r="X509" s="2">
        <f>IF($H509&gt;J509,MIN($H509-J509,K509-J509)*INDEX('2018_commission_structure-Start'!$A$15:$J$18,MATCH($E509,'2018_commission_structure-Start'!$A$15:$A$18,0),MATCH(X$1,'2018_commission_structure-Start'!$A$15:$J$15,0)),0)</f>
        <v>0</v>
      </c>
      <c r="Y509" s="2">
        <f>IF($H509&gt;K509,MIN($H509-K509,L509-K509)*INDEX('2018_commission_structure-Start'!$A$15:$J$18,MATCH($E509,'2018_commission_structure-Start'!$A$15:$A$18,0),MATCH(Y$1,'2018_commission_structure-Start'!$A$15:$J$15,0)),0)</f>
        <v>0</v>
      </c>
      <c r="Z509" s="2">
        <f>IF(H509&gt;L509,(H509-L509)*INDEX('2018_commission_structure-Start'!$A$21:$I$24,MATCH($E509,'2018_commission_structure-Start'!$A$21:$A$24,0),MATCH(Z$1,'2018_commission_structure-Start'!$A$21:$I$21,0)),0)</f>
        <v>0</v>
      </c>
      <c r="AA509" s="6">
        <f t="shared" si="78"/>
        <v>93782.88</v>
      </c>
      <c r="AB509" s="6">
        <f t="shared" si="79"/>
        <v>156580.88</v>
      </c>
    </row>
    <row r="510" spans="1:28" x14ac:dyDescent="0.3">
      <c r="A510" t="str">
        <f t="shared" si="70"/>
        <v>Iago Epine</v>
      </c>
      <c r="B510">
        <v>2492824950</v>
      </c>
      <c r="C510" t="s">
        <v>1003</v>
      </c>
      <c r="D510" t="s">
        <v>1004</v>
      </c>
      <c r="E510" t="s">
        <v>10</v>
      </c>
      <c r="F510">
        <v>86703</v>
      </c>
      <c r="G510">
        <f>COUNTIF(deals_closed!D:D,B510)</f>
        <v>28</v>
      </c>
      <c r="H510" s="2">
        <f>SUMIF(deals_closed!D:D,B510,deals_closed!C:C)</f>
        <v>900340</v>
      </c>
      <c r="I510" s="2">
        <f>VLOOKUP(E510,'2018_commission_structure-Start'!$A$22:$I$24,9,FALSE)</f>
        <v>750000</v>
      </c>
      <c r="J510" s="2">
        <f t="shared" si="71"/>
        <v>937500</v>
      </c>
      <c r="K510" s="2">
        <f t="shared" si="72"/>
        <v>1125000</v>
      </c>
      <c r="L510" s="2">
        <f t="shared" si="73"/>
        <v>1500000</v>
      </c>
      <c r="M510" s="12">
        <f t="shared" si="74"/>
        <v>1.2004533333333334</v>
      </c>
      <c r="N510" t="str">
        <f t="shared" si="75"/>
        <v>100-125%</v>
      </c>
      <c r="O510" s="6">
        <f>MIN(H510,I510)*INDEX('2018_commission_structure-Start'!$A$21:$I$24,MATCH($E510,'2018_commission_structure-Start'!$A$21:$A$24,0),MATCH(O$1,'2018_commission_structure-Start'!$A$21:$I$21,0))</f>
        <v>112500</v>
      </c>
      <c r="P510" s="2">
        <f>IF(H510&gt;I510,MIN(H510-I510,J510-I510)*INDEX('2018_commission_structure-Start'!$A$21:$I$24,MATCH($E510,'2018_commission_structure-Start'!$A$21:$A$24,0), MATCH(P$1,'2018_commission_structure-Start'!$A$21:$I$21,0)),0)</f>
        <v>28564.6</v>
      </c>
      <c r="Q510" s="2">
        <f>IF($H510&gt;J510,MIN($H510-J510,K510-J510)*INDEX('2018_commission_structure-Start'!$A$21:$I$24,MATCH($E510,'2018_commission_structure-Start'!$A$21:$A$24,0), MATCH(Q$1,'2018_commission_structure-Start'!$A$21:$I$21,0)),0)</f>
        <v>0</v>
      </c>
      <c r="R510" s="2">
        <f>IF($H510&gt;K510,MIN($H510-K510,L510-K510)*INDEX('2018_commission_structure-Start'!$A$21:$I$24,MATCH($E510,'2018_commission_structure-Start'!$A$21:$A$24,0), MATCH(R$1,'2018_commission_structure-Start'!$A$21:$I$21,0)),0)</f>
        <v>0</v>
      </c>
      <c r="S510" s="2">
        <f>IF(H510&gt;L510,(H510-L510)*INDEX('2018_commission_structure-Start'!$A$21:$I$24,MATCH($E510,'2018_commission_structure-Start'!$A$21:$A$24,0),MATCH(S$1,'2018_commission_structure-Start'!$A$21:$I$21,0)),0)</f>
        <v>0</v>
      </c>
      <c r="T510" s="6">
        <f t="shared" si="76"/>
        <v>141064.6</v>
      </c>
      <c r="U510" s="6">
        <f t="shared" si="77"/>
        <v>227767.6</v>
      </c>
      <c r="V510" s="6">
        <f>MIN(H510,I510)*INDEX('2018_commission_structure-Start'!$A$15:$J$18,MATCH($E510,'2018_commission_structure-Start'!$A$15:$A$18,0),MATCH(V$1,'2018_commission_structure-Start'!$A$15:$J$15,0))</f>
        <v>112500</v>
      </c>
      <c r="W510" s="2">
        <f>IF($H510&gt;I510,MIN($H510-I510,J510-I510)*INDEX('2018_commission_structure-Start'!$A$15:$J$18,MATCH($E510,'2018_commission_structure-Start'!$A$15:$A$18,0),MATCH(W$1,'2018_commission_structure-Start'!$A$15:$J$15,0)),0)</f>
        <v>33074.800000000003</v>
      </c>
      <c r="X510" s="2">
        <f>IF($H510&gt;J510,MIN($H510-J510,K510-J510)*INDEX('2018_commission_structure-Start'!$A$15:$J$18,MATCH($E510,'2018_commission_structure-Start'!$A$15:$A$18,0),MATCH(X$1,'2018_commission_structure-Start'!$A$15:$J$15,0)),0)</f>
        <v>0</v>
      </c>
      <c r="Y510" s="2">
        <f>IF($H510&gt;K510,MIN($H510-K510,L510-K510)*INDEX('2018_commission_structure-Start'!$A$15:$J$18,MATCH($E510,'2018_commission_structure-Start'!$A$15:$A$18,0),MATCH(Y$1,'2018_commission_structure-Start'!$A$15:$J$15,0)),0)</f>
        <v>0</v>
      </c>
      <c r="Z510" s="2">
        <f>IF(H510&gt;L510,(H510-L510)*INDEX('2018_commission_structure-Start'!$A$21:$I$24,MATCH($E510,'2018_commission_structure-Start'!$A$21:$A$24,0),MATCH(Z$1,'2018_commission_structure-Start'!$A$21:$I$21,0)),0)</f>
        <v>0</v>
      </c>
      <c r="AA510" s="6">
        <f t="shared" si="78"/>
        <v>145574.79999999999</v>
      </c>
      <c r="AB510" s="6">
        <f t="shared" si="79"/>
        <v>232277.8</v>
      </c>
    </row>
    <row r="511" spans="1:28" x14ac:dyDescent="0.3">
      <c r="A511" t="str">
        <f t="shared" si="70"/>
        <v>Georgie Seyler</v>
      </c>
      <c r="B511">
        <v>3021692982</v>
      </c>
      <c r="C511" t="s">
        <v>1005</v>
      </c>
      <c r="D511" t="s">
        <v>1006</v>
      </c>
      <c r="E511" t="s">
        <v>29</v>
      </c>
      <c r="F511">
        <v>50377</v>
      </c>
      <c r="G511">
        <f>COUNTIF(deals_closed!D:D,B511)</f>
        <v>19</v>
      </c>
      <c r="H511" s="2">
        <f>SUMIF(deals_closed!D:D,B511,deals_closed!C:C)</f>
        <v>718836</v>
      </c>
      <c r="I511" s="2">
        <f>VLOOKUP(E511,'2018_commission_structure-Start'!$A$22:$I$24,9,FALSE)</f>
        <v>600000</v>
      </c>
      <c r="J511" s="2">
        <f t="shared" si="71"/>
        <v>750000</v>
      </c>
      <c r="K511" s="2">
        <f t="shared" si="72"/>
        <v>900000</v>
      </c>
      <c r="L511" s="2">
        <f t="shared" si="73"/>
        <v>1200000</v>
      </c>
      <c r="M511" s="12">
        <f t="shared" si="74"/>
        <v>1.1980599999999999</v>
      </c>
      <c r="N511" t="str">
        <f t="shared" si="75"/>
        <v>100-125%</v>
      </c>
      <c r="O511" s="6">
        <f>MIN(H511,I511)*INDEX('2018_commission_structure-Start'!$A$21:$I$24,MATCH($E511,'2018_commission_structure-Start'!$A$21:$A$24,0),MATCH(O$1,'2018_commission_structure-Start'!$A$21:$I$21,0))</f>
        <v>78000</v>
      </c>
      <c r="P511" s="2">
        <f>IF(H511&gt;I511,MIN(H511-I511,J511-I511)*INDEX('2018_commission_structure-Start'!$A$21:$I$24,MATCH($E511,'2018_commission_structure-Start'!$A$21:$A$24,0), MATCH(P$1,'2018_commission_structure-Start'!$A$21:$I$21,0)),0)</f>
        <v>20202.120000000003</v>
      </c>
      <c r="Q511" s="2">
        <f>IF($H511&gt;J511,MIN($H511-J511,K511-J511)*INDEX('2018_commission_structure-Start'!$A$21:$I$24,MATCH($E511,'2018_commission_structure-Start'!$A$21:$A$24,0), MATCH(Q$1,'2018_commission_structure-Start'!$A$21:$I$21,0)),0)</f>
        <v>0</v>
      </c>
      <c r="R511" s="2">
        <f>IF($H511&gt;K511,MIN($H511-K511,L511-K511)*INDEX('2018_commission_structure-Start'!$A$21:$I$24,MATCH($E511,'2018_commission_structure-Start'!$A$21:$A$24,0), MATCH(R$1,'2018_commission_structure-Start'!$A$21:$I$21,0)),0)</f>
        <v>0</v>
      </c>
      <c r="S511" s="2">
        <f>IF(H511&gt;L511,(H511-L511)*INDEX('2018_commission_structure-Start'!$A$21:$I$24,MATCH($E511,'2018_commission_structure-Start'!$A$21:$A$24,0),MATCH(S$1,'2018_commission_structure-Start'!$A$21:$I$21,0)),0)</f>
        <v>0</v>
      </c>
      <c r="T511" s="6">
        <f t="shared" si="76"/>
        <v>98202.12</v>
      </c>
      <c r="U511" s="6">
        <f t="shared" si="77"/>
        <v>148579.12</v>
      </c>
      <c r="V511" s="6">
        <f>MIN(H511,I511)*INDEX('2018_commission_structure-Start'!$A$15:$J$18,MATCH($E511,'2018_commission_structure-Start'!$A$15:$A$18,0),MATCH(V$1,'2018_commission_structure-Start'!$A$15:$J$15,0))</f>
        <v>90000</v>
      </c>
      <c r="W511" s="2">
        <f>IF($H511&gt;I511,MIN($H511-I511,J511-I511)*INDEX('2018_commission_structure-Start'!$A$15:$J$18,MATCH($E511,'2018_commission_structure-Start'!$A$15:$A$18,0),MATCH(W$1,'2018_commission_structure-Start'!$A$15:$J$15,0)),0)</f>
        <v>21390.48</v>
      </c>
      <c r="X511" s="2">
        <f>IF($H511&gt;J511,MIN($H511-J511,K511-J511)*INDEX('2018_commission_structure-Start'!$A$15:$J$18,MATCH($E511,'2018_commission_structure-Start'!$A$15:$A$18,0),MATCH(X$1,'2018_commission_structure-Start'!$A$15:$J$15,0)),0)</f>
        <v>0</v>
      </c>
      <c r="Y511" s="2">
        <f>IF($H511&gt;K511,MIN($H511-K511,L511-K511)*INDEX('2018_commission_structure-Start'!$A$15:$J$18,MATCH($E511,'2018_commission_structure-Start'!$A$15:$A$18,0),MATCH(Y$1,'2018_commission_structure-Start'!$A$15:$J$15,0)),0)</f>
        <v>0</v>
      </c>
      <c r="Z511" s="2">
        <f>IF(H511&gt;L511,(H511-L511)*INDEX('2018_commission_structure-Start'!$A$21:$I$24,MATCH($E511,'2018_commission_structure-Start'!$A$21:$A$24,0),MATCH(Z$1,'2018_commission_structure-Start'!$A$21:$I$21,0)),0)</f>
        <v>0</v>
      </c>
      <c r="AA511" s="6">
        <f t="shared" si="78"/>
        <v>111390.48</v>
      </c>
      <c r="AB511" s="6">
        <f t="shared" si="79"/>
        <v>161767.47999999998</v>
      </c>
    </row>
    <row r="512" spans="1:28" x14ac:dyDescent="0.3">
      <c r="A512" t="str">
        <f t="shared" si="70"/>
        <v>Bennie Drayton</v>
      </c>
      <c r="B512">
        <v>8238030943</v>
      </c>
      <c r="C512" t="s">
        <v>1007</v>
      </c>
      <c r="D512" t="s">
        <v>1008</v>
      </c>
      <c r="E512" t="s">
        <v>10</v>
      </c>
      <c r="F512">
        <v>118977</v>
      </c>
      <c r="G512">
        <f>COUNTIF(deals_closed!D:D,B512)</f>
        <v>23</v>
      </c>
      <c r="H512" s="2">
        <f>SUMIF(deals_closed!D:D,B512,deals_closed!C:C)</f>
        <v>842895</v>
      </c>
      <c r="I512" s="2">
        <f>VLOOKUP(E512,'2018_commission_structure-Start'!$A$22:$I$24,9,FALSE)</f>
        <v>750000</v>
      </c>
      <c r="J512" s="2">
        <f t="shared" si="71"/>
        <v>937500</v>
      </c>
      <c r="K512" s="2">
        <f t="shared" si="72"/>
        <v>1125000</v>
      </c>
      <c r="L512" s="2">
        <f t="shared" si="73"/>
        <v>1500000</v>
      </c>
      <c r="M512" s="12">
        <f t="shared" si="74"/>
        <v>1.1238600000000001</v>
      </c>
      <c r="N512" t="str">
        <f t="shared" si="75"/>
        <v>100-125%</v>
      </c>
      <c r="O512" s="6">
        <f>MIN(H512,I512)*INDEX('2018_commission_structure-Start'!$A$21:$I$24,MATCH($E512,'2018_commission_structure-Start'!$A$21:$A$24,0),MATCH(O$1,'2018_commission_structure-Start'!$A$21:$I$21,0))</f>
        <v>112500</v>
      </c>
      <c r="P512" s="2">
        <f>IF(H512&gt;I512,MIN(H512-I512,J512-I512)*INDEX('2018_commission_structure-Start'!$A$21:$I$24,MATCH($E512,'2018_commission_structure-Start'!$A$21:$A$24,0), MATCH(P$1,'2018_commission_structure-Start'!$A$21:$I$21,0)),0)</f>
        <v>17650.05</v>
      </c>
      <c r="Q512" s="2">
        <f>IF($H512&gt;J512,MIN($H512-J512,K512-J512)*INDEX('2018_commission_structure-Start'!$A$21:$I$24,MATCH($E512,'2018_commission_structure-Start'!$A$21:$A$24,0), MATCH(Q$1,'2018_commission_structure-Start'!$A$21:$I$21,0)),0)</f>
        <v>0</v>
      </c>
      <c r="R512" s="2">
        <f>IF($H512&gt;K512,MIN($H512-K512,L512-K512)*INDEX('2018_commission_structure-Start'!$A$21:$I$24,MATCH($E512,'2018_commission_structure-Start'!$A$21:$A$24,0), MATCH(R$1,'2018_commission_structure-Start'!$A$21:$I$21,0)),0)</f>
        <v>0</v>
      </c>
      <c r="S512" s="2">
        <f>IF(H512&gt;L512,(H512-L512)*INDEX('2018_commission_structure-Start'!$A$21:$I$24,MATCH($E512,'2018_commission_structure-Start'!$A$21:$A$24,0),MATCH(S$1,'2018_commission_structure-Start'!$A$21:$I$21,0)),0)</f>
        <v>0</v>
      </c>
      <c r="T512" s="6">
        <f t="shared" si="76"/>
        <v>130150.05</v>
      </c>
      <c r="U512" s="6">
        <f t="shared" si="77"/>
        <v>249127.05</v>
      </c>
      <c r="V512" s="6">
        <f>MIN(H512,I512)*INDEX('2018_commission_structure-Start'!$A$15:$J$18,MATCH($E512,'2018_commission_structure-Start'!$A$15:$A$18,0),MATCH(V$1,'2018_commission_structure-Start'!$A$15:$J$15,0))</f>
        <v>112500</v>
      </c>
      <c r="W512" s="2">
        <f>IF($H512&gt;I512,MIN($H512-I512,J512-I512)*INDEX('2018_commission_structure-Start'!$A$15:$J$18,MATCH($E512,'2018_commission_structure-Start'!$A$15:$A$18,0),MATCH(W$1,'2018_commission_structure-Start'!$A$15:$J$15,0)),0)</f>
        <v>20436.900000000001</v>
      </c>
      <c r="X512" s="2">
        <f>IF($H512&gt;J512,MIN($H512-J512,K512-J512)*INDEX('2018_commission_structure-Start'!$A$15:$J$18,MATCH($E512,'2018_commission_structure-Start'!$A$15:$A$18,0),MATCH(X$1,'2018_commission_structure-Start'!$A$15:$J$15,0)),0)</f>
        <v>0</v>
      </c>
      <c r="Y512" s="2">
        <f>IF($H512&gt;K512,MIN($H512-K512,L512-K512)*INDEX('2018_commission_structure-Start'!$A$15:$J$18,MATCH($E512,'2018_commission_structure-Start'!$A$15:$A$18,0),MATCH(Y$1,'2018_commission_structure-Start'!$A$15:$J$15,0)),0)</f>
        <v>0</v>
      </c>
      <c r="Z512" s="2">
        <f>IF(H512&gt;L512,(H512-L512)*INDEX('2018_commission_structure-Start'!$A$21:$I$24,MATCH($E512,'2018_commission_structure-Start'!$A$21:$A$24,0),MATCH(Z$1,'2018_commission_structure-Start'!$A$21:$I$21,0)),0)</f>
        <v>0</v>
      </c>
      <c r="AA512" s="6">
        <f t="shared" si="78"/>
        <v>132936.9</v>
      </c>
      <c r="AB512" s="6">
        <f t="shared" si="79"/>
        <v>251913.9</v>
      </c>
    </row>
    <row r="513" spans="1:28" x14ac:dyDescent="0.3">
      <c r="A513" t="str">
        <f t="shared" si="70"/>
        <v>Bess Kubelka</v>
      </c>
      <c r="B513">
        <v>6383978705</v>
      </c>
      <c r="C513" t="s">
        <v>1009</v>
      </c>
      <c r="D513" t="s">
        <v>1010</v>
      </c>
      <c r="E513" t="s">
        <v>10</v>
      </c>
      <c r="F513">
        <v>95027</v>
      </c>
      <c r="G513">
        <f>COUNTIF(deals_closed!D:D,B513)</f>
        <v>18</v>
      </c>
      <c r="H513" s="2">
        <f>SUMIF(deals_closed!D:D,B513,deals_closed!C:C)</f>
        <v>720527</v>
      </c>
      <c r="I513" s="2">
        <f>VLOOKUP(E513,'2018_commission_structure-Start'!$A$22:$I$24,9,FALSE)</f>
        <v>750000</v>
      </c>
      <c r="J513" s="2">
        <f t="shared" si="71"/>
        <v>937500</v>
      </c>
      <c r="K513" s="2">
        <f t="shared" si="72"/>
        <v>1125000</v>
      </c>
      <c r="L513" s="2">
        <f t="shared" si="73"/>
        <v>1500000</v>
      </c>
      <c r="M513" s="12">
        <f t="shared" si="74"/>
        <v>0.9607026666666667</v>
      </c>
      <c r="N513" t="str">
        <f t="shared" si="75"/>
        <v>0-100%</v>
      </c>
      <c r="O513" s="6">
        <f>MIN(H513,I513)*INDEX('2018_commission_structure-Start'!$A$21:$I$24,MATCH($E513,'2018_commission_structure-Start'!$A$21:$A$24,0),MATCH(O$1,'2018_commission_structure-Start'!$A$21:$I$21,0))</f>
        <v>108079.05</v>
      </c>
      <c r="P513" s="2">
        <f>IF(H513&gt;I513,MIN(H513-I513,J513-I513)*INDEX('2018_commission_structure-Start'!$A$21:$I$24,MATCH($E513,'2018_commission_structure-Start'!$A$21:$A$24,0), MATCH(P$1,'2018_commission_structure-Start'!$A$21:$I$21,0)),0)</f>
        <v>0</v>
      </c>
      <c r="Q513" s="2">
        <f>IF($H513&gt;J513,MIN($H513-J513,K513-J513)*INDEX('2018_commission_structure-Start'!$A$21:$I$24,MATCH($E513,'2018_commission_structure-Start'!$A$21:$A$24,0), MATCH(Q$1,'2018_commission_structure-Start'!$A$21:$I$21,0)),0)</f>
        <v>0</v>
      </c>
      <c r="R513" s="2">
        <f>IF($H513&gt;K513,MIN($H513-K513,L513-K513)*INDEX('2018_commission_structure-Start'!$A$21:$I$24,MATCH($E513,'2018_commission_structure-Start'!$A$21:$A$24,0), MATCH(R$1,'2018_commission_structure-Start'!$A$21:$I$21,0)),0)</f>
        <v>0</v>
      </c>
      <c r="S513" s="2">
        <f>IF(H513&gt;L513,(H513-L513)*INDEX('2018_commission_structure-Start'!$A$21:$I$24,MATCH($E513,'2018_commission_structure-Start'!$A$21:$A$24,0),MATCH(S$1,'2018_commission_structure-Start'!$A$21:$I$21,0)),0)</f>
        <v>0</v>
      </c>
      <c r="T513" s="6">
        <f t="shared" si="76"/>
        <v>108079.05</v>
      </c>
      <c r="U513" s="6">
        <f t="shared" si="77"/>
        <v>203106.05</v>
      </c>
      <c r="V513" s="6">
        <f>MIN(H513,I513)*INDEX('2018_commission_structure-Start'!$A$15:$J$18,MATCH($E513,'2018_commission_structure-Start'!$A$15:$A$18,0),MATCH(V$1,'2018_commission_structure-Start'!$A$15:$J$15,0))</f>
        <v>108079.05</v>
      </c>
      <c r="W513" s="2">
        <f>IF($H513&gt;I513,MIN($H513-I513,J513-I513)*INDEX('2018_commission_structure-Start'!$A$15:$J$18,MATCH($E513,'2018_commission_structure-Start'!$A$15:$A$18,0),MATCH(W$1,'2018_commission_structure-Start'!$A$15:$J$15,0)),0)</f>
        <v>0</v>
      </c>
      <c r="X513" s="2">
        <f>IF($H513&gt;J513,MIN($H513-J513,K513-J513)*INDEX('2018_commission_structure-Start'!$A$15:$J$18,MATCH($E513,'2018_commission_structure-Start'!$A$15:$A$18,0),MATCH(X$1,'2018_commission_structure-Start'!$A$15:$J$15,0)),0)</f>
        <v>0</v>
      </c>
      <c r="Y513" s="2">
        <f>IF($H513&gt;K513,MIN($H513-K513,L513-K513)*INDEX('2018_commission_structure-Start'!$A$15:$J$18,MATCH($E513,'2018_commission_structure-Start'!$A$15:$A$18,0),MATCH(Y$1,'2018_commission_structure-Start'!$A$15:$J$15,0)),0)</f>
        <v>0</v>
      </c>
      <c r="Z513" s="2">
        <f>IF(H513&gt;L513,(H513-L513)*INDEX('2018_commission_structure-Start'!$A$21:$I$24,MATCH($E513,'2018_commission_structure-Start'!$A$21:$A$24,0),MATCH(Z$1,'2018_commission_structure-Start'!$A$21:$I$21,0)),0)</f>
        <v>0</v>
      </c>
      <c r="AA513" s="6">
        <f t="shared" si="78"/>
        <v>108079.05</v>
      </c>
      <c r="AB513" s="6">
        <f t="shared" si="79"/>
        <v>203106.05</v>
      </c>
    </row>
    <row r="514" spans="1:28" x14ac:dyDescent="0.3">
      <c r="A514" t="str">
        <f t="shared" ref="A514:A577" si="80">C514&amp;" "&amp;D514</f>
        <v>Evania Grime</v>
      </c>
      <c r="B514">
        <v>3661649302</v>
      </c>
      <c r="C514" t="s">
        <v>1011</v>
      </c>
      <c r="D514" t="s">
        <v>1012</v>
      </c>
      <c r="E514" t="s">
        <v>7</v>
      </c>
      <c r="F514">
        <v>59438</v>
      </c>
      <c r="G514">
        <f>COUNTIF(deals_closed!D:D,B514)</f>
        <v>35</v>
      </c>
      <c r="H514" s="2">
        <f>SUMIF(deals_closed!D:D,B514,deals_closed!C:C)</f>
        <v>1196909</v>
      </c>
      <c r="I514" s="2">
        <f>VLOOKUP(E514,'2018_commission_structure-Start'!$A$22:$I$24,9,FALSE)</f>
        <v>500000</v>
      </c>
      <c r="J514" s="2">
        <f t="shared" si="71"/>
        <v>625000</v>
      </c>
      <c r="K514" s="2">
        <f t="shared" si="72"/>
        <v>750000</v>
      </c>
      <c r="L514" s="2">
        <f t="shared" si="73"/>
        <v>1000000</v>
      </c>
      <c r="M514" s="12">
        <f t="shared" si="74"/>
        <v>2.393818</v>
      </c>
      <c r="N514" t="str">
        <f t="shared" si="75"/>
        <v>&gt;200%</v>
      </c>
      <c r="O514" s="6">
        <f>MIN(H514,I514)*INDEX('2018_commission_structure-Start'!$A$21:$I$24,MATCH($E514,'2018_commission_structure-Start'!$A$21:$A$24,0),MATCH(O$1,'2018_commission_structure-Start'!$A$21:$I$21,0))</f>
        <v>50000</v>
      </c>
      <c r="P514" s="2">
        <f>IF(H514&gt;I514,MIN(H514-I514,J514-I514)*INDEX('2018_commission_structure-Start'!$A$21:$I$24,MATCH($E514,'2018_commission_structure-Start'!$A$21:$A$24,0), MATCH(P$1,'2018_commission_structure-Start'!$A$21:$I$21,0)),0)</f>
        <v>18750</v>
      </c>
      <c r="Q514" s="2">
        <f>IF($H514&gt;J514,MIN($H514-J514,K514-J514)*INDEX('2018_commission_structure-Start'!$A$21:$I$24,MATCH($E514,'2018_commission_structure-Start'!$A$21:$A$24,0), MATCH(Q$1,'2018_commission_structure-Start'!$A$21:$I$21,0)),0)</f>
        <v>22500</v>
      </c>
      <c r="R514" s="2">
        <f>IF($H514&gt;K514,MIN($H514-K514,L514-K514)*INDEX('2018_commission_structure-Start'!$A$21:$I$24,MATCH($E514,'2018_commission_structure-Start'!$A$21:$A$24,0), MATCH(R$1,'2018_commission_structure-Start'!$A$21:$I$21,0)),0)</f>
        <v>55000</v>
      </c>
      <c r="S514" s="2">
        <f>IF(H514&gt;L514,(H514-L514)*INDEX('2018_commission_structure-Start'!$A$21:$I$24,MATCH($E514,'2018_commission_structure-Start'!$A$21:$A$24,0),MATCH(S$1,'2018_commission_structure-Start'!$A$21:$I$21,0)),0)</f>
        <v>19690.900000000001</v>
      </c>
      <c r="T514" s="6">
        <f t="shared" si="76"/>
        <v>165940.9</v>
      </c>
      <c r="U514" s="6">
        <f t="shared" si="77"/>
        <v>225378.9</v>
      </c>
      <c r="V514" s="6">
        <f>MIN(H514,I514)*INDEX('2018_commission_structure-Start'!$A$15:$J$18,MATCH($E514,'2018_commission_structure-Start'!$A$15:$A$18,0),MATCH(V$1,'2018_commission_structure-Start'!$A$15:$J$15,0))</f>
        <v>60000</v>
      </c>
      <c r="W514" s="2">
        <f>IF($H514&gt;I514,MIN($H514-I514,J514-I514)*INDEX('2018_commission_structure-Start'!$A$15:$J$18,MATCH($E514,'2018_commission_structure-Start'!$A$15:$A$18,0),MATCH(W$1,'2018_commission_structure-Start'!$A$15:$J$15,0)),0)</f>
        <v>21250</v>
      </c>
      <c r="X514" s="2">
        <f>IF($H514&gt;J514,MIN($H514-J514,K514-J514)*INDEX('2018_commission_structure-Start'!$A$15:$J$18,MATCH($E514,'2018_commission_structure-Start'!$A$15:$A$18,0),MATCH(X$1,'2018_commission_structure-Start'!$A$15:$J$15,0)),0)</f>
        <v>25000</v>
      </c>
      <c r="Y514" s="2">
        <f>IF($H514&gt;K514,MIN($H514-K514,L514-K514)*INDEX('2018_commission_structure-Start'!$A$15:$J$18,MATCH($E514,'2018_commission_structure-Start'!$A$15:$A$18,0),MATCH(Y$1,'2018_commission_structure-Start'!$A$15:$J$15,0)),0)</f>
        <v>55000</v>
      </c>
      <c r="Z514" s="2">
        <f>IF(H514&gt;L514,(H514-L514)*INDEX('2018_commission_structure-Start'!$A$21:$I$24,MATCH($E514,'2018_commission_structure-Start'!$A$21:$A$24,0),MATCH(Z$1,'2018_commission_structure-Start'!$A$21:$I$21,0)),0)</f>
        <v>19690.900000000001</v>
      </c>
      <c r="AA514" s="6">
        <f t="shared" si="78"/>
        <v>180940.9</v>
      </c>
      <c r="AB514" s="6">
        <f t="shared" si="79"/>
        <v>240378.9</v>
      </c>
    </row>
    <row r="515" spans="1:28" x14ac:dyDescent="0.3">
      <c r="A515" t="str">
        <f t="shared" si="80"/>
        <v>Avivah Sante</v>
      </c>
      <c r="B515">
        <v>1962975932</v>
      </c>
      <c r="C515" t="s">
        <v>1013</v>
      </c>
      <c r="D515" t="s">
        <v>1014</v>
      </c>
      <c r="E515" t="s">
        <v>10</v>
      </c>
      <c r="F515">
        <v>111530</v>
      </c>
      <c r="G515">
        <f>COUNTIF(deals_closed!D:D,B515)</f>
        <v>10</v>
      </c>
      <c r="H515" s="2">
        <f>SUMIF(deals_closed!D:D,B515,deals_closed!C:C)</f>
        <v>303175</v>
      </c>
      <c r="I515" s="2">
        <f>VLOOKUP(E515,'2018_commission_structure-Start'!$A$22:$I$24,9,FALSE)</f>
        <v>750000</v>
      </c>
      <c r="J515" s="2">
        <f t="shared" ref="J515:J578" si="81">I515*1.25</f>
        <v>937500</v>
      </c>
      <c r="K515" s="2">
        <f t="shared" ref="K515:K578" si="82">I515*1.5</f>
        <v>1125000</v>
      </c>
      <c r="L515" s="2">
        <f t="shared" ref="L515:L578" si="83">I515*2</f>
        <v>1500000</v>
      </c>
      <c r="M515" s="12">
        <f t="shared" ref="M515:M578" si="84">H515/I515</f>
        <v>0.40423333333333333</v>
      </c>
      <c r="N515" t="str">
        <f t="shared" ref="N515:N578" si="85">IF(M515&lt;=1, "0-100%", IF(M515&lt;=1.25, "100-125%", IF(M515&lt;=1.5, "125-150%", IF(M515&lt;=2, "150-200%", "&gt;200%"))))</f>
        <v>0-100%</v>
      </c>
      <c r="O515" s="6">
        <f>MIN(H515,I515)*INDEX('2018_commission_structure-Start'!$A$21:$I$24,MATCH($E515,'2018_commission_structure-Start'!$A$21:$A$24,0),MATCH(O$1,'2018_commission_structure-Start'!$A$21:$I$21,0))</f>
        <v>45476.25</v>
      </c>
      <c r="P515" s="2">
        <f>IF(H515&gt;I515,MIN(H515-I515,J515-I515)*INDEX('2018_commission_structure-Start'!$A$21:$I$24,MATCH($E515,'2018_commission_structure-Start'!$A$21:$A$24,0), MATCH(P$1,'2018_commission_structure-Start'!$A$21:$I$21,0)),0)</f>
        <v>0</v>
      </c>
      <c r="Q515" s="2">
        <f>IF($H515&gt;J515,MIN($H515-J515,K515-J515)*INDEX('2018_commission_structure-Start'!$A$21:$I$24,MATCH($E515,'2018_commission_structure-Start'!$A$21:$A$24,0), MATCH(Q$1,'2018_commission_structure-Start'!$A$21:$I$21,0)),0)</f>
        <v>0</v>
      </c>
      <c r="R515" s="2">
        <f>IF($H515&gt;K515,MIN($H515-K515,L515-K515)*INDEX('2018_commission_structure-Start'!$A$21:$I$24,MATCH($E515,'2018_commission_structure-Start'!$A$21:$A$24,0), MATCH(R$1,'2018_commission_structure-Start'!$A$21:$I$21,0)),0)</f>
        <v>0</v>
      </c>
      <c r="S515" s="2">
        <f>IF(H515&gt;L515,(H515-L515)*INDEX('2018_commission_structure-Start'!$A$21:$I$24,MATCH($E515,'2018_commission_structure-Start'!$A$21:$A$24,0),MATCH(S$1,'2018_commission_structure-Start'!$A$21:$I$21,0)),0)</f>
        <v>0</v>
      </c>
      <c r="T515" s="6">
        <f t="shared" ref="T515:T578" si="86">SUM(O515:S515)</f>
        <v>45476.25</v>
      </c>
      <c r="U515" s="6">
        <f t="shared" ref="U515:U578" si="87">T515+F515</f>
        <v>157006.25</v>
      </c>
      <c r="V515" s="6">
        <f>MIN(H515,I515)*INDEX('2018_commission_structure-Start'!$A$15:$J$18,MATCH($E515,'2018_commission_structure-Start'!$A$15:$A$18,0),MATCH(V$1,'2018_commission_structure-Start'!$A$15:$J$15,0))</f>
        <v>45476.25</v>
      </c>
      <c r="W515" s="2">
        <f>IF($H515&gt;I515,MIN($H515-I515,J515-I515)*INDEX('2018_commission_structure-Start'!$A$15:$J$18,MATCH($E515,'2018_commission_structure-Start'!$A$15:$A$18,0),MATCH(W$1,'2018_commission_structure-Start'!$A$15:$J$15,0)),0)</f>
        <v>0</v>
      </c>
      <c r="X515" s="2">
        <f>IF($H515&gt;J515,MIN($H515-J515,K515-J515)*INDEX('2018_commission_structure-Start'!$A$15:$J$18,MATCH($E515,'2018_commission_structure-Start'!$A$15:$A$18,0),MATCH(X$1,'2018_commission_structure-Start'!$A$15:$J$15,0)),0)</f>
        <v>0</v>
      </c>
      <c r="Y515" s="2">
        <f>IF($H515&gt;K515,MIN($H515-K515,L515-K515)*INDEX('2018_commission_structure-Start'!$A$15:$J$18,MATCH($E515,'2018_commission_structure-Start'!$A$15:$A$18,0),MATCH(Y$1,'2018_commission_structure-Start'!$A$15:$J$15,0)),0)</f>
        <v>0</v>
      </c>
      <c r="Z515" s="2">
        <f>IF(H515&gt;L515,(H515-L515)*INDEX('2018_commission_structure-Start'!$A$21:$I$24,MATCH($E515,'2018_commission_structure-Start'!$A$21:$A$24,0),MATCH(Z$1,'2018_commission_structure-Start'!$A$21:$I$21,0)),0)</f>
        <v>0</v>
      </c>
      <c r="AA515" s="6">
        <f t="shared" ref="AA515:AA578" si="88">SUM(V515:Z515)</f>
        <v>45476.25</v>
      </c>
      <c r="AB515" s="6">
        <f t="shared" ref="AB515:AB578" si="89">AA515+F515</f>
        <v>157006.25</v>
      </c>
    </row>
    <row r="516" spans="1:28" x14ac:dyDescent="0.3">
      <c r="A516" t="str">
        <f t="shared" si="80"/>
        <v>Zebedee Lewzey</v>
      </c>
      <c r="B516">
        <v>5623178685</v>
      </c>
      <c r="C516" t="s">
        <v>1015</v>
      </c>
      <c r="D516" t="s">
        <v>1016</v>
      </c>
      <c r="E516" t="s">
        <v>29</v>
      </c>
      <c r="F516">
        <v>51223</v>
      </c>
      <c r="G516">
        <f>COUNTIF(deals_closed!D:D,B516)</f>
        <v>21</v>
      </c>
      <c r="H516" s="2">
        <f>SUMIF(deals_closed!D:D,B516,deals_closed!C:C)</f>
        <v>662174</v>
      </c>
      <c r="I516" s="2">
        <f>VLOOKUP(E516,'2018_commission_structure-Start'!$A$22:$I$24,9,FALSE)</f>
        <v>600000</v>
      </c>
      <c r="J516" s="2">
        <f t="shared" si="81"/>
        <v>750000</v>
      </c>
      <c r="K516" s="2">
        <f t="shared" si="82"/>
        <v>900000</v>
      </c>
      <c r="L516" s="2">
        <f t="shared" si="83"/>
        <v>1200000</v>
      </c>
      <c r="M516" s="12">
        <f t="shared" si="84"/>
        <v>1.1036233333333334</v>
      </c>
      <c r="N516" t="str">
        <f t="shared" si="85"/>
        <v>100-125%</v>
      </c>
      <c r="O516" s="6">
        <f>MIN(H516,I516)*INDEX('2018_commission_structure-Start'!$A$21:$I$24,MATCH($E516,'2018_commission_structure-Start'!$A$21:$A$24,0),MATCH(O$1,'2018_commission_structure-Start'!$A$21:$I$21,0))</f>
        <v>78000</v>
      </c>
      <c r="P516" s="2">
        <f>IF(H516&gt;I516,MIN(H516-I516,J516-I516)*INDEX('2018_commission_structure-Start'!$A$21:$I$24,MATCH($E516,'2018_commission_structure-Start'!$A$21:$A$24,0), MATCH(P$1,'2018_commission_structure-Start'!$A$21:$I$21,0)),0)</f>
        <v>10569.58</v>
      </c>
      <c r="Q516" s="2">
        <f>IF($H516&gt;J516,MIN($H516-J516,K516-J516)*INDEX('2018_commission_structure-Start'!$A$21:$I$24,MATCH($E516,'2018_commission_structure-Start'!$A$21:$A$24,0), MATCH(Q$1,'2018_commission_structure-Start'!$A$21:$I$21,0)),0)</f>
        <v>0</v>
      </c>
      <c r="R516" s="2">
        <f>IF($H516&gt;K516,MIN($H516-K516,L516-K516)*INDEX('2018_commission_structure-Start'!$A$21:$I$24,MATCH($E516,'2018_commission_structure-Start'!$A$21:$A$24,0), MATCH(R$1,'2018_commission_structure-Start'!$A$21:$I$21,0)),0)</f>
        <v>0</v>
      </c>
      <c r="S516" s="2">
        <f>IF(H516&gt;L516,(H516-L516)*INDEX('2018_commission_structure-Start'!$A$21:$I$24,MATCH($E516,'2018_commission_structure-Start'!$A$21:$A$24,0),MATCH(S$1,'2018_commission_structure-Start'!$A$21:$I$21,0)),0)</f>
        <v>0</v>
      </c>
      <c r="T516" s="6">
        <f t="shared" si="86"/>
        <v>88569.58</v>
      </c>
      <c r="U516" s="6">
        <f t="shared" si="87"/>
        <v>139792.58000000002</v>
      </c>
      <c r="V516" s="6">
        <f>MIN(H516,I516)*INDEX('2018_commission_structure-Start'!$A$15:$J$18,MATCH($E516,'2018_commission_structure-Start'!$A$15:$A$18,0),MATCH(V$1,'2018_commission_structure-Start'!$A$15:$J$15,0))</f>
        <v>90000</v>
      </c>
      <c r="W516" s="2">
        <f>IF($H516&gt;I516,MIN($H516-I516,J516-I516)*INDEX('2018_commission_structure-Start'!$A$15:$J$18,MATCH($E516,'2018_commission_structure-Start'!$A$15:$A$18,0),MATCH(W$1,'2018_commission_structure-Start'!$A$15:$J$15,0)),0)</f>
        <v>11191.32</v>
      </c>
      <c r="X516" s="2">
        <f>IF($H516&gt;J516,MIN($H516-J516,K516-J516)*INDEX('2018_commission_structure-Start'!$A$15:$J$18,MATCH($E516,'2018_commission_structure-Start'!$A$15:$A$18,0),MATCH(X$1,'2018_commission_structure-Start'!$A$15:$J$15,0)),0)</f>
        <v>0</v>
      </c>
      <c r="Y516" s="2">
        <f>IF($H516&gt;K516,MIN($H516-K516,L516-K516)*INDEX('2018_commission_structure-Start'!$A$15:$J$18,MATCH($E516,'2018_commission_structure-Start'!$A$15:$A$18,0),MATCH(Y$1,'2018_commission_structure-Start'!$A$15:$J$15,0)),0)</f>
        <v>0</v>
      </c>
      <c r="Z516" s="2">
        <f>IF(H516&gt;L516,(H516-L516)*INDEX('2018_commission_structure-Start'!$A$21:$I$24,MATCH($E516,'2018_commission_structure-Start'!$A$21:$A$24,0),MATCH(Z$1,'2018_commission_structure-Start'!$A$21:$I$21,0)),0)</f>
        <v>0</v>
      </c>
      <c r="AA516" s="6">
        <f t="shared" si="88"/>
        <v>101191.32</v>
      </c>
      <c r="AB516" s="6">
        <f t="shared" si="89"/>
        <v>152414.32</v>
      </c>
    </row>
    <row r="517" spans="1:28" x14ac:dyDescent="0.3">
      <c r="A517" t="str">
        <f t="shared" si="80"/>
        <v>Wenona Pawlik</v>
      </c>
      <c r="B517">
        <v>453763030</v>
      </c>
      <c r="C517" t="s">
        <v>1017</v>
      </c>
      <c r="D517" t="s">
        <v>1018</v>
      </c>
      <c r="E517" t="s">
        <v>29</v>
      </c>
      <c r="F517">
        <v>65782</v>
      </c>
      <c r="G517">
        <f>COUNTIF(deals_closed!D:D,B517)</f>
        <v>22</v>
      </c>
      <c r="H517" s="2">
        <f>SUMIF(deals_closed!D:D,B517,deals_closed!C:C)</f>
        <v>711633</v>
      </c>
      <c r="I517" s="2">
        <f>VLOOKUP(E517,'2018_commission_structure-Start'!$A$22:$I$24,9,FALSE)</f>
        <v>600000</v>
      </c>
      <c r="J517" s="2">
        <f t="shared" si="81"/>
        <v>750000</v>
      </c>
      <c r="K517" s="2">
        <f t="shared" si="82"/>
        <v>900000</v>
      </c>
      <c r="L517" s="2">
        <f t="shared" si="83"/>
        <v>1200000</v>
      </c>
      <c r="M517" s="12">
        <f t="shared" si="84"/>
        <v>1.1860550000000001</v>
      </c>
      <c r="N517" t="str">
        <f t="shared" si="85"/>
        <v>100-125%</v>
      </c>
      <c r="O517" s="6">
        <f>MIN(H517,I517)*INDEX('2018_commission_structure-Start'!$A$21:$I$24,MATCH($E517,'2018_commission_structure-Start'!$A$21:$A$24,0),MATCH(O$1,'2018_commission_structure-Start'!$A$21:$I$21,0))</f>
        <v>78000</v>
      </c>
      <c r="P517" s="2">
        <f>IF(H517&gt;I517,MIN(H517-I517,J517-I517)*INDEX('2018_commission_structure-Start'!$A$21:$I$24,MATCH($E517,'2018_commission_structure-Start'!$A$21:$A$24,0), MATCH(P$1,'2018_commission_structure-Start'!$A$21:$I$21,0)),0)</f>
        <v>18977.61</v>
      </c>
      <c r="Q517" s="2">
        <f>IF($H517&gt;J517,MIN($H517-J517,K517-J517)*INDEX('2018_commission_structure-Start'!$A$21:$I$24,MATCH($E517,'2018_commission_structure-Start'!$A$21:$A$24,0), MATCH(Q$1,'2018_commission_structure-Start'!$A$21:$I$21,0)),0)</f>
        <v>0</v>
      </c>
      <c r="R517" s="2">
        <f>IF($H517&gt;K517,MIN($H517-K517,L517-K517)*INDEX('2018_commission_structure-Start'!$A$21:$I$24,MATCH($E517,'2018_commission_structure-Start'!$A$21:$A$24,0), MATCH(R$1,'2018_commission_structure-Start'!$A$21:$I$21,0)),0)</f>
        <v>0</v>
      </c>
      <c r="S517" s="2">
        <f>IF(H517&gt;L517,(H517-L517)*INDEX('2018_commission_structure-Start'!$A$21:$I$24,MATCH($E517,'2018_commission_structure-Start'!$A$21:$A$24,0),MATCH(S$1,'2018_commission_structure-Start'!$A$21:$I$21,0)),0)</f>
        <v>0</v>
      </c>
      <c r="T517" s="6">
        <f t="shared" si="86"/>
        <v>96977.61</v>
      </c>
      <c r="U517" s="6">
        <f t="shared" si="87"/>
        <v>162759.60999999999</v>
      </c>
      <c r="V517" s="6">
        <f>MIN(H517,I517)*INDEX('2018_commission_structure-Start'!$A$15:$J$18,MATCH($E517,'2018_commission_structure-Start'!$A$15:$A$18,0),MATCH(V$1,'2018_commission_structure-Start'!$A$15:$J$15,0))</f>
        <v>90000</v>
      </c>
      <c r="W517" s="2">
        <f>IF($H517&gt;I517,MIN($H517-I517,J517-I517)*INDEX('2018_commission_structure-Start'!$A$15:$J$18,MATCH($E517,'2018_commission_structure-Start'!$A$15:$A$18,0),MATCH(W$1,'2018_commission_structure-Start'!$A$15:$J$15,0)),0)</f>
        <v>20093.939999999999</v>
      </c>
      <c r="X517" s="2">
        <f>IF($H517&gt;J517,MIN($H517-J517,K517-J517)*INDEX('2018_commission_structure-Start'!$A$15:$J$18,MATCH($E517,'2018_commission_structure-Start'!$A$15:$A$18,0),MATCH(X$1,'2018_commission_structure-Start'!$A$15:$J$15,0)),0)</f>
        <v>0</v>
      </c>
      <c r="Y517" s="2">
        <f>IF($H517&gt;K517,MIN($H517-K517,L517-K517)*INDEX('2018_commission_structure-Start'!$A$15:$J$18,MATCH($E517,'2018_commission_structure-Start'!$A$15:$A$18,0),MATCH(Y$1,'2018_commission_structure-Start'!$A$15:$J$15,0)),0)</f>
        <v>0</v>
      </c>
      <c r="Z517" s="2">
        <f>IF(H517&gt;L517,(H517-L517)*INDEX('2018_commission_structure-Start'!$A$21:$I$24,MATCH($E517,'2018_commission_structure-Start'!$A$21:$A$24,0),MATCH(Z$1,'2018_commission_structure-Start'!$A$21:$I$21,0)),0)</f>
        <v>0</v>
      </c>
      <c r="AA517" s="6">
        <f t="shared" si="88"/>
        <v>110093.94</v>
      </c>
      <c r="AB517" s="6">
        <f t="shared" si="89"/>
        <v>175875.94</v>
      </c>
    </row>
    <row r="518" spans="1:28" x14ac:dyDescent="0.3">
      <c r="A518" t="str">
        <f t="shared" si="80"/>
        <v>Derk Latham</v>
      </c>
      <c r="B518">
        <v>5211527984</v>
      </c>
      <c r="C518" t="s">
        <v>1019</v>
      </c>
      <c r="D518" t="s">
        <v>1020</v>
      </c>
      <c r="E518" t="s">
        <v>7</v>
      </c>
      <c r="F518">
        <v>37869</v>
      </c>
      <c r="G518">
        <f>COUNTIF(deals_closed!D:D,B518)</f>
        <v>26</v>
      </c>
      <c r="H518" s="2">
        <f>SUMIF(deals_closed!D:D,B518,deals_closed!C:C)</f>
        <v>788945</v>
      </c>
      <c r="I518" s="2">
        <f>VLOOKUP(E518,'2018_commission_structure-Start'!$A$22:$I$24,9,FALSE)</f>
        <v>500000</v>
      </c>
      <c r="J518" s="2">
        <f t="shared" si="81"/>
        <v>625000</v>
      </c>
      <c r="K518" s="2">
        <f t="shared" si="82"/>
        <v>750000</v>
      </c>
      <c r="L518" s="2">
        <f t="shared" si="83"/>
        <v>1000000</v>
      </c>
      <c r="M518" s="12">
        <f t="shared" si="84"/>
        <v>1.57789</v>
      </c>
      <c r="N518" t="str">
        <f t="shared" si="85"/>
        <v>150-200%</v>
      </c>
      <c r="O518" s="6">
        <f>MIN(H518,I518)*INDEX('2018_commission_structure-Start'!$A$21:$I$24,MATCH($E518,'2018_commission_structure-Start'!$A$21:$A$24,0),MATCH(O$1,'2018_commission_structure-Start'!$A$21:$I$21,0))</f>
        <v>50000</v>
      </c>
      <c r="P518" s="2">
        <f>IF(H518&gt;I518,MIN(H518-I518,J518-I518)*INDEX('2018_commission_structure-Start'!$A$21:$I$24,MATCH($E518,'2018_commission_structure-Start'!$A$21:$A$24,0), MATCH(P$1,'2018_commission_structure-Start'!$A$21:$I$21,0)),0)</f>
        <v>18750</v>
      </c>
      <c r="Q518" s="2">
        <f>IF($H518&gt;J518,MIN($H518-J518,K518-J518)*INDEX('2018_commission_structure-Start'!$A$21:$I$24,MATCH($E518,'2018_commission_structure-Start'!$A$21:$A$24,0), MATCH(Q$1,'2018_commission_structure-Start'!$A$21:$I$21,0)),0)</f>
        <v>22500</v>
      </c>
      <c r="R518" s="2">
        <f>IF($H518&gt;K518,MIN($H518-K518,L518-K518)*INDEX('2018_commission_structure-Start'!$A$21:$I$24,MATCH($E518,'2018_commission_structure-Start'!$A$21:$A$24,0), MATCH(R$1,'2018_commission_structure-Start'!$A$21:$I$21,0)),0)</f>
        <v>8567.9</v>
      </c>
      <c r="S518" s="2">
        <f>IF(H518&gt;L518,(H518-L518)*INDEX('2018_commission_structure-Start'!$A$21:$I$24,MATCH($E518,'2018_commission_structure-Start'!$A$21:$A$24,0),MATCH(S$1,'2018_commission_structure-Start'!$A$21:$I$21,0)),0)</f>
        <v>0</v>
      </c>
      <c r="T518" s="6">
        <f t="shared" si="86"/>
        <v>99817.9</v>
      </c>
      <c r="U518" s="6">
        <f t="shared" si="87"/>
        <v>137686.9</v>
      </c>
      <c r="V518" s="6">
        <f>MIN(H518,I518)*INDEX('2018_commission_structure-Start'!$A$15:$J$18,MATCH($E518,'2018_commission_structure-Start'!$A$15:$A$18,0),MATCH(V$1,'2018_commission_structure-Start'!$A$15:$J$15,0))</f>
        <v>60000</v>
      </c>
      <c r="W518" s="2">
        <f>IF($H518&gt;I518,MIN($H518-I518,J518-I518)*INDEX('2018_commission_structure-Start'!$A$15:$J$18,MATCH($E518,'2018_commission_structure-Start'!$A$15:$A$18,0),MATCH(W$1,'2018_commission_structure-Start'!$A$15:$J$15,0)),0)</f>
        <v>21250</v>
      </c>
      <c r="X518" s="2">
        <f>IF($H518&gt;J518,MIN($H518-J518,K518-J518)*INDEX('2018_commission_structure-Start'!$A$15:$J$18,MATCH($E518,'2018_commission_structure-Start'!$A$15:$A$18,0),MATCH(X$1,'2018_commission_structure-Start'!$A$15:$J$15,0)),0)</f>
        <v>25000</v>
      </c>
      <c r="Y518" s="2">
        <f>IF($H518&gt;K518,MIN($H518-K518,L518-K518)*INDEX('2018_commission_structure-Start'!$A$15:$J$18,MATCH($E518,'2018_commission_structure-Start'!$A$15:$A$18,0),MATCH(Y$1,'2018_commission_structure-Start'!$A$15:$J$15,0)),0)</f>
        <v>8567.9</v>
      </c>
      <c r="Z518" s="2">
        <f>IF(H518&gt;L518,(H518-L518)*INDEX('2018_commission_structure-Start'!$A$21:$I$24,MATCH($E518,'2018_commission_structure-Start'!$A$21:$A$24,0),MATCH(Z$1,'2018_commission_structure-Start'!$A$21:$I$21,0)),0)</f>
        <v>0</v>
      </c>
      <c r="AA518" s="6">
        <f t="shared" si="88"/>
        <v>114817.9</v>
      </c>
      <c r="AB518" s="6">
        <f t="shared" si="89"/>
        <v>152686.9</v>
      </c>
    </row>
    <row r="519" spans="1:28" x14ac:dyDescent="0.3">
      <c r="A519" t="str">
        <f t="shared" si="80"/>
        <v>Christina Augar</v>
      </c>
      <c r="B519">
        <v>1659448174</v>
      </c>
      <c r="C519" t="s">
        <v>1021</v>
      </c>
      <c r="D519" t="s">
        <v>1022</v>
      </c>
      <c r="E519" t="s">
        <v>10</v>
      </c>
      <c r="F519">
        <v>79013</v>
      </c>
      <c r="G519">
        <f>COUNTIF(deals_closed!D:D,B519)</f>
        <v>18</v>
      </c>
      <c r="H519" s="2">
        <f>SUMIF(deals_closed!D:D,B519,deals_closed!C:C)</f>
        <v>597842</v>
      </c>
      <c r="I519" s="2">
        <f>VLOOKUP(E519,'2018_commission_structure-Start'!$A$22:$I$24,9,FALSE)</f>
        <v>750000</v>
      </c>
      <c r="J519" s="2">
        <f t="shared" si="81"/>
        <v>937500</v>
      </c>
      <c r="K519" s="2">
        <f t="shared" si="82"/>
        <v>1125000</v>
      </c>
      <c r="L519" s="2">
        <f t="shared" si="83"/>
        <v>1500000</v>
      </c>
      <c r="M519" s="12">
        <f t="shared" si="84"/>
        <v>0.79712266666666665</v>
      </c>
      <c r="N519" t="str">
        <f t="shared" si="85"/>
        <v>0-100%</v>
      </c>
      <c r="O519" s="6">
        <f>MIN(H519,I519)*INDEX('2018_commission_structure-Start'!$A$21:$I$24,MATCH($E519,'2018_commission_structure-Start'!$A$21:$A$24,0),MATCH(O$1,'2018_commission_structure-Start'!$A$21:$I$21,0))</f>
        <v>89676.3</v>
      </c>
      <c r="P519" s="2">
        <f>IF(H519&gt;I519,MIN(H519-I519,J519-I519)*INDEX('2018_commission_structure-Start'!$A$21:$I$24,MATCH($E519,'2018_commission_structure-Start'!$A$21:$A$24,0), MATCH(P$1,'2018_commission_structure-Start'!$A$21:$I$21,0)),0)</f>
        <v>0</v>
      </c>
      <c r="Q519" s="2">
        <f>IF($H519&gt;J519,MIN($H519-J519,K519-J519)*INDEX('2018_commission_structure-Start'!$A$21:$I$24,MATCH($E519,'2018_commission_structure-Start'!$A$21:$A$24,0), MATCH(Q$1,'2018_commission_structure-Start'!$A$21:$I$21,0)),0)</f>
        <v>0</v>
      </c>
      <c r="R519" s="2">
        <f>IF($H519&gt;K519,MIN($H519-K519,L519-K519)*INDEX('2018_commission_structure-Start'!$A$21:$I$24,MATCH($E519,'2018_commission_structure-Start'!$A$21:$A$24,0), MATCH(R$1,'2018_commission_structure-Start'!$A$21:$I$21,0)),0)</f>
        <v>0</v>
      </c>
      <c r="S519" s="2">
        <f>IF(H519&gt;L519,(H519-L519)*INDEX('2018_commission_structure-Start'!$A$21:$I$24,MATCH($E519,'2018_commission_structure-Start'!$A$21:$A$24,0),MATCH(S$1,'2018_commission_structure-Start'!$A$21:$I$21,0)),0)</f>
        <v>0</v>
      </c>
      <c r="T519" s="6">
        <f t="shared" si="86"/>
        <v>89676.3</v>
      </c>
      <c r="U519" s="6">
        <f t="shared" si="87"/>
        <v>168689.3</v>
      </c>
      <c r="V519" s="6">
        <f>MIN(H519,I519)*INDEX('2018_commission_structure-Start'!$A$15:$J$18,MATCH($E519,'2018_commission_structure-Start'!$A$15:$A$18,0),MATCH(V$1,'2018_commission_structure-Start'!$A$15:$J$15,0))</f>
        <v>89676.3</v>
      </c>
      <c r="W519" s="2">
        <f>IF($H519&gt;I519,MIN($H519-I519,J519-I519)*INDEX('2018_commission_structure-Start'!$A$15:$J$18,MATCH($E519,'2018_commission_structure-Start'!$A$15:$A$18,0),MATCH(W$1,'2018_commission_structure-Start'!$A$15:$J$15,0)),0)</f>
        <v>0</v>
      </c>
      <c r="X519" s="2">
        <f>IF($H519&gt;J519,MIN($H519-J519,K519-J519)*INDEX('2018_commission_structure-Start'!$A$15:$J$18,MATCH($E519,'2018_commission_structure-Start'!$A$15:$A$18,0),MATCH(X$1,'2018_commission_structure-Start'!$A$15:$J$15,0)),0)</f>
        <v>0</v>
      </c>
      <c r="Y519" s="2">
        <f>IF($H519&gt;K519,MIN($H519-K519,L519-K519)*INDEX('2018_commission_structure-Start'!$A$15:$J$18,MATCH($E519,'2018_commission_structure-Start'!$A$15:$A$18,0),MATCH(Y$1,'2018_commission_structure-Start'!$A$15:$J$15,0)),0)</f>
        <v>0</v>
      </c>
      <c r="Z519" s="2">
        <f>IF(H519&gt;L519,(H519-L519)*INDEX('2018_commission_structure-Start'!$A$21:$I$24,MATCH($E519,'2018_commission_structure-Start'!$A$21:$A$24,0),MATCH(Z$1,'2018_commission_structure-Start'!$A$21:$I$21,0)),0)</f>
        <v>0</v>
      </c>
      <c r="AA519" s="6">
        <f t="shared" si="88"/>
        <v>89676.3</v>
      </c>
      <c r="AB519" s="6">
        <f t="shared" si="89"/>
        <v>168689.3</v>
      </c>
    </row>
    <row r="520" spans="1:28" x14ac:dyDescent="0.3">
      <c r="A520" t="str">
        <f t="shared" si="80"/>
        <v>Minetta Claeskens</v>
      </c>
      <c r="B520">
        <v>5637692440</v>
      </c>
      <c r="C520" t="s">
        <v>728</v>
      </c>
      <c r="D520" t="s">
        <v>1023</v>
      </c>
      <c r="E520" t="s">
        <v>29</v>
      </c>
      <c r="F520">
        <v>63493</v>
      </c>
      <c r="G520">
        <f>COUNTIF(deals_closed!D:D,B520)</f>
        <v>16</v>
      </c>
      <c r="H520" s="2">
        <f>SUMIF(deals_closed!D:D,B520,deals_closed!C:C)</f>
        <v>531435</v>
      </c>
      <c r="I520" s="2">
        <f>VLOOKUP(E520,'2018_commission_structure-Start'!$A$22:$I$24,9,FALSE)</f>
        <v>600000</v>
      </c>
      <c r="J520" s="2">
        <f t="shared" si="81"/>
        <v>750000</v>
      </c>
      <c r="K520" s="2">
        <f t="shared" si="82"/>
        <v>900000</v>
      </c>
      <c r="L520" s="2">
        <f t="shared" si="83"/>
        <v>1200000</v>
      </c>
      <c r="M520" s="12">
        <f t="shared" si="84"/>
        <v>0.88572499999999998</v>
      </c>
      <c r="N520" t="str">
        <f t="shared" si="85"/>
        <v>0-100%</v>
      </c>
      <c r="O520" s="6">
        <f>MIN(H520,I520)*INDEX('2018_commission_structure-Start'!$A$21:$I$24,MATCH($E520,'2018_commission_structure-Start'!$A$21:$A$24,0),MATCH(O$1,'2018_commission_structure-Start'!$A$21:$I$21,0))</f>
        <v>69086.55</v>
      </c>
      <c r="P520" s="2">
        <f>IF(H520&gt;I520,MIN(H520-I520,J520-I520)*INDEX('2018_commission_structure-Start'!$A$21:$I$24,MATCH($E520,'2018_commission_structure-Start'!$A$21:$A$24,0), MATCH(P$1,'2018_commission_structure-Start'!$A$21:$I$21,0)),0)</f>
        <v>0</v>
      </c>
      <c r="Q520" s="2">
        <f>IF($H520&gt;J520,MIN($H520-J520,K520-J520)*INDEX('2018_commission_structure-Start'!$A$21:$I$24,MATCH($E520,'2018_commission_structure-Start'!$A$21:$A$24,0), MATCH(Q$1,'2018_commission_structure-Start'!$A$21:$I$21,0)),0)</f>
        <v>0</v>
      </c>
      <c r="R520" s="2">
        <f>IF($H520&gt;K520,MIN($H520-K520,L520-K520)*INDEX('2018_commission_structure-Start'!$A$21:$I$24,MATCH($E520,'2018_commission_structure-Start'!$A$21:$A$24,0), MATCH(R$1,'2018_commission_structure-Start'!$A$21:$I$21,0)),0)</f>
        <v>0</v>
      </c>
      <c r="S520" s="2">
        <f>IF(H520&gt;L520,(H520-L520)*INDEX('2018_commission_structure-Start'!$A$21:$I$24,MATCH($E520,'2018_commission_structure-Start'!$A$21:$A$24,0),MATCH(S$1,'2018_commission_structure-Start'!$A$21:$I$21,0)),0)</f>
        <v>0</v>
      </c>
      <c r="T520" s="6">
        <f t="shared" si="86"/>
        <v>69086.55</v>
      </c>
      <c r="U520" s="6">
        <f t="shared" si="87"/>
        <v>132579.54999999999</v>
      </c>
      <c r="V520" s="6">
        <f>MIN(H520,I520)*INDEX('2018_commission_structure-Start'!$A$15:$J$18,MATCH($E520,'2018_commission_structure-Start'!$A$15:$A$18,0),MATCH(V$1,'2018_commission_structure-Start'!$A$15:$J$15,0))</f>
        <v>79715.25</v>
      </c>
      <c r="W520" s="2">
        <f>IF($H520&gt;I520,MIN($H520-I520,J520-I520)*INDEX('2018_commission_structure-Start'!$A$15:$J$18,MATCH($E520,'2018_commission_structure-Start'!$A$15:$A$18,0),MATCH(W$1,'2018_commission_structure-Start'!$A$15:$J$15,0)),0)</f>
        <v>0</v>
      </c>
      <c r="X520" s="2">
        <f>IF($H520&gt;J520,MIN($H520-J520,K520-J520)*INDEX('2018_commission_structure-Start'!$A$15:$J$18,MATCH($E520,'2018_commission_structure-Start'!$A$15:$A$18,0),MATCH(X$1,'2018_commission_structure-Start'!$A$15:$J$15,0)),0)</f>
        <v>0</v>
      </c>
      <c r="Y520" s="2">
        <f>IF($H520&gt;K520,MIN($H520-K520,L520-K520)*INDEX('2018_commission_structure-Start'!$A$15:$J$18,MATCH($E520,'2018_commission_structure-Start'!$A$15:$A$18,0),MATCH(Y$1,'2018_commission_structure-Start'!$A$15:$J$15,0)),0)</f>
        <v>0</v>
      </c>
      <c r="Z520" s="2">
        <f>IF(H520&gt;L520,(H520-L520)*INDEX('2018_commission_structure-Start'!$A$21:$I$24,MATCH($E520,'2018_commission_structure-Start'!$A$21:$A$24,0),MATCH(Z$1,'2018_commission_structure-Start'!$A$21:$I$21,0)),0)</f>
        <v>0</v>
      </c>
      <c r="AA520" s="6">
        <f t="shared" si="88"/>
        <v>79715.25</v>
      </c>
      <c r="AB520" s="6">
        <f t="shared" si="89"/>
        <v>143208.25</v>
      </c>
    </row>
    <row r="521" spans="1:28" x14ac:dyDescent="0.3">
      <c r="A521" t="str">
        <f t="shared" si="80"/>
        <v>Jermayne O'Grady</v>
      </c>
      <c r="B521">
        <v>6637560367</v>
      </c>
      <c r="C521" t="s">
        <v>670</v>
      </c>
      <c r="D521" t="s">
        <v>1024</v>
      </c>
      <c r="E521" t="s">
        <v>7</v>
      </c>
      <c r="F521">
        <v>56008</v>
      </c>
      <c r="G521">
        <f>COUNTIF(deals_closed!D:D,B521)</f>
        <v>20</v>
      </c>
      <c r="H521" s="2">
        <f>SUMIF(deals_closed!D:D,B521,deals_closed!C:C)</f>
        <v>665204</v>
      </c>
      <c r="I521" s="2">
        <f>VLOOKUP(E521,'2018_commission_structure-Start'!$A$22:$I$24,9,FALSE)</f>
        <v>500000</v>
      </c>
      <c r="J521" s="2">
        <f t="shared" si="81"/>
        <v>625000</v>
      </c>
      <c r="K521" s="2">
        <f t="shared" si="82"/>
        <v>750000</v>
      </c>
      <c r="L521" s="2">
        <f t="shared" si="83"/>
        <v>1000000</v>
      </c>
      <c r="M521" s="12">
        <f t="shared" si="84"/>
        <v>1.330408</v>
      </c>
      <c r="N521" t="str">
        <f t="shared" si="85"/>
        <v>125-150%</v>
      </c>
      <c r="O521" s="6">
        <f>MIN(H521,I521)*INDEX('2018_commission_structure-Start'!$A$21:$I$24,MATCH($E521,'2018_commission_structure-Start'!$A$21:$A$24,0),MATCH(O$1,'2018_commission_structure-Start'!$A$21:$I$21,0))</f>
        <v>50000</v>
      </c>
      <c r="P521" s="2">
        <f>IF(H521&gt;I521,MIN(H521-I521,J521-I521)*INDEX('2018_commission_structure-Start'!$A$21:$I$24,MATCH($E521,'2018_commission_structure-Start'!$A$21:$A$24,0), MATCH(P$1,'2018_commission_structure-Start'!$A$21:$I$21,0)),0)</f>
        <v>18750</v>
      </c>
      <c r="Q521" s="2">
        <f>IF($H521&gt;J521,MIN($H521-J521,K521-J521)*INDEX('2018_commission_structure-Start'!$A$21:$I$24,MATCH($E521,'2018_commission_structure-Start'!$A$21:$A$24,0), MATCH(Q$1,'2018_commission_structure-Start'!$A$21:$I$21,0)),0)</f>
        <v>7236.7199999999993</v>
      </c>
      <c r="R521" s="2">
        <f>IF($H521&gt;K521,MIN($H521-K521,L521-K521)*INDEX('2018_commission_structure-Start'!$A$21:$I$24,MATCH($E521,'2018_commission_structure-Start'!$A$21:$A$24,0), MATCH(R$1,'2018_commission_structure-Start'!$A$21:$I$21,0)),0)</f>
        <v>0</v>
      </c>
      <c r="S521" s="2">
        <f>IF(H521&gt;L521,(H521-L521)*INDEX('2018_commission_structure-Start'!$A$21:$I$24,MATCH($E521,'2018_commission_structure-Start'!$A$21:$A$24,0),MATCH(S$1,'2018_commission_structure-Start'!$A$21:$I$21,0)),0)</f>
        <v>0</v>
      </c>
      <c r="T521" s="6">
        <f t="shared" si="86"/>
        <v>75986.720000000001</v>
      </c>
      <c r="U521" s="6">
        <f t="shared" si="87"/>
        <v>131994.72</v>
      </c>
      <c r="V521" s="6">
        <f>MIN(H521,I521)*INDEX('2018_commission_structure-Start'!$A$15:$J$18,MATCH($E521,'2018_commission_structure-Start'!$A$15:$A$18,0),MATCH(V$1,'2018_commission_structure-Start'!$A$15:$J$15,0))</f>
        <v>60000</v>
      </c>
      <c r="W521" s="2">
        <f>IF($H521&gt;I521,MIN($H521-I521,J521-I521)*INDEX('2018_commission_structure-Start'!$A$15:$J$18,MATCH($E521,'2018_commission_structure-Start'!$A$15:$A$18,0),MATCH(W$1,'2018_commission_structure-Start'!$A$15:$J$15,0)),0)</f>
        <v>21250</v>
      </c>
      <c r="X521" s="2">
        <f>IF($H521&gt;J521,MIN($H521-J521,K521-J521)*INDEX('2018_commission_structure-Start'!$A$15:$J$18,MATCH($E521,'2018_commission_structure-Start'!$A$15:$A$18,0),MATCH(X$1,'2018_commission_structure-Start'!$A$15:$J$15,0)),0)</f>
        <v>8040.8</v>
      </c>
      <c r="Y521" s="2">
        <f>IF($H521&gt;K521,MIN($H521-K521,L521-K521)*INDEX('2018_commission_structure-Start'!$A$15:$J$18,MATCH($E521,'2018_commission_structure-Start'!$A$15:$A$18,0),MATCH(Y$1,'2018_commission_structure-Start'!$A$15:$J$15,0)),0)</f>
        <v>0</v>
      </c>
      <c r="Z521" s="2">
        <f>IF(H521&gt;L521,(H521-L521)*INDEX('2018_commission_structure-Start'!$A$21:$I$24,MATCH($E521,'2018_commission_structure-Start'!$A$21:$A$24,0),MATCH(Z$1,'2018_commission_structure-Start'!$A$21:$I$21,0)),0)</f>
        <v>0</v>
      </c>
      <c r="AA521" s="6">
        <f t="shared" si="88"/>
        <v>89290.8</v>
      </c>
      <c r="AB521" s="6">
        <f t="shared" si="89"/>
        <v>145298.79999999999</v>
      </c>
    </row>
    <row r="522" spans="1:28" x14ac:dyDescent="0.3">
      <c r="A522" t="str">
        <f t="shared" si="80"/>
        <v>Peter Aps</v>
      </c>
      <c r="B522">
        <v>7621218967</v>
      </c>
      <c r="C522" t="s">
        <v>1025</v>
      </c>
      <c r="D522" t="s">
        <v>1026</v>
      </c>
      <c r="E522" t="s">
        <v>7</v>
      </c>
      <c r="F522">
        <v>49456</v>
      </c>
      <c r="G522">
        <f>COUNTIF(deals_closed!D:D,B522)</f>
        <v>20</v>
      </c>
      <c r="H522" s="2">
        <f>SUMIF(deals_closed!D:D,B522,deals_closed!C:C)</f>
        <v>711184</v>
      </c>
      <c r="I522" s="2">
        <f>VLOOKUP(E522,'2018_commission_structure-Start'!$A$22:$I$24,9,FALSE)</f>
        <v>500000</v>
      </c>
      <c r="J522" s="2">
        <f t="shared" si="81"/>
        <v>625000</v>
      </c>
      <c r="K522" s="2">
        <f t="shared" si="82"/>
        <v>750000</v>
      </c>
      <c r="L522" s="2">
        <f t="shared" si="83"/>
        <v>1000000</v>
      </c>
      <c r="M522" s="12">
        <f t="shared" si="84"/>
        <v>1.4223680000000001</v>
      </c>
      <c r="N522" t="str">
        <f t="shared" si="85"/>
        <v>125-150%</v>
      </c>
      <c r="O522" s="6">
        <f>MIN(H522,I522)*INDEX('2018_commission_structure-Start'!$A$21:$I$24,MATCH($E522,'2018_commission_structure-Start'!$A$21:$A$24,0),MATCH(O$1,'2018_commission_structure-Start'!$A$21:$I$21,0))</f>
        <v>50000</v>
      </c>
      <c r="P522" s="2">
        <f>IF(H522&gt;I522,MIN(H522-I522,J522-I522)*INDEX('2018_commission_structure-Start'!$A$21:$I$24,MATCH($E522,'2018_commission_structure-Start'!$A$21:$A$24,0), MATCH(P$1,'2018_commission_structure-Start'!$A$21:$I$21,0)),0)</f>
        <v>18750</v>
      </c>
      <c r="Q522" s="2">
        <f>IF($H522&gt;J522,MIN($H522-J522,K522-J522)*INDEX('2018_commission_structure-Start'!$A$21:$I$24,MATCH($E522,'2018_commission_structure-Start'!$A$21:$A$24,0), MATCH(Q$1,'2018_commission_structure-Start'!$A$21:$I$21,0)),0)</f>
        <v>15513.119999999999</v>
      </c>
      <c r="R522" s="2">
        <f>IF($H522&gt;K522,MIN($H522-K522,L522-K522)*INDEX('2018_commission_structure-Start'!$A$21:$I$24,MATCH($E522,'2018_commission_structure-Start'!$A$21:$A$24,0), MATCH(R$1,'2018_commission_structure-Start'!$A$21:$I$21,0)),0)</f>
        <v>0</v>
      </c>
      <c r="S522" s="2">
        <f>IF(H522&gt;L522,(H522-L522)*INDEX('2018_commission_structure-Start'!$A$21:$I$24,MATCH($E522,'2018_commission_structure-Start'!$A$21:$A$24,0),MATCH(S$1,'2018_commission_structure-Start'!$A$21:$I$21,0)),0)</f>
        <v>0</v>
      </c>
      <c r="T522" s="6">
        <f t="shared" si="86"/>
        <v>84263.12</v>
      </c>
      <c r="U522" s="6">
        <f t="shared" si="87"/>
        <v>133719.12</v>
      </c>
      <c r="V522" s="6">
        <f>MIN(H522,I522)*INDEX('2018_commission_structure-Start'!$A$15:$J$18,MATCH($E522,'2018_commission_structure-Start'!$A$15:$A$18,0),MATCH(V$1,'2018_commission_structure-Start'!$A$15:$J$15,0))</f>
        <v>60000</v>
      </c>
      <c r="W522" s="2">
        <f>IF($H522&gt;I522,MIN($H522-I522,J522-I522)*INDEX('2018_commission_structure-Start'!$A$15:$J$18,MATCH($E522,'2018_commission_structure-Start'!$A$15:$A$18,0),MATCH(W$1,'2018_commission_structure-Start'!$A$15:$J$15,0)),0)</f>
        <v>21250</v>
      </c>
      <c r="X522" s="2">
        <f>IF($H522&gt;J522,MIN($H522-J522,K522-J522)*INDEX('2018_commission_structure-Start'!$A$15:$J$18,MATCH($E522,'2018_commission_structure-Start'!$A$15:$A$18,0),MATCH(X$1,'2018_commission_structure-Start'!$A$15:$J$15,0)),0)</f>
        <v>17236.8</v>
      </c>
      <c r="Y522" s="2">
        <f>IF($H522&gt;K522,MIN($H522-K522,L522-K522)*INDEX('2018_commission_structure-Start'!$A$15:$J$18,MATCH($E522,'2018_commission_structure-Start'!$A$15:$A$18,0),MATCH(Y$1,'2018_commission_structure-Start'!$A$15:$J$15,0)),0)</f>
        <v>0</v>
      </c>
      <c r="Z522" s="2">
        <f>IF(H522&gt;L522,(H522-L522)*INDEX('2018_commission_structure-Start'!$A$21:$I$24,MATCH($E522,'2018_commission_structure-Start'!$A$21:$A$24,0),MATCH(Z$1,'2018_commission_structure-Start'!$A$21:$I$21,0)),0)</f>
        <v>0</v>
      </c>
      <c r="AA522" s="6">
        <f t="shared" si="88"/>
        <v>98486.8</v>
      </c>
      <c r="AB522" s="6">
        <f t="shared" si="89"/>
        <v>147942.79999999999</v>
      </c>
    </row>
    <row r="523" spans="1:28" x14ac:dyDescent="0.3">
      <c r="A523" t="str">
        <f t="shared" si="80"/>
        <v>Eustacia Creamer</v>
      </c>
      <c r="B523">
        <v>6293335589</v>
      </c>
      <c r="C523" t="s">
        <v>1027</v>
      </c>
      <c r="D523" t="s">
        <v>1028</v>
      </c>
      <c r="E523" t="s">
        <v>7</v>
      </c>
      <c r="F523">
        <v>40857</v>
      </c>
      <c r="G523">
        <f>COUNTIF(deals_closed!D:D,B523)</f>
        <v>13</v>
      </c>
      <c r="H523" s="2">
        <f>SUMIF(deals_closed!D:D,B523,deals_closed!C:C)</f>
        <v>479942</v>
      </c>
      <c r="I523" s="2">
        <f>VLOOKUP(E523,'2018_commission_structure-Start'!$A$22:$I$24,9,FALSE)</f>
        <v>500000</v>
      </c>
      <c r="J523" s="2">
        <f t="shared" si="81"/>
        <v>625000</v>
      </c>
      <c r="K523" s="2">
        <f t="shared" si="82"/>
        <v>750000</v>
      </c>
      <c r="L523" s="2">
        <f t="shared" si="83"/>
        <v>1000000</v>
      </c>
      <c r="M523" s="12">
        <f t="shared" si="84"/>
        <v>0.95988399999999996</v>
      </c>
      <c r="N523" t="str">
        <f t="shared" si="85"/>
        <v>0-100%</v>
      </c>
      <c r="O523" s="6">
        <f>MIN(H523,I523)*INDEX('2018_commission_structure-Start'!$A$21:$I$24,MATCH($E523,'2018_commission_structure-Start'!$A$21:$A$24,0),MATCH(O$1,'2018_commission_structure-Start'!$A$21:$I$21,0))</f>
        <v>47994.200000000004</v>
      </c>
      <c r="P523" s="2">
        <f>IF(H523&gt;I523,MIN(H523-I523,J523-I523)*INDEX('2018_commission_structure-Start'!$A$21:$I$24,MATCH($E523,'2018_commission_structure-Start'!$A$21:$A$24,0), MATCH(P$1,'2018_commission_structure-Start'!$A$21:$I$21,0)),0)</f>
        <v>0</v>
      </c>
      <c r="Q523" s="2">
        <f>IF($H523&gt;J523,MIN($H523-J523,K523-J523)*INDEX('2018_commission_structure-Start'!$A$21:$I$24,MATCH($E523,'2018_commission_structure-Start'!$A$21:$A$24,0), MATCH(Q$1,'2018_commission_structure-Start'!$A$21:$I$21,0)),0)</f>
        <v>0</v>
      </c>
      <c r="R523" s="2">
        <f>IF($H523&gt;K523,MIN($H523-K523,L523-K523)*INDEX('2018_commission_structure-Start'!$A$21:$I$24,MATCH($E523,'2018_commission_structure-Start'!$A$21:$A$24,0), MATCH(R$1,'2018_commission_structure-Start'!$A$21:$I$21,0)),0)</f>
        <v>0</v>
      </c>
      <c r="S523" s="2">
        <f>IF(H523&gt;L523,(H523-L523)*INDEX('2018_commission_structure-Start'!$A$21:$I$24,MATCH($E523,'2018_commission_structure-Start'!$A$21:$A$24,0),MATCH(S$1,'2018_commission_structure-Start'!$A$21:$I$21,0)),0)</f>
        <v>0</v>
      </c>
      <c r="T523" s="6">
        <f t="shared" si="86"/>
        <v>47994.200000000004</v>
      </c>
      <c r="U523" s="6">
        <f t="shared" si="87"/>
        <v>88851.200000000012</v>
      </c>
      <c r="V523" s="6">
        <f>MIN(H523,I523)*INDEX('2018_commission_structure-Start'!$A$15:$J$18,MATCH($E523,'2018_commission_structure-Start'!$A$15:$A$18,0),MATCH(V$1,'2018_commission_structure-Start'!$A$15:$J$15,0))</f>
        <v>57593.04</v>
      </c>
      <c r="W523" s="2">
        <f>IF($H523&gt;I523,MIN($H523-I523,J523-I523)*INDEX('2018_commission_structure-Start'!$A$15:$J$18,MATCH($E523,'2018_commission_structure-Start'!$A$15:$A$18,0),MATCH(W$1,'2018_commission_structure-Start'!$A$15:$J$15,0)),0)</f>
        <v>0</v>
      </c>
      <c r="X523" s="2">
        <f>IF($H523&gt;J523,MIN($H523-J523,K523-J523)*INDEX('2018_commission_structure-Start'!$A$15:$J$18,MATCH($E523,'2018_commission_structure-Start'!$A$15:$A$18,0),MATCH(X$1,'2018_commission_structure-Start'!$A$15:$J$15,0)),0)</f>
        <v>0</v>
      </c>
      <c r="Y523" s="2">
        <f>IF($H523&gt;K523,MIN($H523-K523,L523-K523)*INDEX('2018_commission_structure-Start'!$A$15:$J$18,MATCH($E523,'2018_commission_structure-Start'!$A$15:$A$18,0),MATCH(Y$1,'2018_commission_structure-Start'!$A$15:$J$15,0)),0)</f>
        <v>0</v>
      </c>
      <c r="Z523" s="2">
        <f>IF(H523&gt;L523,(H523-L523)*INDEX('2018_commission_structure-Start'!$A$21:$I$24,MATCH($E523,'2018_commission_structure-Start'!$A$21:$A$24,0),MATCH(Z$1,'2018_commission_structure-Start'!$A$21:$I$21,0)),0)</f>
        <v>0</v>
      </c>
      <c r="AA523" s="6">
        <f t="shared" si="88"/>
        <v>57593.04</v>
      </c>
      <c r="AB523" s="6">
        <f t="shared" si="89"/>
        <v>98450.040000000008</v>
      </c>
    </row>
    <row r="524" spans="1:28" x14ac:dyDescent="0.3">
      <c r="A524" t="str">
        <f t="shared" si="80"/>
        <v>Adolf Underhill</v>
      </c>
      <c r="B524">
        <v>8127128031</v>
      </c>
      <c r="C524" t="s">
        <v>1029</v>
      </c>
      <c r="D524" t="s">
        <v>1030</v>
      </c>
      <c r="E524" t="s">
        <v>29</v>
      </c>
      <c r="F524">
        <v>77872</v>
      </c>
      <c r="G524">
        <f>COUNTIF(deals_closed!D:D,B524)</f>
        <v>17</v>
      </c>
      <c r="H524" s="2">
        <f>SUMIF(deals_closed!D:D,B524,deals_closed!C:C)</f>
        <v>522770</v>
      </c>
      <c r="I524" s="2">
        <f>VLOOKUP(E524,'2018_commission_structure-Start'!$A$22:$I$24,9,FALSE)</f>
        <v>600000</v>
      </c>
      <c r="J524" s="2">
        <f t="shared" si="81"/>
        <v>750000</v>
      </c>
      <c r="K524" s="2">
        <f t="shared" si="82"/>
        <v>900000</v>
      </c>
      <c r="L524" s="2">
        <f t="shared" si="83"/>
        <v>1200000</v>
      </c>
      <c r="M524" s="12">
        <f t="shared" si="84"/>
        <v>0.8712833333333333</v>
      </c>
      <c r="N524" t="str">
        <f t="shared" si="85"/>
        <v>0-100%</v>
      </c>
      <c r="O524" s="6">
        <f>MIN(H524,I524)*INDEX('2018_commission_structure-Start'!$A$21:$I$24,MATCH($E524,'2018_commission_structure-Start'!$A$21:$A$24,0),MATCH(O$1,'2018_commission_structure-Start'!$A$21:$I$21,0))</f>
        <v>67960.100000000006</v>
      </c>
      <c r="P524" s="2">
        <f>IF(H524&gt;I524,MIN(H524-I524,J524-I524)*INDEX('2018_commission_structure-Start'!$A$21:$I$24,MATCH($E524,'2018_commission_structure-Start'!$A$21:$A$24,0), MATCH(P$1,'2018_commission_structure-Start'!$A$21:$I$21,0)),0)</f>
        <v>0</v>
      </c>
      <c r="Q524" s="2">
        <f>IF($H524&gt;J524,MIN($H524-J524,K524-J524)*INDEX('2018_commission_structure-Start'!$A$21:$I$24,MATCH($E524,'2018_commission_structure-Start'!$A$21:$A$24,0), MATCH(Q$1,'2018_commission_structure-Start'!$A$21:$I$21,0)),0)</f>
        <v>0</v>
      </c>
      <c r="R524" s="2">
        <f>IF($H524&gt;K524,MIN($H524-K524,L524-K524)*INDEX('2018_commission_structure-Start'!$A$21:$I$24,MATCH($E524,'2018_commission_structure-Start'!$A$21:$A$24,0), MATCH(R$1,'2018_commission_structure-Start'!$A$21:$I$21,0)),0)</f>
        <v>0</v>
      </c>
      <c r="S524" s="2">
        <f>IF(H524&gt;L524,(H524-L524)*INDEX('2018_commission_structure-Start'!$A$21:$I$24,MATCH($E524,'2018_commission_structure-Start'!$A$21:$A$24,0),MATCH(S$1,'2018_commission_structure-Start'!$A$21:$I$21,0)),0)</f>
        <v>0</v>
      </c>
      <c r="T524" s="6">
        <f t="shared" si="86"/>
        <v>67960.100000000006</v>
      </c>
      <c r="U524" s="6">
        <f t="shared" si="87"/>
        <v>145832.1</v>
      </c>
      <c r="V524" s="6">
        <f>MIN(H524,I524)*INDEX('2018_commission_structure-Start'!$A$15:$J$18,MATCH($E524,'2018_commission_structure-Start'!$A$15:$A$18,0),MATCH(V$1,'2018_commission_structure-Start'!$A$15:$J$15,0))</f>
        <v>78415.5</v>
      </c>
      <c r="W524" s="2">
        <f>IF($H524&gt;I524,MIN($H524-I524,J524-I524)*INDEX('2018_commission_structure-Start'!$A$15:$J$18,MATCH($E524,'2018_commission_structure-Start'!$A$15:$A$18,0),MATCH(W$1,'2018_commission_structure-Start'!$A$15:$J$15,0)),0)</f>
        <v>0</v>
      </c>
      <c r="X524" s="2">
        <f>IF($H524&gt;J524,MIN($H524-J524,K524-J524)*INDEX('2018_commission_structure-Start'!$A$15:$J$18,MATCH($E524,'2018_commission_structure-Start'!$A$15:$A$18,0),MATCH(X$1,'2018_commission_structure-Start'!$A$15:$J$15,0)),0)</f>
        <v>0</v>
      </c>
      <c r="Y524" s="2">
        <f>IF($H524&gt;K524,MIN($H524-K524,L524-K524)*INDEX('2018_commission_structure-Start'!$A$15:$J$18,MATCH($E524,'2018_commission_structure-Start'!$A$15:$A$18,0),MATCH(Y$1,'2018_commission_structure-Start'!$A$15:$J$15,0)),0)</f>
        <v>0</v>
      </c>
      <c r="Z524" s="2">
        <f>IF(H524&gt;L524,(H524-L524)*INDEX('2018_commission_structure-Start'!$A$21:$I$24,MATCH($E524,'2018_commission_structure-Start'!$A$21:$A$24,0),MATCH(Z$1,'2018_commission_structure-Start'!$A$21:$I$21,0)),0)</f>
        <v>0</v>
      </c>
      <c r="AA524" s="6">
        <f t="shared" si="88"/>
        <v>78415.5</v>
      </c>
      <c r="AB524" s="6">
        <f t="shared" si="89"/>
        <v>156287.5</v>
      </c>
    </row>
    <row r="525" spans="1:28" x14ac:dyDescent="0.3">
      <c r="A525" t="str">
        <f t="shared" si="80"/>
        <v>Cory Duplan</v>
      </c>
      <c r="B525">
        <v>9013891098</v>
      </c>
      <c r="C525" t="s">
        <v>1031</v>
      </c>
      <c r="D525" t="s">
        <v>1032</v>
      </c>
      <c r="E525" t="s">
        <v>10</v>
      </c>
      <c r="F525">
        <v>102308</v>
      </c>
      <c r="G525">
        <f>COUNTIF(deals_closed!D:D,B525)</f>
        <v>21</v>
      </c>
      <c r="H525" s="2">
        <f>SUMIF(deals_closed!D:D,B525,deals_closed!C:C)</f>
        <v>681893</v>
      </c>
      <c r="I525" s="2">
        <f>VLOOKUP(E525,'2018_commission_structure-Start'!$A$22:$I$24,9,FALSE)</f>
        <v>750000</v>
      </c>
      <c r="J525" s="2">
        <f t="shared" si="81"/>
        <v>937500</v>
      </c>
      <c r="K525" s="2">
        <f t="shared" si="82"/>
        <v>1125000</v>
      </c>
      <c r="L525" s="2">
        <f t="shared" si="83"/>
        <v>1500000</v>
      </c>
      <c r="M525" s="12">
        <f t="shared" si="84"/>
        <v>0.9091906666666667</v>
      </c>
      <c r="N525" t="str">
        <f t="shared" si="85"/>
        <v>0-100%</v>
      </c>
      <c r="O525" s="6">
        <f>MIN(H525,I525)*INDEX('2018_commission_structure-Start'!$A$21:$I$24,MATCH($E525,'2018_commission_structure-Start'!$A$21:$A$24,0),MATCH(O$1,'2018_commission_structure-Start'!$A$21:$I$21,0))</f>
        <v>102283.95</v>
      </c>
      <c r="P525" s="2">
        <f>IF(H525&gt;I525,MIN(H525-I525,J525-I525)*INDEX('2018_commission_structure-Start'!$A$21:$I$24,MATCH($E525,'2018_commission_structure-Start'!$A$21:$A$24,0), MATCH(P$1,'2018_commission_structure-Start'!$A$21:$I$21,0)),0)</f>
        <v>0</v>
      </c>
      <c r="Q525" s="2">
        <f>IF($H525&gt;J525,MIN($H525-J525,K525-J525)*INDEX('2018_commission_structure-Start'!$A$21:$I$24,MATCH($E525,'2018_commission_structure-Start'!$A$21:$A$24,0), MATCH(Q$1,'2018_commission_structure-Start'!$A$21:$I$21,0)),0)</f>
        <v>0</v>
      </c>
      <c r="R525" s="2">
        <f>IF($H525&gt;K525,MIN($H525-K525,L525-K525)*INDEX('2018_commission_structure-Start'!$A$21:$I$24,MATCH($E525,'2018_commission_structure-Start'!$A$21:$A$24,0), MATCH(R$1,'2018_commission_structure-Start'!$A$21:$I$21,0)),0)</f>
        <v>0</v>
      </c>
      <c r="S525" s="2">
        <f>IF(H525&gt;L525,(H525-L525)*INDEX('2018_commission_structure-Start'!$A$21:$I$24,MATCH($E525,'2018_commission_structure-Start'!$A$21:$A$24,0),MATCH(S$1,'2018_commission_structure-Start'!$A$21:$I$21,0)),0)</f>
        <v>0</v>
      </c>
      <c r="T525" s="6">
        <f t="shared" si="86"/>
        <v>102283.95</v>
      </c>
      <c r="U525" s="6">
        <f t="shared" si="87"/>
        <v>204591.95</v>
      </c>
      <c r="V525" s="6">
        <f>MIN(H525,I525)*INDEX('2018_commission_structure-Start'!$A$15:$J$18,MATCH($E525,'2018_commission_structure-Start'!$A$15:$A$18,0),MATCH(V$1,'2018_commission_structure-Start'!$A$15:$J$15,0))</f>
        <v>102283.95</v>
      </c>
      <c r="W525" s="2">
        <f>IF($H525&gt;I525,MIN($H525-I525,J525-I525)*INDEX('2018_commission_structure-Start'!$A$15:$J$18,MATCH($E525,'2018_commission_structure-Start'!$A$15:$A$18,0),MATCH(W$1,'2018_commission_structure-Start'!$A$15:$J$15,0)),0)</f>
        <v>0</v>
      </c>
      <c r="X525" s="2">
        <f>IF($H525&gt;J525,MIN($H525-J525,K525-J525)*INDEX('2018_commission_structure-Start'!$A$15:$J$18,MATCH($E525,'2018_commission_structure-Start'!$A$15:$A$18,0),MATCH(X$1,'2018_commission_structure-Start'!$A$15:$J$15,0)),0)</f>
        <v>0</v>
      </c>
      <c r="Y525" s="2">
        <f>IF($H525&gt;K525,MIN($H525-K525,L525-K525)*INDEX('2018_commission_structure-Start'!$A$15:$J$18,MATCH($E525,'2018_commission_structure-Start'!$A$15:$A$18,0),MATCH(Y$1,'2018_commission_structure-Start'!$A$15:$J$15,0)),0)</f>
        <v>0</v>
      </c>
      <c r="Z525" s="2">
        <f>IF(H525&gt;L525,(H525-L525)*INDEX('2018_commission_structure-Start'!$A$21:$I$24,MATCH($E525,'2018_commission_structure-Start'!$A$21:$A$24,0),MATCH(Z$1,'2018_commission_structure-Start'!$A$21:$I$21,0)),0)</f>
        <v>0</v>
      </c>
      <c r="AA525" s="6">
        <f t="shared" si="88"/>
        <v>102283.95</v>
      </c>
      <c r="AB525" s="6">
        <f t="shared" si="89"/>
        <v>204591.95</v>
      </c>
    </row>
    <row r="526" spans="1:28" x14ac:dyDescent="0.3">
      <c r="A526" t="str">
        <f t="shared" si="80"/>
        <v>Cairistiona Lyver</v>
      </c>
      <c r="B526">
        <v>1545110042</v>
      </c>
      <c r="C526" t="s">
        <v>1033</v>
      </c>
      <c r="D526" t="s">
        <v>1034</v>
      </c>
      <c r="E526" t="s">
        <v>29</v>
      </c>
      <c r="F526">
        <v>79134</v>
      </c>
      <c r="G526">
        <f>COUNTIF(deals_closed!D:D,B526)</f>
        <v>20</v>
      </c>
      <c r="H526" s="2">
        <f>SUMIF(deals_closed!D:D,B526,deals_closed!C:C)</f>
        <v>755828</v>
      </c>
      <c r="I526" s="2">
        <f>VLOOKUP(E526,'2018_commission_structure-Start'!$A$22:$I$24,9,FALSE)</f>
        <v>600000</v>
      </c>
      <c r="J526" s="2">
        <f t="shared" si="81"/>
        <v>750000</v>
      </c>
      <c r="K526" s="2">
        <f t="shared" si="82"/>
        <v>900000</v>
      </c>
      <c r="L526" s="2">
        <f t="shared" si="83"/>
        <v>1200000</v>
      </c>
      <c r="M526" s="12">
        <f t="shared" si="84"/>
        <v>1.2597133333333332</v>
      </c>
      <c r="N526" t="str">
        <f t="shared" si="85"/>
        <v>125-150%</v>
      </c>
      <c r="O526" s="6">
        <f>MIN(H526,I526)*INDEX('2018_commission_structure-Start'!$A$21:$I$24,MATCH($E526,'2018_commission_structure-Start'!$A$21:$A$24,0),MATCH(O$1,'2018_commission_structure-Start'!$A$21:$I$21,0))</f>
        <v>78000</v>
      </c>
      <c r="P526" s="2">
        <f>IF(H526&gt;I526,MIN(H526-I526,J526-I526)*INDEX('2018_commission_structure-Start'!$A$21:$I$24,MATCH($E526,'2018_commission_structure-Start'!$A$21:$A$24,0), MATCH(P$1,'2018_commission_structure-Start'!$A$21:$I$21,0)),0)</f>
        <v>25500.000000000004</v>
      </c>
      <c r="Q526" s="2">
        <f>IF($H526&gt;J526,MIN($H526-J526,K526-J526)*INDEX('2018_commission_structure-Start'!$A$21:$I$24,MATCH($E526,'2018_commission_structure-Start'!$A$21:$A$24,0), MATCH(Q$1,'2018_commission_structure-Start'!$A$21:$I$21,0)),0)</f>
        <v>1223.8799999999999</v>
      </c>
      <c r="R526" s="2">
        <f>IF($H526&gt;K526,MIN($H526-K526,L526-K526)*INDEX('2018_commission_structure-Start'!$A$21:$I$24,MATCH($E526,'2018_commission_structure-Start'!$A$21:$A$24,0), MATCH(R$1,'2018_commission_structure-Start'!$A$21:$I$21,0)),0)</f>
        <v>0</v>
      </c>
      <c r="S526" s="2">
        <f>IF(H526&gt;L526,(H526-L526)*INDEX('2018_commission_structure-Start'!$A$21:$I$24,MATCH($E526,'2018_commission_structure-Start'!$A$21:$A$24,0),MATCH(S$1,'2018_commission_structure-Start'!$A$21:$I$21,0)),0)</f>
        <v>0</v>
      </c>
      <c r="T526" s="6">
        <f t="shared" si="86"/>
        <v>104723.88</v>
      </c>
      <c r="U526" s="6">
        <f t="shared" si="87"/>
        <v>183857.88</v>
      </c>
      <c r="V526" s="6">
        <f>MIN(H526,I526)*INDEX('2018_commission_structure-Start'!$A$15:$J$18,MATCH($E526,'2018_commission_structure-Start'!$A$15:$A$18,0),MATCH(V$1,'2018_commission_structure-Start'!$A$15:$J$15,0))</f>
        <v>90000</v>
      </c>
      <c r="W526" s="2">
        <f>IF($H526&gt;I526,MIN($H526-I526,J526-I526)*INDEX('2018_commission_structure-Start'!$A$15:$J$18,MATCH($E526,'2018_commission_structure-Start'!$A$15:$A$18,0),MATCH(W$1,'2018_commission_structure-Start'!$A$15:$J$15,0)),0)</f>
        <v>27000</v>
      </c>
      <c r="X526" s="2">
        <f>IF($H526&gt;J526,MIN($H526-J526,K526-J526)*INDEX('2018_commission_structure-Start'!$A$15:$J$18,MATCH($E526,'2018_commission_structure-Start'!$A$15:$A$18,0),MATCH(X$1,'2018_commission_structure-Start'!$A$15:$J$15,0)),0)</f>
        <v>1457</v>
      </c>
      <c r="Y526" s="2">
        <f>IF($H526&gt;K526,MIN($H526-K526,L526-K526)*INDEX('2018_commission_structure-Start'!$A$15:$J$18,MATCH($E526,'2018_commission_structure-Start'!$A$15:$A$18,0),MATCH(Y$1,'2018_commission_structure-Start'!$A$15:$J$15,0)),0)</f>
        <v>0</v>
      </c>
      <c r="Z526" s="2">
        <f>IF(H526&gt;L526,(H526-L526)*INDEX('2018_commission_structure-Start'!$A$21:$I$24,MATCH($E526,'2018_commission_structure-Start'!$A$21:$A$24,0),MATCH(Z$1,'2018_commission_structure-Start'!$A$21:$I$21,0)),0)</f>
        <v>0</v>
      </c>
      <c r="AA526" s="6">
        <f t="shared" si="88"/>
        <v>118457</v>
      </c>
      <c r="AB526" s="6">
        <f t="shared" si="89"/>
        <v>197591</v>
      </c>
    </row>
    <row r="527" spans="1:28" x14ac:dyDescent="0.3">
      <c r="A527" t="str">
        <f t="shared" si="80"/>
        <v>Kiley Lartice</v>
      </c>
      <c r="B527">
        <v>9815158015</v>
      </c>
      <c r="C527" t="s">
        <v>1035</v>
      </c>
      <c r="D527" t="s">
        <v>1036</v>
      </c>
      <c r="E527" t="s">
        <v>7</v>
      </c>
      <c r="F527">
        <v>64013</v>
      </c>
      <c r="G527">
        <f>COUNTIF(deals_closed!D:D,B527)</f>
        <v>22</v>
      </c>
      <c r="H527" s="2">
        <f>SUMIF(deals_closed!D:D,B527,deals_closed!C:C)</f>
        <v>788832</v>
      </c>
      <c r="I527" s="2">
        <f>VLOOKUP(E527,'2018_commission_structure-Start'!$A$22:$I$24,9,FALSE)</f>
        <v>500000</v>
      </c>
      <c r="J527" s="2">
        <f t="shared" si="81"/>
        <v>625000</v>
      </c>
      <c r="K527" s="2">
        <f t="shared" si="82"/>
        <v>750000</v>
      </c>
      <c r="L527" s="2">
        <f t="shared" si="83"/>
        <v>1000000</v>
      </c>
      <c r="M527" s="12">
        <f t="shared" si="84"/>
        <v>1.577664</v>
      </c>
      <c r="N527" t="str">
        <f t="shared" si="85"/>
        <v>150-200%</v>
      </c>
      <c r="O527" s="6">
        <f>MIN(H527,I527)*INDEX('2018_commission_structure-Start'!$A$21:$I$24,MATCH($E527,'2018_commission_structure-Start'!$A$21:$A$24,0),MATCH(O$1,'2018_commission_structure-Start'!$A$21:$I$21,0))</f>
        <v>50000</v>
      </c>
      <c r="P527" s="2">
        <f>IF(H527&gt;I527,MIN(H527-I527,J527-I527)*INDEX('2018_commission_structure-Start'!$A$21:$I$24,MATCH($E527,'2018_commission_structure-Start'!$A$21:$A$24,0), MATCH(P$1,'2018_commission_structure-Start'!$A$21:$I$21,0)),0)</f>
        <v>18750</v>
      </c>
      <c r="Q527" s="2">
        <f>IF($H527&gt;J527,MIN($H527-J527,K527-J527)*INDEX('2018_commission_structure-Start'!$A$21:$I$24,MATCH($E527,'2018_commission_structure-Start'!$A$21:$A$24,0), MATCH(Q$1,'2018_commission_structure-Start'!$A$21:$I$21,0)),0)</f>
        <v>22500</v>
      </c>
      <c r="R527" s="2">
        <f>IF($H527&gt;K527,MIN($H527-K527,L527-K527)*INDEX('2018_commission_structure-Start'!$A$21:$I$24,MATCH($E527,'2018_commission_structure-Start'!$A$21:$A$24,0), MATCH(R$1,'2018_commission_structure-Start'!$A$21:$I$21,0)),0)</f>
        <v>8543.0400000000009</v>
      </c>
      <c r="S527" s="2">
        <f>IF(H527&gt;L527,(H527-L527)*INDEX('2018_commission_structure-Start'!$A$21:$I$24,MATCH($E527,'2018_commission_structure-Start'!$A$21:$A$24,0),MATCH(S$1,'2018_commission_structure-Start'!$A$21:$I$21,0)),0)</f>
        <v>0</v>
      </c>
      <c r="T527" s="6">
        <f t="shared" si="86"/>
        <v>99793.040000000008</v>
      </c>
      <c r="U527" s="6">
        <f t="shared" si="87"/>
        <v>163806.04</v>
      </c>
      <c r="V527" s="6">
        <f>MIN(H527,I527)*INDEX('2018_commission_structure-Start'!$A$15:$J$18,MATCH($E527,'2018_commission_structure-Start'!$A$15:$A$18,0),MATCH(V$1,'2018_commission_structure-Start'!$A$15:$J$15,0))</f>
        <v>60000</v>
      </c>
      <c r="W527" s="2">
        <f>IF($H527&gt;I527,MIN($H527-I527,J527-I527)*INDEX('2018_commission_structure-Start'!$A$15:$J$18,MATCH($E527,'2018_commission_structure-Start'!$A$15:$A$18,0),MATCH(W$1,'2018_commission_structure-Start'!$A$15:$J$15,0)),0)</f>
        <v>21250</v>
      </c>
      <c r="X527" s="2">
        <f>IF($H527&gt;J527,MIN($H527-J527,K527-J527)*INDEX('2018_commission_structure-Start'!$A$15:$J$18,MATCH($E527,'2018_commission_structure-Start'!$A$15:$A$18,0),MATCH(X$1,'2018_commission_structure-Start'!$A$15:$J$15,0)),0)</f>
        <v>25000</v>
      </c>
      <c r="Y527" s="2">
        <f>IF($H527&gt;K527,MIN($H527-K527,L527-K527)*INDEX('2018_commission_structure-Start'!$A$15:$J$18,MATCH($E527,'2018_commission_structure-Start'!$A$15:$A$18,0),MATCH(Y$1,'2018_commission_structure-Start'!$A$15:$J$15,0)),0)</f>
        <v>8543.0400000000009</v>
      </c>
      <c r="Z527" s="2">
        <f>IF(H527&gt;L527,(H527-L527)*INDEX('2018_commission_structure-Start'!$A$21:$I$24,MATCH($E527,'2018_commission_structure-Start'!$A$21:$A$24,0),MATCH(Z$1,'2018_commission_structure-Start'!$A$21:$I$21,0)),0)</f>
        <v>0</v>
      </c>
      <c r="AA527" s="6">
        <f t="shared" si="88"/>
        <v>114793.04000000001</v>
      </c>
      <c r="AB527" s="6">
        <f t="shared" si="89"/>
        <v>178806.04</v>
      </c>
    </row>
    <row r="528" spans="1:28" x14ac:dyDescent="0.3">
      <c r="A528" t="str">
        <f t="shared" si="80"/>
        <v>Austine Wyer</v>
      </c>
      <c r="B528">
        <v>8565880958</v>
      </c>
      <c r="C528" t="s">
        <v>1037</v>
      </c>
      <c r="D528" t="s">
        <v>1038</v>
      </c>
      <c r="E528" t="s">
        <v>29</v>
      </c>
      <c r="F528">
        <v>55355</v>
      </c>
      <c r="G528">
        <f>COUNTIF(deals_closed!D:D,B528)</f>
        <v>20</v>
      </c>
      <c r="H528" s="2">
        <f>SUMIF(deals_closed!D:D,B528,deals_closed!C:C)</f>
        <v>794819</v>
      </c>
      <c r="I528" s="2">
        <f>VLOOKUP(E528,'2018_commission_structure-Start'!$A$22:$I$24,9,FALSE)</f>
        <v>600000</v>
      </c>
      <c r="J528" s="2">
        <f t="shared" si="81"/>
        <v>750000</v>
      </c>
      <c r="K528" s="2">
        <f t="shared" si="82"/>
        <v>900000</v>
      </c>
      <c r="L528" s="2">
        <f t="shared" si="83"/>
        <v>1200000</v>
      </c>
      <c r="M528" s="12">
        <f t="shared" si="84"/>
        <v>1.3246983333333333</v>
      </c>
      <c r="N528" t="str">
        <f t="shared" si="85"/>
        <v>125-150%</v>
      </c>
      <c r="O528" s="6">
        <f>MIN(H528,I528)*INDEX('2018_commission_structure-Start'!$A$21:$I$24,MATCH($E528,'2018_commission_structure-Start'!$A$21:$A$24,0),MATCH(O$1,'2018_commission_structure-Start'!$A$21:$I$21,0))</f>
        <v>78000</v>
      </c>
      <c r="P528" s="2">
        <f>IF(H528&gt;I528,MIN(H528-I528,J528-I528)*INDEX('2018_commission_structure-Start'!$A$21:$I$24,MATCH($E528,'2018_commission_structure-Start'!$A$21:$A$24,0), MATCH(P$1,'2018_commission_structure-Start'!$A$21:$I$21,0)),0)</f>
        <v>25500.000000000004</v>
      </c>
      <c r="Q528" s="2">
        <f>IF($H528&gt;J528,MIN($H528-J528,K528-J528)*INDEX('2018_commission_structure-Start'!$A$21:$I$24,MATCH($E528,'2018_commission_structure-Start'!$A$21:$A$24,0), MATCH(Q$1,'2018_commission_structure-Start'!$A$21:$I$21,0)),0)</f>
        <v>9411.99</v>
      </c>
      <c r="R528" s="2">
        <f>IF($H528&gt;K528,MIN($H528-K528,L528-K528)*INDEX('2018_commission_structure-Start'!$A$21:$I$24,MATCH($E528,'2018_commission_structure-Start'!$A$21:$A$24,0), MATCH(R$1,'2018_commission_structure-Start'!$A$21:$I$21,0)),0)</f>
        <v>0</v>
      </c>
      <c r="S528" s="2">
        <f>IF(H528&gt;L528,(H528-L528)*INDEX('2018_commission_structure-Start'!$A$21:$I$24,MATCH($E528,'2018_commission_structure-Start'!$A$21:$A$24,0),MATCH(S$1,'2018_commission_structure-Start'!$A$21:$I$21,0)),0)</f>
        <v>0</v>
      </c>
      <c r="T528" s="6">
        <f t="shared" si="86"/>
        <v>112911.99</v>
      </c>
      <c r="U528" s="6">
        <f t="shared" si="87"/>
        <v>168266.99</v>
      </c>
      <c r="V528" s="6">
        <f>MIN(H528,I528)*INDEX('2018_commission_structure-Start'!$A$15:$J$18,MATCH($E528,'2018_commission_structure-Start'!$A$15:$A$18,0),MATCH(V$1,'2018_commission_structure-Start'!$A$15:$J$15,0))</f>
        <v>90000</v>
      </c>
      <c r="W528" s="2">
        <f>IF($H528&gt;I528,MIN($H528-I528,J528-I528)*INDEX('2018_commission_structure-Start'!$A$15:$J$18,MATCH($E528,'2018_commission_structure-Start'!$A$15:$A$18,0),MATCH(W$1,'2018_commission_structure-Start'!$A$15:$J$15,0)),0)</f>
        <v>27000</v>
      </c>
      <c r="X528" s="2">
        <f>IF($H528&gt;J528,MIN($H528-J528,K528-J528)*INDEX('2018_commission_structure-Start'!$A$15:$J$18,MATCH($E528,'2018_commission_structure-Start'!$A$15:$A$18,0),MATCH(X$1,'2018_commission_structure-Start'!$A$15:$J$15,0)),0)</f>
        <v>11204.75</v>
      </c>
      <c r="Y528" s="2">
        <f>IF($H528&gt;K528,MIN($H528-K528,L528-K528)*INDEX('2018_commission_structure-Start'!$A$15:$J$18,MATCH($E528,'2018_commission_structure-Start'!$A$15:$A$18,0),MATCH(Y$1,'2018_commission_structure-Start'!$A$15:$J$15,0)),0)</f>
        <v>0</v>
      </c>
      <c r="Z528" s="2">
        <f>IF(H528&gt;L528,(H528-L528)*INDEX('2018_commission_structure-Start'!$A$21:$I$24,MATCH($E528,'2018_commission_structure-Start'!$A$21:$A$24,0),MATCH(Z$1,'2018_commission_structure-Start'!$A$21:$I$21,0)),0)</f>
        <v>0</v>
      </c>
      <c r="AA528" s="6">
        <f t="shared" si="88"/>
        <v>128204.75</v>
      </c>
      <c r="AB528" s="6">
        <f t="shared" si="89"/>
        <v>183559.75</v>
      </c>
    </row>
    <row r="529" spans="1:28" x14ac:dyDescent="0.3">
      <c r="A529" t="str">
        <f t="shared" si="80"/>
        <v>Janenna Dailey</v>
      </c>
      <c r="B529">
        <v>7783641539</v>
      </c>
      <c r="C529" t="s">
        <v>1039</v>
      </c>
      <c r="D529" t="s">
        <v>1040</v>
      </c>
      <c r="E529" t="s">
        <v>10</v>
      </c>
      <c r="F529">
        <v>109301</v>
      </c>
      <c r="G529">
        <f>COUNTIF(deals_closed!D:D,B529)</f>
        <v>20</v>
      </c>
      <c r="H529" s="2">
        <f>SUMIF(deals_closed!D:D,B529,deals_closed!C:C)</f>
        <v>729594</v>
      </c>
      <c r="I529" s="2">
        <f>VLOOKUP(E529,'2018_commission_structure-Start'!$A$22:$I$24,9,FALSE)</f>
        <v>750000</v>
      </c>
      <c r="J529" s="2">
        <f t="shared" si="81"/>
        <v>937500</v>
      </c>
      <c r="K529" s="2">
        <f t="shared" si="82"/>
        <v>1125000</v>
      </c>
      <c r="L529" s="2">
        <f t="shared" si="83"/>
        <v>1500000</v>
      </c>
      <c r="M529" s="12">
        <f t="shared" si="84"/>
        <v>0.97279199999999999</v>
      </c>
      <c r="N529" t="str">
        <f t="shared" si="85"/>
        <v>0-100%</v>
      </c>
      <c r="O529" s="6">
        <f>MIN(H529,I529)*INDEX('2018_commission_structure-Start'!$A$21:$I$24,MATCH($E529,'2018_commission_structure-Start'!$A$21:$A$24,0),MATCH(O$1,'2018_commission_structure-Start'!$A$21:$I$21,0))</f>
        <v>109439.09999999999</v>
      </c>
      <c r="P529" s="2">
        <f>IF(H529&gt;I529,MIN(H529-I529,J529-I529)*INDEX('2018_commission_structure-Start'!$A$21:$I$24,MATCH($E529,'2018_commission_structure-Start'!$A$21:$A$24,0), MATCH(P$1,'2018_commission_structure-Start'!$A$21:$I$21,0)),0)</f>
        <v>0</v>
      </c>
      <c r="Q529" s="2">
        <f>IF($H529&gt;J529,MIN($H529-J529,K529-J529)*INDEX('2018_commission_structure-Start'!$A$21:$I$24,MATCH($E529,'2018_commission_structure-Start'!$A$21:$A$24,0), MATCH(Q$1,'2018_commission_structure-Start'!$A$21:$I$21,0)),0)</f>
        <v>0</v>
      </c>
      <c r="R529" s="2">
        <f>IF($H529&gt;K529,MIN($H529-K529,L529-K529)*INDEX('2018_commission_structure-Start'!$A$21:$I$24,MATCH($E529,'2018_commission_structure-Start'!$A$21:$A$24,0), MATCH(R$1,'2018_commission_structure-Start'!$A$21:$I$21,0)),0)</f>
        <v>0</v>
      </c>
      <c r="S529" s="2">
        <f>IF(H529&gt;L529,(H529-L529)*INDEX('2018_commission_structure-Start'!$A$21:$I$24,MATCH($E529,'2018_commission_structure-Start'!$A$21:$A$24,0),MATCH(S$1,'2018_commission_structure-Start'!$A$21:$I$21,0)),0)</f>
        <v>0</v>
      </c>
      <c r="T529" s="6">
        <f t="shared" si="86"/>
        <v>109439.09999999999</v>
      </c>
      <c r="U529" s="6">
        <f t="shared" si="87"/>
        <v>218740.09999999998</v>
      </c>
      <c r="V529" s="6">
        <f>MIN(H529,I529)*INDEX('2018_commission_structure-Start'!$A$15:$J$18,MATCH($E529,'2018_commission_structure-Start'!$A$15:$A$18,0),MATCH(V$1,'2018_commission_structure-Start'!$A$15:$J$15,0))</f>
        <v>109439.09999999999</v>
      </c>
      <c r="W529" s="2">
        <f>IF($H529&gt;I529,MIN($H529-I529,J529-I529)*INDEX('2018_commission_structure-Start'!$A$15:$J$18,MATCH($E529,'2018_commission_structure-Start'!$A$15:$A$18,0),MATCH(W$1,'2018_commission_structure-Start'!$A$15:$J$15,0)),0)</f>
        <v>0</v>
      </c>
      <c r="X529" s="2">
        <f>IF($H529&gt;J529,MIN($H529-J529,K529-J529)*INDEX('2018_commission_structure-Start'!$A$15:$J$18,MATCH($E529,'2018_commission_structure-Start'!$A$15:$A$18,0),MATCH(X$1,'2018_commission_structure-Start'!$A$15:$J$15,0)),0)</f>
        <v>0</v>
      </c>
      <c r="Y529" s="2">
        <f>IF($H529&gt;K529,MIN($H529-K529,L529-K529)*INDEX('2018_commission_structure-Start'!$A$15:$J$18,MATCH($E529,'2018_commission_structure-Start'!$A$15:$A$18,0),MATCH(Y$1,'2018_commission_structure-Start'!$A$15:$J$15,0)),0)</f>
        <v>0</v>
      </c>
      <c r="Z529" s="2">
        <f>IF(H529&gt;L529,(H529-L529)*INDEX('2018_commission_structure-Start'!$A$21:$I$24,MATCH($E529,'2018_commission_structure-Start'!$A$21:$A$24,0),MATCH(Z$1,'2018_commission_structure-Start'!$A$21:$I$21,0)),0)</f>
        <v>0</v>
      </c>
      <c r="AA529" s="6">
        <f t="shared" si="88"/>
        <v>109439.09999999999</v>
      </c>
      <c r="AB529" s="6">
        <f t="shared" si="89"/>
        <v>218740.09999999998</v>
      </c>
    </row>
    <row r="530" spans="1:28" x14ac:dyDescent="0.3">
      <c r="A530" t="str">
        <f t="shared" si="80"/>
        <v>Alfi Duesberry</v>
      </c>
      <c r="B530">
        <v>9340388305</v>
      </c>
      <c r="C530" t="s">
        <v>1041</v>
      </c>
      <c r="D530" t="s">
        <v>1042</v>
      </c>
      <c r="E530" t="s">
        <v>29</v>
      </c>
      <c r="F530">
        <v>59920</v>
      </c>
      <c r="G530">
        <f>COUNTIF(deals_closed!D:D,B530)</f>
        <v>18</v>
      </c>
      <c r="H530" s="2">
        <f>SUMIF(deals_closed!D:D,B530,deals_closed!C:C)</f>
        <v>607215</v>
      </c>
      <c r="I530" s="2">
        <f>VLOOKUP(E530,'2018_commission_structure-Start'!$A$22:$I$24,9,FALSE)</f>
        <v>600000</v>
      </c>
      <c r="J530" s="2">
        <f t="shared" si="81"/>
        <v>750000</v>
      </c>
      <c r="K530" s="2">
        <f t="shared" si="82"/>
        <v>900000</v>
      </c>
      <c r="L530" s="2">
        <f t="shared" si="83"/>
        <v>1200000</v>
      </c>
      <c r="M530" s="12">
        <f t="shared" si="84"/>
        <v>1.012025</v>
      </c>
      <c r="N530" t="str">
        <f t="shared" si="85"/>
        <v>100-125%</v>
      </c>
      <c r="O530" s="6">
        <f>MIN(H530,I530)*INDEX('2018_commission_structure-Start'!$A$21:$I$24,MATCH($E530,'2018_commission_structure-Start'!$A$21:$A$24,0),MATCH(O$1,'2018_commission_structure-Start'!$A$21:$I$21,0))</f>
        <v>78000</v>
      </c>
      <c r="P530" s="2">
        <f>IF(H530&gt;I530,MIN(H530-I530,J530-I530)*INDEX('2018_commission_structure-Start'!$A$21:$I$24,MATCH($E530,'2018_commission_structure-Start'!$A$21:$A$24,0), MATCH(P$1,'2018_commission_structure-Start'!$A$21:$I$21,0)),0)</f>
        <v>1226.5500000000002</v>
      </c>
      <c r="Q530" s="2">
        <f>IF($H530&gt;J530,MIN($H530-J530,K530-J530)*INDEX('2018_commission_structure-Start'!$A$21:$I$24,MATCH($E530,'2018_commission_structure-Start'!$A$21:$A$24,0), MATCH(Q$1,'2018_commission_structure-Start'!$A$21:$I$21,0)),0)</f>
        <v>0</v>
      </c>
      <c r="R530" s="2">
        <f>IF($H530&gt;K530,MIN($H530-K530,L530-K530)*INDEX('2018_commission_structure-Start'!$A$21:$I$24,MATCH($E530,'2018_commission_structure-Start'!$A$21:$A$24,0), MATCH(R$1,'2018_commission_structure-Start'!$A$21:$I$21,0)),0)</f>
        <v>0</v>
      </c>
      <c r="S530" s="2">
        <f>IF(H530&gt;L530,(H530-L530)*INDEX('2018_commission_structure-Start'!$A$21:$I$24,MATCH($E530,'2018_commission_structure-Start'!$A$21:$A$24,0),MATCH(S$1,'2018_commission_structure-Start'!$A$21:$I$21,0)),0)</f>
        <v>0</v>
      </c>
      <c r="T530" s="6">
        <f t="shared" si="86"/>
        <v>79226.55</v>
      </c>
      <c r="U530" s="6">
        <f t="shared" si="87"/>
        <v>139146.54999999999</v>
      </c>
      <c r="V530" s="6">
        <f>MIN(H530,I530)*INDEX('2018_commission_structure-Start'!$A$15:$J$18,MATCH($E530,'2018_commission_structure-Start'!$A$15:$A$18,0),MATCH(V$1,'2018_commission_structure-Start'!$A$15:$J$15,0))</f>
        <v>90000</v>
      </c>
      <c r="W530" s="2">
        <f>IF($H530&gt;I530,MIN($H530-I530,J530-I530)*INDEX('2018_commission_structure-Start'!$A$15:$J$18,MATCH($E530,'2018_commission_structure-Start'!$A$15:$A$18,0),MATCH(W$1,'2018_commission_structure-Start'!$A$15:$J$15,0)),0)</f>
        <v>1298.7</v>
      </c>
      <c r="X530" s="2">
        <f>IF($H530&gt;J530,MIN($H530-J530,K530-J530)*INDEX('2018_commission_structure-Start'!$A$15:$J$18,MATCH($E530,'2018_commission_structure-Start'!$A$15:$A$18,0),MATCH(X$1,'2018_commission_structure-Start'!$A$15:$J$15,0)),0)</f>
        <v>0</v>
      </c>
      <c r="Y530" s="2">
        <f>IF($H530&gt;K530,MIN($H530-K530,L530-K530)*INDEX('2018_commission_structure-Start'!$A$15:$J$18,MATCH($E530,'2018_commission_structure-Start'!$A$15:$A$18,0),MATCH(Y$1,'2018_commission_structure-Start'!$A$15:$J$15,0)),0)</f>
        <v>0</v>
      </c>
      <c r="Z530" s="2">
        <f>IF(H530&gt;L530,(H530-L530)*INDEX('2018_commission_structure-Start'!$A$21:$I$24,MATCH($E530,'2018_commission_structure-Start'!$A$21:$A$24,0),MATCH(Z$1,'2018_commission_structure-Start'!$A$21:$I$21,0)),0)</f>
        <v>0</v>
      </c>
      <c r="AA530" s="6">
        <f t="shared" si="88"/>
        <v>91298.7</v>
      </c>
      <c r="AB530" s="6">
        <f t="shared" si="89"/>
        <v>151218.70000000001</v>
      </c>
    </row>
    <row r="531" spans="1:28" x14ac:dyDescent="0.3">
      <c r="A531" t="str">
        <f t="shared" si="80"/>
        <v>Rosella Zamora</v>
      </c>
      <c r="B531">
        <v>7966083349</v>
      </c>
      <c r="C531" t="s">
        <v>1043</v>
      </c>
      <c r="D531" t="s">
        <v>1044</v>
      </c>
      <c r="E531" t="s">
        <v>7</v>
      </c>
      <c r="F531">
        <v>36923</v>
      </c>
      <c r="G531">
        <f>COUNTIF(deals_closed!D:D,B531)</f>
        <v>25</v>
      </c>
      <c r="H531" s="2">
        <f>SUMIF(deals_closed!D:D,B531,deals_closed!C:C)</f>
        <v>838575</v>
      </c>
      <c r="I531" s="2">
        <f>VLOOKUP(E531,'2018_commission_structure-Start'!$A$22:$I$24,9,FALSE)</f>
        <v>500000</v>
      </c>
      <c r="J531" s="2">
        <f t="shared" si="81"/>
        <v>625000</v>
      </c>
      <c r="K531" s="2">
        <f t="shared" si="82"/>
        <v>750000</v>
      </c>
      <c r="L531" s="2">
        <f t="shared" si="83"/>
        <v>1000000</v>
      </c>
      <c r="M531" s="12">
        <f t="shared" si="84"/>
        <v>1.6771499999999999</v>
      </c>
      <c r="N531" t="str">
        <f t="shared" si="85"/>
        <v>150-200%</v>
      </c>
      <c r="O531" s="6">
        <f>MIN(H531,I531)*INDEX('2018_commission_structure-Start'!$A$21:$I$24,MATCH($E531,'2018_commission_structure-Start'!$A$21:$A$24,0),MATCH(O$1,'2018_commission_structure-Start'!$A$21:$I$21,0))</f>
        <v>50000</v>
      </c>
      <c r="P531" s="2">
        <f>IF(H531&gt;I531,MIN(H531-I531,J531-I531)*INDEX('2018_commission_structure-Start'!$A$21:$I$24,MATCH($E531,'2018_commission_structure-Start'!$A$21:$A$24,0), MATCH(P$1,'2018_commission_structure-Start'!$A$21:$I$21,0)),0)</f>
        <v>18750</v>
      </c>
      <c r="Q531" s="2">
        <f>IF($H531&gt;J531,MIN($H531-J531,K531-J531)*INDEX('2018_commission_structure-Start'!$A$21:$I$24,MATCH($E531,'2018_commission_structure-Start'!$A$21:$A$24,0), MATCH(Q$1,'2018_commission_structure-Start'!$A$21:$I$21,0)),0)</f>
        <v>22500</v>
      </c>
      <c r="R531" s="2">
        <f>IF($H531&gt;K531,MIN($H531-K531,L531-K531)*INDEX('2018_commission_structure-Start'!$A$21:$I$24,MATCH($E531,'2018_commission_structure-Start'!$A$21:$A$24,0), MATCH(R$1,'2018_commission_structure-Start'!$A$21:$I$21,0)),0)</f>
        <v>19486.5</v>
      </c>
      <c r="S531" s="2">
        <f>IF(H531&gt;L531,(H531-L531)*INDEX('2018_commission_structure-Start'!$A$21:$I$24,MATCH($E531,'2018_commission_structure-Start'!$A$21:$A$24,0),MATCH(S$1,'2018_commission_structure-Start'!$A$21:$I$21,0)),0)</f>
        <v>0</v>
      </c>
      <c r="T531" s="6">
        <f t="shared" si="86"/>
        <v>110736.5</v>
      </c>
      <c r="U531" s="6">
        <f t="shared" si="87"/>
        <v>147659.5</v>
      </c>
      <c r="V531" s="6">
        <f>MIN(H531,I531)*INDEX('2018_commission_structure-Start'!$A$15:$J$18,MATCH($E531,'2018_commission_structure-Start'!$A$15:$A$18,0),MATCH(V$1,'2018_commission_structure-Start'!$A$15:$J$15,0))</f>
        <v>60000</v>
      </c>
      <c r="W531" s="2">
        <f>IF($H531&gt;I531,MIN($H531-I531,J531-I531)*INDEX('2018_commission_structure-Start'!$A$15:$J$18,MATCH($E531,'2018_commission_structure-Start'!$A$15:$A$18,0),MATCH(W$1,'2018_commission_structure-Start'!$A$15:$J$15,0)),0)</f>
        <v>21250</v>
      </c>
      <c r="X531" s="2">
        <f>IF($H531&gt;J531,MIN($H531-J531,K531-J531)*INDEX('2018_commission_structure-Start'!$A$15:$J$18,MATCH($E531,'2018_commission_structure-Start'!$A$15:$A$18,0),MATCH(X$1,'2018_commission_structure-Start'!$A$15:$J$15,0)),0)</f>
        <v>25000</v>
      </c>
      <c r="Y531" s="2">
        <f>IF($H531&gt;K531,MIN($H531-K531,L531-K531)*INDEX('2018_commission_structure-Start'!$A$15:$J$18,MATCH($E531,'2018_commission_structure-Start'!$A$15:$A$18,0),MATCH(Y$1,'2018_commission_structure-Start'!$A$15:$J$15,0)),0)</f>
        <v>19486.5</v>
      </c>
      <c r="Z531" s="2">
        <f>IF(H531&gt;L531,(H531-L531)*INDEX('2018_commission_structure-Start'!$A$21:$I$24,MATCH($E531,'2018_commission_structure-Start'!$A$21:$A$24,0),MATCH(Z$1,'2018_commission_structure-Start'!$A$21:$I$21,0)),0)</f>
        <v>0</v>
      </c>
      <c r="AA531" s="6">
        <f t="shared" si="88"/>
        <v>125736.5</v>
      </c>
      <c r="AB531" s="6">
        <f t="shared" si="89"/>
        <v>162659.5</v>
      </c>
    </row>
    <row r="532" spans="1:28" x14ac:dyDescent="0.3">
      <c r="A532" t="str">
        <f t="shared" si="80"/>
        <v>Julianna Dunklee</v>
      </c>
      <c r="B532">
        <v>1599457717</v>
      </c>
      <c r="C532" t="s">
        <v>1045</v>
      </c>
      <c r="D532" t="s">
        <v>1046</v>
      </c>
      <c r="E532" t="s">
        <v>7</v>
      </c>
      <c r="F532">
        <v>33272</v>
      </c>
      <c r="G532">
        <f>COUNTIF(deals_closed!D:D,B532)</f>
        <v>13</v>
      </c>
      <c r="H532" s="2">
        <f>SUMIF(deals_closed!D:D,B532,deals_closed!C:C)</f>
        <v>417717</v>
      </c>
      <c r="I532" s="2">
        <f>VLOOKUP(E532,'2018_commission_structure-Start'!$A$22:$I$24,9,FALSE)</f>
        <v>500000</v>
      </c>
      <c r="J532" s="2">
        <f t="shared" si="81"/>
        <v>625000</v>
      </c>
      <c r="K532" s="2">
        <f t="shared" si="82"/>
        <v>750000</v>
      </c>
      <c r="L532" s="2">
        <f t="shared" si="83"/>
        <v>1000000</v>
      </c>
      <c r="M532" s="12">
        <f t="shared" si="84"/>
        <v>0.83543400000000001</v>
      </c>
      <c r="N532" t="str">
        <f t="shared" si="85"/>
        <v>0-100%</v>
      </c>
      <c r="O532" s="6">
        <f>MIN(H532,I532)*INDEX('2018_commission_structure-Start'!$A$21:$I$24,MATCH($E532,'2018_commission_structure-Start'!$A$21:$A$24,0),MATCH(O$1,'2018_commission_structure-Start'!$A$21:$I$21,0))</f>
        <v>41771.700000000004</v>
      </c>
      <c r="P532" s="2">
        <f>IF(H532&gt;I532,MIN(H532-I532,J532-I532)*INDEX('2018_commission_structure-Start'!$A$21:$I$24,MATCH($E532,'2018_commission_structure-Start'!$A$21:$A$24,0), MATCH(P$1,'2018_commission_structure-Start'!$A$21:$I$21,0)),0)</f>
        <v>0</v>
      </c>
      <c r="Q532" s="2">
        <f>IF($H532&gt;J532,MIN($H532-J532,K532-J532)*INDEX('2018_commission_structure-Start'!$A$21:$I$24,MATCH($E532,'2018_commission_structure-Start'!$A$21:$A$24,0), MATCH(Q$1,'2018_commission_structure-Start'!$A$21:$I$21,0)),0)</f>
        <v>0</v>
      </c>
      <c r="R532" s="2">
        <f>IF($H532&gt;K532,MIN($H532-K532,L532-K532)*INDEX('2018_commission_structure-Start'!$A$21:$I$24,MATCH($E532,'2018_commission_structure-Start'!$A$21:$A$24,0), MATCH(R$1,'2018_commission_structure-Start'!$A$21:$I$21,0)),0)</f>
        <v>0</v>
      </c>
      <c r="S532" s="2">
        <f>IF(H532&gt;L532,(H532-L532)*INDEX('2018_commission_structure-Start'!$A$21:$I$24,MATCH($E532,'2018_commission_structure-Start'!$A$21:$A$24,0),MATCH(S$1,'2018_commission_structure-Start'!$A$21:$I$21,0)),0)</f>
        <v>0</v>
      </c>
      <c r="T532" s="6">
        <f t="shared" si="86"/>
        <v>41771.700000000004</v>
      </c>
      <c r="U532" s="6">
        <f t="shared" si="87"/>
        <v>75043.700000000012</v>
      </c>
      <c r="V532" s="6">
        <f>MIN(H532,I532)*INDEX('2018_commission_structure-Start'!$A$15:$J$18,MATCH($E532,'2018_commission_structure-Start'!$A$15:$A$18,0),MATCH(V$1,'2018_commission_structure-Start'!$A$15:$J$15,0))</f>
        <v>50126.04</v>
      </c>
      <c r="W532" s="2">
        <f>IF($H532&gt;I532,MIN($H532-I532,J532-I532)*INDEX('2018_commission_structure-Start'!$A$15:$J$18,MATCH($E532,'2018_commission_structure-Start'!$A$15:$A$18,0),MATCH(W$1,'2018_commission_structure-Start'!$A$15:$J$15,0)),0)</f>
        <v>0</v>
      </c>
      <c r="X532" s="2">
        <f>IF($H532&gt;J532,MIN($H532-J532,K532-J532)*INDEX('2018_commission_structure-Start'!$A$15:$J$18,MATCH($E532,'2018_commission_structure-Start'!$A$15:$A$18,0),MATCH(X$1,'2018_commission_structure-Start'!$A$15:$J$15,0)),0)</f>
        <v>0</v>
      </c>
      <c r="Y532" s="2">
        <f>IF($H532&gt;K532,MIN($H532-K532,L532-K532)*INDEX('2018_commission_structure-Start'!$A$15:$J$18,MATCH($E532,'2018_commission_structure-Start'!$A$15:$A$18,0),MATCH(Y$1,'2018_commission_structure-Start'!$A$15:$J$15,0)),0)</f>
        <v>0</v>
      </c>
      <c r="Z532" s="2">
        <f>IF(H532&gt;L532,(H532-L532)*INDEX('2018_commission_structure-Start'!$A$21:$I$24,MATCH($E532,'2018_commission_structure-Start'!$A$21:$A$24,0),MATCH(Z$1,'2018_commission_structure-Start'!$A$21:$I$21,0)),0)</f>
        <v>0</v>
      </c>
      <c r="AA532" s="6">
        <f t="shared" si="88"/>
        <v>50126.04</v>
      </c>
      <c r="AB532" s="6">
        <f t="shared" si="89"/>
        <v>83398.040000000008</v>
      </c>
    </row>
    <row r="533" spans="1:28" x14ac:dyDescent="0.3">
      <c r="A533" t="str">
        <f t="shared" si="80"/>
        <v>Aviva Shayes</v>
      </c>
      <c r="B533">
        <v>6253520369</v>
      </c>
      <c r="C533" t="s">
        <v>1047</v>
      </c>
      <c r="D533" t="s">
        <v>1048</v>
      </c>
      <c r="E533" t="s">
        <v>29</v>
      </c>
      <c r="F533">
        <v>57050</v>
      </c>
      <c r="G533">
        <f>COUNTIF(deals_closed!D:D,B533)</f>
        <v>19</v>
      </c>
      <c r="H533" s="2">
        <f>SUMIF(deals_closed!D:D,B533,deals_closed!C:C)</f>
        <v>604575</v>
      </c>
      <c r="I533" s="2">
        <f>VLOOKUP(E533,'2018_commission_structure-Start'!$A$22:$I$24,9,FALSE)</f>
        <v>600000</v>
      </c>
      <c r="J533" s="2">
        <f t="shared" si="81"/>
        <v>750000</v>
      </c>
      <c r="K533" s="2">
        <f t="shared" si="82"/>
        <v>900000</v>
      </c>
      <c r="L533" s="2">
        <f t="shared" si="83"/>
        <v>1200000</v>
      </c>
      <c r="M533" s="12">
        <f t="shared" si="84"/>
        <v>1.007625</v>
      </c>
      <c r="N533" t="str">
        <f t="shared" si="85"/>
        <v>100-125%</v>
      </c>
      <c r="O533" s="6">
        <f>MIN(H533,I533)*INDEX('2018_commission_structure-Start'!$A$21:$I$24,MATCH($E533,'2018_commission_structure-Start'!$A$21:$A$24,0),MATCH(O$1,'2018_commission_structure-Start'!$A$21:$I$21,0))</f>
        <v>78000</v>
      </c>
      <c r="P533" s="2">
        <f>IF(H533&gt;I533,MIN(H533-I533,J533-I533)*INDEX('2018_commission_structure-Start'!$A$21:$I$24,MATCH($E533,'2018_commission_structure-Start'!$A$21:$A$24,0), MATCH(P$1,'2018_commission_structure-Start'!$A$21:$I$21,0)),0)</f>
        <v>777.75</v>
      </c>
      <c r="Q533" s="2">
        <f>IF($H533&gt;J533,MIN($H533-J533,K533-J533)*INDEX('2018_commission_structure-Start'!$A$21:$I$24,MATCH($E533,'2018_commission_structure-Start'!$A$21:$A$24,0), MATCH(Q$1,'2018_commission_structure-Start'!$A$21:$I$21,0)),0)</f>
        <v>0</v>
      </c>
      <c r="R533" s="2">
        <f>IF($H533&gt;K533,MIN($H533-K533,L533-K533)*INDEX('2018_commission_structure-Start'!$A$21:$I$24,MATCH($E533,'2018_commission_structure-Start'!$A$21:$A$24,0), MATCH(R$1,'2018_commission_structure-Start'!$A$21:$I$21,0)),0)</f>
        <v>0</v>
      </c>
      <c r="S533" s="2">
        <f>IF(H533&gt;L533,(H533-L533)*INDEX('2018_commission_structure-Start'!$A$21:$I$24,MATCH($E533,'2018_commission_structure-Start'!$A$21:$A$24,0),MATCH(S$1,'2018_commission_structure-Start'!$A$21:$I$21,0)),0)</f>
        <v>0</v>
      </c>
      <c r="T533" s="6">
        <f t="shared" si="86"/>
        <v>78777.75</v>
      </c>
      <c r="U533" s="6">
        <f t="shared" si="87"/>
        <v>135827.75</v>
      </c>
      <c r="V533" s="6">
        <f>MIN(H533,I533)*INDEX('2018_commission_structure-Start'!$A$15:$J$18,MATCH($E533,'2018_commission_structure-Start'!$A$15:$A$18,0),MATCH(V$1,'2018_commission_structure-Start'!$A$15:$J$15,0))</f>
        <v>90000</v>
      </c>
      <c r="W533" s="2">
        <f>IF($H533&gt;I533,MIN($H533-I533,J533-I533)*INDEX('2018_commission_structure-Start'!$A$15:$J$18,MATCH($E533,'2018_commission_structure-Start'!$A$15:$A$18,0),MATCH(W$1,'2018_commission_structure-Start'!$A$15:$J$15,0)),0)</f>
        <v>823.5</v>
      </c>
      <c r="X533" s="2">
        <f>IF($H533&gt;J533,MIN($H533-J533,K533-J533)*INDEX('2018_commission_structure-Start'!$A$15:$J$18,MATCH($E533,'2018_commission_structure-Start'!$A$15:$A$18,0),MATCH(X$1,'2018_commission_structure-Start'!$A$15:$J$15,0)),0)</f>
        <v>0</v>
      </c>
      <c r="Y533" s="2">
        <f>IF($H533&gt;K533,MIN($H533-K533,L533-K533)*INDEX('2018_commission_structure-Start'!$A$15:$J$18,MATCH($E533,'2018_commission_structure-Start'!$A$15:$A$18,0),MATCH(Y$1,'2018_commission_structure-Start'!$A$15:$J$15,0)),0)</f>
        <v>0</v>
      </c>
      <c r="Z533" s="2">
        <f>IF(H533&gt;L533,(H533-L533)*INDEX('2018_commission_structure-Start'!$A$21:$I$24,MATCH($E533,'2018_commission_structure-Start'!$A$21:$A$24,0),MATCH(Z$1,'2018_commission_structure-Start'!$A$21:$I$21,0)),0)</f>
        <v>0</v>
      </c>
      <c r="AA533" s="6">
        <f t="shared" si="88"/>
        <v>90823.5</v>
      </c>
      <c r="AB533" s="6">
        <f t="shared" si="89"/>
        <v>147873.5</v>
      </c>
    </row>
    <row r="534" spans="1:28" x14ac:dyDescent="0.3">
      <c r="A534" t="str">
        <f t="shared" si="80"/>
        <v>Wendel Hulmes</v>
      </c>
      <c r="B534">
        <v>8054305400</v>
      </c>
      <c r="C534" t="s">
        <v>870</v>
      </c>
      <c r="D534" t="s">
        <v>1049</v>
      </c>
      <c r="E534" t="s">
        <v>10</v>
      </c>
      <c r="F534">
        <v>101542</v>
      </c>
      <c r="G534">
        <f>COUNTIF(deals_closed!D:D,B534)</f>
        <v>19</v>
      </c>
      <c r="H534" s="2">
        <f>SUMIF(deals_closed!D:D,B534,deals_closed!C:C)</f>
        <v>676232</v>
      </c>
      <c r="I534" s="2">
        <f>VLOOKUP(E534,'2018_commission_structure-Start'!$A$22:$I$24,9,FALSE)</f>
        <v>750000</v>
      </c>
      <c r="J534" s="2">
        <f t="shared" si="81"/>
        <v>937500</v>
      </c>
      <c r="K534" s="2">
        <f t="shared" si="82"/>
        <v>1125000</v>
      </c>
      <c r="L534" s="2">
        <f t="shared" si="83"/>
        <v>1500000</v>
      </c>
      <c r="M534" s="12">
        <f t="shared" si="84"/>
        <v>0.9016426666666667</v>
      </c>
      <c r="N534" t="str">
        <f t="shared" si="85"/>
        <v>0-100%</v>
      </c>
      <c r="O534" s="6">
        <f>MIN(H534,I534)*INDEX('2018_commission_structure-Start'!$A$21:$I$24,MATCH($E534,'2018_commission_structure-Start'!$A$21:$A$24,0),MATCH(O$1,'2018_commission_structure-Start'!$A$21:$I$21,0))</f>
        <v>101434.8</v>
      </c>
      <c r="P534" s="2">
        <f>IF(H534&gt;I534,MIN(H534-I534,J534-I534)*INDEX('2018_commission_structure-Start'!$A$21:$I$24,MATCH($E534,'2018_commission_structure-Start'!$A$21:$A$24,0), MATCH(P$1,'2018_commission_structure-Start'!$A$21:$I$21,0)),0)</f>
        <v>0</v>
      </c>
      <c r="Q534" s="2">
        <f>IF($H534&gt;J534,MIN($H534-J534,K534-J534)*INDEX('2018_commission_structure-Start'!$A$21:$I$24,MATCH($E534,'2018_commission_structure-Start'!$A$21:$A$24,0), MATCH(Q$1,'2018_commission_structure-Start'!$A$21:$I$21,0)),0)</f>
        <v>0</v>
      </c>
      <c r="R534" s="2">
        <f>IF($H534&gt;K534,MIN($H534-K534,L534-K534)*INDEX('2018_commission_structure-Start'!$A$21:$I$24,MATCH($E534,'2018_commission_structure-Start'!$A$21:$A$24,0), MATCH(R$1,'2018_commission_structure-Start'!$A$21:$I$21,0)),0)</f>
        <v>0</v>
      </c>
      <c r="S534" s="2">
        <f>IF(H534&gt;L534,(H534-L534)*INDEX('2018_commission_structure-Start'!$A$21:$I$24,MATCH($E534,'2018_commission_structure-Start'!$A$21:$A$24,0),MATCH(S$1,'2018_commission_structure-Start'!$A$21:$I$21,0)),0)</f>
        <v>0</v>
      </c>
      <c r="T534" s="6">
        <f t="shared" si="86"/>
        <v>101434.8</v>
      </c>
      <c r="U534" s="6">
        <f t="shared" si="87"/>
        <v>202976.8</v>
      </c>
      <c r="V534" s="6">
        <f>MIN(H534,I534)*INDEX('2018_commission_structure-Start'!$A$15:$J$18,MATCH($E534,'2018_commission_structure-Start'!$A$15:$A$18,0),MATCH(V$1,'2018_commission_structure-Start'!$A$15:$J$15,0))</f>
        <v>101434.8</v>
      </c>
      <c r="W534" s="2">
        <f>IF($H534&gt;I534,MIN($H534-I534,J534-I534)*INDEX('2018_commission_structure-Start'!$A$15:$J$18,MATCH($E534,'2018_commission_structure-Start'!$A$15:$A$18,0),MATCH(W$1,'2018_commission_structure-Start'!$A$15:$J$15,0)),0)</f>
        <v>0</v>
      </c>
      <c r="X534" s="2">
        <f>IF($H534&gt;J534,MIN($H534-J534,K534-J534)*INDEX('2018_commission_structure-Start'!$A$15:$J$18,MATCH($E534,'2018_commission_structure-Start'!$A$15:$A$18,0),MATCH(X$1,'2018_commission_structure-Start'!$A$15:$J$15,0)),0)</f>
        <v>0</v>
      </c>
      <c r="Y534" s="2">
        <f>IF($H534&gt;K534,MIN($H534-K534,L534-K534)*INDEX('2018_commission_structure-Start'!$A$15:$J$18,MATCH($E534,'2018_commission_structure-Start'!$A$15:$A$18,0),MATCH(Y$1,'2018_commission_structure-Start'!$A$15:$J$15,0)),0)</f>
        <v>0</v>
      </c>
      <c r="Z534" s="2">
        <f>IF(H534&gt;L534,(H534-L534)*INDEX('2018_commission_structure-Start'!$A$21:$I$24,MATCH($E534,'2018_commission_structure-Start'!$A$21:$A$24,0),MATCH(Z$1,'2018_commission_structure-Start'!$A$21:$I$21,0)),0)</f>
        <v>0</v>
      </c>
      <c r="AA534" s="6">
        <f t="shared" si="88"/>
        <v>101434.8</v>
      </c>
      <c r="AB534" s="6">
        <f t="shared" si="89"/>
        <v>202976.8</v>
      </c>
    </row>
    <row r="535" spans="1:28" x14ac:dyDescent="0.3">
      <c r="A535" t="str">
        <f t="shared" si="80"/>
        <v>Terri Dorn</v>
      </c>
      <c r="B535">
        <v>5795848808</v>
      </c>
      <c r="C535" t="s">
        <v>518</v>
      </c>
      <c r="D535" t="s">
        <v>1050</v>
      </c>
      <c r="E535" t="s">
        <v>10</v>
      </c>
      <c r="F535">
        <v>92315</v>
      </c>
      <c r="G535">
        <f>COUNTIF(deals_closed!D:D,B535)</f>
        <v>30</v>
      </c>
      <c r="H535" s="2">
        <f>SUMIF(deals_closed!D:D,B535,deals_closed!C:C)</f>
        <v>1039370</v>
      </c>
      <c r="I535" s="2">
        <f>VLOOKUP(E535,'2018_commission_structure-Start'!$A$22:$I$24,9,FALSE)</f>
        <v>750000</v>
      </c>
      <c r="J535" s="2">
        <f t="shared" si="81"/>
        <v>937500</v>
      </c>
      <c r="K535" s="2">
        <f t="shared" si="82"/>
        <v>1125000</v>
      </c>
      <c r="L535" s="2">
        <f t="shared" si="83"/>
        <v>1500000</v>
      </c>
      <c r="M535" s="12">
        <f t="shared" si="84"/>
        <v>1.3858266666666668</v>
      </c>
      <c r="N535" t="str">
        <f t="shared" si="85"/>
        <v>125-150%</v>
      </c>
      <c r="O535" s="6">
        <f>MIN(H535,I535)*INDEX('2018_commission_structure-Start'!$A$21:$I$24,MATCH($E535,'2018_commission_structure-Start'!$A$21:$A$24,0),MATCH(O$1,'2018_commission_structure-Start'!$A$21:$I$21,0))</f>
        <v>112500</v>
      </c>
      <c r="P535" s="2">
        <f>IF(H535&gt;I535,MIN(H535-I535,J535-I535)*INDEX('2018_commission_structure-Start'!$A$21:$I$24,MATCH($E535,'2018_commission_structure-Start'!$A$21:$A$24,0), MATCH(P$1,'2018_commission_structure-Start'!$A$21:$I$21,0)),0)</f>
        <v>35625</v>
      </c>
      <c r="Q535" s="2">
        <f>IF($H535&gt;J535,MIN($H535-J535,K535-J535)*INDEX('2018_commission_structure-Start'!$A$21:$I$24,MATCH($E535,'2018_commission_structure-Start'!$A$21:$A$24,0), MATCH(Q$1,'2018_commission_structure-Start'!$A$21:$I$21,0)),0)</f>
        <v>23430.100000000002</v>
      </c>
      <c r="R535" s="2">
        <f>IF($H535&gt;K535,MIN($H535-K535,L535-K535)*INDEX('2018_commission_structure-Start'!$A$21:$I$24,MATCH($E535,'2018_commission_structure-Start'!$A$21:$A$24,0), MATCH(R$1,'2018_commission_structure-Start'!$A$21:$I$21,0)),0)</f>
        <v>0</v>
      </c>
      <c r="S535" s="2">
        <f>IF(H535&gt;L535,(H535-L535)*INDEX('2018_commission_structure-Start'!$A$21:$I$24,MATCH($E535,'2018_commission_structure-Start'!$A$21:$A$24,0),MATCH(S$1,'2018_commission_structure-Start'!$A$21:$I$21,0)),0)</f>
        <v>0</v>
      </c>
      <c r="T535" s="6">
        <f t="shared" si="86"/>
        <v>171555.1</v>
      </c>
      <c r="U535" s="6">
        <f t="shared" si="87"/>
        <v>263870.09999999998</v>
      </c>
      <c r="V535" s="6">
        <f>MIN(H535,I535)*INDEX('2018_commission_structure-Start'!$A$15:$J$18,MATCH($E535,'2018_commission_structure-Start'!$A$15:$A$18,0),MATCH(V$1,'2018_commission_structure-Start'!$A$15:$J$15,0))</f>
        <v>112500</v>
      </c>
      <c r="W535" s="2">
        <f>IF($H535&gt;I535,MIN($H535-I535,J535-I535)*INDEX('2018_commission_structure-Start'!$A$15:$J$18,MATCH($E535,'2018_commission_structure-Start'!$A$15:$A$18,0),MATCH(W$1,'2018_commission_structure-Start'!$A$15:$J$15,0)),0)</f>
        <v>41250</v>
      </c>
      <c r="X535" s="2">
        <f>IF($H535&gt;J535,MIN($H535-J535,K535-J535)*INDEX('2018_commission_structure-Start'!$A$15:$J$18,MATCH($E535,'2018_commission_structure-Start'!$A$15:$A$18,0),MATCH(X$1,'2018_commission_structure-Start'!$A$15:$J$15,0)),0)</f>
        <v>25467.5</v>
      </c>
      <c r="Y535" s="2">
        <f>IF($H535&gt;K535,MIN($H535-K535,L535-K535)*INDEX('2018_commission_structure-Start'!$A$15:$J$18,MATCH($E535,'2018_commission_structure-Start'!$A$15:$A$18,0),MATCH(Y$1,'2018_commission_structure-Start'!$A$15:$J$15,0)),0)</f>
        <v>0</v>
      </c>
      <c r="Z535" s="2">
        <f>IF(H535&gt;L535,(H535-L535)*INDEX('2018_commission_structure-Start'!$A$21:$I$24,MATCH($E535,'2018_commission_structure-Start'!$A$21:$A$24,0),MATCH(Z$1,'2018_commission_structure-Start'!$A$21:$I$21,0)),0)</f>
        <v>0</v>
      </c>
      <c r="AA535" s="6">
        <f t="shared" si="88"/>
        <v>179217.5</v>
      </c>
      <c r="AB535" s="6">
        <f t="shared" si="89"/>
        <v>271532.5</v>
      </c>
    </row>
    <row r="536" spans="1:28" x14ac:dyDescent="0.3">
      <c r="A536" t="str">
        <f t="shared" si="80"/>
        <v>Rodina Calloway</v>
      </c>
      <c r="B536">
        <v>7249524151</v>
      </c>
      <c r="C536" t="s">
        <v>276</v>
      </c>
      <c r="D536" t="s">
        <v>1051</v>
      </c>
      <c r="E536" t="s">
        <v>10</v>
      </c>
      <c r="F536">
        <v>77547</v>
      </c>
      <c r="G536">
        <f>COUNTIF(deals_closed!D:D,B536)</f>
        <v>13</v>
      </c>
      <c r="H536" s="2">
        <f>SUMIF(deals_closed!D:D,B536,deals_closed!C:C)</f>
        <v>616122</v>
      </c>
      <c r="I536" s="2">
        <f>VLOOKUP(E536,'2018_commission_structure-Start'!$A$22:$I$24,9,FALSE)</f>
        <v>750000</v>
      </c>
      <c r="J536" s="2">
        <f t="shared" si="81"/>
        <v>937500</v>
      </c>
      <c r="K536" s="2">
        <f t="shared" si="82"/>
        <v>1125000</v>
      </c>
      <c r="L536" s="2">
        <f t="shared" si="83"/>
        <v>1500000</v>
      </c>
      <c r="M536" s="12">
        <f t="shared" si="84"/>
        <v>0.821496</v>
      </c>
      <c r="N536" t="str">
        <f t="shared" si="85"/>
        <v>0-100%</v>
      </c>
      <c r="O536" s="6">
        <f>MIN(H536,I536)*INDEX('2018_commission_structure-Start'!$A$21:$I$24,MATCH($E536,'2018_commission_structure-Start'!$A$21:$A$24,0),MATCH(O$1,'2018_commission_structure-Start'!$A$21:$I$21,0))</f>
        <v>92418.3</v>
      </c>
      <c r="P536" s="2">
        <f>IF(H536&gt;I536,MIN(H536-I536,J536-I536)*INDEX('2018_commission_structure-Start'!$A$21:$I$24,MATCH($E536,'2018_commission_structure-Start'!$A$21:$A$24,0), MATCH(P$1,'2018_commission_structure-Start'!$A$21:$I$21,0)),0)</f>
        <v>0</v>
      </c>
      <c r="Q536" s="2">
        <f>IF($H536&gt;J536,MIN($H536-J536,K536-J536)*INDEX('2018_commission_structure-Start'!$A$21:$I$24,MATCH($E536,'2018_commission_structure-Start'!$A$21:$A$24,0), MATCH(Q$1,'2018_commission_structure-Start'!$A$21:$I$21,0)),0)</f>
        <v>0</v>
      </c>
      <c r="R536" s="2">
        <f>IF($H536&gt;K536,MIN($H536-K536,L536-K536)*INDEX('2018_commission_structure-Start'!$A$21:$I$24,MATCH($E536,'2018_commission_structure-Start'!$A$21:$A$24,0), MATCH(R$1,'2018_commission_structure-Start'!$A$21:$I$21,0)),0)</f>
        <v>0</v>
      </c>
      <c r="S536" s="2">
        <f>IF(H536&gt;L536,(H536-L536)*INDEX('2018_commission_structure-Start'!$A$21:$I$24,MATCH($E536,'2018_commission_structure-Start'!$A$21:$A$24,0),MATCH(S$1,'2018_commission_structure-Start'!$A$21:$I$21,0)),0)</f>
        <v>0</v>
      </c>
      <c r="T536" s="6">
        <f t="shared" si="86"/>
        <v>92418.3</v>
      </c>
      <c r="U536" s="6">
        <f t="shared" si="87"/>
        <v>169965.3</v>
      </c>
      <c r="V536" s="6">
        <f>MIN(H536,I536)*INDEX('2018_commission_structure-Start'!$A$15:$J$18,MATCH($E536,'2018_commission_structure-Start'!$A$15:$A$18,0),MATCH(V$1,'2018_commission_structure-Start'!$A$15:$J$15,0))</f>
        <v>92418.3</v>
      </c>
      <c r="W536" s="2">
        <f>IF($H536&gt;I536,MIN($H536-I536,J536-I536)*INDEX('2018_commission_structure-Start'!$A$15:$J$18,MATCH($E536,'2018_commission_structure-Start'!$A$15:$A$18,0),MATCH(W$1,'2018_commission_structure-Start'!$A$15:$J$15,0)),0)</f>
        <v>0</v>
      </c>
      <c r="X536" s="2">
        <f>IF($H536&gt;J536,MIN($H536-J536,K536-J536)*INDEX('2018_commission_structure-Start'!$A$15:$J$18,MATCH($E536,'2018_commission_structure-Start'!$A$15:$A$18,0),MATCH(X$1,'2018_commission_structure-Start'!$A$15:$J$15,0)),0)</f>
        <v>0</v>
      </c>
      <c r="Y536" s="2">
        <f>IF($H536&gt;K536,MIN($H536-K536,L536-K536)*INDEX('2018_commission_structure-Start'!$A$15:$J$18,MATCH($E536,'2018_commission_structure-Start'!$A$15:$A$18,0),MATCH(Y$1,'2018_commission_structure-Start'!$A$15:$J$15,0)),0)</f>
        <v>0</v>
      </c>
      <c r="Z536" s="2">
        <f>IF(H536&gt;L536,(H536-L536)*INDEX('2018_commission_structure-Start'!$A$21:$I$24,MATCH($E536,'2018_commission_structure-Start'!$A$21:$A$24,0),MATCH(Z$1,'2018_commission_structure-Start'!$A$21:$I$21,0)),0)</f>
        <v>0</v>
      </c>
      <c r="AA536" s="6">
        <f t="shared" si="88"/>
        <v>92418.3</v>
      </c>
      <c r="AB536" s="6">
        <f t="shared" si="89"/>
        <v>169965.3</v>
      </c>
    </row>
    <row r="537" spans="1:28" x14ac:dyDescent="0.3">
      <c r="A537" t="str">
        <f t="shared" si="80"/>
        <v>Adena Kop</v>
      </c>
      <c r="B537">
        <v>3235176993</v>
      </c>
      <c r="C537" t="s">
        <v>1052</v>
      </c>
      <c r="D537" t="s">
        <v>1053</v>
      </c>
      <c r="E537" t="s">
        <v>7</v>
      </c>
      <c r="F537">
        <v>60549</v>
      </c>
      <c r="G537">
        <f>COUNTIF(deals_closed!D:D,B537)</f>
        <v>15</v>
      </c>
      <c r="H537" s="2">
        <f>SUMIF(deals_closed!D:D,B537,deals_closed!C:C)</f>
        <v>451004</v>
      </c>
      <c r="I537" s="2">
        <f>VLOOKUP(E537,'2018_commission_structure-Start'!$A$22:$I$24,9,FALSE)</f>
        <v>500000</v>
      </c>
      <c r="J537" s="2">
        <f t="shared" si="81"/>
        <v>625000</v>
      </c>
      <c r="K537" s="2">
        <f t="shared" si="82"/>
        <v>750000</v>
      </c>
      <c r="L537" s="2">
        <f t="shared" si="83"/>
        <v>1000000</v>
      </c>
      <c r="M537" s="12">
        <f t="shared" si="84"/>
        <v>0.90200800000000003</v>
      </c>
      <c r="N537" t="str">
        <f t="shared" si="85"/>
        <v>0-100%</v>
      </c>
      <c r="O537" s="6">
        <f>MIN(H537,I537)*INDEX('2018_commission_structure-Start'!$A$21:$I$24,MATCH($E537,'2018_commission_structure-Start'!$A$21:$A$24,0),MATCH(O$1,'2018_commission_structure-Start'!$A$21:$I$21,0))</f>
        <v>45100.4</v>
      </c>
      <c r="P537" s="2">
        <f>IF(H537&gt;I537,MIN(H537-I537,J537-I537)*INDEX('2018_commission_structure-Start'!$A$21:$I$24,MATCH($E537,'2018_commission_structure-Start'!$A$21:$A$24,0), MATCH(P$1,'2018_commission_structure-Start'!$A$21:$I$21,0)),0)</f>
        <v>0</v>
      </c>
      <c r="Q537" s="2">
        <f>IF($H537&gt;J537,MIN($H537-J537,K537-J537)*INDEX('2018_commission_structure-Start'!$A$21:$I$24,MATCH($E537,'2018_commission_structure-Start'!$A$21:$A$24,0), MATCH(Q$1,'2018_commission_structure-Start'!$A$21:$I$21,0)),0)</f>
        <v>0</v>
      </c>
      <c r="R537" s="2">
        <f>IF($H537&gt;K537,MIN($H537-K537,L537-K537)*INDEX('2018_commission_structure-Start'!$A$21:$I$24,MATCH($E537,'2018_commission_structure-Start'!$A$21:$A$24,0), MATCH(R$1,'2018_commission_structure-Start'!$A$21:$I$21,0)),0)</f>
        <v>0</v>
      </c>
      <c r="S537" s="2">
        <f>IF(H537&gt;L537,(H537-L537)*INDEX('2018_commission_structure-Start'!$A$21:$I$24,MATCH($E537,'2018_commission_structure-Start'!$A$21:$A$24,0),MATCH(S$1,'2018_commission_structure-Start'!$A$21:$I$21,0)),0)</f>
        <v>0</v>
      </c>
      <c r="T537" s="6">
        <f t="shared" si="86"/>
        <v>45100.4</v>
      </c>
      <c r="U537" s="6">
        <f t="shared" si="87"/>
        <v>105649.4</v>
      </c>
      <c r="V537" s="6">
        <f>MIN(H537,I537)*INDEX('2018_commission_structure-Start'!$A$15:$J$18,MATCH($E537,'2018_commission_structure-Start'!$A$15:$A$18,0),MATCH(V$1,'2018_commission_structure-Start'!$A$15:$J$15,0))</f>
        <v>54120.479999999996</v>
      </c>
      <c r="W537" s="2">
        <f>IF($H537&gt;I537,MIN($H537-I537,J537-I537)*INDEX('2018_commission_structure-Start'!$A$15:$J$18,MATCH($E537,'2018_commission_structure-Start'!$A$15:$A$18,0),MATCH(W$1,'2018_commission_structure-Start'!$A$15:$J$15,0)),0)</f>
        <v>0</v>
      </c>
      <c r="X537" s="2">
        <f>IF($H537&gt;J537,MIN($H537-J537,K537-J537)*INDEX('2018_commission_structure-Start'!$A$15:$J$18,MATCH($E537,'2018_commission_structure-Start'!$A$15:$A$18,0),MATCH(X$1,'2018_commission_structure-Start'!$A$15:$J$15,0)),0)</f>
        <v>0</v>
      </c>
      <c r="Y537" s="2">
        <f>IF($H537&gt;K537,MIN($H537-K537,L537-K537)*INDEX('2018_commission_structure-Start'!$A$15:$J$18,MATCH($E537,'2018_commission_structure-Start'!$A$15:$A$18,0),MATCH(Y$1,'2018_commission_structure-Start'!$A$15:$J$15,0)),0)</f>
        <v>0</v>
      </c>
      <c r="Z537" s="2">
        <f>IF(H537&gt;L537,(H537-L537)*INDEX('2018_commission_structure-Start'!$A$21:$I$24,MATCH($E537,'2018_commission_structure-Start'!$A$21:$A$24,0),MATCH(Z$1,'2018_commission_structure-Start'!$A$21:$I$21,0)),0)</f>
        <v>0</v>
      </c>
      <c r="AA537" s="6">
        <f t="shared" si="88"/>
        <v>54120.479999999996</v>
      </c>
      <c r="AB537" s="6">
        <f t="shared" si="89"/>
        <v>114669.48</v>
      </c>
    </row>
    <row r="538" spans="1:28" x14ac:dyDescent="0.3">
      <c r="A538" t="str">
        <f t="shared" si="80"/>
        <v>Rosina Kener</v>
      </c>
      <c r="B538">
        <v>2565290632</v>
      </c>
      <c r="C538" t="s">
        <v>1054</v>
      </c>
      <c r="D538" t="s">
        <v>1055</v>
      </c>
      <c r="E538" t="s">
        <v>10</v>
      </c>
      <c r="F538">
        <v>81538</v>
      </c>
      <c r="G538">
        <f>COUNTIF(deals_closed!D:D,B538)</f>
        <v>16</v>
      </c>
      <c r="H538" s="2">
        <f>SUMIF(deals_closed!D:D,B538,deals_closed!C:C)</f>
        <v>535073</v>
      </c>
      <c r="I538" s="2">
        <f>VLOOKUP(E538,'2018_commission_structure-Start'!$A$22:$I$24,9,FALSE)</f>
        <v>750000</v>
      </c>
      <c r="J538" s="2">
        <f t="shared" si="81"/>
        <v>937500</v>
      </c>
      <c r="K538" s="2">
        <f t="shared" si="82"/>
        <v>1125000</v>
      </c>
      <c r="L538" s="2">
        <f t="shared" si="83"/>
        <v>1500000</v>
      </c>
      <c r="M538" s="12">
        <f t="shared" si="84"/>
        <v>0.71343066666666666</v>
      </c>
      <c r="N538" t="str">
        <f t="shared" si="85"/>
        <v>0-100%</v>
      </c>
      <c r="O538" s="6">
        <f>MIN(H538,I538)*INDEX('2018_commission_structure-Start'!$A$21:$I$24,MATCH($E538,'2018_commission_structure-Start'!$A$21:$A$24,0),MATCH(O$1,'2018_commission_structure-Start'!$A$21:$I$21,0))</f>
        <v>80260.95</v>
      </c>
      <c r="P538" s="2">
        <f>IF(H538&gt;I538,MIN(H538-I538,J538-I538)*INDEX('2018_commission_structure-Start'!$A$21:$I$24,MATCH($E538,'2018_commission_structure-Start'!$A$21:$A$24,0), MATCH(P$1,'2018_commission_structure-Start'!$A$21:$I$21,0)),0)</f>
        <v>0</v>
      </c>
      <c r="Q538" s="2">
        <f>IF($H538&gt;J538,MIN($H538-J538,K538-J538)*INDEX('2018_commission_structure-Start'!$A$21:$I$24,MATCH($E538,'2018_commission_structure-Start'!$A$21:$A$24,0), MATCH(Q$1,'2018_commission_structure-Start'!$A$21:$I$21,0)),0)</f>
        <v>0</v>
      </c>
      <c r="R538" s="2">
        <f>IF($H538&gt;K538,MIN($H538-K538,L538-K538)*INDEX('2018_commission_structure-Start'!$A$21:$I$24,MATCH($E538,'2018_commission_structure-Start'!$A$21:$A$24,0), MATCH(R$1,'2018_commission_structure-Start'!$A$21:$I$21,0)),0)</f>
        <v>0</v>
      </c>
      <c r="S538" s="2">
        <f>IF(H538&gt;L538,(H538-L538)*INDEX('2018_commission_structure-Start'!$A$21:$I$24,MATCH($E538,'2018_commission_structure-Start'!$A$21:$A$24,0),MATCH(S$1,'2018_commission_structure-Start'!$A$21:$I$21,0)),0)</f>
        <v>0</v>
      </c>
      <c r="T538" s="6">
        <f t="shared" si="86"/>
        <v>80260.95</v>
      </c>
      <c r="U538" s="6">
        <f t="shared" si="87"/>
        <v>161798.95000000001</v>
      </c>
      <c r="V538" s="6">
        <f>MIN(H538,I538)*INDEX('2018_commission_structure-Start'!$A$15:$J$18,MATCH($E538,'2018_commission_structure-Start'!$A$15:$A$18,0),MATCH(V$1,'2018_commission_structure-Start'!$A$15:$J$15,0))</f>
        <v>80260.95</v>
      </c>
      <c r="W538" s="2">
        <f>IF($H538&gt;I538,MIN($H538-I538,J538-I538)*INDEX('2018_commission_structure-Start'!$A$15:$J$18,MATCH($E538,'2018_commission_structure-Start'!$A$15:$A$18,0),MATCH(W$1,'2018_commission_structure-Start'!$A$15:$J$15,0)),0)</f>
        <v>0</v>
      </c>
      <c r="X538" s="2">
        <f>IF($H538&gt;J538,MIN($H538-J538,K538-J538)*INDEX('2018_commission_structure-Start'!$A$15:$J$18,MATCH($E538,'2018_commission_structure-Start'!$A$15:$A$18,0),MATCH(X$1,'2018_commission_structure-Start'!$A$15:$J$15,0)),0)</f>
        <v>0</v>
      </c>
      <c r="Y538" s="2">
        <f>IF($H538&gt;K538,MIN($H538-K538,L538-K538)*INDEX('2018_commission_structure-Start'!$A$15:$J$18,MATCH($E538,'2018_commission_structure-Start'!$A$15:$A$18,0),MATCH(Y$1,'2018_commission_structure-Start'!$A$15:$J$15,0)),0)</f>
        <v>0</v>
      </c>
      <c r="Z538" s="2">
        <f>IF(H538&gt;L538,(H538-L538)*INDEX('2018_commission_structure-Start'!$A$21:$I$24,MATCH($E538,'2018_commission_structure-Start'!$A$21:$A$24,0),MATCH(Z$1,'2018_commission_structure-Start'!$A$21:$I$21,0)),0)</f>
        <v>0</v>
      </c>
      <c r="AA538" s="6">
        <f t="shared" si="88"/>
        <v>80260.95</v>
      </c>
      <c r="AB538" s="6">
        <f t="shared" si="89"/>
        <v>161798.95000000001</v>
      </c>
    </row>
    <row r="539" spans="1:28" x14ac:dyDescent="0.3">
      <c r="A539" t="str">
        <f t="shared" si="80"/>
        <v>Mendel Iscowitz</v>
      </c>
      <c r="B539">
        <v>1718344562</v>
      </c>
      <c r="C539" t="s">
        <v>1056</v>
      </c>
      <c r="D539" t="s">
        <v>1057</v>
      </c>
      <c r="E539" t="s">
        <v>10</v>
      </c>
      <c r="F539">
        <v>106547</v>
      </c>
      <c r="G539">
        <f>COUNTIF(deals_closed!D:D,B539)</f>
        <v>20</v>
      </c>
      <c r="H539" s="2">
        <f>SUMIF(deals_closed!D:D,B539,deals_closed!C:C)</f>
        <v>634582</v>
      </c>
      <c r="I539" s="2">
        <f>VLOOKUP(E539,'2018_commission_structure-Start'!$A$22:$I$24,9,FALSE)</f>
        <v>750000</v>
      </c>
      <c r="J539" s="2">
        <f t="shared" si="81"/>
        <v>937500</v>
      </c>
      <c r="K539" s="2">
        <f t="shared" si="82"/>
        <v>1125000</v>
      </c>
      <c r="L539" s="2">
        <f t="shared" si="83"/>
        <v>1500000</v>
      </c>
      <c r="M539" s="12">
        <f t="shared" si="84"/>
        <v>0.84610933333333338</v>
      </c>
      <c r="N539" t="str">
        <f t="shared" si="85"/>
        <v>0-100%</v>
      </c>
      <c r="O539" s="6">
        <f>MIN(H539,I539)*INDEX('2018_commission_structure-Start'!$A$21:$I$24,MATCH($E539,'2018_commission_structure-Start'!$A$21:$A$24,0),MATCH(O$1,'2018_commission_structure-Start'!$A$21:$I$21,0))</f>
        <v>95187.3</v>
      </c>
      <c r="P539" s="2">
        <f>IF(H539&gt;I539,MIN(H539-I539,J539-I539)*INDEX('2018_commission_structure-Start'!$A$21:$I$24,MATCH($E539,'2018_commission_structure-Start'!$A$21:$A$24,0), MATCH(P$1,'2018_commission_structure-Start'!$A$21:$I$21,0)),0)</f>
        <v>0</v>
      </c>
      <c r="Q539" s="2">
        <f>IF($H539&gt;J539,MIN($H539-J539,K539-J539)*INDEX('2018_commission_structure-Start'!$A$21:$I$24,MATCH($E539,'2018_commission_structure-Start'!$A$21:$A$24,0), MATCH(Q$1,'2018_commission_structure-Start'!$A$21:$I$21,0)),0)</f>
        <v>0</v>
      </c>
      <c r="R539" s="2">
        <f>IF($H539&gt;K539,MIN($H539-K539,L539-K539)*INDEX('2018_commission_structure-Start'!$A$21:$I$24,MATCH($E539,'2018_commission_structure-Start'!$A$21:$A$24,0), MATCH(R$1,'2018_commission_structure-Start'!$A$21:$I$21,0)),0)</f>
        <v>0</v>
      </c>
      <c r="S539" s="2">
        <f>IF(H539&gt;L539,(H539-L539)*INDEX('2018_commission_structure-Start'!$A$21:$I$24,MATCH($E539,'2018_commission_structure-Start'!$A$21:$A$24,0),MATCH(S$1,'2018_commission_structure-Start'!$A$21:$I$21,0)),0)</f>
        <v>0</v>
      </c>
      <c r="T539" s="6">
        <f t="shared" si="86"/>
        <v>95187.3</v>
      </c>
      <c r="U539" s="6">
        <f t="shared" si="87"/>
        <v>201734.3</v>
      </c>
      <c r="V539" s="6">
        <f>MIN(H539,I539)*INDEX('2018_commission_structure-Start'!$A$15:$J$18,MATCH($E539,'2018_commission_structure-Start'!$A$15:$A$18,0),MATCH(V$1,'2018_commission_structure-Start'!$A$15:$J$15,0))</f>
        <v>95187.3</v>
      </c>
      <c r="W539" s="2">
        <f>IF($H539&gt;I539,MIN($H539-I539,J539-I539)*INDEX('2018_commission_structure-Start'!$A$15:$J$18,MATCH($E539,'2018_commission_structure-Start'!$A$15:$A$18,0),MATCH(W$1,'2018_commission_structure-Start'!$A$15:$J$15,0)),0)</f>
        <v>0</v>
      </c>
      <c r="X539" s="2">
        <f>IF($H539&gt;J539,MIN($H539-J539,K539-J539)*INDEX('2018_commission_structure-Start'!$A$15:$J$18,MATCH($E539,'2018_commission_structure-Start'!$A$15:$A$18,0),MATCH(X$1,'2018_commission_structure-Start'!$A$15:$J$15,0)),0)</f>
        <v>0</v>
      </c>
      <c r="Y539" s="2">
        <f>IF($H539&gt;K539,MIN($H539-K539,L539-K539)*INDEX('2018_commission_structure-Start'!$A$15:$J$18,MATCH($E539,'2018_commission_structure-Start'!$A$15:$A$18,0),MATCH(Y$1,'2018_commission_structure-Start'!$A$15:$J$15,0)),0)</f>
        <v>0</v>
      </c>
      <c r="Z539" s="2">
        <f>IF(H539&gt;L539,(H539-L539)*INDEX('2018_commission_structure-Start'!$A$21:$I$24,MATCH($E539,'2018_commission_structure-Start'!$A$21:$A$24,0),MATCH(Z$1,'2018_commission_structure-Start'!$A$21:$I$21,0)),0)</f>
        <v>0</v>
      </c>
      <c r="AA539" s="6">
        <f t="shared" si="88"/>
        <v>95187.3</v>
      </c>
      <c r="AB539" s="6">
        <f t="shared" si="89"/>
        <v>201734.3</v>
      </c>
    </row>
    <row r="540" spans="1:28" x14ac:dyDescent="0.3">
      <c r="A540" t="str">
        <f t="shared" si="80"/>
        <v>Hillyer Garrique</v>
      </c>
      <c r="B540">
        <v>5082945165</v>
      </c>
      <c r="C540" t="s">
        <v>1058</v>
      </c>
      <c r="D540" t="s">
        <v>1059</v>
      </c>
      <c r="E540" t="s">
        <v>7</v>
      </c>
      <c r="F540">
        <v>57158</v>
      </c>
      <c r="G540">
        <f>COUNTIF(deals_closed!D:D,B540)</f>
        <v>22</v>
      </c>
      <c r="H540" s="2">
        <f>SUMIF(deals_closed!D:D,B540,deals_closed!C:C)</f>
        <v>676061</v>
      </c>
      <c r="I540" s="2">
        <f>VLOOKUP(E540,'2018_commission_structure-Start'!$A$22:$I$24,9,FALSE)</f>
        <v>500000</v>
      </c>
      <c r="J540" s="2">
        <f t="shared" si="81"/>
        <v>625000</v>
      </c>
      <c r="K540" s="2">
        <f t="shared" si="82"/>
        <v>750000</v>
      </c>
      <c r="L540" s="2">
        <f t="shared" si="83"/>
        <v>1000000</v>
      </c>
      <c r="M540" s="12">
        <f t="shared" si="84"/>
        <v>1.352122</v>
      </c>
      <c r="N540" t="str">
        <f t="shared" si="85"/>
        <v>125-150%</v>
      </c>
      <c r="O540" s="6">
        <f>MIN(H540,I540)*INDEX('2018_commission_structure-Start'!$A$21:$I$24,MATCH($E540,'2018_commission_structure-Start'!$A$21:$A$24,0),MATCH(O$1,'2018_commission_structure-Start'!$A$21:$I$21,0))</f>
        <v>50000</v>
      </c>
      <c r="P540" s="2">
        <f>IF(H540&gt;I540,MIN(H540-I540,J540-I540)*INDEX('2018_commission_structure-Start'!$A$21:$I$24,MATCH($E540,'2018_commission_structure-Start'!$A$21:$A$24,0), MATCH(P$1,'2018_commission_structure-Start'!$A$21:$I$21,0)),0)</f>
        <v>18750</v>
      </c>
      <c r="Q540" s="2">
        <f>IF($H540&gt;J540,MIN($H540-J540,K540-J540)*INDEX('2018_commission_structure-Start'!$A$21:$I$24,MATCH($E540,'2018_commission_structure-Start'!$A$21:$A$24,0), MATCH(Q$1,'2018_commission_structure-Start'!$A$21:$I$21,0)),0)</f>
        <v>9190.98</v>
      </c>
      <c r="R540" s="2">
        <f>IF($H540&gt;K540,MIN($H540-K540,L540-K540)*INDEX('2018_commission_structure-Start'!$A$21:$I$24,MATCH($E540,'2018_commission_structure-Start'!$A$21:$A$24,0), MATCH(R$1,'2018_commission_structure-Start'!$A$21:$I$21,0)),0)</f>
        <v>0</v>
      </c>
      <c r="S540" s="2">
        <f>IF(H540&gt;L540,(H540-L540)*INDEX('2018_commission_structure-Start'!$A$21:$I$24,MATCH($E540,'2018_commission_structure-Start'!$A$21:$A$24,0),MATCH(S$1,'2018_commission_structure-Start'!$A$21:$I$21,0)),0)</f>
        <v>0</v>
      </c>
      <c r="T540" s="6">
        <f t="shared" si="86"/>
        <v>77940.98</v>
      </c>
      <c r="U540" s="6">
        <f t="shared" si="87"/>
        <v>135098.97999999998</v>
      </c>
      <c r="V540" s="6">
        <f>MIN(H540,I540)*INDEX('2018_commission_structure-Start'!$A$15:$J$18,MATCH($E540,'2018_commission_structure-Start'!$A$15:$A$18,0),MATCH(V$1,'2018_commission_structure-Start'!$A$15:$J$15,0))</f>
        <v>60000</v>
      </c>
      <c r="W540" s="2">
        <f>IF($H540&gt;I540,MIN($H540-I540,J540-I540)*INDEX('2018_commission_structure-Start'!$A$15:$J$18,MATCH($E540,'2018_commission_structure-Start'!$A$15:$A$18,0),MATCH(W$1,'2018_commission_structure-Start'!$A$15:$J$15,0)),0)</f>
        <v>21250</v>
      </c>
      <c r="X540" s="2">
        <f>IF($H540&gt;J540,MIN($H540-J540,K540-J540)*INDEX('2018_commission_structure-Start'!$A$15:$J$18,MATCH($E540,'2018_commission_structure-Start'!$A$15:$A$18,0),MATCH(X$1,'2018_commission_structure-Start'!$A$15:$J$15,0)),0)</f>
        <v>10212.200000000001</v>
      </c>
      <c r="Y540" s="2">
        <f>IF($H540&gt;K540,MIN($H540-K540,L540-K540)*INDEX('2018_commission_structure-Start'!$A$15:$J$18,MATCH($E540,'2018_commission_structure-Start'!$A$15:$A$18,0),MATCH(Y$1,'2018_commission_structure-Start'!$A$15:$J$15,0)),0)</f>
        <v>0</v>
      </c>
      <c r="Z540" s="2">
        <f>IF(H540&gt;L540,(H540-L540)*INDEX('2018_commission_structure-Start'!$A$21:$I$24,MATCH($E540,'2018_commission_structure-Start'!$A$21:$A$24,0),MATCH(Z$1,'2018_commission_structure-Start'!$A$21:$I$21,0)),0)</f>
        <v>0</v>
      </c>
      <c r="AA540" s="6">
        <f t="shared" si="88"/>
        <v>91462.2</v>
      </c>
      <c r="AB540" s="6">
        <f t="shared" si="89"/>
        <v>148620.20000000001</v>
      </c>
    </row>
    <row r="541" spans="1:28" x14ac:dyDescent="0.3">
      <c r="A541" t="str">
        <f t="shared" si="80"/>
        <v>Luisa Antic</v>
      </c>
      <c r="B541">
        <v>5191866150</v>
      </c>
      <c r="C541" t="s">
        <v>1060</v>
      </c>
      <c r="D541" t="s">
        <v>1061</v>
      </c>
      <c r="E541" t="s">
        <v>10</v>
      </c>
      <c r="F541">
        <v>112098</v>
      </c>
      <c r="G541">
        <f>COUNTIF(deals_closed!D:D,B541)</f>
        <v>15</v>
      </c>
      <c r="H541" s="2">
        <f>SUMIF(deals_closed!D:D,B541,deals_closed!C:C)</f>
        <v>430513</v>
      </c>
      <c r="I541" s="2">
        <f>VLOOKUP(E541,'2018_commission_structure-Start'!$A$22:$I$24,9,FALSE)</f>
        <v>750000</v>
      </c>
      <c r="J541" s="2">
        <f t="shared" si="81"/>
        <v>937500</v>
      </c>
      <c r="K541" s="2">
        <f t="shared" si="82"/>
        <v>1125000</v>
      </c>
      <c r="L541" s="2">
        <f t="shared" si="83"/>
        <v>1500000</v>
      </c>
      <c r="M541" s="12">
        <f t="shared" si="84"/>
        <v>0.57401733333333338</v>
      </c>
      <c r="N541" t="str">
        <f t="shared" si="85"/>
        <v>0-100%</v>
      </c>
      <c r="O541" s="6">
        <f>MIN(H541,I541)*INDEX('2018_commission_structure-Start'!$A$21:$I$24,MATCH($E541,'2018_commission_structure-Start'!$A$21:$A$24,0),MATCH(O$1,'2018_commission_structure-Start'!$A$21:$I$21,0))</f>
        <v>64576.95</v>
      </c>
      <c r="P541" s="2">
        <f>IF(H541&gt;I541,MIN(H541-I541,J541-I541)*INDEX('2018_commission_structure-Start'!$A$21:$I$24,MATCH($E541,'2018_commission_structure-Start'!$A$21:$A$24,0), MATCH(P$1,'2018_commission_structure-Start'!$A$21:$I$21,0)),0)</f>
        <v>0</v>
      </c>
      <c r="Q541" s="2">
        <f>IF($H541&gt;J541,MIN($H541-J541,K541-J541)*INDEX('2018_commission_structure-Start'!$A$21:$I$24,MATCH($E541,'2018_commission_structure-Start'!$A$21:$A$24,0), MATCH(Q$1,'2018_commission_structure-Start'!$A$21:$I$21,0)),0)</f>
        <v>0</v>
      </c>
      <c r="R541" s="2">
        <f>IF($H541&gt;K541,MIN($H541-K541,L541-K541)*INDEX('2018_commission_structure-Start'!$A$21:$I$24,MATCH($E541,'2018_commission_structure-Start'!$A$21:$A$24,0), MATCH(R$1,'2018_commission_structure-Start'!$A$21:$I$21,0)),0)</f>
        <v>0</v>
      </c>
      <c r="S541" s="2">
        <f>IF(H541&gt;L541,(H541-L541)*INDEX('2018_commission_structure-Start'!$A$21:$I$24,MATCH($E541,'2018_commission_structure-Start'!$A$21:$A$24,0),MATCH(S$1,'2018_commission_structure-Start'!$A$21:$I$21,0)),0)</f>
        <v>0</v>
      </c>
      <c r="T541" s="6">
        <f t="shared" si="86"/>
        <v>64576.95</v>
      </c>
      <c r="U541" s="6">
        <f t="shared" si="87"/>
        <v>176674.95</v>
      </c>
      <c r="V541" s="6">
        <f>MIN(H541,I541)*INDEX('2018_commission_structure-Start'!$A$15:$J$18,MATCH($E541,'2018_commission_structure-Start'!$A$15:$A$18,0),MATCH(V$1,'2018_commission_structure-Start'!$A$15:$J$15,0))</f>
        <v>64576.95</v>
      </c>
      <c r="W541" s="2">
        <f>IF($H541&gt;I541,MIN($H541-I541,J541-I541)*INDEX('2018_commission_structure-Start'!$A$15:$J$18,MATCH($E541,'2018_commission_structure-Start'!$A$15:$A$18,0),MATCH(W$1,'2018_commission_structure-Start'!$A$15:$J$15,0)),0)</f>
        <v>0</v>
      </c>
      <c r="X541" s="2">
        <f>IF($H541&gt;J541,MIN($H541-J541,K541-J541)*INDEX('2018_commission_structure-Start'!$A$15:$J$18,MATCH($E541,'2018_commission_structure-Start'!$A$15:$A$18,0),MATCH(X$1,'2018_commission_structure-Start'!$A$15:$J$15,0)),0)</f>
        <v>0</v>
      </c>
      <c r="Y541" s="2">
        <f>IF($H541&gt;K541,MIN($H541-K541,L541-K541)*INDEX('2018_commission_structure-Start'!$A$15:$J$18,MATCH($E541,'2018_commission_structure-Start'!$A$15:$A$18,0),MATCH(Y$1,'2018_commission_structure-Start'!$A$15:$J$15,0)),0)</f>
        <v>0</v>
      </c>
      <c r="Z541" s="2">
        <f>IF(H541&gt;L541,(H541-L541)*INDEX('2018_commission_structure-Start'!$A$21:$I$24,MATCH($E541,'2018_commission_structure-Start'!$A$21:$A$24,0),MATCH(Z$1,'2018_commission_structure-Start'!$A$21:$I$21,0)),0)</f>
        <v>0</v>
      </c>
      <c r="AA541" s="6">
        <f t="shared" si="88"/>
        <v>64576.95</v>
      </c>
      <c r="AB541" s="6">
        <f t="shared" si="89"/>
        <v>176674.95</v>
      </c>
    </row>
    <row r="542" spans="1:28" x14ac:dyDescent="0.3">
      <c r="A542" t="str">
        <f t="shared" si="80"/>
        <v>Clyve Dayley</v>
      </c>
      <c r="B542">
        <v>6531376252</v>
      </c>
      <c r="C542" t="s">
        <v>1062</v>
      </c>
      <c r="D542" t="s">
        <v>1063</v>
      </c>
      <c r="E542" t="s">
        <v>29</v>
      </c>
      <c r="F542">
        <v>69272</v>
      </c>
      <c r="G542">
        <f>COUNTIF(deals_closed!D:D,B542)</f>
        <v>23</v>
      </c>
      <c r="H542" s="2">
        <f>SUMIF(deals_closed!D:D,B542,deals_closed!C:C)</f>
        <v>793429</v>
      </c>
      <c r="I542" s="2">
        <f>VLOOKUP(E542,'2018_commission_structure-Start'!$A$22:$I$24,9,FALSE)</f>
        <v>600000</v>
      </c>
      <c r="J542" s="2">
        <f t="shared" si="81"/>
        <v>750000</v>
      </c>
      <c r="K542" s="2">
        <f t="shared" si="82"/>
        <v>900000</v>
      </c>
      <c r="L542" s="2">
        <f t="shared" si="83"/>
        <v>1200000</v>
      </c>
      <c r="M542" s="12">
        <f t="shared" si="84"/>
        <v>1.3223816666666666</v>
      </c>
      <c r="N542" t="str">
        <f t="shared" si="85"/>
        <v>125-150%</v>
      </c>
      <c r="O542" s="6">
        <f>MIN(H542,I542)*INDEX('2018_commission_structure-Start'!$A$21:$I$24,MATCH($E542,'2018_commission_structure-Start'!$A$21:$A$24,0),MATCH(O$1,'2018_commission_structure-Start'!$A$21:$I$21,0))</f>
        <v>78000</v>
      </c>
      <c r="P542" s="2">
        <f>IF(H542&gt;I542,MIN(H542-I542,J542-I542)*INDEX('2018_commission_structure-Start'!$A$21:$I$24,MATCH($E542,'2018_commission_structure-Start'!$A$21:$A$24,0), MATCH(P$1,'2018_commission_structure-Start'!$A$21:$I$21,0)),0)</f>
        <v>25500.000000000004</v>
      </c>
      <c r="Q542" s="2">
        <f>IF($H542&gt;J542,MIN($H542-J542,K542-J542)*INDEX('2018_commission_structure-Start'!$A$21:$I$24,MATCH($E542,'2018_commission_structure-Start'!$A$21:$A$24,0), MATCH(Q$1,'2018_commission_structure-Start'!$A$21:$I$21,0)),0)</f>
        <v>9120.09</v>
      </c>
      <c r="R542" s="2">
        <f>IF($H542&gt;K542,MIN($H542-K542,L542-K542)*INDEX('2018_commission_structure-Start'!$A$21:$I$24,MATCH($E542,'2018_commission_structure-Start'!$A$21:$A$24,0), MATCH(R$1,'2018_commission_structure-Start'!$A$21:$I$21,0)),0)</f>
        <v>0</v>
      </c>
      <c r="S542" s="2">
        <f>IF(H542&gt;L542,(H542-L542)*INDEX('2018_commission_structure-Start'!$A$21:$I$24,MATCH($E542,'2018_commission_structure-Start'!$A$21:$A$24,0),MATCH(S$1,'2018_commission_structure-Start'!$A$21:$I$21,0)),0)</f>
        <v>0</v>
      </c>
      <c r="T542" s="6">
        <f t="shared" si="86"/>
        <v>112620.09</v>
      </c>
      <c r="U542" s="6">
        <f t="shared" si="87"/>
        <v>181892.09</v>
      </c>
      <c r="V542" s="6">
        <f>MIN(H542,I542)*INDEX('2018_commission_structure-Start'!$A$15:$J$18,MATCH($E542,'2018_commission_structure-Start'!$A$15:$A$18,0),MATCH(V$1,'2018_commission_structure-Start'!$A$15:$J$15,0))</f>
        <v>90000</v>
      </c>
      <c r="W542" s="2">
        <f>IF($H542&gt;I542,MIN($H542-I542,J542-I542)*INDEX('2018_commission_structure-Start'!$A$15:$J$18,MATCH($E542,'2018_commission_structure-Start'!$A$15:$A$18,0),MATCH(W$1,'2018_commission_structure-Start'!$A$15:$J$15,0)),0)</f>
        <v>27000</v>
      </c>
      <c r="X542" s="2">
        <f>IF($H542&gt;J542,MIN($H542-J542,K542-J542)*INDEX('2018_commission_structure-Start'!$A$15:$J$18,MATCH($E542,'2018_commission_structure-Start'!$A$15:$A$18,0),MATCH(X$1,'2018_commission_structure-Start'!$A$15:$J$15,0)),0)</f>
        <v>10857.25</v>
      </c>
      <c r="Y542" s="2">
        <f>IF($H542&gt;K542,MIN($H542-K542,L542-K542)*INDEX('2018_commission_structure-Start'!$A$15:$J$18,MATCH($E542,'2018_commission_structure-Start'!$A$15:$A$18,0),MATCH(Y$1,'2018_commission_structure-Start'!$A$15:$J$15,0)),0)</f>
        <v>0</v>
      </c>
      <c r="Z542" s="2">
        <f>IF(H542&gt;L542,(H542-L542)*INDEX('2018_commission_structure-Start'!$A$21:$I$24,MATCH($E542,'2018_commission_structure-Start'!$A$21:$A$24,0),MATCH(Z$1,'2018_commission_structure-Start'!$A$21:$I$21,0)),0)</f>
        <v>0</v>
      </c>
      <c r="AA542" s="6">
        <f t="shared" si="88"/>
        <v>127857.25</v>
      </c>
      <c r="AB542" s="6">
        <f t="shared" si="89"/>
        <v>197129.25</v>
      </c>
    </row>
    <row r="543" spans="1:28" x14ac:dyDescent="0.3">
      <c r="A543" t="str">
        <f t="shared" si="80"/>
        <v>Jessie Peabody</v>
      </c>
      <c r="B543">
        <v>6695538166</v>
      </c>
      <c r="C543" t="s">
        <v>1064</v>
      </c>
      <c r="D543" t="s">
        <v>1065</v>
      </c>
      <c r="E543" t="s">
        <v>29</v>
      </c>
      <c r="F543">
        <v>72309</v>
      </c>
      <c r="G543">
        <f>COUNTIF(deals_closed!D:D,B543)</f>
        <v>22</v>
      </c>
      <c r="H543" s="2">
        <f>SUMIF(deals_closed!D:D,B543,deals_closed!C:C)</f>
        <v>782719</v>
      </c>
      <c r="I543" s="2">
        <f>VLOOKUP(E543,'2018_commission_structure-Start'!$A$22:$I$24,9,FALSE)</f>
        <v>600000</v>
      </c>
      <c r="J543" s="2">
        <f t="shared" si="81"/>
        <v>750000</v>
      </c>
      <c r="K543" s="2">
        <f t="shared" si="82"/>
        <v>900000</v>
      </c>
      <c r="L543" s="2">
        <f t="shared" si="83"/>
        <v>1200000</v>
      </c>
      <c r="M543" s="12">
        <f t="shared" si="84"/>
        <v>1.3045316666666666</v>
      </c>
      <c r="N543" t="str">
        <f t="shared" si="85"/>
        <v>125-150%</v>
      </c>
      <c r="O543" s="6">
        <f>MIN(H543,I543)*INDEX('2018_commission_structure-Start'!$A$21:$I$24,MATCH($E543,'2018_commission_structure-Start'!$A$21:$A$24,0),MATCH(O$1,'2018_commission_structure-Start'!$A$21:$I$21,0))</f>
        <v>78000</v>
      </c>
      <c r="P543" s="2">
        <f>IF(H543&gt;I543,MIN(H543-I543,J543-I543)*INDEX('2018_commission_structure-Start'!$A$21:$I$24,MATCH($E543,'2018_commission_structure-Start'!$A$21:$A$24,0), MATCH(P$1,'2018_commission_structure-Start'!$A$21:$I$21,0)),0)</f>
        <v>25500.000000000004</v>
      </c>
      <c r="Q543" s="2">
        <f>IF($H543&gt;J543,MIN($H543-J543,K543-J543)*INDEX('2018_commission_structure-Start'!$A$21:$I$24,MATCH($E543,'2018_commission_structure-Start'!$A$21:$A$24,0), MATCH(Q$1,'2018_commission_structure-Start'!$A$21:$I$21,0)),0)</f>
        <v>6870.99</v>
      </c>
      <c r="R543" s="2">
        <f>IF($H543&gt;K543,MIN($H543-K543,L543-K543)*INDEX('2018_commission_structure-Start'!$A$21:$I$24,MATCH($E543,'2018_commission_structure-Start'!$A$21:$A$24,0), MATCH(R$1,'2018_commission_structure-Start'!$A$21:$I$21,0)),0)</f>
        <v>0</v>
      </c>
      <c r="S543" s="2">
        <f>IF(H543&gt;L543,(H543-L543)*INDEX('2018_commission_structure-Start'!$A$21:$I$24,MATCH($E543,'2018_commission_structure-Start'!$A$21:$A$24,0),MATCH(S$1,'2018_commission_structure-Start'!$A$21:$I$21,0)),0)</f>
        <v>0</v>
      </c>
      <c r="T543" s="6">
        <f t="shared" si="86"/>
        <v>110370.99</v>
      </c>
      <c r="U543" s="6">
        <f t="shared" si="87"/>
        <v>182679.99</v>
      </c>
      <c r="V543" s="6">
        <f>MIN(H543,I543)*INDEX('2018_commission_structure-Start'!$A$15:$J$18,MATCH($E543,'2018_commission_structure-Start'!$A$15:$A$18,0),MATCH(V$1,'2018_commission_structure-Start'!$A$15:$J$15,0))</f>
        <v>90000</v>
      </c>
      <c r="W543" s="2">
        <f>IF($H543&gt;I543,MIN($H543-I543,J543-I543)*INDEX('2018_commission_structure-Start'!$A$15:$J$18,MATCH($E543,'2018_commission_structure-Start'!$A$15:$A$18,0),MATCH(W$1,'2018_commission_structure-Start'!$A$15:$J$15,0)),0)</f>
        <v>27000</v>
      </c>
      <c r="X543" s="2">
        <f>IF($H543&gt;J543,MIN($H543-J543,K543-J543)*INDEX('2018_commission_structure-Start'!$A$15:$J$18,MATCH($E543,'2018_commission_structure-Start'!$A$15:$A$18,0),MATCH(X$1,'2018_commission_structure-Start'!$A$15:$J$15,0)),0)</f>
        <v>8179.75</v>
      </c>
      <c r="Y543" s="2">
        <f>IF($H543&gt;K543,MIN($H543-K543,L543-K543)*INDEX('2018_commission_structure-Start'!$A$15:$J$18,MATCH($E543,'2018_commission_structure-Start'!$A$15:$A$18,0),MATCH(Y$1,'2018_commission_structure-Start'!$A$15:$J$15,0)),0)</f>
        <v>0</v>
      </c>
      <c r="Z543" s="2">
        <f>IF(H543&gt;L543,(H543-L543)*INDEX('2018_commission_structure-Start'!$A$21:$I$24,MATCH($E543,'2018_commission_structure-Start'!$A$21:$A$24,0),MATCH(Z$1,'2018_commission_structure-Start'!$A$21:$I$21,0)),0)</f>
        <v>0</v>
      </c>
      <c r="AA543" s="6">
        <f t="shared" si="88"/>
        <v>125179.75</v>
      </c>
      <c r="AB543" s="6">
        <f t="shared" si="89"/>
        <v>197488.75</v>
      </c>
    </row>
    <row r="544" spans="1:28" x14ac:dyDescent="0.3">
      <c r="A544" t="str">
        <f t="shared" si="80"/>
        <v>Alberto Morgan</v>
      </c>
      <c r="B544">
        <v>3609467622</v>
      </c>
      <c r="C544" t="s">
        <v>1066</v>
      </c>
      <c r="D544" t="s">
        <v>1067</v>
      </c>
      <c r="E544" t="s">
        <v>7</v>
      </c>
      <c r="F544">
        <v>45564</v>
      </c>
      <c r="G544">
        <f>COUNTIF(deals_closed!D:D,B544)</f>
        <v>17</v>
      </c>
      <c r="H544" s="2">
        <f>SUMIF(deals_closed!D:D,B544,deals_closed!C:C)</f>
        <v>471173</v>
      </c>
      <c r="I544" s="2">
        <f>VLOOKUP(E544,'2018_commission_structure-Start'!$A$22:$I$24,9,FALSE)</f>
        <v>500000</v>
      </c>
      <c r="J544" s="2">
        <f t="shared" si="81"/>
        <v>625000</v>
      </c>
      <c r="K544" s="2">
        <f t="shared" si="82"/>
        <v>750000</v>
      </c>
      <c r="L544" s="2">
        <f t="shared" si="83"/>
        <v>1000000</v>
      </c>
      <c r="M544" s="12">
        <f t="shared" si="84"/>
        <v>0.94234600000000002</v>
      </c>
      <c r="N544" t="str">
        <f t="shared" si="85"/>
        <v>0-100%</v>
      </c>
      <c r="O544" s="6">
        <f>MIN(H544,I544)*INDEX('2018_commission_structure-Start'!$A$21:$I$24,MATCH($E544,'2018_commission_structure-Start'!$A$21:$A$24,0),MATCH(O$1,'2018_commission_structure-Start'!$A$21:$I$21,0))</f>
        <v>47117.3</v>
      </c>
      <c r="P544" s="2">
        <f>IF(H544&gt;I544,MIN(H544-I544,J544-I544)*INDEX('2018_commission_structure-Start'!$A$21:$I$24,MATCH($E544,'2018_commission_structure-Start'!$A$21:$A$24,0), MATCH(P$1,'2018_commission_structure-Start'!$A$21:$I$21,0)),0)</f>
        <v>0</v>
      </c>
      <c r="Q544" s="2">
        <f>IF($H544&gt;J544,MIN($H544-J544,K544-J544)*INDEX('2018_commission_structure-Start'!$A$21:$I$24,MATCH($E544,'2018_commission_structure-Start'!$A$21:$A$24,0), MATCH(Q$1,'2018_commission_structure-Start'!$A$21:$I$21,0)),0)</f>
        <v>0</v>
      </c>
      <c r="R544" s="2">
        <f>IF($H544&gt;K544,MIN($H544-K544,L544-K544)*INDEX('2018_commission_structure-Start'!$A$21:$I$24,MATCH($E544,'2018_commission_structure-Start'!$A$21:$A$24,0), MATCH(R$1,'2018_commission_structure-Start'!$A$21:$I$21,0)),0)</f>
        <v>0</v>
      </c>
      <c r="S544" s="2">
        <f>IF(H544&gt;L544,(H544-L544)*INDEX('2018_commission_structure-Start'!$A$21:$I$24,MATCH($E544,'2018_commission_structure-Start'!$A$21:$A$24,0),MATCH(S$1,'2018_commission_structure-Start'!$A$21:$I$21,0)),0)</f>
        <v>0</v>
      </c>
      <c r="T544" s="6">
        <f t="shared" si="86"/>
        <v>47117.3</v>
      </c>
      <c r="U544" s="6">
        <f t="shared" si="87"/>
        <v>92681.3</v>
      </c>
      <c r="V544" s="6">
        <f>MIN(H544,I544)*INDEX('2018_commission_structure-Start'!$A$15:$J$18,MATCH($E544,'2018_commission_structure-Start'!$A$15:$A$18,0),MATCH(V$1,'2018_commission_structure-Start'!$A$15:$J$15,0))</f>
        <v>56540.759999999995</v>
      </c>
      <c r="W544" s="2">
        <f>IF($H544&gt;I544,MIN($H544-I544,J544-I544)*INDEX('2018_commission_structure-Start'!$A$15:$J$18,MATCH($E544,'2018_commission_structure-Start'!$A$15:$A$18,0),MATCH(W$1,'2018_commission_structure-Start'!$A$15:$J$15,0)),0)</f>
        <v>0</v>
      </c>
      <c r="X544" s="2">
        <f>IF($H544&gt;J544,MIN($H544-J544,K544-J544)*INDEX('2018_commission_structure-Start'!$A$15:$J$18,MATCH($E544,'2018_commission_structure-Start'!$A$15:$A$18,0),MATCH(X$1,'2018_commission_structure-Start'!$A$15:$J$15,0)),0)</f>
        <v>0</v>
      </c>
      <c r="Y544" s="2">
        <f>IF($H544&gt;K544,MIN($H544-K544,L544-K544)*INDEX('2018_commission_structure-Start'!$A$15:$J$18,MATCH($E544,'2018_commission_structure-Start'!$A$15:$A$18,0),MATCH(Y$1,'2018_commission_structure-Start'!$A$15:$J$15,0)),0)</f>
        <v>0</v>
      </c>
      <c r="Z544" s="2">
        <f>IF(H544&gt;L544,(H544-L544)*INDEX('2018_commission_structure-Start'!$A$21:$I$24,MATCH($E544,'2018_commission_structure-Start'!$A$21:$A$24,0),MATCH(Z$1,'2018_commission_structure-Start'!$A$21:$I$21,0)),0)</f>
        <v>0</v>
      </c>
      <c r="AA544" s="6">
        <f t="shared" si="88"/>
        <v>56540.759999999995</v>
      </c>
      <c r="AB544" s="6">
        <f t="shared" si="89"/>
        <v>102104.76</v>
      </c>
    </row>
    <row r="545" spans="1:28" x14ac:dyDescent="0.3">
      <c r="A545" t="str">
        <f t="shared" si="80"/>
        <v>Bengt Shillum</v>
      </c>
      <c r="B545">
        <v>8481632066</v>
      </c>
      <c r="C545" t="s">
        <v>1068</v>
      </c>
      <c r="D545" t="s">
        <v>1069</v>
      </c>
      <c r="E545" t="s">
        <v>10</v>
      </c>
      <c r="F545">
        <v>87295</v>
      </c>
      <c r="G545">
        <f>COUNTIF(deals_closed!D:D,B545)</f>
        <v>14</v>
      </c>
      <c r="H545" s="2">
        <f>SUMIF(deals_closed!D:D,B545,deals_closed!C:C)</f>
        <v>445257</v>
      </c>
      <c r="I545" s="2">
        <f>VLOOKUP(E545,'2018_commission_structure-Start'!$A$22:$I$24,9,FALSE)</f>
        <v>750000</v>
      </c>
      <c r="J545" s="2">
        <f t="shared" si="81"/>
        <v>937500</v>
      </c>
      <c r="K545" s="2">
        <f t="shared" si="82"/>
        <v>1125000</v>
      </c>
      <c r="L545" s="2">
        <f t="shared" si="83"/>
        <v>1500000</v>
      </c>
      <c r="M545" s="12">
        <f t="shared" si="84"/>
        <v>0.59367599999999998</v>
      </c>
      <c r="N545" t="str">
        <f t="shared" si="85"/>
        <v>0-100%</v>
      </c>
      <c r="O545" s="6">
        <f>MIN(H545,I545)*INDEX('2018_commission_structure-Start'!$A$21:$I$24,MATCH($E545,'2018_commission_structure-Start'!$A$21:$A$24,0),MATCH(O$1,'2018_commission_structure-Start'!$A$21:$I$21,0))</f>
        <v>66788.55</v>
      </c>
      <c r="P545" s="2">
        <f>IF(H545&gt;I545,MIN(H545-I545,J545-I545)*INDEX('2018_commission_structure-Start'!$A$21:$I$24,MATCH($E545,'2018_commission_structure-Start'!$A$21:$A$24,0), MATCH(P$1,'2018_commission_structure-Start'!$A$21:$I$21,0)),0)</f>
        <v>0</v>
      </c>
      <c r="Q545" s="2">
        <f>IF($H545&gt;J545,MIN($H545-J545,K545-J545)*INDEX('2018_commission_structure-Start'!$A$21:$I$24,MATCH($E545,'2018_commission_structure-Start'!$A$21:$A$24,0), MATCH(Q$1,'2018_commission_structure-Start'!$A$21:$I$21,0)),0)</f>
        <v>0</v>
      </c>
      <c r="R545" s="2">
        <f>IF($H545&gt;K545,MIN($H545-K545,L545-K545)*INDEX('2018_commission_structure-Start'!$A$21:$I$24,MATCH($E545,'2018_commission_structure-Start'!$A$21:$A$24,0), MATCH(R$1,'2018_commission_structure-Start'!$A$21:$I$21,0)),0)</f>
        <v>0</v>
      </c>
      <c r="S545" s="2">
        <f>IF(H545&gt;L545,(H545-L545)*INDEX('2018_commission_structure-Start'!$A$21:$I$24,MATCH($E545,'2018_commission_structure-Start'!$A$21:$A$24,0),MATCH(S$1,'2018_commission_structure-Start'!$A$21:$I$21,0)),0)</f>
        <v>0</v>
      </c>
      <c r="T545" s="6">
        <f t="shared" si="86"/>
        <v>66788.55</v>
      </c>
      <c r="U545" s="6">
        <f t="shared" si="87"/>
        <v>154083.54999999999</v>
      </c>
      <c r="V545" s="6">
        <f>MIN(H545,I545)*INDEX('2018_commission_structure-Start'!$A$15:$J$18,MATCH($E545,'2018_commission_structure-Start'!$A$15:$A$18,0),MATCH(V$1,'2018_commission_structure-Start'!$A$15:$J$15,0))</f>
        <v>66788.55</v>
      </c>
      <c r="W545" s="2">
        <f>IF($H545&gt;I545,MIN($H545-I545,J545-I545)*INDEX('2018_commission_structure-Start'!$A$15:$J$18,MATCH($E545,'2018_commission_structure-Start'!$A$15:$A$18,0),MATCH(W$1,'2018_commission_structure-Start'!$A$15:$J$15,0)),0)</f>
        <v>0</v>
      </c>
      <c r="X545" s="2">
        <f>IF($H545&gt;J545,MIN($H545-J545,K545-J545)*INDEX('2018_commission_structure-Start'!$A$15:$J$18,MATCH($E545,'2018_commission_structure-Start'!$A$15:$A$18,0),MATCH(X$1,'2018_commission_structure-Start'!$A$15:$J$15,0)),0)</f>
        <v>0</v>
      </c>
      <c r="Y545" s="2">
        <f>IF($H545&gt;K545,MIN($H545-K545,L545-K545)*INDEX('2018_commission_structure-Start'!$A$15:$J$18,MATCH($E545,'2018_commission_structure-Start'!$A$15:$A$18,0),MATCH(Y$1,'2018_commission_structure-Start'!$A$15:$J$15,0)),0)</f>
        <v>0</v>
      </c>
      <c r="Z545" s="2">
        <f>IF(H545&gt;L545,(H545-L545)*INDEX('2018_commission_structure-Start'!$A$21:$I$24,MATCH($E545,'2018_commission_structure-Start'!$A$21:$A$24,0),MATCH(Z$1,'2018_commission_structure-Start'!$A$21:$I$21,0)),0)</f>
        <v>0</v>
      </c>
      <c r="AA545" s="6">
        <f t="shared" si="88"/>
        <v>66788.55</v>
      </c>
      <c r="AB545" s="6">
        <f t="shared" si="89"/>
        <v>154083.54999999999</v>
      </c>
    </row>
    <row r="546" spans="1:28" x14ac:dyDescent="0.3">
      <c r="A546" t="str">
        <f t="shared" si="80"/>
        <v>Vania Tolefree</v>
      </c>
      <c r="B546">
        <v>2234966051</v>
      </c>
      <c r="C546" t="s">
        <v>1070</v>
      </c>
      <c r="D546" t="s">
        <v>1071</v>
      </c>
      <c r="E546" t="s">
        <v>10</v>
      </c>
      <c r="F546">
        <v>100058</v>
      </c>
      <c r="G546">
        <f>COUNTIF(deals_closed!D:D,B546)</f>
        <v>21</v>
      </c>
      <c r="H546" s="2">
        <f>SUMIF(deals_closed!D:D,B546,deals_closed!C:C)</f>
        <v>699976</v>
      </c>
      <c r="I546" s="2">
        <f>VLOOKUP(E546,'2018_commission_structure-Start'!$A$22:$I$24,9,FALSE)</f>
        <v>750000</v>
      </c>
      <c r="J546" s="2">
        <f t="shared" si="81"/>
        <v>937500</v>
      </c>
      <c r="K546" s="2">
        <f t="shared" si="82"/>
        <v>1125000</v>
      </c>
      <c r="L546" s="2">
        <f t="shared" si="83"/>
        <v>1500000</v>
      </c>
      <c r="M546" s="12">
        <f t="shared" si="84"/>
        <v>0.93330133333333332</v>
      </c>
      <c r="N546" t="str">
        <f t="shared" si="85"/>
        <v>0-100%</v>
      </c>
      <c r="O546" s="6">
        <f>MIN(H546,I546)*INDEX('2018_commission_structure-Start'!$A$21:$I$24,MATCH($E546,'2018_commission_structure-Start'!$A$21:$A$24,0),MATCH(O$1,'2018_commission_structure-Start'!$A$21:$I$21,0))</f>
        <v>104996.4</v>
      </c>
      <c r="P546" s="2">
        <f>IF(H546&gt;I546,MIN(H546-I546,J546-I546)*INDEX('2018_commission_structure-Start'!$A$21:$I$24,MATCH($E546,'2018_commission_structure-Start'!$A$21:$A$24,0), MATCH(P$1,'2018_commission_structure-Start'!$A$21:$I$21,0)),0)</f>
        <v>0</v>
      </c>
      <c r="Q546" s="2">
        <f>IF($H546&gt;J546,MIN($H546-J546,K546-J546)*INDEX('2018_commission_structure-Start'!$A$21:$I$24,MATCH($E546,'2018_commission_structure-Start'!$A$21:$A$24,0), MATCH(Q$1,'2018_commission_structure-Start'!$A$21:$I$21,0)),0)</f>
        <v>0</v>
      </c>
      <c r="R546" s="2">
        <f>IF($H546&gt;K546,MIN($H546-K546,L546-K546)*INDEX('2018_commission_structure-Start'!$A$21:$I$24,MATCH($E546,'2018_commission_structure-Start'!$A$21:$A$24,0), MATCH(R$1,'2018_commission_structure-Start'!$A$21:$I$21,0)),0)</f>
        <v>0</v>
      </c>
      <c r="S546" s="2">
        <f>IF(H546&gt;L546,(H546-L546)*INDEX('2018_commission_structure-Start'!$A$21:$I$24,MATCH($E546,'2018_commission_structure-Start'!$A$21:$A$24,0),MATCH(S$1,'2018_commission_structure-Start'!$A$21:$I$21,0)),0)</f>
        <v>0</v>
      </c>
      <c r="T546" s="6">
        <f t="shared" si="86"/>
        <v>104996.4</v>
      </c>
      <c r="U546" s="6">
        <f t="shared" si="87"/>
        <v>205054.4</v>
      </c>
      <c r="V546" s="6">
        <f>MIN(H546,I546)*INDEX('2018_commission_structure-Start'!$A$15:$J$18,MATCH($E546,'2018_commission_structure-Start'!$A$15:$A$18,0),MATCH(V$1,'2018_commission_structure-Start'!$A$15:$J$15,0))</f>
        <v>104996.4</v>
      </c>
      <c r="W546" s="2">
        <f>IF($H546&gt;I546,MIN($H546-I546,J546-I546)*INDEX('2018_commission_structure-Start'!$A$15:$J$18,MATCH($E546,'2018_commission_structure-Start'!$A$15:$A$18,0),MATCH(W$1,'2018_commission_structure-Start'!$A$15:$J$15,0)),0)</f>
        <v>0</v>
      </c>
      <c r="X546" s="2">
        <f>IF($H546&gt;J546,MIN($H546-J546,K546-J546)*INDEX('2018_commission_structure-Start'!$A$15:$J$18,MATCH($E546,'2018_commission_structure-Start'!$A$15:$A$18,0),MATCH(X$1,'2018_commission_structure-Start'!$A$15:$J$15,0)),0)</f>
        <v>0</v>
      </c>
      <c r="Y546" s="2">
        <f>IF($H546&gt;K546,MIN($H546-K546,L546-K546)*INDEX('2018_commission_structure-Start'!$A$15:$J$18,MATCH($E546,'2018_commission_structure-Start'!$A$15:$A$18,0),MATCH(Y$1,'2018_commission_structure-Start'!$A$15:$J$15,0)),0)</f>
        <v>0</v>
      </c>
      <c r="Z546" s="2">
        <f>IF(H546&gt;L546,(H546-L546)*INDEX('2018_commission_structure-Start'!$A$21:$I$24,MATCH($E546,'2018_commission_structure-Start'!$A$21:$A$24,0),MATCH(Z$1,'2018_commission_structure-Start'!$A$21:$I$21,0)),0)</f>
        <v>0</v>
      </c>
      <c r="AA546" s="6">
        <f t="shared" si="88"/>
        <v>104996.4</v>
      </c>
      <c r="AB546" s="6">
        <f t="shared" si="89"/>
        <v>205054.4</v>
      </c>
    </row>
    <row r="547" spans="1:28" x14ac:dyDescent="0.3">
      <c r="A547" t="str">
        <f t="shared" si="80"/>
        <v>Idell Haskew</v>
      </c>
      <c r="B547">
        <v>8603912793</v>
      </c>
      <c r="C547" t="s">
        <v>1072</v>
      </c>
      <c r="D547" t="s">
        <v>1073</v>
      </c>
      <c r="E547" t="s">
        <v>10</v>
      </c>
      <c r="F547">
        <v>107802</v>
      </c>
      <c r="G547">
        <f>COUNTIF(deals_closed!D:D,B547)</f>
        <v>20</v>
      </c>
      <c r="H547" s="2">
        <f>SUMIF(deals_closed!D:D,B547,deals_closed!C:C)</f>
        <v>665332</v>
      </c>
      <c r="I547" s="2">
        <f>VLOOKUP(E547,'2018_commission_structure-Start'!$A$22:$I$24,9,FALSE)</f>
        <v>750000</v>
      </c>
      <c r="J547" s="2">
        <f t="shared" si="81"/>
        <v>937500</v>
      </c>
      <c r="K547" s="2">
        <f t="shared" si="82"/>
        <v>1125000</v>
      </c>
      <c r="L547" s="2">
        <f t="shared" si="83"/>
        <v>1500000</v>
      </c>
      <c r="M547" s="12">
        <f t="shared" si="84"/>
        <v>0.88710933333333331</v>
      </c>
      <c r="N547" t="str">
        <f t="shared" si="85"/>
        <v>0-100%</v>
      </c>
      <c r="O547" s="6">
        <f>MIN(H547,I547)*INDEX('2018_commission_structure-Start'!$A$21:$I$24,MATCH($E547,'2018_commission_structure-Start'!$A$21:$A$24,0),MATCH(O$1,'2018_commission_structure-Start'!$A$21:$I$21,0))</f>
        <v>99799.8</v>
      </c>
      <c r="P547" s="2">
        <f>IF(H547&gt;I547,MIN(H547-I547,J547-I547)*INDEX('2018_commission_structure-Start'!$A$21:$I$24,MATCH($E547,'2018_commission_structure-Start'!$A$21:$A$24,0), MATCH(P$1,'2018_commission_structure-Start'!$A$21:$I$21,0)),0)</f>
        <v>0</v>
      </c>
      <c r="Q547" s="2">
        <f>IF($H547&gt;J547,MIN($H547-J547,K547-J547)*INDEX('2018_commission_structure-Start'!$A$21:$I$24,MATCH($E547,'2018_commission_structure-Start'!$A$21:$A$24,0), MATCH(Q$1,'2018_commission_structure-Start'!$A$21:$I$21,0)),0)</f>
        <v>0</v>
      </c>
      <c r="R547" s="2">
        <f>IF($H547&gt;K547,MIN($H547-K547,L547-K547)*INDEX('2018_commission_structure-Start'!$A$21:$I$24,MATCH($E547,'2018_commission_structure-Start'!$A$21:$A$24,0), MATCH(R$1,'2018_commission_structure-Start'!$A$21:$I$21,0)),0)</f>
        <v>0</v>
      </c>
      <c r="S547" s="2">
        <f>IF(H547&gt;L547,(H547-L547)*INDEX('2018_commission_structure-Start'!$A$21:$I$24,MATCH($E547,'2018_commission_structure-Start'!$A$21:$A$24,0),MATCH(S$1,'2018_commission_structure-Start'!$A$21:$I$21,0)),0)</f>
        <v>0</v>
      </c>
      <c r="T547" s="6">
        <f t="shared" si="86"/>
        <v>99799.8</v>
      </c>
      <c r="U547" s="6">
        <f t="shared" si="87"/>
        <v>207601.8</v>
      </c>
      <c r="V547" s="6">
        <f>MIN(H547,I547)*INDEX('2018_commission_structure-Start'!$A$15:$J$18,MATCH($E547,'2018_commission_structure-Start'!$A$15:$A$18,0),MATCH(V$1,'2018_commission_structure-Start'!$A$15:$J$15,0))</f>
        <v>99799.8</v>
      </c>
      <c r="W547" s="2">
        <f>IF($H547&gt;I547,MIN($H547-I547,J547-I547)*INDEX('2018_commission_structure-Start'!$A$15:$J$18,MATCH($E547,'2018_commission_structure-Start'!$A$15:$A$18,0),MATCH(W$1,'2018_commission_structure-Start'!$A$15:$J$15,0)),0)</f>
        <v>0</v>
      </c>
      <c r="X547" s="2">
        <f>IF($H547&gt;J547,MIN($H547-J547,K547-J547)*INDEX('2018_commission_structure-Start'!$A$15:$J$18,MATCH($E547,'2018_commission_structure-Start'!$A$15:$A$18,0),MATCH(X$1,'2018_commission_structure-Start'!$A$15:$J$15,0)),0)</f>
        <v>0</v>
      </c>
      <c r="Y547" s="2">
        <f>IF($H547&gt;K547,MIN($H547-K547,L547-K547)*INDEX('2018_commission_structure-Start'!$A$15:$J$18,MATCH($E547,'2018_commission_structure-Start'!$A$15:$A$18,0),MATCH(Y$1,'2018_commission_structure-Start'!$A$15:$J$15,0)),0)</f>
        <v>0</v>
      </c>
      <c r="Z547" s="2">
        <f>IF(H547&gt;L547,(H547-L547)*INDEX('2018_commission_structure-Start'!$A$21:$I$24,MATCH($E547,'2018_commission_structure-Start'!$A$21:$A$24,0),MATCH(Z$1,'2018_commission_structure-Start'!$A$21:$I$21,0)),0)</f>
        <v>0</v>
      </c>
      <c r="AA547" s="6">
        <f t="shared" si="88"/>
        <v>99799.8</v>
      </c>
      <c r="AB547" s="6">
        <f t="shared" si="89"/>
        <v>207601.8</v>
      </c>
    </row>
    <row r="548" spans="1:28" x14ac:dyDescent="0.3">
      <c r="A548" t="str">
        <f t="shared" si="80"/>
        <v>Shayne Millin</v>
      </c>
      <c r="B548">
        <v>6322781804</v>
      </c>
      <c r="C548" t="s">
        <v>938</v>
      </c>
      <c r="D548" t="s">
        <v>1074</v>
      </c>
      <c r="E548" t="s">
        <v>10</v>
      </c>
      <c r="F548">
        <v>124518</v>
      </c>
      <c r="G548">
        <f>COUNTIF(deals_closed!D:D,B548)</f>
        <v>23</v>
      </c>
      <c r="H548" s="2">
        <f>SUMIF(deals_closed!D:D,B548,deals_closed!C:C)</f>
        <v>893891</v>
      </c>
      <c r="I548" s="2">
        <f>VLOOKUP(E548,'2018_commission_structure-Start'!$A$22:$I$24,9,FALSE)</f>
        <v>750000</v>
      </c>
      <c r="J548" s="2">
        <f t="shared" si="81"/>
        <v>937500</v>
      </c>
      <c r="K548" s="2">
        <f t="shared" si="82"/>
        <v>1125000</v>
      </c>
      <c r="L548" s="2">
        <f t="shared" si="83"/>
        <v>1500000</v>
      </c>
      <c r="M548" s="12">
        <f t="shared" si="84"/>
        <v>1.1918546666666667</v>
      </c>
      <c r="N548" t="str">
        <f t="shared" si="85"/>
        <v>100-125%</v>
      </c>
      <c r="O548" s="6">
        <f>MIN(H548,I548)*INDEX('2018_commission_structure-Start'!$A$21:$I$24,MATCH($E548,'2018_commission_structure-Start'!$A$21:$A$24,0),MATCH(O$1,'2018_commission_structure-Start'!$A$21:$I$21,0))</f>
        <v>112500</v>
      </c>
      <c r="P548" s="2">
        <f>IF(H548&gt;I548,MIN(H548-I548,J548-I548)*INDEX('2018_commission_structure-Start'!$A$21:$I$24,MATCH($E548,'2018_commission_structure-Start'!$A$21:$A$24,0), MATCH(P$1,'2018_commission_structure-Start'!$A$21:$I$21,0)),0)</f>
        <v>27339.29</v>
      </c>
      <c r="Q548" s="2">
        <f>IF($H548&gt;J548,MIN($H548-J548,K548-J548)*INDEX('2018_commission_structure-Start'!$A$21:$I$24,MATCH($E548,'2018_commission_structure-Start'!$A$21:$A$24,0), MATCH(Q$1,'2018_commission_structure-Start'!$A$21:$I$21,0)),0)</f>
        <v>0</v>
      </c>
      <c r="R548" s="2">
        <f>IF($H548&gt;K548,MIN($H548-K548,L548-K548)*INDEX('2018_commission_structure-Start'!$A$21:$I$24,MATCH($E548,'2018_commission_structure-Start'!$A$21:$A$24,0), MATCH(R$1,'2018_commission_structure-Start'!$A$21:$I$21,0)),0)</f>
        <v>0</v>
      </c>
      <c r="S548" s="2">
        <f>IF(H548&gt;L548,(H548-L548)*INDEX('2018_commission_structure-Start'!$A$21:$I$24,MATCH($E548,'2018_commission_structure-Start'!$A$21:$A$24,0),MATCH(S$1,'2018_commission_structure-Start'!$A$21:$I$21,0)),0)</f>
        <v>0</v>
      </c>
      <c r="T548" s="6">
        <f t="shared" si="86"/>
        <v>139839.29</v>
      </c>
      <c r="U548" s="6">
        <f t="shared" si="87"/>
        <v>264357.29000000004</v>
      </c>
      <c r="V548" s="6">
        <f>MIN(H548,I548)*INDEX('2018_commission_structure-Start'!$A$15:$J$18,MATCH($E548,'2018_commission_structure-Start'!$A$15:$A$18,0),MATCH(V$1,'2018_commission_structure-Start'!$A$15:$J$15,0))</f>
        <v>112500</v>
      </c>
      <c r="W548" s="2">
        <f>IF($H548&gt;I548,MIN($H548-I548,J548-I548)*INDEX('2018_commission_structure-Start'!$A$15:$J$18,MATCH($E548,'2018_commission_structure-Start'!$A$15:$A$18,0),MATCH(W$1,'2018_commission_structure-Start'!$A$15:$J$15,0)),0)</f>
        <v>31656.02</v>
      </c>
      <c r="X548" s="2">
        <f>IF($H548&gt;J548,MIN($H548-J548,K548-J548)*INDEX('2018_commission_structure-Start'!$A$15:$J$18,MATCH($E548,'2018_commission_structure-Start'!$A$15:$A$18,0),MATCH(X$1,'2018_commission_structure-Start'!$A$15:$J$15,0)),0)</f>
        <v>0</v>
      </c>
      <c r="Y548" s="2">
        <f>IF($H548&gt;K548,MIN($H548-K548,L548-K548)*INDEX('2018_commission_structure-Start'!$A$15:$J$18,MATCH($E548,'2018_commission_structure-Start'!$A$15:$A$18,0),MATCH(Y$1,'2018_commission_structure-Start'!$A$15:$J$15,0)),0)</f>
        <v>0</v>
      </c>
      <c r="Z548" s="2">
        <f>IF(H548&gt;L548,(H548-L548)*INDEX('2018_commission_structure-Start'!$A$21:$I$24,MATCH($E548,'2018_commission_structure-Start'!$A$21:$A$24,0),MATCH(Z$1,'2018_commission_structure-Start'!$A$21:$I$21,0)),0)</f>
        <v>0</v>
      </c>
      <c r="AA548" s="6">
        <f t="shared" si="88"/>
        <v>144156.01999999999</v>
      </c>
      <c r="AB548" s="6">
        <f t="shared" si="89"/>
        <v>268674.02</v>
      </c>
    </row>
    <row r="549" spans="1:28" x14ac:dyDescent="0.3">
      <c r="A549" t="str">
        <f t="shared" si="80"/>
        <v>Rufe Smerdon</v>
      </c>
      <c r="B549">
        <v>9287480133</v>
      </c>
      <c r="C549" t="s">
        <v>1075</v>
      </c>
      <c r="D549" t="s">
        <v>1076</v>
      </c>
      <c r="E549" t="s">
        <v>10</v>
      </c>
      <c r="F549">
        <v>98734</v>
      </c>
      <c r="G549">
        <f>COUNTIF(deals_closed!D:D,B549)</f>
        <v>18</v>
      </c>
      <c r="H549" s="2">
        <f>SUMIF(deals_closed!D:D,B549,deals_closed!C:C)</f>
        <v>704901</v>
      </c>
      <c r="I549" s="2">
        <f>VLOOKUP(E549,'2018_commission_structure-Start'!$A$22:$I$24,9,FALSE)</f>
        <v>750000</v>
      </c>
      <c r="J549" s="2">
        <f t="shared" si="81"/>
        <v>937500</v>
      </c>
      <c r="K549" s="2">
        <f t="shared" si="82"/>
        <v>1125000</v>
      </c>
      <c r="L549" s="2">
        <f t="shared" si="83"/>
        <v>1500000</v>
      </c>
      <c r="M549" s="12">
        <f t="shared" si="84"/>
        <v>0.93986800000000004</v>
      </c>
      <c r="N549" t="str">
        <f t="shared" si="85"/>
        <v>0-100%</v>
      </c>
      <c r="O549" s="6">
        <f>MIN(H549,I549)*INDEX('2018_commission_structure-Start'!$A$21:$I$24,MATCH($E549,'2018_commission_structure-Start'!$A$21:$A$24,0),MATCH(O$1,'2018_commission_structure-Start'!$A$21:$I$21,0))</f>
        <v>105735.15</v>
      </c>
      <c r="P549" s="2">
        <f>IF(H549&gt;I549,MIN(H549-I549,J549-I549)*INDEX('2018_commission_structure-Start'!$A$21:$I$24,MATCH($E549,'2018_commission_structure-Start'!$A$21:$A$24,0), MATCH(P$1,'2018_commission_structure-Start'!$A$21:$I$21,0)),0)</f>
        <v>0</v>
      </c>
      <c r="Q549" s="2">
        <f>IF($H549&gt;J549,MIN($H549-J549,K549-J549)*INDEX('2018_commission_structure-Start'!$A$21:$I$24,MATCH($E549,'2018_commission_structure-Start'!$A$21:$A$24,0), MATCH(Q$1,'2018_commission_structure-Start'!$A$21:$I$21,0)),0)</f>
        <v>0</v>
      </c>
      <c r="R549" s="2">
        <f>IF($H549&gt;K549,MIN($H549-K549,L549-K549)*INDEX('2018_commission_structure-Start'!$A$21:$I$24,MATCH($E549,'2018_commission_structure-Start'!$A$21:$A$24,0), MATCH(R$1,'2018_commission_structure-Start'!$A$21:$I$21,0)),0)</f>
        <v>0</v>
      </c>
      <c r="S549" s="2">
        <f>IF(H549&gt;L549,(H549-L549)*INDEX('2018_commission_structure-Start'!$A$21:$I$24,MATCH($E549,'2018_commission_structure-Start'!$A$21:$A$24,0),MATCH(S$1,'2018_commission_structure-Start'!$A$21:$I$21,0)),0)</f>
        <v>0</v>
      </c>
      <c r="T549" s="6">
        <f t="shared" si="86"/>
        <v>105735.15</v>
      </c>
      <c r="U549" s="6">
        <f t="shared" si="87"/>
        <v>204469.15</v>
      </c>
      <c r="V549" s="6">
        <f>MIN(H549,I549)*INDEX('2018_commission_structure-Start'!$A$15:$J$18,MATCH($E549,'2018_commission_structure-Start'!$A$15:$A$18,0),MATCH(V$1,'2018_commission_structure-Start'!$A$15:$J$15,0))</f>
        <v>105735.15</v>
      </c>
      <c r="W549" s="2">
        <f>IF($H549&gt;I549,MIN($H549-I549,J549-I549)*INDEX('2018_commission_structure-Start'!$A$15:$J$18,MATCH($E549,'2018_commission_structure-Start'!$A$15:$A$18,0),MATCH(W$1,'2018_commission_structure-Start'!$A$15:$J$15,0)),0)</f>
        <v>0</v>
      </c>
      <c r="X549" s="2">
        <f>IF($H549&gt;J549,MIN($H549-J549,K549-J549)*INDEX('2018_commission_structure-Start'!$A$15:$J$18,MATCH($E549,'2018_commission_structure-Start'!$A$15:$A$18,0),MATCH(X$1,'2018_commission_structure-Start'!$A$15:$J$15,0)),0)</f>
        <v>0</v>
      </c>
      <c r="Y549" s="2">
        <f>IF($H549&gt;K549,MIN($H549-K549,L549-K549)*INDEX('2018_commission_structure-Start'!$A$15:$J$18,MATCH($E549,'2018_commission_structure-Start'!$A$15:$A$18,0),MATCH(Y$1,'2018_commission_structure-Start'!$A$15:$J$15,0)),0)</f>
        <v>0</v>
      </c>
      <c r="Z549" s="2">
        <f>IF(H549&gt;L549,(H549-L549)*INDEX('2018_commission_structure-Start'!$A$21:$I$24,MATCH($E549,'2018_commission_structure-Start'!$A$21:$A$24,0),MATCH(Z$1,'2018_commission_structure-Start'!$A$21:$I$21,0)),0)</f>
        <v>0</v>
      </c>
      <c r="AA549" s="6">
        <f t="shared" si="88"/>
        <v>105735.15</v>
      </c>
      <c r="AB549" s="6">
        <f t="shared" si="89"/>
        <v>204469.15</v>
      </c>
    </row>
    <row r="550" spans="1:28" x14ac:dyDescent="0.3">
      <c r="A550" t="str">
        <f t="shared" si="80"/>
        <v>Tallie Buckner</v>
      </c>
      <c r="B550">
        <v>7427985850</v>
      </c>
      <c r="C550" t="s">
        <v>1077</v>
      </c>
      <c r="D550" t="s">
        <v>1078</v>
      </c>
      <c r="E550" t="s">
        <v>10</v>
      </c>
      <c r="F550">
        <v>77743</v>
      </c>
      <c r="G550">
        <f>COUNTIF(deals_closed!D:D,B550)</f>
        <v>21</v>
      </c>
      <c r="H550" s="2">
        <f>SUMIF(deals_closed!D:D,B550,deals_closed!C:C)</f>
        <v>764254</v>
      </c>
      <c r="I550" s="2">
        <f>VLOOKUP(E550,'2018_commission_structure-Start'!$A$22:$I$24,9,FALSE)</f>
        <v>750000</v>
      </c>
      <c r="J550" s="2">
        <f t="shared" si="81"/>
        <v>937500</v>
      </c>
      <c r="K550" s="2">
        <f t="shared" si="82"/>
        <v>1125000</v>
      </c>
      <c r="L550" s="2">
        <f t="shared" si="83"/>
        <v>1500000</v>
      </c>
      <c r="M550" s="12">
        <f t="shared" si="84"/>
        <v>1.0190053333333333</v>
      </c>
      <c r="N550" t="str">
        <f t="shared" si="85"/>
        <v>100-125%</v>
      </c>
      <c r="O550" s="6">
        <f>MIN(H550,I550)*INDEX('2018_commission_structure-Start'!$A$21:$I$24,MATCH($E550,'2018_commission_structure-Start'!$A$21:$A$24,0),MATCH(O$1,'2018_commission_structure-Start'!$A$21:$I$21,0))</f>
        <v>112500</v>
      </c>
      <c r="P550" s="2">
        <f>IF(H550&gt;I550,MIN(H550-I550,J550-I550)*INDEX('2018_commission_structure-Start'!$A$21:$I$24,MATCH($E550,'2018_commission_structure-Start'!$A$21:$A$24,0), MATCH(P$1,'2018_commission_structure-Start'!$A$21:$I$21,0)),0)</f>
        <v>2708.26</v>
      </c>
      <c r="Q550" s="2">
        <f>IF($H550&gt;J550,MIN($H550-J550,K550-J550)*INDEX('2018_commission_structure-Start'!$A$21:$I$24,MATCH($E550,'2018_commission_structure-Start'!$A$21:$A$24,0), MATCH(Q$1,'2018_commission_structure-Start'!$A$21:$I$21,0)),0)</f>
        <v>0</v>
      </c>
      <c r="R550" s="2">
        <f>IF($H550&gt;K550,MIN($H550-K550,L550-K550)*INDEX('2018_commission_structure-Start'!$A$21:$I$24,MATCH($E550,'2018_commission_structure-Start'!$A$21:$A$24,0), MATCH(R$1,'2018_commission_structure-Start'!$A$21:$I$21,0)),0)</f>
        <v>0</v>
      </c>
      <c r="S550" s="2">
        <f>IF(H550&gt;L550,(H550-L550)*INDEX('2018_commission_structure-Start'!$A$21:$I$24,MATCH($E550,'2018_commission_structure-Start'!$A$21:$A$24,0),MATCH(S$1,'2018_commission_structure-Start'!$A$21:$I$21,0)),0)</f>
        <v>0</v>
      </c>
      <c r="T550" s="6">
        <f t="shared" si="86"/>
        <v>115208.26</v>
      </c>
      <c r="U550" s="6">
        <f t="shared" si="87"/>
        <v>192951.26</v>
      </c>
      <c r="V550" s="6">
        <f>MIN(H550,I550)*INDEX('2018_commission_structure-Start'!$A$15:$J$18,MATCH($E550,'2018_commission_structure-Start'!$A$15:$A$18,0),MATCH(V$1,'2018_commission_structure-Start'!$A$15:$J$15,0))</f>
        <v>112500</v>
      </c>
      <c r="W550" s="2">
        <f>IF($H550&gt;I550,MIN($H550-I550,J550-I550)*INDEX('2018_commission_structure-Start'!$A$15:$J$18,MATCH($E550,'2018_commission_structure-Start'!$A$15:$A$18,0),MATCH(W$1,'2018_commission_structure-Start'!$A$15:$J$15,0)),0)</f>
        <v>3135.88</v>
      </c>
      <c r="X550" s="2">
        <f>IF($H550&gt;J550,MIN($H550-J550,K550-J550)*INDEX('2018_commission_structure-Start'!$A$15:$J$18,MATCH($E550,'2018_commission_structure-Start'!$A$15:$A$18,0),MATCH(X$1,'2018_commission_structure-Start'!$A$15:$J$15,0)),0)</f>
        <v>0</v>
      </c>
      <c r="Y550" s="2">
        <f>IF($H550&gt;K550,MIN($H550-K550,L550-K550)*INDEX('2018_commission_structure-Start'!$A$15:$J$18,MATCH($E550,'2018_commission_structure-Start'!$A$15:$A$18,0),MATCH(Y$1,'2018_commission_structure-Start'!$A$15:$J$15,0)),0)</f>
        <v>0</v>
      </c>
      <c r="Z550" s="2">
        <f>IF(H550&gt;L550,(H550-L550)*INDEX('2018_commission_structure-Start'!$A$21:$I$24,MATCH($E550,'2018_commission_structure-Start'!$A$21:$A$24,0),MATCH(Z$1,'2018_commission_structure-Start'!$A$21:$I$21,0)),0)</f>
        <v>0</v>
      </c>
      <c r="AA550" s="6">
        <f t="shared" si="88"/>
        <v>115635.88</v>
      </c>
      <c r="AB550" s="6">
        <f t="shared" si="89"/>
        <v>193378.88</v>
      </c>
    </row>
    <row r="551" spans="1:28" x14ac:dyDescent="0.3">
      <c r="A551" t="str">
        <f t="shared" si="80"/>
        <v>Christabella Timblett</v>
      </c>
      <c r="B551">
        <v>4328154427</v>
      </c>
      <c r="C551" t="s">
        <v>1079</v>
      </c>
      <c r="D551" t="s">
        <v>1080</v>
      </c>
      <c r="E551" t="s">
        <v>7</v>
      </c>
      <c r="F551">
        <v>34691</v>
      </c>
      <c r="G551">
        <f>COUNTIF(deals_closed!D:D,B551)</f>
        <v>20</v>
      </c>
      <c r="H551" s="2">
        <f>SUMIF(deals_closed!D:D,B551,deals_closed!C:C)</f>
        <v>637072</v>
      </c>
      <c r="I551" s="2">
        <f>VLOOKUP(E551,'2018_commission_structure-Start'!$A$22:$I$24,9,FALSE)</f>
        <v>500000</v>
      </c>
      <c r="J551" s="2">
        <f t="shared" si="81"/>
        <v>625000</v>
      </c>
      <c r="K551" s="2">
        <f t="shared" si="82"/>
        <v>750000</v>
      </c>
      <c r="L551" s="2">
        <f t="shared" si="83"/>
        <v>1000000</v>
      </c>
      <c r="M551" s="12">
        <f t="shared" si="84"/>
        <v>1.2741439999999999</v>
      </c>
      <c r="N551" t="str">
        <f t="shared" si="85"/>
        <v>125-150%</v>
      </c>
      <c r="O551" s="6">
        <f>MIN(H551,I551)*INDEX('2018_commission_structure-Start'!$A$21:$I$24,MATCH($E551,'2018_commission_structure-Start'!$A$21:$A$24,0),MATCH(O$1,'2018_commission_structure-Start'!$A$21:$I$21,0))</f>
        <v>50000</v>
      </c>
      <c r="P551" s="2">
        <f>IF(H551&gt;I551,MIN(H551-I551,J551-I551)*INDEX('2018_commission_structure-Start'!$A$21:$I$24,MATCH($E551,'2018_commission_structure-Start'!$A$21:$A$24,0), MATCH(P$1,'2018_commission_structure-Start'!$A$21:$I$21,0)),0)</f>
        <v>18750</v>
      </c>
      <c r="Q551" s="2">
        <f>IF($H551&gt;J551,MIN($H551-J551,K551-J551)*INDEX('2018_commission_structure-Start'!$A$21:$I$24,MATCH($E551,'2018_commission_structure-Start'!$A$21:$A$24,0), MATCH(Q$1,'2018_commission_structure-Start'!$A$21:$I$21,0)),0)</f>
        <v>2172.96</v>
      </c>
      <c r="R551" s="2">
        <f>IF($H551&gt;K551,MIN($H551-K551,L551-K551)*INDEX('2018_commission_structure-Start'!$A$21:$I$24,MATCH($E551,'2018_commission_structure-Start'!$A$21:$A$24,0), MATCH(R$1,'2018_commission_structure-Start'!$A$21:$I$21,0)),0)</f>
        <v>0</v>
      </c>
      <c r="S551" s="2">
        <f>IF(H551&gt;L551,(H551-L551)*INDEX('2018_commission_structure-Start'!$A$21:$I$24,MATCH($E551,'2018_commission_structure-Start'!$A$21:$A$24,0),MATCH(S$1,'2018_commission_structure-Start'!$A$21:$I$21,0)),0)</f>
        <v>0</v>
      </c>
      <c r="T551" s="6">
        <f t="shared" si="86"/>
        <v>70922.960000000006</v>
      </c>
      <c r="U551" s="6">
        <f t="shared" si="87"/>
        <v>105613.96</v>
      </c>
      <c r="V551" s="6">
        <f>MIN(H551,I551)*INDEX('2018_commission_structure-Start'!$A$15:$J$18,MATCH($E551,'2018_commission_structure-Start'!$A$15:$A$18,0),MATCH(V$1,'2018_commission_structure-Start'!$A$15:$J$15,0))</f>
        <v>60000</v>
      </c>
      <c r="W551" s="2">
        <f>IF($H551&gt;I551,MIN($H551-I551,J551-I551)*INDEX('2018_commission_structure-Start'!$A$15:$J$18,MATCH($E551,'2018_commission_structure-Start'!$A$15:$A$18,0),MATCH(W$1,'2018_commission_structure-Start'!$A$15:$J$15,0)),0)</f>
        <v>21250</v>
      </c>
      <c r="X551" s="2">
        <f>IF($H551&gt;J551,MIN($H551-J551,K551-J551)*INDEX('2018_commission_structure-Start'!$A$15:$J$18,MATCH($E551,'2018_commission_structure-Start'!$A$15:$A$18,0),MATCH(X$1,'2018_commission_structure-Start'!$A$15:$J$15,0)),0)</f>
        <v>2414.4</v>
      </c>
      <c r="Y551" s="2">
        <f>IF($H551&gt;K551,MIN($H551-K551,L551-K551)*INDEX('2018_commission_structure-Start'!$A$15:$J$18,MATCH($E551,'2018_commission_structure-Start'!$A$15:$A$18,0),MATCH(Y$1,'2018_commission_structure-Start'!$A$15:$J$15,0)),0)</f>
        <v>0</v>
      </c>
      <c r="Z551" s="2">
        <f>IF(H551&gt;L551,(H551-L551)*INDEX('2018_commission_structure-Start'!$A$21:$I$24,MATCH($E551,'2018_commission_structure-Start'!$A$21:$A$24,0),MATCH(Z$1,'2018_commission_structure-Start'!$A$21:$I$21,0)),0)</f>
        <v>0</v>
      </c>
      <c r="AA551" s="6">
        <f t="shared" si="88"/>
        <v>83664.399999999994</v>
      </c>
      <c r="AB551" s="6">
        <f t="shared" si="89"/>
        <v>118355.4</v>
      </c>
    </row>
    <row r="552" spans="1:28" x14ac:dyDescent="0.3">
      <c r="A552" t="str">
        <f t="shared" si="80"/>
        <v>Pacorro Balden</v>
      </c>
      <c r="B552">
        <v>5077974136</v>
      </c>
      <c r="C552" t="s">
        <v>1081</v>
      </c>
      <c r="D552" t="s">
        <v>1082</v>
      </c>
      <c r="E552" t="s">
        <v>10</v>
      </c>
      <c r="F552">
        <v>94733</v>
      </c>
      <c r="G552">
        <f>COUNTIF(deals_closed!D:D,B552)</f>
        <v>19</v>
      </c>
      <c r="H552" s="2">
        <f>SUMIF(deals_closed!D:D,B552,deals_closed!C:C)</f>
        <v>596790</v>
      </c>
      <c r="I552" s="2">
        <f>VLOOKUP(E552,'2018_commission_structure-Start'!$A$22:$I$24,9,FALSE)</f>
        <v>750000</v>
      </c>
      <c r="J552" s="2">
        <f t="shared" si="81"/>
        <v>937500</v>
      </c>
      <c r="K552" s="2">
        <f t="shared" si="82"/>
        <v>1125000</v>
      </c>
      <c r="L552" s="2">
        <f t="shared" si="83"/>
        <v>1500000</v>
      </c>
      <c r="M552" s="12">
        <f t="shared" si="84"/>
        <v>0.79571999999999998</v>
      </c>
      <c r="N552" t="str">
        <f t="shared" si="85"/>
        <v>0-100%</v>
      </c>
      <c r="O552" s="6">
        <f>MIN(H552,I552)*INDEX('2018_commission_structure-Start'!$A$21:$I$24,MATCH($E552,'2018_commission_structure-Start'!$A$21:$A$24,0),MATCH(O$1,'2018_commission_structure-Start'!$A$21:$I$21,0))</f>
        <v>89518.5</v>
      </c>
      <c r="P552" s="2">
        <f>IF(H552&gt;I552,MIN(H552-I552,J552-I552)*INDEX('2018_commission_structure-Start'!$A$21:$I$24,MATCH($E552,'2018_commission_structure-Start'!$A$21:$A$24,0), MATCH(P$1,'2018_commission_structure-Start'!$A$21:$I$21,0)),0)</f>
        <v>0</v>
      </c>
      <c r="Q552" s="2">
        <f>IF($H552&gt;J552,MIN($H552-J552,K552-J552)*INDEX('2018_commission_structure-Start'!$A$21:$I$24,MATCH($E552,'2018_commission_structure-Start'!$A$21:$A$24,0), MATCH(Q$1,'2018_commission_structure-Start'!$A$21:$I$21,0)),0)</f>
        <v>0</v>
      </c>
      <c r="R552" s="2">
        <f>IF($H552&gt;K552,MIN($H552-K552,L552-K552)*INDEX('2018_commission_structure-Start'!$A$21:$I$24,MATCH($E552,'2018_commission_structure-Start'!$A$21:$A$24,0), MATCH(R$1,'2018_commission_structure-Start'!$A$21:$I$21,0)),0)</f>
        <v>0</v>
      </c>
      <c r="S552" s="2">
        <f>IF(H552&gt;L552,(H552-L552)*INDEX('2018_commission_structure-Start'!$A$21:$I$24,MATCH($E552,'2018_commission_structure-Start'!$A$21:$A$24,0),MATCH(S$1,'2018_commission_structure-Start'!$A$21:$I$21,0)),0)</f>
        <v>0</v>
      </c>
      <c r="T552" s="6">
        <f t="shared" si="86"/>
        <v>89518.5</v>
      </c>
      <c r="U552" s="6">
        <f t="shared" si="87"/>
        <v>184251.5</v>
      </c>
      <c r="V552" s="6">
        <f>MIN(H552,I552)*INDEX('2018_commission_structure-Start'!$A$15:$J$18,MATCH($E552,'2018_commission_structure-Start'!$A$15:$A$18,0),MATCH(V$1,'2018_commission_structure-Start'!$A$15:$J$15,0))</f>
        <v>89518.5</v>
      </c>
      <c r="W552" s="2">
        <f>IF($H552&gt;I552,MIN($H552-I552,J552-I552)*INDEX('2018_commission_structure-Start'!$A$15:$J$18,MATCH($E552,'2018_commission_structure-Start'!$A$15:$A$18,0),MATCH(W$1,'2018_commission_structure-Start'!$A$15:$J$15,0)),0)</f>
        <v>0</v>
      </c>
      <c r="X552" s="2">
        <f>IF($H552&gt;J552,MIN($H552-J552,K552-J552)*INDEX('2018_commission_structure-Start'!$A$15:$J$18,MATCH($E552,'2018_commission_structure-Start'!$A$15:$A$18,0),MATCH(X$1,'2018_commission_structure-Start'!$A$15:$J$15,0)),0)</f>
        <v>0</v>
      </c>
      <c r="Y552" s="2">
        <f>IF($H552&gt;K552,MIN($H552-K552,L552-K552)*INDEX('2018_commission_structure-Start'!$A$15:$J$18,MATCH($E552,'2018_commission_structure-Start'!$A$15:$A$18,0),MATCH(Y$1,'2018_commission_structure-Start'!$A$15:$J$15,0)),0)</f>
        <v>0</v>
      </c>
      <c r="Z552" s="2">
        <f>IF(H552&gt;L552,(H552-L552)*INDEX('2018_commission_structure-Start'!$A$21:$I$24,MATCH($E552,'2018_commission_structure-Start'!$A$21:$A$24,0),MATCH(Z$1,'2018_commission_structure-Start'!$A$21:$I$21,0)),0)</f>
        <v>0</v>
      </c>
      <c r="AA552" s="6">
        <f t="shared" si="88"/>
        <v>89518.5</v>
      </c>
      <c r="AB552" s="6">
        <f t="shared" si="89"/>
        <v>184251.5</v>
      </c>
    </row>
    <row r="553" spans="1:28" x14ac:dyDescent="0.3">
      <c r="A553" t="str">
        <f t="shared" si="80"/>
        <v>Elizabet Kentish</v>
      </c>
      <c r="B553">
        <v>9621331862</v>
      </c>
      <c r="C553" t="s">
        <v>1083</v>
      </c>
      <c r="D553" t="s">
        <v>1084</v>
      </c>
      <c r="E553" t="s">
        <v>10</v>
      </c>
      <c r="F553">
        <v>91656</v>
      </c>
      <c r="G553">
        <f>COUNTIF(deals_closed!D:D,B553)</f>
        <v>14</v>
      </c>
      <c r="H553" s="2">
        <f>SUMIF(deals_closed!D:D,B553,deals_closed!C:C)</f>
        <v>454708</v>
      </c>
      <c r="I553" s="2">
        <f>VLOOKUP(E553,'2018_commission_structure-Start'!$A$22:$I$24,9,FALSE)</f>
        <v>750000</v>
      </c>
      <c r="J553" s="2">
        <f t="shared" si="81"/>
        <v>937500</v>
      </c>
      <c r="K553" s="2">
        <f t="shared" si="82"/>
        <v>1125000</v>
      </c>
      <c r="L553" s="2">
        <f t="shared" si="83"/>
        <v>1500000</v>
      </c>
      <c r="M553" s="12">
        <f t="shared" si="84"/>
        <v>0.60627733333333333</v>
      </c>
      <c r="N553" t="str">
        <f t="shared" si="85"/>
        <v>0-100%</v>
      </c>
      <c r="O553" s="6">
        <f>MIN(H553,I553)*INDEX('2018_commission_structure-Start'!$A$21:$I$24,MATCH($E553,'2018_commission_structure-Start'!$A$21:$A$24,0),MATCH(O$1,'2018_commission_structure-Start'!$A$21:$I$21,0))</f>
        <v>68206.2</v>
      </c>
      <c r="P553" s="2">
        <f>IF(H553&gt;I553,MIN(H553-I553,J553-I553)*INDEX('2018_commission_structure-Start'!$A$21:$I$24,MATCH($E553,'2018_commission_structure-Start'!$A$21:$A$24,0), MATCH(P$1,'2018_commission_structure-Start'!$A$21:$I$21,0)),0)</f>
        <v>0</v>
      </c>
      <c r="Q553" s="2">
        <f>IF($H553&gt;J553,MIN($H553-J553,K553-J553)*INDEX('2018_commission_structure-Start'!$A$21:$I$24,MATCH($E553,'2018_commission_structure-Start'!$A$21:$A$24,0), MATCH(Q$1,'2018_commission_structure-Start'!$A$21:$I$21,0)),0)</f>
        <v>0</v>
      </c>
      <c r="R553" s="2">
        <f>IF($H553&gt;K553,MIN($H553-K553,L553-K553)*INDEX('2018_commission_structure-Start'!$A$21:$I$24,MATCH($E553,'2018_commission_structure-Start'!$A$21:$A$24,0), MATCH(R$1,'2018_commission_structure-Start'!$A$21:$I$21,0)),0)</f>
        <v>0</v>
      </c>
      <c r="S553" s="2">
        <f>IF(H553&gt;L553,(H553-L553)*INDEX('2018_commission_structure-Start'!$A$21:$I$24,MATCH($E553,'2018_commission_structure-Start'!$A$21:$A$24,0),MATCH(S$1,'2018_commission_structure-Start'!$A$21:$I$21,0)),0)</f>
        <v>0</v>
      </c>
      <c r="T553" s="6">
        <f t="shared" si="86"/>
        <v>68206.2</v>
      </c>
      <c r="U553" s="6">
        <f t="shared" si="87"/>
        <v>159862.20000000001</v>
      </c>
      <c r="V553" s="6">
        <f>MIN(H553,I553)*INDEX('2018_commission_structure-Start'!$A$15:$J$18,MATCH($E553,'2018_commission_structure-Start'!$A$15:$A$18,0),MATCH(V$1,'2018_commission_structure-Start'!$A$15:$J$15,0))</f>
        <v>68206.2</v>
      </c>
      <c r="W553" s="2">
        <f>IF($H553&gt;I553,MIN($H553-I553,J553-I553)*INDEX('2018_commission_structure-Start'!$A$15:$J$18,MATCH($E553,'2018_commission_structure-Start'!$A$15:$A$18,0),MATCH(W$1,'2018_commission_structure-Start'!$A$15:$J$15,0)),0)</f>
        <v>0</v>
      </c>
      <c r="X553" s="2">
        <f>IF($H553&gt;J553,MIN($H553-J553,K553-J553)*INDEX('2018_commission_structure-Start'!$A$15:$J$18,MATCH($E553,'2018_commission_structure-Start'!$A$15:$A$18,0),MATCH(X$1,'2018_commission_structure-Start'!$A$15:$J$15,0)),0)</f>
        <v>0</v>
      </c>
      <c r="Y553" s="2">
        <f>IF($H553&gt;K553,MIN($H553-K553,L553-K553)*INDEX('2018_commission_structure-Start'!$A$15:$J$18,MATCH($E553,'2018_commission_structure-Start'!$A$15:$A$18,0),MATCH(Y$1,'2018_commission_structure-Start'!$A$15:$J$15,0)),0)</f>
        <v>0</v>
      </c>
      <c r="Z553" s="2">
        <f>IF(H553&gt;L553,(H553-L553)*INDEX('2018_commission_structure-Start'!$A$21:$I$24,MATCH($E553,'2018_commission_structure-Start'!$A$21:$A$24,0),MATCH(Z$1,'2018_commission_structure-Start'!$A$21:$I$21,0)),0)</f>
        <v>0</v>
      </c>
      <c r="AA553" s="6">
        <f t="shared" si="88"/>
        <v>68206.2</v>
      </c>
      <c r="AB553" s="6">
        <f t="shared" si="89"/>
        <v>159862.20000000001</v>
      </c>
    </row>
    <row r="554" spans="1:28" x14ac:dyDescent="0.3">
      <c r="A554" t="str">
        <f t="shared" si="80"/>
        <v>Cecilius Messam</v>
      </c>
      <c r="B554">
        <v>6720857681</v>
      </c>
      <c r="C554" t="s">
        <v>1085</v>
      </c>
      <c r="D554" t="s">
        <v>1086</v>
      </c>
      <c r="E554" t="s">
        <v>29</v>
      </c>
      <c r="F554">
        <v>73093</v>
      </c>
      <c r="G554">
        <f>COUNTIF(deals_closed!D:D,B554)</f>
        <v>22</v>
      </c>
      <c r="H554" s="2">
        <f>SUMIF(deals_closed!D:D,B554,deals_closed!C:C)</f>
        <v>800141</v>
      </c>
      <c r="I554" s="2">
        <f>VLOOKUP(E554,'2018_commission_structure-Start'!$A$22:$I$24,9,FALSE)</f>
        <v>600000</v>
      </c>
      <c r="J554" s="2">
        <f t="shared" si="81"/>
        <v>750000</v>
      </c>
      <c r="K554" s="2">
        <f t="shared" si="82"/>
        <v>900000</v>
      </c>
      <c r="L554" s="2">
        <f t="shared" si="83"/>
        <v>1200000</v>
      </c>
      <c r="M554" s="12">
        <f t="shared" si="84"/>
        <v>1.3335683333333332</v>
      </c>
      <c r="N554" t="str">
        <f t="shared" si="85"/>
        <v>125-150%</v>
      </c>
      <c r="O554" s="6">
        <f>MIN(H554,I554)*INDEX('2018_commission_structure-Start'!$A$21:$I$24,MATCH($E554,'2018_commission_structure-Start'!$A$21:$A$24,0),MATCH(O$1,'2018_commission_structure-Start'!$A$21:$I$21,0))</f>
        <v>78000</v>
      </c>
      <c r="P554" s="2">
        <f>IF(H554&gt;I554,MIN(H554-I554,J554-I554)*INDEX('2018_commission_structure-Start'!$A$21:$I$24,MATCH($E554,'2018_commission_structure-Start'!$A$21:$A$24,0), MATCH(P$1,'2018_commission_structure-Start'!$A$21:$I$21,0)),0)</f>
        <v>25500.000000000004</v>
      </c>
      <c r="Q554" s="2">
        <f>IF($H554&gt;J554,MIN($H554-J554,K554-J554)*INDEX('2018_commission_structure-Start'!$A$21:$I$24,MATCH($E554,'2018_commission_structure-Start'!$A$21:$A$24,0), MATCH(Q$1,'2018_commission_structure-Start'!$A$21:$I$21,0)),0)</f>
        <v>10529.609999999999</v>
      </c>
      <c r="R554" s="2">
        <f>IF($H554&gt;K554,MIN($H554-K554,L554-K554)*INDEX('2018_commission_structure-Start'!$A$21:$I$24,MATCH($E554,'2018_commission_structure-Start'!$A$21:$A$24,0), MATCH(R$1,'2018_commission_structure-Start'!$A$21:$I$21,0)),0)</f>
        <v>0</v>
      </c>
      <c r="S554" s="2">
        <f>IF(H554&gt;L554,(H554-L554)*INDEX('2018_commission_structure-Start'!$A$21:$I$24,MATCH($E554,'2018_commission_structure-Start'!$A$21:$A$24,0),MATCH(S$1,'2018_commission_structure-Start'!$A$21:$I$21,0)),0)</f>
        <v>0</v>
      </c>
      <c r="T554" s="6">
        <f t="shared" si="86"/>
        <v>114029.61</v>
      </c>
      <c r="U554" s="6">
        <f t="shared" si="87"/>
        <v>187122.61</v>
      </c>
      <c r="V554" s="6">
        <f>MIN(H554,I554)*INDEX('2018_commission_structure-Start'!$A$15:$J$18,MATCH($E554,'2018_commission_structure-Start'!$A$15:$A$18,0),MATCH(V$1,'2018_commission_structure-Start'!$A$15:$J$15,0))</f>
        <v>90000</v>
      </c>
      <c r="W554" s="2">
        <f>IF($H554&gt;I554,MIN($H554-I554,J554-I554)*INDEX('2018_commission_structure-Start'!$A$15:$J$18,MATCH($E554,'2018_commission_structure-Start'!$A$15:$A$18,0),MATCH(W$1,'2018_commission_structure-Start'!$A$15:$J$15,0)),0)</f>
        <v>27000</v>
      </c>
      <c r="X554" s="2">
        <f>IF($H554&gt;J554,MIN($H554-J554,K554-J554)*INDEX('2018_commission_structure-Start'!$A$15:$J$18,MATCH($E554,'2018_commission_structure-Start'!$A$15:$A$18,0),MATCH(X$1,'2018_commission_structure-Start'!$A$15:$J$15,0)),0)</f>
        <v>12535.25</v>
      </c>
      <c r="Y554" s="2">
        <f>IF($H554&gt;K554,MIN($H554-K554,L554-K554)*INDEX('2018_commission_structure-Start'!$A$15:$J$18,MATCH($E554,'2018_commission_structure-Start'!$A$15:$A$18,0),MATCH(Y$1,'2018_commission_structure-Start'!$A$15:$J$15,0)),0)</f>
        <v>0</v>
      </c>
      <c r="Z554" s="2">
        <f>IF(H554&gt;L554,(H554-L554)*INDEX('2018_commission_structure-Start'!$A$21:$I$24,MATCH($E554,'2018_commission_structure-Start'!$A$21:$A$24,0),MATCH(Z$1,'2018_commission_structure-Start'!$A$21:$I$21,0)),0)</f>
        <v>0</v>
      </c>
      <c r="AA554" s="6">
        <f t="shared" si="88"/>
        <v>129535.25</v>
      </c>
      <c r="AB554" s="6">
        <f t="shared" si="89"/>
        <v>202628.25</v>
      </c>
    </row>
    <row r="555" spans="1:28" x14ac:dyDescent="0.3">
      <c r="A555" t="str">
        <f t="shared" si="80"/>
        <v>Aurelie Pickaver</v>
      </c>
      <c r="B555">
        <v>4502817627</v>
      </c>
      <c r="C555" t="s">
        <v>1087</v>
      </c>
      <c r="D555" t="s">
        <v>1088</v>
      </c>
      <c r="E555" t="s">
        <v>7</v>
      </c>
      <c r="F555">
        <v>63908</v>
      </c>
      <c r="G555">
        <f>COUNTIF(deals_closed!D:D,B555)</f>
        <v>17</v>
      </c>
      <c r="H555" s="2">
        <f>SUMIF(deals_closed!D:D,B555,deals_closed!C:C)</f>
        <v>695501</v>
      </c>
      <c r="I555" s="2">
        <f>VLOOKUP(E555,'2018_commission_structure-Start'!$A$22:$I$24,9,FALSE)</f>
        <v>500000</v>
      </c>
      <c r="J555" s="2">
        <f t="shared" si="81"/>
        <v>625000</v>
      </c>
      <c r="K555" s="2">
        <f t="shared" si="82"/>
        <v>750000</v>
      </c>
      <c r="L555" s="2">
        <f t="shared" si="83"/>
        <v>1000000</v>
      </c>
      <c r="M555" s="12">
        <f t="shared" si="84"/>
        <v>1.3910020000000001</v>
      </c>
      <c r="N555" t="str">
        <f t="shared" si="85"/>
        <v>125-150%</v>
      </c>
      <c r="O555" s="6">
        <f>MIN(H555,I555)*INDEX('2018_commission_structure-Start'!$A$21:$I$24,MATCH($E555,'2018_commission_structure-Start'!$A$21:$A$24,0),MATCH(O$1,'2018_commission_structure-Start'!$A$21:$I$21,0))</f>
        <v>50000</v>
      </c>
      <c r="P555" s="2">
        <f>IF(H555&gt;I555,MIN(H555-I555,J555-I555)*INDEX('2018_commission_structure-Start'!$A$21:$I$24,MATCH($E555,'2018_commission_structure-Start'!$A$21:$A$24,0), MATCH(P$1,'2018_commission_structure-Start'!$A$21:$I$21,0)),0)</f>
        <v>18750</v>
      </c>
      <c r="Q555" s="2">
        <f>IF($H555&gt;J555,MIN($H555-J555,K555-J555)*INDEX('2018_commission_structure-Start'!$A$21:$I$24,MATCH($E555,'2018_commission_structure-Start'!$A$21:$A$24,0), MATCH(Q$1,'2018_commission_structure-Start'!$A$21:$I$21,0)),0)</f>
        <v>12690.18</v>
      </c>
      <c r="R555" s="2">
        <f>IF($H555&gt;K555,MIN($H555-K555,L555-K555)*INDEX('2018_commission_structure-Start'!$A$21:$I$24,MATCH($E555,'2018_commission_structure-Start'!$A$21:$A$24,0), MATCH(R$1,'2018_commission_structure-Start'!$A$21:$I$21,0)),0)</f>
        <v>0</v>
      </c>
      <c r="S555" s="2">
        <f>IF(H555&gt;L555,(H555-L555)*INDEX('2018_commission_structure-Start'!$A$21:$I$24,MATCH($E555,'2018_commission_structure-Start'!$A$21:$A$24,0),MATCH(S$1,'2018_commission_structure-Start'!$A$21:$I$21,0)),0)</f>
        <v>0</v>
      </c>
      <c r="T555" s="6">
        <f t="shared" si="86"/>
        <v>81440.179999999993</v>
      </c>
      <c r="U555" s="6">
        <f t="shared" si="87"/>
        <v>145348.18</v>
      </c>
      <c r="V555" s="6">
        <f>MIN(H555,I555)*INDEX('2018_commission_structure-Start'!$A$15:$J$18,MATCH($E555,'2018_commission_structure-Start'!$A$15:$A$18,0),MATCH(V$1,'2018_commission_structure-Start'!$A$15:$J$15,0))</f>
        <v>60000</v>
      </c>
      <c r="W555" s="2">
        <f>IF($H555&gt;I555,MIN($H555-I555,J555-I555)*INDEX('2018_commission_structure-Start'!$A$15:$J$18,MATCH($E555,'2018_commission_structure-Start'!$A$15:$A$18,0),MATCH(W$1,'2018_commission_structure-Start'!$A$15:$J$15,0)),0)</f>
        <v>21250</v>
      </c>
      <c r="X555" s="2">
        <f>IF($H555&gt;J555,MIN($H555-J555,K555-J555)*INDEX('2018_commission_structure-Start'!$A$15:$J$18,MATCH($E555,'2018_commission_structure-Start'!$A$15:$A$18,0),MATCH(X$1,'2018_commission_structure-Start'!$A$15:$J$15,0)),0)</f>
        <v>14100.2</v>
      </c>
      <c r="Y555" s="2">
        <f>IF($H555&gt;K555,MIN($H555-K555,L555-K555)*INDEX('2018_commission_structure-Start'!$A$15:$J$18,MATCH($E555,'2018_commission_structure-Start'!$A$15:$A$18,0),MATCH(Y$1,'2018_commission_structure-Start'!$A$15:$J$15,0)),0)</f>
        <v>0</v>
      </c>
      <c r="Z555" s="2">
        <f>IF(H555&gt;L555,(H555-L555)*INDEX('2018_commission_structure-Start'!$A$21:$I$24,MATCH($E555,'2018_commission_structure-Start'!$A$21:$A$24,0),MATCH(Z$1,'2018_commission_structure-Start'!$A$21:$I$21,0)),0)</f>
        <v>0</v>
      </c>
      <c r="AA555" s="6">
        <f t="shared" si="88"/>
        <v>95350.2</v>
      </c>
      <c r="AB555" s="6">
        <f t="shared" si="89"/>
        <v>159258.20000000001</v>
      </c>
    </row>
    <row r="556" spans="1:28" x14ac:dyDescent="0.3">
      <c r="A556" t="str">
        <f t="shared" si="80"/>
        <v>Huey Strognell</v>
      </c>
      <c r="B556">
        <v>7794042674</v>
      </c>
      <c r="C556" t="s">
        <v>1089</v>
      </c>
      <c r="D556" t="s">
        <v>1090</v>
      </c>
      <c r="E556" t="s">
        <v>7</v>
      </c>
      <c r="F556">
        <v>48616</v>
      </c>
      <c r="G556">
        <f>COUNTIF(deals_closed!D:D,B556)</f>
        <v>26</v>
      </c>
      <c r="H556" s="2">
        <f>SUMIF(deals_closed!D:D,B556,deals_closed!C:C)</f>
        <v>937273</v>
      </c>
      <c r="I556" s="2">
        <f>VLOOKUP(E556,'2018_commission_structure-Start'!$A$22:$I$24,9,FALSE)</f>
        <v>500000</v>
      </c>
      <c r="J556" s="2">
        <f t="shared" si="81"/>
        <v>625000</v>
      </c>
      <c r="K556" s="2">
        <f t="shared" si="82"/>
        <v>750000</v>
      </c>
      <c r="L556" s="2">
        <f t="shared" si="83"/>
        <v>1000000</v>
      </c>
      <c r="M556" s="12">
        <f t="shared" si="84"/>
        <v>1.874546</v>
      </c>
      <c r="N556" t="str">
        <f t="shared" si="85"/>
        <v>150-200%</v>
      </c>
      <c r="O556" s="6">
        <f>MIN(H556,I556)*INDEX('2018_commission_structure-Start'!$A$21:$I$24,MATCH($E556,'2018_commission_structure-Start'!$A$21:$A$24,0),MATCH(O$1,'2018_commission_structure-Start'!$A$21:$I$21,0))</f>
        <v>50000</v>
      </c>
      <c r="P556" s="2">
        <f>IF(H556&gt;I556,MIN(H556-I556,J556-I556)*INDEX('2018_commission_structure-Start'!$A$21:$I$24,MATCH($E556,'2018_commission_structure-Start'!$A$21:$A$24,0), MATCH(P$1,'2018_commission_structure-Start'!$A$21:$I$21,0)),0)</f>
        <v>18750</v>
      </c>
      <c r="Q556" s="2">
        <f>IF($H556&gt;J556,MIN($H556-J556,K556-J556)*INDEX('2018_commission_structure-Start'!$A$21:$I$24,MATCH($E556,'2018_commission_structure-Start'!$A$21:$A$24,0), MATCH(Q$1,'2018_commission_structure-Start'!$A$21:$I$21,0)),0)</f>
        <v>22500</v>
      </c>
      <c r="R556" s="2">
        <f>IF($H556&gt;K556,MIN($H556-K556,L556-K556)*INDEX('2018_commission_structure-Start'!$A$21:$I$24,MATCH($E556,'2018_commission_structure-Start'!$A$21:$A$24,0), MATCH(R$1,'2018_commission_structure-Start'!$A$21:$I$21,0)),0)</f>
        <v>41200.06</v>
      </c>
      <c r="S556" s="2">
        <f>IF(H556&gt;L556,(H556-L556)*INDEX('2018_commission_structure-Start'!$A$21:$I$24,MATCH($E556,'2018_commission_structure-Start'!$A$21:$A$24,0),MATCH(S$1,'2018_commission_structure-Start'!$A$21:$I$21,0)),0)</f>
        <v>0</v>
      </c>
      <c r="T556" s="6">
        <f t="shared" si="86"/>
        <v>132450.06</v>
      </c>
      <c r="U556" s="6">
        <f t="shared" si="87"/>
        <v>181066.06</v>
      </c>
      <c r="V556" s="6">
        <f>MIN(H556,I556)*INDEX('2018_commission_structure-Start'!$A$15:$J$18,MATCH($E556,'2018_commission_structure-Start'!$A$15:$A$18,0),MATCH(V$1,'2018_commission_structure-Start'!$A$15:$J$15,0))</f>
        <v>60000</v>
      </c>
      <c r="W556" s="2">
        <f>IF($H556&gt;I556,MIN($H556-I556,J556-I556)*INDEX('2018_commission_structure-Start'!$A$15:$J$18,MATCH($E556,'2018_commission_structure-Start'!$A$15:$A$18,0),MATCH(W$1,'2018_commission_structure-Start'!$A$15:$J$15,0)),0)</f>
        <v>21250</v>
      </c>
      <c r="X556" s="2">
        <f>IF($H556&gt;J556,MIN($H556-J556,K556-J556)*INDEX('2018_commission_structure-Start'!$A$15:$J$18,MATCH($E556,'2018_commission_structure-Start'!$A$15:$A$18,0),MATCH(X$1,'2018_commission_structure-Start'!$A$15:$J$15,0)),0)</f>
        <v>25000</v>
      </c>
      <c r="Y556" s="2">
        <f>IF($H556&gt;K556,MIN($H556-K556,L556-K556)*INDEX('2018_commission_structure-Start'!$A$15:$J$18,MATCH($E556,'2018_commission_structure-Start'!$A$15:$A$18,0),MATCH(Y$1,'2018_commission_structure-Start'!$A$15:$J$15,0)),0)</f>
        <v>41200.06</v>
      </c>
      <c r="Z556" s="2">
        <f>IF(H556&gt;L556,(H556-L556)*INDEX('2018_commission_structure-Start'!$A$21:$I$24,MATCH($E556,'2018_commission_structure-Start'!$A$21:$A$24,0),MATCH(Z$1,'2018_commission_structure-Start'!$A$21:$I$21,0)),0)</f>
        <v>0</v>
      </c>
      <c r="AA556" s="6">
        <f t="shared" si="88"/>
        <v>147450.06</v>
      </c>
      <c r="AB556" s="6">
        <f t="shared" si="89"/>
        <v>196066.06</v>
      </c>
    </row>
    <row r="557" spans="1:28" x14ac:dyDescent="0.3">
      <c r="A557" t="str">
        <f t="shared" si="80"/>
        <v>Lawrence Minchindon</v>
      </c>
      <c r="B557">
        <v>7637608875</v>
      </c>
      <c r="C557" t="s">
        <v>1091</v>
      </c>
      <c r="D557" t="s">
        <v>1092</v>
      </c>
      <c r="E557" t="s">
        <v>7</v>
      </c>
      <c r="F557">
        <v>49539</v>
      </c>
      <c r="G557">
        <f>COUNTIF(deals_closed!D:D,B557)</f>
        <v>20</v>
      </c>
      <c r="H557" s="2">
        <f>SUMIF(deals_closed!D:D,B557,deals_closed!C:C)</f>
        <v>712930</v>
      </c>
      <c r="I557" s="2">
        <f>VLOOKUP(E557,'2018_commission_structure-Start'!$A$22:$I$24,9,FALSE)</f>
        <v>500000</v>
      </c>
      <c r="J557" s="2">
        <f t="shared" si="81"/>
        <v>625000</v>
      </c>
      <c r="K557" s="2">
        <f t="shared" si="82"/>
        <v>750000</v>
      </c>
      <c r="L557" s="2">
        <f t="shared" si="83"/>
        <v>1000000</v>
      </c>
      <c r="M557" s="12">
        <f t="shared" si="84"/>
        <v>1.4258599999999999</v>
      </c>
      <c r="N557" t="str">
        <f t="shared" si="85"/>
        <v>125-150%</v>
      </c>
      <c r="O557" s="6">
        <f>MIN(H557,I557)*INDEX('2018_commission_structure-Start'!$A$21:$I$24,MATCH($E557,'2018_commission_structure-Start'!$A$21:$A$24,0),MATCH(O$1,'2018_commission_structure-Start'!$A$21:$I$21,0))</f>
        <v>50000</v>
      </c>
      <c r="P557" s="2">
        <f>IF(H557&gt;I557,MIN(H557-I557,J557-I557)*INDEX('2018_commission_structure-Start'!$A$21:$I$24,MATCH($E557,'2018_commission_structure-Start'!$A$21:$A$24,0), MATCH(P$1,'2018_commission_structure-Start'!$A$21:$I$21,0)),0)</f>
        <v>18750</v>
      </c>
      <c r="Q557" s="2">
        <f>IF($H557&gt;J557,MIN($H557-J557,K557-J557)*INDEX('2018_commission_structure-Start'!$A$21:$I$24,MATCH($E557,'2018_commission_structure-Start'!$A$21:$A$24,0), MATCH(Q$1,'2018_commission_structure-Start'!$A$21:$I$21,0)),0)</f>
        <v>15827.4</v>
      </c>
      <c r="R557" s="2">
        <f>IF($H557&gt;K557,MIN($H557-K557,L557-K557)*INDEX('2018_commission_structure-Start'!$A$21:$I$24,MATCH($E557,'2018_commission_structure-Start'!$A$21:$A$24,0), MATCH(R$1,'2018_commission_structure-Start'!$A$21:$I$21,0)),0)</f>
        <v>0</v>
      </c>
      <c r="S557" s="2">
        <f>IF(H557&gt;L557,(H557-L557)*INDEX('2018_commission_structure-Start'!$A$21:$I$24,MATCH($E557,'2018_commission_structure-Start'!$A$21:$A$24,0),MATCH(S$1,'2018_commission_structure-Start'!$A$21:$I$21,0)),0)</f>
        <v>0</v>
      </c>
      <c r="T557" s="6">
        <f t="shared" si="86"/>
        <v>84577.4</v>
      </c>
      <c r="U557" s="6">
        <f t="shared" si="87"/>
        <v>134116.4</v>
      </c>
      <c r="V557" s="6">
        <f>MIN(H557,I557)*INDEX('2018_commission_structure-Start'!$A$15:$J$18,MATCH($E557,'2018_commission_structure-Start'!$A$15:$A$18,0),MATCH(V$1,'2018_commission_structure-Start'!$A$15:$J$15,0))</f>
        <v>60000</v>
      </c>
      <c r="W557" s="2">
        <f>IF($H557&gt;I557,MIN($H557-I557,J557-I557)*INDEX('2018_commission_structure-Start'!$A$15:$J$18,MATCH($E557,'2018_commission_structure-Start'!$A$15:$A$18,0),MATCH(W$1,'2018_commission_structure-Start'!$A$15:$J$15,0)),0)</f>
        <v>21250</v>
      </c>
      <c r="X557" s="2">
        <f>IF($H557&gt;J557,MIN($H557-J557,K557-J557)*INDEX('2018_commission_structure-Start'!$A$15:$J$18,MATCH($E557,'2018_commission_structure-Start'!$A$15:$A$18,0),MATCH(X$1,'2018_commission_structure-Start'!$A$15:$J$15,0)),0)</f>
        <v>17586</v>
      </c>
      <c r="Y557" s="2">
        <f>IF($H557&gt;K557,MIN($H557-K557,L557-K557)*INDEX('2018_commission_structure-Start'!$A$15:$J$18,MATCH($E557,'2018_commission_structure-Start'!$A$15:$A$18,0),MATCH(Y$1,'2018_commission_structure-Start'!$A$15:$J$15,0)),0)</f>
        <v>0</v>
      </c>
      <c r="Z557" s="2">
        <f>IF(H557&gt;L557,(H557-L557)*INDEX('2018_commission_structure-Start'!$A$21:$I$24,MATCH($E557,'2018_commission_structure-Start'!$A$21:$A$24,0),MATCH(Z$1,'2018_commission_structure-Start'!$A$21:$I$21,0)),0)</f>
        <v>0</v>
      </c>
      <c r="AA557" s="6">
        <f t="shared" si="88"/>
        <v>98836</v>
      </c>
      <c r="AB557" s="6">
        <f t="shared" si="89"/>
        <v>148375</v>
      </c>
    </row>
    <row r="558" spans="1:28" x14ac:dyDescent="0.3">
      <c r="A558" t="str">
        <f t="shared" si="80"/>
        <v>Ivan Gonzalo</v>
      </c>
      <c r="B558">
        <v>2411473303</v>
      </c>
      <c r="C558" t="s">
        <v>1093</v>
      </c>
      <c r="D558" t="s">
        <v>395</v>
      </c>
      <c r="E558" t="s">
        <v>29</v>
      </c>
      <c r="F558">
        <v>76803</v>
      </c>
      <c r="G558">
        <f>COUNTIF(deals_closed!D:D,B558)</f>
        <v>14</v>
      </c>
      <c r="H558" s="2">
        <f>SUMIF(deals_closed!D:D,B558,deals_closed!C:C)</f>
        <v>480741</v>
      </c>
      <c r="I558" s="2">
        <f>VLOOKUP(E558,'2018_commission_structure-Start'!$A$22:$I$24,9,FALSE)</f>
        <v>600000</v>
      </c>
      <c r="J558" s="2">
        <f t="shared" si="81"/>
        <v>750000</v>
      </c>
      <c r="K558" s="2">
        <f t="shared" si="82"/>
        <v>900000</v>
      </c>
      <c r="L558" s="2">
        <f t="shared" si="83"/>
        <v>1200000</v>
      </c>
      <c r="M558" s="12">
        <f t="shared" si="84"/>
        <v>0.80123500000000003</v>
      </c>
      <c r="N558" t="str">
        <f t="shared" si="85"/>
        <v>0-100%</v>
      </c>
      <c r="O558" s="6">
        <f>MIN(H558,I558)*INDEX('2018_commission_structure-Start'!$A$21:$I$24,MATCH($E558,'2018_commission_structure-Start'!$A$21:$A$24,0),MATCH(O$1,'2018_commission_structure-Start'!$A$21:$I$21,0))</f>
        <v>62496.33</v>
      </c>
      <c r="P558" s="2">
        <f>IF(H558&gt;I558,MIN(H558-I558,J558-I558)*INDEX('2018_commission_structure-Start'!$A$21:$I$24,MATCH($E558,'2018_commission_structure-Start'!$A$21:$A$24,0), MATCH(P$1,'2018_commission_structure-Start'!$A$21:$I$21,0)),0)</f>
        <v>0</v>
      </c>
      <c r="Q558" s="2">
        <f>IF($H558&gt;J558,MIN($H558-J558,K558-J558)*INDEX('2018_commission_structure-Start'!$A$21:$I$24,MATCH($E558,'2018_commission_structure-Start'!$A$21:$A$24,0), MATCH(Q$1,'2018_commission_structure-Start'!$A$21:$I$21,0)),0)</f>
        <v>0</v>
      </c>
      <c r="R558" s="2">
        <f>IF($H558&gt;K558,MIN($H558-K558,L558-K558)*INDEX('2018_commission_structure-Start'!$A$21:$I$24,MATCH($E558,'2018_commission_structure-Start'!$A$21:$A$24,0), MATCH(R$1,'2018_commission_structure-Start'!$A$21:$I$21,0)),0)</f>
        <v>0</v>
      </c>
      <c r="S558" s="2">
        <f>IF(H558&gt;L558,(H558-L558)*INDEX('2018_commission_structure-Start'!$A$21:$I$24,MATCH($E558,'2018_commission_structure-Start'!$A$21:$A$24,0),MATCH(S$1,'2018_commission_structure-Start'!$A$21:$I$21,0)),0)</f>
        <v>0</v>
      </c>
      <c r="T558" s="6">
        <f t="shared" si="86"/>
        <v>62496.33</v>
      </c>
      <c r="U558" s="6">
        <f t="shared" si="87"/>
        <v>139299.33000000002</v>
      </c>
      <c r="V558" s="6">
        <f>MIN(H558,I558)*INDEX('2018_commission_structure-Start'!$A$15:$J$18,MATCH($E558,'2018_commission_structure-Start'!$A$15:$A$18,0),MATCH(V$1,'2018_commission_structure-Start'!$A$15:$J$15,0))</f>
        <v>72111.149999999994</v>
      </c>
      <c r="W558" s="2">
        <f>IF($H558&gt;I558,MIN($H558-I558,J558-I558)*INDEX('2018_commission_structure-Start'!$A$15:$J$18,MATCH($E558,'2018_commission_structure-Start'!$A$15:$A$18,0),MATCH(W$1,'2018_commission_structure-Start'!$A$15:$J$15,0)),0)</f>
        <v>0</v>
      </c>
      <c r="X558" s="2">
        <f>IF($H558&gt;J558,MIN($H558-J558,K558-J558)*INDEX('2018_commission_structure-Start'!$A$15:$J$18,MATCH($E558,'2018_commission_structure-Start'!$A$15:$A$18,0),MATCH(X$1,'2018_commission_structure-Start'!$A$15:$J$15,0)),0)</f>
        <v>0</v>
      </c>
      <c r="Y558" s="2">
        <f>IF($H558&gt;K558,MIN($H558-K558,L558-K558)*INDEX('2018_commission_structure-Start'!$A$15:$J$18,MATCH($E558,'2018_commission_structure-Start'!$A$15:$A$18,0),MATCH(Y$1,'2018_commission_structure-Start'!$A$15:$J$15,0)),0)</f>
        <v>0</v>
      </c>
      <c r="Z558" s="2">
        <f>IF(H558&gt;L558,(H558-L558)*INDEX('2018_commission_structure-Start'!$A$21:$I$24,MATCH($E558,'2018_commission_structure-Start'!$A$21:$A$24,0),MATCH(Z$1,'2018_commission_structure-Start'!$A$21:$I$21,0)),0)</f>
        <v>0</v>
      </c>
      <c r="AA558" s="6">
        <f t="shared" si="88"/>
        <v>72111.149999999994</v>
      </c>
      <c r="AB558" s="6">
        <f t="shared" si="89"/>
        <v>148914.15</v>
      </c>
    </row>
    <row r="559" spans="1:28" x14ac:dyDescent="0.3">
      <c r="A559" t="str">
        <f t="shared" si="80"/>
        <v>Gar Mueller</v>
      </c>
      <c r="B559">
        <v>9369490930</v>
      </c>
      <c r="C559" t="s">
        <v>1094</v>
      </c>
      <c r="D559" t="s">
        <v>1095</v>
      </c>
      <c r="E559" t="s">
        <v>7</v>
      </c>
      <c r="F559">
        <v>47086</v>
      </c>
      <c r="G559">
        <f>COUNTIF(deals_closed!D:D,B559)</f>
        <v>14</v>
      </c>
      <c r="H559" s="2">
        <f>SUMIF(deals_closed!D:D,B559,deals_closed!C:C)</f>
        <v>445836</v>
      </c>
      <c r="I559" s="2">
        <f>VLOOKUP(E559,'2018_commission_structure-Start'!$A$22:$I$24,9,FALSE)</f>
        <v>500000</v>
      </c>
      <c r="J559" s="2">
        <f t="shared" si="81"/>
        <v>625000</v>
      </c>
      <c r="K559" s="2">
        <f t="shared" si="82"/>
        <v>750000</v>
      </c>
      <c r="L559" s="2">
        <f t="shared" si="83"/>
        <v>1000000</v>
      </c>
      <c r="M559" s="12">
        <f t="shared" si="84"/>
        <v>0.89167200000000002</v>
      </c>
      <c r="N559" t="str">
        <f t="shared" si="85"/>
        <v>0-100%</v>
      </c>
      <c r="O559" s="6">
        <f>MIN(H559,I559)*INDEX('2018_commission_structure-Start'!$A$21:$I$24,MATCH($E559,'2018_commission_structure-Start'!$A$21:$A$24,0),MATCH(O$1,'2018_commission_structure-Start'!$A$21:$I$21,0))</f>
        <v>44583.600000000006</v>
      </c>
      <c r="P559" s="2">
        <f>IF(H559&gt;I559,MIN(H559-I559,J559-I559)*INDEX('2018_commission_structure-Start'!$A$21:$I$24,MATCH($E559,'2018_commission_structure-Start'!$A$21:$A$24,0), MATCH(P$1,'2018_commission_structure-Start'!$A$21:$I$21,0)),0)</f>
        <v>0</v>
      </c>
      <c r="Q559" s="2">
        <f>IF($H559&gt;J559,MIN($H559-J559,K559-J559)*INDEX('2018_commission_structure-Start'!$A$21:$I$24,MATCH($E559,'2018_commission_structure-Start'!$A$21:$A$24,0), MATCH(Q$1,'2018_commission_structure-Start'!$A$21:$I$21,0)),0)</f>
        <v>0</v>
      </c>
      <c r="R559" s="2">
        <f>IF($H559&gt;K559,MIN($H559-K559,L559-K559)*INDEX('2018_commission_structure-Start'!$A$21:$I$24,MATCH($E559,'2018_commission_structure-Start'!$A$21:$A$24,0), MATCH(R$1,'2018_commission_structure-Start'!$A$21:$I$21,0)),0)</f>
        <v>0</v>
      </c>
      <c r="S559" s="2">
        <f>IF(H559&gt;L559,(H559-L559)*INDEX('2018_commission_structure-Start'!$A$21:$I$24,MATCH($E559,'2018_commission_structure-Start'!$A$21:$A$24,0),MATCH(S$1,'2018_commission_structure-Start'!$A$21:$I$21,0)),0)</f>
        <v>0</v>
      </c>
      <c r="T559" s="6">
        <f t="shared" si="86"/>
        <v>44583.600000000006</v>
      </c>
      <c r="U559" s="6">
        <f t="shared" si="87"/>
        <v>91669.6</v>
      </c>
      <c r="V559" s="6">
        <f>MIN(H559,I559)*INDEX('2018_commission_structure-Start'!$A$15:$J$18,MATCH($E559,'2018_commission_structure-Start'!$A$15:$A$18,0),MATCH(V$1,'2018_commission_structure-Start'!$A$15:$J$15,0))</f>
        <v>53500.32</v>
      </c>
      <c r="W559" s="2">
        <f>IF($H559&gt;I559,MIN($H559-I559,J559-I559)*INDEX('2018_commission_structure-Start'!$A$15:$J$18,MATCH($E559,'2018_commission_structure-Start'!$A$15:$A$18,0),MATCH(W$1,'2018_commission_structure-Start'!$A$15:$J$15,0)),0)</f>
        <v>0</v>
      </c>
      <c r="X559" s="2">
        <f>IF($H559&gt;J559,MIN($H559-J559,K559-J559)*INDEX('2018_commission_structure-Start'!$A$15:$J$18,MATCH($E559,'2018_commission_structure-Start'!$A$15:$A$18,0),MATCH(X$1,'2018_commission_structure-Start'!$A$15:$J$15,0)),0)</f>
        <v>0</v>
      </c>
      <c r="Y559" s="2">
        <f>IF($H559&gt;K559,MIN($H559-K559,L559-K559)*INDEX('2018_commission_structure-Start'!$A$15:$J$18,MATCH($E559,'2018_commission_structure-Start'!$A$15:$A$18,0),MATCH(Y$1,'2018_commission_structure-Start'!$A$15:$J$15,0)),0)</f>
        <v>0</v>
      </c>
      <c r="Z559" s="2">
        <f>IF(H559&gt;L559,(H559-L559)*INDEX('2018_commission_structure-Start'!$A$21:$I$24,MATCH($E559,'2018_commission_structure-Start'!$A$21:$A$24,0),MATCH(Z$1,'2018_commission_structure-Start'!$A$21:$I$21,0)),0)</f>
        <v>0</v>
      </c>
      <c r="AA559" s="6">
        <f t="shared" si="88"/>
        <v>53500.32</v>
      </c>
      <c r="AB559" s="6">
        <f t="shared" si="89"/>
        <v>100586.32</v>
      </c>
    </row>
    <row r="560" spans="1:28" x14ac:dyDescent="0.3">
      <c r="A560" t="str">
        <f t="shared" si="80"/>
        <v>Travers Nequest</v>
      </c>
      <c r="B560">
        <v>1252810490</v>
      </c>
      <c r="C560" t="s">
        <v>1096</v>
      </c>
      <c r="D560" t="s">
        <v>1097</v>
      </c>
      <c r="E560" t="s">
        <v>10</v>
      </c>
      <c r="F560">
        <v>89013</v>
      </c>
      <c r="G560">
        <f>COUNTIF(deals_closed!D:D,B560)</f>
        <v>11</v>
      </c>
      <c r="H560" s="2">
        <f>SUMIF(deals_closed!D:D,B560,deals_closed!C:C)</f>
        <v>381274</v>
      </c>
      <c r="I560" s="2">
        <f>VLOOKUP(E560,'2018_commission_structure-Start'!$A$22:$I$24,9,FALSE)</f>
        <v>750000</v>
      </c>
      <c r="J560" s="2">
        <f t="shared" si="81"/>
        <v>937500</v>
      </c>
      <c r="K560" s="2">
        <f t="shared" si="82"/>
        <v>1125000</v>
      </c>
      <c r="L560" s="2">
        <f t="shared" si="83"/>
        <v>1500000</v>
      </c>
      <c r="M560" s="12">
        <f t="shared" si="84"/>
        <v>0.50836533333333334</v>
      </c>
      <c r="N560" t="str">
        <f t="shared" si="85"/>
        <v>0-100%</v>
      </c>
      <c r="O560" s="6">
        <f>MIN(H560,I560)*INDEX('2018_commission_structure-Start'!$A$21:$I$24,MATCH($E560,'2018_commission_structure-Start'!$A$21:$A$24,0),MATCH(O$1,'2018_commission_structure-Start'!$A$21:$I$21,0))</f>
        <v>57191.1</v>
      </c>
      <c r="P560" s="2">
        <f>IF(H560&gt;I560,MIN(H560-I560,J560-I560)*INDEX('2018_commission_structure-Start'!$A$21:$I$24,MATCH($E560,'2018_commission_structure-Start'!$A$21:$A$24,0), MATCH(P$1,'2018_commission_structure-Start'!$A$21:$I$21,0)),0)</f>
        <v>0</v>
      </c>
      <c r="Q560" s="2">
        <f>IF($H560&gt;J560,MIN($H560-J560,K560-J560)*INDEX('2018_commission_structure-Start'!$A$21:$I$24,MATCH($E560,'2018_commission_structure-Start'!$A$21:$A$24,0), MATCH(Q$1,'2018_commission_structure-Start'!$A$21:$I$21,0)),0)</f>
        <v>0</v>
      </c>
      <c r="R560" s="2">
        <f>IF($H560&gt;K560,MIN($H560-K560,L560-K560)*INDEX('2018_commission_structure-Start'!$A$21:$I$24,MATCH($E560,'2018_commission_structure-Start'!$A$21:$A$24,0), MATCH(R$1,'2018_commission_structure-Start'!$A$21:$I$21,0)),0)</f>
        <v>0</v>
      </c>
      <c r="S560" s="2">
        <f>IF(H560&gt;L560,(H560-L560)*INDEX('2018_commission_structure-Start'!$A$21:$I$24,MATCH($E560,'2018_commission_structure-Start'!$A$21:$A$24,0),MATCH(S$1,'2018_commission_structure-Start'!$A$21:$I$21,0)),0)</f>
        <v>0</v>
      </c>
      <c r="T560" s="6">
        <f t="shared" si="86"/>
        <v>57191.1</v>
      </c>
      <c r="U560" s="6">
        <f t="shared" si="87"/>
        <v>146204.1</v>
      </c>
      <c r="V560" s="6">
        <f>MIN(H560,I560)*INDEX('2018_commission_structure-Start'!$A$15:$J$18,MATCH($E560,'2018_commission_structure-Start'!$A$15:$A$18,0),MATCH(V$1,'2018_commission_structure-Start'!$A$15:$J$15,0))</f>
        <v>57191.1</v>
      </c>
      <c r="W560" s="2">
        <f>IF($H560&gt;I560,MIN($H560-I560,J560-I560)*INDEX('2018_commission_structure-Start'!$A$15:$J$18,MATCH($E560,'2018_commission_structure-Start'!$A$15:$A$18,0),MATCH(W$1,'2018_commission_structure-Start'!$A$15:$J$15,0)),0)</f>
        <v>0</v>
      </c>
      <c r="X560" s="2">
        <f>IF($H560&gt;J560,MIN($H560-J560,K560-J560)*INDEX('2018_commission_structure-Start'!$A$15:$J$18,MATCH($E560,'2018_commission_structure-Start'!$A$15:$A$18,0),MATCH(X$1,'2018_commission_structure-Start'!$A$15:$J$15,0)),0)</f>
        <v>0</v>
      </c>
      <c r="Y560" s="2">
        <f>IF($H560&gt;K560,MIN($H560-K560,L560-K560)*INDEX('2018_commission_structure-Start'!$A$15:$J$18,MATCH($E560,'2018_commission_structure-Start'!$A$15:$A$18,0),MATCH(Y$1,'2018_commission_structure-Start'!$A$15:$J$15,0)),0)</f>
        <v>0</v>
      </c>
      <c r="Z560" s="2">
        <f>IF(H560&gt;L560,(H560-L560)*INDEX('2018_commission_structure-Start'!$A$21:$I$24,MATCH($E560,'2018_commission_structure-Start'!$A$21:$A$24,0),MATCH(Z$1,'2018_commission_structure-Start'!$A$21:$I$21,0)),0)</f>
        <v>0</v>
      </c>
      <c r="AA560" s="6">
        <f t="shared" si="88"/>
        <v>57191.1</v>
      </c>
      <c r="AB560" s="6">
        <f t="shared" si="89"/>
        <v>146204.1</v>
      </c>
    </row>
    <row r="561" spans="1:28" x14ac:dyDescent="0.3">
      <c r="A561" t="str">
        <f t="shared" si="80"/>
        <v>Mauricio Smooth</v>
      </c>
      <c r="B561">
        <v>7760701055</v>
      </c>
      <c r="C561" t="s">
        <v>1098</v>
      </c>
      <c r="D561" t="s">
        <v>1099</v>
      </c>
      <c r="E561" t="s">
        <v>29</v>
      </c>
      <c r="F561">
        <v>63518</v>
      </c>
      <c r="G561">
        <f>COUNTIF(deals_closed!D:D,B561)</f>
        <v>24</v>
      </c>
      <c r="H561" s="2">
        <f>SUMIF(deals_closed!D:D,B561,deals_closed!C:C)</f>
        <v>820444</v>
      </c>
      <c r="I561" s="2">
        <f>VLOOKUP(E561,'2018_commission_structure-Start'!$A$22:$I$24,9,FALSE)</f>
        <v>600000</v>
      </c>
      <c r="J561" s="2">
        <f t="shared" si="81"/>
        <v>750000</v>
      </c>
      <c r="K561" s="2">
        <f t="shared" si="82"/>
        <v>900000</v>
      </c>
      <c r="L561" s="2">
        <f t="shared" si="83"/>
        <v>1200000</v>
      </c>
      <c r="M561" s="12">
        <f t="shared" si="84"/>
        <v>1.3674066666666667</v>
      </c>
      <c r="N561" t="str">
        <f t="shared" si="85"/>
        <v>125-150%</v>
      </c>
      <c r="O561" s="6">
        <f>MIN(H561,I561)*INDEX('2018_commission_structure-Start'!$A$21:$I$24,MATCH($E561,'2018_commission_structure-Start'!$A$21:$A$24,0),MATCH(O$1,'2018_commission_structure-Start'!$A$21:$I$21,0))</f>
        <v>78000</v>
      </c>
      <c r="P561" s="2">
        <f>IF(H561&gt;I561,MIN(H561-I561,J561-I561)*INDEX('2018_commission_structure-Start'!$A$21:$I$24,MATCH($E561,'2018_commission_structure-Start'!$A$21:$A$24,0), MATCH(P$1,'2018_commission_structure-Start'!$A$21:$I$21,0)),0)</f>
        <v>25500.000000000004</v>
      </c>
      <c r="Q561" s="2">
        <f>IF($H561&gt;J561,MIN($H561-J561,K561-J561)*INDEX('2018_commission_structure-Start'!$A$21:$I$24,MATCH($E561,'2018_commission_structure-Start'!$A$21:$A$24,0), MATCH(Q$1,'2018_commission_structure-Start'!$A$21:$I$21,0)),0)</f>
        <v>14793.24</v>
      </c>
      <c r="R561" s="2">
        <f>IF($H561&gt;K561,MIN($H561-K561,L561-K561)*INDEX('2018_commission_structure-Start'!$A$21:$I$24,MATCH($E561,'2018_commission_structure-Start'!$A$21:$A$24,0), MATCH(R$1,'2018_commission_structure-Start'!$A$21:$I$21,0)),0)</f>
        <v>0</v>
      </c>
      <c r="S561" s="2">
        <f>IF(H561&gt;L561,(H561-L561)*INDEX('2018_commission_structure-Start'!$A$21:$I$24,MATCH($E561,'2018_commission_structure-Start'!$A$21:$A$24,0),MATCH(S$1,'2018_commission_structure-Start'!$A$21:$I$21,0)),0)</f>
        <v>0</v>
      </c>
      <c r="T561" s="6">
        <f t="shared" si="86"/>
        <v>118293.24</v>
      </c>
      <c r="U561" s="6">
        <f t="shared" si="87"/>
        <v>181811.24</v>
      </c>
      <c r="V561" s="6">
        <f>MIN(H561,I561)*INDEX('2018_commission_structure-Start'!$A$15:$J$18,MATCH($E561,'2018_commission_structure-Start'!$A$15:$A$18,0),MATCH(V$1,'2018_commission_structure-Start'!$A$15:$J$15,0))</f>
        <v>90000</v>
      </c>
      <c r="W561" s="2">
        <f>IF($H561&gt;I561,MIN($H561-I561,J561-I561)*INDEX('2018_commission_structure-Start'!$A$15:$J$18,MATCH($E561,'2018_commission_structure-Start'!$A$15:$A$18,0),MATCH(W$1,'2018_commission_structure-Start'!$A$15:$J$15,0)),0)</f>
        <v>27000</v>
      </c>
      <c r="X561" s="2">
        <f>IF($H561&gt;J561,MIN($H561-J561,K561-J561)*INDEX('2018_commission_structure-Start'!$A$15:$J$18,MATCH($E561,'2018_commission_structure-Start'!$A$15:$A$18,0),MATCH(X$1,'2018_commission_structure-Start'!$A$15:$J$15,0)),0)</f>
        <v>17611</v>
      </c>
      <c r="Y561" s="2">
        <f>IF($H561&gt;K561,MIN($H561-K561,L561-K561)*INDEX('2018_commission_structure-Start'!$A$15:$J$18,MATCH($E561,'2018_commission_structure-Start'!$A$15:$A$18,0),MATCH(Y$1,'2018_commission_structure-Start'!$A$15:$J$15,0)),0)</f>
        <v>0</v>
      </c>
      <c r="Z561" s="2">
        <f>IF(H561&gt;L561,(H561-L561)*INDEX('2018_commission_structure-Start'!$A$21:$I$24,MATCH($E561,'2018_commission_structure-Start'!$A$21:$A$24,0),MATCH(Z$1,'2018_commission_structure-Start'!$A$21:$I$21,0)),0)</f>
        <v>0</v>
      </c>
      <c r="AA561" s="6">
        <f t="shared" si="88"/>
        <v>134611</v>
      </c>
      <c r="AB561" s="6">
        <f t="shared" si="89"/>
        <v>198129</v>
      </c>
    </row>
    <row r="562" spans="1:28" x14ac:dyDescent="0.3">
      <c r="A562" t="str">
        <f t="shared" si="80"/>
        <v>Elroy Lenaghen</v>
      </c>
      <c r="B562">
        <v>8099854152</v>
      </c>
      <c r="C562" t="s">
        <v>925</v>
      </c>
      <c r="D562" t="s">
        <v>1100</v>
      </c>
      <c r="E562" t="s">
        <v>7</v>
      </c>
      <c r="F562">
        <v>33576</v>
      </c>
      <c r="G562">
        <f>COUNTIF(deals_closed!D:D,B562)</f>
        <v>20</v>
      </c>
      <c r="H562" s="2">
        <f>SUMIF(deals_closed!D:D,B562,deals_closed!C:C)</f>
        <v>729765</v>
      </c>
      <c r="I562" s="2">
        <f>VLOOKUP(E562,'2018_commission_structure-Start'!$A$22:$I$24,9,FALSE)</f>
        <v>500000</v>
      </c>
      <c r="J562" s="2">
        <f t="shared" si="81"/>
        <v>625000</v>
      </c>
      <c r="K562" s="2">
        <f t="shared" si="82"/>
        <v>750000</v>
      </c>
      <c r="L562" s="2">
        <f t="shared" si="83"/>
        <v>1000000</v>
      </c>
      <c r="M562" s="12">
        <f t="shared" si="84"/>
        <v>1.45953</v>
      </c>
      <c r="N562" t="str">
        <f t="shared" si="85"/>
        <v>125-150%</v>
      </c>
      <c r="O562" s="6">
        <f>MIN(H562,I562)*INDEX('2018_commission_structure-Start'!$A$21:$I$24,MATCH($E562,'2018_commission_structure-Start'!$A$21:$A$24,0),MATCH(O$1,'2018_commission_structure-Start'!$A$21:$I$21,0))</f>
        <v>50000</v>
      </c>
      <c r="P562" s="2">
        <f>IF(H562&gt;I562,MIN(H562-I562,J562-I562)*INDEX('2018_commission_structure-Start'!$A$21:$I$24,MATCH($E562,'2018_commission_structure-Start'!$A$21:$A$24,0), MATCH(P$1,'2018_commission_structure-Start'!$A$21:$I$21,0)),0)</f>
        <v>18750</v>
      </c>
      <c r="Q562" s="2">
        <f>IF($H562&gt;J562,MIN($H562-J562,K562-J562)*INDEX('2018_commission_structure-Start'!$A$21:$I$24,MATCH($E562,'2018_commission_structure-Start'!$A$21:$A$24,0), MATCH(Q$1,'2018_commission_structure-Start'!$A$21:$I$21,0)),0)</f>
        <v>18857.7</v>
      </c>
      <c r="R562" s="2">
        <f>IF($H562&gt;K562,MIN($H562-K562,L562-K562)*INDEX('2018_commission_structure-Start'!$A$21:$I$24,MATCH($E562,'2018_commission_structure-Start'!$A$21:$A$24,0), MATCH(R$1,'2018_commission_structure-Start'!$A$21:$I$21,0)),0)</f>
        <v>0</v>
      </c>
      <c r="S562" s="2">
        <f>IF(H562&gt;L562,(H562-L562)*INDEX('2018_commission_structure-Start'!$A$21:$I$24,MATCH($E562,'2018_commission_structure-Start'!$A$21:$A$24,0),MATCH(S$1,'2018_commission_structure-Start'!$A$21:$I$21,0)),0)</f>
        <v>0</v>
      </c>
      <c r="T562" s="6">
        <f t="shared" si="86"/>
        <v>87607.7</v>
      </c>
      <c r="U562" s="6">
        <f t="shared" si="87"/>
        <v>121183.7</v>
      </c>
      <c r="V562" s="6">
        <f>MIN(H562,I562)*INDEX('2018_commission_structure-Start'!$A$15:$J$18,MATCH($E562,'2018_commission_structure-Start'!$A$15:$A$18,0),MATCH(V$1,'2018_commission_structure-Start'!$A$15:$J$15,0))</f>
        <v>60000</v>
      </c>
      <c r="W562" s="2">
        <f>IF($H562&gt;I562,MIN($H562-I562,J562-I562)*INDEX('2018_commission_structure-Start'!$A$15:$J$18,MATCH($E562,'2018_commission_structure-Start'!$A$15:$A$18,0),MATCH(W$1,'2018_commission_structure-Start'!$A$15:$J$15,0)),0)</f>
        <v>21250</v>
      </c>
      <c r="X562" s="2">
        <f>IF($H562&gt;J562,MIN($H562-J562,K562-J562)*INDEX('2018_commission_structure-Start'!$A$15:$J$18,MATCH($E562,'2018_commission_structure-Start'!$A$15:$A$18,0),MATCH(X$1,'2018_commission_structure-Start'!$A$15:$J$15,0)),0)</f>
        <v>20953</v>
      </c>
      <c r="Y562" s="2">
        <f>IF($H562&gt;K562,MIN($H562-K562,L562-K562)*INDEX('2018_commission_structure-Start'!$A$15:$J$18,MATCH($E562,'2018_commission_structure-Start'!$A$15:$A$18,0),MATCH(Y$1,'2018_commission_structure-Start'!$A$15:$J$15,0)),0)</f>
        <v>0</v>
      </c>
      <c r="Z562" s="2">
        <f>IF(H562&gt;L562,(H562-L562)*INDEX('2018_commission_structure-Start'!$A$21:$I$24,MATCH($E562,'2018_commission_structure-Start'!$A$21:$A$24,0),MATCH(Z$1,'2018_commission_structure-Start'!$A$21:$I$21,0)),0)</f>
        <v>0</v>
      </c>
      <c r="AA562" s="6">
        <f t="shared" si="88"/>
        <v>102203</v>
      </c>
      <c r="AB562" s="6">
        <f t="shared" si="89"/>
        <v>135779</v>
      </c>
    </row>
    <row r="563" spans="1:28" x14ac:dyDescent="0.3">
      <c r="A563" t="str">
        <f t="shared" si="80"/>
        <v>Elie Cantillion</v>
      </c>
      <c r="B563">
        <v>5623930522</v>
      </c>
      <c r="C563" t="s">
        <v>1101</v>
      </c>
      <c r="D563" t="s">
        <v>1102</v>
      </c>
      <c r="E563" t="s">
        <v>10</v>
      </c>
      <c r="F563">
        <v>80442</v>
      </c>
      <c r="G563">
        <f>COUNTIF(deals_closed!D:D,B563)</f>
        <v>24</v>
      </c>
      <c r="H563" s="2">
        <f>SUMIF(deals_closed!D:D,B563,deals_closed!C:C)</f>
        <v>850684</v>
      </c>
      <c r="I563" s="2">
        <f>VLOOKUP(E563,'2018_commission_structure-Start'!$A$22:$I$24,9,FALSE)</f>
        <v>750000</v>
      </c>
      <c r="J563" s="2">
        <f t="shared" si="81"/>
        <v>937500</v>
      </c>
      <c r="K563" s="2">
        <f t="shared" si="82"/>
        <v>1125000</v>
      </c>
      <c r="L563" s="2">
        <f t="shared" si="83"/>
        <v>1500000</v>
      </c>
      <c r="M563" s="12">
        <f t="shared" si="84"/>
        <v>1.1342453333333333</v>
      </c>
      <c r="N563" t="str">
        <f t="shared" si="85"/>
        <v>100-125%</v>
      </c>
      <c r="O563" s="6">
        <f>MIN(H563,I563)*INDEX('2018_commission_structure-Start'!$A$21:$I$24,MATCH($E563,'2018_commission_structure-Start'!$A$21:$A$24,0),MATCH(O$1,'2018_commission_structure-Start'!$A$21:$I$21,0))</f>
        <v>112500</v>
      </c>
      <c r="P563" s="2">
        <f>IF(H563&gt;I563,MIN(H563-I563,J563-I563)*INDEX('2018_commission_structure-Start'!$A$21:$I$24,MATCH($E563,'2018_commission_structure-Start'!$A$21:$A$24,0), MATCH(P$1,'2018_commission_structure-Start'!$A$21:$I$21,0)),0)</f>
        <v>19129.96</v>
      </c>
      <c r="Q563" s="2">
        <f>IF($H563&gt;J563,MIN($H563-J563,K563-J563)*INDEX('2018_commission_structure-Start'!$A$21:$I$24,MATCH($E563,'2018_commission_structure-Start'!$A$21:$A$24,0), MATCH(Q$1,'2018_commission_structure-Start'!$A$21:$I$21,0)),0)</f>
        <v>0</v>
      </c>
      <c r="R563" s="2">
        <f>IF($H563&gt;K563,MIN($H563-K563,L563-K563)*INDEX('2018_commission_structure-Start'!$A$21:$I$24,MATCH($E563,'2018_commission_structure-Start'!$A$21:$A$24,0), MATCH(R$1,'2018_commission_structure-Start'!$A$21:$I$21,0)),0)</f>
        <v>0</v>
      </c>
      <c r="S563" s="2">
        <f>IF(H563&gt;L563,(H563-L563)*INDEX('2018_commission_structure-Start'!$A$21:$I$24,MATCH($E563,'2018_commission_structure-Start'!$A$21:$A$24,0),MATCH(S$1,'2018_commission_structure-Start'!$A$21:$I$21,0)),0)</f>
        <v>0</v>
      </c>
      <c r="T563" s="6">
        <f t="shared" si="86"/>
        <v>131629.96</v>
      </c>
      <c r="U563" s="6">
        <f t="shared" si="87"/>
        <v>212071.96</v>
      </c>
      <c r="V563" s="6">
        <f>MIN(H563,I563)*INDEX('2018_commission_structure-Start'!$A$15:$J$18,MATCH($E563,'2018_commission_structure-Start'!$A$15:$A$18,0),MATCH(V$1,'2018_commission_structure-Start'!$A$15:$J$15,0))</f>
        <v>112500</v>
      </c>
      <c r="W563" s="2">
        <f>IF($H563&gt;I563,MIN($H563-I563,J563-I563)*INDEX('2018_commission_structure-Start'!$A$15:$J$18,MATCH($E563,'2018_commission_structure-Start'!$A$15:$A$18,0),MATCH(W$1,'2018_commission_structure-Start'!$A$15:$J$15,0)),0)</f>
        <v>22150.48</v>
      </c>
      <c r="X563" s="2">
        <f>IF($H563&gt;J563,MIN($H563-J563,K563-J563)*INDEX('2018_commission_structure-Start'!$A$15:$J$18,MATCH($E563,'2018_commission_structure-Start'!$A$15:$A$18,0),MATCH(X$1,'2018_commission_structure-Start'!$A$15:$J$15,0)),0)</f>
        <v>0</v>
      </c>
      <c r="Y563" s="2">
        <f>IF($H563&gt;K563,MIN($H563-K563,L563-K563)*INDEX('2018_commission_structure-Start'!$A$15:$J$18,MATCH($E563,'2018_commission_structure-Start'!$A$15:$A$18,0),MATCH(Y$1,'2018_commission_structure-Start'!$A$15:$J$15,0)),0)</f>
        <v>0</v>
      </c>
      <c r="Z563" s="2">
        <f>IF(H563&gt;L563,(H563-L563)*INDEX('2018_commission_structure-Start'!$A$21:$I$24,MATCH($E563,'2018_commission_structure-Start'!$A$21:$A$24,0),MATCH(Z$1,'2018_commission_structure-Start'!$A$21:$I$21,0)),0)</f>
        <v>0</v>
      </c>
      <c r="AA563" s="6">
        <f t="shared" si="88"/>
        <v>134650.48000000001</v>
      </c>
      <c r="AB563" s="6">
        <f t="shared" si="89"/>
        <v>215092.48000000001</v>
      </c>
    </row>
    <row r="564" spans="1:28" x14ac:dyDescent="0.3">
      <c r="A564" t="str">
        <f t="shared" si="80"/>
        <v>Tuckie Mullenger</v>
      </c>
      <c r="B564">
        <v>3060876401</v>
      </c>
      <c r="C564" t="s">
        <v>1103</v>
      </c>
      <c r="D564" t="s">
        <v>1104</v>
      </c>
      <c r="E564" t="s">
        <v>7</v>
      </c>
      <c r="F564">
        <v>41863</v>
      </c>
      <c r="G564">
        <f>COUNTIF(deals_closed!D:D,B564)</f>
        <v>25</v>
      </c>
      <c r="H564" s="2">
        <f>SUMIF(deals_closed!D:D,B564,deals_closed!C:C)</f>
        <v>775801</v>
      </c>
      <c r="I564" s="2">
        <f>VLOOKUP(E564,'2018_commission_structure-Start'!$A$22:$I$24,9,FALSE)</f>
        <v>500000</v>
      </c>
      <c r="J564" s="2">
        <f t="shared" si="81"/>
        <v>625000</v>
      </c>
      <c r="K564" s="2">
        <f t="shared" si="82"/>
        <v>750000</v>
      </c>
      <c r="L564" s="2">
        <f t="shared" si="83"/>
        <v>1000000</v>
      </c>
      <c r="M564" s="12">
        <f t="shared" si="84"/>
        <v>1.5516019999999999</v>
      </c>
      <c r="N564" t="str">
        <f t="shared" si="85"/>
        <v>150-200%</v>
      </c>
      <c r="O564" s="6">
        <f>MIN(H564,I564)*INDEX('2018_commission_structure-Start'!$A$21:$I$24,MATCH($E564,'2018_commission_structure-Start'!$A$21:$A$24,0),MATCH(O$1,'2018_commission_structure-Start'!$A$21:$I$21,0))</f>
        <v>50000</v>
      </c>
      <c r="P564" s="2">
        <f>IF(H564&gt;I564,MIN(H564-I564,J564-I564)*INDEX('2018_commission_structure-Start'!$A$21:$I$24,MATCH($E564,'2018_commission_structure-Start'!$A$21:$A$24,0), MATCH(P$1,'2018_commission_structure-Start'!$A$21:$I$21,0)),0)</f>
        <v>18750</v>
      </c>
      <c r="Q564" s="2">
        <f>IF($H564&gt;J564,MIN($H564-J564,K564-J564)*INDEX('2018_commission_structure-Start'!$A$21:$I$24,MATCH($E564,'2018_commission_structure-Start'!$A$21:$A$24,0), MATCH(Q$1,'2018_commission_structure-Start'!$A$21:$I$21,0)),0)</f>
        <v>22500</v>
      </c>
      <c r="R564" s="2">
        <f>IF($H564&gt;K564,MIN($H564-K564,L564-K564)*INDEX('2018_commission_structure-Start'!$A$21:$I$24,MATCH($E564,'2018_commission_structure-Start'!$A$21:$A$24,0), MATCH(R$1,'2018_commission_structure-Start'!$A$21:$I$21,0)),0)</f>
        <v>5676.22</v>
      </c>
      <c r="S564" s="2">
        <f>IF(H564&gt;L564,(H564-L564)*INDEX('2018_commission_structure-Start'!$A$21:$I$24,MATCH($E564,'2018_commission_structure-Start'!$A$21:$A$24,0),MATCH(S$1,'2018_commission_structure-Start'!$A$21:$I$21,0)),0)</f>
        <v>0</v>
      </c>
      <c r="T564" s="6">
        <f t="shared" si="86"/>
        <v>96926.22</v>
      </c>
      <c r="U564" s="6">
        <f t="shared" si="87"/>
        <v>138789.22</v>
      </c>
      <c r="V564" s="6">
        <f>MIN(H564,I564)*INDEX('2018_commission_structure-Start'!$A$15:$J$18,MATCH($E564,'2018_commission_structure-Start'!$A$15:$A$18,0),MATCH(V$1,'2018_commission_structure-Start'!$A$15:$J$15,0))</f>
        <v>60000</v>
      </c>
      <c r="W564" s="2">
        <f>IF($H564&gt;I564,MIN($H564-I564,J564-I564)*INDEX('2018_commission_structure-Start'!$A$15:$J$18,MATCH($E564,'2018_commission_structure-Start'!$A$15:$A$18,0),MATCH(W$1,'2018_commission_structure-Start'!$A$15:$J$15,0)),0)</f>
        <v>21250</v>
      </c>
      <c r="X564" s="2">
        <f>IF($H564&gt;J564,MIN($H564-J564,K564-J564)*INDEX('2018_commission_structure-Start'!$A$15:$J$18,MATCH($E564,'2018_commission_structure-Start'!$A$15:$A$18,0),MATCH(X$1,'2018_commission_structure-Start'!$A$15:$J$15,0)),0)</f>
        <v>25000</v>
      </c>
      <c r="Y564" s="2">
        <f>IF($H564&gt;K564,MIN($H564-K564,L564-K564)*INDEX('2018_commission_structure-Start'!$A$15:$J$18,MATCH($E564,'2018_commission_structure-Start'!$A$15:$A$18,0),MATCH(Y$1,'2018_commission_structure-Start'!$A$15:$J$15,0)),0)</f>
        <v>5676.22</v>
      </c>
      <c r="Z564" s="2">
        <f>IF(H564&gt;L564,(H564-L564)*INDEX('2018_commission_structure-Start'!$A$21:$I$24,MATCH($E564,'2018_commission_structure-Start'!$A$21:$A$24,0),MATCH(Z$1,'2018_commission_structure-Start'!$A$21:$I$21,0)),0)</f>
        <v>0</v>
      </c>
      <c r="AA564" s="6">
        <f t="shared" si="88"/>
        <v>111926.22</v>
      </c>
      <c r="AB564" s="6">
        <f t="shared" si="89"/>
        <v>153789.22</v>
      </c>
    </row>
    <row r="565" spans="1:28" x14ac:dyDescent="0.3">
      <c r="A565" t="str">
        <f t="shared" si="80"/>
        <v>Nichols Exton</v>
      </c>
      <c r="B565">
        <v>960994726</v>
      </c>
      <c r="C565" t="s">
        <v>1105</v>
      </c>
      <c r="D565" t="s">
        <v>372</v>
      </c>
      <c r="E565" t="s">
        <v>29</v>
      </c>
      <c r="F565">
        <v>76727</v>
      </c>
      <c r="G565">
        <f>COUNTIF(deals_closed!D:D,B565)</f>
        <v>20</v>
      </c>
      <c r="H565" s="2">
        <f>SUMIF(deals_closed!D:D,B565,deals_closed!C:C)</f>
        <v>746897</v>
      </c>
      <c r="I565" s="2">
        <f>VLOOKUP(E565,'2018_commission_structure-Start'!$A$22:$I$24,9,FALSE)</f>
        <v>600000</v>
      </c>
      <c r="J565" s="2">
        <f t="shared" si="81"/>
        <v>750000</v>
      </c>
      <c r="K565" s="2">
        <f t="shared" si="82"/>
        <v>900000</v>
      </c>
      <c r="L565" s="2">
        <f t="shared" si="83"/>
        <v>1200000</v>
      </c>
      <c r="M565" s="12">
        <f t="shared" si="84"/>
        <v>1.2448283333333334</v>
      </c>
      <c r="N565" t="str">
        <f t="shared" si="85"/>
        <v>100-125%</v>
      </c>
      <c r="O565" s="6">
        <f>MIN(H565,I565)*INDEX('2018_commission_structure-Start'!$A$21:$I$24,MATCH($E565,'2018_commission_structure-Start'!$A$21:$A$24,0),MATCH(O$1,'2018_commission_structure-Start'!$A$21:$I$21,0))</f>
        <v>78000</v>
      </c>
      <c r="P565" s="2">
        <f>IF(H565&gt;I565,MIN(H565-I565,J565-I565)*INDEX('2018_commission_structure-Start'!$A$21:$I$24,MATCH($E565,'2018_commission_structure-Start'!$A$21:$A$24,0), MATCH(P$1,'2018_commission_structure-Start'!$A$21:$I$21,0)),0)</f>
        <v>24972.49</v>
      </c>
      <c r="Q565" s="2">
        <f>IF($H565&gt;J565,MIN($H565-J565,K565-J565)*INDEX('2018_commission_structure-Start'!$A$21:$I$24,MATCH($E565,'2018_commission_structure-Start'!$A$21:$A$24,0), MATCH(Q$1,'2018_commission_structure-Start'!$A$21:$I$21,0)),0)</f>
        <v>0</v>
      </c>
      <c r="R565" s="2">
        <f>IF($H565&gt;K565,MIN($H565-K565,L565-K565)*INDEX('2018_commission_structure-Start'!$A$21:$I$24,MATCH($E565,'2018_commission_structure-Start'!$A$21:$A$24,0), MATCH(R$1,'2018_commission_structure-Start'!$A$21:$I$21,0)),0)</f>
        <v>0</v>
      </c>
      <c r="S565" s="2">
        <f>IF(H565&gt;L565,(H565-L565)*INDEX('2018_commission_structure-Start'!$A$21:$I$24,MATCH($E565,'2018_commission_structure-Start'!$A$21:$A$24,0),MATCH(S$1,'2018_commission_structure-Start'!$A$21:$I$21,0)),0)</f>
        <v>0</v>
      </c>
      <c r="T565" s="6">
        <f t="shared" si="86"/>
        <v>102972.49</v>
      </c>
      <c r="U565" s="6">
        <f t="shared" si="87"/>
        <v>179699.49</v>
      </c>
      <c r="V565" s="6">
        <f>MIN(H565,I565)*INDEX('2018_commission_structure-Start'!$A$15:$J$18,MATCH($E565,'2018_commission_structure-Start'!$A$15:$A$18,0),MATCH(V$1,'2018_commission_structure-Start'!$A$15:$J$15,0))</f>
        <v>90000</v>
      </c>
      <c r="W565" s="2">
        <f>IF($H565&gt;I565,MIN($H565-I565,J565-I565)*INDEX('2018_commission_structure-Start'!$A$15:$J$18,MATCH($E565,'2018_commission_structure-Start'!$A$15:$A$18,0),MATCH(W$1,'2018_commission_structure-Start'!$A$15:$J$15,0)),0)</f>
        <v>26441.46</v>
      </c>
      <c r="X565" s="2">
        <f>IF($H565&gt;J565,MIN($H565-J565,K565-J565)*INDEX('2018_commission_structure-Start'!$A$15:$J$18,MATCH($E565,'2018_commission_structure-Start'!$A$15:$A$18,0),MATCH(X$1,'2018_commission_structure-Start'!$A$15:$J$15,0)),0)</f>
        <v>0</v>
      </c>
      <c r="Y565" s="2">
        <f>IF($H565&gt;K565,MIN($H565-K565,L565-K565)*INDEX('2018_commission_structure-Start'!$A$15:$J$18,MATCH($E565,'2018_commission_structure-Start'!$A$15:$A$18,0),MATCH(Y$1,'2018_commission_structure-Start'!$A$15:$J$15,0)),0)</f>
        <v>0</v>
      </c>
      <c r="Z565" s="2">
        <f>IF(H565&gt;L565,(H565-L565)*INDEX('2018_commission_structure-Start'!$A$21:$I$24,MATCH($E565,'2018_commission_structure-Start'!$A$21:$A$24,0),MATCH(Z$1,'2018_commission_structure-Start'!$A$21:$I$21,0)),0)</f>
        <v>0</v>
      </c>
      <c r="AA565" s="6">
        <f t="shared" si="88"/>
        <v>116441.45999999999</v>
      </c>
      <c r="AB565" s="6">
        <f t="shared" si="89"/>
        <v>193168.46</v>
      </c>
    </row>
    <row r="566" spans="1:28" x14ac:dyDescent="0.3">
      <c r="A566" t="str">
        <f t="shared" si="80"/>
        <v>Fraze Laing</v>
      </c>
      <c r="B566">
        <v>4306425231</v>
      </c>
      <c r="C566" t="s">
        <v>1106</v>
      </c>
      <c r="D566" t="s">
        <v>1107</v>
      </c>
      <c r="E566" t="s">
        <v>7</v>
      </c>
      <c r="F566">
        <v>44821</v>
      </c>
      <c r="G566">
        <f>COUNTIF(deals_closed!D:D,B566)</f>
        <v>18</v>
      </c>
      <c r="H566" s="2">
        <f>SUMIF(deals_closed!D:D,B566,deals_closed!C:C)</f>
        <v>671362</v>
      </c>
      <c r="I566" s="2">
        <f>VLOOKUP(E566,'2018_commission_structure-Start'!$A$22:$I$24,9,FALSE)</f>
        <v>500000</v>
      </c>
      <c r="J566" s="2">
        <f t="shared" si="81"/>
        <v>625000</v>
      </c>
      <c r="K566" s="2">
        <f t="shared" si="82"/>
        <v>750000</v>
      </c>
      <c r="L566" s="2">
        <f t="shared" si="83"/>
        <v>1000000</v>
      </c>
      <c r="M566" s="12">
        <f t="shared" si="84"/>
        <v>1.342724</v>
      </c>
      <c r="N566" t="str">
        <f t="shared" si="85"/>
        <v>125-150%</v>
      </c>
      <c r="O566" s="6">
        <f>MIN(H566,I566)*INDEX('2018_commission_structure-Start'!$A$21:$I$24,MATCH($E566,'2018_commission_structure-Start'!$A$21:$A$24,0),MATCH(O$1,'2018_commission_structure-Start'!$A$21:$I$21,0))</f>
        <v>50000</v>
      </c>
      <c r="P566" s="2">
        <f>IF(H566&gt;I566,MIN(H566-I566,J566-I566)*INDEX('2018_commission_structure-Start'!$A$21:$I$24,MATCH($E566,'2018_commission_structure-Start'!$A$21:$A$24,0), MATCH(P$1,'2018_commission_structure-Start'!$A$21:$I$21,0)),0)</f>
        <v>18750</v>
      </c>
      <c r="Q566" s="2">
        <f>IF($H566&gt;J566,MIN($H566-J566,K566-J566)*INDEX('2018_commission_structure-Start'!$A$21:$I$24,MATCH($E566,'2018_commission_structure-Start'!$A$21:$A$24,0), MATCH(Q$1,'2018_commission_structure-Start'!$A$21:$I$21,0)),0)</f>
        <v>8345.16</v>
      </c>
      <c r="R566" s="2">
        <f>IF($H566&gt;K566,MIN($H566-K566,L566-K566)*INDEX('2018_commission_structure-Start'!$A$21:$I$24,MATCH($E566,'2018_commission_structure-Start'!$A$21:$A$24,0), MATCH(R$1,'2018_commission_structure-Start'!$A$21:$I$21,0)),0)</f>
        <v>0</v>
      </c>
      <c r="S566" s="2">
        <f>IF(H566&gt;L566,(H566-L566)*INDEX('2018_commission_structure-Start'!$A$21:$I$24,MATCH($E566,'2018_commission_structure-Start'!$A$21:$A$24,0),MATCH(S$1,'2018_commission_structure-Start'!$A$21:$I$21,0)),0)</f>
        <v>0</v>
      </c>
      <c r="T566" s="6">
        <f t="shared" si="86"/>
        <v>77095.16</v>
      </c>
      <c r="U566" s="6">
        <f t="shared" si="87"/>
        <v>121916.16</v>
      </c>
      <c r="V566" s="6">
        <f>MIN(H566,I566)*INDEX('2018_commission_structure-Start'!$A$15:$J$18,MATCH($E566,'2018_commission_structure-Start'!$A$15:$A$18,0),MATCH(V$1,'2018_commission_structure-Start'!$A$15:$J$15,0))</f>
        <v>60000</v>
      </c>
      <c r="W566" s="2">
        <f>IF($H566&gt;I566,MIN($H566-I566,J566-I566)*INDEX('2018_commission_structure-Start'!$A$15:$J$18,MATCH($E566,'2018_commission_structure-Start'!$A$15:$A$18,0),MATCH(W$1,'2018_commission_structure-Start'!$A$15:$J$15,0)),0)</f>
        <v>21250</v>
      </c>
      <c r="X566" s="2">
        <f>IF($H566&gt;J566,MIN($H566-J566,K566-J566)*INDEX('2018_commission_structure-Start'!$A$15:$J$18,MATCH($E566,'2018_commission_structure-Start'!$A$15:$A$18,0),MATCH(X$1,'2018_commission_structure-Start'!$A$15:$J$15,0)),0)</f>
        <v>9272.4</v>
      </c>
      <c r="Y566" s="2">
        <f>IF($H566&gt;K566,MIN($H566-K566,L566-K566)*INDEX('2018_commission_structure-Start'!$A$15:$J$18,MATCH($E566,'2018_commission_structure-Start'!$A$15:$A$18,0),MATCH(Y$1,'2018_commission_structure-Start'!$A$15:$J$15,0)),0)</f>
        <v>0</v>
      </c>
      <c r="Z566" s="2">
        <f>IF(H566&gt;L566,(H566-L566)*INDEX('2018_commission_structure-Start'!$A$21:$I$24,MATCH($E566,'2018_commission_structure-Start'!$A$21:$A$24,0),MATCH(Z$1,'2018_commission_structure-Start'!$A$21:$I$21,0)),0)</f>
        <v>0</v>
      </c>
      <c r="AA566" s="6">
        <f t="shared" si="88"/>
        <v>90522.4</v>
      </c>
      <c r="AB566" s="6">
        <f t="shared" si="89"/>
        <v>135343.4</v>
      </c>
    </row>
    <row r="567" spans="1:28" x14ac:dyDescent="0.3">
      <c r="A567" t="str">
        <f t="shared" si="80"/>
        <v>Erika Forsaith</v>
      </c>
      <c r="B567">
        <v>844376051</v>
      </c>
      <c r="C567" t="s">
        <v>1108</v>
      </c>
      <c r="D567" t="s">
        <v>1109</v>
      </c>
      <c r="E567" t="s">
        <v>7</v>
      </c>
      <c r="F567">
        <v>45096</v>
      </c>
      <c r="G567">
        <f>COUNTIF(deals_closed!D:D,B567)</f>
        <v>19</v>
      </c>
      <c r="H567" s="2">
        <f>SUMIF(deals_closed!D:D,B567,deals_closed!C:C)</f>
        <v>607396</v>
      </c>
      <c r="I567" s="2">
        <f>VLOOKUP(E567,'2018_commission_structure-Start'!$A$22:$I$24,9,FALSE)</f>
        <v>500000</v>
      </c>
      <c r="J567" s="2">
        <f t="shared" si="81"/>
        <v>625000</v>
      </c>
      <c r="K567" s="2">
        <f t="shared" si="82"/>
        <v>750000</v>
      </c>
      <c r="L567" s="2">
        <f t="shared" si="83"/>
        <v>1000000</v>
      </c>
      <c r="M567" s="12">
        <f t="shared" si="84"/>
        <v>1.2147920000000001</v>
      </c>
      <c r="N567" t="str">
        <f t="shared" si="85"/>
        <v>100-125%</v>
      </c>
      <c r="O567" s="6">
        <f>MIN(H567,I567)*INDEX('2018_commission_structure-Start'!$A$21:$I$24,MATCH($E567,'2018_commission_structure-Start'!$A$21:$A$24,0),MATCH(O$1,'2018_commission_structure-Start'!$A$21:$I$21,0))</f>
        <v>50000</v>
      </c>
      <c r="P567" s="2">
        <f>IF(H567&gt;I567,MIN(H567-I567,J567-I567)*INDEX('2018_commission_structure-Start'!$A$21:$I$24,MATCH($E567,'2018_commission_structure-Start'!$A$21:$A$24,0), MATCH(P$1,'2018_commission_structure-Start'!$A$21:$I$21,0)),0)</f>
        <v>16109.4</v>
      </c>
      <c r="Q567" s="2">
        <f>IF($H567&gt;J567,MIN($H567-J567,K567-J567)*INDEX('2018_commission_structure-Start'!$A$21:$I$24,MATCH($E567,'2018_commission_structure-Start'!$A$21:$A$24,0), MATCH(Q$1,'2018_commission_structure-Start'!$A$21:$I$21,0)),0)</f>
        <v>0</v>
      </c>
      <c r="R567" s="2">
        <f>IF($H567&gt;K567,MIN($H567-K567,L567-K567)*INDEX('2018_commission_structure-Start'!$A$21:$I$24,MATCH($E567,'2018_commission_structure-Start'!$A$21:$A$24,0), MATCH(R$1,'2018_commission_structure-Start'!$A$21:$I$21,0)),0)</f>
        <v>0</v>
      </c>
      <c r="S567" s="2">
        <f>IF(H567&gt;L567,(H567-L567)*INDEX('2018_commission_structure-Start'!$A$21:$I$24,MATCH($E567,'2018_commission_structure-Start'!$A$21:$A$24,0),MATCH(S$1,'2018_commission_structure-Start'!$A$21:$I$21,0)),0)</f>
        <v>0</v>
      </c>
      <c r="T567" s="6">
        <f t="shared" si="86"/>
        <v>66109.399999999994</v>
      </c>
      <c r="U567" s="6">
        <f t="shared" si="87"/>
        <v>111205.4</v>
      </c>
      <c r="V567" s="6">
        <f>MIN(H567,I567)*INDEX('2018_commission_structure-Start'!$A$15:$J$18,MATCH($E567,'2018_commission_structure-Start'!$A$15:$A$18,0),MATCH(V$1,'2018_commission_structure-Start'!$A$15:$J$15,0))</f>
        <v>60000</v>
      </c>
      <c r="W567" s="2">
        <f>IF($H567&gt;I567,MIN($H567-I567,J567-I567)*INDEX('2018_commission_structure-Start'!$A$15:$J$18,MATCH($E567,'2018_commission_structure-Start'!$A$15:$A$18,0),MATCH(W$1,'2018_commission_structure-Start'!$A$15:$J$15,0)),0)</f>
        <v>18257.32</v>
      </c>
      <c r="X567" s="2">
        <f>IF($H567&gt;J567,MIN($H567-J567,K567-J567)*INDEX('2018_commission_structure-Start'!$A$15:$J$18,MATCH($E567,'2018_commission_structure-Start'!$A$15:$A$18,0),MATCH(X$1,'2018_commission_structure-Start'!$A$15:$J$15,0)),0)</f>
        <v>0</v>
      </c>
      <c r="Y567" s="2">
        <f>IF($H567&gt;K567,MIN($H567-K567,L567-K567)*INDEX('2018_commission_structure-Start'!$A$15:$J$18,MATCH($E567,'2018_commission_structure-Start'!$A$15:$A$18,0),MATCH(Y$1,'2018_commission_structure-Start'!$A$15:$J$15,0)),0)</f>
        <v>0</v>
      </c>
      <c r="Z567" s="2">
        <f>IF(H567&gt;L567,(H567-L567)*INDEX('2018_commission_structure-Start'!$A$21:$I$24,MATCH($E567,'2018_commission_structure-Start'!$A$21:$A$24,0),MATCH(Z$1,'2018_commission_structure-Start'!$A$21:$I$21,0)),0)</f>
        <v>0</v>
      </c>
      <c r="AA567" s="6">
        <f t="shared" si="88"/>
        <v>78257.320000000007</v>
      </c>
      <c r="AB567" s="6">
        <f t="shared" si="89"/>
        <v>123353.32</v>
      </c>
    </row>
    <row r="568" spans="1:28" x14ac:dyDescent="0.3">
      <c r="A568" t="str">
        <f t="shared" si="80"/>
        <v>Salli Gooda</v>
      </c>
      <c r="B568">
        <v>2074776004</v>
      </c>
      <c r="C568" t="s">
        <v>1110</v>
      </c>
      <c r="D568" t="s">
        <v>1111</v>
      </c>
      <c r="E568" t="s">
        <v>29</v>
      </c>
      <c r="F568">
        <v>77087</v>
      </c>
      <c r="G568">
        <f>COUNTIF(deals_closed!D:D,B568)</f>
        <v>21</v>
      </c>
      <c r="H568" s="2">
        <f>SUMIF(deals_closed!D:D,B568,deals_closed!C:C)</f>
        <v>805766</v>
      </c>
      <c r="I568" s="2">
        <f>VLOOKUP(E568,'2018_commission_structure-Start'!$A$22:$I$24,9,FALSE)</f>
        <v>600000</v>
      </c>
      <c r="J568" s="2">
        <f t="shared" si="81"/>
        <v>750000</v>
      </c>
      <c r="K568" s="2">
        <f t="shared" si="82"/>
        <v>900000</v>
      </c>
      <c r="L568" s="2">
        <f t="shared" si="83"/>
        <v>1200000</v>
      </c>
      <c r="M568" s="12">
        <f t="shared" si="84"/>
        <v>1.3429433333333334</v>
      </c>
      <c r="N568" t="str">
        <f t="shared" si="85"/>
        <v>125-150%</v>
      </c>
      <c r="O568" s="6">
        <f>MIN(H568,I568)*INDEX('2018_commission_structure-Start'!$A$21:$I$24,MATCH($E568,'2018_commission_structure-Start'!$A$21:$A$24,0),MATCH(O$1,'2018_commission_structure-Start'!$A$21:$I$21,0))</f>
        <v>78000</v>
      </c>
      <c r="P568" s="2">
        <f>IF(H568&gt;I568,MIN(H568-I568,J568-I568)*INDEX('2018_commission_structure-Start'!$A$21:$I$24,MATCH($E568,'2018_commission_structure-Start'!$A$21:$A$24,0), MATCH(P$1,'2018_commission_structure-Start'!$A$21:$I$21,0)),0)</f>
        <v>25500.000000000004</v>
      </c>
      <c r="Q568" s="2">
        <f>IF($H568&gt;J568,MIN($H568-J568,K568-J568)*INDEX('2018_commission_structure-Start'!$A$21:$I$24,MATCH($E568,'2018_commission_structure-Start'!$A$21:$A$24,0), MATCH(Q$1,'2018_commission_structure-Start'!$A$21:$I$21,0)),0)</f>
        <v>11710.859999999999</v>
      </c>
      <c r="R568" s="2">
        <f>IF($H568&gt;K568,MIN($H568-K568,L568-K568)*INDEX('2018_commission_structure-Start'!$A$21:$I$24,MATCH($E568,'2018_commission_structure-Start'!$A$21:$A$24,0), MATCH(R$1,'2018_commission_structure-Start'!$A$21:$I$21,0)),0)</f>
        <v>0</v>
      </c>
      <c r="S568" s="2">
        <f>IF(H568&gt;L568,(H568-L568)*INDEX('2018_commission_structure-Start'!$A$21:$I$24,MATCH($E568,'2018_commission_structure-Start'!$A$21:$A$24,0),MATCH(S$1,'2018_commission_structure-Start'!$A$21:$I$21,0)),0)</f>
        <v>0</v>
      </c>
      <c r="T568" s="6">
        <f t="shared" si="86"/>
        <v>115210.86</v>
      </c>
      <c r="U568" s="6">
        <f t="shared" si="87"/>
        <v>192297.86</v>
      </c>
      <c r="V568" s="6">
        <f>MIN(H568,I568)*INDEX('2018_commission_structure-Start'!$A$15:$J$18,MATCH($E568,'2018_commission_structure-Start'!$A$15:$A$18,0),MATCH(V$1,'2018_commission_structure-Start'!$A$15:$J$15,0))</f>
        <v>90000</v>
      </c>
      <c r="W568" s="2">
        <f>IF($H568&gt;I568,MIN($H568-I568,J568-I568)*INDEX('2018_commission_structure-Start'!$A$15:$J$18,MATCH($E568,'2018_commission_structure-Start'!$A$15:$A$18,0),MATCH(W$1,'2018_commission_structure-Start'!$A$15:$J$15,0)),0)</f>
        <v>27000</v>
      </c>
      <c r="X568" s="2">
        <f>IF($H568&gt;J568,MIN($H568-J568,K568-J568)*INDEX('2018_commission_structure-Start'!$A$15:$J$18,MATCH($E568,'2018_commission_structure-Start'!$A$15:$A$18,0),MATCH(X$1,'2018_commission_structure-Start'!$A$15:$J$15,0)),0)</f>
        <v>13941.5</v>
      </c>
      <c r="Y568" s="2">
        <f>IF($H568&gt;K568,MIN($H568-K568,L568-K568)*INDEX('2018_commission_structure-Start'!$A$15:$J$18,MATCH($E568,'2018_commission_structure-Start'!$A$15:$A$18,0),MATCH(Y$1,'2018_commission_structure-Start'!$A$15:$J$15,0)),0)</f>
        <v>0</v>
      </c>
      <c r="Z568" s="2">
        <f>IF(H568&gt;L568,(H568-L568)*INDEX('2018_commission_structure-Start'!$A$21:$I$24,MATCH($E568,'2018_commission_structure-Start'!$A$21:$A$24,0),MATCH(Z$1,'2018_commission_structure-Start'!$A$21:$I$21,0)),0)</f>
        <v>0</v>
      </c>
      <c r="AA568" s="6">
        <f t="shared" si="88"/>
        <v>130941.5</v>
      </c>
      <c r="AB568" s="6">
        <f t="shared" si="89"/>
        <v>208028.5</v>
      </c>
    </row>
    <row r="569" spans="1:28" x14ac:dyDescent="0.3">
      <c r="A569" t="str">
        <f t="shared" si="80"/>
        <v>Amalea Murty</v>
      </c>
      <c r="B569">
        <v>5998486889</v>
      </c>
      <c r="C569" t="s">
        <v>1112</v>
      </c>
      <c r="D569" t="s">
        <v>1113</v>
      </c>
      <c r="E569" t="s">
        <v>7</v>
      </c>
      <c r="F569">
        <v>57024</v>
      </c>
      <c r="G569">
        <f>COUNTIF(deals_closed!D:D,B569)</f>
        <v>21</v>
      </c>
      <c r="H569" s="2">
        <f>SUMIF(deals_closed!D:D,B569,deals_closed!C:C)</f>
        <v>654637</v>
      </c>
      <c r="I569" s="2">
        <f>VLOOKUP(E569,'2018_commission_structure-Start'!$A$22:$I$24,9,FALSE)</f>
        <v>500000</v>
      </c>
      <c r="J569" s="2">
        <f t="shared" si="81"/>
        <v>625000</v>
      </c>
      <c r="K569" s="2">
        <f t="shared" si="82"/>
        <v>750000</v>
      </c>
      <c r="L569" s="2">
        <f t="shared" si="83"/>
        <v>1000000</v>
      </c>
      <c r="M569" s="12">
        <f t="shared" si="84"/>
        <v>1.309274</v>
      </c>
      <c r="N569" t="str">
        <f t="shared" si="85"/>
        <v>125-150%</v>
      </c>
      <c r="O569" s="6">
        <f>MIN(H569,I569)*INDEX('2018_commission_structure-Start'!$A$21:$I$24,MATCH($E569,'2018_commission_structure-Start'!$A$21:$A$24,0),MATCH(O$1,'2018_commission_structure-Start'!$A$21:$I$21,0))</f>
        <v>50000</v>
      </c>
      <c r="P569" s="2">
        <f>IF(H569&gt;I569,MIN(H569-I569,J569-I569)*INDEX('2018_commission_structure-Start'!$A$21:$I$24,MATCH($E569,'2018_commission_structure-Start'!$A$21:$A$24,0), MATCH(P$1,'2018_commission_structure-Start'!$A$21:$I$21,0)),0)</f>
        <v>18750</v>
      </c>
      <c r="Q569" s="2">
        <f>IF($H569&gt;J569,MIN($H569-J569,K569-J569)*INDEX('2018_commission_structure-Start'!$A$21:$I$24,MATCH($E569,'2018_commission_structure-Start'!$A$21:$A$24,0), MATCH(Q$1,'2018_commission_structure-Start'!$A$21:$I$21,0)),0)</f>
        <v>5334.66</v>
      </c>
      <c r="R569" s="2">
        <f>IF($H569&gt;K569,MIN($H569-K569,L569-K569)*INDEX('2018_commission_structure-Start'!$A$21:$I$24,MATCH($E569,'2018_commission_structure-Start'!$A$21:$A$24,0), MATCH(R$1,'2018_commission_structure-Start'!$A$21:$I$21,0)),0)</f>
        <v>0</v>
      </c>
      <c r="S569" s="2">
        <f>IF(H569&gt;L569,(H569-L569)*INDEX('2018_commission_structure-Start'!$A$21:$I$24,MATCH($E569,'2018_commission_structure-Start'!$A$21:$A$24,0),MATCH(S$1,'2018_commission_structure-Start'!$A$21:$I$21,0)),0)</f>
        <v>0</v>
      </c>
      <c r="T569" s="6">
        <f t="shared" si="86"/>
        <v>74084.66</v>
      </c>
      <c r="U569" s="6">
        <f t="shared" si="87"/>
        <v>131108.66</v>
      </c>
      <c r="V569" s="6">
        <f>MIN(H569,I569)*INDEX('2018_commission_structure-Start'!$A$15:$J$18,MATCH($E569,'2018_commission_structure-Start'!$A$15:$A$18,0),MATCH(V$1,'2018_commission_structure-Start'!$A$15:$J$15,0))</f>
        <v>60000</v>
      </c>
      <c r="W569" s="2">
        <f>IF($H569&gt;I569,MIN($H569-I569,J569-I569)*INDEX('2018_commission_structure-Start'!$A$15:$J$18,MATCH($E569,'2018_commission_structure-Start'!$A$15:$A$18,0),MATCH(W$1,'2018_commission_structure-Start'!$A$15:$J$15,0)),0)</f>
        <v>21250</v>
      </c>
      <c r="X569" s="2">
        <f>IF($H569&gt;J569,MIN($H569-J569,K569-J569)*INDEX('2018_commission_structure-Start'!$A$15:$J$18,MATCH($E569,'2018_commission_structure-Start'!$A$15:$A$18,0),MATCH(X$1,'2018_commission_structure-Start'!$A$15:$J$15,0)),0)</f>
        <v>5927.4000000000005</v>
      </c>
      <c r="Y569" s="2">
        <f>IF($H569&gt;K569,MIN($H569-K569,L569-K569)*INDEX('2018_commission_structure-Start'!$A$15:$J$18,MATCH($E569,'2018_commission_structure-Start'!$A$15:$A$18,0),MATCH(Y$1,'2018_commission_structure-Start'!$A$15:$J$15,0)),0)</f>
        <v>0</v>
      </c>
      <c r="Z569" s="2">
        <f>IF(H569&gt;L569,(H569-L569)*INDEX('2018_commission_structure-Start'!$A$21:$I$24,MATCH($E569,'2018_commission_structure-Start'!$A$21:$A$24,0),MATCH(Z$1,'2018_commission_structure-Start'!$A$21:$I$21,0)),0)</f>
        <v>0</v>
      </c>
      <c r="AA569" s="6">
        <f t="shared" si="88"/>
        <v>87177.4</v>
      </c>
      <c r="AB569" s="6">
        <f t="shared" si="89"/>
        <v>144201.4</v>
      </c>
    </row>
    <row r="570" spans="1:28" x14ac:dyDescent="0.3">
      <c r="A570" t="str">
        <f t="shared" si="80"/>
        <v>Alexa Balch</v>
      </c>
      <c r="B570">
        <v>8069192305</v>
      </c>
      <c r="C570" t="s">
        <v>1114</v>
      </c>
      <c r="D570" t="s">
        <v>1115</v>
      </c>
      <c r="E570" t="s">
        <v>10</v>
      </c>
      <c r="F570">
        <v>78612</v>
      </c>
      <c r="G570">
        <f>COUNTIF(deals_closed!D:D,B570)</f>
        <v>23</v>
      </c>
      <c r="H570" s="2">
        <f>SUMIF(deals_closed!D:D,B570,deals_closed!C:C)</f>
        <v>825594</v>
      </c>
      <c r="I570" s="2">
        <f>VLOOKUP(E570,'2018_commission_structure-Start'!$A$22:$I$24,9,FALSE)</f>
        <v>750000</v>
      </c>
      <c r="J570" s="2">
        <f t="shared" si="81"/>
        <v>937500</v>
      </c>
      <c r="K570" s="2">
        <f t="shared" si="82"/>
        <v>1125000</v>
      </c>
      <c r="L570" s="2">
        <f t="shared" si="83"/>
        <v>1500000</v>
      </c>
      <c r="M570" s="12">
        <f t="shared" si="84"/>
        <v>1.100792</v>
      </c>
      <c r="N570" t="str">
        <f t="shared" si="85"/>
        <v>100-125%</v>
      </c>
      <c r="O570" s="6">
        <f>MIN(H570,I570)*INDEX('2018_commission_structure-Start'!$A$21:$I$24,MATCH($E570,'2018_commission_structure-Start'!$A$21:$A$24,0),MATCH(O$1,'2018_commission_structure-Start'!$A$21:$I$21,0))</f>
        <v>112500</v>
      </c>
      <c r="P570" s="2">
        <f>IF(H570&gt;I570,MIN(H570-I570,J570-I570)*INDEX('2018_commission_structure-Start'!$A$21:$I$24,MATCH($E570,'2018_commission_structure-Start'!$A$21:$A$24,0), MATCH(P$1,'2018_commission_structure-Start'!$A$21:$I$21,0)),0)</f>
        <v>14362.86</v>
      </c>
      <c r="Q570" s="2">
        <f>IF($H570&gt;J570,MIN($H570-J570,K570-J570)*INDEX('2018_commission_structure-Start'!$A$21:$I$24,MATCH($E570,'2018_commission_structure-Start'!$A$21:$A$24,0), MATCH(Q$1,'2018_commission_structure-Start'!$A$21:$I$21,0)),0)</f>
        <v>0</v>
      </c>
      <c r="R570" s="2">
        <f>IF($H570&gt;K570,MIN($H570-K570,L570-K570)*INDEX('2018_commission_structure-Start'!$A$21:$I$24,MATCH($E570,'2018_commission_structure-Start'!$A$21:$A$24,0), MATCH(R$1,'2018_commission_structure-Start'!$A$21:$I$21,0)),0)</f>
        <v>0</v>
      </c>
      <c r="S570" s="2">
        <f>IF(H570&gt;L570,(H570-L570)*INDEX('2018_commission_structure-Start'!$A$21:$I$24,MATCH($E570,'2018_commission_structure-Start'!$A$21:$A$24,0),MATCH(S$1,'2018_commission_structure-Start'!$A$21:$I$21,0)),0)</f>
        <v>0</v>
      </c>
      <c r="T570" s="6">
        <f t="shared" si="86"/>
        <v>126862.86</v>
      </c>
      <c r="U570" s="6">
        <f t="shared" si="87"/>
        <v>205474.86</v>
      </c>
      <c r="V570" s="6">
        <f>MIN(H570,I570)*INDEX('2018_commission_structure-Start'!$A$15:$J$18,MATCH($E570,'2018_commission_structure-Start'!$A$15:$A$18,0),MATCH(V$1,'2018_commission_structure-Start'!$A$15:$J$15,0))</f>
        <v>112500</v>
      </c>
      <c r="W570" s="2">
        <f>IF($H570&gt;I570,MIN($H570-I570,J570-I570)*INDEX('2018_commission_structure-Start'!$A$15:$J$18,MATCH($E570,'2018_commission_structure-Start'!$A$15:$A$18,0),MATCH(W$1,'2018_commission_structure-Start'!$A$15:$J$15,0)),0)</f>
        <v>16630.68</v>
      </c>
      <c r="X570" s="2">
        <f>IF($H570&gt;J570,MIN($H570-J570,K570-J570)*INDEX('2018_commission_structure-Start'!$A$15:$J$18,MATCH($E570,'2018_commission_structure-Start'!$A$15:$A$18,0),MATCH(X$1,'2018_commission_structure-Start'!$A$15:$J$15,0)),0)</f>
        <v>0</v>
      </c>
      <c r="Y570" s="2">
        <f>IF($H570&gt;K570,MIN($H570-K570,L570-K570)*INDEX('2018_commission_structure-Start'!$A$15:$J$18,MATCH($E570,'2018_commission_structure-Start'!$A$15:$A$18,0),MATCH(Y$1,'2018_commission_structure-Start'!$A$15:$J$15,0)),0)</f>
        <v>0</v>
      </c>
      <c r="Z570" s="2">
        <f>IF(H570&gt;L570,(H570-L570)*INDEX('2018_commission_structure-Start'!$A$21:$I$24,MATCH($E570,'2018_commission_structure-Start'!$A$21:$A$24,0),MATCH(Z$1,'2018_commission_structure-Start'!$A$21:$I$21,0)),0)</f>
        <v>0</v>
      </c>
      <c r="AA570" s="6">
        <f t="shared" si="88"/>
        <v>129130.68</v>
      </c>
      <c r="AB570" s="6">
        <f t="shared" si="89"/>
        <v>207742.68</v>
      </c>
    </row>
    <row r="571" spans="1:28" x14ac:dyDescent="0.3">
      <c r="A571" t="str">
        <f t="shared" si="80"/>
        <v>Nolie Gonnin</v>
      </c>
      <c r="B571">
        <v>899126162</v>
      </c>
      <c r="C571" t="s">
        <v>1116</v>
      </c>
      <c r="D571" t="s">
        <v>1117</v>
      </c>
      <c r="E571" t="s">
        <v>29</v>
      </c>
      <c r="F571">
        <v>61001</v>
      </c>
      <c r="G571">
        <f>COUNTIF(deals_closed!D:D,B571)</f>
        <v>21</v>
      </c>
      <c r="H571" s="2">
        <f>SUMIF(deals_closed!D:D,B571,deals_closed!C:C)</f>
        <v>695781</v>
      </c>
      <c r="I571" s="2">
        <f>VLOOKUP(E571,'2018_commission_structure-Start'!$A$22:$I$24,9,FALSE)</f>
        <v>600000</v>
      </c>
      <c r="J571" s="2">
        <f t="shared" si="81"/>
        <v>750000</v>
      </c>
      <c r="K571" s="2">
        <f t="shared" si="82"/>
        <v>900000</v>
      </c>
      <c r="L571" s="2">
        <f t="shared" si="83"/>
        <v>1200000</v>
      </c>
      <c r="M571" s="12">
        <f t="shared" si="84"/>
        <v>1.159635</v>
      </c>
      <c r="N571" t="str">
        <f t="shared" si="85"/>
        <v>100-125%</v>
      </c>
      <c r="O571" s="6">
        <f>MIN(H571,I571)*INDEX('2018_commission_structure-Start'!$A$21:$I$24,MATCH($E571,'2018_commission_structure-Start'!$A$21:$A$24,0),MATCH(O$1,'2018_commission_structure-Start'!$A$21:$I$21,0))</f>
        <v>78000</v>
      </c>
      <c r="P571" s="2">
        <f>IF(H571&gt;I571,MIN(H571-I571,J571-I571)*INDEX('2018_commission_structure-Start'!$A$21:$I$24,MATCH($E571,'2018_commission_structure-Start'!$A$21:$A$24,0), MATCH(P$1,'2018_commission_structure-Start'!$A$21:$I$21,0)),0)</f>
        <v>16282.77</v>
      </c>
      <c r="Q571" s="2">
        <f>IF($H571&gt;J571,MIN($H571-J571,K571-J571)*INDEX('2018_commission_structure-Start'!$A$21:$I$24,MATCH($E571,'2018_commission_structure-Start'!$A$21:$A$24,0), MATCH(Q$1,'2018_commission_structure-Start'!$A$21:$I$21,0)),0)</f>
        <v>0</v>
      </c>
      <c r="R571" s="2">
        <f>IF($H571&gt;K571,MIN($H571-K571,L571-K571)*INDEX('2018_commission_structure-Start'!$A$21:$I$24,MATCH($E571,'2018_commission_structure-Start'!$A$21:$A$24,0), MATCH(R$1,'2018_commission_structure-Start'!$A$21:$I$21,0)),0)</f>
        <v>0</v>
      </c>
      <c r="S571" s="2">
        <f>IF(H571&gt;L571,(H571-L571)*INDEX('2018_commission_structure-Start'!$A$21:$I$24,MATCH($E571,'2018_commission_structure-Start'!$A$21:$A$24,0),MATCH(S$1,'2018_commission_structure-Start'!$A$21:$I$21,0)),0)</f>
        <v>0</v>
      </c>
      <c r="T571" s="6">
        <f t="shared" si="86"/>
        <v>94282.77</v>
      </c>
      <c r="U571" s="6">
        <f t="shared" si="87"/>
        <v>155283.77000000002</v>
      </c>
      <c r="V571" s="6">
        <f>MIN(H571,I571)*INDEX('2018_commission_structure-Start'!$A$15:$J$18,MATCH($E571,'2018_commission_structure-Start'!$A$15:$A$18,0),MATCH(V$1,'2018_commission_structure-Start'!$A$15:$J$15,0))</f>
        <v>90000</v>
      </c>
      <c r="W571" s="2">
        <f>IF($H571&gt;I571,MIN($H571-I571,J571-I571)*INDEX('2018_commission_structure-Start'!$A$15:$J$18,MATCH($E571,'2018_commission_structure-Start'!$A$15:$A$18,0),MATCH(W$1,'2018_commission_structure-Start'!$A$15:$J$15,0)),0)</f>
        <v>17240.579999999998</v>
      </c>
      <c r="X571" s="2">
        <f>IF($H571&gt;J571,MIN($H571-J571,K571-J571)*INDEX('2018_commission_structure-Start'!$A$15:$J$18,MATCH($E571,'2018_commission_structure-Start'!$A$15:$A$18,0),MATCH(X$1,'2018_commission_structure-Start'!$A$15:$J$15,0)),0)</f>
        <v>0</v>
      </c>
      <c r="Y571" s="2">
        <f>IF($H571&gt;K571,MIN($H571-K571,L571-K571)*INDEX('2018_commission_structure-Start'!$A$15:$J$18,MATCH($E571,'2018_commission_structure-Start'!$A$15:$A$18,0),MATCH(Y$1,'2018_commission_structure-Start'!$A$15:$J$15,0)),0)</f>
        <v>0</v>
      </c>
      <c r="Z571" s="2">
        <f>IF(H571&gt;L571,(H571-L571)*INDEX('2018_commission_structure-Start'!$A$21:$I$24,MATCH($E571,'2018_commission_structure-Start'!$A$21:$A$24,0),MATCH(Z$1,'2018_commission_structure-Start'!$A$21:$I$21,0)),0)</f>
        <v>0</v>
      </c>
      <c r="AA571" s="6">
        <f t="shared" si="88"/>
        <v>107240.58</v>
      </c>
      <c r="AB571" s="6">
        <f t="shared" si="89"/>
        <v>168241.58000000002</v>
      </c>
    </row>
    <row r="572" spans="1:28" x14ac:dyDescent="0.3">
      <c r="A572" t="str">
        <f t="shared" si="80"/>
        <v>Orelia Philipson</v>
      </c>
      <c r="B572">
        <v>2575500974</v>
      </c>
      <c r="C572" t="s">
        <v>1118</v>
      </c>
      <c r="D572" t="s">
        <v>1119</v>
      </c>
      <c r="E572" t="s">
        <v>29</v>
      </c>
      <c r="F572">
        <v>66504</v>
      </c>
      <c r="G572">
        <f>COUNTIF(deals_closed!D:D,B572)</f>
        <v>28</v>
      </c>
      <c r="H572" s="2">
        <f>SUMIF(deals_closed!D:D,B572,deals_closed!C:C)</f>
        <v>966079</v>
      </c>
      <c r="I572" s="2">
        <f>VLOOKUP(E572,'2018_commission_structure-Start'!$A$22:$I$24,9,FALSE)</f>
        <v>600000</v>
      </c>
      <c r="J572" s="2">
        <f t="shared" si="81"/>
        <v>750000</v>
      </c>
      <c r="K572" s="2">
        <f t="shared" si="82"/>
        <v>900000</v>
      </c>
      <c r="L572" s="2">
        <f t="shared" si="83"/>
        <v>1200000</v>
      </c>
      <c r="M572" s="12">
        <f t="shared" si="84"/>
        <v>1.6101316666666667</v>
      </c>
      <c r="N572" t="str">
        <f t="shared" si="85"/>
        <v>150-200%</v>
      </c>
      <c r="O572" s="6">
        <f>MIN(H572,I572)*INDEX('2018_commission_structure-Start'!$A$21:$I$24,MATCH($E572,'2018_commission_structure-Start'!$A$21:$A$24,0),MATCH(O$1,'2018_commission_structure-Start'!$A$21:$I$21,0))</f>
        <v>78000</v>
      </c>
      <c r="P572" s="2">
        <f>IF(H572&gt;I572,MIN(H572-I572,J572-I572)*INDEX('2018_commission_structure-Start'!$A$21:$I$24,MATCH($E572,'2018_commission_structure-Start'!$A$21:$A$24,0), MATCH(P$1,'2018_commission_structure-Start'!$A$21:$I$21,0)),0)</f>
        <v>25500.000000000004</v>
      </c>
      <c r="Q572" s="2">
        <f>IF($H572&gt;J572,MIN($H572-J572,K572-J572)*INDEX('2018_commission_structure-Start'!$A$21:$I$24,MATCH($E572,'2018_commission_structure-Start'!$A$21:$A$24,0), MATCH(Q$1,'2018_commission_structure-Start'!$A$21:$I$21,0)),0)</f>
        <v>31500</v>
      </c>
      <c r="R572" s="2">
        <f>IF($H572&gt;K572,MIN($H572-K572,L572-K572)*INDEX('2018_commission_structure-Start'!$A$21:$I$24,MATCH($E572,'2018_commission_structure-Start'!$A$21:$A$24,0), MATCH(R$1,'2018_commission_structure-Start'!$A$21:$I$21,0)),0)</f>
        <v>17180.54</v>
      </c>
      <c r="S572" s="2">
        <f>IF(H572&gt;L572,(H572-L572)*INDEX('2018_commission_structure-Start'!$A$21:$I$24,MATCH($E572,'2018_commission_structure-Start'!$A$21:$A$24,0),MATCH(S$1,'2018_commission_structure-Start'!$A$21:$I$21,0)),0)</f>
        <v>0</v>
      </c>
      <c r="T572" s="6">
        <f t="shared" si="86"/>
        <v>152180.54</v>
      </c>
      <c r="U572" s="6">
        <f t="shared" si="87"/>
        <v>218684.54</v>
      </c>
      <c r="V572" s="6">
        <f>MIN(H572,I572)*INDEX('2018_commission_structure-Start'!$A$15:$J$18,MATCH($E572,'2018_commission_structure-Start'!$A$15:$A$18,0),MATCH(V$1,'2018_commission_structure-Start'!$A$15:$J$15,0))</f>
        <v>90000</v>
      </c>
      <c r="W572" s="2">
        <f>IF($H572&gt;I572,MIN($H572-I572,J572-I572)*INDEX('2018_commission_structure-Start'!$A$15:$J$18,MATCH($E572,'2018_commission_structure-Start'!$A$15:$A$18,0),MATCH(W$1,'2018_commission_structure-Start'!$A$15:$J$15,0)),0)</f>
        <v>27000</v>
      </c>
      <c r="X572" s="2">
        <f>IF($H572&gt;J572,MIN($H572-J572,K572-J572)*INDEX('2018_commission_structure-Start'!$A$15:$J$18,MATCH($E572,'2018_commission_structure-Start'!$A$15:$A$18,0),MATCH(X$1,'2018_commission_structure-Start'!$A$15:$J$15,0)),0)</f>
        <v>37500</v>
      </c>
      <c r="Y572" s="2">
        <f>IF($H572&gt;K572,MIN($H572-K572,L572-K572)*INDEX('2018_commission_structure-Start'!$A$15:$J$18,MATCH($E572,'2018_commission_structure-Start'!$A$15:$A$18,0),MATCH(Y$1,'2018_commission_structure-Start'!$A$15:$J$15,0)),0)</f>
        <v>19823.7</v>
      </c>
      <c r="Z572" s="2">
        <f>IF(H572&gt;L572,(H572-L572)*INDEX('2018_commission_structure-Start'!$A$21:$I$24,MATCH($E572,'2018_commission_structure-Start'!$A$21:$A$24,0),MATCH(Z$1,'2018_commission_structure-Start'!$A$21:$I$21,0)),0)</f>
        <v>0</v>
      </c>
      <c r="AA572" s="6">
        <f t="shared" si="88"/>
        <v>174323.7</v>
      </c>
      <c r="AB572" s="6">
        <f t="shared" si="89"/>
        <v>240827.7</v>
      </c>
    </row>
    <row r="573" spans="1:28" x14ac:dyDescent="0.3">
      <c r="A573" t="str">
        <f t="shared" si="80"/>
        <v>Krisha Rotherham</v>
      </c>
      <c r="B573">
        <v>2561690342</v>
      </c>
      <c r="C573" t="s">
        <v>1120</v>
      </c>
      <c r="D573" t="s">
        <v>1121</v>
      </c>
      <c r="E573" t="s">
        <v>10</v>
      </c>
      <c r="F573">
        <v>121022</v>
      </c>
      <c r="G573">
        <f>COUNTIF(deals_closed!D:D,B573)</f>
        <v>25</v>
      </c>
      <c r="H573" s="2">
        <f>SUMIF(deals_closed!D:D,B573,deals_closed!C:C)</f>
        <v>858349</v>
      </c>
      <c r="I573" s="2">
        <f>VLOOKUP(E573,'2018_commission_structure-Start'!$A$22:$I$24,9,FALSE)</f>
        <v>750000</v>
      </c>
      <c r="J573" s="2">
        <f t="shared" si="81"/>
        <v>937500</v>
      </c>
      <c r="K573" s="2">
        <f t="shared" si="82"/>
        <v>1125000</v>
      </c>
      <c r="L573" s="2">
        <f t="shared" si="83"/>
        <v>1500000</v>
      </c>
      <c r="M573" s="12">
        <f t="shared" si="84"/>
        <v>1.1444653333333332</v>
      </c>
      <c r="N573" t="str">
        <f t="shared" si="85"/>
        <v>100-125%</v>
      </c>
      <c r="O573" s="6">
        <f>MIN(H573,I573)*INDEX('2018_commission_structure-Start'!$A$21:$I$24,MATCH($E573,'2018_commission_structure-Start'!$A$21:$A$24,0),MATCH(O$1,'2018_commission_structure-Start'!$A$21:$I$21,0))</f>
        <v>112500</v>
      </c>
      <c r="P573" s="2">
        <f>IF(H573&gt;I573,MIN(H573-I573,J573-I573)*INDEX('2018_commission_structure-Start'!$A$21:$I$24,MATCH($E573,'2018_commission_structure-Start'!$A$21:$A$24,0), MATCH(P$1,'2018_commission_structure-Start'!$A$21:$I$21,0)),0)</f>
        <v>20586.310000000001</v>
      </c>
      <c r="Q573" s="2">
        <f>IF($H573&gt;J573,MIN($H573-J573,K573-J573)*INDEX('2018_commission_structure-Start'!$A$21:$I$24,MATCH($E573,'2018_commission_structure-Start'!$A$21:$A$24,0), MATCH(Q$1,'2018_commission_structure-Start'!$A$21:$I$21,0)),0)</f>
        <v>0</v>
      </c>
      <c r="R573" s="2">
        <f>IF($H573&gt;K573,MIN($H573-K573,L573-K573)*INDEX('2018_commission_structure-Start'!$A$21:$I$24,MATCH($E573,'2018_commission_structure-Start'!$A$21:$A$24,0), MATCH(R$1,'2018_commission_structure-Start'!$A$21:$I$21,0)),0)</f>
        <v>0</v>
      </c>
      <c r="S573" s="2">
        <f>IF(H573&gt;L573,(H573-L573)*INDEX('2018_commission_structure-Start'!$A$21:$I$24,MATCH($E573,'2018_commission_structure-Start'!$A$21:$A$24,0),MATCH(S$1,'2018_commission_structure-Start'!$A$21:$I$21,0)),0)</f>
        <v>0</v>
      </c>
      <c r="T573" s="6">
        <f t="shared" si="86"/>
        <v>133086.31</v>
      </c>
      <c r="U573" s="6">
        <f t="shared" si="87"/>
        <v>254108.31</v>
      </c>
      <c r="V573" s="6">
        <f>MIN(H573,I573)*INDEX('2018_commission_structure-Start'!$A$15:$J$18,MATCH($E573,'2018_commission_structure-Start'!$A$15:$A$18,0),MATCH(V$1,'2018_commission_structure-Start'!$A$15:$J$15,0))</f>
        <v>112500</v>
      </c>
      <c r="W573" s="2">
        <f>IF($H573&gt;I573,MIN($H573-I573,J573-I573)*INDEX('2018_commission_structure-Start'!$A$15:$J$18,MATCH($E573,'2018_commission_structure-Start'!$A$15:$A$18,0),MATCH(W$1,'2018_commission_structure-Start'!$A$15:$J$15,0)),0)</f>
        <v>23836.78</v>
      </c>
      <c r="X573" s="2">
        <f>IF($H573&gt;J573,MIN($H573-J573,K573-J573)*INDEX('2018_commission_structure-Start'!$A$15:$J$18,MATCH($E573,'2018_commission_structure-Start'!$A$15:$A$18,0),MATCH(X$1,'2018_commission_structure-Start'!$A$15:$J$15,0)),0)</f>
        <v>0</v>
      </c>
      <c r="Y573" s="2">
        <f>IF($H573&gt;K573,MIN($H573-K573,L573-K573)*INDEX('2018_commission_structure-Start'!$A$15:$J$18,MATCH($E573,'2018_commission_structure-Start'!$A$15:$A$18,0),MATCH(Y$1,'2018_commission_structure-Start'!$A$15:$J$15,0)),0)</f>
        <v>0</v>
      </c>
      <c r="Z573" s="2">
        <f>IF(H573&gt;L573,(H573-L573)*INDEX('2018_commission_structure-Start'!$A$21:$I$24,MATCH($E573,'2018_commission_structure-Start'!$A$21:$A$24,0),MATCH(Z$1,'2018_commission_structure-Start'!$A$21:$I$21,0)),0)</f>
        <v>0</v>
      </c>
      <c r="AA573" s="6">
        <f t="shared" si="88"/>
        <v>136336.78</v>
      </c>
      <c r="AB573" s="6">
        <f t="shared" si="89"/>
        <v>257358.78</v>
      </c>
    </row>
    <row r="574" spans="1:28" x14ac:dyDescent="0.3">
      <c r="A574" t="str">
        <f t="shared" si="80"/>
        <v>Elisabetta Martinec</v>
      </c>
      <c r="B574">
        <v>1969484233</v>
      </c>
      <c r="C574" t="s">
        <v>921</v>
      </c>
      <c r="D574" t="s">
        <v>1122</v>
      </c>
      <c r="E574" t="s">
        <v>7</v>
      </c>
      <c r="F574">
        <v>40510</v>
      </c>
      <c r="G574">
        <f>COUNTIF(deals_closed!D:D,B574)</f>
        <v>9</v>
      </c>
      <c r="H574" s="2">
        <f>SUMIF(deals_closed!D:D,B574,deals_closed!C:C)</f>
        <v>330864</v>
      </c>
      <c r="I574" s="2">
        <f>VLOOKUP(E574,'2018_commission_structure-Start'!$A$22:$I$24,9,FALSE)</f>
        <v>500000</v>
      </c>
      <c r="J574" s="2">
        <f t="shared" si="81"/>
        <v>625000</v>
      </c>
      <c r="K574" s="2">
        <f t="shared" si="82"/>
        <v>750000</v>
      </c>
      <c r="L574" s="2">
        <f t="shared" si="83"/>
        <v>1000000</v>
      </c>
      <c r="M574" s="12">
        <f t="shared" si="84"/>
        <v>0.66172799999999998</v>
      </c>
      <c r="N574" t="str">
        <f t="shared" si="85"/>
        <v>0-100%</v>
      </c>
      <c r="O574" s="6">
        <f>MIN(H574,I574)*INDEX('2018_commission_structure-Start'!$A$21:$I$24,MATCH($E574,'2018_commission_structure-Start'!$A$21:$A$24,0),MATCH(O$1,'2018_commission_structure-Start'!$A$21:$I$21,0))</f>
        <v>33086.400000000001</v>
      </c>
      <c r="P574" s="2">
        <f>IF(H574&gt;I574,MIN(H574-I574,J574-I574)*INDEX('2018_commission_structure-Start'!$A$21:$I$24,MATCH($E574,'2018_commission_structure-Start'!$A$21:$A$24,0), MATCH(P$1,'2018_commission_structure-Start'!$A$21:$I$21,0)),0)</f>
        <v>0</v>
      </c>
      <c r="Q574" s="2">
        <f>IF($H574&gt;J574,MIN($H574-J574,K574-J574)*INDEX('2018_commission_structure-Start'!$A$21:$I$24,MATCH($E574,'2018_commission_structure-Start'!$A$21:$A$24,0), MATCH(Q$1,'2018_commission_structure-Start'!$A$21:$I$21,0)),0)</f>
        <v>0</v>
      </c>
      <c r="R574" s="2">
        <f>IF($H574&gt;K574,MIN($H574-K574,L574-K574)*INDEX('2018_commission_structure-Start'!$A$21:$I$24,MATCH($E574,'2018_commission_structure-Start'!$A$21:$A$24,0), MATCH(R$1,'2018_commission_structure-Start'!$A$21:$I$21,0)),0)</f>
        <v>0</v>
      </c>
      <c r="S574" s="2">
        <f>IF(H574&gt;L574,(H574-L574)*INDEX('2018_commission_structure-Start'!$A$21:$I$24,MATCH($E574,'2018_commission_structure-Start'!$A$21:$A$24,0),MATCH(S$1,'2018_commission_structure-Start'!$A$21:$I$21,0)),0)</f>
        <v>0</v>
      </c>
      <c r="T574" s="6">
        <f t="shared" si="86"/>
        <v>33086.400000000001</v>
      </c>
      <c r="U574" s="6">
        <f t="shared" si="87"/>
        <v>73596.399999999994</v>
      </c>
      <c r="V574" s="6">
        <f>MIN(H574,I574)*INDEX('2018_commission_structure-Start'!$A$15:$J$18,MATCH($E574,'2018_commission_structure-Start'!$A$15:$A$18,0),MATCH(V$1,'2018_commission_structure-Start'!$A$15:$J$15,0))</f>
        <v>39703.68</v>
      </c>
      <c r="W574" s="2">
        <f>IF($H574&gt;I574,MIN($H574-I574,J574-I574)*INDEX('2018_commission_structure-Start'!$A$15:$J$18,MATCH($E574,'2018_commission_structure-Start'!$A$15:$A$18,0),MATCH(W$1,'2018_commission_structure-Start'!$A$15:$J$15,0)),0)</f>
        <v>0</v>
      </c>
      <c r="X574" s="2">
        <f>IF($H574&gt;J574,MIN($H574-J574,K574-J574)*INDEX('2018_commission_structure-Start'!$A$15:$J$18,MATCH($E574,'2018_commission_structure-Start'!$A$15:$A$18,0),MATCH(X$1,'2018_commission_structure-Start'!$A$15:$J$15,0)),0)</f>
        <v>0</v>
      </c>
      <c r="Y574" s="2">
        <f>IF($H574&gt;K574,MIN($H574-K574,L574-K574)*INDEX('2018_commission_structure-Start'!$A$15:$J$18,MATCH($E574,'2018_commission_structure-Start'!$A$15:$A$18,0),MATCH(Y$1,'2018_commission_structure-Start'!$A$15:$J$15,0)),0)</f>
        <v>0</v>
      </c>
      <c r="Z574" s="2">
        <f>IF(H574&gt;L574,(H574-L574)*INDEX('2018_commission_structure-Start'!$A$21:$I$24,MATCH($E574,'2018_commission_structure-Start'!$A$21:$A$24,0),MATCH(Z$1,'2018_commission_structure-Start'!$A$21:$I$21,0)),0)</f>
        <v>0</v>
      </c>
      <c r="AA574" s="6">
        <f t="shared" si="88"/>
        <v>39703.68</v>
      </c>
      <c r="AB574" s="6">
        <f t="shared" si="89"/>
        <v>80213.679999999993</v>
      </c>
    </row>
    <row r="575" spans="1:28" x14ac:dyDescent="0.3">
      <c r="A575" t="str">
        <f t="shared" si="80"/>
        <v>Renaud Highwood</v>
      </c>
      <c r="B575">
        <v>5903124704</v>
      </c>
      <c r="C575" t="s">
        <v>1123</v>
      </c>
      <c r="D575" t="s">
        <v>1124</v>
      </c>
      <c r="E575" t="s">
        <v>10</v>
      </c>
      <c r="F575">
        <v>117483</v>
      </c>
      <c r="G575">
        <f>COUNTIF(deals_closed!D:D,B575)</f>
        <v>26</v>
      </c>
      <c r="H575" s="2">
        <f>SUMIF(deals_closed!D:D,B575,deals_closed!C:C)</f>
        <v>885649</v>
      </c>
      <c r="I575" s="2">
        <f>VLOOKUP(E575,'2018_commission_structure-Start'!$A$22:$I$24,9,FALSE)</f>
        <v>750000</v>
      </c>
      <c r="J575" s="2">
        <f t="shared" si="81"/>
        <v>937500</v>
      </c>
      <c r="K575" s="2">
        <f t="shared" si="82"/>
        <v>1125000</v>
      </c>
      <c r="L575" s="2">
        <f t="shared" si="83"/>
        <v>1500000</v>
      </c>
      <c r="M575" s="12">
        <f t="shared" si="84"/>
        <v>1.1808653333333334</v>
      </c>
      <c r="N575" t="str">
        <f t="shared" si="85"/>
        <v>100-125%</v>
      </c>
      <c r="O575" s="6">
        <f>MIN(H575,I575)*INDEX('2018_commission_structure-Start'!$A$21:$I$24,MATCH($E575,'2018_commission_structure-Start'!$A$21:$A$24,0),MATCH(O$1,'2018_commission_structure-Start'!$A$21:$I$21,0))</f>
        <v>112500</v>
      </c>
      <c r="P575" s="2">
        <f>IF(H575&gt;I575,MIN(H575-I575,J575-I575)*INDEX('2018_commission_structure-Start'!$A$21:$I$24,MATCH($E575,'2018_commission_structure-Start'!$A$21:$A$24,0), MATCH(P$1,'2018_commission_structure-Start'!$A$21:$I$21,0)),0)</f>
        <v>25773.31</v>
      </c>
      <c r="Q575" s="2">
        <f>IF($H575&gt;J575,MIN($H575-J575,K575-J575)*INDEX('2018_commission_structure-Start'!$A$21:$I$24,MATCH($E575,'2018_commission_structure-Start'!$A$21:$A$24,0), MATCH(Q$1,'2018_commission_structure-Start'!$A$21:$I$21,0)),0)</f>
        <v>0</v>
      </c>
      <c r="R575" s="2">
        <f>IF($H575&gt;K575,MIN($H575-K575,L575-K575)*INDEX('2018_commission_structure-Start'!$A$21:$I$24,MATCH($E575,'2018_commission_structure-Start'!$A$21:$A$24,0), MATCH(R$1,'2018_commission_structure-Start'!$A$21:$I$21,0)),0)</f>
        <v>0</v>
      </c>
      <c r="S575" s="2">
        <f>IF(H575&gt;L575,(H575-L575)*INDEX('2018_commission_structure-Start'!$A$21:$I$24,MATCH($E575,'2018_commission_structure-Start'!$A$21:$A$24,0),MATCH(S$1,'2018_commission_structure-Start'!$A$21:$I$21,0)),0)</f>
        <v>0</v>
      </c>
      <c r="T575" s="6">
        <f t="shared" si="86"/>
        <v>138273.31</v>
      </c>
      <c r="U575" s="6">
        <f t="shared" si="87"/>
        <v>255756.31</v>
      </c>
      <c r="V575" s="6">
        <f>MIN(H575,I575)*INDEX('2018_commission_structure-Start'!$A$15:$J$18,MATCH($E575,'2018_commission_structure-Start'!$A$15:$A$18,0),MATCH(V$1,'2018_commission_structure-Start'!$A$15:$J$15,0))</f>
        <v>112500</v>
      </c>
      <c r="W575" s="2">
        <f>IF($H575&gt;I575,MIN($H575-I575,J575-I575)*INDEX('2018_commission_structure-Start'!$A$15:$J$18,MATCH($E575,'2018_commission_structure-Start'!$A$15:$A$18,0),MATCH(W$1,'2018_commission_structure-Start'!$A$15:$J$15,0)),0)</f>
        <v>29842.78</v>
      </c>
      <c r="X575" s="2">
        <f>IF($H575&gt;J575,MIN($H575-J575,K575-J575)*INDEX('2018_commission_structure-Start'!$A$15:$J$18,MATCH($E575,'2018_commission_structure-Start'!$A$15:$A$18,0),MATCH(X$1,'2018_commission_structure-Start'!$A$15:$J$15,0)),0)</f>
        <v>0</v>
      </c>
      <c r="Y575" s="2">
        <f>IF($H575&gt;K575,MIN($H575-K575,L575-K575)*INDEX('2018_commission_structure-Start'!$A$15:$J$18,MATCH($E575,'2018_commission_structure-Start'!$A$15:$A$18,0),MATCH(Y$1,'2018_commission_structure-Start'!$A$15:$J$15,0)),0)</f>
        <v>0</v>
      </c>
      <c r="Z575" s="2">
        <f>IF(H575&gt;L575,(H575-L575)*INDEX('2018_commission_structure-Start'!$A$21:$I$24,MATCH($E575,'2018_commission_structure-Start'!$A$21:$A$24,0),MATCH(Z$1,'2018_commission_structure-Start'!$A$21:$I$21,0)),0)</f>
        <v>0</v>
      </c>
      <c r="AA575" s="6">
        <f t="shared" si="88"/>
        <v>142342.78</v>
      </c>
      <c r="AB575" s="6">
        <f t="shared" si="89"/>
        <v>259825.78</v>
      </c>
    </row>
    <row r="576" spans="1:28" x14ac:dyDescent="0.3">
      <c r="A576" t="str">
        <f t="shared" si="80"/>
        <v>Chastity Benninger</v>
      </c>
      <c r="B576">
        <v>4487905370</v>
      </c>
      <c r="C576" t="s">
        <v>1125</v>
      </c>
      <c r="D576" t="s">
        <v>1126</v>
      </c>
      <c r="E576" t="s">
        <v>7</v>
      </c>
      <c r="F576">
        <v>63935</v>
      </c>
      <c r="G576">
        <f>COUNTIF(deals_closed!D:D,B576)</f>
        <v>21</v>
      </c>
      <c r="H576" s="2">
        <f>SUMIF(deals_closed!D:D,B576,deals_closed!C:C)</f>
        <v>624674</v>
      </c>
      <c r="I576" s="2">
        <f>VLOOKUP(E576,'2018_commission_structure-Start'!$A$22:$I$24,9,FALSE)</f>
        <v>500000</v>
      </c>
      <c r="J576" s="2">
        <f t="shared" si="81"/>
        <v>625000</v>
      </c>
      <c r="K576" s="2">
        <f t="shared" si="82"/>
        <v>750000</v>
      </c>
      <c r="L576" s="2">
        <f t="shared" si="83"/>
        <v>1000000</v>
      </c>
      <c r="M576" s="12">
        <f t="shared" si="84"/>
        <v>1.2493479999999999</v>
      </c>
      <c r="N576" t="str">
        <f t="shared" si="85"/>
        <v>100-125%</v>
      </c>
      <c r="O576" s="6">
        <f>MIN(H576,I576)*INDEX('2018_commission_structure-Start'!$A$21:$I$24,MATCH($E576,'2018_commission_structure-Start'!$A$21:$A$24,0),MATCH(O$1,'2018_commission_structure-Start'!$A$21:$I$21,0))</f>
        <v>50000</v>
      </c>
      <c r="P576" s="2">
        <f>IF(H576&gt;I576,MIN(H576-I576,J576-I576)*INDEX('2018_commission_structure-Start'!$A$21:$I$24,MATCH($E576,'2018_commission_structure-Start'!$A$21:$A$24,0), MATCH(P$1,'2018_commission_structure-Start'!$A$21:$I$21,0)),0)</f>
        <v>18701.099999999999</v>
      </c>
      <c r="Q576" s="2">
        <f>IF($H576&gt;J576,MIN($H576-J576,K576-J576)*INDEX('2018_commission_structure-Start'!$A$21:$I$24,MATCH($E576,'2018_commission_structure-Start'!$A$21:$A$24,0), MATCH(Q$1,'2018_commission_structure-Start'!$A$21:$I$21,0)),0)</f>
        <v>0</v>
      </c>
      <c r="R576" s="2">
        <f>IF($H576&gt;K576,MIN($H576-K576,L576-K576)*INDEX('2018_commission_structure-Start'!$A$21:$I$24,MATCH($E576,'2018_commission_structure-Start'!$A$21:$A$24,0), MATCH(R$1,'2018_commission_structure-Start'!$A$21:$I$21,0)),0)</f>
        <v>0</v>
      </c>
      <c r="S576" s="2">
        <f>IF(H576&gt;L576,(H576-L576)*INDEX('2018_commission_structure-Start'!$A$21:$I$24,MATCH($E576,'2018_commission_structure-Start'!$A$21:$A$24,0),MATCH(S$1,'2018_commission_structure-Start'!$A$21:$I$21,0)),0)</f>
        <v>0</v>
      </c>
      <c r="T576" s="6">
        <f t="shared" si="86"/>
        <v>68701.100000000006</v>
      </c>
      <c r="U576" s="6">
        <f t="shared" si="87"/>
        <v>132636.1</v>
      </c>
      <c r="V576" s="6">
        <f>MIN(H576,I576)*INDEX('2018_commission_structure-Start'!$A$15:$J$18,MATCH($E576,'2018_commission_structure-Start'!$A$15:$A$18,0),MATCH(V$1,'2018_commission_structure-Start'!$A$15:$J$15,0))</f>
        <v>60000</v>
      </c>
      <c r="W576" s="2">
        <f>IF($H576&gt;I576,MIN($H576-I576,J576-I576)*INDEX('2018_commission_structure-Start'!$A$15:$J$18,MATCH($E576,'2018_commission_structure-Start'!$A$15:$A$18,0),MATCH(W$1,'2018_commission_structure-Start'!$A$15:$J$15,0)),0)</f>
        <v>21194.58</v>
      </c>
      <c r="X576" s="2">
        <f>IF($H576&gt;J576,MIN($H576-J576,K576-J576)*INDEX('2018_commission_structure-Start'!$A$15:$J$18,MATCH($E576,'2018_commission_structure-Start'!$A$15:$A$18,0),MATCH(X$1,'2018_commission_structure-Start'!$A$15:$J$15,0)),0)</f>
        <v>0</v>
      </c>
      <c r="Y576" s="2">
        <f>IF($H576&gt;K576,MIN($H576-K576,L576-K576)*INDEX('2018_commission_structure-Start'!$A$15:$J$18,MATCH($E576,'2018_commission_structure-Start'!$A$15:$A$18,0),MATCH(Y$1,'2018_commission_structure-Start'!$A$15:$J$15,0)),0)</f>
        <v>0</v>
      </c>
      <c r="Z576" s="2">
        <f>IF(H576&gt;L576,(H576-L576)*INDEX('2018_commission_structure-Start'!$A$21:$I$24,MATCH($E576,'2018_commission_structure-Start'!$A$21:$A$24,0),MATCH(Z$1,'2018_commission_structure-Start'!$A$21:$I$21,0)),0)</f>
        <v>0</v>
      </c>
      <c r="AA576" s="6">
        <f t="shared" si="88"/>
        <v>81194.58</v>
      </c>
      <c r="AB576" s="6">
        <f t="shared" si="89"/>
        <v>145129.58000000002</v>
      </c>
    </row>
    <row r="577" spans="1:28" x14ac:dyDescent="0.3">
      <c r="A577" t="str">
        <f t="shared" si="80"/>
        <v>Misty Whitrod</v>
      </c>
      <c r="B577">
        <v>9548500949</v>
      </c>
      <c r="C577" t="s">
        <v>1127</v>
      </c>
      <c r="D577" t="s">
        <v>1128</v>
      </c>
      <c r="E577" t="s">
        <v>7</v>
      </c>
      <c r="F577">
        <v>60056</v>
      </c>
      <c r="G577">
        <f>COUNTIF(deals_closed!D:D,B577)</f>
        <v>16</v>
      </c>
      <c r="H577" s="2">
        <f>SUMIF(deals_closed!D:D,B577,deals_closed!C:C)</f>
        <v>655776</v>
      </c>
      <c r="I577" s="2">
        <f>VLOOKUP(E577,'2018_commission_structure-Start'!$A$22:$I$24,9,FALSE)</f>
        <v>500000</v>
      </c>
      <c r="J577" s="2">
        <f t="shared" si="81"/>
        <v>625000</v>
      </c>
      <c r="K577" s="2">
        <f t="shared" si="82"/>
        <v>750000</v>
      </c>
      <c r="L577" s="2">
        <f t="shared" si="83"/>
        <v>1000000</v>
      </c>
      <c r="M577" s="12">
        <f t="shared" si="84"/>
        <v>1.3115520000000001</v>
      </c>
      <c r="N577" t="str">
        <f t="shared" si="85"/>
        <v>125-150%</v>
      </c>
      <c r="O577" s="6">
        <f>MIN(H577,I577)*INDEX('2018_commission_structure-Start'!$A$21:$I$24,MATCH($E577,'2018_commission_structure-Start'!$A$21:$A$24,0),MATCH(O$1,'2018_commission_structure-Start'!$A$21:$I$21,0))</f>
        <v>50000</v>
      </c>
      <c r="P577" s="2">
        <f>IF(H577&gt;I577,MIN(H577-I577,J577-I577)*INDEX('2018_commission_structure-Start'!$A$21:$I$24,MATCH($E577,'2018_commission_structure-Start'!$A$21:$A$24,0), MATCH(P$1,'2018_commission_structure-Start'!$A$21:$I$21,0)),0)</f>
        <v>18750</v>
      </c>
      <c r="Q577" s="2">
        <f>IF($H577&gt;J577,MIN($H577-J577,K577-J577)*INDEX('2018_commission_structure-Start'!$A$21:$I$24,MATCH($E577,'2018_commission_structure-Start'!$A$21:$A$24,0), MATCH(Q$1,'2018_commission_structure-Start'!$A$21:$I$21,0)),0)</f>
        <v>5539.6799999999994</v>
      </c>
      <c r="R577" s="2">
        <f>IF($H577&gt;K577,MIN($H577-K577,L577-K577)*INDEX('2018_commission_structure-Start'!$A$21:$I$24,MATCH($E577,'2018_commission_structure-Start'!$A$21:$A$24,0), MATCH(R$1,'2018_commission_structure-Start'!$A$21:$I$21,0)),0)</f>
        <v>0</v>
      </c>
      <c r="S577" s="2">
        <f>IF(H577&gt;L577,(H577-L577)*INDEX('2018_commission_structure-Start'!$A$21:$I$24,MATCH($E577,'2018_commission_structure-Start'!$A$21:$A$24,0),MATCH(S$1,'2018_commission_structure-Start'!$A$21:$I$21,0)),0)</f>
        <v>0</v>
      </c>
      <c r="T577" s="6">
        <f t="shared" si="86"/>
        <v>74289.679999999993</v>
      </c>
      <c r="U577" s="6">
        <f t="shared" si="87"/>
        <v>134345.68</v>
      </c>
      <c r="V577" s="6">
        <f>MIN(H577,I577)*INDEX('2018_commission_structure-Start'!$A$15:$J$18,MATCH($E577,'2018_commission_structure-Start'!$A$15:$A$18,0),MATCH(V$1,'2018_commission_structure-Start'!$A$15:$J$15,0))</f>
        <v>60000</v>
      </c>
      <c r="W577" s="2">
        <f>IF($H577&gt;I577,MIN($H577-I577,J577-I577)*INDEX('2018_commission_structure-Start'!$A$15:$J$18,MATCH($E577,'2018_commission_structure-Start'!$A$15:$A$18,0),MATCH(W$1,'2018_commission_structure-Start'!$A$15:$J$15,0)),0)</f>
        <v>21250</v>
      </c>
      <c r="X577" s="2">
        <f>IF($H577&gt;J577,MIN($H577-J577,K577-J577)*INDEX('2018_commission_structure-Start'!$A$15:$J$18,MATCH($E577,'2018_commission_structure-Start'!$A$15:$A$18,0),MATCH(X$1,'2018_commission_structure-Start'!$A$15:$J$15,0)),0)</f>
        <v>6155.2000000000007</v>
      </c>
      <c r="Y577" s="2">
        <f>IF($H577&gt;K577,MIN($H577-K577,L577-K577)*INDEX('2018_commission_structure-Start'!$A$15:$J$18,MATCH($E577,'2018_commission_structure-Start'!$A$15:$A$18,0),MATCH(Y$1,'2018_commission_structure-Start'!$A$15:$J$15,0)),0)</f>
        <v>0</v>
      </c>
      <c r="Z577" s="2">
        <f>IF(H577&gt;L577,(H577-L577)*INDEX('2018_commission_structure-Start'!$A$21:$I$24,MATCH($E577,'2018_commission_structure-Start'!$A$21:$A$24,0),MATCH(Z$1,'2018_commission_structure-Start'!$A$21:$I$21,0)),0)</f>
        <v>0</v>
      </c>
      <c r="AA577" s="6">
        <f t="shared" si="88"/>
        <v>87405.2</v>
      </c>
      <c r="AB577" s="6">
        <f t="shared" si="89"/>
        <v>147461.20000000001</v>
      </c>
    </row>
    <row r="578" spans="1:28" x14ac:dyDescent="0.3">
      <c r="A578" t="str">
        <f t="shared" ref="A578:A641" si="90">C578&amp;" "&amp;D578</f>
        <v>Darwin Tinsley</v>
      </c>
      <c r="B578">
        <v>9547713507</v>
      </c>
      <c r="C578" t="s">
        <v>1129</v>
      </c>
      <c r="D578" t="s">
        <v>1130</v>
      </c>
      <c r="E578" t="s">
        <v>10</v>
      </c>
      <c r="F578">
        <v>80591</v>
      </c>
      <c r="G578">
        <f>COUNTIF(deals_closed!D:D,B578)</f>
        <v>19</v>
      </c>
      <c r="H578" s="2">
        <f>SUMIF(deals_closed!D:D,B578,deals_closed!C:C)</f>
        <v>762760</v>
      </c>
      <c r="I578" s="2">
        <f>VLOOKUP(E578,'2018_commission_structure-Start'!$A$22:$I$24,9,FALSE)</f>
        <v>750000</v>
      </c>
      <c r="J578" s="2">
        <f t="shared" si="81"/>
        <v>937500</v>
      </c>
      <c r="K578" s="2">
        <f t="shared" si="82"/>
        <v>1125000</v>
      </c>
      <c r="L578" s="2">
        <f t="shared" si="83"/>
        <v>1500000</v>
      </c>
      <c r="M578" s="12">
        <f t="shared" si="84"/>
        <v>1.0170133333333333</v>
      </c>
      <c r="N578" t="str">
        <f t="shared" si="85"/>
        <v>100-125%</v>
      </c>
      <c r="O578" s="6">
        <f>MIN(H578,I578)*INDEX('2018_commission_structure-Start'!$A$21:$I$24,MATCH($E578,'2018_commission_structure-Start'!$A$21:$A$24,0),MATCH(O$1,'2018_commission_structure-Start'!$A$21:$I$21,0))</f>
        <v>112500</v>
      </c>
      <c r="P578" s="2">
        <f>IF(H578&gt;I578,MIN(H578-I578,J578-I578)*INDEX('2018_commission_structure-Start'!$A$21:$I$24,MATCH($E578,'2018_commission_structure-Start'!$A$21:$A$24,0), MATCH(P$1,'2018_commission_structure-Start'!$A$21:$I$21,0)),0)</f>
        <v>2424.4</v>
      </c>
      <c r="Q578" s="2">
        <f>IF($H578&gt;J578,MIN($H578-J578,K578-J578)*INDEX('2018_commission_structure-Start'!$A$21:$I$24,MATCH($E578,'2018_commission_structure-Start'!$A$21:$A$24,0), MATCH(Q$1,'2018_commission_structure-Start'!$A$21:$I$21,0)),0)</f>
        <v>0</v>
      </c>
      <c r="R578" s="2">
        <f>IF($H578&gt;K578,MIN($H578-K578,L578-K578)*INDEX('2018_commission_structure-Start'!$A$21:$I$24,MATCH($E578,'2018_commission_structure-Start'!$A$21:$A$24,0), MATCH(R$1,'2018_commission_structure-Start'!$A$21:$I$21,0)),0)</f>
        <v>0</v>
      </c>
      <c r="S578" s="2">
        <f>IF(H578&gt;L578,(H578-L578)*INDEX('2018_commission_structure-Start'!$A$21:$I$24,MATCH($E578,'2018_commission_structure-Start'!$A$21:$A$24,0),MATCH(S$1,'2018_commission_structure-Start'!$A$21:$I$21,0)),0)</f>
        <v>0</v>
      </c>
      <c r="T578" s="6">
        <f t="shared" si="86"/>
        <v>114924.4</v>
      </c>
      <c r="U578" s="6">
        <f t="shared" si="87"/>
        <v>195515.4</v>
      </c>
      <c r="V578" s="6">
        <f>MIN(H578,I578)*INDEX('2018_commission_structure-Start'!$A$15:$J$18,MATCH($E578,'2018_commission_structure-Start'!$A$15:$A$18,0),MATCH(V$1,'2018_commission_structure-Start'!$A$15:$J$15,0))</f>
        <v>112500</v>
      </c>
      <c r="W578" s="2">
        <f>IF($H578&gt;I578,MIN($H578-I578,J578-I578)*INDEX('2018_commission_structure-Start'!$A$15:$J$18,MATCH($E578,'2018_commission_structure-Start'!$A$15:$A$18,0),MATCH(W$1,'2018_commission_structure-Start'!$A$15:$J$15,0)),0)</f>
        <v>2807.2</v>
      </c>
      <c r="X578" s="2">
        <f>IF($H578&gt;J578,MIN($H578-J578,K578-J578)*INDEX('2018_commission_structure-Start'!$A$15:$J$18,MATCH($E578,'2018_commission_structure-Start'!$A$15:$A$18,0),MATCH(X$1,'2018_commission_structure-Start'!$A$15:$J$15,0)),0)</f>
        <v>0</v>
      </c>
      <c r="Y578" s="2">
        <f>IF($H578&gt;K578,MIN($H578-K578,L578-K578)*INDEX('2018_commission_structure-Start'!$A$15:$J$18,MATCH($E578,'2018_commission_structure-Start'!$A$15:$A$18,0),MATCH(Y$1,'2018_commission_structure-Start'!$A$15:$J$15,0)),0)</f>
        <v>0</v>
      </c>
      <c r="Z578" s="2">
        <f>IF(H578&gt;L578,(H578-L578)*INDEX('2018_commission_structure-Start'!$A$21:$I$24,MATCH($E578,'2018_commission_structure-Start'!$A$21:$A$24,0),MATCH(Z$1,'2018_commission_structure-Start'!$A$21:$I$21,0)),0)</f>
        <v>0</v>
      </c>
      <c r="AA578" s="6">
        <f t="shared" si="88"/>
        <v>115307.2</v>
      </c>
      <c r="AB578" s="6">
        <f t="shared" si="89"/>
        <v>195898.2</v>
      </c>
    </row>
    <row r="579" spans="1:28" x14ac:dyDescent="0.3">
      <c r="A579" t="str">
        <f t="shared" si="90"/>
        <v>Ddene Castree</v>
      </c>
      <c r="B579">
        <v>895027720</v>
      </c>
      <c r="C579" t="s">
        <v>1131</v>
      </c>
      <c r="D579" t="s">
        <v>1132</v>
      </c>
      <c r="E579" t="s">
        <v>10</v>
      </c>
      <c r="F579">
        <v>110424</v>
      </c>
      <c r="G579">
        <f>COUNTIF(deals_closed!D:D,B579)</f>
        <v>16</v>
      </c>
      <c r="H579" s="2">
        <f>SUMIF(deals_closed!D:D,B579,deals_closed!C:C)</f>
        <v>478308</v>
      </c>
      <c r="I579" s="2">
        <f>VLOOKUP(E579,'2018_commission_structure-Start'!$A$22:$I$24,9,FALSE)</f>
        <v>750000</v>
      </c>
      <c r="J579" s="2">
        <f t="shared" ref="J579:J642" si="91">I579*1.25</f>
        <v>937500</v>
      </c>
      <c r="K579" s="2">
        <f t="shared" ref="K579:K642" si="92">I579*1.5</f>
        <v>1125000</v>
      </c>
      <c r="L579" s="2">
        <f t="shared" ref="L579:L642" si="93">I579*2</f>
        <v>1500000</v>
      </c>
      <c r="M579" s="12">
        <f t="shared" ref="M579:M642" si="94">H579/I579</f>
        <v>0.63774399999999998</v>
      </c>
      <c r="N579" t="str">
        <f t="shared" ref="N579:N642" si="95">IF(M579&lt;=1, "0-100%", IF(M579&lt;=1.25, "100-125%", IF(M579&lt;=1.5, "125-150%", IF(M579&lt;=2, "150-200%", "&gt;200%"))))</f>
        <v>0-100%</v>
      </c>
      <c r="O579" s="6">
        <f>MIN(H579,I579)*INDEX('2018_commission_structure-Start'!$A$21:$I$24,MATCH($E579,'2018_commission_structure-Start'!$A$21:$A$24,0),MATCH(O$1,'2018_commission_structure-Start'!$A$21:$I$21,0))</f>
        <v>71746.2</v>
      </c>
      <c r="P579" s="2">
        <f>IF(H579&gt;I579,MIN(H579-I579,J579-I579)*INDEX('2018_commission_structure-Start'!$A$21:$I$24,MATCH($E579,'2018_commission_structure-Start'!$A$21:$A$24,0), MATCH(P$1,'2018_commission_structure-Start'!$A$21:$I$21,0)),0)</f>
        <v>0</v>
      </c>
      <c r="Q579" s="2">
        <f>IF($H579&gt;J579,MIN($H579-J579,K579-J579)*INDEX('2018_commission_structure-Start'!$A$21:$I$24,MATCH($E579,'2018_commission_structure-Start'!$A$21:$A$24,0), MATCH(Q$1,'2018_commission_structure-Start'!$A$21:$I$21,0)),0)</f>
        <v>0</v>
      </c>
      <c r="R579" s="2">
        <f>IF($H579&gt;K579,MIN($H579-K579,L579-K579)*INDEX('2018_commission_structure-Start'!$A$21:$I$24,MATCH($E579,'2018_commission_structure-Start'!$A$21:$A$24,0), MATCH(R$1,'2018_commission_structure-Start'!$A$21:$I$21,0)),0)</f>
        <v>0</v>
      </c>
      <c r="S579" s="2">
        <f>IF(H579&gt;L579,(H579-L579)*INDEX('2018_commission_structure-Start'!$A$21:$I$24,MATCH($E579,'2018_commission_structure-Start'!$A$21:$A$24,0),MATCH(S$1,'2018_commission_structure-Start'!$A$21:$I$21,0)),0)</f>
        <v>0</v>
      </c>
      <c r="T579" s="6">
        <f t="shared" ref="T579:T642" si="96">SUM(O579:S579)</f>
        <v>71746.2</v>
      </c>
      <c r="U579" s="6">
        <f t="shared" ref="U579:U642" si="97">T579+F579</f>
        <v>182170.2</v>
      </c>
      <c r="V579" s="6">
        <f>MIN(H579,I579)*INDEX('2018_commission_structure-Start'!$A$15:$J$18,MATCH($E579,'2018_commission_structure-Start'!$A$15:$A$18,0),MATCH(V$1,'2018_commission_structure-Start'!$A$15:$J$15,0))</f>
        <v>71746.2</v>
      </c>
      <c r="W579" s="2">
        <f>IF($H579&gt;I579,MIN($H579-I579,J579-I579)*INDEX('2018_commission_structure-Start'!$A$15:$J$18,MATCH($E579,'2018_commission_structure-Start'!$A$15:$A$18,0),MATCH(W$1,'2018_commission_structure-Start'!$A$15:$J$15,0)),0)</f>
        <v>0</v>
      </c>
      <c r="X579" s="2">
        <f>IF($H579&gt;J579,MIN($H579-J579,K579-J579)*INDEX('2018_commission_structure-Start'!$A$15:$J$18,MATCH($E579,'2018_commission_structure-Start'!$A$15:$A$18,0),MATCH(X$1,'2018_commission_structure-Start'!$A$15:$J$15,0)),0)</f>
        <v>0</v>
      </c>
      <c r="Y579" s="2">
        <f>IF($H579&gt;K579,MIN($H579-K579,L579-K579)*INDEX('2018_commission_structure-Start'!$A$15:$J$18,MATCH($E579,'2018_commission_structure-Start'!$A$15:$A$18,0),MATCH(Y$1,'2018_commission_structure-Start'!$A$15:$J$15,0)),0)</f>
        <v>0</v>
      </c>
      <c r="Z579" s="2">
        <f>IF(H579&gt;L579,(H579-L579)*INDEX('2018_commission_structure-Start'!$A$21:$I$24,MATCH($E579,'2018_commission_structure-Start'!$A$21:$A$24,0),MATCH(Z$1,'2018_commission_structure-Start'!$A$21:$I$21,0)),0)</f>
        <v>0</v>
      </c>
      <c r="AA579" s="6">
        <f t="shared" ref="AA579:AA642" si="98">SUM(V579:Z579)</f>
        <v>71746.2</v>
      </c>
      <c r="AB579" s="6">
        <f t="shared" ref="AB579:AB642" si="99">AA579+F579</f>
        <v>182170.2</v>
      </c>
    </row>
    <row r="580" spans="1:28" x14ac:dyDescent="0.3">
      <c r="A580" t="str">
        <f t="shared" si="90"/>
        <v>Dexter Ewington</v>
      </c>
      <c r="B580">
        <v>7242677408</v>
      </c>
      <c r="C580" t="s">
        <v>1133</v>
      </c>
      <c r="D580" t="s">
        <v>1134</v>
      </c>
      <c r="E580" t="s">
        <v>10</v>
      </c>
      <c r="F580">
        <v>86868</v>
      </c>
      <c r="G580">
        <f>COUNTIF(deals_closed!D:D,B580)</f>
        <v>9</v>
      </c>
      <c r="H580" s="2">
        <f>SUMIF(deals_closed!D:D,B580,deals_closed!C:C)</f>
        <v>317530</v>
      </c>
      <c r="I580" s="2">
        <f>VLOOKUP(E580,'2018_commission_structure-Start'!$A$22:$I$24,9,FALSE)</f>
        <v>750000</v>
      </c>
      <c r="J580" s="2">
        <f t="shared" si="91"/>
        <v>937500</v>
      </c>
      <c r="K580" s="2">
        <f t="shared" si="92"/>
        <v>1125000</v>
      </c>
      <c r="L580" s="2">
        <f t="shared" si="93"/>
        <v>1500000</v>
      </c>
      <c r="M580" s="12">
        <f t="shared" si="94"/>
        <v>0.42337333333333332</v>
      </c>
      <c r="N580" t="str">
        <f t="shared" si="95"/>
        <v>0-100%</v>
      </c>
      <c r="O580" s="6">
        <f>MIN(H580,I580)*INDEX('2018_commission_structure-Start'!$A$21:$I$24,MATCH($E580,'2018_commission_structure-Start'!$A$21:$A$24,0),MATCH(O$1,'2018_commission_structure-Start'!$A$21:$I$21,0))</f>
        <v>47629.5</v>
      </c>
      <c r="P580" s="2">
        <f>IF(H580&gt;I580,MIN(H580-I580,J580-I580)*INDEX('2018_commission_structure-Start'!$A$21:$I$24,MATCH($E580,'2018_commission_structure-Start'!$A$21:$A$24,0), MATCH(P$1,'2018_commission_structure-Start'!$A$21:$I$21,0)),0)</f>
        <v>0</v>
      </c>
      <c r="Q580" s="2">
        <f>IF($H580&gt;J580,MIN($H580-J580,K580-J580)*INDEX('2018_commission_structure-Start'!$A$21:$I$24,MATCH($E580,'2018_commission_structure-Start'!$A$21:$A$24,0), MATCH(Q$1,'2018_commission_structure-Start'!$A$21:$I$21,0)),0)</f>
        <v>0</v>
      </c>
      <c r="R580" s="2">
        <f>IF($H580&gt;K580,MIN($H580-K580,L580-K580)*INDEX('2018_commission_structure-Start'!$A$21:$I$24,MATCH($E580,'2018_commission_structure-Start'!$A$21:$A$24,0), MATCH(R$1,'2018_commission_structure-Start'!$A$21:$I$21,0)),0)</f>
        <v>0</v>
      </c>
      <c r="S580" s="2">
        <f>IF(H580&gt;L580,(H580-L580)*INDEX('2018_commission_structure-Start'!$A$21:$I$24,MATCH($E580,'2018_commission_structure-Start'!$A$21:$A$24,0),MATCH(S$1,'2018_commission_structure-Start'!$A$21:$I$21,0)),0)</f>
        <v>0</v>
      </c>
      <c r="T580" s="6">
        <f t="shared" si="96"/>
        <v>47629.5</v>
      </c>
      <c r="U580" s="6">
        <f t="shared" si="97"/>
        <v>134497.5</v>
      </c>
      <c r="V580" s="6">
        <f>MIN(H580,I580)*INDEX('2018_commission_structure-Start'!$A$15:$J$18,MATCH($E580,'2018_commission_structure-Start'!$A$15:$A$18,0),MATCH(V$1,'2018_commission_structure-Start'!$A$15:$J$15,0))</f>
        <v>47629.5</v>
      </c>
      <c r="W580" s="2">
        <f>IF($H580&gt;I580,MIN($H580-I580,J580-I580)*INDEX('2018_commission_structure-Start'!$A$15:$J$18,MATCH($E580,'2018_commission_structure-Start'!$A$15:$A$18,0),MATCH(W$1,'2018_commission_structure-Start'!$A$15:$J$15,0)),0)</f>
        <v>0</v>
      </c>
      <c r="X580" s="2">
        <f>IF($H580&gt;J580,MIN($H580-J580,K580-J580)*INDEX('2018_commission_structure-Start'!$A$15:$J$18,MATCH($E580,'2018_commission_structure-Start'!$A$15:$A$18,0),MATCH(X$1,'2018_commission_structure-Start'!$A$15:$J$15,0)),0)</f>
        <v>0</v>
      </c>
      <c r="Y580" s="2">
        <f>IF($H580&gt;K580,MIN($H580-K580,L580-K580)*INDEX('2018_commission_structure-Start'!$A$15:$J$18,MATCH($E580,'2018_commission_structure-Start'!$A$15:$A$18,0),MATCH(Y$1,'2018_commission_structure-Start'!$A$15:$J$15,0)),0)</f>
        <v>0</v>
      </c>
      <c r="Z580" s="2">
        <f>IF(H580&gt;L580,(H580-L580)*INDEX('2018_commission_structure-Start'!$A$21:$I$24,MATCH($E580,'2018_commission_structure-Start'!$A$21:$A$24,0),MATCH(Z$1,'2018_commission_structure-Start'!$A$21:$I$21,0)),0)</f>
        <v>0</v>
      </c>
      <c r="AA580" s="6">
        <f t="shared" si="98"/>
        <v>47629.5</v>
      </c>
      <c r="AB580" s="6">
        <f t="shared" si="99"/>
        <v>134497.5</v>
      </c>
    </row>
    <row r="581" spans="1:28" x14ac:dyDescent="0.3">
      <c r="A581" t="str">
        <f t="shared" si="90"/>
        <v>Titos Shelmardine</v>
      </c>
      <c r="B581">
        <v>7240169995</v>
      </c>
      <c r="C581" t="s">
        <v>280</v>
      </c>
      <c r="D581" t="s">
        <v>810</v>
      </c>
      <c r="E581" t="s">
        <v>7</v>
      </c>
      <c r="F581">
        <v>52553</v>
      </c>
      <c r="G581">
        <f>COUNTIF(deals_closed!D:D,B581)</f>
        <v>21</v>
      </c>
      <c r="H581" s="2">
        <f>SUMIF(deals_closed!D:D,B581,deals_closed!C:C)</f>
        <v>702700</v>
      </c>
      <c r="I581" s="2">
        <f>VLOOKUP(E581,'2018_commission_structure-Start'!$A$22:$I$24,9,FALSE)</f>
        <v>500000</v>
      </c>
      <c r="J581" s="2">
        <f t="shared" si="91"/>
        <v>625000</v>
      </c>
      <c r="K581" s="2">
        <f t="shared" si="92"/>
        <v>750000</v>
      </c>
      <c r="L581" s="2">
        <f t="shared" si="93"/>
        <v>1000000</v>
      </c>
      <c r="M581" s="12">
        <f t="shared" si="94"/>
        <v>1.4054</v>
      </c>
      <c r="N581" t="str">
        <f t="shared" si="95"/>
        <v>125-150%</v>
      </c>
      <c r="O581" s="6">
        <f>MIN(H581,I581)*INDEX('2018_commission_structure-Start'!$A$21:$I$24,MATCH($E581,'2018_commission_structure-Start'!$A$21:$A$24,0),MATCH(O$1,'2018_commission_structure-Start'!$A$21:$I$21,0))</f>
        <v>50000</v>
      </c>
      <c r="P581" s="2">
        <f>IF(H581&gt;I581,MIN(H581-I581,J581-I581)*INDEX('2018_commission_structure-Start'!$A$21:$I$24,MATCH($E581,'2018_commission_structure-Start'!$A$21:$A$24,0), MATCH(P$1,'2018_commission_structure-Start'!$A$21:$I$21,0)),0)</f>
        <v>18750</v>
      </c>
      <c r="Q581" s="2">
        <f>IF($H581&gt;J581,MIN($H581-J581,K581-J581)*INDEX('2018_commission_structure-Start'!$A$21:$I$24,MATCH($E581,'2018_commission_structure-Start'!$A$21:$A$24,0), MATCH(Q$1,'2018_commission_structure-Start'!$A$21:$I$21,0)),0)</f>
        <v>13986</v>
      </c>
      <c r="R581" s="2">
        <f>IF($H581&gt;K581,MIN($H581-K581,L581-K581)*INDEX('2018_commission_structure-Start'!$A$21:$I$24,MATCH($E581,'2018_commission_structure-Start'!$A$21:$A$24,0), MATCH(R$1,'2018_commission_structure-Start'!$A$21:$I$21,0)),0)</f>
        <v>0</v>
      </c>
      <c r="S581" s="2">
        <f>IF(H581&gt;L581,(H581-L581)*INDEX('2018_commission_structure-Start'!$A$21:$I$24,MATCH($E581,'2018_commission_structure-Start'!$A$21:$A$24,0),MATCH(S$1,'2018_commission_structure-Start'!$A$21:$I$21,0)),0)</f>
        <v>0</v>
      </c>
      <c r="T581" s="6">
        <f t="shared" si="96"/>
        <v>82736</v>
      </c>
      <c r="U581" s="6">
        <f t="shared" si="97"/>
        <v>135289</v>
      </c>
      <c r="V581" s="6">
        <f>MIN(H581,I581)*INDEX('2018_commission_structure-Start'!$A$15:$J$18,MATCH($E581,'2018_commission_structure-Start'!$A$15:$A$18,0),MATCH(V$1,'2018_commission_structure-Start'!$A$15:$J$15,0))</f>
        <v>60000</v>
      </c>
      <c r="W581" s="2">
        <f>IF($H581&gt;I581,MIN($H581-I581,J581-I581)*INDEX('2018_commission_structure-Start'!$A$15:$J$18,MATCH($E581,'2018_commission_structure-Start'!$A$15:$A$18,0),MATCH(W$1,'2018_commission_structure-Start'!$A$15:$J$15,0)),0)</f>
        <v>21250</v>
      </c>
      <c r="X581" s="2">
        <f>IF($H581&gt;J581,MIN($H581-J581,K581-J581)*INDEX('2018_commission_structure-Start'!$A$15:$J$18,MATCH($E581,'2018_commission_structure-Start'!$A$15:$A$18,0),MATCH(X$1,'2018_commission_structure-Start'!$A$15:$J$15,0)),0)</f>
        <v>15540</v>
      </c>
      <c r="Y581" s="2">
        <f>IF($H581&gt;K581,MIN($H581-K581,L581-K581)*INDEX('2018_commission_structure-Start'!$A$15:$J$18,MATCH($E581,'2018_commission_structure-Start'!$A$15:$A$18,0),MATCH(Y$1,'2018_commission_structure-Start'!$A$15:$J$15,0)),0)</f>
        <v>0</v>
      </c>
      <c r="Z581" s="2">
        <f>IF(H581&gt;L581,(H581-L581)*INDEX('2018_commission_structure-Start'!$A$21:$I$24,MATCH($E581,'2018_commission_structure-Start'!$A$21:$A$24,0),MATCH(Z$1,'2018_commission_structure-Start'!$A$21:$I$21,0)),0)</f>
        <v>0</v>
      </c>
      <c r="AA581" s="6">
        <f t="shared" si="98"/>
        <v>96790</v>
      </c>
      <c r="AB581" s="6">
        <f t="shared" si="99"/>
        <v>149343</v>
      </c>
    </row>
    <row r="582" spans="1:28" x14ac:dyDescent="0.3">
      <c r="A582" t="str">
        <f t="shared" si="90"/>
        <v>Giorgio Suett</v>
      </c>
      <c r="B582">
        <v>9096285417</v>
      </c>
      <c r="C582" t="s">
        <v>1135</v>
      </c>
      <c r="D582" t="s">
        <v>1136</v>
      </c>
      <c r="E582" t="s">
        <v>7</v>
      </c>
      <c r="F582">
        <v>34150</v>
      </c>
      <c r="G582">
        <f>COUNTIF(deals_closed!D:D,B582)</f>
        <v>22</v>
      </c>
      <c r="H582" s="2">
        <f>SUMIF(deals_closed!D:D,B582,deals_closed!C:C)</f>
        <v>898061</v>
      </c>
      <c r="I582" s="2">
        <f>VLOOKUP(E582,'2018_commission_structure-Start'!$A$22:$I$24,9,FALSE)</f>
        <v>500000</v>
      </c>
      <c r="J582" s="2">
        <f t="shared" si="91"/>
        <v>625000</v>
      </c>
      <c r="K582" s="2">
        <f t="shared" si="92"/>
        <v>750000</v>
      </c>
      <c r="L582" s="2">
        <f t="shared" si="93"/>
        <v>1000000</v>
      </c>
      <c r="M582" s="12">
        <f t="shared" si="94"/>
        <v>1.796122</v>
      </c>
      <c r="N582" t="str">
        <f t="shared" si="95"/>
        <v>150-200%</v>
      </c>
      <c r="O582" s="6">
        <f>MIN(H582,I582)*INDEX('2018_commission_structure-Start'!$A$21:$I$24,MATCH($E582,'2018_commission_structure-Start'!$A$21:$A$24,0),MATCH(O$1,'2018_commission_structure-Start'!$A$21:$I$21,0))</f>
        <v>50000</v>
      </c>
      <c r="P582" s="2">
        <f>IF(H582&gt;I582,MIN(H582-I582,J582-I582)*INDEX('2018_commission_structure-Start'!$A$21:$I$24,MATCH($E582,'2018_commission_structure-Start'!$A$21:$A$24,0), MATCH(P$1,'2018_commission_structure-Start'!$A$21:$I$21,0)),0)</f>
        <v>18750</v>
      </c>
      <c r="Q582" s="2">
        <f>IF($H582&gt;J582,MIN($H582-J582,K582-J582)*INDEX('2018_commission_structure-Start'!$A$21:$I$24,MATCH($E582,'2018_commission_structure-Start'!$A$21:$A$24,0), MATCH(Q$1,'2018_commission_structure-Start'!$A$21:$I$21,0)),0)</f>
        <v>22500</v>
      </c>
      <c r="R582" s="2">
        <f>IF($H582&gt;K582,MIN($H582-K582,L582-K582)*INDEX('2018_commission_structure-Start'!$A$21:$I$24,MATCH($E582,'2018_commission_structure-Start'!$A$21:$A$24,0), MATCH(R$1,'2018_commission_structure-Start'!$A$21:$I$21,0)),0)</f>
        <v>32573.420000000002</v>
      </c>
      <c r="S582" s="2">
        <f>IF(H582&gt;L582,(H582-L582)*INDEX('2018_commission_structure-Start'!$A$21:$I$24,MATCH($E582,'2018_commission_structure-Start'!$A$21:$A$24,0),MATCH(S$1,'2018_commission_structure-Start'!$A$21:$I$21,0)),0)</f>
        <v>0</v>
      </c>
      <c r="T582" s="6">
        <f t="shared" si="96"/>
        <v>123823.42</v>
      </c>
      <c r="U582" s="6">
        <f t="shared" si="97"/>
        <v>157973.41999999998</v>
      </c>
      <c r="V582" s="6">
        <f>MIN(H582,I582)*INDEX('2018_commission_structure-Start'!$A$15:$J$18,MATCH($E582,'2018_commission_structure-Start'!$A$15:$A$18,0),MATCH(V$1,'2018_commission_structure-Start'!$A$15:$J$15,0))</f>
        <v>60000</v>
      </c>
      <c r="W582" s="2">
        <f>IF($H582&gt;I582,MIN($H582-I582,J582-I582)*INDEX('2018_commission_structure-Start'!$A$15:$J$18,MATCH($E582,'2018_commission_structure-Start'!$A$15:$A$18,0),MATCH(W$1,'2018_commission_structure-Start'!$A$15:$J$15,0)),0)</f>
        <v>21250</v>
      </c>
      <c r="X582" s="2">
        <f>IF($H582&gt;J582,MIN($H582-J582,K582-J582)*INDEX('2018_commission_structure-Start'!$A$15:$J$18,MATCH($E582,'2018_commission_structure-Start'!$A$15:$A$18,0),MATCH(X$1,'2018_commission_structure-Start'!$A$15:$J$15,0)),0)</f>
        <v>25000</v>
      </c>
      <c r="Y582" s="2">
        <f>IF($H582&gt;K582,MIN($H582-K582,L582-K582)*INDEX('2018_commission_structure-Start'!$A$15:$J$18,MATCH($E582,'2018_commission_structure-Start'!$A$15:$A$18,0),MATCH(Y$1,'2018_commission_structure-Start'!$A$15:$J$15,0)),0)</f>
        <v>32573.420000000002</v>
      </c>
      <c r="Z582" s="2">
        <f>IF(H582&gt;L582,(H582-L582)*INDEX('2018_commission_structure-Start'!$A$21:$I$24,MATCH($E582,'2018_commission_structure-Start'!$A$21:$A$24,0),MATCH(Z$1,'2018_commission_structure-Start'!$A$21:$I$21,0)),0)</f>
        <v>0</v>
      </c>
      <c r="AA582" s="6">
        <f t="shared" si="98"/>
        <v>138823.42000000001</v>
      </c>
      <c r="AB582" s="6">
        <f t="shared" si="99"/>
        <v>172973.42</v>
      </c>
    </row>
    <row r="583" spans="1:28" x14ac:dyDescent="0.3">
      <c r="A583" t="str">
        <f t="shared" si="90"/>
        <v>Cherye Grunbaum</v>
      </c>
      <c r="B583">
        <v>2376099331</v>
      </c>
      <c r="C583" t="s">
        <v>1137</v>
      </c>
      <c r="D583" t="s">
        <v>1138</v>
      </c>
      <c r="E583" t="s">
        <v>7</v>
      </c>
      <c r="F583">
        <v>40035</v>
      </c>
      <c r="G583">
        <f>COUNTIF(deals_closed!D:D,B583)</f>
        <v>19</v>
      </c>
      <c r="H583" s="2">
        <f>SUMIF(deals_closed!D:D,B583,deals_closed!C:C)</f>
        <v>635564</v>
      </c>
      <c r="I583" s="2">
        <f>VLOOKUP(E583,'2018_commission_structure-Start'!$A$22:$I$24,9,FALSE)</f>
        <v>500000</v>
      </c>
      <c r="J583" s="2">
        <f t="shared" si="91"/>
        <v>625000</v>
      </c>
      <c r="K583" s="2">
        <f t="shared" si="92"/>
        <v>750000</v>
      </c>
      <c r="L583" s="2">
        <f t="shared" si="93"/>
        <v>1000000</v>
      </c>
      <c r="M583" s="12">
        <f t="shared" si="94"/>
        <v>1.271128</v>
      </c>
      <c r="N583" t="str">
        <f t="shared" si="95"/>
        <v>125-150%</v>
      </c>
      <c r="O583" s="6">
        <f>MIN(H583,I583)*INDEX('2018_commission_structure-Start'!$A$21:$I$24,MATCH($E583,'2018_commission_structure-Start'!$A$21:$A$24,0),MATCH(O$1,'2018_commission_structure-Start'!$A$21:$I$21,0))</f>
        <v>50000</v>
      </c>
      <c r="P583" s="2">
        <f>IF(H583&gt;I583,MIN(H583-I583,J583-I583)*INDEX('2018_commission_structure-Start'!$A$21:$I$24,MATCH($E583,'2018_commission_structure-Start'!$A$21:$A$24,0), MATCH(P$1,'2018_commission_structure-Start'!$A$21:$I$21,0)),0)</f>
        <v>18750</v>
      </c>
      <c r="Q583" s="2">
        <f>IF($H583&gt;J583,MIN($H583-J583,K583-J583)*INDEX('2018_commission_structure-Start'!$A$21:$I$24,MATCH($E583,'2018_commission_structure-Start'!$A$21:$A$24,0), MATCH(Q$1,'2018_commission_structure-Start'!$A$21:$I$21,0)),0)</f>
        <v>1901.52</v>
      </c>
      <c r="R583" s="2">
        <f>IF($H583&gt;K583,MIN($H583-K583,L583-K583)*INDEX('2018_commission_structure-Start'!$A$21:$I$24,MATCH($E583,'2018_commission_structure-Start'!$A$21:$A$24,0), MATCH(R$1,'2018_commission_structure-Start'!$A$21:$I$21,0)),0)</f>
        <v>0</v>
      </c>
      <c r="S583" s="2">
        <f>IF(H583&gt;L583,(H583-L583)*INDEX('2018_commission_structure-Start'!$A$21:$I$24,MATCH($E583,'2018_commission_structure-Start'!$A$21:$A$24,0),MATCH(S$1,'2018_commission_structure-Start'!$A$21:$I$21,0)),0)</f>
        <v>0</v>
      </c>
      <c r="T583" s="6">
        <f t="shared" si="96"/>
        <v>70651.520000000004</v>
      </c>
      <c r="U583" s="6">
        <f t="shared" si="97"/>
        <v>110686.52</v>
      </c>
      <c r="V583" s="6">
        <f>MIN(H583,I583)*INDEX('2018_commission_structure-Start'!$A$15:$J$18,MATCH($E583,'2018_commission_structure-Start'!$A$15:$A$18,0),MATCH(V$1,'2018_commission_structure-Start'!$A$15:$J$15,0))</f>
        <v>60000</v>
      </c>
      <c r="W583" s="2">
        <f>IF($H583&gt;I583,MIN($H583-I583,J583-I583)*INDEX('2018_commission_structure-Start'!$A$15:$J$18,MATCH($E583,'2018_commission_structure-Start'!$A$15:$A$18,0),MATCH(W$1,'2018_commission_structure-Start'!$A$15:$J$15,0)),0)</f>
        <v>21250</v>
      </c>
      <c r="X583" s="2">
        <f>IF($H583&gt;J583,MIN($H583-J583,K583-J583)*INDEX('2018_commission_structure-Start'!$A$15:$J$18,MATCH($E583,'2018_commission_structure-Start'!$A$15:$A$18,0),MATCH(X$1,'2018_commission_structure-Start'!$A$15:$J$15,0)),0)</f>
        <v>2112.8000000000002</v>
      </c>
      <c r="Y583" s="2">
        <f>IF($H583&gt;K583,MIN($H583-K583,L583-K583)*INDEX('2018_commission_structure-Start'!$A$15:$J$18,MATCH($E583,'2018_commission_structure-Start'!$A$15:$A$18,0),MATCH(Y$1,'2018_commission_structure-Start'!$A$15:$J$15,0)),0)</f>
        <v>0</v>
      </c>
      <c r="Z583" s="2">
        <f>IF(H583&gt;L583,(H583-L583)*INDEX('2018_commission_structure-Start'!$A$21:$I$24,MATCH($E583,'2018_commission_structure-Start'!$A$21:$A$24,0),MATCH(Z$1,'2018_commission_structure-Start'!$A$21:$I$21,0)),0)</f>
        <v>0</v>
      </c>
      <c r="AA583" s="6">
        <f t="shared" si="98"/>
        <v>83362.8</v>
      </c>
      <c r="AB583" s="6">
        <f t="shared" si="99"/>
        <v>123397.8</v>
      </c>
    </row>
    <row r="584" spans="1:28" x14ac:dyDescent="0.3">
      <c r="A584" t="str">
        <f t="shared" si="90"/>
        <v>Duffy Grimsdyke</v>
      </c>
      <c r="B584">
        <v>797787712</v>
      </c>
      <c r="C584" t="s">
        <v>1139</v>
      </c>
      <c r="D584" t="s">
        <v>1140</v>
      </c>
      <c r="E584" t="s">
        <v>29</v>
      </c>
      <c r="F584">
        <v>53868</v>
      </c>
      <c r="G584">
        <f>COUNTIF(deals_closed!D:D,B584)</f>
        <v>13</v>
      </c>
      <c r="H584" s="2">
        <f>SUMIF(deals_closed!D:D,B584,deals_closed!C:C)</f>
        <v>382630</v>
      </c>
      <c r="I584" s="2">
        <f>VLOOKUP(E584,'2018_commission_structure-Start'!$A$22:$I$24,9,FALSE)</f>
        <v>600000</v>
      </c>
      <c r="J584" s="2">
        <f t="shared" si="91"/>
        <v>750000</v>
      </c>
      <c r="K584" s="2">
        <f t="shared" si="92"/>
        <v>900000</v>
      </c>
      <c r="L584" s="2">
        <f t="shared" si="93"/>
        <v>1200000</v>
      </c>
      <c r="M584" s="12">
        <f t="shared" si="94"/>
        <v>0.63771666666666671</v>
      </c>
      <c r="N584" t="str">
        <f t="shared" si="95"/>
        <v>0-100%</v>
      </c>
      <c r="O584" s="6">
        <f>MIN(H584,I584)*INDEX('2018_commission_structure-Start'!$A$21:$I$24,MATCH($E584,'2018_commission_structure-Start'!$A$21:$A$24,0),MATCH(O$1,'2018_commission_structure-Start'!$A$21:$I$21,0))</f>
        <v>49741.9</v>
      </c>
      <c r="P584" s="2">
        <f>IF(H584&gt;I584,MIN(H584-I584,J584-I584)*INDEX('2018_commission_structure-Start'!$A$21:$I$24,MATCH($E584,'2018_commission_structure-Start'!$A$21:$A$24,0), MATCH(P$1,'2018_commission_structure-Start'!$A$21:$I$21,0)),0)</f>
        <v>0</v>
      </c>
      <c r="Q584" s="2">
        <f>IF($H584&gt;J584,MIN($H584-J584,K584-J584)*INDEX('2018_commission_structure-Start'!$A$21:$I$24,MATCH($E584,'2018_commission_structure-Start'!$A$21:$A$24,0), MATCH(Q$1,'2018_commission_structure-Start'!$A$21:$I$21,0)),0)</f>
        <v>0</v>
      </c>
      <c r="R584" s="2">
        <f>IF($H584&gt;K584,MIN($H584-K584,L584-K584)*INDEX('2018_commission_structure-Start'!$A$21:$I$24,MATCH($E584,'2018_commission_structure-Start'!$A$21:$A$24,0), MATCH(R$1,'2018_commission_structure-Start'!$A$21:$I$21,0)),0)</f>
        <v>0</v>
      </c>
      <c r="S584" s="2">
        <f>IF(H584&gt;L584,(H584-L584)*INDEX('2018_commission_structure-Start'!$A$21:$I$24,MATCH($E584,'2018_commission_structure-Start'!$A$21:$A$24,0),MATCH(S$1,'2018_commission_structure-Start'!$A$21:$I$21,0)),0)</f>
        <v>0</v>
      </c>
      <c r="T584" s="6">
        <f t="shared" si="96"/>
        <v>49741.9</v>
      </c>
      <c r="U584" s="6">
        <f t="shared" si="97"/>
        <v>103609.9</v>
      </c>
      <c r="V584" s="6">
        <f>MIN(H584,I584)*INDEX('2018_commission_structure-Start'!$A$15:$J$18,MATCH($E584,'2018_commission_structure-Start'!$A$15:$A$18,0),MATCH(V$1,'2018_commission_structure-Start'!$A$15:$J$15,0))</f>
        <v>57394.5</v>
      </c>
      <c r="W584" s="2">
        <f>IF($H584&gt;I584,MIN($H584-I584,J584-I584)*INDEX('2018_commission_structure-Start'!$A$15:$J$18,MATCH($E584,'2018_commission_structure-Start'!$A$15:$A$18,0),MATCH(W$1,'2018_commission_structure-Start'!$A$15:$J$15,0)),0)</f>
        <v>0</v>
      </c>
      <c r="X584" s="2">
        <f>IF($H584&gt;J584,MIN($H584-J584,K584-J584)*INDEX('2018_commission_structure-Start'!$A$15:$J$18,MATCH($E584,'2018_commission_structure-Start'!$A$15:$A$18,0),MATCH(X$1,'2018_commission_structure-Start'!$A$15:$J$15,0)),0)</f>
        <v>0</v>
      </c>
      <c r="Y584" s="2">
        <f>IF($H584&gt;K584,MIN($H584-K584,L584-K584)*INDEX('2018_commission_structure-Start'!$A$15:$J$18,MATCH($E584,'2018_commission_structure-Start'!$A$15:$A$18,0),MATCH(Y$1,'2018_commission_structure-Start'!$A$15:$J$15,0)),0)</f>
        <v>0</v>
      </c>
      <c r="Z584" s="2">
        <f>IF(H584&gt;L584,(H584-L584)*INDEX('2018_commission_structure-Start'!$A$21:$I$24,MATCH($E584,'2018_commission_structure-Start'!$A$21:$A$24,0),MATCH(Z$1,'2018_commission_structure-Start'!$A$21:$I$21,0)),0)</f>
        <v>0</v>
      </c>
      <c r="AA584" s="6">
        <f t="shared" si="98"/>
        <v>57394.5</v>
      </c>
      <c r="AB584" s="6">
        <f t="shared" si="99"/>
        <v>111262.5</v>
      </c>
    </row>
    <row r="585" spans="1:28" x14ac:dyDescent="0.3">
      <c r="A585" t="str">
        <f t="shared" si="90"/>
        <v>Barde Pound</v>
      </c>
      <c r="B585">
        <v>1028388519</v>
      </c>
      <c r="C585" t="s">
        <v>1141</v>
      </c>
      <c r="D585" t="s">
        <v>1142</v>
      </c>
      <c r="E585" t="s">
        <v>7</v>
      </c>
      <c r="F585">
        <v>35149</v>
      </c>
      <c r="G585">
        <f>COUNTIF(deals_closed!D:D,B585)</f>
        <v>17</v>
      </c>
      <c r="H585" s="2">
        <f>SUMIF(deals_closed!D:D,B585,deals_closed!C:C)</f>
        <v>563706</v>
      </c>
      <c r="I585" s="2">
        <f>VLOOKUP(E585,'2018_commission_structure-Start'!$A$22:$I$24,9,FALSE)</f>
        <v>500000</v>
      </c>
      <c r="J585" s="2">
        <f t="shared" si="91"/>
        <v>625000</v>
      </c>
      <c r="K585" s="2">
        <f t="shared" si="92"/>
        <v>750000</v>
      </c>
      <c r="L585" s="2">
        <f t="shared" si="93"/>
        <v>1000000</v>
      </c>
      <c r="M585" s="12">
        <f t="shared" si="94"/>
        <v>1.1274120000000001</v>
      </c>
      <c r="N585" t="str">
        <f t="shared" si="95"/>
        <v>100-125%</v>
      </c>
      <c r="O585" s="6">
        <f>MIN(H585,I585)*INDEX('2018_commission_structure-Start'!$A$21:$I$24,MATCH($E585,'2018_commission_structure-Start'!$A$21:$A$24,0),MATCH(O$1,'2018_commission_structure-Start'!$A$21:$I$21,0))</f>
        <v>50000</v>
      </c>
      <c r="P585" s="2">
        <f>IF(H585&gt;I585,MIN(H585-I585,J585-I585)*INDEX('2018_commission_structure-Start'!$A$21:$I$24,MATCH($E585,'2018_commission_structure-Start'!$A$21:$A$24,0), MATCH(P$1,'2018_commission_structure-Start'!$A$21:$I$21,0)),0)</f>
        <v>9555.9</v>
      </c>
      <c r="Q585" s="2">
        <f>IF($H585&gt;J585,MIN($H585-J585,K585-J585)*INDEX('2018_commission_structure-Start'!$A$21:$I$24,MATCH($E585,'2018_commission_structure-Start'!$A$21:$A$24,0), MATCH(Q$1,'2018_commission_structure-Start'!$A$21:$I$21,0)),0)</f>
        <v>0</v>
      </c>
      <c r="R585" s="2">
        <f>IF($H585&gt;K585,MIN($H585-K585,L585-K585)*INDEX('2018_commission_structure-Start'!$A$21:$I$24,MATCH($E585,'2018_commission_structure-Start'!$A$21:$A$24,0), MATCH(R$1,'2018_commission_structure-Start'!$A$21:$I$21,0)),0)</f>
        <v>0</v>
      </c>
      <c r="S585" s="2">
        <f>IF(H585&gt;L585,(H585-L585)*INDEX('2018_commission_structure-Start'!$A$21:$I$24,MATCH($E585,'2018_commission_structure-Start'!$A$21:$A$24,0),MATCH(S$1,'2018_commission_structure-Start'!$A$21:$I$21,0)),0)</f>
        <v>0</v>
      </c>
      <c r="T585" s="6">
        <f t="shared" si="96"/>
        <v>59555.9</v>
      </c>
      <c r="U585" s="6">
        <f t="shared" si="97"/>
        <v>94704.9</v>
      </c>
      <c r="V585" s="6">
        <f>MIN(H585,I585)*INDEX('2018_commission_structure-Start'!$A$15:$J$18,MATCH($E585,'2018_commission_structure-Start'!$A$15:$A$18,0),MATCH(V$1,'2018_commission_structure-Start'!$A$15:$J$15,0))</f>
        <v>60000</v>
      </c>
      <c r="W585" s="2">
        <f>IF($H585&gt;I585,MIN($H585-I585,J585-I585)*INDEX('2018_commission_structure-Start'!$A$15:$J$18,MATCH($E585,'2018_commission_structure-Start'!$A$15:$A$18,0),MATCH(W$1,'2018_commission_structure-Start'!$A$15:$J$15,0)),0)</f>
        <v>10830.02</v>
      </c>
      <c r="X585" s="2">
        <f>IF($H585&gt;J585,MIN($H585-J585,K585-J585)*INDEX('2018_commission_structure-Start'!$A$15:$J$18,MATCH($E585,'2018_commission_structure-Start'!$A$15:$A$18,0),MATCH(X$1,'2018_commission_structure-Start'!$A$15:$J$15,0)),0)</f>
        <v>0</v>
      </c>
      <c r="Y585" s="2">
        <f>IF($H585&gt;K585,MIN($H585-K585,L585-K585)*INDEX('2018_commission_structure-Start'!$A$15:$J$18,MATCH($E585,'2018_commission_structure-Start'!$A$15:$A$18,0),MATCH(Y$1,'2018_commission_structure-Start'!$A$15:$J$15,0)),0)</f>
        <v>0</v>
      </c>
      <c r="Z585" s="2">
        <f>IF(H585&gt;L585,(H585-L585)*INDEX('2018_commission_structure-Start'!$A$21:$I$24,MATCH($E585,'2018_commission_structure-Start'!$A$21:$A$24,0),MATCH(Z$1,'2018_commission_structure-Start'!$A$21:$I$21,0)),0)</f>
        <v>0</v>
      </c>
      <c r="AA585" s="6">
        <f t="shared" si="98"/>
        <v>70830.02</v>
      </c>
      <c r="AB585" s="6">
        <f t="shared" si="99"/>
        <v>105979.02</v>
      </c>
    </row>
    <row r="586" spans="1:28" x14ac:dyDescent="0.3">
      <c r="A586" t="str">
        <f t="shared" si="90"/>
        <v>Nial Giovanazzi</v>
      </c>
      <c r="B586">
        <v>3600185284</v>
      </c>
      <c r="C586" t="s">
        <v>303</v>
      </c>
      <c r="D586" t="s">
        <v>1143</v>
      </c>
      <c r="E586" t="s">
        <v>29</v>
      </c>
      <c r="F586">
        <v>52134</v>
      </c>
      <c r="G586">
        <f>COUNTIF(deals_closed!D:D,B586)</f>
        <v>18</v>
      </c>
      <c r="H586" s="2">
        <f>SUMIF(deals_closed!D:D,B586,deals_closed!C:C)</f>
        <v>648709</v>
      </c>
      <c r="I586" s="2">
        <f>VLOOKUP(E586,'2018_commission_structure-Start'!$A$22:$I$24,9,FALSE)</f>
        <v>600000</v>
      </c>
      <c r="J586" s="2">
        <f t="shared" si="91"/>
        <v>750000</v>
      </c>
      <c r="K586" s="2">
        <f t="shared" si="92"/>
        <v>900000</v>
      </c>
      <c r="L586" s="2">
        <f t="shared" si="93"/>
        <v>1200000</v>
      </c>
      <c r="M586" s="12">
        <f t="shared" si="94"/>
        <v>1.0811816666666667</v>
      </c>
      <c r="N586" t="str">
        <f t="shared" si="95"/>
        <v>100-125%</v>
      </c>
      <c r="O586" s="6">
        <f>MIN(H586,I586)*INDEX('2018_commission_structure-Start'!$A$21:$I$24,MATCH($E586,'2018_commission_structure-Start'!$A$21:$A$24,0),MATCH(O$1,'2018_commission_structure-Start'!$A$21:$I$21,0))</f>
        <v>78000</v>
      </c>
      <c r="P586" s="2">
        <f>IF(H586&gt;I586,MIN(H586-I586,J586-I586)*INDEX('2018_commission_structure-Start'!$A$21:$I$24,MATCH($E586,'2018_commission_structure-Start'!$A$21:$A$24,0), MATCH(P$1,'2018_commission_structure-Start'!$A$21:$I$21,0)),0)</f>
        <v>8280.5300000000007</v>
      </c>
      <c r="Q586" s="2">
        <f>IF($H586&gt;J586,MIN($H586-J586,K586-J586)*INDEX('2018_commission_structure-Start'!$A$21:$I$24,MATCH($E586,'2018_commission_structure-Start'!$A$21:$A$24,0), MATCH(Q$1,'2018_commission_structure-Start'!$A$21:$I$21,0)),0)</f>
        <v>0</v>
      </c>
      <c r="R586" s="2">
        <f>IF($H586&gt;K586,MIN($H586-K586,L586-K586)*INDEX('2018_commission_structure-Start'!$A$21:$I$24,MATCH($E586,'2018_commission_structure-Start'!$A$21:$A$24,0), MATCH(R$1,'2018_commission_structure-Start'!$A$21:$I$21,0)),0)</f>
        <v>0</v>
      </c>
      <c r="S586" s="2">
        <f>IF(H586&gt;L586,(H586-L586)*INDEX('2018_commission_structure-Start'!$A$21:$I$24,MATCH($E586,'2018_commission_structure-Start'!$A$21:$A$24,0),MATCH(S$1,'2018_commission_structure-Start'!$A$21:$I$21,0)),0)</f>
        <v>0</v>
      </c>
      <c r="T586" s="6">
        <f t="shared" si="96"/>
        <v>86280.53</v>
      </c>
      <c r="U586" s="6">
        <f t="shared" si="97"/>
        <v>138414.53</v>
      </c>
      <c r="V586" s="6">
        <f>MIN(H586,I586)*INDEX('2018_commission_structure-Start'!$A$15:$J$18,MATCH($E586,'2018_commission_structure-Start'!$A$15:$A$18,0),MATCH(V$1,'2018_commission_structure-Start'!$A$15:$J$15,0))</f>
        <v>90000</v>
      </c>
      <c r="W586" s="2">
        <f>IF($H586&gt;I586,MIN($H586-I586,J586-I586)*INDEX('2018_commission_structure-Start'!$A$15:$J$18,MATCH($E586,'2018_commission_structure-Start'!$A$15:$A$18,0),MATCH(W$1,'2018_commission_structure-Start'!$A$15:$J$15,0)),0)</f>
        <v>8767.619999999999</v>
      </c>
      <c r="X586" s="2">
        <f>IF($H586&gt;J586,MIN($H586-J586,K586-J586)*INDEX('2018_commission_structure-Start'!$A$15:$J$18,MATCH($E586,'2018_commission_structure-Start'!$A$15:$A$18,0),MATCH(X$1,'2018_commission_structure-Start'!$A$15:$J$15,0)),0)</f>
        <v>0</v>
      </c>
      <c r="Y586" s="2">
        <f>IF($H586&gt;K586,MIN($H586-K586,L586-K586)*INDEX('2018_commission_structure-Start'!$A$15:$J$18,MATCH($E586,'2018_commission_structure-Start'!$A$15:$A$18,0),MATCH(Y$1,'2018_commission_structure-Start'!$A$15:$J$15,0)),0)</f>
        <v>0</v>
      </c>
      <c r="Z586" s="2">
        <f>IF(H586&gt;L586,(H586-L586)*INDEX('2018_commission_structure-Start'!$A$21:$I$24,MATCH($E586,'2018_commission_structure-Start'!$A$21:$A$24,0),MATCH(Z$1,'2018_commission_structure-Start'!$A$21:$I$21,0)),0)</f>
        <v>0</v>
      </c>
      <c r="AA586" s="6">
        <f t="shared" si="98"/>
        <v>98767.62</v>
      </c>
      <c r="AB586" s="6">
        <f t="shared" si="99"/>
        <v>150901.62</v>
      </c>
    </row>
    <row r="587" spans="1:28" x14ac:dyDescent="0.3">
      <c r="A587" t="str">
        <f t="shared" si="90"/>
        <v>Erin Ducker</v>
      </c>
      <c r="B587">
        <v>247438790</v>
      </c>
      <c r="C587" t="s">
        <v>1144</v>
      </c>
      <c r="D587" t="s">
        <v>1145</v>
      </c>
      <c r="E587" t="s">
        <v>7</v>
      </c>
      <c r="F587">
        <v>57958</v>
      </c>
      <c r="G587">
        <f>COUNTIF(deals_closed!D:D,B587)</f>
        <v>12</v>
      </c>
      <c r="H587" s="2">
        <f>SUMIF(deals_closed!D:D,B587,deals_closed!C:C)</f>
        <v>328657</v>
      </c>
      <c r="I587" s="2">
        <f>VLOOKUP(E587,'2018_commission_structure-Start'!$A$22:$I$24,9,FALSE)</f>
        <v>500000</v>
      </c>
      <c r="J587" s="2">
        <f t="shared" si="91"/>
        <v>625000</v>
      </c>
      <c r="K587" s="2">
        <f t="shared" si="92"/>
        <v>750000</v>
      </c>
      <c r="L587" s="2">
        <f t="shared" si="93"/>
        <v>1000000</v>
      </c>
      <c r="M587" s="12">
        <f t="shared" si="94"/>
        <v>0.65731399999999995</v>
      </c>
      <c r="N587" t="str">
        <f t="shared" si="95"/>
        <v>0-100%</v>
      </c>
      <c r="O587" s="6">
        <f>MIN(H587,I587)*INDEX('2018_commission_structure-Start'!$A$21:$I$24,MATCH($E587,'2018_commission_structure-Start'!$A$21:$A$24,0),MATCH(O$1,'2018_commission_structure-Start'!$A$21:$I$21,0))</f>
        <v>32865.700000000004</v>
      </c>
      <c r="P587" s="2">
        <f>IF(H587&gt;I587,MIN(H587-I587,J587-I587)*INDEX('2018_commission_structure-Start'!$A$21:$I$24,MATCH($E587,'2018_commission_structure-Start'!$A$21:$A$24,0), MATCH(P$1,'2018_commission_structure-Start'!$A$21:$I$21,0)),0)</f>
        <v>0</v>
      </c>
      <c r="Q587" s="2">
        <f>IF($H587&gt;J587,MIN($H587-J587,K587-J587)*INDEX('2018_commission_structure-Start'!$A$21:$I$24,MATCH($E587,'2018_commission_structure-Start'!$A$21:$A$24,0), MATCH(Q$1,'2018_commission_structure-Start'!$A$21:$I$21,0)),0)</f>
        <v>0</v>
      </c>
      <c r="R587" s="2">
        <f>IF($H587&gt;K587,MIN($H587-K587,L587-K587)*INDEX('2018_commission_structure-Start'!$A$21:$I$24,MATCH($E587,'2018_commission_structure-Start'!$A$21:$A$24,0), MATCH(R$1,'2018_commission_structure-Start'!$A$21:$I$21,0)),0)</f>
        <v>0</v>
      </c>
      <c r="S587" s="2">
        <f>IF(H587&gt;L587,(H587-L587)*INDEX('2018_commission_structure-Start'!$A$21:$I$24,MATCH($E587,'2018_commission_structure-Start'!$A$21:$A$24,0),MATCH(S$1,'2018_commission_structure-Start'!$A$21:$I$21,0)),0)</f>
        <v>0</v>
      </c>
      <c r="T587" s="6">
        <f t="shared" si="96"/>
        <v>32865.700000000004</v>
      </c>
      <c r="U587" s="6">
        <f t="shared" si="97"/>
        <v>90823.700000000012</v>
      </c>
      <c r="V587" s="6">
        <f>MIN(H587,I587)*INDEX('2018_commission_structure-Start'!$A$15:$J$18,MATCH($E587,'2018_commission_structure-Start'!$A$15:$A$18,0),MATCH(V$1,'2018_commission_structure-Start'!$A$15:$J$15,0))</f>
        <v>39438.839999999997</v>
      </c>
      <c r="W587" s="2">
        <f>IF($H587&gt;I587,MIN($H587-I587,J587-I587)*INDEX('2018_commission_structure-Start'!$A$15:$J$18,MATCH($E587,'2018_commission_structure-Start'!$A$15:$A$18,0),MATCH(W$1,'2018_commission_structure-Start'!$A$15:$J$15,0)),0)</f>
        <v>0</v>
      </c>
      <c r="X587" s="2">
        <f>IF($H587&gt;J587,MIN($H587-J587,K587-J587)*INDEX('2018_commission_structure-Start'!$A$15:$J$18,MATCH($E587,'2018_commission_structure-Start'!$A$15:$A$18,0),MATCH(X$1,'2018_commission_structure-Start'!$A$15:$J$15,0)),0)</f>
        <v>0</v>
      </c>
      <c r="Y587" s="2">
        <f>IF($H587&gt;K587,MIN($H587-K587,L587-K587)*INDEX('2018_commission_structure-Start'!$A$15:$J$18,MATCH($E587,'2018_commission_structure-Start'!$A$15:$A$18,0),MATCH(Y$1,'2018_commission_structure-Start'!$A$15:$J$15,0)),0)</f>
        <v>0</v>
      </c>
      <c r="Z587" s="2">
        <f>IF(H587&gt;L587,(H587-L587)*INDEX('2018_commission_structure-Start'!$A$21:$I$24,MATCH($E587,'2018_commission_structure-Start'!$A$21:$A$24,0),MATCH(Z$1,'2018_commission_structure-Start'!$A$21:$I$21,0)),0)</f>
        <v>0</v>
      </c>
      <c r="AA587" s="6">
        <f t="shared" si="98"/>
        <v>39438.839999999997</v>
      </c>
      <c r="AB587" s="6">
        <f t="shared" si="99"/>
        <v>97396.84</v>
      </c>
    </row>
    <row r="588" spans="1:28" x14ac:dyDescent="0.3">
      <c r="A588" t="str">
        <f t="shared" si="90"/>
        <v>Nicko Ledington</v>
      </c>
      <c r="B588">
        <v>4188124377</v>
      </c>
      <c r="C588" t="s">
        <v>1146</v>
      </c>
      <c r="D588" t="s">
        <v>1147</v>
      </c>
      <c r="E588" t="s">
        <v>7</v>
      </c>
      <c r="F588">
        <v>42063</v>
      </c>
      <c r="G588">
        <f>COUNTIF(deals_closed!D:D,B588)</f>
        <v>9</v>
      </c>
      <c r="H588" s="2">
        <f>SUMIF(deals_closed!D:D,B588,deals_closed!C:C)</f>
        <v>283269</v>
      </c>
      <c r="I588" s="2">
        <f>VLOOKUP(E588,'2018_commission_structure-Start'!$A$22:$I$24,9,FALSE)</f>
        <v>500000</v>
      </c>
      <c r="J588" s="2">
        <f t="shared" si="91"/>
        <v>625000</v>
      </c>
      <c r="K588" s="2">
        <f t="shared" si="92"/>
        <v>750000</v>
      </c>
      <c r="L588" s="2">
        <f t="shared" si="93"/>
        <v>1000000</v>
      </c>
      <c r="M588" s="12">
        <f t="shared" si="94"/>
        <v>0.56653799999999999</v>
      </c>
      <c r="N588" t="str">
        <f t="shared" si="95"/>
        <v>0-100%</v>
      </c>
      <c r="O588" s="6">
        <f>MIN(H588,I588)*INDEX('2018_commission_structure-Start'!$A$21:$I$24,MATCH($E588,'2018_commission_structure-Start'!$A$21:$A$24,0),MATCH(O$1,'2018_commission_structure-Start'!$A$21:$I$21,0))</f>
        <v>28326.9</v>
      </c>
      <c r="P588" s="2">
        <f>IF(H588&gt;I588,MIN(H588-I588,J588-I588)*INDEX('2018_commission_structure-Start'!$A$21:$I$24,MATCH($E588,'2018_commission_structure-Start'!$A$21:$A$24,0), MATCH(P$1,'2018_commission_structure-Start'!$A$21:$I$21,0)),0)</f>
        <v>0</v>
      </c>
      <c r="Q588" s="2">
        <f>IF($H588&gt;J588,MIN($H588-J588,K588-J588)*INDEX('2018_commission_structure-Start'!$A$21:$I$24,MATCH($E588,'2018_commission_structure-Start'!$A$21:$A$24,0), MATCH(Q$1,'2018_commission_structure-Start'!$A$21:$I$21,0)),0)</f>
        <v>0</v>
      </c>
      <c r="R588" s="2">
        <f>IF($H588&gt;K588,MIN($H588-K588,L588-K588)*INDEX('2018_commission_structure-Start'!$A$21:$I$24,MATCH($E588,'2018_commission_structure-Start'!$A$21:$A$24,0), MATCH(R$1,'2018_commission_structure-Start'!$A$21:$I$21,0)),0)</f>
        <v>0</v>
      </c>
      <c r="S588" s="2">
        <f>IF(H588&gt;L588,(H588-L588)*INDEX('2018_commission_structure-Start'!$A$21:$I$24,MATCH($E588,'2018_commission_structure-Start'!$A$21:$A$24,0),MATCH(S$1,'2018_commission_structure-Start'!$A$21:$I$21,0)),0)</f>
        <v>0</v>
      </c>
      <c r="T588" s="6">
        <f t="shared" si="96"/>
        <v>28326.9</v>
      </c>
      <c r="U588" s="6">
        <f t="shared" si="97"/>
        <v>70389.899999999994</v>
      </c>
      <c r="V588" s="6">
        <f>MIN(H588,I588)*INDEX('2018_commission_structure-Start'!$A$15:$J$18,MATCH($E588,'2018_commission_structure-Start'!$A$15:$A$18,0),MATCH(V$1,'2018_commission_structure-Start'!$A$15:$J$15,0))</f>
        <v>33992.28</v>
      </c>
      <c r="W588" s="2">
        <f>IF($H588&gt;I588,MIN($H588-I588,J588-I588)*INDEX('2018_commission_structure-Start'!$A$15:$J$18,MATCH($E588,'2018_commission_structure-Start'!$A$15:$A$18,0),MATCH(W$1,'2018_commission_structure-Start'!$A$15:$J$15,0)),0)</f>
        <v>0</v>
      </c>
      <c r="X588" s="2">
        <f>IF($H588&gt;J588,MIN($H588-J588,K588-J588)*INDEX('2018_commission_structure-Start'!$A$15:$J$18,MATCH($E588,'2018_commission_structure-Start'!$A$15:$A$18,0),MATCH(X$1,'2018_commission_structure-Start'!$A$15:$J$15,0)),0)</f>
        <v>0</v>
      </c>
      <c r="Y588" s="2">
        <f>IF($H588&gt;K588,MIN($H588-K588,L588-K588)*INDEX('2018_commission_structure-Start'!$A$15:$J$18,MATCH($E588,'2018_commission_structure-Start'!$A$15:$A$18,0),MATCH(Y$1,'2018_commission_structure-Start'!$A$15:$J$15,0)),0)</f>
        <v>0</v>
      </c>
      <c r="Z588" s="2">
        <f>IF(H588&gt;L588,(H588-L588)*INDEX('2018_commission_structure-Start'!$A$21:$I$24,MATCH($E588,'2018_commission_structure-Start'!$A$21:$A$24,0),MATCH(Z$1,'2018_commission_structure-Start'!$A$21:$I$21,0)),0)</f>
        <v>0</v>
      </c>
      <c r="AA588" s="6">
        <f t="shared" si="98"/>
        <v>33992.28</v>
      </c>
      <c r="AB588" s="6">
        <f t="shared" si="99"/>
        <v>76055.28</v>
      </c>
    </row>
    <row r="589" spans="1:28" x14ac:dyDescent="0.3">
      <c r="A589" t="str">
        <f t="shared" si="90"/>
        <v>Damaris Metson</v>
      </c>
      <c r="B589">
        <v>471886378</v>
      </c>
      <c r="C589" t="s">
        <v>1148</v>
      </c>
      <c r="D589" t="s">
        <v>1149</v>
      </c>
      <c r="E589" t="s">
        <v>29</v>
      </c>
      <c r="F589">
        <v>65588</v>
      </c>
      <c r="G589">
        <f>COUNTIF(deals_closed!D:D,B589)</f>
        <v>21</v>
      </c>
      <c r="H589" s="2">
        <f>SUMIF(deals_closed!D:D,B589,deals_closed!C:C)</f>
        <v>721970</v>
      </c>
      <c r="I589" s="2">
        <f>VLOOKUP(E589,'2018_commission_structure-Start'!$A$22:$I$24,9,FALSE)</f>
        <v>600000</v>
      </c>
      <c r="J589" s="2">
        <f t="shared" si="91"/>
        <v>750000</v>
      </c>
      <c r="K589" s="2">
        <f t="shared" si="92"/>
        <v>900000</v>
      </c>
      <c r="L589" s="2">
        <f t="shared" si="93"/>
        <v>1200000</v>
      </c>
      <c r="M589" s="12">
        <f t="shared" si="94"/>
        <v>1.2032833333333333</v>
      </c>
      <c r="N589" t="str">
        <f t="shared" si="95"/>
        <v>100-125%</v>
      </c>
      <c r="O589" s="6">
        <f>MIN(H589,I589)*INDEX('2018_commission_structure-Start'!$A$21:$I$24,MATCH($E589,'2018_commission_structure-Start'!$A$21:$A$24,0),MATCH(O$1,'2018_commission_structure-Start'!$A$21:$I$21,0))</f>
        <v>78000</v>
      </c>
      <c r="P589" s="2">
        <f>IF(H589&gt;I589,MIN(H589-I589,J589-I589)*INDEX('2018_commission_structure-Start'!$A$21:$I$24,MATCH($E589,'2018_commission_structure-Start'!$A$21:$A$24,0), MATCH(P$1,'2018_commission_structure-Start'!$A$21:$I$21,0)),0)</f>
        <v>20734.900000000001</v>
      </c>
      <c r="Q589" s="2">
        <f>IF($H589&gt;J589,MIN($H589-J589,K589-J589)*INDEX('2018_commission_structure-Start'!$A$21:$I$24,MATCH($E589,'2018_commission_structure-Start'!$A$21:$A$24,0), MATCH(Q$1,'2018_commission_structure-Start'!$A$21:$I$21,0)),0)</f>
        <v>0</v>
      </c>
      <c r="R589" s="2">
        <f>IF($H589&gt;K589,MIN($H589-K589,L589-K589)*INDEX('2018_commission_structure-Start'!$A$21:$I$24,MATCH($E589,'2018_commission_structure-Start'!$A$21:$A$24,0), MATCH(R$1,'2018_commission_structure-Start'!$A$21:$I$21,0)),0)</f>
        <v>0</v>
      </c>
      <c r="S589" s="2">
        <f>IF(H589&gt;L589,(H589-L589)*INDEX('2018_commission_structure-Start'!$A$21:$I$24,MATCH($E589,'2018_commission_structure-Start'!$A$21:$A$24,0),MATCH(S$1,'2018_commission_structure-Start'!$A$21:$I$21,0)),0)</f>
        <v>0</v>
      </c>
      <c r="T589" s="6">
        <f t="shared" si="96"/>
        <v>98734.9</v>
      </c>
      <c r="U589" s="6">
        <f t="shared" si="97"/>
        <v>164322.9</v>
      </c>
      <c r="V589" s="6">
        <f>MIN(H589,I589)*INDEX('2018_commission_structure-Start'!$A$15:$J$18,MATCH($E589,'2018_commission_structure-Start'!$A$15:$A$18,0),MATCH(V$1,'2018_commission_structure-Start'!$A$15:$J$15,0))</f>
        <v>90000</v>
      </c>
      <c r="W589" s="2">
        <f>IF($H589&gt;I589,MIN($H589-I589,J589-I589)*INDEX('2018_commission_structure-Start'!$A$15:$J$18,MATCH($E589,'2018_commission_structure-Start'!$A$15:$A$18,0),MATCH(W$1,'2018_commission_structure-Start'!$A$15:$J$15,0)),0)</f>
        <v>21954.6</v>
      </c>
      <c r="X589" s="2">
        <f>IF($H589&gt;J589,MIN($H589-J589,K589-J589)*INDEX('2018_commission_structure-Start'!$A$15:$J$18,MATCH($E589,'2018_commission_structure-Start'!$A$15:$A$18,0),MATCH(X$1,'2018_commission_structure-Start'!$A$15:$J$15,0)),0)</f>
        <v>0</v>
      </c>
      <c r="Y589" s="2">
        <f>IF($H589&gt;K589,MIN($H589-K589,L589-K589)*INDEX('2018_commission_structure-Start'!$A$15:$J$18,MATCH($E589,'2018_commission_structure-Start'!$A$15:$A$18,0),MATCH(Y$1,'2018_commission_structure-Start'!$A$15:$J$15,0)),0)</f>
        <v>0</v>
      </c>
      <c r="Z589" s="2">
        <f>IF(H589&gt;L589,(H589-L589)*INDEX('2018_commission_structure-Start'!$A$21:$I$24,MATCH($E589,'2018_commission_structure-Start'!$A$21:$A$24,0),MATCH(Z$1,'2018_commission_structure-Start'!$A$21:$I$21,0)),0)</f>
        <v>0</v>
      </c>
      <c r="AA589" s="6">
        <f t="shared" si="98"/>
        <v>111954.6</v>
      </c>
      <c r="AB589" s="6">
        <f t="shared" si="99"/>
        <v>177542.6</v>
      </c>
    </row>
    <row r="590" spans="1:28" x14ac:dyDescent="0.3">
      <c r="A590" t="str">
        <f t="shared" si="90"/>
        <v>Merrill Speakman</v>
      </c>
      <c r="B590">
        <v>4688336071</v>
      </c>
      <c r="C590" t="s">
        <v>1150</v>
      </c>
      <c r="D590" t="s">
        <v>1151</v>
      </c>
      <c r="E590" t="s">
        <v>10</v>
      </c>
      <c r="F590">
        <v>111549</v>
      </c>
      <c r="G590">
        <f>COUNTIF(deals_closed!D:D,B590)</f>
        <v>22</v>
      </c>
      <c r="H590" s="2">
        <f>SUMIF(deals_closed!D:D,B590,deals_closed!C:C)</f>
        <v>796327</v>
      </c>
      <c r="I590" s="2">
        <f>VLOOKUP(E590,'2018_commission_structure-Start'!$A$22:$I$24,9,FALSE)</f>
        <v>750000</v>
      </c>
      <c r="J590" s="2">
        <f t="shared" si="91"/>
        <v>937500</v>
      </c>
      <c r="K590" s="2">
        <f t="shared" si="92"/>
        <v>1125000</v>
      </c>
      <c r="L590" s="2">
        <f t="shared" si="93"/>
        <v>1500000</v>
      </c>
      <c r="M590" s="12">
        <f t="shared" si="94"/>
        <v>1.0617693333333333</v>
      </c>
      <c r="N590" t="str">
        <f t="shared" si="95"/>
        <v>100-125%</v>
      </c>
      <c r="O590" s="6">
        <f>MIN(H590,I590)*INDEX('2018_commission_structure-Start'!$A$21:$I$24,MATCH($E590,'2018_commission_structure-Start'!$A$21:$A$24,0),MATCH(O$1,'2018_commission_structure-Start'!$A$21:$I$21,0))</f>
        <v>112500</v>
      </c>
      <c r="P590" s="2">
        <f>IF(H590&gt;I590,MIN(H590-I590,J590-I590)*INDEX('2018_commission_structure-Start'!$A$21:$I$24,MATCH($E590,'2018_commission_structure-Start'!$A$21:$A$24,0), MATCH(P$1,'2018_commission_structure-Start'!$A$21:$I$21,0)),0)</f>
        <v>8802.1299999999992</v>
      </c>
      <c r="Q590" s="2">
        <f>IF($H590&gt;J590,MIN($H590-J590,K590-J590)*INDEX('2018_commission_structure-Start'!$A$21:$I$24,MATCH($E590,'2018_commission_structure-Start'!$A$21:$A$24,0), MATCH(Q$1,'2018_commission_structure-Start'!$A$21:$I$21,0)),0)</f>
        <v>0</v>
      </c>
      <c r="R590" s="2">
        <f>IF($H590&gt;K590,MIN($H590-K590,L590-K590)*INDEX('2018_commission_structure-Start'!$A$21:$I$24,MATCH($E590,'2018_commission_structure-Start'!$A$21:$A$24,0), MATCH(R$1,'2018_commission_structure-Start'!$A$21:$I$21,0)),0)</f>
        <v>0</v>
      </c>
      <c r="S590" s="2">
        <f>IF(H590&gt;L590,(H590-L590)*INDEX('2018_commission_structure-Start'!$A$21:$I$24,MATCH($E590,'2018_commission_structure-Start'!$A$21:$A$24,0),MATCH(S$1,'2018_commission_structure-Start'!$A$21:$I$21,0)),0)</f>
        <v>0</v>
      </c>
      <c r="T590" s="6">
        <f t="shared" si="96"/>
        <v>121302.13</v>
      </c>
      <c r="U590" s="6">
        <f t="shared" si="97"/>
        <v>232851.13</v>
      </c>
      <c r="V590" s="6">
        <f>MIN(H590,I590)*INDEX('2018_commission_structure-Start'!$A$15:$J$18,MATCH($E590,'2018_commission_structure-Start'!$A$15:$A$18,0),MATCH(V$1,'2018_commission_structure-Start'!$A$15:$J$15,0))</f>
        <v>112500</v>
      </c>
      <c r="W590" s="2">
        <f>IF($H590&gt;I590,MIN($H590-I590,J590-I590)*INDEX('2018_commission_structure-Start'!$A$15:$J$18,MATCH($E590,'2018_commission_structure-Start'!$A$15:$A$18,0),MATCH(W$1,'2018_commission_structure-Start'!$A$15:$J$15,0)),0)</f>
        <v>10191.94</v>
      </c>
      <c r="X590" s="2">
        <f>IF($H590&gt;J590,MIN($H590-J590,K590-J590)*INDEX('2018_commission_structure-Start'!$A$15:$J$18,MATCH($E590,'2018_commission_structure-Start'!$A$15:$A$18,0),MATCH(X$1,'2018_commission_structure-Start'!$A$15:$J$15,0)),0)</f>
        <v>0</v>
      </c>
      <c r="Y590" s="2">
        <f>IF($H590&gt;K590,MIN($H590-K590,L590-K590)*INDEX('2018_commission_structure-Start'!$A$15:$J$18,MATCH($E590,'2018_commission_structure-Start'!$A$15:$A$18,0),MATCH(Y$1,'2018_commission_structure-Start'!$A$15:$J$15,0)),0)</f>
        <v>0</v>
      </c>
      <c r="Z590" s="2">
        <f>IF(H590&gt;L590,(H590-L590)*INDEX('2018_commission_structure-Start'!$A$21:$I$24,MATCH($E590,'2018_commission_structure-Start'!$A$21:$A$24,0),MATCH(Z$1,'2018_commission_structure-Start'!$A$21:$I$21,0)),0)</f>
        <v>0</v>
      </c>
      <c r="AA590" s="6">
        <f t="shared" si="98"/>
        <v>122691.94</v>
      </c>
      <c r="AB590" s="6">
        <f t="shared" si="99"/>
        <v>234240.94</v>
      </c>
    </row>
    <row r="591" spans="1:28" x14ac:dyDescent="0.3">
      <c r="A591" t="str">
        <f t="shared" si="90"/>
        <v>Darcie Hylands</v>
      </c>
      <c r="B591">
        <v>7778092905</v>
      </c>
      <c r="C591" t="s">
        <v>1152</v>
      </c>
      <c r="D591" t="s">
        <v>1153</v>
      </c>
      <c r="E591" t="s">
        <v>10</v>
      </c>
      <c r="F591">
        <v>121420</v>
      </c>
      <c r="G591">
        <f>COUNTIF(deals_closed!D:D,B591)</f>
        <v>25</v>
      </c>
      <c r="H591" s="2">
        <f>SUMIF(deals_closed!D:D,B591,deals_closed!C:C)</f>
        <v>880318</v>
      </c>
      <c r="I591" s="2">
        <f>VLOOKUP(E591,'2018_commission_structure-Start'!$A$22:$I$24,9,FALSE)</f>
        <v>750000</v>
      </c>
      <c r="J591" s="2">
        <f t="shared" si="91"/>
        <v>937500</v>
      </c>
      <c r="K591" s="2">
        <f t="shared" si="92"/>
        <v>1125000</v>
      </c>
      <c r="L591" s="2">
        <f t="shared" si="93"/>
        <v>1500000</v>
      </c>
      <c r="M591" s="12">
        <f t="shared" si="94"/>
        <v>1.1737573333333333</v>
      </c>
      <c r="N591" t="str">
        <f t="shared" si="95"/>
        <v>100-125%</v>
      </c>
      <c r="O591" s="6">
        <f>MIN(H591,I591)*INDEX('2018_commission_structure-Start'!$A$21:$I$24,MATCH($E591,'2018_commission_structure-Start'!$A$21:$A$24,0),MATCH(O$1,'2018_commission_structure-Start'!$A$21:$I$21,0))</f>
        <v>112500</v>
      </c>
      <c r="P591" s="2">
        <f>IF(H591&gt;I591,MIN(H591-I591,J591-I591)*INDEX('2018_commission_structure-Start'!$A$21:$I$24,MATCH($E591,'2018_commission_structure-Start'!$A$21:$A$24,0), MATCH(P$1,'2018_commission_structure-Start'!$A$21:$I$21,0)),0)</f>
        <v>24760.420000000002</v>
      </c>
      <c r="Q591" s="2">
        <f>IF($H591&gt;J591,MIN($H591-J591,K591-J591)*INDEX('2018_commission_structure-Start'!$A$21:$I$24,MATCH($E591,'2018_commission_structure-Start'!$A$21:$A$24,0), MATCH(Q$1,'2018_commission_structure-Start'!$A$21:$I$21,0)),0)</f>
        <v>0</v>
      </c>
      <c r="R591" s="2">
        <f>IF($H591&gt;K591,MIN($H591-K591,L591-K591)*INDEX('2018_commission_structure-Start'!$A$21:$I$24,MATCH($E591,'2018_commission_structure-Start'!$A$21:$A$24,0), MATCH(R$1,'2018_commission_structure-Start'!$A$21:$I$21,0)),0)</f>
        <v>0</v>
      </c>
      <c r="S591" s="2">
        <f>IF(H591&gt;L591,(H591-L591)*INDEX('2018_commission_structure-Start'!$A$21:$I$24,MATCH($E591,'2018_commission_structure-Start'!$A$21:$A$24,0),MATCH(S$1,'2018_commission_structure-Start'!$A$21:$I$21,0)),0)</f>
        <v>0</v>
      </c>
      <c r="T591" s="6">
        <f t="shared" si="96"/>
        <v>137260.42000000001</v>
      </c>
      <c r="U591" s="6">
        <f t="shared" si="97"/>
        <v>258680.42</v>
      </c>
      <c r="V591" s="6">
        <f>MIN(H591,I591)*INDEX('2018_commission_structure-Start'!$A$15:$J$18,MATCH($E591,'2018_commission_structure-Start'!$A$15:$A$18,0),MATCH(V$1,'2018_commission_structure-Start'!$A$15:$J$15,0))</f>
        <v>112500</v>
      </c>
      <c r="W591" s="2">
        <f>IF($H591&gt;I591,MIN($H591-I591,J591-I591)*INDEX('2018_commission_structure-Start'!$A$15:$J$18,MATCH($E591,'2018_commission_structure-Start'!$A$15:$A$18,0),MATCH(W$1,'2018_commission_structure-Start'!$A$15:$J$15,0)),0)</f>
        <v>28669.96</v>
      </c>
      <c r="X591" s="2">
        <f>IF($H591&gt;J591,MIN($H591-J591,K591-J591)*INDEX('2018_commission_structure-Start'!$A$15:$J$18,MATCH($E591,'2018_commission_structure-Start'!$A$15:$A$18,0),MATCH(X$1,'2018_commission_structure-Start'!$A$15:$J$15,0)),0)</f>
        <v>0</v>
      </c>
      <c r="Y591" s="2">
        <f>IF($H591&gt;K591,MIN($H591-K591,L591-K591)*INDEX('2018_commission_structure-Start'!$A$15:$J$18,MATCH($E591,'2018_commission_structure-Start'!$A$15:$A$18,0),MATCH(Y$1,'2018_commission_structure-Start'!$A$15:$J$15,0)),0)</f>
        <v>0</v>
      </c>
      <c r="Z591" s="2">
        <f>IF(H591&gt;L591,(H591-L591)*INDEX('2018_commission_structure-Start'!$A$21:$I$24,MATCH($E591,'2018_commission_structure-Start'!$A$21:$A$24,0),MATCH(Z$1,'2018_commission_structure-Start'!$A$21:$I$21,0)),0)</f>
        <v>0</v>
      </c>
      <c r="AA591" s="6">
        <f t="shared" si="98"/>
        <v>141169.96</v>
      </c>
      <c r="AB591" s="6">
        <f t="shared" si="99"/>
        <v>262589.95999999996</v>
      </c>
    </row>
    <row r="592" spans="1:28" x14ac:dyDescent="0.3">
      <c r="A592" t="str">
        <f t="shared" si="90"/>
        <v>Tedmund Lardeux</v>
      </c>
      <c r="B592">
        <v>7338728615</v>
      </c>
      <c r="C592" t="s">
        <v>1154</v>
      </c>
      <c r="D592" t="s">
        <v>1155</v>
      </c>
      <c r="E592" t="s">
        <v>7</v>
      </c>
      <c r="F592">
        <v>61730</v>
      </c>
      <c r="G592">
        <f>COUNTIF(deals_closed!D:D,B592)</f>
        <v>27</v>
      </c>
      <c r="H592" s="2">
        <f>SUMIF(deals_closed!D:D,B592,deals_closed!C:C)</f>
        <v>939740</v>
      </c>
      <c r="I592" s="2">
        <f>VLOOKUP(E592,'2018_commission_structure-Start'!$A$22:$I$24,9,FALSE)</f>
        <v>500000</v>
      </c>
      <c r="J592" s="2">
        <f t="shared" si="91"/>
        <v>625000</v>
      </c>
      <c r="K592" s="2">
        <f t="shared" si="92"/>
        <v>750000</v>
      </c>
      <c r="L592" s="2">
        <f t="shared" si="93"/>
        <v>1000000</v>
      </c>
      <c r="M592" s="12">
        <f t="shared" si="94"/>
        <v>1.87948</v>
      </c>
      <c r="N592" t="str">
        <f t="shared" si="95"/>
        <v>150-200%</v>
      </c>
      <c r="O592" s="6">
        <f>MIN(H592,I592)*INDEX('2018_commission_structure-Start'!$A$21:$I$24,MATCH($E592,'2018_commission_structure-Start'!$A$21:$A$24,0),MATCH(O$1,'2018_commission_structure-Start'!$A$21:$I$21,0))</f>
        <v>50000</v>
      </c>
      <c r="P592" s="2">
        <f>IF(H592&gt;I592,MIN(H592-I592,J592-I592)*INDEX('2018_commission_structure-Start'!$A$21:$I$24,MATCH($E592,'2018_commission_structure-Start'!$A$21:$A$24,0), MATCH(P$1,'2018_commission_structure-Start'!$A$21:$I$21,0)),0)</f>
        <v>18750</v>
      </c>
      <c r="Q592" s="2">
        <f>IF($H592&gt;J592,MIN($H592-J592,K592-J592)*INDEX('2018_commission_structure-Start'!$A$21:$I$24,MATCH($E592,'2018_commission_structure-Start'!$A$21:$A$24,0), MATCH(Q$1,'2018_commission_structure-Start'!$A$21:$I$21,0)),0)</f>
        <v>22500</v>
      </c>
      <c r="R592" s="2">
        <f>IF($H592&gt;K592,MIN($H592-K592,L592-K592)*INDEX('2018_commission_structure-Start'!$A$21:$I$24,MATCH($E592,'2018_commission_structure-Start'!$A$21:$A$24,0), MATCH(R$1,'2018_commission_structure-Start'!$A$21:$I$21,0)),0)</f>
        <v>41742.800000000003</v>
      </c>
      <c r="S592" s="2">
        <f>IF(H592&gt;L592,(H592-L592)*INDEX('2018_commission_structure-Start'!$A$21:$I$24,MATCH($E592,'2018_commission_structure-Start'!$A$21:$A$24,0),MATCH(S$1,'2018_commission_structure-Start'!$A$21:$I$21,0)),0)</f>
        <v>0</v>
      </c>
      <c r="T592" s="6">
        <f t="shared" si="96"/>
        <v>132992.79999999999</v>
      </c>
      <c r="U592" s="6">
        <f t="shared" si="97"/>
        <v>194722.8</v>
      </c>
      <c r="V592" s="6">
        <f>MIN(H592,I592)*INDEX('2018_commission_structure-Start'!$A$15:$J$18,MATCH($E592,'2018_commission_structure-Start'!$A$15:$A$18,0),MATCH(V$1,'2018_commission_structure-Start'!$A$15:$J$15,0))</f>
        <v>60000</v>
      </c>
      <c r="W592" s="2">
        <f>IF($H592&gt;I592,MIN($H592-I592,J592-I592)*INDEX('2018_commission_structure-Start'!$A$15:$J$18,MATCH($E592,'2018_commission_structure-Start'!$A$15:$A$18,0),MATCH(W$1,'2018_commission_structure-Start'!$A$15:$J$15,0)),0)</f>
        <v>21250</v>
      </c>
      <c r="X592" s="2">
        <f>IF($H592&gt;J592,MIN($H592-J592,K592-J592)*INDEX('2018_commission_structure-Start'!$A$15:$J$18,MATCH($E592,'2018_commission_structure-Start'!$A$15:$A$18,0),MATCH(X$1,'2018_commission_structure-Start'!$A$15:$J$15,0)),0)</f>
        <v>25000</v>
      </c>
      <c r="Y592" s="2">
        <f>IF($H592&gt;K592,MIN($H592-K592,L592-K592)*INDEX('2018_commission_structure-Start'!$A$15:$J$18,MATCH($E592,'2018_commission_structure-Start'!$A$15:$A$18,0),MATCH(Y$1,'2018_commission_structure-Start'!$A$15:$J$15,0)),0)</f>
        <v>41742.800000000003</v>
      </c>
      <c r="Z592" s="2">
        <f>IF(H592&gt;L592,(H592-L592)*INDEX('2018_commission_structure-Start'!$A$21:$I$24,MATCH($E592,'2018_commission_structure-Start'!$A$21:$A$24,0),MATCH(Z$1,'2018_commission_structure-Start'!$A$21:$I$21,0)),0)</f>
        <v>0</v>
      </c>
      <c r="AA592" s="6">
        <f t="shared" si="98"/>
        <v>147992.79999999999</v>
      </c>
      <c r="AB592" s="6">
        <f t="shared" si="99"/>
        <v>209722.8</v>
      </c>
    </row>
    <row r="593" spans="1:28" x14ac:dyDescent="0.3">
      <c r="A593" t="str">
        <f t="shared" si="90"/>
        <v>Jamil Regnard</v>
      </c>
      <c r="B593">
        <v>6724903874</v>
      </c>
      <c r="C593" t="s">
        <v>1156</v>
      </c>
      <c r="D593" t="s">
        <v>1157</v>
      </c>
      <c r="E593" t="s">
        <v>10</v>
      </c>
      <c r="F593">
        <v>118446</v>
      </c>
      <c r="G593">
        <f>COUNTIF(deals_closed!D:D,B593)</f>
        <v>22</v>
      </c>
      <c r="H593" s="2">
        <f>SUMIF(deals_closed!D:D,B593,deals_closed!C:C)</f>
        <v>640400</v>
      </c>
      <c r="I593" s="2">
        <f>VLOOKUP(E593,'2018_commission_structure-Start'!$A$22:$I$24,9,FALSE)</f>
        <v>750000</v>
      </c>
      <c r="J593" s="2">
        <f t="shared" si="91"/>
        <v>937500</v>
      </c>
      <c r="K593" s="2">
        <f t="shared" si="92"/>
        <v>1125000</v>
      </c>
      <c r="L593" s="2">
        <f t="shared" si="93"/>
        <v>1500000</v>
      </c>
      <c r="M593" s="12">
        <f t="shared" si="94"/>
        <v>0.85386666666666666</v>
      </c>
      <c r="N593" t="str">
        <f t="shared" si="95"/>
        <v>0-100%</v>
      </c>
      <c r="O593" s="6">
        <f>MIN(H593,I593)*INDEX('2018_commission_structure-Start'!$A$21:$I$24,MATCH($E593,'2018_commission_structure-Start'!$A$21:$A$24,0),MATCH(O$1,'2018_commission_structure-Start'!$A$21:$I$21,0))</f>
        <v>96060</v>
      </c>
      <c r="P593" s="2">
        <f>IF(H593&gt;I593,MIN(H593-I593,J593-I593)*INDEX('2018_commission_structure-Start'!$A$21:$I$24,MATCH($E593,'2018_commission_structure-Start'!$A$21:$A$24,0), MATCH(P$1,'2018_commission_structure-Start'!$A$21:$I$21,0)),0)</f>
        <v>0</v>
      </c>
      <c r="Q593" s="2">
        <f>IF($H593&gt;J593,MIN($H593-J593,K593-J593)*INDEX('2018_commission_structure-Start'!$A$21:$I$24,MATCH($E593,'2018_commission_structure-Start'!$A$21:$A$24,0), MATCH(Q$1,'2018_commission_structure-Start'!$A$21:$I$21,0)),0)</f>
        <v>0</v>
      </c>
      <c r="R593" s="2">
        <f>IF($H593&gt;K593,MIN($H593-K593,L593-K593)*INDEX('2018_commission_structure-Start'!$A$21:$I$24,MATCH($E593,'2018_commission_structure-Start'!$A$21:$A$24,0), MATCH(R$1,'2018_commission_structure-Start'!$A$21:$I$21,0)),0)</f>
        <v>0</v>
      </c>
      <c r="S593" s="2">
        <f>IF(H593&gt;L593,(H593-L593)*INDEX('2018_commission_structure-Start'!$A$21:$I$24,MATCH($E593,'2018_commission_structure-Start'!$A$21:$A$24,0),MATCH(S$1,'2018_commission_structure-Start'!$A$21:$I$21,0)),0)</f>
        <v>0</v>
      </c>
      <c r="T593" s="6">
        <f t="shared" si="96"/>
        <v>96060</v>
      </c>
      <c r="U593" s="6">
        <f t="shared" si="97"/>
        <v>214506</v>
      </c>
      <c r="V593" s="6">
        <f>MIN(H593,I593)*INDEX('2018_commission_structure-Start'!$A$15:$J$18,MATCH($E593,'2018_commission_structure-Start'!$A$15:$A$18,0),MATCH(V$1,'2018_commission_structure-Start'!$A$15:$J$15,0))</f>
        <v>96060</v>
      </c>
      <c r="W593" s="2">
        <f>IF($H593&gt;I593,MIN($H593-I593,J593-I593)*INDEX('2018_commission_structure-Start'!$A$15:$J$18,MATCH($E593,'2018_commission_structure-Start'!$A$15:$A$18,0),MATCH(W$1,'2018_commission_structure-Start'!$A$15:$J$15,0)),0)</f>
        <v>0</v>
      </c>
      <c r="X593" s="2">
        <f>IF($H593&gt;J593,MIN($H593-J593,K593-J593)*INDEX('2018_commission_structure-Start'!$A$15:$J$18,MATCH($E593,'2018_commission_structure-Start'!$A$15:$A$18,0),MATCH(X$1,'2018_commission_structure-Start'!$A$15:$J$15,0)),0)</f>
        <v>0</v>
      </c>
      <c r="Y593" s="2">
        <f>IF($H593&gt;K593,MIN($H593-K593,L593-K593)*INDEX('2018_commission_structure-Start'!$A$15:$J$18,MATCH($E593,'2018_commission_structure-Start'!$A$15:$A$18,0),MATCH(Y$1,'2018_commission_structure-Start'!$A$15:$J$15,0)),0)</f>
        <v>0</v>
      </c>
      <c r="Z593" s="2">
        <f>IF(H593&gt;L593,(H593-L593)*INDEX('2018_commission_structure-Start'!$A$21:$I$24,MATCH($E593,'2018_commission_structure-Start'!$A$21:$A$24,0),MATCH(Z$1,'2018_commission_structure-Start'!$A$21:$I$21,0)),0)</f>
        <v>0</v>
      </c>
      <c r="AA593" s="6">
        <f t="shared" si="98"/>
        <v>96060</v>
      </c>
      <c r="AB593" s="6">
        <f t="shared" si="99"/>
        <v>214506</v>
      </c>
    </row>
    <row r="594" spans="1:28" x14ac:dyDescent="0.3">
      <c r="A594" t="str">
        <f t="shared" si="90"/>
        <v>Merrile Urrey</v>
      </c>
      <c r="B594">
        <v>2975315244</v>
      </c>
      <c r="C594" t="s">
        <v>1158</v>
      </c>
      <c r="D594" t="s">
        <v>1159</v>
      </c>
      <c r="E594" t="s">
        <v>10</v>
      </c>
      <c r="F594">
        <v>108445</v>
      </c>
      <c r="G594">
        <f>COUNTIF(deals_closed!D:D,B594)</f>
        <v>21</v>
      </c>
      <c r="H594" s="2">
        <f>SUMIF(deals_closed!D:D,B594,deals_closed!C:C)</f>
        <v>745518</v>
      </c>
      <c r="I594" s="2">
        <f>VLOOKUP(E594,'2018_commission_structure-Start'!$A$22:$I$24,9,FALSE)</f>
        <v>750000</v>
      </c>
      <c r="J594" s="2">
        <f t="shared" si="91"/>
        <v>937500</v>
      </c>
      <c r="K594" s="2">
        <f t="shared" si="92"/>
        <v>1125000</v>
      </c>
      <c r="L594" s="2">
        <f t="shared" si="93"/>
        <v>1500000</v>
      </c>
      <c r="M594" s="12">
        <f t="shared" si="94"/>
        <v>0.99402400000000002</v>
      </c>
      <c r="N594" t="str">
        <f t="shared" si="95"/>
        <v>0-100%</v>
      </c>
      <c r="O594" s="6">
        <f>MIN(H594,I594)*INDEX('2018_commission_structure-Start'!$A$21:$I$24,MATCH($E594,'2018_commission_structure-Start'!$A$21:$A$24,0),MATCH(O$1,'2018_commission_structure-Start'!$A$21:$I$21,0))</f>
        <v>111827.7</v>
      </c>
      <c r="P594" s="2">
        <f>IF(H594&gt;I594,MIN(H594-I594,J594-I594)*INDEX('2018_commission_structure-Start'!$A$21:$I$24,MATCH($E594,'2018_commission_structure-Start'!$A$21:$A$24,0), MATCH(P$1,'2018_commission_structure-Start'!$A$21:$I$21,0)),0)</f>
        <v>0</v>
      </c>
      <c r="Q594" s="2">
        <f>IF($H594&gt;J594,MIN($H594-J594,K594-J594)*INDEX('2018_commission_structure-Start'!$A$21:$I$24,MATCH($E594,'2018_commission_structure-Start'!$A$21:$A$24,0), MATCH(Q$1,'2018_commission_structure-Start'!$A$21:$I$21,0)),0)</f>
        <v>0</v>
      </c>
      <c r="R594" s="2">
        <f>IF($H594&gt;K594,MIN($H594-K594,L594-K594)*INDEX('2018_commission_structure-Start'!$A$21:$I$24,MATCH($E594,'2018_commission_structure-Start'!$A$21:$A$24,0), MATCH(R$1,'2018_commission_structure-Start'!$A$21:$I$21,0)),0)</f>
        <v>0</v>
      </c>
      <c r="S594" s="2">
        <f>IF(H594&gt;L594,(H594-L594)*INDEX('2018_commission_structure-Start'!$A$21:$I$24,MATCH($E594,'2018_commission_structure-Start'!$A$21:$A$24,0),MATCH(S$1,'2018_commission_structure-Start'!$A$21:$I$21,0)),0)</f>
        <v>0</v>
      </c>
      <c r="T594" s="6">
        <f t="shared" si="96"/>
        <v>111827.7</v>
      </c>
      <c r="U594" s="6">
        <f t="shared" si="97"/>
        <v>220272.7</v>
      </c>
      <c r="V594" s="6">
        <f>MIN(H594,I594)*INDEX('2018_commission_structure-Start'!$A$15:$J$18,MATCH($E594,'2018_commission_structure-Start'!$A$15:$A$18,0),MATCH(V$1,'2018_commission_structure-Start'!$A$15:$J$15,0))</f>
        <v>111827.7</v>
      </c>
      <c r="W594" s="2">
        <f>IF($H594&gt;I594,MIN($H594-I594,J594-I594)*INDEX('2018_commission_structure-Start'!$A$15:$J$18,MATCH($E594,'2018_commission_structure-Start'!$A$15:$A$18,0),MATCH(W$1,'2018_commission_structure-Start'!$A$15:$J$15,0)),0)</f>
        <v>0</v>
      </c>
      <c r="X594" s="2">
        <f>IF($H594&gt;J594,MIN($H594-J594,K594-J594)*INDEX('2018_commission_structure-Start'!$A$15:$J$18,MATCH($E594,'2018_commission_structure-Start'!$A$15:$A$18,0),MATCH(X$1,'2018_commission_structure-Start'!$A$15:$J$15,0)),0)</f>
        <v>0</v>
      </c>
      <c r="Y594" s="2">
        <f>IF($H594&gt;K594,MIN($H594-K594,L594-K594)*INDEX('2018_commission_structure-Start'!$A$15:$J$18,MATCH($E594,'2018_commission_structure-Start'!$A$15:$A$18,0),MATCH(Y$1,'2018_commission_structure-Start'!$A$15:$J$15,0)),0)</f>
        <v>0</v>
      </c>
      <c r="Z594" s="2">
        <f>IF(H594&gt;L594,(H594-L594)*INDEX('2018_commission_structure-Start'!$A$21:$I$24,MATCH($E594,'2018_commission_structure-Start'!$A$21:$A$24,0),MATCH(Z$1,'2018_commission_structure-Start'!$A$21:$I$21,0)),0)</f>
        <v>0</v>
      </c>
      <c r="AA594" s="6">
        <f t="shared" si="98"/>
        <v>111827.7</v>
      </c>
      <c r="AB594" s="6">
        <f t="shared" si="99"/>
        <v>220272.7</v>
      </c>
    </row>
    <row r="595" spans="1:28" x14ac:dyDescent="0.3">
      <c r="A595" t="str">
        <f t="shared" si="90"/>
        <v>Jess Martini</v>
      </c>
      <c r="B595">
        <v>7628323464</v>
      </c>
      <c r="C595" t="s">
        <v>1160</v>
      </c>
      <c r="D595" t="s">
        <v>1161</v>
      </c>
      <c r="E595" t="s">
        <v>29</v>
      </c>
      <c r="F595">
        <v>79758</v>
      </c>
      <c r="G595">
        <f>COUNTIF(deals_closed!D:D,B595)</f>
        <v>19</v>
      </c>
      <c r="H595" s="2">
        <f>SUMIF(deals_closed!D:D,B595,deals_closed!C:C)</f>
        <v>694245</v>
      </c>
      <c r="I595" s="2">
        <f>VLOOKUP(E595,'2018_commission_structure-Start'!$A$22:$I$24,9,FALSE)</f>
        <v>600000</v>
      </c>
      <c r="J595" s="2">
        <f t="shared" si="91"/>
        <v>750000</v>
      </c>
      <c r="K595" s="2">
        <f t="shared" si="92"/>
        <v>900000</v>
      </c>
      <c r="L595" s="2">
        <f t="shared" si="93"/>
        <v>1200000</v>
      </c>
      <c r="M595" s="12">
        <f t="shared" si="94"/>
        <v>1.1570750000000001</v>
      </c>
      <c r="N595" t="str">
        <f t="shared" si="95"/>
        <v>100-125%</v>
      </c>
      <c r="O595" s="6">
        <f>MIN(H595,I595)*INDEX('2018_commission_structure-Start'!$A$21:$I$24,MATCH($E595,'2018_commission_structure-Start'!$A$21:$A$24,0),MATCH(O$1,'2018_commission_structure-Start'!$A$21:$I$21,0))</f>
        <v>78000</v>
      </c>
      <c r="P595" s="2">
        <f>IF(H595&gt;I595,MIN(H595-I595,J595-I595)*INDEX('2018_commission_structure-Start'!$A$21:$I$24,MATCH($E595,'2018_commission_structure-Start'!$A$21:$A$24,0), MATCH(P$1,'2018_commission_structure-Start'!$A$21:$I$21,0)),0)</f>
        <v>16021.650000000001</v>
      </c>
      <c r="Q595" s="2">
        <f>IF($H595&gt;J595,MIN($H595-J595,K595-J595)*INDEX('2018_commission_structure-Start'!$A$21:$I$24,MATCH($E595,'2018_commission_structure-Start'!$A$21:$A$24,0), MATCH(Q$1,'2018_commission_structure-Start'!$A$21:$I$21,0)),0)</f>
        <v>0</v>
      </c>
      <c r="R595" s="2">
        <f>IF($H595&gt;K595,MIN($H595-K595,L595-K595)*INDEX('2018_commission_structure-Start'!$A$21:$I$24,MATCH($E595,'2018_commission_structure-Start'!$A$21:$A$24,0), MATCH(R$1,'2018_commission_structure-Start'!$A$21:$I$21,0)),0)</f>
        <v>0</v>
      </c>
      <c r="S595" s="2">
        <f>IF(H595&gt;L595,(H595-L595)*INDEX('2018_commission_structure-Start'!$A$21:$I$24,MATCH($E595,'2018_commission_structure-Start'!$A$21:$A$24,0),MATCH(S$1,'2018_commission_structure-Start'!$A$21:$I$21,0)),0)</f>
        <v>0</v>
      </c>
      <c r="T595" s="6">
        <f t="shared" si="96"/>
        <v>94021.65</v>
      </c>
      <c r="U595" s="6">
        <f t="shared" si="97"/>
        <v>173779.65</v>
      </c>
      <c r="V595" s="6">
        <f>MIN(H595,I595)*INDEX('2018_commission_structure-Start'!$A$15:$J$18,MATCH($E595,'2018_commission_structure-Start'!$A$15:$A$18,0),MATCH(V$1,'2018_commission_structure-Start'!$A$15:$J$15,0))</f>
        <v>90000</v>
      </c>
      <c r="W595" s="2">
        <f>IF($H595&gt;I595,MIN($H595-I595,J595-I595)*INDEX('2018_commission_structure-Start'!$A$15:$J$18,MATCH($E595,'2018_commission_structure-Start'!$A$15:$A$18,0),MATCH(W$1,'2018_commission_structure-Start'!$A$15:$J$15,0)),0)</f>
        <v>16964.099999999999</v>
      </c>
      <c r="X595" s="2">
        <f>IF($H595&gt;J595,MIN($H595-J595,K595-J595)*INDEX('2018_commission_structure-Start'!$A$15:$J$18,MATCH($E595,'2018_commission_structure-Start'!$A$15:$A$18,0),MATCH(X$1,'2018_commission_structure-Start'!$A$15:$J$15,0)),0)</f>
        <v>0</v>
      </c>
      <c r="Y595" s="2">
        <f>IF($H595&gt;K595,MIN($H595-K595,L595-K595)*INDEX('2018_commission_structure-Start'!$A$15:$J$18,MATCH($E595,'2018_commission_structure-Start'!$A$15:$A$18,0),MATCH(Y$1,'2018_commission_structure-Start'!$A$15:$J$15,0)),0)</f>
        <v>0</v>
      </c>
      <c r="Z595" s="2">
        <f>IF(H595&gt;L595,(H595-L595)*INDEX('2018_commission_structure-Start'!$A$21:$I$24,MATCH($E595,'2018_commission_structure-Start'!$A$21:$A$24,0),MATCH(Z$1,'2018_commission_structure-Start'!$A$21:$I$21,0)),0)</f>
        <v>0</v>
      </c>
      <c r="AA595" s="6">
        <f t="shared" si="98"/>
        <v>106964.1</v>
      </c>
      <c r="AB595" s="6">
        <f t="shared" si="99"/>
        <v>186722.1</v>
      </c>
    </row>
    <row r="596" spans="1:28" x14ac:dyDescent="0.3">
      <c r="A596" t="str">
        <f t="shared" si="90"/>
        <v>Sherwynd Southerell</v>
      </c>
      <c r="B596">
        <v>901154172</v>
      </c>
      <c r="C596" t="s">
        <v>1162</v>
      </c>
      <c r="D596" t="s">
        <v>1163</v>
      </c>
      <c r="E596" t="s">
        <v>29</v>
      </c>
      <c r="F596">
        <v>79983</v>
      </c>
      <c r="G596">
        <f>COUNTIF(deals_closed!D:D,B596)</f>
        <v>21</v>
      </c>
      <c r="H596" s="2">
        <f>SUMIF(deals_closed!D:D,B596,deals_closed!C:C)</f>
        <v>760550</v>
      </c>
      <c r="I596" s="2">
        <f>VLOOKUP(E596,'2018_commission_structure-Start'!$A$22:$I$24,9,FALSE)</f>
        <v>600000</v>
      </c>
      <c r="J596" s="2">
        <f t="shared" si="91"/>
        <v>750000</v>
      </c>
      <c r="K596" s="2">
        <f t="shared" si="92"/>
        <v>900000</v>
      </c>
      <c r="L596" s="2">
        <f t="shared" si="93"/>
        <v>1200000</v>
      </c>
      <c r="M596" s="12">
        <f t="shared" si="94"/>
        <v>1.2675833333333333</v>
      </c>
      <c r="N596" t="str">
        <f t="shared" si="95"/>
        <v>125-150%</v>
      </c>
      <c r="O596" s="6">
        <f>MIN(H596,I596)*INDEX('2018_commission_structure-Start'!$A$21:$I$24,MATCH($E596,'2018_commission_structure-Start'!$A$21:$A$24,0),MATCH(O$1,'2018_commission_structure-Start'!$A$21:$I$21,0))</f>
        <v>78000</v>
      </c>
      <c r="P596" s="2">
        <f>IF(H596&gt;I596,MIN(H596-I596,J596-I596)*INDEX('2018_commission_structure-Start'!$A$21:$I$24,MATCH($E596,'2018_commission_structure-Start'!$A$21:$A$24,0), MATCH(P$1,'2018_commission_structure-Start'!$A$21:$I$21,0)),0)</f>
        <v>25500.000000000004</v>
      </c>
      <c r="Q596" s="2">
        <f>IF($H596&gt;J596,MIN($H596-J596,K596-J596)*INDEX('2018_commission_structure-Start'!$A$21:$I$24,MATCH($E596,'2018_commission_structure-Start'!$A$21:$A$24,0), MATCH(Q$1,'2018_commission_structure-Start'!$A$21:$I$21,0)),0)</f>
        <v>2215.5</v>
      </c>
      <c r="R596" s="2">
        <f>IF($H596&gt;K596,MIN($H596-K596,L596-K596)*INDEX('2018_commission_structure-Start'!$A$21:$I$24,MATCH($E596,'2018_commission_structure-Start'!$A$21:$A$24,0), MATCH(R$1,'2018_commission_structure-Start'!$A$21:$I$21,0)),0)</f>
        <v>0</v>
      </c>
      <c r="S596" s="2">
        <f>IF(H596&gt;L596,(H596-L596)*INDEX('2018_commission_structure-Start'!$A$21:$I$24,MATCH($E596,'2018_commission_structure-Start'!$A$21:$A$24,0),MATCH(S$1,'2018_commission_structure-Start'!$A$21:$I$21,0)),0)</f>
        <v>0</v>
      </c>
      <c r="T596" s="6">
        <f t="shared" si="96"/>
        <v>105715.5</v>
      </c>
      <c r="U596" s="6">
        <f t="shared" si="97"/>
        <v>185698.5</v>
      </c>
      <c r="V596" s="6">
        <f>MIN(H596,I596)*INDEX('2018_commission_structure-Start'!$A$15:$J$18,MATCH($E596,'2018_commission_structure-Start'!$A$15:$A$18,0),MATCH(V$1,'2018_commission_structure-Start'!$A$15:$J$15,0))</f>
        <v>90000</v>
      </c>
      <c r="W596" s="2">
        <f>IF($H596&gt;I596,MIN($H596-I596,J596-I596)*INDEX('2018_commission_structure-Start'!$A$15:$J$18,MATCH($E596,'2018_commission_structure-Start'!$A$15:$A$18,0),MATCH(W$1,'2018_commission_structure-Start'!$A$15:$J$15,0)),0)</f>
        <v>27000</v>
      </c>
      <c r="X596" s="2">
        <f>IF($H596&gt;J596,MIN($H596-J596,K596-J596)*INDEX('2018_commission_structure-Start'!$A$15:$J$18,MATCH($E596,'2018_commission_structure-Start'!$A$15:$A$18,0),MATCH(X$1,'2018_commission_structure-Start'!$A$15:$J$15,0)),0)</f>
        <v>2637.5</v>
      </c>
      <c r="Y596" s="2">
        <f>IF($H596&gt;K596,MIN($H596-K596,L596-K596)*INDEX('2018_commission_structure-Start'!$A$15:$J$18,MATCH($E596,'2018_commission_structure-Start'!$A$15:$A$18,0),MATCH(Y$1,'2018_commission_structure-Start'!$A$15:$J$15,0)),0)</f>
        <v>0</v>
      </c>
      <c r="Z596" s="2">
        <f>IF(H596&gt;L596,(H596-L596)*INDEX('2018_commission_structure-Start'!$A$21:$I$24,MATCH($E596,'2018_commission_structure-Start'!$A$21:$A$24,0),MATCH(Z$1,'2018_commission_structure-Start'!$A$21:$I$21,0)),0)</f>
        <v>0</v>
      </c>
      <c r="AA596" s="6">
        <f t="shared" si="98"/>
        <v>119637.5</v>
      </c>
      <c r="AB596" s="6">
        <f t="shared" si="99"/>
        <v>199620.5</v>
      </c>
    </row>
    <row r="597" spans="1:28" x14ac:dyDescent="0.3">
      <c r="A597" t="str">
        <f t="shared" si="90"/>
        <v>Lucky Whittlesey</v>
      </c>
      <c r="B597">
        <v>2958727874</v>
      </c>
      <c r="C597" t="s">
        <v>1164</v>
      </c>
      <c r="D597" t="s">
        <v>1165</v>
      </c>
      <c r="E597" t="s">
        <v>7</v>
      </c>
      <c r="F597">
        <v>43950</v>
      </c>
      <c r="G597">
        <f>COUNTIF(deals_closed!D:D,B597)</f>
        <v>16</v>
      </c>
      <c r="H597" s="2">
        <f>SUMIF(deals_closed!D:D,B597,deals_closed!C:C)</f>
        <v>542971</v>
      </c>
      <c r="I597" s="2">
        <f>VLOOKUP(E597,'2018_commission_structure-Start'!$A$22:$I$24,9,FALSE)</f>
        <v>500000</v>
      </c>
      <c r="J597" s="2">
        <f t="shared" si="91"/>
        <v>625000</v>
      </c>
      <c r="K597" s="2">
        <f t="shared" si="92"/>
        <v>750000</v>
      </c>
      <c r="L597" s="2">
        <f t="shared" si="93"/>
        <v>1000000</v>
      </c>
      <c r="M597" s="12">
        <f t="shared" si="94"/>
        <v>1.085942</v>
      </c>
      <c r="N597" t="str">
        <f t="shared" si="95"/>
        <v>100-125%</v>
      </c>
      <c r="O597" s="6">
        <f>MIN(H597,I597)*INDEX('2018_commission_structure-Start'!$A$21:$I$24,MATCH($E597,'2018_commission_structure-Start'!$A$21:$A$24,0),MATCH(O$1,'2018_commission_structure-Start'!$A$21:$I$21,0))</f>
        <v>50000</v>
      </c>
      <c r="P597" s="2">
        <f>IF(H597&gt;I597,MIN(H597-I597,J597-I597)*INDEX('2018_commission_structure-Start'!$A$21:$I$24,MATCH($E597,'2018_commission_structure-Start'!$A$21:$A$24,0), MATCH(P$1,'2018_commission_structure-Start'!$A$21:$I$21,0)),0)</f>
        <v>6445.65</v>
      </c>
      <c r="Q597" s="2">
        <f>IF($H597&gt;J597,MIN($H597-J597,K597-J597)*INDEX('2018_commission_structure-Start'!$A$21:$I$24,MATCH($E597,'2018_commission_structure-Start'!$A$21:$A$24,0), MATCH(Q$1,'2018_commission_structure-Start'!$A$21:$I$21,0)),0)</f>
        <v>0</v>
      </c>
      <c r="R597" s="2">
        <f>IF($H597&gt;K597,MIN($H597-K597,L597-K597)*INDEX('2018_commission_structure-Start'!$A$21:$I$24,MATCH($E597,'2018_commission_structure-Start'!$A$21:$A$24,0), MATCH(R$1,'2018_commission_structure-Start'!$A$21:$I$21,0)),0)</f>
        <v>0</v>
      </c>
      <c r="S597" s="2">
        <f>IF(H597&gt;L597,(H597-L597)*INDEX('2018_commission_structure-Start'!$A$21:$I$24,MATCH($E597,'2018_commission_structure-Start'!$A$21:$A$24,0),MATCH(S$1,'2018_commission_structure-Start'!$A$21:$I$21,0)),0)</f>
        <v>0</v>
      </c>
      <c r="T597" s="6">
        <f t="shared" si="96"/>
        <v>56445.65</v>
      </c>
      <c r="U597" s="6">
        <f t="shared" si="97"/>
        <v>100395.65</v>
      </c>
      <c r="V597" s="6">
        <f>MIN(H597,I597)*INDEX('2018_commission_structure-Start'!$A$15:$J$18,MATCH($E597,'2018_commission_structure-Start'!$A$15:$A$18,0),MATCH(V$1,'2018_commission_structure-Start'!$A$15:$J$15,0))</f>
        <v>60000</v>
      </c>
      <c r="W597" s="2">
        <f>IF($H597&gt;I597,MIN($H597-I597,J597-I597)*INDEX('2018_commission_structure-Start'!$A$15:$J$18,MATCH($E597,'2018_commission_structure-Start'!$A$15:$A$18,0),MATCH(W$1,'2018_commission_structure-Start'!$A$15:$J$15,0)),0)</f>
        <v>7305.0700000000006</v>
      </c>
      <c r="X597" s="2">
        <f>IF($H597&gt;J597,MIN($H597-J597,K597-J597)*INDEX('2018_commission_structure-Start'!$A$15:$J$18,MATCH($E597,'2018_commission_structure-Start'!$A$15:$A$18,0),MATCH(X$1,'2018_commission_structure-Start'!$A$15:$J$15,0)),0)</f>
        <v>0</v>
      </c>
      <c r="Y597" s="2">
        <f>IF($H597&gt;K597,MIN($H597-K597,L597-K597)*INDEX('2018_commission_structure-Start'!$A$15:$J$18,MATCH($E597,'2018_commission_structure-Start'!$A$15:$A$18,0),MATCH(Y$1,'2018_commission_structure-Start'!$A$15:$J$15,0)),0)</f>
        <v>0</v>
      </c>
      <c r="Z597" s="2">
        <f>IF(H597&gt;L597,(H597-L597)*INDEX('2018_commission_structure-Start'!$A$21:$I$24,MATCH($E597,'2018_commission_structure-Start'!$A$21:$A$24,0),MATCH(Z$1,'2018_commission_structure-Start'!$A$21:$I$21,0)),0)</f>
        <v>0</v>
      </c>
      <c r="AA597" s="6">
        <f t="shared" si="98"/>
        <v>67305.070000000007</v>
      </c>
      <c r="AB597" s="6">
        <f t="shared" si="99"/>
        <v>111255.07</v>
      </c>
    </row>
    <row r="598" spans="1:28" x14ac:dyDescent="0.3">
      <c r="A598" t="str">
        <f t="shared" si="90"/>
        <v>Christan Dukesbury</v>
      </c>
      <c r="B598">
        <v>2307209530</v>
      </c>
      <c r="C598" t="s">
        <v>1166</v>
      </c>
      <c r="D598" t="s">
        <v>1167</v>
      </c>
      <c r="E598" t="s">
        <v>10</v>
      </c>
      <c r="F598">
        <v>115318</v>
      </c>
      <c r="G598">
        <f>COUNTIF(deals_closed!D:D,B598)</f>
        <v>26</v>
      </c>
      <c r="H598" s="2">
        <f>SUMIF(deals_closed!D:D,B598,deals_closed!C:C)</f>
        <v>961682</v>
      </c>
      <c r="I598" s="2">
        <f>VLOOKUP(E598,'2018_commission_structure-Start'!$A$22:$I$24,9,FALSE)</f>
        <v>750000</v>
      </c>
      <c r="J598" s="2">
        <f t="shared" si="91"/>
        <v>937500</v>
      </c>
      <c r="K598" s="2">
        <f t="shared" si="92"/>
        <v>1125000</v>
      </c>
      <c r="L598" s="2">
        <f t="shared" si="93"/>
        <v>1500000</v>
      </c>
      <c r="M598" s="12">
        <f t="shared" si="94"/>
        <v>1.2822426666666666</v>
      </c>
      <c r="N598" t="str">
        <f t="shared" si="95"/>
        <v>125-150%</v>
      </c>
      <c r="O598" s="6">
        <f>MIN(H598,I598)*INDEX('2018_commission_structure-Start'!$A$21:$I$24,MATCH($E598,'2018_commission_structure-Start'!$A$21:$A$24,0),MATCH(O$1,'2018_commission_structure-Start'!$A$21:$I$21,0))</f>
        <v>112500</v>
      </c>
      <c r="P598" s="2">
        <f>IF(H598&gt;I598,MIN(H598-I598,J598-I598)*INDEX('2018_commission_structure-Start'!$A$21:$I$24,MATCH($E598,'2018_commission_structure-Start'!$A$21:$A$24,0), MATCH(P$1,'2018_commission_structure-Start'!$A$21:$I$21,0)),0)</f>
        <v>35625</v>
      </c>
      <c r="Q598" s="2">
        <f>IF($H598&gt;J598,MIN($H598-J598,K598-J598)*INDEX('2018_commission_structure-Start'!$A$21:$I$24,MATCH($E598,'2018_commission_structure-Start'!$A$21:$A$24,0), MATCH(Q$1,'2018_commission_structure-Start'!$A$21:$I$21,0)),0)</f>
        <v>5561.8600000000006</v>
      </c>
      <c r="R598" s="2">
        <f>IF($H598&gt;K598,MIN($H598-K598,L598-K598)*INDEX('2018_commission_structure-Start'!$A$21:$I$24,MATCH($E598,'2018_commission_structure-Start'!$A$21:$A$24,0), MATCH(R$1,'2018_commission_structure-Start'!$A$21:$I$21,0)),0)</f>
        <v>0</v>
      </c>
      <c r="S598" s="2">
        <f>IF(H598&gt;L598,(H598-L598)*INDEX('2018_commission_structure-Start'!$A$21:$I$24,MATCH($E598,'2018_commission_structure-Start'!$A$21:$A$24,0),MATCH(S$1,'2018_commission_structure-Start'!$A$21:$I$21,0)),0)</f>
        <v>0</v>
      </c>
      <c r="T598" s="6">
        <f t="shared" si="96"/>
        <v>153686.85999999999</v>
      </c>
      <c r="U598" s="6">
        <f t="shared" si="97"/>
        <v>269004.86</v>
      </c>
      <c r="V598" s="6">
        <f>MIN(H598,I598)*INDEX('2018_commission_structure-Start'!$A$15:$J$18,MATCH($E598,'2018_commission_structure-Start'!$A$15:$A$18,0),MATCH(V$1,'2018_commission_structure-Start'!$A$15:$J$15,0))</f>
        <v>112500</v>
      </c>
      <c r="W598" s="2">
        <f>IF($H598&gt;I598,MIN($H598-I598,J598-I598)*INDEX('2018_commission_structure-Start'!$A$15:$J$18,MATCH($E598,'2018_commission_structure-Start'!$A$15:$A$18,0),MATCH(W$1,'2018_commission_structure-Start'!$A$15:$J$15,0)),0)</f>
        <v>41250</v>
      </c>
      <c r="X598" s="2">
        <f>IF($H598&gt;J598,MIN($H598-J598,K598-J598)*INDEX('2018_commission_structure-Start'!$A$15:$J$18,MATCH($E598,'2018_commission_structure-Start'!$A$15:$A$18,0),MATCH(X$1,'2018_commission_structure-Start'!$A$15:$J$15,0)),0)</f>
        <v>6045.5</v>
      </c>
      <c r="Y598" s="2">
        <f>IF($H598&gt;K598,MIN($H598-K598,L598-K598)*INDEX('2018_commission_structure-Start'!$A$15:$J$18,MATCH($E598,'2018_commission_structure-Start'!$A$15:$A$18,0),MATCH(Y$1,'2018_commission_structure-Start'!$A$15:$J$15,0)),0)</f>
        <v>0</v>
      </c>
      <c r="Z598" s="2">
        <f>IF(H598&gt;L598,(H598-L598)*INDEX('2018_commission_structure-Start'!$A$21:$I$24,MATCH($E598,'2018_commission_structure-Start'!$A$21:$A$24,0),MATCH(Z$1,'2018_commission_structure-Start'!$A$21:$I$21,0)),0)</f>
        <v>0</v>
      </c>
      <c r="AA598" s="6">
        <f t="shared" si="98"/>
        <v>159795.5</v>
      </c>
      <c r="AB598" s="6">
        <f t="shared" si="99"/>
        <v>275113.5</v>
      </c>
    </row>
    <row r="599" spans="1:28" x14ac:dyDescent="0.3">
      <c r="A599" t="str">
        <f t="shared" si="90"/>
        <v>Melloney Brown</v>
      </c>
      <c r="B599">
        <v>3473885983</v>
      </c>
      <c r="C599" t="s">
        <v>1168</v>
      </c>
      <c r="D599" t="s">
        <v>1169</v>
      </c>
      <c r="E599" t="s">
        <v>10</v>
      </c>
      <c r="F599">
        <v>112137</v>
      </c>
      <c r="G599">
        <f>COUNTIF(deals_closed!D:D,B599)</f>
        <v>24</v>
      </c>
      <c r="H599" s="2">
        <f>SUMIF(deals_closed!D:D,B599,deals_closed!C:C)</f>
        <v>861253</v>
      </c>
      <c r="I599" s="2">
        <f>VLOOKUP(E599,'2018_commission_structure-Start'!$A$22:$I$24,9,FALSE)</f>
        <v>750000</v>
      </c>
      <c r="J599" s="2">
        <f t="shared" si="91"/>
        <v>937500</v>
      </c>
      <c r="K599" s="2">
        <f t="shared" si="92"/>
        <v>1125000</v>
      </c>
      <c r="L599" s="2">
        <f t="shared" si="93"/>
        <v>1500000</v>
      </c>
      <c r="M599" s="12">
        <f t="shared" si="94"/>
        <v>1.1483373333333333</v>
      </c>
      <c r="N599" t="str">
        <f t="shared" si="95"/>
        <v>100-125%</v>
      </c>
      <c r="O599" s="6">
        <f>MIN(H599,I599)*INDEX('2018_commission_structure-Start'!$A$21:$I$24,MATCH($E599,'2018_commission_structure-Start'!$A$21:$A$24,0),MATCH(O$1,'2018_commission_structure-Start'!$A$21:$I$21,0))</f>
        <v>112500</v>
      </c>
      <c r="P599" s="2">
        <f>IF(H599&gt;I599,MIN(H599-I599,J599-I599)*INDEX('2018_commission_structure-Start'!$A$21:$I$24,MATCH($E599,'2018_commission_structure-Start'!$A$21:$A$24,0), MATCH(P$1,'2018_commission_structure-Start'!$A$21:$I$21,0)),0)</f>
        <v>21138.07</v>
      </c>
      <c r="Q599" s="2">
        <f>IF($H599&gt;J599,MIN($H599-J599,K599-J599)*INDEX('2018_commission_structure-Start'!$A$21:$I$24,MATCH($E599,'2018_commission_structure-Start'!$A$21:$A$24,0), MATCH(Q$1,'2018_commission_structure-Start'!$A$21:$I$21,0)),0)</f>
        <v>0</v>
      </c>
      <c r="R599" s="2">
        <f>IF($H599&gt;K599,MIN($H599-K599,L599-K599)*INDEX('2018_commission_structure-Start'!$A$21:$I$24,MATCH($E599,'2018_commission_structure-Start'!$A$21:$A$24,0), MATCH(R$1,'2018_commission_structure-Start'!$A$21:$I$21,0)),0)</f>
        <v>0</v>
      </c>
      <c r="S599" s="2">
        <f>IF(H599&gt;L599,(H599-L599)*INDEX('2018_commission_structure-Start'!$A$21:$I$24,MATCH($E599,'2018_commission_structure-Start'!$A$21:$A$24,0),MATCH(S$1,'2018_commission_structure-Start'!$A$21:$I$21,0)),0)</f>
        <v>0</v>
      </c>
      <c r="T599" s="6">
        <f t="shared" si="96"/>
        <v>133638.07</v>
      </c>
      <c r="U599" s="6">
        <f t="shared" si="97"/>
        <v>245775.07</v>
      </c>
      <c r="V599" s="6">
        <f>MIN(H599,I599)*INDEX('2018_commission_structure-Start'!$A$15:$J$18,MATCH($E599,'2018_commission_structure-Start'!$A$15:$A$18,0),MATCH(V$1,'2018_commission_structure-Start'!$A$15:$J$15,0))</f>
        <v>112500</v>
      </c>
      <c r="W599" s="2">
        <f>IF($H599&gt;I599,MIN($H599-I599,J599-I599)*INDEX('2018_commission_structure-Start'!$A$15:$J$18,MATCH($E599,'2018_commission_structure-Start'!$A$15:$A$18,0),MATCH(W$1,'2018_commission_structure-Start'!$A$15:$J$15,0)),0)</f>
        <v>24475.66</v>
      </c>
      <c r="X599" s="2">
        <f>IF($H599&gt;J599,MIN($H599-J599,K599-J599)*INDEX('2018_commission_structure-Start'!$A$15:$J$18,MATCH($E599,'2018_commission_structure-Start'!$A$15:$A$18,0),MATCH(X$1,'2018_commission_structure-Start'!$A$15:$J$15,0)),0)</f>
        <v>0</v>
      </c>
      <c r="Y599" s="2">
        <f>IF($H599&gt;K599,MIN($H599-K599,L599-K599)*INDEX('2018_commission_structure-Start'!$A$15:$J$18,MATCH($E599,'2018_commission_structure-Start'!$A$15:$A$18,0),MATCH(Y$1,'2018_commission_structure-Start'!$A$15:$J$15,0)),0)</f>
        <v>0</v>
      </c>
      <c r="Z599" s="2">
        <f>IF(H599&gt;L599,(H599-L599)*INDEX('2018_commission_structure-Start'!$A$21:$I$24,MATCH($E599,'2018_commission_structure-Start'!$A$21:$A$24,0),MATCH(Z$1,'2018_commission_structure-Start'!$A$21:$I$21,0)),0)</f>
        <v>0</v>
      </c>
      <c r="AA599" s="6">
        <f t="shared" si="98"/>
        <v>136975.66</v>
      </c>
      <c r="AB599" s="6">
        <f t="shared" si="99"/>
        <v>249112.66</v>
      </c>
    </row>
    <row r="600" spans="1:28" x14ac:dyDescent="0.3">
      <c r="A600" t="str">
        <f t="shared" si="90"/>
        <v>Emanuele Blackden</v>
      </c>
      <c r="B600">
        <v>4815280800</v>
      </c>
      <c r="C600" t="s">
        <v>222</v>
      </c>
      <c r="D600" t="s">
        <v>1170</v>
      </c>
      <c r="E600" t="s">
        <v>7</v>
      </c>
      <c r="F600">
        <v>38701</v>
      </c>
      <c r="G600">
        <f>COUNTIF(deals_closed!D:D,B600)</f>
        <v>18</v>
      </c>
      <c r="H600" s="2">
        <f>SUMIF(deals_closed!D:D,B600,deals_closed!C:C)</f>
        <v>589906</v>
      </c>
      <c r="I600" s="2">
        <f>VLOOKUP(E600,'2018_commission_structure-Start'!$A$22:$I$24,9,FALSE)</f>
        <v>500000</v>
      </c>
      <c r="J600" s="2">
        <f t="shared" si="91"/>
        <v>625000</v>
      </c>
      <c r="K600" s="2">
        <f t="shared" si="92"/>
        <v>750000</v>
      </c>
      <c r="L600" s="2">
        <f t="shared" si="93"/>
        <v>1000000</v>
      </c>
      <c r="M600" s="12">
        <f t="shared" si="94"/>
        <v>1.1798120000000001</v>
      </c>
      <c r="N600" t="str">
        <f t="shared" si="95"/>
        <v>100-125%</v>
      </c>
      <c r="O600" s="6">
        <f>MIN(H600,I600)*INDEX('2018_commission_structure-Start'!$A$21:$I$24,MATCH($E600,'2018_commission_structure-Start'!$A$21:$A$24,0),MATCH(O$1,'2018_commission_structure-Start'!$A$21:$I$21,0))</f>
        <v>50000</v>
      </c>
      <c r="P600" s="2">
        <f>IF(H600&gt;I600,MIN(H600-I600,J600-I600)*INDEX('2018_commission_structure-Start'!$A$21:$I$24,MATCH($E600,'2018_commission_structure-Start'!$A$21:$A$24,0), MATCH(P$1,'2018_commission_structure-Start'!$A$21:$I$21,0)),0)</f>
        <v>13485.9</v>
      </c>
      <c r="Q600" s="2">
        <f>IF($H600&gt;J600,MIN($H600-J600,K600-J600)*INDEX('2018_commission_structure-Start'!$A$21:$I$24,MATCH($E600,'2018_commission_structure-Start'!$A$21:$A$24,0), MATCH(Q$1,'2018_commission_structure-Start'!$A$21:$I$21,0)),0)</f>
        <v>0</v>
      </c>
      <c r="R600" s="2">
        <f>IF($H600&gt;K600,MIN($H600-K600,L600-K600)*INDEX('2018_commission_structure-Start'!$A$21:$I$24,MATCH($E600,'2018_commission_structure-Start'!$A$21:$A$24,0), MATCH(R$1,'2018_commission_structure-Start'!$A$21:$I$21,0)),0)</f>
        <v>0</v>
      </c>
      <c r="S600" s="2">
        <f>IF(H600&gt;L600,(H600-L600)*INDEX('2018_commission_structure-Start'!$A$21:$I$24,MATCH($E600,'2018_commission_structure-Start'!$A$21:$A$24,0),MATCH(S$1,'2018_commission_structure-Start'!$A$21:$I$21,0)),0)</f>
        <v>0</v>
      </c>
      <c r="T600" s="6">
        <f t="shared" si="96"/>
        <v>63485.9</v>
      </c>
      <c r="U600" s="6">
        <f t="shared" si="97"/>
        <v>102186.9</v>
      </c>
      <c r="V600" s="6">
        <f>MIN(H600,I600)*INDEX('2018_commission_structure-Start'!$A$15:$J$18,MATCH($E600,'2018_commission_structure-Start'!$A$15:$A$18,0),MATCH(V$1,'2018_commission_structure-Start'!$A$15:$J$15,0))</f>
        <v>60000</v>
      </c>
      <c r="W600" s="2">
        <f>IF($H600&gt;I600,MIN($H600-I600,J600-I600)*INDEX('2018_commission_structure-Start'!$A$15:$J$18,MATCH($E600,'2018_commission_structure-Start'!$A$15:$A$18,0),MATCH(W$1,'2018_commission_structure-Start'!$A$15:$J$15,0)),0)</f>
        <v>15284.02</v>
      </c>
      <c r="X600" s="2">
        <f>IF($H600&gt;J600,MIN($H600-J600,K600-J600)*INDEX('2018_commission_structure-Start'!$A$15:$J$18,MATCH($E600,'2018_commission_structure-Start'!$A$15:$A$18,0),MATCH(X$1,'2018_commission_structure-Start'!$A$15:$J$15,0)),0)</f>
        <v>0</v>
      </c>
      <c r="Y600" s="2">
        <f>IF($H600&gt;K600,MIN($H600-K600,L600-K600)*INDEX('2018_commission_structure-Start'!$A$15:$J$18,MATCH($E600,'2018_commission_structure-Start'!$A$15:$A$18,0),MATCH(Y$1,'2018_commission_structure-Start'!$A$15:$J$15,0)),0)</f>
        <v>0</v>
      </c>
      <c r="Z600" s="2">
        <f>IF(H600&gt;L600,(H600-L600)*INDEX('2018_commission_structure-Start'!$A$21:$I$24,MATCH($E600,'2018_commission_structure-Start'!$A$21:$A$24,0),MATCH(Z$1,'2018_commission_structure-Start'!$A$21:$I$21,0)),0)</f>
        <v>0</v>
      </c>
      <c r="AA600" s="6">
        <f t="shared" si="98"/>
        <v>75284.02</v>
      </c>
      <c r="AB600" s="6">
        <f t="shared" si="99"/>
        <v>113985.02</v>
      </c>
    </row>
    <row r="601" spans="1:28" x14ac:dyDescent="0.3">
      <c r="A601" t="str">
        <f t="shared" si="90"/>
        <v>Florri Coldbath</v>
      </c>
      <c r="B601">
        <v>1990334539</v>
      </c>
      <c r="C601" t="s">
        <v>1171</v>
      </c>
      <c r="D601" t="s">
        <v>1172</v>
      </c>
      <c r="E601" t="s">
        <v>10</v>
      </c>
      <c r="F601">
        <v>122180</v>
      </c>
      <c r="G601">
        <f>COUNTIF(deals_closed!D:D,B601)</f>
        <v>25</v>
      </c>
      <c r="H601" s="2">
        <f>SUMIF(deals_closed!D:D,B601,deals_closed!C:C)</f>
        <v>833615</v>
      </c>
      <c r="I601" s="2">
        <f>VLOOKUP(E601,'2018_commission_structure-Start'!$A$22:$I$24,9,FALSE)</f>
        <v>750000</v>
      </c>
      <c r="J601" s="2">
        <f t="shared" si="91"/>
        <v>937500</v>
      </c>
      <c r="K601" s="2">
        <f t="shared" si="92"/>
        <v>1125000</v>
      </c>
      <c r="L601" s="2">
        <f t="shared" si="93"/>
        <v>1500000</v>
      </c>
      <c r="M601" s="12">
        <f t="shared" si="94"/>
        <v>1.1114866666666667</v>
      </c>
      <c r="N601" t="str">
        <f t="shared" si="95"/>
        <v>100-125%</v>
      </c>
      <c r="O601" s="6">
        <f>MIN(H601,I601)*INDEX('2018_commission_structure-Start'!$A$21:$I$24,MATCH($E601,'2018_commission_structure-Start'!$A$21:$A$24,0),MATCH(O$1,'2018_commission_structure-Start'!$A$21:$I$21,0))</f>
        <v>112500</v>
      </c>
      <c r="P601" s="2">
        <f>IF(H601&gt;I601,MIN(H601-I601,J601-I601)*INDEX('2018_commission_structure-Start'!$A$21:$I$24,MATCH($E601,'2018_commission_structure-Start'!$A$21:$A$24,0), MATCH(P$1,'2018_commission_structure-Start'!$A$21:$I$21,0)),0)</f>
        <v>15886.85</v>
      </c>
      <c r="Q601" s="2">
        <f>IF($H601&gt;J601,MIN($H601-J601,K601-J601)*INDEX('2018_commission_structure-Start'!$A$21:$I$24,MATCH($E601,'2018_commission_structure-Start'!$A$21:$A$24,0), MATCH(Q$1,'2018_commission_structure-Start'!$A$21:$I$21,0)),0)</f>
        <v>0</v>
      </c>
      <c r="R601" s="2">
        <f>IF($H601&gt;K601,MIN($H601-K601,L601-K601)*INDEX('2018_commission_structure-Start'!$A$21:$I$24,MATCH($E601,'2018_commission_structure-Start'!$A$21:$A$24,0), MATCH(R$1,'2018_commission_structure-Start'!$A$21:$I$21,0)),0)</f>
        <v>0</v>
      </c>
      <c r="S601" s="2">
        <f>IF(H601&gt;L601,(H601-L601)*INDEX('2018_commission_structure-Start'!$A$21:$I$24,MATCH($E601,'2018_commission_structure-Start'!$A$21:$A$24,0),MATCH(S$1,'2018_commission_structure-Start'!$A$21:$I$21,0)),0)</f>
        <v>0</v>
      </c>
      <c r="T601" s="6">
        <f t="shared" si="96"/>
        <v>128386.85</v>
      </c>
      <c r="U601" s="6">
        <f t="shared" si="97"/>
        <v>250566.85</v>
      </c>
      <c r="V601" s="6">
        <f>MIN(H601,I601)*INDEX('2018_commission_structure-Start'!$A$15:$J$18,MATCH($E601,'2018_commission_structure-Start'!$A$15:$A$18,0),MATCH(V$1,'2018_commission_structure-Start'!$A$15:$J$15,0))</f>
        <v>112500</v>
      </c>
      <c r="W601" s="2">
        <f>IF($H601&gt;I601,MIN($H601-I601,J601-I601)*INDEX('2018_commission_structure-Start'!$A$15:$J$18,MATCH($E601,'2018_commission_structure-Start'!$A$15:$A$18,0),MATCH(W$1,'2018_commission_structure-Start'!$A$15:$J$15,0)),0)</f>
        <v>18395.3</v>
      </c>
      <c r="X601" s="2">
        <f>IF($H601&gt;J601,MIN($H601-J601,K601-J601)*INDEX('2018_commission_structure-Start'!$A$15:$J$18,MATCH($E601,'2018_commission_structure-Start'!$A$15:$A$18,0),MATCH(X$1,'2018_commission_structure-Start'!$A$15:$J$15,0)),0)</f>
        <v>0</v>
      </c>
      <c r="Y601" s="2">
        <f>IF($H601&gt;K601,MIN($H601-K601,L601-K601)*INDEX('2018_commission_structure-Start'!$A$15:$J$18,MATCH($E601,'2018_commission_structure-Start'!$A$15:$A$18,0),MATCH(Y$1,'2018_commission_structure-Start'!$A$15:$J$15,0)),0)</f>
        <v>0</v>
      </c>
      <c r="Z601" s="2">
        <f>IF(H601&gt;L601,(H601-L601)*INDEX('2018_commission_structure-Start'!$A$21:$I$24,MATCH($E601,'2018_commission_structure-Start'!$A$21:$A$24,0),MATCH(Z$1,'2018_commission_structure-Start'!$A$21:$I$21,0)),0)</f>
        <v>0</v>
      </c>
      <c r="AA601" s="6">
        <f t="shared" si="98"/>
        <v>130895.3</v>
      </c>
      <c r="AB601" s="6">
        <f t="shared" si="99"/>
        <v>253075.3</v>
      </c>
    </row>
    <row r="602" spans="1:28" x14ac:dyDescent="0.3">
      <c r="A602" t="str">
        <f t="shared" si="90"/>
        <v>Marvin Pochin</v>
      </c>
      <c r="B602">
        <v>3932861779</v>
      </c>
      <c r="C602" t="s">
        <v>1173</v>
      </c>
      <c r="D602" t="s">
        <v>1174</v>
      </c>
      <c r="E602" t="s">
        <v>29</v>
      </c>
      <c r="F602">
        <v>66367</v>
      </c>
      <c r="G602">
        <f>COUNTIF(deals_closed!D:D,B602)</f>
        <v>31</v>
      </c>
      <c r="H602" s="2">
        <f>SUMIF(deals_closed!D:D,B602,deals_closed!C:C)</f>
        <v>1005303</v>
      </c>
      <c r="I602" s="2">
        <f>VLOOKUP(E602,'2018_commission_structure-Start'!$A$22:$I$24,9,FALSE)</f>
        <v>600000</v>
      </c>
      <c r="J602" s="2">
        <f t="shared" si="91"/>
        <v>750000</v>
      </c>
      <c r="K602" s="2">
        <f t="shared" si="92"/>
        <v>900000</v>
      </c>
      <c r="L602" s="2">
        <f t="shared" si="93"/>
        <v>1200000</v>
      </c>
      <c r="M602" s="12">
        <f t="shared" si="94"/>
        <v>1.675505</v>
      </c>
      <c r="N602" t="str">
        <f t="shared" si="95"/>
        <v>150-200%</v>
      </c>
      <c r="O602" s="6">
        <f>MIN(H602,I602)*INDEX('2018_commission_structure-Start'!$A$21:$I$24,MATCH($E602,'2018_commission_structure-Start'!$A$21:$A$24,0),MATCH(O$1,'2018_commission_structure-Start'!$A$21:$I$21,0))</f>
        <v>78000</v>
      </c>
      <c r="P602" s="2">
        <f>IF(H602&gt;I602,MIN(H602-I602,J602-I602)*INDEX('2018_commission_structure-Start'!$A$21:$I$24,MATCH($E602,'2018_commission_structure-Start'!$A$21:$A$24,0), MATCH(P$1,'2018_commission_structure-Start'!$A$21:$I$21,0)),0)</f>
        <v>25500.000000000004</v>
      </c>
      <c r="Q602" s="2">
        <f>IF($H602&gt;J602,MIN($H602-J602,K602-J602)*INDEX('2018_commission_structure-Start'!$A$21:$I$24,MATCH($E602,'2018_commission_structure-Start'!$A$21:$A$24,0), MATCH(Q$1,'2018_commission_structure-Start'!$A$21:$I$21,0)),0)</f>
        <v>31500</v>
      </c>
      <c r="R602" s="2">
        <f>IF($H602&gt;K602,MIN($H602-K602,L602-K602)*INDEX('2018_commission_structure-Start'!$A$21:$I$24,MATCH($E602,'2018_commission_structure-Start'!$A$21:$A$24,0), MATCH(R$1,'2018_commission_structure-Start'!$A$21:$I$21,0)),0)</f>
        <v>27378.780000000002</v>
      </c>
      <c r="S602" s="2">
        <f>IF(H602&gt;L602,(H602-L602)*INDEX('2018_commission_structure-Start'!$A$21:$I$24,MATCH($E602,'2018_commission_structure-Start'!$A$21:$A$24,0),MATCH(S$1,'2018_commission_structure-Start'!$A$21:$I$21,0)),0)</f>
        <v>0</v>
      </c>
      <c r="T602" s="6">
        <f t="shared" si="96"/>
        <v>162378.78</v>
      </c>
      <c r="U602" s="6">
        <f t="shared" si="97"/>
        <v>228745.78</v>
      </c>
      <c r="V602" s="6">
        <f>MIN(H602,I602)*INDEX('2018_commission_structure-Start'!$A$15:$J$18,MATCH($E602,'2018_commission_structure-Start'!$A$15:$A$18,0),MATCH(V$1,'2018_commission_structure-Start'!$A$15:$J$15,0))</f>
        <v>90000</v>
      </c>
      <c r="W602" s="2">
        <f>IF($H602&gt;I602,MIN($H602-I602,J602-I602)*INDEX('2018_commission_structure-Start'!$A$15:$J$18,MATCH($E602,'2018_commission_structure-Start'!$A$15:$A$18,0),MATCH(W$1,'2018_commission_structure-Start'!$A$15:$J$15,0)),0)</f>
        <v>27000</v>
      </c>
      <c r="X602" s="2">
        <f>IF($H602&gt;J602,MIN($H602-J602,K602-J602)*INDEX('2018_commission_structure-Start'!$A$15:$J$18,MATCH($E602,'2018_commission_structure-Start'!$A$15:$A$18,0),MATCH(X$1,'2018_commission_structure-Start'!$A$15:$J$15,0)),0)</f>
        <v>37500</v>
      </c>
      <c r="Y602" s="2">
        <f>IF($H602&gt;K602,MIN($H602-K602,L602-K602)*INDEX('2018_commission_structure-Start'!$A$15:$J$18,MATCH($E602,'2018_commission_structure-Start'!$A$15:$A$18,0),MATCH(Y$1,'2018_commission_structure-Start'!$A$15:$J$15,0)),0)</f>
        <v>31590.899999999998</v>
      </c>
      <c r="Z602" s="2">
        <f>IF(H602&gt;L602,(H602-L602)*INDEX('2018_commission_structure-Start'!$A$21:$I$24,MATCH($E602,'2018_commission_structure-Start'!$A$21:$A$24,0),MATCH(Z$1,'2018_commission_structure-Start'!$A$21:$I$21,0)),0)</f>
        <v>0</v>
      </c>
      <c r="AA602" s="6">
        <f t="shared" si="98"/>
        <v>186090.9</v>
      </c>
      <c r="AB602" s="6">
        <f t="shared" si="99"/>
        <v>252457.9</v>
      </c>
    </row>
    <row r="603" spans="1:28" x14ac:dyDescent="0.3">
      <c r="A603" t="str">
        <f t="shared" si="90"/>
        <v>Kalindi Hedin</v>
      </c>
      <c r="B603">
        <v>4839119791</v>
      </c>
      <c r="C603" t="s">
        <v>457</v>
      </c>
      <c r="D603" t="s">
        <v>1175</v>
      </c>
      <c r="E603" t="s">
        <v>10</v>
      </c>
      <c r="F603">
        <v>80045</v>
      </c>
      <c r="G603">
        <f>COUNTIF(deals_closed!D:D,B603)</f>
        <v>19</v>
      </c>
      <c r="H603" s="2">
        <f>SUMIF(deals_closed!D:D,B603,deals_closed!C:C)</f>
        <v>626420</v>
      </c>
      <c r="I603" s="2">
        <f>VLOOKUP(E603,'2018_commission_structure-Start'!$A$22:$I$24,9,FALSE)</f>
        <v>750000</v>
      </c>
      <c r="J603" s="2">
        <f t="shared" si="91"/>
        <v>937500</v>
      </c>
      <c r="K603" s="2">
        <f t="shared" si="92"/>
        <v>1125000</v>
      </c>
      <c r="L603" s="2">
        <f t="shared" si="93"/>
        <v>1500000</v>
      </c>
      <c r="M603" s="12">
        <f t="shared" si="94"/>
        <v>0.83522666666666667</v>
      </c>
      <c r="N603" t="str">
        <f t="shared" si="95"/>
        <v>0-100%</v>
      </c>
      <c r="O603" s="6">
        <f>MIN(H603,I603)*INDEX('2018_commission_structure-Start'!$A$21:$I$24,MATCH($E603,'2018_commission_structure-Start'!$A$21:$A$24,0),MATCH(O$1,'2018_commission_structure-Start'!$A$21:$I$21,0))</f>
        <v>93963</v>
      </c>
      <c r="P603" s="2">
        <f>IF(H603&gt;I603,MIN(H603-I603,J603-I603)*INDEX('2018_commission_structure-Start'!$A$21:$I$24,MATCH($E603,'2018_commission_structure-Start'!$A$21:$A$24,0), MATCH(P$1,'2018_commission_structure-Start'!$A$21:$I$21,0)),0)</f>
        <v>0</v>
      </c>
      <c r="Q603" s="2">
        <f>IF($H603&gt;J603,MIN($H603-J603,K603-J603)*INDEX('2018_commission_structure-Start'!$A$21:$I$24,MATCH($E603,'2018_commission_structure-Start'!$A$21:$A$24,0), MATCH(Q$1,'2018_commission_structure-Start'!$A$21:$I$21,0)),0)</f>
        <v>0</v>
      </c>
      <c r="R603" s="2">
        <f>IF($H603&gt;K603,MIN($H603-K603,L603-K603)*INDEX('2018_commission_structure-Start'!$A$21:$I$24,MATCH($E603,'2018_commission_structure-Start'!$A$21:$A$24,0), MATCH(R$1,'2018_commission_structure-Start'!$A$21:$I$21,0)),0)</f>
        <v>0</v>
      </c>
      <c r="S603" s="2">
        <f>IF(H603&gt;L603,(H603-L603)*INDEX('2018_commission_structure-Start'!$A$21:$I$24,MATCH($E603,'2018_commission_structure-Start'!$A$21:$A$24,0),MATCH(S$1,'2018_commission_structure-Start'!$A$21:$I$21,0)),0)</f>
        <v>0</v>
      </c>
      <c r="T603" s="6">
        <f t="shared" si="96"/>
        <v>93963</v>
      </c>
      <c r="U603" s="6">
        <f t="shared" si="97"/>
        <v>174008</v>
      </c>
      <c r="V603" s="6">
        <f>MIN(H603,I603)*INDEX('2018_commission_structure-Start'!$A$15:$J$18,MATCH($E603,'2018_commission_structure-Start'!$A$15:$A$18,0),MATCH(V$1,'2018_commission_structure-Start'!$A$15:$J$15,0))</f>
        <v>93963</v>
      </c>
      <c r="W603" s="2">
        <f>IF($H603&gt;I603,MIN($H603-I603,J603-I603)*INDEX('2018_commission_structure-Start'!$A$15:$J$18,MATCH($E603,'2018_commission_structure-Start'!$A$15:$A$18,0),MATCH(W$1,'2018_commission_structure-Start'!$A$15:$J$15,0)),0)</f>
        <v>0</v>
      </c>
      <c r="X603" s="2">
        <f>IF($H603&gt;J603,MIN($H603-J603,K603-J603)*INDEX('2018_commission_structure-Start'!$A$15:$J$18,MATCH($E603,'2018_commission_structure-Start'!$A$15:$A$18,0),MATCH(X$1,'2018_commission_structure-Start'!$A$15:$J$15,0)),0)</f>
        <v>0</v>
      </c>
      <c r="Y603" s="2">
        <f>IF($H603&gt;K603,MIN($H603-K603,L603-K603)*INDEX('2018_commission_structure-Start'!$A$15:$J$18,MATCH($E603,'2018_commission_structure-Start'!$A$15:$A$18,0),MATCH(Y$1,'2018_commission_structure-Start'!$A$15:$J$15,0)),0)</f>
        <v>0</v>
      </c>
      <c r="Z603" s="2">
        <f>IF(H603&gt;L603,(H603-L603)*INDEX('2018_commission_structure-Start'!$A$21:$I$24,MATCH($E603,'2018_commission_structure-Start'!$A$21:$A$24,0),MATCH(Z$1,'2018_commission_structure-Start'!$A$21:$I$21,0)),0)</f>
        <v>0</v>
      </c>
      <c r="AA603" s="6">
        <f t="shared" si="98"/>
        <v>93963</v>
      </c>
      <c r="AB603" s="6">
        <f t="shared" si="99"/>
        <v>174008</v>
      </c>
    </row>
    <row r="604" spans="1:28" x14ac:dyDescent="0.3">
      <c r="A604" t="str">
        <f t="shared" si="90"/>
        <v>Sena Bartholomieu</v>
      </c>
      <c r="B604">
        <v>6850203894</v>
      </c>
      <c r="C604" t="s">
        <v>1176</v>
      </c>
      <c r="D604" t="s">
        <v>1177</v>
      </c>
      <c r="E604" t="s">
        <v>10</v>
      </c>
      <c r="F604">
        <v>114758</v>
      </c>
      <c r="G604">
        <f>COUNTIF(deals_closed!D:D,B604)</f>
        <v>15</v>
      </c>
      <c r="H604" s="2">
        <f>SUMIF(deals_closed!D:D,B604,deals_closed!C:C)</f>
        <v>500816</v>
      </c>
      <c r="I604" s="2">
        <f>VLOOKUP(E604,'2018_commission_structure-Start'!$A$22:$I$24,9,FALSE)</f>
        <v>750000</v>
      </c>
      <c r="J604" s="2">
        <f t="shared" si="91"/>
        <v>937500</v>
      </c>
      <c r="K604" s="2">
        <f t="shared" si="92"/>
        <v>1125000</v>
      </c>
      <c r="L604" s="2">
        <f t="shared" si="93"/>
        <v>1500000</v>
      </c>
      <c r="M604" s="12">
        <f t="shared" si="94"/>
        <v>0.66775466666666672</v>
      </c>
      <c r="N604" t="str">
        <f t="shared" si="95"/>
        <v>0-100%</v>
      </c>
      <c r="O604" s="6">
        <f>MIN(H604,I604)*INDEX('2018_commission_structure-Start'!$A$21:$I$24,MATCH($E604,'2018_commission_structure-Start'!$A$21:$A$24,0),MATCH(O$1,'2018_commission_structure-Start'!$A$21:$I$21,0))</f>
        <v>75122.399999999994</v>
      </c>
      <c r="P604" s="2">
        <f>IF(H604&gt;I604,MIN(H604-I604,J604-I604)*INDEX('2018_commission_structure-Start'!$A$21:$I$24,MATCH($E604,'2018_commission_structure-Start'!$A$21:$A$24,0), MATCH(P$1,'2018_commission_structure-Start'!$A$21:$I$21,0)),0)</f>
        <v>0</v>
      </c>
      <c r="Q604" s="2">
        <f>IF($H604&gt;J604,MIN($H604-J604,K604-J604)*INDEX('2018_commission_structure-Start'!$A$21:$I$24,MATCH($E604,'2018_commission_structure-Start'!$A$21:$A$24,0), MATCH(Q$1,'2018_commission_structure-Start'!$A$21:$I$21,0)),0)</f>
        <v>0</v>
      </c>
      <c r="R604" s="2">
        <f>IF($H604&gt;K604,MIN($H604-K604,L604-K604)*INDEX('2018_commission_structure-Start'!$A$21:$I$24,MATCH($E604,'2018_commission_structure-Start'!$A$21:$A$24,0), MATCH(R$1,'2018_commission_structure-Start'!$A$21:$I$21,0)),0)</f>
        <v>0</v>
      </c>
      <c r="S604" s="2">
        <f>IF(H604&gt;L604,(H604-L604)*INDEX('2018_commission_structure-Start'!$A$21:$I$24,MATCH($E604,'2018_commission_structure-Start'!$A$21:$A$24,0),MATCH(S$1,'2018_commission_structure-Start'!$A$21:$I$21,0)),0)</f>
        <v>0</v>
      </c>
      <c r="T604" s="6">
        <f t="shared" si="96"/>
        <v>75122.399999999994</v>
      </c>
      <c r="U604" s="6">
        <f t="shared" si="97"/>
        <v>189880.4</v>
      </c>
      <c r="V604" s="6">
        <f>MIN(H604,I604)*INDEX('2018_commission_structure-Start'!$A$15:$J$18,MATCH($E604,'2018_commission_structure-Start'!$A$15:$A$18,0),MATCH(V$1,'2018_commission_structure-Start'!$A$15:$J$15,0))</f>
        <v>75122.399999999994</v>
      </c>
      <c r="W604" s="2">
        <f>IF($H604&gt;I604,MIN($H604-I604,J604-I604)*INDEX('2018_commission_structure-Start'!$A$15:$J$18,MATCH($E604,'2018_commission_structure-Start'!$A$15:$A$18,0),MATCH(W$1,'2018_commission_structure-Start'!$A$15:$J$15,0)),0)</f>
        <v>0</v>
      </c>
      <c r="X604" s="2">
        <f>IF($H604&gt;J604,MIN($H604-J604,K604-J604)*INDEX('2018_commission_structure-Start'!$A$15:$J$18,MATCH($E604,'2018_commission_structure-Start'!$A$15:$A$18,0),MATCH(X$1,'2018_commission_structure-Start'!$A$15:$J$15,0)),0)</f>
        <v>0</v>
      </c>
      <c r="Y604" s="2">
        <f>IF($H604&gt;K604,MIN($H604-K604,L604-K604)*INDEX('2018_commission_structure-Start'!$A$15:$J$18,MATCH($E604,'2018_commission_structure-Start'!$A$15:$A$18,0),MATCH(Y$1,'2018_commission_structure-Start'!$A$15:$J$15,0)),0)</f>
        <v>0</v>
      </c>
      <c r="Z604" s="2">
        <f>IF(H604&gt;L604,(H604-L604)*INDEX('2018_commission_structure-Start'!$A$21:$I$24,MATCH($E604,'2018_commission_structure-Start'!$A$21:$A$24,0),MATCH(Z$1,'2018_commission_structure-Start'!$A$21:$I$21,0)),0)</f>
        <v>0</v>
      </c>
      <c r="AA604" s="6">
        <f t="shared" si="98"/>
        <v>75122.399999999994</v>
      </c>
      <c r="AB604" s="6">
        <f t="shared" si="99"/>
        <v>189880.4</v>
      </c>
    </row>
    <row r="605" spans="1:28" x14ac:dyDescent="0.3">
      <c r="A605" t="str">
        <f t="shared" si="90"/>
        <v>Claudie Armin</v>
      </c>
      <c r="B605">
        <v>2280674246</v>
      </c>
      <c r="C605" t="s">
        <v>1178</v>
      </c>
      <c r="D605" t="s">
        <v>1179</v>
      </c>
      <c r="E605" t="s">
        <v>7</v>
      </c>
      <c r="F605">
        <v>62574</v>
      </c>
      <c r="G605">
        <f>COUNTIF(deals_closed!D:D,B605)</f>
        <v>13</v>
      </c>
      <c r="H605" s="2">
        <f>SUMIF(deals_closed!D:D,B605,deals_closed!C:C)</f>
        <v>416927</v>
      </c>
      <c r="I605" s="2">
        <f>VLOOKUP(E605,'2018_commission_structure-Start'!$A$22:$I$24,9,FALSE)</f>
        <v>500000</v>
      </c>
      <c r="J605" s="2">
        <f t="shared" si="91"/>
        <v>625000</v>
      </c>
      <c r="K605" s="2">
        <f t="shared" si="92"/>
        <v>750000</v>
      </c>
      <c r="L605" s="2">
        <f t="shared" si="93"/>
        <v>1000000</v>
      </c>
      <c r="M605" s="12">
        <f t="shared" si="94"/>
        <v>0.83385399999999998</v>
      </c>
      <c r="N605" t="str">
        <f t="shared" si="95"/>
        <v>0-100%</v>
      </c>
      <c r="O605" s="6">
        <f>MIN(H605,I605)*INDEX('2018_commission_structure-Start'!$A$21:$I$24,MATCH($E605,'2018_commission_structure-Start'!$A$21:$A$24,0),MATCH(O$1,'2018_commission_structure-Start'!$A$21:$I$21,0))</f>
        <v>41692.700000000004</v>
      </c>
      <c r="P605" s="2">
        <f>IF(H605&gt;I605,MIN(H605-I605,J605-I605)*INDEX('2018_commission_structure-Start'!$A$21:$I$24,MATCH($E605,'2018_commission_structure-Start'!$A$21:$A$24,0), MATCH(P$1,'2018_commission_structure-Start'!$A$21:$I$21,0)),0)</f>
        <v>0</v>
      </c>
      <c r="Q605" s="2">
        <f>IF($H605&gt;J605,MIN($H605-J605,K605-J605)*INDEX('2018_commission_structure-Start'!$A$21:$I$24,MATCH($E605,'2018_commission_structure-Start'!$A$21:$A$24,0), MATCH(Q$1,'2018_commission_structure-Start'!$A$21:$I$21,0)),0)</f>
        <v>0</v>
      </c>
      <c r="R605" s="2">
        <f>IF($H605&gt;K605,MIN($H605-K605,L605-K605)*INDEX('2018_commission_structure-Start'!$A$21:$I$24,MATCH($E605,'2018_commission_structure-Start'!$A$21:$A$24,0), MATCH(R$1,'2018_commission_structure-Start'!$A$21:$I$21,0)),0)</f>
        <v>0</v>
      </c>
      <c r="S605" s="2">
        <f>IF(H605&gt;L605,(H605-L605)*INDEX('2018_commission_structure-Start'!$A$21:$I$24,MATCH($E605,'2018_commission_structure-Start'!$A$21:$A$24,0),MATCH(S$1,'2018_commission_structure-Start'!$A$21:$I$21,0)),0)</f>
        <v>0</v>
      </c>
      <c r="T605" s="6">
        <f t="shared" si="96"/>
        <v>41692.700000000004</v>
      </c>
      <c r="U605" s="6">
        <f t="shared" si="97"/>
        <v>104266.70000000001</v>
      </c>
      <c r="V605" s="6">
        <f>MIN(H605,I605)*INDEX('2018_commission_structure-Start'!$A$15:$J$18,MATCH($E605,'2018_commission_structure-Start'!$A$15:$A$18,0),MATCH(V$1,'2018_commission_structure-Start'!$A$15:$J$15,0))</f>
        <v>50031.24</v>
      </c>
      <c r="W605" s="2">
        <f>IF($H605&gt;I605,MIN($H605-I605,J605-I605)*INDEX('2018_commission_structure-Start'!$A$15:$J$18,MATCH($E605,'2018_commission_structure-Start'!$A$15:$A$18,0),MATCH(W$1,'2018_commission_structure-Start'!$A$15:$J$15,0)),0)</f>
        <v>0</v>
      </c>
      <c r="X605" s="2">
        <f>IF($H605&gt;J605,MIN($H605-J605,K605-J605)*INDEX('2018_commission_structure-Start'!$A$15:$J$18,MATCH($E605,'2018_commission_structure-Start'!$A$15:$A$18,0),MATCH(X$1,'2018_commission_structure-Start'!$A$15:$J$15,0)),0)</f>
        <v>0</v>
      </c>
      <c r="Y605" s="2">
        <f>IF($H605&gt;K605,MIN($H605-K605,L605-K605)*INDEX('2018_commission_structure-Start'!$A$15:$J$18,MATCH($E605,'2018_commission_structure-Start'!$A$15:$A$18,0),MATCH(Y$1,'2018_commission_structure-Start'!$A$15:$J$15,0)),0)</f>
        <v>0</v>
      </c>
      <c r="Z605" s="2">
        <f>IF(H605&gt;L605,(H605-L605)*INDEX('2018_commission_structure-Start'!$A$21:$I$24,MATCH($E605,'2018_commission_structure-Start'!$A$21:$A$24,0),MATCH(Z$1,'2018_commission_structure-Start'!$A$21:$I$21,0)),0)</f>
        <v>0</v>
      </c>
      <c r="AA605" s="6">
        <f t="shared" si="98"/>
        <v>50031.24</v>
      </c>
      <c r="AB605" s="6">
        <f t="shared" si="99"/>
        <v>112605.23999999999</v>
      </c>
    </row>
    <row r="606" spans="1:28" x14ac:dyDescent="0.3">
      <c r="A606" t="str">
        <f t="shared" si="90"/>
        <v>Cami Wagstaffe</v>
      </c>
      <c r="B606">
        <v>9114174103</v>
      </c>
      <c r="C606" t="s">
        <v>1180</v>
      </c>
      <c r="D606" t="s">
        <v>1181</v>
      </c>
      <c r="E606" t="s">
        <v>29</v>
      </c>
      <c r="F606">
        <v>71127</v>
      </c>
      <c r="G606">
        <f>COUNTIF(deals_closed!D:D,B606)</f>
        <v>20</v>
      </c>
      <c r="H606" s="2">
        <f>SUMIF(deals_closed!D:D,B606,deals_closed!C:C)</f>
        <v>653236</v>
      </c>
      <c r="I606" s="2">
        <f>VLOOKUP(E606,'2018_commission_structure-Start'!$A$22:$I$24,9,FALSE)</f>
        <v>600000</v>
      </c>
      <c r="J606" s="2">
        <f t="shared" si="91"/>
        <v>750000</v>
      </c>
      <c r="K606" s="2">
        <f t="shared" si="92"/>
        <v>900000</v>
      </c>
      <c r="L606" s="2">
        <f t="shared" si="93"/>
        <v>1200000</v>
      </c>
      <c r="M606" s="12">
        <f t="shared" si="94"/>
        <v>1.0887266666666666</v>
      </c>
      <c r="N606" t="str">
        <f t="shared" si="95"/>
        <v>100-125%</v>
      </c>
      <c r="O606" s="6">
        <f>MIN(H606,I606)*INDEX('2018_commission_structure-Start'!$A$21:$I$24,MATCH($E606,'2018_commission_structure-Start'!$A$21:$A$24,0),MATCH(O$1,'2018_commission_structure-Start'!$A$21:$I$21,0))</f>
        <v>78000</v>
      </c>
      <c r="P606" s="2">
        <f>IF(H606&gt;I606,MIN(H606-I606,J606-I606)*INDEX('2018_commission_structure-Start'!$A$21:$I$24,MATCH($E606,'2018_commission_structure-Start'!$A$21:$A$24,0), MATCH(P$1,'2018_commission_structure-Start'!$A$21:$I$21,0)),0)</f>
        <v>9050.1200000000008</v>
      </c>
      <c r="Q606" s="2">
        <f>IF($H606&gt;J606,MIN($H606-J606,K606-J606)*INDEX('2018_commission_structure-Start'!$A$21:$I$24,MATCH($E606,'2018_commission_structure-Start'!$A$21:$A$24,0), MATCH(Q$1,'2018_commission_structure-Start'!$A$21:$I$21,0)),0)</f>
        <v>0</v>
      </c>
      <c r="R606" s="2">
        <f>IF($H606&gt;K606,MIN($H606-K606,L606-K606)*INDEX('2018_commission_structure-Start'!$A$21:$I$24,MATCH($E606,'2018_commission_structure-Start'!$A$21:$A$24,0), MATCH(R$1,'2018_commission_structure-Start'!$A$21:$I$21,0)),0)</f>
        <v>0</v>
      </c>
      <c r="S606" s="2">
        <f>IF(H606&gt;L606,(H606-L606)*INDEX('2018_commission_structure-Start'!$A$21:$I$24,MATCH($E606,'2018_commission_structure-Start'!$A$21:$A$24,0),MATCH(S$1,'2018_commission_structure-Start'!$A$21:$I$21,0)),0)</f>
        <v>0</v>
      </c>
      <c r="T606" s="6">
        <f t="shared" si="96"/>
        <v>87050.12</v>
      </c>
      <c r="U606" s="6">
        <f t="shared" si="97"/>
        <v>158177.12</v>
      </c>
      <c r="V606" s="6">
        <f>MIN(H606,I606)*INDEX('2018_commission_structure-Start'!$A$15:$J$18,MATCH($E606,'2018_commission_structure-Start'!$A$15:$A$18,0),MATCH(V$1,'2018_commission_structure-Start'!$A$15:$J$15,0))</f>
        <v>90000</v>
      </c>
      <c r="W606" s="2">
        <f>IF($H606&gt;I606,MIN($H606-I606,J606-I606)*INDEX('2018_commission_structure-Start'!$A$15:$J$18,MATCH($E606,'2018_commission_structure-Start'!$A$15:$A$18,0),MATCH(W$1,'2018_commission_structure-Start'!$A$15:$J$15,0)),0)</f>
        <v>9582.48</v>
      </c>
      <c r="X606" s="2">
        <f>IF($H606&gt;J606,MIN($H606-J606,K606-J606)*INDEX('2018_commission_structure-Start'!$A$15:$J$18,MATCH($E606,'2018_commission_structure-Start'!$A$15:$A$18,0),MATCH(X$1,'2018_commission_structure-Start'!$A$15:$J$15,0)),0)</f>
        <v>0</v>
      </c>
      <c r="Y606" s="2">
        <f>IF($H606&gt;K606,MIN($H606-K606,L606-K606)*INDEX('2018_commission_structure-Start'!$A$15:$J$18,MATCH($E606,'2018_commission_structure-Start'!$A$15:$A$18,0),MATCH(Y$1,'2018_commission_structure-Start'!$A$15:$J$15,0)),0)</f>
        <v>0</v>
      </c>
      <c r="Z606" s="2">
        <f>IF(H606&gt;L606,(H606-L606)*INDEX('2018_commission_structure-Start'!$A$21:$I$24,MATCH($E606,'2018_commission_structure-Start'!$A$21:$A$24,0),MATCH(Z$1,'2018_commission_structure-Start'!$A$21:$I$21,0)),0)</f>
        <v>0</v>
      </c>
      <c r="AA606" s="6">
        <f t="shared" si="98"/>
        <v>99582.48</v>
      </c>
      <c r="AB606" s="6">
        <f t="shared" si="99"/>
        <v>170709.47999999998</v>
      </c>
    </row>
    <row r="607" spans="1:28" x14ac:dyDescent="0.3">
      <c r="A607" t="str">
        <f t="shared" si="90"/>
        <v>Monty Spellward</v>
      </c>
      <c r="B607">
        <v>232367817</v>
      </c>
      <c r="C607" t="s">
        <v>1182</v>
      </c>
      <c r="D607" t="s">
        <v>1183</v>
      </c>
      <c r="E607" t="s">
        <v>10</v>
      </c>
      <c r="F607">
        <v>83247</v>
      </c>
      <c r="G607">
        <f>COUNTIF(deals_closed!D:D,B607)</f>
        <v>21</v>
      </c>
      <c r="H607" s="2">
        <f>SUMIF(deals_closed!D:D,B607,deals_closed!C:C)</f>
        <v>731557</v>
      </c>
      <c r="I607" s="2">
        <f>VLOOKUP(E607,'2018_commission_structure-Start'!$A$22:$I$24,9,FALSE)</f>
        <v>750000</v>
      </c>
      <c r="J607" s="2">
        <f t="shared" si="91"/>
        <v>937500</v>
      </c>
      <c r="K607" s="2">
        <f t="shared" si="92"/>
        <v>1125000</v>
      </c>
      <c r="L607" s="2">
        <f t="shared" si="93"/>
        <v>1500000</v>
      </c>
      <c r="M607" s="12">
        <f t="shared" si="94"/>
        <v>0.97540933333333335</v>
      </c>
      <c r="N607" t="str">
        <f t="shared" si="95"/>
        <v>0-100%</v>
      </c>
      <c r="O607" s="6">
        <f>MIN(H607,I607)*INDEX('2018_commission_structure-Start'!$A$21:$I$24,MATCH($E607,'2018_commission_structure-Start'!$A$21:$A$24,0),MATCH(O$1,'2018_commission_structure-Start'!$A$21:$I$21,0))</f>
        <v>109733.55</v>
      </c>
      <c r="P607" s="2">
        <f>IF(H607&gt;I607,MIN(H607-I607,J607-I607)*INDEX('2018_commission_structure-Start'!$A$21:$I$24,MATCH($E607,'2018_commission_structure-Start'!$A$21:$A$24,0), MATCH(P$1,'2018_commission_structure-Start'!$A$21:$I$21,0)),0)</f>
        <v>0</v>
      </c>
      <c r="Q607" s="2">
        <f>IF($H607&gt;J607,MIN($H607-J607,K607-J607)*INDEX('2018_commission_structure-Start'!$A$21:$I$24,MATCH($E607,'2018_commission_structure-Start'!$A$21:$A$24,0), MATCH(Q$1,'2018_commission_structure-Start'!$A$21:$I$21,0)),0)</f>
        <v>0</v>
      </c>
      <c r="R607" s="2">
        <f>IF($H607&gt;K607,MIN($H607-K607,L607-K607)*INDEX('2018_commission_structure-Start'!$A$21:$I$24,MATCH($E607,'2018_commission_structure-Start'!$A$21:$A$24,0), MATCH(R$1,'2018_commission_structure-Start'!$A$21:$I$21,0)),0)</f>
        <v>0</v>
      </c>
      <c r="S607" s="2">
        <f>IF(H607&gt;L607,(H607-L607)*INDEX('2018_commission_structure-Start'!$A$21:$I$24,MATCH($E607,'2018_commission_structure-Start'!$A$21:$A$24,0),MATCH(S$1,'2018_commission_structure-Start'!$A$21:$I$21,0)),0)</f>
        <v>0</v>
      </c>
      <c r="T607" s="6">
        <f t="shared" si="96"/>
        <v>109733.55</v>
      </c>
      <c r="U607" s="6">
        <f t="shared" si="97"/>
        <v>192980.55</v>
      </c>
      <c r="V607" s="6">
        <f>MIN(H607,I607)*INDEX('2018_commission_structure-Start'!$A$15:$J$18,MATCH($E607,'2018_commission_structure-Start'!$A$15:$A$18,0),MATCH(V$1,'2018_commission_structure-Start'!$A$15:$J$15,0))</f>
        <v>109733.55</v>
      </c>
      <c r="W607" s="2">
        <f>IF($H607&gt;I607,MIN($H607-I607,J607-I607)*INDEX('2018_commission_structure-Start'!$A$15:$J$18,MATCH($E607,'2018_commission_structure-Start'!$A$15:$A$18,0),MATCH(W$1,'2018_commission_structure-Start'!$A$15:$J$15,0)),0)</f>
        <v>0</v>
      </c>
      <c r="X607" s="2">
        <f>IF($H607&gt;J607,MIN($H607-J607,K607-J607)*INDEX('2018_commission_structure-Start'!$A$15:$J$18,MATCH($E607,'2018_commission_structure-Start'!$A$15:$A$18,0),MATCH(X$1,'2018_commission_structure-Start'!$A$15:$J$15,0)),0)</f>
        <v>0</v>
      </c>
      <c r="Y607" s="2">
        <f>IF($H607&gt;K607,MIN($H607-K607,L607-K607)*INDEX('2018_commission_structure-Start'!$A$15:$J$18,MATCH($E607,'2018_commission_structure-Start'!$A$15:$A$18,0),MATCH(Y$1,'2018_commission_structure-Start'!$A$15:$J$15,0)),0)</f>
        <v>0</v>
      </c>
      <c r="Z607" s="2">
        <f>IF(H607&gt;L607,(H607-L607)*INDEX('2018_commission_structure-Start'!$A$21:$I$24,MATCH($E607,'2018_commission_structure-Start'!$A$21:$A$24,0),MATCH(Z$1,'2018_commission_structure-Start'!$A$21:$I$21,0)),0)</f>
        <v>0</v>
      </c>
      <c r="AA607" s="6">
        <f t="shared" si="98"/>
        <v>109733.55</v>
      </c>
      <c r="AB607" s="6">
        <f t="shared" si="99"/>
        <v>192980.55</v>
      </c>
    </row>
    <row r="608" spans="1:28" x14ac:dyDescent="0.3">
      <c r="A608" t="str">
        <f t="shared" si="90"/>
        <v>Vickie Jocic</v>
      </c>
      <c r="B608">
        <v>2255261316</v>
      </c>
      <c r="C608" t="s">
        <v>1184</v>
      </c>
      <c r="D608" t="s">
        <v>1185</v>
      </c>
      <c r="E608" t="s">
        <v>10</v>
      </c>
      <c r="F608">
        <v>116809</v>
      </c>
      <c r="G608">
        <f>COUNTIF(deals_closed!D:D,B608)</f>
        <v>15</v>
      </c>
      <c r="H608" s="2">
        <f>SUMIF(deals_closed!D:D,B608,deals_closed!C:C)</f>
        <v>563423</v>
      </c>
      <c r="I608" s="2">
        <f>VLOOKUP(E608,'2018_commission_structure-Start'!$A$22:$I$24,9,FALSE)</f>
        <v>750000</v>
      </c>
      <c r="J608" s="2">
        <f t="shared" si="91"/>
        <v>937500</v>
      </c>
      <c r="K608" s="2">
        <f t="shared" si="92"/>
        <v>1125000</v>
      </c>
      <c r="L608" s="2">
        <f t="shared" si="93"/>
        <v>1500000</v>
      </c>
      <c r="M608" s="12">
        <f t="shared" si="94"/>
        <v>0.75123066666666671</v>
      </c>
      <c r="N608" t="str">
        <f t="shared" si="95"/>
        <v>0-100%</v>
      </c>
      <c r="O608" s="6">
        <f>MIN(H608,I608)*INDEX('2018_commission_structure-Start'!$A$21:$I$24,MATCH($E608,'2018_commission_structure-Start'!$A$21:$A$24,0),MATCH(O$1,'2018_commission_structure-Start'!$A$21:$I$21,0))</f>
        <v>84513.45</v>
      </c>
      <c r="P608" s="2">
        <f>IF(H608&gt;I608,MIN(H608-I608,J608-I608)*INDEX('2018_commission_structure-Start'!$A$21:$I$24,MATCH($E608,'2018_commission_structure-Start'!$A$21:$A$24,0), MATCH(P$1,'2018_commission_structure-Start'!$A$21:$I$21,0)),0)</f>
        <v>0</v>
      </c>
      <c r="Q608" s="2">
        <f>IF($H608&gt;J608,MIN($H608-J608,K608-J608)*INDEX('2018_commission_structure-Start'!$A$21:$I$24,MATCH($E608,'2018_commission_structure-Start'!$A$21:$A$24,0), MATCH(Q$1,'2018_commission_structure-Start'!$A$21:$I$21,0)),0)</f>
        <v>0</v>
      </c>
      <c r="R608" s="2">
        <f>IF($H608&gt;K608,MIN($H608-K608,L608-K608)*INDEX('2018_commission_structure-Start'!$A$21:$I$24,MATCH($E608,'2018_commission_structure-Start'!$A$21:$A$24,0), MATCH(R$1,'2018_commission_structure-Start'!$A$21:$I$21,0)),0)</f>
        <v>0</v>
      </c>
      <c r="S608" s="2">
        <f>IF(H608&gt;L608,(H608-L608)*INDEX('2018_commission_structure-Start'!$A$21:$I$24,MATCH($E608,'2018_commission_structure-Start'!$A$21:$A$24,0),MATCH(S$1,'2018_commission_structure-Start'!$A$21:$I$21,0)),0)</f>
        <v>0</v>
      </c>
      <c r="T608" s="6">
        <f t="shared" si="96"/>
        <v>84513.45</v>
      </c>
      <c r="U608" s="6">
        <f t="shared" si="97"/>
        <v>201322.45</v>
      </c>
      <c r="V608" s="6">
        <f>MIN(H608,I608)*INDEX('2018_commission_structure-Start'!$A$15:$J$18,MATCH($E608,'2018_commission_structure-Start'!$A$15:$A$18,0),MATCH(V$1,'2018_commission_structure-Start'!$A$15:$J$15,0))</f>
        <v>84513.45</v>
      </c>
      <c r="W608" s="2">
        <f>IF($H608&gt;I608,MIN($H608-I608,J608-I608)*INDEX('2018_commission_structure-Start'!$A$15:$J$18,MATCH($E608,'2018_commission_structure-Start'!$A$15:$A$18,0),MATCH(W$1,'2018_commission_structure-Start'!$A$15:$J$15,0)),0)</f>
        <v>0</v>
      </c>
      <c r="X608" s="2">
        <f>IF($H608&gt;J608,MIN($H608-J608,K608-J608)*INDEX('2018_commission_structure-Start'!$A$15:$J$18,MATCH($E608,'2018_commission_structure-Start'!$A$15:$A$18,0),MATCH(X$1,'2018_commission_structure-Start'!$A$15:$J$15,0)),0)</f>
        <v>0</v>
      </c>
      <c r="Y608" s="2">
        <f>IF($H608&gt;K608,MIN($H608-K608,L608-K608)*INDEX('2018_commission_structure-Start'!$A$15:$J$18,MATCH($E608,'2018_commission_structure-Start'!$A$15:$A$18,0),MATCH(Y$1,'2018_commission_structure-Start'!$A$15:$J$15,0)),0)</f>
        <v>0</v>
      </c>
      <c r="Z608" s="2">
        <f>IF(H608&gt;L608,(H608-L608)*INDEX('2018_commission_structure-Start'!$A$21:$I$24,MATCH($E608,'2018_commission_structure-Start'!$A$21:$A$24,0),MATCH(Z$1,'2018_commission_structure-Start'!$A$21:$I$21,0)),0)</f>
        <v>0</v>
      </c>
      <c r="AA608" s="6">
        <f t="shared" si="98"/>
        <v>84513.45</v>
      </c>
      <c r="AB608" s="6">
        <f t="shared" si="99"/>
        <v>201322.45</v>
      </c>
    </row>
    <row r="609" spans="1:28" x14ac:dyDescent="0.3">
      <c r="A609" t="str">
        <f t="shared" si="90"/>
        <v>Gayelord Coffin</v>
      </c>
      <c r="B609">
        <v>264454596</v>
      </c>
      <c r="C609" t="s">
        <v>824</v>
      </c>
      <c r="D609" t="s">
        <v>1186</v>
      </c>
      <c r="E609" t="s">
        <v>10</v>
      </c>
      <c r="F609">
        <v>83815</v>
      </c>
      <c r="G609">
        <f>COUNTIF(deals_closed!D:D,B609)</f>
        <v>19</v>
      </c>
      <c r="H609" s="2">
        <f>SUMIF(deals_closed!D:D,B609,deals_closed!C:C)</f>
        <v>739687</v>
      </c>
      <c r="I609" s="2">
        <f>VLOOKUP(E609,'2018_commission_structure-Start'!$A$22:$I$24,9,FALSE)</f>
        <v>750000</v>
      </c>
      <c r="J609" s="2">
        <f t="shared" si="91"/>
        <v>937500</v>
      </c>
      <c r="K609" s="2">
        <f t="shared" si="92"/>
        <v>1125000</v>
      </c>
      <c r="L609" s="2">
        <f t="shared" si="93"/>
        <v>1500000</v>
      </c>
      <c r="M609" s="12">
        <f t="shared" si="94"/>
        <v>0.98624933333333331</v>
      </c>
      <c r="N609" t="str">
        <f t="shared" si="95"/>
        <v>0-100%</v>
      </c>
      <c r="O609" s="6">
        <f>MIN(H609,I609)*INDEX('2018_commission_structure-Start'!$A$21:$I$24,MATCH($E609,'2018_commission_structure-Start'!$A$21:$A$24,0),MATCH(O$1,'2018_commission_structure-Start'!$A$21:$I$21,0))</f>
        <v>110953.05</v>
      </c>
      <c r="P609" s="2">
        <f>IF(H609&gt;I609,MIN(H609-I609,J609-I609)*INDEX('2018_commission_structure-Start'!$A$21:$I$24,MATCH($E609,'2018_commission_structure-Start'!$A$21:$A$24,0), MATCH(P$1,'2018_commission_structure-Start'!$A$21:$I$21,0)),0)</f>
        <v>0</v>
      </c>
      <c r="Q609" s="2">
        <f>IF($H609&gt;J609,MIN($H609-J609,K609-J609)*INDEX('2018_commission_structure-Start'!$A$21:$I$24,MATCH($E609,'2018_commission_structure-Start'!$A$21:$A$24,0), MATCH(Q$1,'2018_commission_structure-Start'!$A$21:$I$21,0)),0)</f>
        <v>0</v>
      </c>
      <c r="R609" s="2">
        <f>IF($H609&gt;K609,MIN($H609-K609,L609-K609)*INDEX('2018_commission_structure-Start'!$A$21:$I$24,MATCH($E609,'2018_commission_structure-Start'!$A$21:$A$24,0), MATCH(R$1,'2018_commission_structure-Start'!$A$21:$I$21,0)),0)</f>
        <v>0</v>
      </c>
      <c r="S609" s="2">
        <f>IF(H609&gt;L609,(H609-L609)*INDEX('2018_commission_structure-Start'!$A$21:$I$24,MATCH($E609,'2018_commission_structure-Start'!$A$21:$A$24,0),MATCH(S$1,'2018_commission_structure-Start'!$A$21:$I$21,0)),0)</f>
        <v>0</v>
      </c>
      <c r="T609" s="6">
        <f t="shared" si="96"/>
        <v>110953.05</v>
      </c>
      <c r="U609" s="6">
        <f t="shared" si="97"/>
        <v>194768.05</v>
      </c>
      <c r="V609" s="6">
        <f>MIN(H609,I609)*INDEX('2018_commission_structure-Start'!$A$15:$J$18,MATCH($E609,'2018_commission_structure-Start'!$A$15:$A$18,0),MATCH(V$1,'2018_commission_structure-Start'!$A$15:$J$15,0))</f>
        <v>110953.05</v>
      </c>
      <c r="W609" s="2">
        <f>IF($H609&gt;I609,MIN($H609-I609,J609-I609)*INDEX('2018_commission_structure-Start'!$A$15:$J$18,MATCH($E609,'2018_commission_structure-Start'!$A$15:$A$18,0),MATCH(W$1,'2018_commission_structure-Start'!$A$15:$J$15,0)),0)</f>
        <v>0</v>
      </c>
      <c r="X609" s="2">
        <f>IF($H609&gt;J609,MIN($H609-J609,K609-J609)*INDEX('2018_commission_structure-Start'!$A$15:$J$18,MATCH($E609,'2018_commission_structure-Start'!$A$15:$A$18,0),MATCH(X$1,'2018_commission_structure-Start'!$A$15:$J$15,0)),0)</f>
        <v>0</v>
      </c>
      <c r="Y609" s="2">
        <f>IF($H609&gt;K609,MIN($H609-K609,L609-K609)*INDEX('2018_commission_structure-Start'!$A$15:$J$18,MATCH($E609,'2018_commission_structure-Start'!$A$15:$A$18,0),MATCH(Y$1,'2018_commission_structure-Start'!$A$15:$J$15,0)),0)</f>
        <v>0</v>
      </c>
      <c r="Z609" s="2">
        <f>IF(H609&gt;L609,(H609-L609)*INDEX('2018_commission_structure-Start'!$A$21:$I$24,MATCH($E609,'2018_commission_structure-Start'!$A$21:$A$24,0),MATCH(Z$1,'2018_commission_structure-Start'!$A$21:$I$21,0)),0)</f>
        <v>0</v>
      </c>
      <c r="AA609" s="6">
        <f t="shared" si="98"/>
        <v>110953.05</v>
      </c>
      <c r="AB609" s="6">
        <f t="shared" si="99"/>
        <v>194768.05</v>
      </c>
    </row>
    <row r="610" spans="1:28" x14ac:dyDescent="0.3">
      <c r="A610" t="str">
        <f t="shared" si="90"/>
        <v>Waldemar Vaggers</v>
      </c>
      <c r="B610">
        <v>1856596435</v>
      </c>
      <c r="C610" t="s">
        <v>1187</v>
      </c>
      <c r="D610" t="s">
        <v>1188</v>
      </c>
      <c r="E610" t="s">
        <v>10</v>
      </c>
      <c r="F610">
        <v>100859</v>
      </c>
      <c r="G610">
        <f>COUNTIF(deals_closed!D:D,B610)</f>
        <v>18</v>
      </c>
      <c r="H610" s="2">
        <f>SUMIF(deals_closed!D:D,B610,deals_closed!C:C)</f>
        <v>580833</v>
      </c>
      <c r="I610" s="2">
        <f>VLOOKUP(E610,'2018_commission_structure-Start'!$A$22:$I$24,9,FALSE)</f>
        <v>750000</v>
      </c>
      <c r="J610" s="2">
        <f t="shared" si="91"/>
        <v>937500</v>
      </c>
      <c r="K610" s="2">
        <f t="shared" si="92"/>
        <v>1125000</v>
      </c>
      <c r="L610" s="2">
        <f t="shared" si="93"/>
        <v>1500000</v>
      </c>
      <c r="M610" s="12">
        <f t="shared" si="94"/>
        <v>0.77444400000000002</v>
      </c>
      <c r="N610" t="str">
        <f t="shared" si="95"/>
        <v>0-100%</v>
      </c>
      <c r="O610" s="6">
        <f>MIN(H610,I610)*INDEX('2018_commission_structure-Start'!$A$21:$I$24,MATCH($E610,'2018_commission_structure-Start'!$A$21:$A$24,0),MATCH(O$1,'2018_commission_structure-Start'!$A$21:$I$21,0))</f>
        <v>87124.95</v>
      </c>
      <c r="P610" s="2">
        <f>IF(H610&gt;I610,MIN(H610-I610,J610-I610)*INDEX('2018_commission_structure-Start'!$A$21:$I$24,MATCH($E610,'2018_commission_structure-Start'!$A$21:$A$24,0), MATCH(P$1,'2018_commission_structure-Start'!$A$21:$I$21,0)),0)</f>
        <v>0</v>
      </c>
      <c r="Q610" s="2">
        <f>IF($H610&gt;J610,MIN($H610-J610,K610-J610)*INDEX('2018_commission_structure-Start'!$A$21:$I$24,MATCH($E610,'2018_commission_structure-Start'!$A$21:$A$24,0), MATCH(Q$1,'2018_commission_structure-Start'!$A$21:$I$21,0)),0)</f>
        <v>0</v>
      </c>
      <c r="R610" s="2">
        <f>IF($H610&gt;K610,MIN($H610-K610,L610-K610)*INDEX('2018_commission_structure-Start'!$A$21:$I$24,MATCH($E610,'2018_commission_structure-Start'!$A$21:$A$24,0), MATCH(R$1,'2018_commission_structure-Start'!$A$21:$I$21,0)),0)</f>
        <v>0</v>
      </c>
      <c r="S610" s="2">
        <f>IF(H610&gt;L610,(H610-L610)*INDEX('2018_commission_structure-Start'!$A$21:$I$24,MATCH($E610,'2018_commission_structure-Start'!$A$21:$A$24,0),MATCH(S$1,'2018_commission_structure-Start'!$A$21:$I$21,0)),0)</f>
        <v>0</v>
      </c>
      <c r="T610" s="6">
        <f t="shared" si="96"/>
        <v>87124.95</v>
      </c>
      <c r="U610" s="6">
        <f t="shared" si="97"/>
        <v>187983.95</v>
      </c>
      <c r="V610" s="6">
        <f>MIN(H610,I610)*INDEX('2018_commission_structure-Start'!$A$15:$J$18,MATCH($E610,'2018_commission_structure-Start'!$A$15:$A$18,0),MATCH(V$1,'2018_commission_structure-Start'!$A$15:$J$15,0))</f>
        <v>87124.95</v>
      </c>
      <c r="W610" s="2">
        <f>IF($H610&gt;I610,MIN($H610-I610,J610-I610)*INDEX('2018_commission_structure-Start'!$A$15:$J$18,MATCH($E610,'2018_commission_structure-Start'!$A$15:$A$18,0),MATCH(W$1,'2018_commission_structure-Start'!$A$15:$J$15,0)),0)</f>
        <v>0</v>
      </c>
      <c r="X610" s="2">
        <f>IF($H610&gt;J610,MIN($H610-J610,K610-J610)*INDEX('2018_commission_structure-Start'!$A$15:$J$18,MATCH($E610,'2018_commission_structure-Start'!$A$15:$A$18,0),MATCH(X$1,'2018_commission_structure-Start'!$A$15:$J$15,0)),0)</f>
        <v>0</v>
      </c>
      <c r="Y610" s="2">
        <f>IF($H610&gt;K610,MIN($H610-K610,L610-K610)*INDEX('2018_commission_structure-Start'!$A$15:$J$18,MATCH($E610,'2018_commission_structure-Start'!$A$15:$A$18,0),MATCH(Y$1,'2018_commission_structure-Start'!$A$15:$J$15,0)),0)</f>
        <v>0</v>
      </c>
      <c r="Z610" s="2">
        <f>IF(H610&gt;L610,(H610-L610)*INDEX('2018_commission_structure-Start'!$A$21:$I$24,MATCH($E610,'2018_commission_structure-Start'!$A$21:$A$24,0),MATCH(Z$1,'2018_commission_structure-Start'!$A$21:$I$21,0)),0)</f>
        <v>0</v>
      </c>
      <c r="AA610" s="6">
        <f t="shared" si="98"/>
        <v>87124.95</v>
      </c>
      <c r="AB610" s="6">
        <f t="shared" si="99"/>
        <v>187983.95</v>
      </c>
    </row>
    <row r="611" spans="1:28" x14ac:dyDescent="0.3">
      <c r="A611" t="str">
        <f t="shared" si="90"/>
        <v>Hanson Hadigate</v>
      </c>
      <c r="B611">
        <v>8850022085</v>
      </c>
      <c r="C611" t="s">
        <v>1189</v>
      </c>
      <c r="D611" t="s">
        <v>1190</v>
      </c>
      <c r="E611" t="s">
        <v>7</v>
      </c>
      <c r="F611">
        <v>52669</v>
      </c>
      <c r="G611">
        <f>COUNTIF(deals_closed!D:D,B611)</f>
        <v>17</v>
      </c>
      <c r="H611" s="2">
        <f>SUMIF(deals_closed!D:D,B611,deals_closed!C:C)</f>
        <v>599910</v>
      </c>
      <c r="I611" s="2">
        <f>VLOOKUP(E611,'2018_commission_structure-Start'!$A$22:$I$24,9,FALSE)</f>
        <v>500000</v>
      </c>
      <c r="J611" s="2">
        <f t="shared" si="91"/>
        <v>625000</v>
      </c>
      <c r="K611" s="2">
        <f t="shared" si="92"/>
        <v>750000</v>
      </c>
      <c r="L611" s="2">
        <f t="shared" si="93"/>
        <v>1000000</v>
      </c>
      <c r="M611" s="12">
        <f t="shared" si="94"/>
        <v>1.1998200000000001</v>
      </c>
      <c r="N611" t="str">
        <f t="shared" si="95"/>
        <v>100-125%</v>
      </c>
      <c r="O611" s="6">
        <f>MIN(H611,I611)*INDEX('2018_commission_structure-Start'!$A$21:$I$24,MATCH($E611,'2018_commission_structure-Start'!$A$21:$A$24,0),MATCH(O$1,'2018_commission_structure-Start'!$A$21:$I$21,0))</f>
        <v>50000</v>
      </c>
      <c r="P611" s="2">
        <f>IF(H611&gt;I611,MIN(H611-I611,J611-I611)*INDEX('2018_commission_structure-Start'!$A$21:$I$24,MATCH($E611,'2018_commission_structure-Start'!$A$21:$A$24,0), MATCH(P$1,'2018_commission_structure-Start'!$A$21:$I$21,0)),0)</f>
        <v>14986.5</v>
      </c>
      <c r="Q611" s="2">
        <f>IF($H611&gt;J611,MIN($H611-J611,K611-J611)*INDEX('2018_commission_structure-Start'!$A$21:$I$24,MATCH($E611,'2018_commission_structure-Start'!$A$21:$A$24,0), MATCH(Q$1,'2018_commission_structure-Start'!$A$21:$I$21,0)),0)</f>
        <v>0</v>
      </c>
      <c r="R611" s="2">
        <f>IF($H611&gt;K611,MIN($H611-K611,L611-K611)*INDEX('2018_commission_structure-Start'!$A$21:$I$24,MATCH($E611,'2018_commission_structure-Start'!$A$21:$A$24,0), MATCH(R$1,'2018_commission_structure-Start'!$A$21:$I$21,0)),0)</f>
        <v>0</v>
      </c>
      <c r="S611" s="2">
        <f>IF(H611&gt;L611,(H611-L611)*INDEX('2018_commission_structure-Start'!$A$21:$I$24,MATCH($E611,'2018_commission_structure-Start'!$A$21:$A$24,0),MATCH(S$1,'2018_commission_structure-Start'!$A$21:$I$21,0)),0)</f>
        <v>0</v>
      </c>
      <c r="T611" s="6">
        <f t="shared" si="96"/>
        <v>64986.5</v>
      </c>
      <c r="U611" s="6">
        <f t="shared" si="97"/>
        <v>117655.5</v>
      </c>
      <c r="V611" s="6">
        <f>MIN(H611,I611)*INDEX('2018_commission_structure-Start'!$A$15:$J$18,MATCH($E611,'2018_commission_structure-Start'!$A$15:$A$18,0),MATCH(V$1,'2018_commission_structure-Start'!$A$15:$J$15,0))</f>
        <v>60000</v>
      </c>
      <c r="W611" s="2">
        <f>IF($H611&gt;I611,MIN($H611-I611,J611-I611)*INDEX('2018_commission_structure-Start'!$A$15:$J$18,MATCH($E611,'2018_commission_structure-Start'!$A$15:$A$18,0),MATCH(W$1,'2018_commission_structure-Start'!$A$15:$J$15,0)),0)</f>
        <v>16984.7</v>
      </c>
      <c r="X611" s="2">
        <f>IF($H611&gt;J611,MIN($H611-J611,K611-J611)*INDEX('2018_commission_structure-Start'!$A$15:$J$18,MATCH($E611,'2018_commission_structure-Start'!$A$15:$A$18,0),MATCH(X$1,'2018_commission_structure-Start'!$A$15:$J$15,0)),0)</f>
        <v>0</v>
      </c>
      <c r="Y611" s="2">
        <f>IF($H611&gt;K611,MIN($H611-K611,L611-K611)*INDEX('2018_commission_structure-Start'!$A$15:$J$18,MATCH($E611,'2018_commission_structure-Start'!$A$15:$A$18,0),MATCH(Y$1,'2018_commission_structure-Start'!$A$15:$J$15,0)),0)</f>
        <v>0</v>
      </c>
      <c r="Z611" s="2">
        <f>IF(H611&gt;L611,(H611-L611)*INDEX('2018_commission_structure-Start'!$A$21:$I$24,MATCH($E611,'2018_commission_structure-Start'!$A$21:$A$24,0),MATCH(Z$1,'2018_commission_structure-Start'!$A$21:$I$21,0)),0)</f>
        <v>0</v>
      </c>
      <c r="AA611" s="6">
        <f t="shared" si="98"/>
        <v>76984.7</v>
      </c>
      <c r="AB611" s="6">
        <f t="shared" si="99"/>
        <v>129653.7</v>
      </c>
    </row>
    <row r="612" spans="1:28" x14ac:dyDescent="0.3">
      <c r="A612" t="str">
        <f t="shared" si="90"/>
        <v>Marie-jeanne Marrow</v>
      </c>
      <c r="B612">
        <v>7585281072</v>
      </c>
      <c r="C612" t="s">
        <v>1191</v>
      </c>
      <c r="D612" t="s">
        <v>1192</v>
      </c>
      <c r="E612" t="s">
        <v>7</v>
      </c>
      <c r="F612">
        <v>48015</v>
      </c>
      <c r="G612">
        <f>COUNTIF(deals_closed!D:D,B612)</f>
        <v>16</v>
      </c>
      <c r="H612" s="2">
        <f>SUMIF(deals_closed!D:D,B612,deals_closed!C:C)</f>
        <v>492886</v>
      </c>
      <c r="I612" s="2">
        <f>VLOOKUP(E612,'2018_commission_structure-Start'!$A$22:$I$24,9,FALSE)</f>
        <v>500000</v>
      </c>
      <c r="J612" s="2">
        <f t="shared" si="91"/>
        <v>625000</v>
      </c>
      <c r="K612" s="2">
        <f t="shared" si="92"/>
        <v>750000</v>
      </c>
      <c r="L612" s="2">
        <f t="shared" si="93"/>
        <v>1000000</v>
      </c>
      <c r="M612" s="12">
        <f t="shared" si="94"/>
        <v>0.98577199999999998</v>
      </c>
      <c r="N612" t="str">
        <f t="shared" si="95"/>
        <v>0-100%</v>
      </c>
      <c r="O612" s="6">
        <f>MIN(H612,I612)*INDEX('2018_commission_structure-Start'!$A$21:$I$24,MATCH($E612,'2018_commission_structure-Start'!$A$21:$A$24,0),MATCH(O$1,'2018_commission_structure-Start'!$A$21:$I$21,0))</f>
        <v>49288.600000000006</v>
      </c>
      <c r="P612" s="2">
        <f>IF(H612&gt;I612,MIN(H612-I612,J612-I612)*INDEX('2018_commission_structure-Start'!$A$21:$I$24,MATCH($E612,'2018_commission_structure-Start'!$A$21:$A$24,0), MATCH(P$1,'2018_commission_structure-Start'!$A$21:$I$21,0)),0)</f>
        <v>0</v>
      </c>
      <c r="Q612" s="2">
        <f>IF($H612&gt;J612,MIN($H612-J612,K612-J612)*INDEX('2018_commission_structure-Start'!$A$21:$I$24,MATCH($E612,'2018_commission_structure-Start'!$A$21:$A$24,0), MATCH(Q$1,'2018_commission_structure-Start'!$A$21:$I$21,0)),0)</f>
        <v>0</v>
      </c>
      <c r="R612" s="2">
        <f>IF($H612&gt;K612,MIN($H612-K612,L612-K612)*INDEX('2018_commission_structure-Start'!$A$21:$I$24,MATCH($E612,'2018_commission_structure-Start'!$A$21:$A$24,0), MATCH(R$1,'2018_commission_structure-Start'!$A$21:$I$21,0)),0)</f>
        <v>0</v>
      </c>
      <c r="S612" s="2">
        <f>IF(H612&gt;L612,(H612-L612)*INDEX('2018_commission_structure-Start'!$A$21:$I$24,MATCH($E612,'2018_commission_structure-Start'!$A$21:$A$24,0),MATCH(S$1,'2018_commission_structure-Start'!$A$21:$I$21,0)),0)</f>
        <v>0</v>
      </c>
      <c r="T612" s="6">
        <f t="shared" si="96"/>
        <v>49288.600000000006</v>
      </c>
      <c r="U612" s="6">
        <f t="shared" si="97"/>
        <v>97303.6</v>
      </c>
      <c r="V612" s="6">
        <f>MIN(H612,I612)*INDEX('2018_commission_structure-Start'!$A$15:$J$18,MATCH($E612,'2018_commission_structure-Start'!$A$15:$A$18,0),MATCH(V$1,'2018_commission_structure-Start'!$A$15:$J$15,0))</f>
        <v>59146.32</v>
      </c>
      <c r="W612" s="2">
        <f>IF($H612&gt;I612,MIN($H612-I612,J612-I612)*INDEX('2018_commission_structure-Start'!$A$15:$J$18,MATCH($E612,'2018_commission_structure-Start'!$A$15:$A$18,0),MATCH(W$1,'2018_commission_structure-Start'!$A$15:$J$15,0)),0)</f>
        <v>0</v>
      </c>
      <c r="X612" s="2">
        <f>IF($H612&gt;J612,MIN($H612-J612,K612-J612)*INDEX('2018_commission_structure-Start'!$A$15:$J$18,MATCH($E612,'2018_commission_structure-Start'!$A$15:$A$18,0),MATCH(X$1,'2018_commission_structure-Start'!$A$15:$J$15,0)),0)</f>
        <v>0</v>
      </c>
      <c r="Y612" s="2">
        <f>IF($H612&gt;K612,MIN($H612-K612,L612-K612)*INDEX('2018_commission_structure-Start'!$A$15:$J$18,MATCH($E612,'2018_commission_structure-Start'!$A$15:$A$18,0),MATCH(Y$1,'2018_commission_structure-Start'!$A$15:$J$15,0)),0)</f>
        <v>0</v>
      </c>
      <c r="Z612" s="2">
        <f>IF(H612&gt;L612,(H612-L612)*INDEX('2018_commission_structure-Start'!$A$21:$I$24,MATCH($E612,'2018_commission_structure-Start'!$A$21:$A$24,0),MATCH(Z$1,'2018_commission_structure-Start'!$A$21:$I$21,0)),0)</f>
        <v>0</v>
      </c>
      <c r="AA612" s="6">
        <f t="shared" si="98"/>
        <v>59146.32</v>
      </c>
      <c r="AB612" s="6">
        <f t="shared" si="99"/>
        <v>107161.32</v>
      </c>
    </row>
    <row r="613" spans="1:28" x14ac:dyDescent="0.3">
      <c r="A613" t="str">
        <f t="shared" si="90"/>
        <v>Raff Menichini</v>
      </c>
      <c r="B613">
        <v>1079691642</v>
      </c>
      <c r="C613" t="s">
        <v>1193</v>
      </c>
      <c r="D613" t="s">
        <v>1194</v>
      </c>
      <c r="E613" t="s">
        <v>10</v>
      </c>
      <c r="F613">
        <v>113680</v>
      </c>
      <c r="G613">
        <f>COUNTIF(deals_closed!D:D,B613)</f>
        <v>19</v>
      </c>
      <c r="H613" s="2">
        <f>SUMIF(deals_closed!D:D,B613,deals_closed!C:C)</f>
        <v>648303</v>
      </c>
      <c r="I613" s="2">
        <f>VLOOKUP(E613,'2018_commission_structure-Start'!$A$22:$I$24,9,FALSE)</f>
        <v>750000</v>
      </c>
      <c r="J613" s="2">
        <f t="shared" si="91"/>
        <v>937500</v>
      </c>
      <c r="K613" s="2">
        <f t="shared" si="92"/>
        <v>1125000</v>
      </c>
      <c r="L613" s="2">
        <f t="shared" si="93"/>
        <v>1500000</v>
      </c>
      <c r="M613" s="12">
        <f t="shared" si="94"/>
        <v>0.86440399999999995</v>
      </c>
      <c r="N613" t="str">
        <f t="shared" si="95"/>
        <v>0-100%</v>
      </c>
      <c r="O613" s="6">
        <f>MIN(H613,I613)*INDEX('2018_commission_structure-Start'!$A$21:$I$24,MATCH($E613,'2018_commission_structure-Start'!$A$21:$A$24,0),MATCH(O$1,'2018_commission_structure-Start'!$A$21:$I$21,0))</f>
        <v>97245.45</v>
      </c>
      <c r="P613" s="2">
        <f>IF(H613&gt;I613,MIN(H613-I613,J613-I613)*INDEX('2018_commission_structure-Start'!$A$21:$I$24,MATCH($E613,'2018_commission_structure-Start'!$A$21:$A$24,0), MATCH(P$1,'2018_commission_structure-Start'!$A$21:$I$21,0)),0)</f>
        <v>0</v>
      </c>
      <c r="Q613" s="2">
        <f>IF($H613&gt;J613,MIN($H613-J613,K613-J613)*INDEX('2018_commission_structure-Start'!$A$21:$I$24,MATCH($E613,'2018_commission_structure-Start'!$A$21:$A$24,0), MATCH(Q$1,'2018_commission_structure-Start'!$A$21:$I$21,0)),0)</f>
        <v>0</v>
      </c>
      <c r="R613" s="2">
        <f>IF($H613&gt;K613,MIN($H613-K613,L613-K613)*INDEX('2018_commission_structure-Start'!$A$21:$I$24,MATCH($E613,'2018_commission_structure-Start'!$A$21:$A$24,0), MATCH(R$1,'2018_commission_structure-Start'!$A$21:$I$21,0)),0)</f>
        <v>0</v>
      </c>
      <c r="S613" s="2">
        <f>IF(H613&gt;L613,(H613-L613)*INDEX('2018_commission_structure-Start'!$A$21:$I$24,MATCH($E613,'2018_commission_structure-Start'!$A$21:$A$24,0),MATCH(S$1,'2018_commission_structure-Start'!$A$21:$I$21,0)),0)</f>
        <v>0</v>
      </c>
      <c r="T613" s="6">
        <f t="shared" si="96"/>
        <v>97245.45</v>
      </c>
      <c r="U613" s="6">
        <f t="shared" si="97"/>
        <v>210925.45</v>
      </c>
      <c r="V613" s="6">
        <f>MIN(H613,I613)*INDEX('2018_commission_structure-Start'!$A$15:$J$18,MATCH($E613,'2018_commission_structure-Start'!$A$15:$A$18,0),MATCH(V$1,'2018_commission_structure-Start'!$A$15:$J$15,0))</f>
        <v>97245.45</v>
      </c>
      <c r="W613" s="2">
        <f>IF($H613&gt;I613,MIN($H613-I613,J613-I613)*INDEX('2018_commission_structure-Start'!$A$15:$J$18,MATCH($E613,'2018_commission_structure-Start'!$A$15:$A$18,0),MATCH(W$1,'2018_commission_structure-Start'!$A$15:$J$15,0)),0)</f>
        <v>0</v>
      </c>
      <c r="X613" s="2">
        <f>IF($H613&gt;J613,MIN($H613-J613,K613-J613)*INDEX('2018_commission_structure-Start'!$A$15:$J$18,MATCH($E613,'2018_commission_structure-Start'!$A$15:$A$18,0),MATCH(X$1,'2018_commission_structure-Start'!$A$15:$J$15,0)),0)</f>
        <v>0</v>
      </c>
      <c r="Y613" s="2">
        <f>IF($H613&gt;K613,MIN($H613-K613,L613-K613)*INDEX('2018_commission_structure-Start'!$A$15:$J$18,MATCH($E613,'2018_commission_structure-Start'!$A$15:$A$18,0),MATCH(Y$1,'2018_commission_structure-Start'!$A$15:$J$15,0)),0)</f>
        <v>0</v>
      </c>
      <c r="Z613" s="2">
        <f>IF(H613&gt;L613,(H613-L613)*INDEX('2018_commission_structure-Start'!$A$21:$I$24,MATCH($E613,'2018_commission_structure-Start'!$A$21:$A$24,0),MATCH(Z$1,'2018_commission_structure-Start'!$A$21:$I$21,0)),0)</f>
        <v>0</v>
      </c>
      <c r="AA613" s="6">
        <f t="shared" si="98"/>
        <v>97245.45</v>
      </c>
      <c r="AB613" s="6">
        <f t="shared" si="99"/>
        <v>210925.45</v>
      </c>
    </row>
    <row r="614" spans="1:28" x14ac:dyDescent="0.3">
      <c r="A614" t="str">
        <f t="shared" si="90"/>
        <v>Barbra Pistol</v>
      </c>
      <c r="B614">
        <v>5304381319</v>
      </c>
      <c r="C614" t="s">
        <v>1195</v>
      </c>
      <c r="D614" t="s">
        <v>1196</v>
      </c>
      <c r="E614" t="s">
        <v>29</v>
      </c>
      <c r="F614">
        <v>74438</v>
      </c>
      <c r="G614">
        <f>COUNTIF(deals_closed!D:D,B614)</f>
        <v>16</v>
      </c>
      <c r="H614" s="2">
        <f>SUMIF(deals_closed!D:D,B614,deals_closed!C:C)</f>
        <v>605237</v>
      </c>
      <c r="I614" s="2">
        <f>VLOOKUP(E614,'2018_commission_structure-Start'!$A$22:$I$24,9,FALSE)</f>
        <v>600000</v>
      </c>
      <c r="J614" s="2">
        <f t="shared" si="91"/>
        <v>750000</v>
      </c>
      <c r="K614" s="2">
        <f t="shared" si="92"/>
        <v>900000</v>
      </c>
      <c r="L614" s="2">
        <f t="shared" si="93"/>
        <v>1200000</v>
      </c>
      <c r="M614" s="12">
        <f t="shared" si="94"/>
        <v>1.0087283333333332</v>
      </c>
      <c r="N614" t="str">
        <f t="shared" si="95"/>
        <v>100-125%</v>
      </c>
      <c r="O614" s="6">
        <f>MIN(H614,I614)*INDEX('2018_commission_structure-Start'!$A$21:$I$24,MATCH($E614,'2018_commission_structure-Start'!$A$21:$A$24,0),MATCH(O$1,'2018_commission_structure-Start'!$A$21:$I$21,0))</f>
        <v>78000</v>
      </c>
      <c r="P614" s="2">
        <f>IF(H614&gt;I614,MIN(H614-I614,J614-I614)*INDEX('2018_commission_structure-Start'!$A$21:$I$24,MATCH($E614,'2018_commission_structure-Start'!$A$21:$A$24,0), MATCH(P$1,'2018_commission_structure-Start'!$A$21:$I$21,0)),0)</f>
        <v>890.29000000000008</v>
      </c>
      <c r="Q614" s="2">
        <f>IF($H614&gt;J614,MIN($H614-J614,K614-J614)*INDEX('2018_commission_structure-Start'!$A$21:$I$24,MATCH($E614,'2018_commission_structure-Start'!$A$21:$A$24,0), MATCH(Q$1,'2018_commission_structure-Start'!$A$21:$I$21,0)),0)</f>
        <v>0</v>
      </c>
      <c r="R614" s="2">
        <f>IF($H614&gt;K614,MIN($H614-K614,L614-K614)*INDEX('2018_commission_structure-Start'!$A$21:$I$24,MATCH($E614,'2018_commission_structure-Start'!$A$21:$A$24,0), MATCH(R$1,'2018_commission_structure-Start'!$A$21:$I$21,0)),0)</f>
        <v>0</v>
      </c>
      <c r="S614" s="2">
        <f>IF(H614&gt;L614,(H614-L614)*INDEX('2018_commission_structure-Start'!$A$21:$I$24,MATCH($E614,'2018_commission_structure-Start'!$A$21:$A$24,0),MATCH(S$1,'2018_commission_structure-Start'!$A$21:$I$21,0)),0)</f>
        <v>0</v>
      </c>
      <c r="T614" s="6">
        <f t="shared" si="96"/>
        <v>78890.289999999994</v>
      </c>
      <c r="U614" s="6">
        <f t="shared" si="97"/>
        <v>153328.28999999998</v>
      </c>
      <c r="V614" s="6">
        <f>MIN(H614,I614)*INDEX('2018_commission_structure-Start'!$A$15:$J$18,MATCH($E614,'2018_commission_structure-Start'!$A$15:$A$18,0),MATCH(V$1,'2018_commission_structure-Start'!$A$15:$J$15,0))</f>
        <v>90000</v>
      </c>
      <c r="W614" s="2">
        <f>IF($H614&gt;I614,MIN($H614-I614,J614-I614)*INDEX('2018_commission_structure-Start'!$A$15:$J$18,MATCH($E614,'2018_commission_structure-Start'!$A$15:$A$18,0),MATCH(W$1,'2018_commission_structure-Start'!$A$15:$J$15,0)),0)</f>
        <v>942.66</v>
      </c>
      <c r="X614" s="2">
        <f>IF($H614&gt;J614,MIN($H614-J614,K614-J614)*INDEX('2018_commission_structure-Start'!$A$15:$J$18,MATCH($E614,'2018_commission_structure-Start'!$A$15:$A$18,0),MATCH(X$1,'2018_commission_structure-Start'!$A$15:$J$15,0)),0)</f>
        <v>0</v>
      </c>
      <c r="Y614" s="2">
        <f>IF($H614&gt;K614,MIN($H614-K614,L614-K614)*INDEX('2018_commission_structure-Start'!$A$15:$J$18,MATCH($E614,'2018_commission_structure-Start'!$A$15:$A$18,0),MATCH(Y$1,'2018_commission_structure-Start'!$A$15:$J$15,0)),0)</f>
        <v>0</v>
      </c>
      <c r="Z614" s="2">
        <f>IF(H614&gt;L614,(H614-L614)*INDEX('2018_commission_structure-Start'!$A$21:$I$24,MATCH($E614,'2018_commission_structure-Start'!$A$21:$A$24,0),MATCH(Z$1,'2018_commission_structure-Start'!$A$21:$I$21,0)),0)</f>
        <v>0</v>
      </c>
      <c r="AA614" s="6">
        <f t="shared" si="98"/>
        <v>90942.66</v>
      </c>
      <c r="AB614" s="6">
        <f t="shared" si="99"/>
        <v>165380.66</v>
      </c>
    </row>
    <row r="615" spans="1:28" x14ac:dyDescent="0.3">
      <c r="A615" t="str">
        <f t="shared" si="90"/>
        <v>Patin Scardifield</v>
      </c>
      <c r="B615">
        <v>2792636599</v>
      </c>
      <c r="C615" t="s">
        <v>1197</v>
      </c>
      <c r="D615" t="s">
        <v>1198</v>
      </c>
      <c r="E615" t="s">
        <v>10</v>
      </c>
      <c r="F615">
        <v>120373</v>
      </c>
      <c r="G615">
        <f>COUNTIF(deals_closed!D:D,B615)</f>
        <v>21</v>
      </c>
      <c r="H615" s="2">
        <f>SUMIF(deals_closed!D:D,B615,deals_closed!C:C)</f>
        <v>733491</v>
      </c>
      <c r="I615" s="2">
        <f>VLOOKUP(E615,'2018_commission_structure-Start'!$A$22:$I$24,9,FALSE)</f>
        <v>750000</v>
      </c>
      <c r="J615" s="2">
        <f t="shared" si="91"/>
        <v>937500</v>
      </c>
      <c r="K615" s="2">
        <f t="shared" si="92"/>
        <v>1125000</v>
      </c>
      <c r="L615" s="2">
        <f t="shared" si="93"/>
        <v>1500000</v>
      </c>
      <c r="M615" s="12">
        <f t="shared" si="94"/>
        <v>0.97798799999999997</v>
      </c>
      <c r="N615" t="str">
        <f t="shared" si="95"/>
        <v>0-100%</v>
      </c>
      <c r="O615" s="6">
        <f>MIN(H615,I615)*INDEX('2018_commission_structure-Start'!$A$21:$I$24,MATCH($E615,'2018_commission_structure-Start'!$A$21:$A$24,0),MATCH(O$1,'2018_commission_structure-Start'!$A$21:$I$21,0))</f>
        <v>110023.65</v>
      </c>
      <c r="P615" s="2">
        <f>IF(H615&gt;I615,MIN(H615-I615,J615-I615)*INDEX('2018_commission_structure-Start'!$A$21:$I$24,MATCH($E615,'2018_commission_structure-Start'!$A$21:$A$24,0), MATCH(P$1,'2018_commission_structure-Start'!$A$21:$I$21,0)),0)</f>
        <v>0</v>
      </c>
      <c r="Q615" s="2">
        <f>IF($H615&gt;J615,MIN($H615-J615,K615-J615)*INDEX('2018_commission_structure-Start'!$A$21:$I$24,MATCH($E615,'2018_commission_structure-Start'!$A$21:$A$24,0), MATCH(Q$1,'2018_commission_structure-Start'!$A$21:$I$21,0)),0)</f>
        <v>0</v>
      </c>
      <c r="R615" s="2">
        <f>IF($H615&gt;K615,MIN($H615-K615,L615-K615)*INDEX('2018_commission_structure-Start'!$A$21:$I$24,MATCH($E615,'2018_commission_structure-Start'!$A$21:$A$24,0), MATCH(R$1,'2018_commission_structure-Start'!$A$21:$I$21,0)),0)</f>
        <v>0</v>
      </c>
      <c r="S615" s="2">
        <f>IF(H615&gt;L615,(H615-L615)*INDEX('2018_commission_structure-Start'!$A$21:$I$24,MATCH($E615,'2018_commission_structure-Start'!$A$21:$A$24,0),MATCH(S$1,'2018_commission_structure-Start'!$A$21:$I$21,0)),0)</f>
        <v>0</v>
      </c>
      <c r="T615" s="6">
        <f t="shared" si="96"/>
        <v>110023.65</v>
      </c>
      <c r="U615" s="6">
        <f t="shared" si="97"/>
        <v>230396.65</v>
      </c>
      <c r="V615" s="6">
        <f>MIN(H615,I615)*INDEX('2018_commission_structure-Start'!$A$15:$J$18,MATCH($E615,'2018_commission_structure-Start'!$A$15:$A$18,0),MATCH(V$1,'2018_commission_structure-Start'!$A$15:$J$15,0))</f>
        <v>110023.65</v>
      </c>
      <c r="W615" s="2">
        <f>IF($H615&gt;I615,MIN($H615-I615,J615-I615)*INDEX('2018_commission_structure-Start'!$A$15:$J$18,MATCH($E615,'2018_commission_structure-Start'!$A$15:$A$18,0),MATCH(W$1,'2018_commission_structure-Start'!$A$15:$J$15,0)),0)</f>
        <v>0</v>
      </c>
      <c r="X615" s="2">
        <f>IF($H615&gt;J615,MIN($H615-J615,K615-J615)*INDEX('2018_commission_structure-Start'!$A$15:$J$18,MATCH($E615,'2018_commission_structure-Start'!$A$15:$A$18,0),MATCH(X$1,'2018_commission_structure-Start'!$A$15:$J$15,0)),0)</f>
        <v>0</v>
      </c>
      <c r="Y615" s="2">
        <f>IF($H615&gt;K615,MIN($H615-K615,L615-K615)*INDEX('2018_commission_structure-Start'!$A$15:$J$18,MATCH($E615,'2018_commission_structure-Start'!$A$15:$A$18,0),MATCH(Y$1,'2018_commission_structure-Start'!$A$15:$J$15,0)),0)</f>
        <v>0</v>
      </c>
      <c r="Z615" s="2">
        <f>IF(H615&gt;L615,(H615-L615)*INDEX('2018_commission_structure-Start'!$A$21:$I$24,MATCH($E615,'2018_commission_structure-Start'!$A$21:$A$24,0),MATCH(Z$1,'2018_commission_structure-Start'!$A$21:$I$21,0)),0)</f>
        <v>0</v>
      </c>
      <c r="AA615" s="6">
        <f t="shared" si="98"/>
        <v>110023.65</v>
      </c>
      <c r="AB615" s="6">
        <f t="shared" si="99"/>
        <v>230396.65</v>
      </c>
    </row>
    <row r="616" spans="1:28" x14ac:dyDescent="0.3">
      <c r="A616" t="str">
        <f t="shared" si="90"/>
        <v>Webster Akerman</v>
      </c>
      <c r="B616">
        <v>8911781207</v>
      </c>
      <c r="C616" t="s">
        <v>1199</v>
      </c>
      <c r="D616" t="s">
        <v>1200</v>
      </c>
      <c r="E616" t="s">
        <v>29</v>
      </c>
      <c r="F616">
        <v>54392</v>
      </c>
      <c r="G616">
        <f>COUNTIF(deals_closed!D:D,B616)</f>
        <v>20</v>
      </c>
      <c r="H616" s="2">
        <f>SUMIF(deals_closed!D:D,B616,deals_closed!C:C)</f>
        <v>601807</v>
      </c>
      <c r="I616" s="2">
        <f>VLOOKUP(E616,'2018_commission_structure-Start'!$A$22:$I$24,9,FALSE)</f>
        <v>600000</v>
      </c>
      <c r="J616" s="2">
        <f t="shared" si="91"/>
        <v>750000</v>
      </c>
      <c r="K616" s="2">
        <f t="shared" si="92"/>
        <v>900000</v>
      </c>
      <c r="L616" s="2">
        <f t="shared" si="93"/>
        <v>1200000</v>
      </c>
      <c r="M616" s="12">
        <f t="shared" si="94"/>
        <v>1.0030116666666666</v>
      </c>
      <c r="N616" t="str">
        <f t="shared" si="95"/>
        <v>100-125%</v>
      </c>
      <c r="O616" s="6">
        <f>MIN(H616,I616)*INDEX('2018_commission_structure-Start'!$A$21:$I$24,MATCH($E616,'2018_commission_structure-Start'!$A$21:$A$24,0),MATCH(O$1,'2018_commission_structure-Start'!$A$21:$I$21,0))</f>
        <v>78000</v>
      </c>
      <c r="P616" s="2">
        <f>IF(H616&gt;I616,MIN(H616-I616,J616-I616)*INDEX('2018_commission_structure-Start'!$A$21:$I$24,MATCH($E616,'2018_commission_structure-Start'!$A$21:$A$24,0), MATCH(P$1,'2018_commission_structure-Start'!$A$21:$I$21,0)),0)</f>
        <v>307.19</v>
      </c>
      <c r="Q616" s="2">
        <f>IF($H616&gt;J616,MIN($H616-J616,K616-J616)*INDEX('2018_commission_structure-Start'!$A$21:$I$24,MATCH($E616,'2018_commission_structure-Start'!$A$21:$A$24,0), MATCH(Q$1,'2018_commission_structure-Start'!$A$21:$I$21,0)),0)</f>
        <v>0</v>
      </c>
      <c r="R616" s="2">
        <f>IF($H616&gt;K616,MIN($H616-K616,L616-K616)*INDEX('2018_commission_structure-Start'!$A$21:$I$24,MATCH($E616,'2018_commission_structure-Start'!$A$21:$A$24,0), MATCH(R$1,'2018_commission_structure-Start'!$A$21:$I$21,0)),0)</f>
        <v>0</v>
      </c>
      <c r="S616" s="2">
        <f>IF(H616&gt;L616,(H616-L616)*INDEX('2018_commission_structure-Start'!$A$21:$I$24,MATCH($E616,'2018_commission_structure-Start'!$A$21:$A$24,0),MATCH(S$1,'2018_commission_structure-Start'!$A$21:$I$21,0)),0)</f>
        <v>0</v>
      </c>
      <c r="T616" s="6">
        <f t="shared" si="96"/>
        <v>78307.19</v>
      </c>
      <c r="U616" s="6">
        <f t="shared" si="97"/>
        <v>132699.19</v>
      </c>
      <c r="V616" s="6">
        <f>MIN(H616,I616)*INDEX('2018_commission_structure-Start'!$A$15:$J$18,MATCH($E616,'2018_commission_structure-Start'!$A$15:$A$18,0),MATCH(V$1,'2018_commission_structure-Start'!$A$15:$J$15,0))</f>
        <v>90000</v>
      </c>
      <c r="W616" s="2">
        <f>IF($H616&gt;I616,MIN($H616-I616,J616-I616)*INDEX('2018_commission_structure-Start'!$A$15:$J$18,MATCH($E616,'2018_commission_structure-Start'!$A$15:$A$18,0),MATCH(W$1,'2018_commission_structure-Start'!$A$15:$J$15,0)),0)</f>
        <v>325.26</v>
      </c>
      <c r="X616" s="2">
        <f>IF($H616&gt;J616,MIN($H616-J616,K616-J616)*INDEX('2018_commission_structure-Start'!$A$15:$J$18,MATCH($E616,'2018_commission_structure-Start'!$A$15:$A$18,0),MATCH(X$1,'2018_commission_structure-Start'!$A$15:$J$15,0)),0)</f>
        <v>0</v>
      </c>
      <c r="Y616" s="2">
        <f>IF($H616&gt;K616,MIN($H616-K616,L616-K616)*INDEX('2018_commission_structure-Start'!$A$15:$J$18,MATCH($E616,'2018_commission_structure-Start'!$A$15:$A$18,0),MATCH(Y$1,'2018_commission_structure-Start'!$A$15:$J$15,0)),0)</f>
        <v>0</v>
      </c>
      <c r="Z616" s="2">
        <f>IF(H616&gt;L616,(H616-L616)*INDEX('2018_commission_structure-Start'!$A$21:$I$24,MATCH($E616,'2018_commission_structure-Start'!$A$21:$A$24,0),MATCH(Z$1,'2018_commission_structure-Start'!$A$21:$I$21,0)),0)</f>
        <v>0</v>
      </c>
      <c r="AA616" s="6">
        <f t="shared" si="98"/>
        <v>90325.26</v>
      </c>
      <c r="AB616" s="6">
        <f t="shared" si="99"/>
        <v>144717.26</v>
      </c>
    </row>
    <row r="617" spans="1:28" x14ac:dyDescent="0.3">
      <c r="A617" t="str">
        <f t="shared" si="90"/>
        <v>Juliet Semered</v>
      </c>
      <c r="B617">
        <v>5984294621</v>
      </c>
      <c r="C617" t="s">
        <v>1201</v>
      </c>
      <c r="D617" t="s">
        <v>1202</v>
      </c>
      <c r="E617" t="s">
        <v>10</v>
      </c>
      <c r="F617">
        <v>89873</v>
      </c>
      <c r="G617">
        <f>COUNTIF(deals_closed!D:D,B617)</f>
        <v>28</v>
      </c>
      <c r="H617" s="2">
        <f>SUMIF(deals_closed!D:D,B617,deals_closed!C:C)</f>
        <v>982350</v>
      </c>
      <c r="I617" s="2">
        <f>VLOOKUP(E617,'2018_commission_structure-Start'!$A$22:$I$24,9,FALSE)</f>
        <v>750000</v>
      </c>
      <c r="J617" s="2">
        <f t="shared" si="91"/>
        <v>937500</v>
      </c>
      <c r="K617" s="2">
        <f t="shared" si="92"/>
        <v>1125000</v>
      </c>
      <c r="L617" s="2">
        <f t="shared" si="93"/>
        <v>1500000</v>
      </c>
      <c r="M617" s="12">
        <f t="shared" si="94"/>
        <v>1.3098000000000001</v>
      </c>
      <c r="N617" t="str">
        <f t="shared" si="95"/>
        <v>125-150%</v>
      </c>
      <c r="O617" s="6">
        <f>MIN(H617,I617)*INDEX('2018_commission_structure-Start'!$A$21:$I$24,MATCH($E617,'2018_commission_structure-Start'!$A$21:$A$24,0),MATCH(O$1,'2018_commission_structure-Start'!$A$21:$I$21,0))</f>
        <v>112500</v>
      </c>
      <c r="P617" s="2">
        <f>IF(H617&gt;I617,MIN(H617-I617,J617-I617)*INDEX('2018_commission_structure-Start'!$A$21:$I$24,MATCH($E617,'2018_commission_structure-Start'!$A$21:$A$24,0), MATCH(P$1,'2018_commission_structure-Start'!$A$21:$I$21,0)),0)</f>
        <v>35625</v>
      </c>
      <c r="Q617" s="2">
        <f>IF($H617&gt;J617,MIN($H617-J617,K617-J617)*INDEX('2018_commission_structure-Start'!$A$21:$I$24,MATCH($E617,'2018_commission_structure-Start'!$A$21:$A$24,0), MATCH(Q$1,'2018_commission_structure-Start'!$A$21:$I$21,0)),0)</f>
        <v>10315.5</v>
      </c>
      <c r="R617" s="2">
        <f>IF($H617&gt;K617,MIN($H617-K617,L617-K617)*INDEX('2018_commission_structure-Start'!$A$21:$I$24,MATCH($E617,'2018_commission_structure-Start'!$A$21:$A$24,0), MATCH(R$1,'2018_commission_structure-Start'!$A$21:$I$21,0)),0)</f>
        <v>0</v>
      </c>
      <c r="S617" s="2">
        <f>IF(H617&gt;L617,(H617-L617)*INDEX('2018_commission_structure-Start'!$A$21:$I$24,MATCH($E617,'2018_commission_structure-Start'!$A$21:$A$24,0),MATCH(S$1,'2018_commission_structure-Start'!$A$21:$I$21,0)),0)</f>
        <v>0</v>
      </c>
      <c r="T617" s="6">
        <f t="shared" si="96"/>
        <v>158440.5</v>
      </c>
      <c r="U617" s="6">
        <f t="shared" si="97"/>
        <v>248313.5</v>
      </c>
      <c r="V617" s="6">
        <f>MIN(H617,I617)*INDEX('2018_commission_structure-Start'!$A$15:$J$18,MATCH($E617,'2018_commission_structure-Start'!$A$15:$A$18,0),MATCH(V$1,'2018_commission_structure-Start'!$A$15:$J$15,0))</f>
        <v>112500</v>
      </c>
      <c r="W617" s="2">
        <f>IF($H617&gt;I617,MIN($H617-I617,J617-I617)*INDEX('2018_commission_structure-Start'!$A$15:$J$18,MATCH($E617,'2018_commission_structure-Start'!$A$15:$A$18,0),MATCH(W$1,'2018_commission_structure-Start'!$A$15:$J$15,0)),0)</f>
        <v>41250</v>
      </c>
      <c r="X617" s="2">
        <f>IF($H617&gt;J617,MIN($H617-J617,K617-J617)*INDEX('2018_commission_structure-Start'!$A$15:$J$18,MATCH($E617,'2018_commission_structure-Start'!$A$15:$A$18,0),MATCH(X$1,'2018_commission_structure-Start'!$A$15:$J$15,0)),0)</f>
        <v>11212.5</v>
      </c>
      <c r="Y617" s="2">
        <f>IF($H617&gt;K617,MIN($H617-K617,L617-K617)*INDEX('2018_commission_structure-Start'!$A$15:$J$18,MATCH($E617,'2018_commission_structure-Start'!$A$15:$A$18,0),MATCH(Y$1,'2018_commission_structure-Start'!$A$15:$J$15,0)),0)</f>
        <v>0</v>
      </c>
      <c r="Z617" s="2">
        <f>IF(H617&gt;L617,(H617-L617)*INDEX('2018_commission_structure-Start'!$A$21:$I$24,MATCH($E617,'2018_commission_structure-Start'!$A$21:$A$24,0),MATCH(Z$1,'2018_commission_structure-Start'!$A$21:$I$21,0)),0)</f>
        <v>0</v>
      </c>
      <c r="AA617" s="6">
        <f t="shared" si="98"/>
        <v>164962.5</v>
      </c>
      <c r="AB617" s="6">
        <f t="shared" si="99"/>
        <v>254835.5</v>
      </c>
    </row>
    <row r="618" spans="1:28" x14ac:dyDescent="0.3">
      <c r="A618" t="str">
        <f t="shared" si="90"/>
        <v>Andris Worboy</v>
      </c>
      <c r="B618">
        <v>544760832</v>
      </c>
      <c r="C618" t="s">
        <v>1203</v>
      </c>
      <c r="D618" t="s">
        <v>1204</v>
      </c>
      <c r="E618" t="s">
        <v>7</v>
      </c>
      <c r="F618">
        <v>48646</v>
      </c>
      <c r="G618">
        <f>COUNTIF(deals_closed!D:D,B618)</f>
        <v>22</v>
      </c>
      <c r="H618" s="2">
        <f>SUMIF(deals_closed!D:D,B618,deals_closed!C:C)</f>
        <v>713140</v>
      </c>
      <c r="I618" s="2">
        <f>VLOOKUP(E618,'2018_commission_structure-Start'!$A$22:$I$24,9,FALSE)</f>
        <v>500000</v>
      </c>
      <c r="J618" s="2">
        <f t="shared" si="91"/>
        <v>625000</v>
      </c>
      <c r="K618" s="2">
        <f t="shared" si="92"/>
        <v>750000</v>
      </c>
      <c r="L618" s="2">
        <f t="shared" si="93"/>
        <v>1000000</v>
      </c>
      <c r="M618" s="12">
        <f t="shared" si="94"/>
        <v>1.42628</v>
      </c>
      <c r="N618" t="str">
        <f t="shared" si="95"/>
        <v>125-150%</v>
      </c>
      <c r="O618" s="6">
        <f>MIN(H618,I618)*INDEX('2018_commission_structure-Start'!$A$21:$I$24,MATCH($E618,'2018_commission_structure-Start'!$A$21:$A$24,0),MATCH(O$1,'2018_commission_structure-Start'!$A$21:$I$21,0))</f>
        <v>50000</v>
      </c>
      <c r="P618" s="2">
        <f>IF(H618&gt;I618,MIN(H618-I618,J618-I618)*INDEX('2018_commission_structure-Start'!$A$21:$I$24,MATCH($E618,'2018_commission_structure-Start'!$A$21:$A$24,0), MATCH(P$1,'2018_commission_structure-Start'!$A$21:$I$21,0)),0)</f>
        <v>18750</v>
      </c>
      <c r="Q618" s="2">
        <f>IF($H618&gt;J618,MIN($H618-J618,K618-J618)*INDEX('2018_commission_structure-Start'!$A$21:$I$24,MATCH($E618,'2018_commission_structure-Start'!$A$21:$A$24,0), MATCH(Q$1,'2018_commission_structure-Start'!$A$21:$I$21,0)),0)</f>
        <v>15865.199999999999</v>
      </c>
      <c r="R618" s="2">
        <f>IF($H618&gt;K618,MIN($H618-K618,L618-K618)*INDEX('2018_commission_structure-Start'!$A$21:$I$24,MATCH($E618,'2018_commission_structure-Start'!$A$21:$A$24,0), MATCH(R$1,'2018_commission_structure-Start'!$A$21:$I$21,0)),0)</f>
        <v>0</v>
      </c>
      <c r="S618" s="2">
        <f>IF(H618&gt;L618,(H618-L618)*INDEX('2018_commission_structure-Start'!$A$21:$I$24,MATCH($E618,'2018_commission_structure-Start'!$A$21:$A$24,0),MATCH(S$1,'2018_commission_structure-Start'!$A$21:$I$21,0)),0)</f>
        <v>0</v>
      </c>
      <c r="T618" s="6">
        <f t="shared" si="96"/>
        <v>84615.2</v>
      </c>
      <c r="U618" s="6">
        <f t="shared" si="97"/>
        <v>133261.20000000001</v>
      </c>
      <c r="V618" s="6">
        <f>MIN(H618,I618)*INDEX('2018_commission_structure-Start'!$A$15:$J$18,MATCH($E618,'2018_commission_structure-Start'!$A$15:$A$18,0),MATCH(V$1,'2018_commission_structure-Start'!$A$15:$J$15,0))</f>
        <v>60000</v>
      </c>
      <c r="W618" s="2">
        <f>IF($H618&gt;I618,MIN($H618-I618,J618-I618)*INDEX('2018_commission_structure-Start'!$A$15:$J$18,MATCH($E618,'2018_commission_structure-Start'!$A$15:$A$18,0),MATCH(W$1,'2018_commission_structure-Start'!$A$15:$J$15,0)),0)</f>
        <v>21250</v>
      </c>
      <c r="X618" s="2">
        <f>IF($H618&gt;J618,MIN($H618-J618,K618-J618)*INDEX('2018_commission_structure-Start'!$A$15:$J$18,MATCH($E618,'2018_commission_structure-Start'!$A$15:$A$18,0),MATCH(X$1,'2018_commission_structure-Start'!$A$15:$J$15,0)),0)</f>
        <v>17628</v>
      </c>
      <c r="Y618" s="2">
        <f>IF($H618&gt;K618,MIN($H618-K618,L618-K618)*INDEX('2018_commission_structure-Start'!$A$15:$J$18,MATCH($E618,'2018_commission_structure-Start'!$A$15:$A$18,0),MATCH(Y$1,'2018_commission_structure-Start'!$A$15:$J$15,0)),0)</f>
        <v>0</v>
      </c>
      <c r="Z618" s="2">
        <f>IF(H618&gt;L618,(H618-L618)*INDEX('2018_commission_structure-Start'!$A$21:$I$24,MATCH($E618,'2018_commission_structure-Start'!$A$21:$A$24,0),MATCH(Z$1,'2018_commission_structure-Start'!$A$21:$I$21,0)),0)</f>
        <v>0</v>
      </c>
      <c r="AA618" s="6">
        <f t="shared" si="98"/>
        <v>98878</v>
      </c>
      <c r="AB618" s="6">
        <f t="shared" si="99"/>
        <v>147524</v>
      </c>
    </row>
    <row r="619" spans="1:28" x14ac:dyDescent="0.3">
      <c r="A619" t="str">
        <f t="shared" si="90"/>
        <v>Antonina Grammer</v>
      </c>
      <c r="B619">
        <v>3040116061</v>
      </c>
      <c r="C619" t="s">
        <v>1205</v>
      </c>
      <c r="D619" t="s">
        <v>1206</v>
      </c>
      <c r="E619" t="s">
        <v>29</v>
      </c>
      <c r="F619">
        <v>65836</v>
      </c>
      <c r="G619">
        <f>COUNTIF(deals_closed!D:D,B619)</f>
        <v>21</v>
      </c>
      <c r="H619" s="2">
        <f>SUMIF(deals_closed!D:D,B619,deals_closed!C:C)</f>
        <v>762478</v>
      </c>
      <c r="I619" s="2">
        <f>VLOOKUP(E619,'2018_commission_structure-Start'!$A$22:$I$24,9,FALSE)</f>
        <v>600000</v>
      </c>
      <c r="J619" s="2">
        <f t="shared" si="91"/>
        <v>750000</v>
      </c>
      <c r="K619" s="2">
        <f t="shared" si="92"/>
        <v>900000</v>
      </c>
      <c r="L619" s="2">
        <f t="shared" si="93"/>
        <v>1200000</v>
      </c>
      <c r="M619" s="12">
        <f t="shared" si="94"/>
        <v>1.2707966666666666</v>
      </c>
      <c r="N619" t="str">
        <f t="shared" si="95"/>
        <v>125-150%</v>
      </c>
      <c r="O619" s="6">
        <f>MIN(H619,I619)*INDEX('2018_commission_structure-Start'!$A$21:$I$24,MATCH($E619,'2018_commission_structure-Start'!$A$21:$A$24,0),MATCH(O$1,'2018_commission_structure-Start'!$A$21:$I$21,0))</f>
        <v>78000</v>
      </c>
      <c r="P619" s="2">
        <f>IF(H619&gt;I619,MIN(H619-I619,J619-I619)*INDEX('2018_commission_structure-Start'!$A$21:$I$24,MATCH($E619,'2018_commission_structure-Start'!$A$21:$A$24,0), MATCH(P$1,'2018_commission_structure-Start'!$A$21:$I$21,0)),0)</f>
        <v>25500.000000000004</v>
      </c>
      <c r="Q619" s="2">
        <f>IF($H619&gt;J619,MIN($H619-J619,K619-J619)*INDEX('2018_commission_structure-Start'!$A$21:$I$24,MATCH($E619,'2018_commission_structure-Start'!$A$21:$A$24,0), MATCH(Q$1,'2018_commission_structure-Start'!$A$21:$I$21,0)),0)</f>
        <v>2620.38</v>
      </c>
      <c r="R619" s="2">
        <f>IF($H619&gt;K619,MIN($H619-K619,L619-K619)*INDEX('2018_commission_structure-Start'!$A$21:$I$24,MATCH($E619,'2018_commission_structure-Start'!$A$21:$A$24,0), MATCH(R$1,'2018_commission_structure-Start'!$A$21:$I$21,0)),0)</f>
        <v>0</v>
      </c>
      <c r="S619" s="2">
        <f>IF(H619&gt;L619,(H619-L619)*INDEX('2018_commission_structure-Start'!$A$21:$I$24,MATCH($E619,'2018_commission_structure-Start'!$A$21:$A$24,0),MATCH(S$1,'2018_commission_structure-Start'!$A$21:$I$21,0)),0)</f>
        <v>0</v>
      </c>
      <c r="T619" s="6">
        <f t="shared" si="96"/>
        <v>106120.38</v>
      </c>
      <c r="U619" s="6">
        <f t="shared" si="97"/>
        <v>171956.38</v>
      </c>
      <c r="V619" s="6">
        <f>MIN(H619,I619)*INDEX('2018_commission_structure-Start'!$A$15:$J$18,MATCH($E619,'2018_commission_structure-Start'!$A$15:$A$18,0),MATCH(V$1,'2018_commission_structure-Start'!$A$15:$J$15,0))</f>
        <v>90000</v>
      </c>
      <c r="W619" s="2">
        <f>IF($H619&gt;I619,MIN($H619-I619,J619-I619)*INDEX('2018_commission_structure-Start'!$A$15:$J$18,MATCH($E619,'2018_commission_structure-Start'!$A$15:$A$18,0),MATCH(W$1,'2018_commission_structure-Start'!$A$15:$J$15,0)),0)</f>
        <v>27000</v>
      </c>
      <c r="X619" s="2">
        <f>IF($H619&gt;J619,MIN($H619-J619,K619-J619)*INDEX('2018_commission_structure-Start'!$A$15:$J$18,MATCH($E619,'2018_commission_structure-Start'!$A$15:$A$18,0),MATCH(X$1,'2018_commission_structure-Start'!$A$15:$J$15,0)),0)</f>
        <v>3119.5</v>
      </c>
      <c r="Y619" s="2">
        <f>IF($H619&gt;K619,MIN($H619-K619,L619-K619)*INDEX('2018_commission_structure-Start'!$A$15:$J$18,MATCH($E619,'2018_commission_structure-Start'!$A$15:$A$18,0),MATCH(Y$1,'2018_commission_structure-Start'!$A$15:$J$15,0)),0)</f>
        <v>0</v>
      </c>
      <c r="Z619" s="2">
        <f>IF(H619&gt;L619,(H619-L619)*INDEX('2018_commission_structure-Start'!$A$21:$I$24,MATCH($E619,'2018_commission_structure-Start'!$A$21:$A$24,0),MATCH(Z$1,'2018_commission_structure-Start'!$A$21:$I$21,0)),0)</f>
        <v>0</v>
      </c>
      <c r="AA619" s="6">
        <f t="shared" si="98"/>
        <v>120119.5</v>
      </c>
      <c r="AB619" s="6">
        <f t="shared" si="99"/>
        <v>185955.5</v>
      </c>
    </row>
    <row r="620" spans="1:28" x14ac:dyDescent="0.3">
      <c r="A620" t="str">
        <f t="shared" si="90"/>
        <v>Rance Medwell</v>
      </c>
      <c r="B620">
        <v>2257563263</v>
      </c>
      <c r="C620" t="s">
        <v>1207</v>
      </c>
      <c r="D620" t="s">
        <v>1208</v>
      </c>
      <c r="E620" t="s">
        <v>29</v>
      </c>
      <c r="F620">
        <v>79120</v>
      </c>
      <c r="G620">
        <f>COUNTIF(deals_closed!D:D,B620)</f>
        <v>17</v>
      </c>
      <c r="H620" s="2">
        <f>SUMIF(deals_closed!D:D,B620,deals_closed!C:C)</f>
        <v>680087</v>
      </c>
      <c r="I620" s="2">
        <f>VLOOKUP(E620,'2018_commission_structure-Start'!$A$22:$I$24,9,FALSE)</f>
        <v>600000</v>
      </c>
      <c r="J620" s="2">
        <f t="shared" si="91"/>
        <v>750000</v>
      </c>
      <c r="K620" s="2">
        <f t="shared" si="92"/>
        <v>900000</v>
      </c>
      <c r="L620" s="2">
        <f t="shared" si="93"/>
        <v>1200000</v>
      </c>
      <c r="M620" s="12">
        <f t="shared" si="94"/>
        <v>1.1334783333333334</v>
      </c>
      <c r="N620" t="str">
        <f t="shared" si="95"/>
        <v>100-125%</v>
      </c>
      <c r="O620" s="6">
        <f>MIN(H620,I620)*INDEX('2018_commission_structure-Start'!$A$21:$I$24,MATCH($E620,'2018_commission_structure-Start'!$A$21:$A$24,0),MATCH(O$1,'2018_commission_structure-Start'!$A$21:$I$21,0))</f>
        <v>78000</v>
      </c>
      <c r="P620" s="2">
        <f>IF(H620&gt;I620,MIN(H620-I620,J620-I620)*INDEX('2018_commission_structure-Start'!$A$21:$I$24,MATCH($E620,'2018_commission_structure-Start'!$A$21:$A$24,0), MATCH(P$1,'2018_commission_structure-Start'!$A$21:$I$21,0)),0)</f>
        <v>13614.79</v>
      </c>
      <c r="Q620" s="2">
        <f>IF($H620&gt;J620,MIN($H620-J620,K620-J620)*INDEX('2018_commission_structure-Start'!$A$21:$I$24,MATCH($E620,'2018_commission_structure-Start'!$A$21:$A$24,0), MATCH(Q$1,'2018_commission_structure-Start'!$A$21:$I$21,0)),0)</f>
        <v>0</v>
      </c>
      <c r="R620" s="2">
        <f>IF($H620&gt;K620,MIN($H620-K620,L620-K620)*INDEX('2018_commission_structure-Start'!$A$21:$I$24,MATCH($E620,'2018_commission_structure-Start'!$A$21:$A$24,0), MATCH(R$1,'2018_commission_structure-Start'!$A$21:$I$21,0)),0)</f>
        <v>0</v>
      </c>
      <c r="S620" s="2">
        <f>IF(H620&gt;L620,(H620-L620)*INDEX('2018_commission_structure-Start'!$A$21:$I$24,MATCH($E620,'2018_commission_structure-Start'!$A$21:$A$24,0),MATCH(S$1,'2018_commission_structure-Start'!$A$21:$I$21,0)),0)</f>
        <v>0</v>
      </c>
      <c r="T620" s="6">
        <f t="shared" si="96"/>
        <v>91614.790000000008</v>
      </c>
      <c r="U620" s="6">
        <f t="shared" si="97"/>
        <v>170734.79</v>
      </c>
      <c r="V620" s="6">
        <f>MIN(H620,I620)*INDEX('2018_commission_structure-Start'!$A$15:$J$18,MATCH($E620,'2018_commission_structure-Start'!$A$15:$A$18,0),MATCH(V$1,'2018_commission_structure-Start'!$A$15:$J$15,0))</f>
        <v>90000</v>
      </c>
      <c r="W620" s="2">
        <f>IF($H620&gt;I620,MIN($H620-I620,J620-I620)*INDEX('2018_commission_structure-Start'!$A$15:$J$18,MATCH($E620,'2018_commission_structure-Start'!$A$15:$A$18,0),MATCH(W$1,'2018_commission_structure-Start'!$A$15:$J$15,0)),0)</f>
        <v>14415.66</v>
      </c>
      <c r="X620" s="2">
        <f>IF($H620&gt;J620,MIN($H620-J620,K620-J620)*INDEX('2018_commission_structure-Start'!$A$15:$J$18,MATCH($E620,'2018_commission_structure-Start'!$A$15:$A$18,0),MATCH(X$1,'2018_commission_structure-Start'!$A$15:$J$15,0)),0)</f>
        <v>0</v>
      </c>
      <c r="Y620" s="2">
        <f>IF($H620&gt;K620,MIN($H620-K620,L620-K620)*INDEX('2018_commission_structure-Start'!$A$15:$J$18,MATCH($E620,'2018_commission_structure-Start'!$A$15:$A$18,0),MATCH(Y$1,'2018_commission_structure-Start'!$A$15:$J$15,0)),0)</f>
        <v>0</v>
      </c>
      <c r="Z620" s="2">
        <f>IF(H620&gt;L620,(H620-L620)*INDEX('2018_commission_structure-Start'!$A$21:$I$24,MATCH($E620,'2018_commission_structure-Start'!$A$21:$A$24,0),MATCH(Z$1,'2018_commission_structure-Start'!$A$21:$I$21,0)),0)</f>
        <v>0</v>
      </c>
      <c r="AA620" s="6">
        <f t="shared" si="98"/>
        <v>104415.66</v>
      </c>
      <c r="AB620" s="6">
        <f t="shared" si="99"/>
        <v>183535.66</v>
      </c>
    </row>
    <row r="621" spans="1:28" x14ac:dyDescent="0.3">
      <c r="A621" t="str">
        <f t="shared" si="90"/>
        <v>Derrik Bacchus</v>
      </c>
      <c r="B621">
        <v>263573389</v>
      </c>
      <c r="C621" t="s">
        <v>1209</v>
      </c>
      <c r="D621" t="s">
        <v>1210</v>
      </c>
      <c r="E621" t="s">
        <v>29</v>
      </c>
      <c r="F621">
        <v>69051</v>
      </c>
      <c r="G621">
        <f>COUNTIF(deals_closed!D:D,B621)</f>
        <v>19</v>
      </c>
      <c r="H621" s="2">
        <f>SUMIF(deals_closed!D:D,B621,deals_closed!C:C)</f>
        <v>749434</v>
      </c>
      <c r="I621" s="2">
        <f>VLOOKUP(E621,'2018_commission_structure-Start'!$A$22:$I$24,9,FALSE)</f>
        <v>600000</v>
      </c>
      <c r="J621" s="2">
        <f t="shared" si="91"/>
        <v>750000</v>
      </c>
      <c r="K621" s="2">
        <f t="shared" si="92"/>
        <v>900000</v>
      </c>
      <c r="L621" s="2">
        <f t="shared" si="93"/>
        <v>1200000</v>
      </c>
      <c r="M621" s="12">
        <f t="shared" si="94"/>
        <v>1.2490566666666667</v>
      </c>
      <c r="N621" t="str">
        <f t="shared" si="95"/>
        <v>100-125%</v>
      </c>
      <c r="O621" s="6">
        <f>MIN(H621,I621)*INDEX('2018_commission_structure-Start'!$A$21:$I$24,MATCH($E621,'2018_commission_structure-Start'!$A$21:$A$24,0),MATCH(O$1,'2018_commission_structure-Start'!$A$21:$I$21,0))</f>
        <v>78000</v>
      </c>
      <c r="P621" s="2">
        <f>IF(H621&gt;I621,MIN(H621-I621,J621-I621)*INDEX('2018_commission_structure-Start'!$A$21:$I$24,MATCH($E621,'2018_commission_structure-Start'!$A$21:$A$24,0), MATCH(P$1,'2018_commission_structure-Start'!$A$21:$I$21,0)),0)</f>
        <v>25403.780000000002</v>
      </c>
      <c r="Q621" s="2">
        <f>IF($H621&gt;J621,MIN($H621-J621,K621-J621)*INDEX('2018_commission_structure-Start'!$A$21:$I$24,MATCH($E621,'2018_commission_structure-Start'!$A$21:$A$24,0), MATCH(Q$1,'2018_commission_structure-Start'!$A$21:$I$21,0)),0)</f>
        <v>0</v>
      </c>
      <c r="R621" s="2">
        <f>IF($H621&gt;K621,MIN($H621-K621,L621-K621)*INDEX('2018_commission_structure-Start'!$A$21:$I$24,MATCH($E621,'2018_commission_structure-Start'!$A$21:$A$24,0), MATCH(R$1,'2018_commission_structure-Start'!$A$21:$I$21,0)),0)</f>
        <v>0</v>
      </c>
      <c r="S621" s="2">
        <f>IF(H621&gt;L621,(H621-L621)*INDEX('2018_commission_structure-Start'!$A$21:$I$24,MATCH($E621,'2018_commission_structure-Start'!$A$21:$A$24,0),MATCH(S$1,'2018_commission_structure-Start'!$A$21:$I$21,0)),0)</f>
        <v>0</v>
      </c>
      <c r="T621" s="6">
        <f t="shared" si="96"/>
        <v>103403.78</v>
      </c>
      <c r="U621" s="6">
        <f t="shared" si="97"/>
        <v>172454.78</v>
      </c>
      <c r="V621" s="6">
        <f>MIN(H621,I621)*INDEX('2018_commission_structure-Start'!$A$15:$J$18,MATCH($E621,'2018_commission_structure-Start'!$A$15:$A$18,0),MATCH(V$1,'2018_commission_structure-Start'!$A$15:$J$15,0))</f>
        <v>90000</v>
      </c>
      <c r="W621" s="2">
        <f>IF($H621&gt;I621,MIN($H621-I621,J621-I621)*INDEX('2018_commission_structure-Start'!$A$15:$J$18,MATCH($E621,'2018_commission_structure-Start'!$A$15:$A$18,0),MATCH(W$1,'2018_commission_structure-Start'!$A$15:$J$15,0)),0)</f>
        <v>26898.12</v>
      </c>
      <c r="X621" s="2">
        <f>IF($H621&gt;J621,MIN($H621-J621,K621-J621)*INDEX('2018_commission_structure-Start'!$A$15:$J$18,MATCH($E621,'2018_commission_structure-Start'!$A$15:$A$18,0),MATCH(X$1,'2018_commission_structure-Start'!$A$15:$J$15,0)),0)</f>
        <v>0</v>
      </c>
      <c r="Y621" s="2">
        <f>IF($H621&gt;K621,MIN($H621-K621,L621-K621)*INDEX('2018_commission_structure-Start'!$A$15:$J$18,MATCH($E621,'2018_commission_structure-Start'!$A$15:$A$18,0),MATCH(Y$1,'2018_commission_structure-Start'!$A$15:$J$15,0)),0)</f>
        <v>0</v>
      </c>
      <c r="Z621" s="2">
        <f>IF(H621&gt;L621,(H621-L621)*INDEX('2018_commission_structure-Start'!$A$21:$I$24,MATCH($E621,'2018_commission_structure-Start'!$A$21:$A$24,0),MATCH(Z$1,'2018_commission_structure-Start'!$A$21:$I$21,0)),0)</f>
        <v>0</v>
      </c>
      <c r="AA621" s="6">
        <f t="shared" si="98"/>
        <v>116898.12</v>
      </c>
      <c r="AB621" s="6">
        <f t="shared" si="99"/>
        <v>185949.12</v>
      </c>
    </row>
    <row r="622" spans="1:28" x14ac:dyDescent="0.3">
      <c r="A622" t="str">
        <f t="shared" si="90"/>
        <v>Pietro Coenraets</v>
      </c>
      <c r="B622">
        <v>4578004252</v>
      </c>
      <c r="C622" t="s">
        <v>1211</v>
      </c>
      <c r="D622" t="s">
        <v>1212</v>
      </c>
      <c r="E622" t="s">
        <v>10</v>
      </c>
      <c r="F622">
        <v>114463</v>
      </c>
      <c r="G622">
        <f>COUNTIF(deals_closed!D:D,B622)</f>
        <v>24</v>
      </c>
      <c r="H622" s="2">
        <f>SUMIF(deals_closed!D:D,B622,deals_closed!C:C)</f>
        <v>819368</v>
      </c>
      <c r="I622" s="2">
        <f>VLOOKUP(E622,'2018_commission_structure-Start'!$A$22:$I$24,9,FALSE)</f>
        <v>750000</v>
      </c>
      <c r="J622" s="2">
        <f t="shared" si="91"/>
        <v>937500</v>
      </c>
      <c r="K622" s="2">
        <f t="shared" si="92"/>
        <v>1125000</v>
      </c>
      <c r="L622" s="2">
        <f t="shared" si="93"/>
        <v>1500000</v>
      </c>
      <c r="M622" s="12">
        <f t="shared" si="94"/>
        <v>1.0924906666666667</v>
      </c>
      <c r="N622" t="str">
        <f t="shared" si="95"/>
        <v>100-125%</v>
      </c>
      <c r="O622" s="6">
        <f>MIN(H622,I622)*INDEX('2018_commission_structure-Start'!$A$21:$I$24,MATCH($E622,'2018_commission_structure-Start'!$A$21:$A$24,0),MATCH(O$1,'2018_commission_structure-Start'!$A$21:$I$21,0))</f>
        <v>112500</v>
      </c>
      <c r="P622" s="2">
        <f>IF(H622&gt;I622,MIN(H622-I622,J622-I622)*INDEX('2018_commission_structure-Start'!$A$21:$I$24,MATCH($E622,'2018_commission_structure-Start'!$A$21:$A$24,0), MATCH(P$1,'2018_commission_structure-Start'!$A$21:$I$21,0)),0)</f>
        <v>13179.92</v>
      </c>
      <c r="Q622" s="2">
        <f>IF($H622&gt;J622,MIN($H622-J622,K622-J622)*INDEX('2018_commission_structure-Start'!$A$21:$I$24,MATCH($E622,'2018_commission_structure-Start'!$A$21:$A$24,0), MATCH(Q$1,'2018_commission_structure-Start'!$A$21:$I$21,0)),0)</f>
        <v>0</v>
      </c>
      <c r="R622" s="2">
        <f>IF($H622&gt;K622,MIN($H622-K622,L622-K622)*INDEX('2018_commission_structure-Start'!$A$21:$I$24,MATCH($E622,'2018_commission_structure-Start'!$A$21:$A$24,0), MATCH(R$1,'2018_commission_structure-Start'!$A$21:$I$21,0)),0)</f>
        <v>0</v>
      </c>
      <c r="S622" s="2">
        <f>IF(H622&gt;L622,(H622-L622)*INDEX('2018_commission_structure-Start'!$A$21:$I$24,MATCH($E622,'2018_commission_structure-Start'!$A$21:$A$24,0),MATCH(S$1,'2018_commission_structure-Start'!$A$21:$I$21,0)),0)</f>
        <v>0</v>
      </c>
      <c r="T622" s="6">
        <f t="shared" si="96"/>
        <v>125679.92</v>
      </c>
      <c r="U622" s="6">
        <f t="shared" si="97"/>
        <v>240142.91999999998</v>
      </c>
      <c r="V622" s="6">
        <f>MIN(H622,I622)*INDEX('2018_commission_structure-Start'!$A$15:$J$18,MATCH($E622,'2018_commission_structure-Start'!$A$15:$A$18,0),MATCH(V$1,'2018_commission_structure-Start'!$A$15:$J$15,0))</f>
        <v>112500</v>
      </c>
      <c r="W622" s="2">
        <f>IF($H622&gt;I622,MIN($H622-I622,J622-I622)*INDEX('2018_commission_structure-Start'!$A$15:$J$18,MATCH($E622,'2018_commission_structure-Start'!$A$15:$A$18,0),MATCH(W$1,'2018_commission_structure-Start'!$A$15:$J$15,0)),0)</f>
        <v>15260.960000000001</v>
      </c>
      <c r="X622" s="2">
        <f>IF($H622&gt;J622,MIN($H622-J622,K622-J622)*INDEX('2018_commission_structure-Start'!$A$15:$J$18,MATCH($E622,'2018_commission_structure-Start'!$A$15:$A$18,0),MATCH(X$1,'2018_commission_structure-Start'!$A$15:$J$15,0)),0)</f>
        <v>0</v>
      </c>
      <c r="Y622" s="2">
        <f>IF($H622&gt;K622,MIN($H622-K622,L622-K622)*INDEX('2018_commission_structure-Start'!$A$15:$J$18,MATCH($E622,'2018_commission_structure-Start'!$A$15:$A$18,0),MATCH(Y$1,'2018_commission_structure-Start'!$A$15:$J$15,0)),0)</f>
        <v>0</v>
      </c>
      <c r="Z622" s="2">
        <f>IF(H622&gt;L622,(H622-L622)*INDEX('2018_commission_structure-Start'!$A$21:$I$24,MATCH($E622,'2018_commission_structure-Start'!$A$21:$A$24,0),MATCH(Z$1,'2018_commission_structure-Start'!$A$21:$I$21,0)),0)</f>
        <v>0</v>
      </c>
      <c r="AA622" s="6">
        <f t="shared" si="98"/>
        <v>127760.96000000001</v>
      </c>
      <c r="AB622" s="6">
        <f t="shared" si="99"/>
        <v>242223.96000000002</v>
      </c>
    </row>
    <row r="623" spans="1:28" x14ac:dyDescent="0.3">
      <c r="A623" t="str">
        <f t="shared" si="90"/>
        <v>Daile Kettel</v>
      </c>
      <c r="B623">
        <v>7473861379</v>
      </c>
      <c r="C623" t="s">
        <v>1213</v>
      </c>
      <c r="D623" t="s">
        <v>1214</v>
      </c>
      <c r="E623" t="s">
        <v>10</v>
      </c>
      <c r="F623">
        <v>89176</v>
      </c>
      <c r="G623">
        <f>COUNTIF(deals_closed!D:D,B623)</f>
        <v>22</v>
      </c>
      <c r="H623" s="2">
        <f>SUMIF(deals_closed!D:D,B623,deals_closed!C:C)</f>
        <v>817155</v>
      </c>
      <c r="I623" s="2">
        <f>VLOOKUP(E623,'2018_commission_structure-Start'!$A$22:$I$24,9,FALSE)</f>
        <v>750000</v>
      </c>
      <c r="J623" s="2">
        <f t="shared" si="91"/>
        <v>937500</v>
      </c>
      <c r="K623" s="2">
        <f t="shared" si="92"/>
        <v>1125000</v>
      </c>
      <c r="L623" s="2">
        <f t="shared" si="93"/>
        <v>1500000</v>
      </c>
      <c r="M623" s="12">
        <f t="shared" si="94"/>
        <v>1.08954</v>
      </c>
      <c r="N623" t="str">
        <f t="shared" si="95"/>
        <v>100-125%</v>
      </c>
      <c r="O623" s="6">
        <f>MIN(H623,I623)*INDEX('2018_commission_structure-Start'!$A$21:$I$24,MATCH($E623,'2018_commission_structure-Start'!$A$21:$A$24,0),MATCH(O$1,'2018_commission_structure-Start'!$A$21:$I$21,0))</f>
        <v>112500</v>
      </c>
      <c r="P623" s="2">
        <f>IF(H623&gt;I623,MIN(H623-I623,J623-I623)*INDEX('2018_commission_structure-Start'!$A$21:$I$24,MATCH($E623,'2018_commission_structure-Start'!$A$21:$A$24,0), MATCH(P$1,'2018_commission_structure-Start'!$A$21:$I$21,0)),0)</f>
        <v>12759.45</v>
      </c>
      <c r="Q623" s="2">
        <f>IF($H623&gt;J623,MIN($H623-J623,K623-J623)*INDEX('2018_commission_structure-Start'!$A$21:$I$24,MATCH($E623,'2018_commission_structure-Start'!$A$21:$A$24,0), MATCH(Q$1,'2018_commission_structure-Start'!$A$21:$I$21,0)),0)</f>
        <v>0</v>
      </c>
      <c r="R623" s="2">
        <f>IF($H623&gt;K623,MIN($H623-K623,L623-K623)*INDEX('2018_commission_structure-Start'!$A$21:$I$24,MATCH($E623,'2018_commission_structure-Start'!$A$21:$A$24,0), MATCH(R$1,'2018_commission_structure-Start'!$A$21:$I$21,0)),0)</f>
        <v>0</v>
      </c>
      <c r="S623" s="2">
        <f>IF(H623&gt;L623,(H623-L623)*INDEX('2018_commission_structure-Start'!$A$21:$I$24,MATCH($E623,'2018_commission_structure-Start'!$A$21:$A$24,0),MATCH(S$1,'2018_commission_structure-Start'!$A$21:$I$21,0)),0)</f>
        <v>0</v>
      </c>
      <c r="T623" s="6">
        <f t="shared" si="96"/>
        <v>125259.45</v>
      </c>
      <c r="U623" s="6">
        <f t="shared" si="97"/>
        <v>214435.45</v>
      </c>
      <c r="V623" s="6">
        <f>MIN(H623,I623)*INDEX('2018_commission_structure-Start'!$A$15:$J$18,MATCH($E623,'2018_commission_structure-Start'!$A$15:$A$18,0),MATCH(V$1,'2018_commission_structure-Start'!$A$15:$J$15,0))</f>
        <v>112500</v>
      </c>
      <c r="W623" s="2">
        <f>IF($H623&gt;I623,MIN($H623-I623,J623-I623)*INDEX('2018_commission_structure-Start'!$A$15:$J$18,MATCH($E623,'2018_commission_structure-Start'!$A$15:$A$18,0),MATCH(W$1,'2018_commission_structure-Start'!$A$15:$J$15,0)),0)</f>
        <v>14774.1</v>
      </c>
      <c r="X623" s="2">
        <f>IF($H623&gt;J623,MIN($H623-J623,K623-J623)*INDEX('2018_commission_structure-Start'!$A$15:$J$18,MATCH($E623,'2018_commission_structure-Start'!$A$15:$A$18,0),MATCH(X$1,'2018_commission_structure-Start'!$A$15:$J$15,0)),0)</f>
        <v>0</v>
      </c>
      <c r="Y623" s="2">
        <f>IF($H623&gt;K623,MIN($H623-K623,L623-K623)*INDEX('2018_commission_structure-Start'!$A$15:$J$18,MATCH($E623,'2018_commission_structure-Start'!$A$15:$A$18,0),MATCH(Y$1,'2018_commission_structure-Start'!$A$15:$J$15,0)),0)</f>
        <v>0</v>
      </c>
      <c r="Z623" s="2">
        <f>IF(H623&gt;L623,(H623-L623)*INDEX('2018_commission_structure-Start'!$A$21:$I$24,MATCH($E623,'2018_commission_structure-Start'!$A$21:$A$24,0),MATCH(Z$1,'2018_commission_structure-Start'!$A$21:$I$21,0)),0)</f>
        <v>0</v>
      </c>
      <c r="AA623" s="6">
        <f t="shared" si="98"/>
        <v>127274.1</v>
      </c>
      <c r="AB623" s="6">
        <f t="shared" si="99"/>
        <v>216450.1</v>
      </c>
    </row>
    <row r="624" spans="1:28" x14ac:dyDescent="0.3">
      <c r="A624" t="str">
        <f t="shared" si="90"/>
        <v>Curry Coiley</v>
      </c>
      <c r="B624">
        <v>2138131904</v>
      </c>
      <c r="C624" t="s">
        <v>1215</v>
      </c>
      <c r="D624" t="s">
        <v>1216</v>
      </c>
      <c r="E624" t="s">
        <v>29</v>
      </c>
      <c r="F624">
        <v>56095</v>
      </c>
      <c r="G624">
        <f>COUNTIF(deals_closed!D:D,B624)</f>
        <v>25</v>
      </c>
      <c r="H624" s="2">
        <f>SUMIF(deals_closed!D:D,B624,deals_closed!C:C)</f>
        <v>739115</v>
      </c>
      <c r="I624" s="2">
        <f>VLOOKUP(E624,'2018_commission_structure-Start'!$A$22:$I$24,9,FALSE)</f>
        <v>600000</v>
      </c>
      <c r="J624" s="2">
        <f t="shared" si="91"/>
        <v>750000</v>
      </c>
      <c r="K624" s="2">
        <f t="shared" si="92"/>
        <v>900000</v>
      </c>
      <c r="L624" s="2">
        <f t="shared" si="93"/>
        <v>1200000</v>
      </c>
      <c r="M624" s="12">
        <f t="shared" si="94"/>
        <v>1.2318583333333333</v>
      </c>
      <c r="N624" t="str">
        <f t="shared" si="95"/>
        <v>100-125%</v>
      </c>
      <c r="O624" s="6">
        <f>MIN(H624,I624)*INDEX('2018_commission_structure-Start'!$A$21:$I$24,MATCH($E624,'2018_commission_structure-Start'!$A$21:$A$24,0),MATCH(O$1,'2018_commission_structure-Start'!$A$21:$I$21,0))</f>
        <v>78000</v>
      </c>
      <c r="P624" s="2">
        <f>IF(H624&gt;I624,MIN(H624-I624,J624-I624)*INDEX('2018_commission_structure-Start'!$A$21:$I$24,MATCH($E624,'2018_commission_structure-Start'!$A$21:$A$24,0), MATCH(P$1,'2018_commission_structure-Start'!$A$21:$I$21,0)),0)</f>
        <v>23649.550000000003</v>
      </c>
      <c r="Q624" s="2">
        <f>IF($H624&gt;J624,MIN($H624-J624,K624-J624)*INDEX('2018_commission_structure-Start'!$A$21:$I$24,MATCH($E624,'2018_commission_structure-Start'!$A$21:$A$24,0), MATCH(Q$1,'2018_commission_structure-Start'!$A$21:$I$21,0)),0)</f>
        <v>0</v>
      </c>
      <c r="R624" s="2">
        <f>IF($H624&gt;K624,MIN($H624-K624,L624-K624)*INDEX('2018_commission_structure-Start'!$A$21:$I$24,MATCH($E624,'2018_commission_structure-Start'!$A$21:$A$24,0), MATCH(R$1,'2018_commission_structure-Start'!$A$21:$I$21,0)),0)</f>
        <v>0</v>
      </c>
      <c r="S624" s="2">
        <f>IF(H624&gt;L624,(H624-L624)*INDEX('2018_commission_structure-Start'!$A$21:$I$24,MATCH($E624,'2018_commission_structure-Start'!$A$21:$A$24,0),MATCH(S$1,'2018_commission_structure-Start'!$A$21:$I$21,0)),0)</f>
        <v>0</v>
      </c>
      <c r="T624" s="6">
        <f t="shared" si="96"/>
        <v>101649.55</v>
      </c>
      <c r="U624" s="6">
        <f t="shared" si="97"/>
        <v>157744.54999999999</v>
      </c>
      <c r="V624" s="6">
        <f>MIN(H624,I624)*INDEX('2018_commission_structure-Start'!$A$15:$J$18,MATCH($E624,'2018_commission_structure-Start'!$A$15:$A$18,0),MATCH(V$1,'2018_commission_structure-Start'!$A$15:$J$15,0))</f>
        <v>90000</v>
      </c>
      <c r="W624" s="2">
        <f>IF($H624&gt;I624,MIN($H624-I624,J624-I624)*INDEX('2018_commission_structure-Start'!$A$15:$J$18,MATCH($E624,'2018_commission_structure-Start'!$A$15:$A$18,0),MATCH(W$1,'2018_commission_structure-Start'!$A$15:$J$15,0)),0)</f>
        <v>25040.7</v>
      </c>
      <c r="X624" s="2">
        <f>IF($H624&gt;J624,MIN($H624-J624,K624-J624)*INDEX('2018_commission_structure-Start'!$A$15:$J$18,MATCH($E624,'2018_commission_structure-Start'!$A$15:$A$18,0),MATCH(X$1,'2018_commission_structure-Start'!$A$15:$J$15,0)),0)</f>
        <v>0</v>
      </c>
      <c r="Y624" s="2">
        <f>IF($H624&gt;K624,MIN($H624-K624,L624-K624)*INDEX('2018_commission_structure-Start'!$A$15:$J$18,MATCH($E624,'2018_commission_structure-Start'!$A$15:$A$18,0),MATCH(Y$1,'2018_commission_structure-Start'!$A$15:$J$15,0)),0)</f>
        <v>0</v>
      </c>
      <c r="Z624" s="2">
        <f>IF(H624&gt;L624,(H624-L624)*INDEX('2018_commission_structure-Start'!$A$21:$I$24,MATCH($E624,'2018_commission_structure-Start'!$A$21:$A$24,0),MATCH(Z$1,'2018_commission_structure-Start'!$A$21:$I$21,0)),0)</f>
        <v>0</v>
      </c>
      <c r="AA624" s="6">
        <f t="shared" si="98"/>
        <v>115040.7</v>
      </c>
      <c r="AB624" s="6">
        <f t="shared" si="99"/>
        <v>171135.7</v>
      </c>
    </row>
    <row r="625" spans="1:28" x14ac:dyDescent="0.3">
      <c r="A625" t="str">
        <f t="shared" si="90"/>
        <v>Antons Porkiss</v>
      </c>
      <c r="B625">
        <v>6284045549</v>
      </c>
      <c r="C625" t="s">
        <v>1217</v>
      </c>
      <c r="D625" t="s">
        <v>1218</v>
      </c>
      <c r="E625" t="s">
        <v>7</v>
      </c>
      <c r="F625">
        <v>61708</v>
      </c>
      <c r="G625">
        <f>COUNTIF(deals_closed!D:D,B625)</f>
        <v>18</v>
      </c>
      <c r="H625" s="2">
        <f>SUMIF(deals_closed!D:D,B625,deals_closed!C:C)</f>
        <v>585405</v>
      </c>
      <c r="I625" s="2">
        <f>VLOOKUP(E625,'2018_commission_structure-Start'!$A$22:$I$24,9,FALSE)</f>
        <v>500000</v>
      </c>
      <c r="J625" s="2">
        <f t="shared" si="91"/>
        <v>625000</v>
      </c>
      <c r="K625" s="2">
        <f t="shared" si="92"/>
        <v>750000</v>
      </c>
      <c r="L625" s="2">
        <f t="shared" si="93"/>
        <v>1000000</v>
      </c>
      <c r="M625" s="12">
        <f t="shared" si="94"/>
        <v>1.1708099999999999</v>
      </c>
      <c r="N625" t="str">
        <f t="shared" si="95"/>
        <v>100-125%</v>
      </c>
      <c r="O625" s="6">
        <f>MIN(H625,I625)*INDEX('2018_commission_structure-Start'!$A$21:$I$24,MATCH($E625,'2018_commission_structure-Start'!$A$21:$A$24,0),MATCH(O$1,'2018_commission_structure-Start'!$A$21:$I$21,0))</f>
        <v>50000</v>
      </c>
      <c r="P625" s="2">
        <f>IF(H625&gt;I625,MIN(H625-I625,J625-I625)*INDEX('2018_commission_structure-Start'!$A$21:$I$24,MATCH($E625,'2018_commission_structure-Start'!$A$21:$A$24,0), MATCH(P$1,'2018_commission_structure-Start'!$A$21:$I$21,0)),0)</f>
        <v>12810.75</v>
      </c>
      <c r="Q625" s="2">
        <f>IF($H625&gt;J625,MIN($H625-J625,K625-J625)*INDEX('2018_commission_structure-Start'!$A$21:$I$24,MATCH($E625,'2018_commission_structure-Start'!$A$21:$A$24,0), MATCH(Q$1,'2018_commission_structure-Start'!$A$21:$I$21,0)),0)</f>
        <v>0</v>
      </c>
      <c r="R625" s="2">
        <f>IF($H625&gt;K625,MIN($H625-K625,L625-K625)*INDEX('2018_commission_structure-Start'!$A$21:$I$24,MATCH($E625,'2018_commission_structure-Start'!$A$21:$A$24,0), MATCH(R$1,'2018_commission_structure-Start'!$A$21:$I$21,0)),0)</f>
        <v>0</v>
      </c>
      <c r="S625" s="2">
        <f>IF(H625&gt;L625,(H625-L625)*INDEX('2018_commission_structure-Start'!$A$21:$I$24,MATCH($E625,'2018_commission_structure-Start'!$A$21:$A$24,0),MATCH(S$1,'2018_commission_structure-Start'!$A$21:$I$21,0)),0)</f>
        <v>0</v>
      </c>
      <c r="T625" s="6">
        <f t="shared" si="96"/>
        <v>62810.75</v>
      </c>
      <c r="U625" s="6">
        <f t="shared" si="97"/>
        <v>124518.75</v>
      </c>
      <c r="V625" s="6">
        <f>MIN(H625,I625)*INDEX('2018_commission_structure-Start'!$A$15:$J$18,MATCH($E625,'2018_commission_structure-Start'!$A$15:$A$18,0),MATCH(V$1,'2018_commission_structure-Start'!$A$15:$J$15,0))</f>
        <v>60000</v>
      </c>
      <c r="W625" s="2">
        <f>IF($H625&gt;I625,MIN($H625-I625,J625-I625)*INDEX('2018_commission_structure-Start'!$A$15:$J$18,MATCH($E625,'2018_commission_structure-Start'!$A$15:$A$18,0),MATCH(W$1,'2018_commission_structure-Start'!$A$15:$J$15,0)),0)</f>
        <v>14518.85</v>
      </c>
      <c r="X625" s="2">
        <f>IF($H625&gt;J625,MIN($H625-J625,K625-J625)*INDEX('2018_commission_structure-Start'!$A$15:$J$18,MATCH($E625,'2018_commission_structure-Start'!$A$15:$A$18,0),MATCH(X$1,'2018_commission_structure-Start'!$A$15:$J$15,0)),0)</f>
        <v>0</v>
      </c>
      <c r="Y625" s="2">
        <f>IF($H625&gt;K625,MIN($H625-K625,L625-K625)*INDEX('2018_commission_structure-Start'!$A$15:$J$18,MATCH($E625,'2018_commission_structure-Start'!$A$15:$A$18,0),MATCH(Y$1,'2018_commission_structure-Start'!$A$15:$J$15,0)),0)</f>
        <v>0</v>
      </c>
      <c r="Z625" s="2">
        <f>IF(H625&gt;L625,(H625-L625)*INDEX('2018_commission_structure-Start'!$A$21:$I$24,MATCH($E625,'2018_commission_structure-Start'!$A$21:$A$24,0),MATCH(Z$1,'2018_commission_structure-Start'!$A$21:$I$21,0)),0)</f>
        <v>0</v>
      </c>
      <c r="AA625" s="6">
        <f t="shared" si="98"/>
        <v>74518.850000000006</v>
      </c>
      <c r="AB625" s="6">
        <f t="shared" si="99"/>
        <v>136226.85</v>
      </c>
    </row>
    <row r="626" spans="1:28" x14ac:dyDescent="0.3">
      <c r="A626" t="str">
        <f t="shared" si="90"/>
        <v>Millie Shayler</v>
      </c>
      <c r="B626">
        <v>132027631</v>
      </c>
      <c r="C626" t="s">
        <v>1219</v>
      </c>
      <c r="D626" t="s">
        <v>1220</v>
      </c>
      <c r="E626" t="s">
        <v>29</v>
      </c>
      <c r="F626">
        <v>62126</v>
      </c>
      <c r="G626">
        <f>COUNTIF(deals_closed!D:D,B626)</f>
        <v>28</v>
      </c>
      <c r="H626" s="2">
        <f>SUMIF(deals_closed!D:D,B626,deals_closed!C:C)</f>
        <v>907833</v>
      </c>
      <c r="I626" s="2">
        <f>VLOOKUP(E626,'2018_commission_structure-Start'!$A$22:$I$24,9,FALSE)</f>
        <v>600000</v>
      </c>
      <c r="J626" s="2">
        <f t="shared" si="91"/>
        <v>750000</v>
      </c>
      <c r="K626" s="2">
        <f t="shared" si="92"/>
        <v>900000</v>
      </c>
      <c r="L626" s="2">
        <f t="shared" si="93"/>
        <v>1200000</v>
      </c>
      <c r="M626" s="12">
        <f t="shared" si="94"/>
        <v>1.513055</v>
      </c>
      <c r="N626" t="str">
        <f t="shared" si="95"/>
        <v>150-200%</v>
      </c>
      <c r="O626" s="6">
        <f>MIN(H626,I626)*INDEX('2018_commission_structure-Start'!$A$21:$I$24,MATCH($E626,'2018_commission_structure-Start'!$A$21:$A$24,0),MATCH(O$1,'2018_commission_structure-Start'!$A$21:$I$21,0))</f>
        <v>78000</v>
      </c>
      <c r="P626" s="2">
        <f>IF(H626&gt;I626,MIN(H626-I626,J626-I626)*INDEX('2018_commission_structure-Start'!$A$21:$I$24,MATCH($E626,'2018_commission_structure-Start'!$A$21:$A$24,0), MATCH(P$1,'2018_commission_structure-Start'!$A$21:$I$21,0)),0)</f>
        <v>25500.000000000004</v>
      </c>
      <c r="Q626" s="2">
        <f>IF($H626&gt;J626,MIN($H626-J626,K626-J626)*INDEX('2018_commission_structure-Start'!$A$21:$I$24,MATCH($E626,'2018_commission_structure-Start'!$A$21:$A$24,0), MATCH(Q$1,'2018_commission_structure-Start'!$A$21:$I$21,0)),0)</f>
        <v>31500</v>
      </c>
      <c r="R626" s="2">
        <f>IF($H626&gt;K626,MIN($H626-K626,L626-K626)*INDEX('2018_commission_structure-Start'!$A$21:$I$24,MATCH($E626,'2018_commission_structure-Start'!$A$21:$A$24,0), MATCH(R$1,'2018_commission_structure-Start'!$A$21:$I$21,0)),0)</f>
        <v>2036.5800000000002</v>
      </c>
      <c r="S626" s="2">
        <f>IF(H626&gt;L626,(H626-L626)*INDEX('2018_commission_structure-Start'!$A$21:$I$24,MATCH($E626,'2018_commission_structure-Start'!$A$21:$A$24,0),MATCH(S$1,'2018_commission_structure-Start'!$A$21:$I$21,0)),0)</f>
        <v>0</v>
      </c>
      <c r="T626" s="6">
        <f t="shared" si="96"/>
        <v>137036.57999999999</v>
      </c>
      <c r="U626" s="6">
        <f t="shared" si="97"/>
        <v>199162.58</v>
      </c>
      <c r="V626" s="6">
        <f>MIN(H626,I626)*INDEX('2018_commission_structure-Start'!$A$15:$J$18,MATCH($E626,'2018_commission_structure-Start'!$A$15:$A$18,0),MATCH(V$1,'2018_commission_structure-Start'!$A$15:$J$15,0))</f>
        <v>90000</v>
      </c>
      <c r="W626" s="2">
        <f>IF($H626&gt;I626,MIN($H626-I626,J626-I626)*INDEX('2018_commission_structure-Start'!$A$15:$J$18,MATCH($E626,'2018_commission_structure-Start'!$A$15:$A$18,0),MATCH(W$1,'2018_commission_structure-Start'!$A$15:$J$15,0)),0)</f>
        <v>27000</v>
      </c>
      <c r="X626" s="2">
        <f>IF($H626&gt;J626,MIN($H626-J626,K626-J626)*INDEX('2018_commission_structure-Start'!$A$15:$J$18,MATCH($E626,'2018_commission_structure-Start'!$A$15:$A$18,0),MATCH(X$1,'2018_commission_structure-Start'!$A$15:$J$15,0)),0)</f>
        <v>37500</v>
      </c>
      <c r="Y626" s="2">
        <f>IF($H626&gt;K626,MIN($H626-K626,L626-K626)*INDEX('2018_commission_structure-Start'!$A$15:$J$18,MATCH($E626,'2018_commission_structure-Start'!$A$15:$A$18,0),MATCH(Y$1,'2018_commission_structure-Start'!$A$15:$J$15,0)),0)</f>
        <v>2349.9</v>
      </c>
      <c r="Z626" s="2">
        <f>IF(H626&gt;L626,(H626-L626)*INDEX('2018_commission_structure-Start'!$A$21:$I$24,MATCH($E626,'2018_commission_structure-Start'!$A$21:$A$24,0),MATCH(Z$1,'2018_commission_structure-Start'!$A$21:$I$21,0)),0)</f>
        <v>0</v>
      </c>
      <c r="AA626" s="6">
        <f t="shared" si="98"/>
        <v>156849.9</v>
      </c>
      <c r="AB626" s="6">
        <f t="shared" si="99"/>
        <v>218975.9</v>
      </c>
    </row>
    <row r="627" spans="1:28" x14ac:dyDescent="0.3">
      <c r="A627" t="str">
        <f t="shared" si="90"/>
        <v>Rossie Harget</v>
      </c>
      <c r="B627">
        <v>9965847037</v>
      </c>
      <c r="C627" t="s">
        <v>1221</v>
      </c>
      <c r="D627" t="s">
        <v>1222</v>
      </c>
      <c r="E627" t="s">
        <v>29</v>
      </c>
      <c r="F627">
        <v>76262</v>
      </c>
      <c r="G627">
        <f>COUNTIF(deals_closed!D:D,B627)</f>
        <v>23</v>
      </c>
      <c r="H627" s="2">
        <f>SUMIF(deals_closed!D:D,B627,deals_closed!C:C)</f>
        <v>854317</v>
      </c>
      <c r="I627" s="2">
        <f>VLOOKUP(E627,'2018_commission_structure-Start'!$A$22:$I$24,9,FALSE)</f>
        <v>600000</v>
      </c>
      <c r="J627" s="2">
        <f t="shared" si="91"/>
        <v>750000</v>
      </c>
      <c r="K627" s="2">
        <f t="shared" si="92"/>
        <v>900000</v>
      </c>
      <c r="L627" s="2">
        <f t="shared" si="93"/>
        <v>1200000</v>
      </c>
      <c r="M627" s="12">
        <f t="shared" si="94"/>
        <v>1.4238616666666666</v>
      </c>
      <c r="N627" t="str">
        <f t="shared" si="95"/>
        <v>125-150%</v>
      </c>
      <c r="O627" s="6">
        <f>MIN(H627,I627)*INDEX('2018_commission_structure-Start'!$A$21:$I$24,MATCH($E627,'2018_commission_structure-Start'!$A$21:$A$24,0),MATCH(O$1,'2018_commission_structure-Start'!$A$21:$I$21,0))</f>
        <v>78000</v>
      </c>
      <c r="P627" s="2">
        <f>IF(H627&gt;I627,MIN(H627-I627,J627-I627)*INDEX('2018_commission_structure-Start'!$A$21:$I$24,MATCH($E627,'2018_commission_structure-Start'!$A$21:$A$24,0), MATCH(P$1,'2018_commission_structure-Start'!$A$21:$I$21,0)),0)</f>
        <v>25500.000000000004</v>
      </c>
      <c r="Q627" s="2">
        <f>IF($H627&gt;J627,MIN($H627-J627,K627-J627)*INDEX('2018_commission_structure-Start'!$A$21:$I$24,MATCH($E627,'2018_commission_structure-Start'!$A$21:$A$24,0), MATCH(Q$1,'2018_commission_structure-Start'!$A$21:$I$21,0)),0)</f>
        <v>21906.57</v>
      </c>
      <c r="R627" s="2">
        <f>IF($H627&gt;K627,MIN($H627-K627,L627-K627)*INDEX('2018_commission_structure-Start'!$A$21:$I$24,MATCH($E627,'2018_commission_structure-Start'!$A$21:$A$24,0), MATCH(R$1,'2018_commission_structure-Start'!$A$21:$I$21,0)),0)</f>
        <v>0</v>
      </c>
      <c r="S627" s="2">
        <f>IF(H627&gt;L627,(H627-L627)*INDEX('2018_commission_structure-Start'!$A$21:$I$24,MATCH($E627,'2018_commission_structure-Start'!$A$21:$A$24,0),MATCH(S$1,'2018_commission_structure-Start'!$A$21:$I$21,0)),0)</f>
        <v>0</v>
      </c>
      <c r="T627" s="6">
        <f t="shared" si="96"/>
        <v>125406.57</v>
      </c>
      <c r="U627" s="6">
        <f t="shared" si="97"/>
        <v>201668.57</v>
      </c>
      <c r="V627" s="6">
        <f>MIN(H627,I627)*INDEX('2018_commission_structure-Start'!$A$15:$J$18,MATCH($E627,'2018_commission_structure-Start'!$A$15:$A$18,0),MATCH(V$1,'2018_commission_structure-Start'!$A$15:$J$15,0))</f>
        <v>90000</v>
      </c>
      <c r="W627" s="2">
        <f>IF($H627&gt;I627,MIN($H627-I627,J627-I627)*INDEX('2018_commission_structure-Start'!$A$15:$J$18,MATCH($E627,'2018_commission_structure-Start'!$A$15:$A$18,0),MATCH(W$1,'2018_commission_structure-Start'!$A$15:$J$15,0)),0)</f>
        <v>27000</v>
      </c>
      <c r="X627" s="2">
        <f>IF($H627&gt;J627,MIN($H627-J627,K627-J627)*INDEX('2018_commission_structure-Start'!$A$15:$J$18,MATCH($E627,'2018_commission_structure-Start'!$A$15:$A$18,0),MATCH(X$1,'2018_commission_structure-Start'!$A$15:$J$15,0)),0)</f>
        <v>26079.25</v>
      </c>
      <c r="Y627" s="2">
        <f>IF($H627&gt;K627,MIN($H627-K627,L627-K627)*INDEX('2018_commission_structure-Start'!$A$15:$J$18,MATCH($E627,'2018_commission_structure-Start'!$A$15:$A$18,0),MATCH(Y$1,'2018_commission_structure-Start'!$A$15:$J$15,0)),0)</f>
        <v>0</v>
      </c>
      <c r="Z627" s="2">
        <f>IF(H627&gt;L627,(H627-L627)*INDEX('2018_commission_structure-Start'!$A$21:$I$24,MATCH($E627,'2018_commission_structure-Start'!$A$21:$A$24,0),MATCH(Z$1,'2018_commission_structure-Start'!$A$21:$I$21,0)),0)</f>
        <v>0</v>
      </c>
      <c r="AA627" s="6">
        <f t="shared" si="98"/>
        <v>143079.25</v>
      </c>
      <c r="AB627" s="6">
        <f t="shared" si="99"/>
        <v>219341.25</v>
      </c>
    </row>
    <row r="628" spans="1:28" x14ac:dyDescent="0.3">
      <c r="A628" t="str">
        <f t="shared" si="90"/>
        <v>Abram Hopfer</v>
      </c>
      <c r="B628">
        <v>8267733809</v>
      </c>
      <c r="C628" t="s">
        <v>1223</v>
      </c>
      <c r="D628" t="s">
        <v>1224</v>
      </c>
      <c r="E628" t="s">
        <v>7</v>
      </c>
      <c r="F628">
        <v>41928</v>
      </c>
      <c r="G628">
        <f>COUNTIF(deals_closed!D:D,B628)</f>
        <v>18</v>
      </c>
      <c r="H628" s="2">
        <f>SUMIF(deals_closed!D:D,B628,deals_closed!C:C)</f>
        <v>638085</v>
      </c>
      <c r="I628" s="2">
        <f>VLOOKUP(E628,'2018_commission_structure-Start'!$A$22:$I$24,9,FALSE)</f>
        <v>500000</v>
      </c>
      <c r="J628" s="2">
        <f t="shared" si="91"/>
        <v>625000</v>
      </c>
      <c r="K628" s="2">
        <f t="shared" si="92"/>
        <v>750000</v>
      </c>
      <c r="L628" s="2">
        <f t="shared" si="93"/>
        <v>1000000</v>
      </c>
      <c r="M628" s="12">
        <f t="shared" si="94"/>
        <v>1.27617</v>
      </c>
      <c r="N628" t="str">
        <f t="shared" si="95"/>
        <v>125-150%</v>
      </c>
      <c r="O628" s="6">
        <f>MIN(H628,I628)*INDEX('2018_commission_structure-Start'!$A$21:$I$24,MATCH($E628,'2018_commission_structure-Start'!$A$21:$A$24,0),MATCH(O$1,'2018_commission_structure-Start'!$A$21:$I$21,0))</f>
        <v>50000</v>
      </c>
      <c r="P628" s="2">
        <f>IF(H628&gt;I628,MIN(H628-I628,J628-I628)*INDEX('2018_commission_structure-Start'!$A$21:$I$24,MATCH($E628,'2018_commission_structure-Start'!$A$21:$A$24,0), MATCH(P$1,'2018_commission_structure-Start'!$A$21:$I$21,0)),0)</f>
        <v>18750</v>
      </c>
      <c r="Q628" s="2">
        <f>IF($H628&gt;J628,MIN($H628-J628,K628-J628)*INDEX('2018_commission_structure-Start'!$A$21:$I$24,MATCH($E628,'2018_commission_structure-Start'!$A$21:$A$24,0), MATCH(Q$1,'2018_commission_structure-Start'!$A$21:$I$21,0)),0)</f>
        <v>2355.2999999999997</v>
      </c>
      <c r="R628" s="2">
        <f>IF($H628&gt;K628,MIN($H628-K628,L628-K628)*INDEX('2018_commission_structure-Start'!$A$21:$I$24,MATCH($E628,'2018_commission_structure-Start'!$A$21:$A$24,0), MATCH(R$1,'2018_commission_structure-Start'!$A$21:$I$21,0)),0)</f>
        <v>0</v>
      </c>
      <c r="S628" s="2">
        <f>IF(H628&gt;L628,(H628-L628)*INDEX('2018_commission_structure-Start'!$A$21:$I$24,MATCH($E628,'2018_commission_structure-Start'!$A$21:$A$24,0),MATCH(S$1,'2018_commission_structure-Start'!$A$21:$I$21,0)),0)</f>
        <v>0</v>
      </c>
      <c r="T628" s="6">
        <f t="shared" si="96"/>
        <v>71105.3</v>
      </c>
      <c r="U628" s="6">
        <f t="shared" si="97"/>
        <v>113033.3</v>
      </c>
      <c r="V628" s="6">
        <f>MIN(H628,I628)*INDEX('2018_commission_structure-Start'!$A$15:$J$18,MATCH($E628,'2018_commission_structure-Start'!$A$15:$A$18,0),MATCH(V$1,'2018_commission_structure-Start'!$A$15:$J$15,0))</f>
        <v>60000</v>
      </c>
      <c r="W628" s="2">
        <f>IF($H628&gt;I628,MIN($H628-I628,J628-I628)*INDEX('2018_commission_structure-Start'!$A$15:$J$18,MATCH($E628,'2018_commission_structure-Start'!$A$15:$A$18,0),MATCH(W$1,'2018_commission_structure-Start'!$A$15:$J$15,0)),0)</f>
        <v>21250</v>
      </c>
      <c r="X628" s="2">
        <f>IF($H628&gt;J628,MIN($H628-J628,K628-J628)*INDEX('2018_commission_structure-Start'!$A$15:$J$18,MATCH($E628,'2018_commission_structure-Start'!$A$15:$A$18,0),MATCH(X$1,'2018_commission_structure-Start'!$A$15:$J$15,0)),0)</f>
        <v>2617</v>
      </c>
      <c r="Y628" s="2">
        <f>IF($H628&gt;K628,MIN($H628-K628,L628-K628)*INDEX('2018_commission_structure-Start'!$A$15:$J$18,MATCH($E628,'2018_commission_structure-Start'!$A$15:$A$18,0),MATCH(Y$1,'2018_commission_structure-Start'!$A$15:$J$15,0)),0)</f>
        <v>0</v>
      </c>
      <c r="Z628" s="2">
        <f>IF(H628&gt;L628,(H628-L628)*INDEX('2018_commission_structure-Start'!$A$21:$I$24,MATCH($E628,'2018_commission_structure-Start'!$A$21:$A$24,0),MATCH(Z$1,'2018_commission_structure-Start'!$A$21:$I$21,0)),0)</f>
        <v>0</v>
      </c>
      <c r="AA628" s="6">
        <f t="shared" si="98"/>
        <v>83867</v>
      </c>
      <c r="AB628" s="6">
        <f t="shared" si="99"/>
        <v>125795</v>
      </c>
    </row>
    <row r="629" spans="1:28" x14ac:dyDescent="0.3">
      <c r="A629" t="str">
        <f t="shared" si="90"/>
        <v>Carree Crayker</v>
      </c>
      <c r="B629">
        <v>8065075959</v>
      </c>
      <c r="C629" t="s">
        <v>1225</v>
      </c>
      <c r="D629" t="s">
        <v>1226</v>
      </c>
      <c r="E629" t="s">
        <v>29</v>
      </c>
      <c r="F629">
        <v>73150</v>
      </c>
      <c r="G629">
        <f>COUNTIF(deals_closed!D:D,B629)</f>
        <v>21</v>
      </c>
      <c r="H629" s="2">
        <f>SUMIF(deals_closed!D:D,B629,deals_closed!C:C)</f>
        <v>772208</v>
      </c>
      <c r="I629" s="2">
        <f>VLOOKUP(E629,'2018_commission_structure-Start'!$A$22:$I$24,9,FALSE)</f>
        <v>600000</v>
      </c>
      <c r="J629" s="2">
        <f t="shared" si="91"/>
        <v>750000</v>
      </c>
      <c r="K629" s="2">
        <f t="shared" si="92"/>
        <v>900000</v>
      </c>
      <c r="L629" s="2">
        <f t="shared" si="93"/>
        <v>1200000</v>
      </c>
      <c r="M629" s="12">
        <f t="shared" si="94"/>
        <v>1.2870133333333333</v>
      </c>
      <c r="N629" t="str">
        <f t="shared" si="95"/>
        <v>125-150%</v>
      </c>
      <c r="O629" s="6">
        <f>MIN(H629,I629)*INDEX('2018_commission_structure-Start'!$A$21:$I$24,MATCH($E629,'2018_commission_structure-Start'!$A$21:$A$24,0),MATCH(O$1,'2018_commission_structure-Start'!$A$21:$I$21,0))</f>
        <v>78000</v>
      </c>
      <c r="P629" s="2">
        <f>IF(H629&gt;I629,MIN(H629-I629,J629-I629)*INDEX('2018_commission_structure-Start'!$A$21:$I$24,MATCH($E629,'2018_commission_structure-Start'!$A$21:$A$24,0), MATCH(P$1,'2018_commission_structure-Start'!$A$21:$I$21,0)),0)</f>
        <v>25500.000000000004</v>
      </c>
      <c r="Q629" s="2">
        <f>IF($H629&gt;J629,MIN($H629-J629,K629-J629)*INDEX('2018_commission_structure-Start'!$A$21:$I$24,MATCH($E629,'2018_commission_structure-Start'!$A$21:$A$24,0), MATCH(Q$1,'2018_commission_structure-Start'!$A$21:$I$21,0)),0)</f>
        <v>4663.6799999999994</v>
      </c>
      <c r="R629" s="2">
        <f>IF($H629&gt;K629,MIN($H629-K629,L629-K629)*INDEX('2018_commission_structure-Start'!$A$21:$I$24,MATCH($E629,'2018_commission_structure-Start'!$A$21:$A$24,0), MATCH(R$1,'2018_commission_structure-Start'!$A$21:$I$21,0)),0)</f>
        <v>0</v>
      </c>
      <c r="S629" s="2">
        <f>IF(H629&gt;L629,(H629-L629)*INDEX('2018_commission_structure-Start'!$A$21:$I$24,MATCH($E629,'2018_commission_structure-Start'!$A$21:$A$24,0),MATCH(S$1,'2018_commission_structure-Start'!$A$21:$I$21,0)),0)</f>
        <v>0</v>
      </c>
      <c r="T629" s="6">
        <f t="shared" si="96"/>
        <v>108163.68</v>
      </c>
      <c r="U629" s="6">
        <f t="shared" si="97"/>
        <v>181313.68</v>
      </c>
      <c r="V629" s="6">
        <f>MIN(H629,I629)*INDEX('2018_commission_structure-Start'!$A$15:$J$18,MATCH($E629,'2018_commission_structure-Start'!$A$15:$A$18,0),MATCH(V$1,'2018_commission_structure-Start'!$A$15:$J$15,0))</f>
        <v>90000</v>
      </c>
      <c r="W629" s="2">
        <f>IF($H629&gt;I629,MIN($H629-I629,J629-I629)*INDEX('2018_commission_structure-Start'!$A$15:$J$18,MATCH($E629,'2018_commission_structure-Start'!$A$15:$A$18,0),MATCH(W$1,'2018_commission_structure-Start'!$A$15:$J$15,0)),0)</f>
        <v>27000</v>
      </c>
      <c r="X629" s="2">
        <f>IF($H629&gt;J629,MIN($H629-J629,K629-J629)*INDEX('2018_commission_structure-Start'!$A$15:$J$18,MATCH($E629,'2018_commission_structure-Start'!$A$15:$A$18,0),MATCH(X$1,'2018_commission_structure-Start'!$A$15:$J$15,0)),0)</f>
        <v>5552</v>
      </c>
      <c r="Y629" s="2">
        <f>IF($H629&gt;K629,MIN($H629-K629,L629-K629)*INDEX('2018_commission_structure-Start'!$A$15:$J$18,MATCH($E629,'2018_commission_structure-Start'!$A$15:$A$18,0),MATCH(Y$1,'2018_commission_structure-Start'!$A$15:$J$15,0)),0)</f>
        <v>0</v>
      </c>
      <c r="Z629" s="2">
        <f>IF(H629&gt;L629,(H629-L629)*INDEX('2018_commission_structure-Start'!$A$21:$I$24,MATCH($E629,'2018_commission_structure-Start'!$A$21:$A$24,0),MATCH(Z$1,'2018_commission_structure-Start'!$A$21:$I$21,0)),0)</f>
        <v>0</v>
      </c>
      <c r="AA629" s="6">
        <f t="shared" si="98"/>
        <v>122552</v>
      </c>
      <c r="AB629" s="6">
        <f t="shared" si="99"/>
        <v>195702</v>
      </c>
    </row>
    <row r="630" spans="1:28" x14ac:dyDescent="0.3">
      <c r="A630" t="str">
        <f t="shared" si="90"/>
        <v>Alyssa Forsyth</v>
      </c>
      <c r="B630">
        <v>9095573850</v>
      </c>
      <c r="C630" t="s">
        <v>1227</v>
      </c>
      <c r="D630" t="s">
        <v>1228</v>
      </c>
      <c r="E630" t="s">
        <v>7</v>
      </c>
      <c r="F630">
        <v>48251</v>
      </c>
      <c r="G630">
        <f>COUNTIF(deals_closed!D:D,B630)</f>
        <v>13</v>
      </c>
      <c r="H630" s="2">
        <f>SUMIF(deals_closed!D:D,B630,deals_closed!C:C)</f>
        <v>436976</v>
      </c>
      <c r="I630" s="2">
        <f>VLOOKUP(E630,'2018_commission_structure-Start'!$A$22:$I$24,9,FALSE)</f>
        <v>500000</v>
      </c>
      <c r="J630" s="2">
        <f t="shared" si="91"/>
        <v>625000</v>
      </c>
      <c r="K630" s="2">
        <f t="shared" si="92"/>
        <v>750000</v>
      </c>
      <c r="L630" s="2">
        <f t="shared" si="93"/>
        <v>1000000</v>
      </c>
      <c r="M630" s="12">
        <f t="shared" si="94"/>
        <v>0.87395199999999995</v>
      </c>
      <c r="N630" t="str">
        <f t="shared" si="95"/>
        <v>0-100%</v>
      </c>
      <c r="O630" s="6">
        <f>MIN(H630,I630)*INDEX('2018_commission_structure-Start'!$A$21:$I$24,MATCH($E630,'2018_commission_structure-Start'!$A$21:$A$24,0),MATCH(O$1,'2018_commission_structure-Start'!$A$21:$I$21,0))</f>
        <v>43697.600000000006</v>
      </c>
      <c r="P630" s="2">
        <f>IF(H630&gt;I630,MIN(H630-I630,J630-I630)*INDEX('2018_commission_structure-Start'!$A$21:$I$24,MATCH($E630,'2018_commission_structure-Start'!$A$21:$A$24,0), MATCH(P$1,'2018_commission_structure-Start'!$A$21:$I$21,0)),0)</f>
        <v>0</v>
      </c>
      <c r="Q630" s="2">
        <f>IF($H630&gt;J630,MIN($H630-J630,K630-J630)*INDEX('2018_commission_structure-Start'!$A$21:$I$24,MATCH($E630,'2018_commission_structure-Start'!$A$21:$A$24,0), MATCH(Q$1,'2018_commission_structure-Start'!$A$21:$I$21,0)),0)</f>
        <v>0</v>
      </c>
      <c r="R630" s="2">
        <f>IF($H630&gt;K630,MIN($H630-K630,L630-K630)*INDEX('2018_commission_structure-Start'!$A$21:$I$24,MATCH($E630,'2018_commission_structure-Start'!$A$21:$A$24,0), MATCH(R$1,'2018_commission_structure-Start'!$A$21:$I$21,0)),0)</f>
        <v>0</v>
      </c>
      <c r="S630" s="2">
        <f>IF(H630&gt;L630,(H630-L630)*INDEX('2018_commission_structure-Start'!$A$21:$I$24,MATCH($E630,'2018_commission_structure-Start'!$A$21:$A$24,0),MATCH(S$1,'2018_commission_structure-Start'!$A$21:$I$21,0)),0)</f>
        <v>0</v>
      </c>
      <c r="T630" s="6">
        <f t="shared" si="96"/>
        <v>43697.600000000006</v>
      </c>
      <c r="U630" s="6">
        <f t="shared" si="97"/>
        <v>91948.6</v>
      </c>
      <c r="V630" s="6">
        <f>MIN(H630,I630)*INDEX('2018_commission_structure-Start'!$A$15:$J$18,MATCH($E630,'2018_commission_structure-Start'!$A$15:$A$18,0),MATCH(V$1,'2018_commission_structure-Start'!$A$15:$J$15,0))</f>
        <v>52437.119999999995</v>
      </c>
      <c r="W630" s="2">
        <f>IF($H630&gt;I630,MIN($H630-I630,J630-I630)*INDEX('2018_commission_structure-Start'!$A$15:$J$18,MATCH($E630,'2018_commission_structure-Start'!$A$15:$A$18,0),MATCH(W$1,'2018_commission_structure-Start'!$A$15:$J$15,0)),0)</f>
        <v>0</v>
      </c>
      <c r="X630" s="2">
        <f>IF($H630&gt;J630,MIN($H630-J630,K630-J630)*INDEX('2018_commission_structure-Start'!$A$15:$J$18,MATCH($E630,'2018_commission_structure-Start'!$A$15:$A$18,0),MATCH(X$1,'2018_commission_structure-Start'!$A$15:$J$15,0)),0)</f>
        <v>0</v>
      </c>
      <c r="Y630" s="2">
        <f>IF($H630&gt;K630,MIN($H630-K630,L630-K630)*INDEX('2018_commission_structure-Start'!$A$15:$J$18,MATCH($E630,'2018_commission_structure-Start'!$A$15:$A$18,0),MATCH(Y$1,'2018_commission_structure-Start'!$A$15:$J$15,0)),0)</f>
        <v>0</v>
      </c>
      <c r="Z630" s="2">
        <f>IF(H630&gt;L630,(H630-L630)*INDEX('2018_commission_structure-Start'!$A$21:$I$24,MATCH($E630,'2018_commission_structure-Start'!$A$21:$A$24,0),MATCH(Z$1,'2018_commission_structure-Start'!$A$21:$I$21,0)),0)</f>
        <v>0</v>
      </c>
      <c r="AA630" s="6">
        <f t="shared" si="98"/>
        <v>52437.119999999995</v>
      </c>
      <c r="AB630" s="6">
        <f t="shared" si="99"/>
        <v>100688.12</v>
      </c>
    </row>
    <row r="631" spans="1:28" x14ac:dyDescent="0.3">
      <c r="A631" t="str">
        <f t="shared" si="90"/>
        <v>Dyanne Simper</v>
      </c>
      <c r="B631">
        <v>4323727860</v>
      </c>
      <c r="C631" t="s">
        <v>1229</v>
      </c>
      <c r="D631" t="s">
        <v>1230</v>
      </c>
      <c r="E631" t="s">
        <v>7</v>
      </c>
      <c r="F631">
        <v>62832</v>
      </c>
      <c r="G631">
        <f>COUNTIF(deals_closed!D:D,B631)</f>
        <v>23</v>
      </c>
      <c r="H631" s="2">
        <f>SUMIF(deals_closed!D:D,B631,deals_closed!C:C)</f>
        <v>798230</v>
      </c>
      <c r="I631" s="2">
        <f>VLOOKUP(E631,'2018_commission_structure-Start'!$A$22:$I$24,9,FALSE)</f>
        <v>500000</v>
      </c>
      <c r="J631" s="2">
        <f t="shared" si="91"/>
        <v>625000</v>
      </c>
      <c r="K631" s="2">
        <f t="shared" si="92"/>
        <v>750000</v>
      </c>
      <c r="L631" s="2">
        <f t="shared" si="93"/>
        <v>1000000</v>
      </c>
      <c r="M631" s="12">
        <f t="shared" si="94"/>
        <v>1.59646</v>
      </c>
      <c r="N631" t="str">
        <f t="shared" si="95"/>
        <v>150-200%</v>
      </c>
      <c r="O631" s="6">
        <f>MIN(H631,I631)*INDEX('2018_commission_structure-Start'!$A$21:$I$24,MATCH($E631,'2018_commission_structure-Start'!$A$21:$A$24,0),MATCH(O$1,'2018_commission_structure-Start'!$A$21:$I$21,0))</f>
        <v>50000</v>
      </c>
      <c r="P631" s="2">
        <f>IF(H631&gt;I631,MIN(H631-I631,J631-I631)*INDEX('2018_commission_structure-Start'!$A$21:$I$24,MATCH($E631,'2018_commission_structure-Start'!$A$21:$A$24,0), MATCH(P$1,'2018_commission_structure-Start'!$A$21:$I$21,0)),0)</f>
        <v>18750</v>
      </c>
      <c r="Q631" s="2">
        <f>IF($H631&gt;J631,MIN($H631-J631,K631-J631)*INDEX('2018_commission_structure-Start'!$A$21:$I$24,MATCH($E631,'2018_commission_structure-Start'!$A$21:$A$24,0), MATCH(Q$1,'2018_commission_structure-Start'!$A$21:$I$21,0)),0)</f>
        <v>22500</v>
      </c>
      <c r="R631" s="2">
        <f>IF($H631&gt;K631,MIN($H631-K631,L631-K631)*INDEX('2018_commission_structure-Start'!$A$21:$I$24,MATCH($E631,'2018_commission_structure-Start'!$A$21:$A$24,0), MATCH(R$1,'2018_commission_structure-Start'!$A$21:$I$21,0)),0)</f>
        <v>10610.6</v>
      </c>
      <c r="S631" s="2">
        <f>IF(H631&gt;L631,(H631-L631)*INDEX('2018_commission_structure-Start'!$A$21:$I$24,MATCH($E631,'2018_commission_structure-Start'!$A$21:$A$24,0),MATCH(S$1,'2018_commission_structure-Start'!$A$21:$I$21,0)),0)</f>
        <v>0</v>
      </c>
      <c r="T631" s="6">
        <f t="shared" si="96"/>
        <v>101860.6</v>
      </c>
      <c r="U631" s="6">
        <f t="shared" si="97"/>
        <v>164692.6</v>
      </c>
      <c r="V631" s="6">
        <f>MIN(H631,I631)*INDEX('2018_commission_structure-Start'!$A$15:$J$18,MATCH($E631,'2018_commission_structure-Start'!$A$15:$A$18,0),MATCH(V$1,'2018_commission_structure-Start'!$A$15:$J$15,0))</f>
        <v>60000</v>
      </c>
      <c r="W631" s="2">
        <f>IF($H631&gt;I631,MIN($H631-I631,J631-I631)*INDEX('2018_commission_structure-Start'!$A$15:$J$18,MATCH($E631,'2018_commission_structure-Start'!$A$15:$A$18,0),MATCH(W$1,'2018_commission_structure-Start'!$A$15:$J$15,0)),0)</f>
        <v>21250</v>
      </c>
      <c r="X631" s="2">
        <f>IF($H631&gt;J631,MIN($H631-J631,K631-J631)*INDEX('2018_commission_structure-Start'!$A$15:$J$18,MATCH($E631,'2018_commission_structure-Start'!$A$15:$A$18,0),MATCH(X$1,'2018_commission_structure-Start'!$A$15:$J$15,0)),0)</f>
        <v>25000</v>
      </c>
      <c r="Y631" s="2">
        <f>IF($H631&gt;K631,MIN($H631-K631,L631-K631)*INDEX('2018_commission_structure-Start'!$A$15:$J$18,MATCH($E631,'2018_commission_structure-Start'!$A$15:$A$18,0),MATCH(Y$1,'2018_commission_structure-Start'!$A$15:$J$15,0)),0)</f>
        <v>10610.6</v>
      </c>
      <c r="Z631" s="2">
        <f>IF(H631&gt;L631,(H631-L631)*INDEX('2018_commission_structure-Start'!$A$21:$I$24,MATCH($E631,'2018_commission_structure-Start'!$A$21:$A$24,0),MATCH(Z$1,'2018_commission_structure-Start'!$A$21:$I$21,0)),0)</f>
        <v>0</v>
      </c>
      <c r="AA631" s="6">
        <f t="shared" si="98"/>
        <v>116860.6</v>
      </c>
      <c r="AB631" s="6">
        <f t="shared" si="99"/>
        <v>179692.6</v>
      </c>
    </row>
    <row r="632" spans="1:28" x14ac:dyDescent="0.3">
      <c r="A632" t="str">
        <f t="shared" si="90"/>
        <v>Pren Shanahan</v>
      </c>
      <c r="B632">
        <v>8024322455</v>
      </c>
      <c r="C632" t="s">
        <v>1231</v>
      </c>
      <c r="D632" t="s">
        <v>1232</v>
      </c>
      <c r="E632" t="s">
        <v>29</v>
      </c>
      <c r="F632">
        <v>57634</v>
      </c>
      <c r="G632">
        <f>COUNTIF(deals_closed!D:D,B632)</f>
        <v>19</v>
      </c>
      <c r="H632" s="2">
        <f>SUMIF(deals_closed!D:D,B632,deals_closed!C:C)</f>
        <v>689635</v>
      </c>
      <c r="I632" s="2">
        <f>VLOOKUP(E632,'2018_commission_structure-Start'!$A$22:$I$24,9,FALSE)</f>
        <v>600000</v>
      </c>
      <c r="J632" s="2">
        <f t="shared" si="91"/>
        <v>750000</v>
      </c>
      <c r="K632" s="2">
        <f t="shared" si="92"/>
        <v>900000</v>
      </c>
      <c r="L632" s="2">
        <f t="shared" si="93"/>
        <v>1200000</v>
      </c>
      <c r="M632" s="12">
        <f t="shared" si="94"/>
        <v>1.1493916666666666</v>
      </c>
      <c r="N632" t="str">
        <f t="shared" si="95"/>
        <v>100-125%</v>
      </c>
      <c r="O632" s="6">
        <f>MIN(H632,I632)*INDEX('2018_commission_structure-Start'!$A$21:$I$24,MATCH($E632,'2018_commission_structure-Start'!$A$21:$A$24,0),MATCH(O$1,'2018_commission_structure-Start'!$A$21:$I$21,0))</f>
        <v>78000</v>
      </c>
      <c r="P632" s="2">
        <f>IF(H632&gt;I632,MIN(H632-I632,J632-I632)*INDEX('2018_commission_structure-Start'!$A$21:$I$24,MATCH($E632,'2018_commission_structure-Start'!$A$21:$A$24,0), MATCH(P$1,'2018_commission_structure-Start'!$A$21:$I$21,0)),0)</f>
        <v>15237.95</v>
      </c>
      <c r="Q632" s="2">
        <f>IF($H632&gt;J632,MIN($H632-J632,K632-J632)*INDEX('2018_commission_structure-Start'!$A$21:$I$24,MATCH($E632,'2018_commission_structure-Start'!$A$21:$A$24,0), MATCH(Q$1,'2018_commission_structure-Start'!$A$21:$I$21,0)),0)</f>
        <v>0</v>
      </c>
      <c r="R632" s="2">
        <f>IF($H632&gt;K632,MIN($H632-K632,L632-K632)*INDEX('2018_commission_structure-Start'!$A$21:$I$24,MATCH($E632,'2018_commission_structure-Start'!$A$21:$A$24,0), MATCH(R$1,'2018_commission_structure-Start'!$A$21:$I$21,0)),0)</f>
        <v>0</v>
      </c>
      <c r="S632" s="2">
        <f>IF(H632&gt;L632,(H632-L632)*INDEX('2018_commission_structure-Start'!$A$21:$I$24,MATCH($E632,'2018_commission_structure-Start'!$A$21:$A$24,0),MATCH(S$1,'2018_commission_structure-Start'!$A$21:$I$21,0)),0)</f>
        <v>0</v>
      </c>
      <c r="T632" s="6">
        <f t="shared" si="96"/>
        <v>93237.95</v>
      </c>
      <c r="U632" s="6">
        <f t="shared" si="97"/>
        <v>150871.95000000001</v>
      </c>
      <c r="V632" s="6">
        <f>MIN(H632,I632)*INDEX('2018_commission_structure-Start'!$A$15:$J$18,MATCH($E632,'2018_commission_structure-Start'!$A$15:$A$18,0),MATCH(V$1,'2018_commission_structure-Start'!$A$15:$J$15,0))</f>
        <v>90000</v>
      </c>
      <c r="W632" s="2">
        <f>IF($H632&gt;I632,MIN($H632-I632,J632-I632)*INDEX('2018_commission_structure-Start'!$A$15:$J$18,MATCH($E632,'2018_commission_structure-Start'!$A$15:$A$18,0),MATCH(W$1,'2018_commission_structure-Start'!$A$15:$J$15,0)),0)</f>
        <v>16134.3</v>
      </c>
      <c r="X632" s="2">
        <f>IF($H632&gt;J632,MIN($H632-J632,K632-J632)*INDEX('2018_commission_structure-Start'!$A$15:$J$18,MATCH($E632,'2018_commission_structure-Start'!$A$15:$A$18,0),MATCH(X$1,'2018_commission_structure-Start'!$A$15:$J$15,0)),0)</f>
        <v>0</v>
      </c>
      <c r="Y632" s="2">
        <f>IF($H632&gt;K632,MIN($H632-K632,L632-K632)*INDEX('2018_commission_structure-Start'!$A$15:$J$18,MATCH($E632,'2018_commission_structure-Start'!$A$15:$A$18,0),MATCH(Y$1,'2018_commission_structure-Start'!$A$15:$J$15,0)),0)</f>
        <v>0</v>
      </c>
      <c r="Z632" s="2">
        <f>IF(H632&gt;L632,(H632-L632)*INDEX('2018_commission_structure-Start'!$A$21:$I$24,MATCH($E632,'2018_commission_structure-Start'!$A$21:$A$24,0),MATCH(Z$1,'2018_commission_structure-Start'!$A$21:$I$21,0)),0)</f>
        <v>0</v>
      </c>
      <c r="AA632" s="6">
        <f t="shared" si="98"/>
        <v>106134.3</v>
      </c>
      <c r="AB632" s="6">
        <f t="shared" si="99"/>
        <v>163768.29999999999</v>
      </c>
    </row>
    <row r="633" spans="1:28" x14ac:dyDescent="0.3">
      <c r="A633" t="str">
        <f t="shared" si="90"/>
        <v>Ollie Allsupp</v>
      </c>
      <c r="B633">
        <v>4256220232</v>
      </c>
      <c r="C633" t="s">
        <v>1233</v>
      </c>
      <c r="D633" t="s">
        <v>1234</v>
      </c>
      <c r="E633" t="s">
        <v>29</v>
      </c>
      <c r="F633">
        <v>63611</v>
      </c>
      <c r="G633">
        <f>COUNTIF(deals_closed!D:D,B633)</f>
        <v>22</v>
      </c>
      <c r="H633" s="2">
        <f>SUMIF(deals_closed!D:D,B633,deals_closed!C:C)</f>
        <v>780733</v>
      </c>
      <c r="I633" s="2">
        <f>VLOOKUP(E633,'2018_commission_structure-Start'!$A$22:$I$24,9,FALSE)</f>
        <v>600000</v>
      </c>
      <c r="J633" s="2">
        <f t="shared" si="91"/>
        <v>750000</v>
      </c>
      <c r="K633" s="2">
        <f t="shared" si="92"/>
        <v>900000</v>
      </c>
      <c r="L633" s="2">
        <f t="shared" si="93"/>
        <v>1200000</v>
      </c>
      <c r="M633" s="12">
        <f t="shared" si="94"/>
        <v>1.3012216666666667</v>
      </c>
      <c r="N633" t="str">
        <f t="shared" si="95"/>
        <v>125-150%</v>
      </c>
      <c r="O633" s="6">
        <f>MIN(H633,I633)*INDEX('2018_commission_structure-Start'!$A$21:$I$24,MATCH($E633,'2018_commission_structure-Start'!$A$21:$A$24,0),MATCH(O$1,'2018_commission_structure-Start'!$A$21:$I$21,0))</f>
        <v>78000</v>
      </c>
      <c r="P633" s="2">
        <f>IF(H633&gt;I633,MIN(H633-I633,J633-I633)*INDEX('2018_commission_structure-Start'!$A$21:$I$24,MATCH($E633,'2018_commission_structure-Start'!$A$21:$A$24,0), MATCH(P$1,'2018_commission_structure-Start'!$A$21:$I$21,0)),0)</f>
        <v>25500.000000000004</v>
      </c>
      <c r="Q633" s="2">
        <f>IF($H633&gt;J633,MIN($H633-J633,K633-J633)*INDEX('2018_commission_structure-Start'!$A$21:$I$24,MATCH($E633,'2018_commission_structure-Start'!$A$21:$A$24,0), MATCH(Q$1,'2018_commission_structure-Start'!$A$21:$I$21,0)),0)</f>
        <v>6453.9299999999994</v>
      </c>
      <c r="R633" s="2">
        <f>IF($H633&gt;K633,MIN($H633-K633,L633-K633)*INDEX('2018_commission_structure-Start'!$A$21:$I$24,MATCH($E633,'2018_commission_structure-Start'!$A$21:$A$24,0), MATCH(R$1,'2018_commission_structure-Start'!$A$21:$I$21,0)),0)</f>
        <v>0</v>
      </c>
      <c r="S633" s="2">
        <f>IF(H633&gt;L633,(H633-L633)*INDEX('2018_commission_structure-Start'!$A$21:$I$24,MATCH($E633,'2018_commission_structure-Start'!$A$21:$A$24,0),MATCH(S$1,'2018_commission_structure-Start'!$A$21:$I$21,0)),0)</f>
        <v>0</v>
      </c>
      <c r="T633" s="6">
        <f t="shared" si="96"/>
        <v>109953.93</v>
      </c>
      <c r="U633" s="6">
        <f t="shared" si="97"/>
        <v>173564.93</v>
      </c>
      <c r="V633" s="6">
        <f>MIN(H633,I633)*INDEX('2018_commission_structure-Start'!$A$15:$J$18,MATCH($E633,'2018_commission_structure-Start'!$A$15:$A$18,0),MATCH(V$1,'2018_commission_structure-Start'!$A$15:$J$15,0))</f>
        <v>90000</v>
      </c>
      <c r="W633" s="2">
        <f>IF($H633&gt;I633,MIN($H633-I633,J633-I633)*INDEX('2018_commission_structure-Start'!$A$15:$J$18,MATCH($E633,'2018_commission_structure-Start'!$A$15:$A$18,0),MATCH(W$1,'2018_commission_structure-Start'!$A$15:$J$15,0)),0)</f>
        <v>27000</v>
      </c>
      <c r="X633" s="2">
        <f>IF($H633&gt;J633,MIN($H633-J633,K633-J633)*INDEX('2018_commission_structure-Start'!$A$15:$J$18,MATCH($E633,'2018_commission_structure-Start'!$A$15:$A$18,0),MATCH(X$1,'2018_commission_structure-Start'!$A$15:$J$15,0)),0)</f>
        <v>7683.25</v>
      </c>
      <c r="Y633" s="2">
        <f>IF($H633&gt;K633,MIN($H633-K633,L633-K633)*INDEX('2018_commission_structure-Start'!$A$15:$J$18,MATCH($E633,'2018_commission_structure-Start'!$A$15:$A$18,0),MATCH(Y$1,'2018_commission_structure-Start'!$A$15:$J$15,0)),0)</f>
        <v>0</v>
      </c>
      <c r="Z633" s="2">
        <f>IF(H633&gt;L633,(H633-L633)*INDEX('2018_commission_structure-Start'!$A$21:$I$24,MATCH($E633,'2018_commission_structure-Start'!$A$21:$A$24,0),MATCH(Z$1,'2018_commission_structure-Start'!$A$21:$I$21,0)),0)</f>
        <v>0</v>
      </c>
      <c r="AA633" s="6">
        <f t="shared" si="98"/>
        <v>124683.25</v>
      </c>
      <c r="AB633" s="6">
        <f t="shared" si="99"/>
        <v>188294.25</v>
      </c>
    </row>
    <row r="634" spans="1:28" x14ac:dyDescent="0.3">
      <c r="A634" t="str">
        <f t="shared" si="90"/>
        <v>Zaneta Swaddle</v>
      </c>
      <c r="B634">
        <v>650049144</v>
      </c>
      <c r="C634" t="s">
        <v>1235</v>
      </c>
      <c r="D634" t="s">
        <v>1236</v>
      </c>
      <c r="E634" t="s">
        <v>7</v>
      </c>
      <c r="F634">
        <v>42284</v>
      </c>
      <c r="G634">
        <f>COUNTIF(deals_closed!D:D,B634)</f>
        <v>21</v>
      </c>
      <c r="H634" s="2">
        <f>SUMIF(deals_closed!D:D,B634,deals_closed!C:C)</f>
        <v>685708</v>
      </c>
      <c r="I634" s="2">
        <f>VLOOKUP(E634,'2018_commission_structure-Start'!$A$22:$I$24,9,FALSE)</f>
        <v>500000</v>
      </c>
      <c r="J634" s="2">
        <f t="shared" si="91"/>
        <v>625000</v>
      </c>
      <c r="K634" s="2">
        <f t="shared" si="92"/>
        <v>750000</v>
      </c>
      <c r="L634" s="2">
        <f t="shared" si="93"/>
        <v>1000000</v>
      </c>
      <c r="M634" s="12">
        <f t="shared" si="94"/>
        <v>1.371416</v>
      </c>
      <c r="N634" t="str">
        <f t="shared" si="95"/>
        <v>125-150%</v>
      </c>
      <c r="O634" s="6">
        <f>MIN(H634,I634)*INDEX('2018_commission_structure-Start'!$A$21:$I$24,MATCH($E634,'2018_commission_structure-Start'!$A$21:$A$24,0),MATCH(O$1,'2018_commission_structure-Start'!$A$21:$I$21,0))</f>
        <v>50000</v>
      </c>
      <c r="P634" s="2">
        <f>IF(H634&gt;I634,MIN(H634-I634,J634-I634)*INDEX('2018_commission_structure-Start'!$A$21:$I$24,MATCH($E634,'2018_commission_structure-Start'!$A$21:$A$24,0), MATCH(P$1,'2018_commission_structure-Start'!$A$21:$I$21,0)),0)</f>
        <v>18750</v>
      </c>
      <c r="Q634" s="2">
        <f>IF($H634&gt;J634,MIN($H634-J634,K634-J634)*INDEX('2018_commission_structure-Start'!$A$21:$I$24,MATCH($E634,'2018_commission_structure-Start'!$A$21:$A$24,0), MATCH(Q$1,'2018_commission_structure-Start'!$A$21:$I$21,0)),0)</f>
        <v>10927.439999999999</v>
      </c>
      <c r="R634" s="2">
        <f>IF($H634&gt;K634,MIN($H634-K634,L634-K634)*INDEX('2018_commission_structure-Start'!$A$21:$I$24,MATCH($E634,'2018_commission_structure-Start'!$A$21:$A$24,0), MATCH(R$1,'2018_commission_structure-Start'!$A$21:$I$21,0)),0)</f>
        <v>0</v>
      </c>
      <c r="S634" s="2">
        <f>IF(H634&gt;L634,(H634-L634)*INDEX('2018_commission_structure-Start'!$A$21:$I$24,MATCH($E634,'2018_commission_structure-Start'!$A$21:$A$24,0),MATCH(S$1,'2018_commission_structure-Start'!$A$21:$I$21,0)),0)</f>
        <v>0</v>
      </c>
      <c r="T634" s="6">
        <f t="shared" si="96"/>
        <v>79677.440000000002</v>
      </c>
      <c r="U634" s="6">
        <f t="shared" si="97"/>
        <v>121961.44</v>
      </c>
      <c r="V634" s="6">
        <f>MIN(H634,I634)*INDEX('2018_commission_structure-Start'!$A$15:$J$18,MATCH($E634,'2018_commission_structure-Start'!$A$15:$A$18,0),MATCH(V$1,'2018_commission_structure-Start'!$A$15:$J$15,0))</f>
        <v>60000</v>
      </c>
      <c r="W634" s="2">
        <f>IF($H634&gt;I634,MIN($H634-I634,J634-I634)*INDEX('2018_commission_structure-Start'!$A$15:$J$18,MATCH($E634,'2018_commission_structure-Start'!$A$15:$A$18,0),MATCH(W$1,'2018_commission_structure-Start'!$A$15:$J$15,0)),0)</f>
        <v>21250</v>
      </c>
      <c r="X634" s="2">
        <f>IF($H634&gt;J634,MIN($H634-J634,K634-J634)*INDEX('2018_commission_structure-Start'!$A$15:$J$18,MATCH($E634,'2018_commission_structure-Start'!$A$15:$A$18,0),MATCH(X$1,'2018_commission_structure-Start'!$A$15:$J$15,0)),0)</f>
        <v>12141.6</v>
      </c>
      <c r="Y634" s="2">
        <f>IF($H634&gt;K634,MIN($H634-K634,L634-K634)*INDEX('2018_commission_structure-Start'!$A$15:$J$18,MATCH($E634,'2018_commission_structure-Start'!$A$15:$A$18,0),MATCH(Y$1,'2018_commission_structure-Start'!$A$15:$J$15,0)),0)</f>
        <v>0</v>
      </c>
      <c r="Z634" s="2">
        <f>IF(H634&gt;L634,(H634-L634)*INDEX('2018_commission_structure-Start'!$A$21:$I$24,MATCH($E634,'2018_commission_structure-Start'!$A$21:$A$24,0),MATCH(Z$1,'2018_commission_structure-Start'!$A$21:$I$21,0)),0)</f>
        <v>0</v>
      </c>
      <c r="AA634" s="6">
        <f t="shared" si="98"/>
        <v>93391.6</v>
      </c>
      <c r="AB634" s="6">
        <f t="shared" si="99"/>
        <v>135675.6</v>
      </c>
    </row>
    <row r="635" spans="1:28" x14ac:dyDescent="0.3">
      <c r="A635" t="str">
        <f t="shared" si="90"/>
        <v>Hamlin Matchitt</v>
      </c>
      <c r="B635">
        <v>8788824691</v>
      </c>
      <c r="C635" t="s">
        <v>1237</v>
      </c>
      <c r="D635" t="s">
        <v>1238</v>
      </c>
      <c r="E635" t="s">
        <v>7</v>
      </c>
      <c r="F635">
        <v>36801</v>
      </c>
      <c r="G635">
        <f>COUNTIF(deals_closed!D:D,B635)</f>
        <v>15</v>
      </c>
      <c r="H635" s="2">
        <f>SUMIF(deals_closed!D:D,B635,deals_closed!C:C)</f>
        <v>555207</v>
      </c>
      <c r="I635" s="2">
        <f>VLOOKUP(E635,'2018_commission_structure-Start'!$A$22:$I$24,9,FALSE)</f>
        <v>500000</v>
      </c>
      <c r="J635" s="2">
        <f t="shared" si="91"/>
        <v>625000</v>
      </c>
      <c r="K635" s="2">
        <f t="shared" si="92"/>
        <v>750000</v>
      </c>
      <c r="L635" s="2">
        <f t="shared" si="93"/>
        <v>1000000</v>
      </c>
      <c r="M635" s="12">
        <f t="shared" si="94"/>
        <v>1.110414</v>
      </c>
      <c r="N635" t="str">
        <f t="shared" si="95"/>
        <v>100-125%</v>
      </c>
      <c r="O635" s="6">
        <f>MIN(H635,I635)*INDEX('2018_commission_structure-Start'!$A$21:$I$24,MATCH($E635,'2018_commission_structure-Start'!$A$21:$A$24,0),MATCH(O$1,'2018_commission_structure-Start'!$A$21:$I$21,0))</f>
        <v>50000</v>
      </c>
      <c r="P635" s="2">
        <f>IF(H635&gt;I635,MIN(H635-I635,J635-I635)*INDEX('2018_commission_structure-Start'!$A$21:$I$24,MATCH($E635,'2018_commission_structure-Start'!$A$21:$A$24,0), MATCH(P$1,'2018_commission_structure-Start'!$A$21:$I$21,0)),0)</f>
        <v>8281.0499999999993</v>
      </c>
      <c r="Q635" s="2">
        <f>IF($H635&gt;J635,MIN($H635-J635,K635-J635)*INDEX('2018_commission_structure-Start'!$A$21:$I$24,MATCH($E635,'2018_commission_structure-Start'!$A$21:$A$24,0), MATCH(Q$1,'2018_commission_structure-Start'!$A$21:$I$21,0)),0)</f>
        <v>0</v>
      </c>
      <c r="R635" s="2">
        <f>IF($H635&gt;K635,MIN($H635-K635,L635-K635)*INDEX('2018_commission_structure-Start'!$A$21:$I$24,MATCH($E635,'2018_commission_structure-Start'!$A$21:$A$24,0), MATCH(R$1,'2018_commission_structure-Start'!$A$21:$I$21,0)),0)</f>
        <v>0</v>
      </c>
      <c r="S635" s="2">
        <f>IF(H635&gt;L635,(H635-L635)*INDEX('2018_commission_structure-Start'!$A$21:$I$24,MATCH($E635,'2018_commission_structure-Start'!$A$21:$A$24,0),MATCH(S$1,'2018_commission_structure-Start'!$A$21:$I$21,0)),0)</f>
        <v>0</v>
      </c>
      <c r="T635" s="6">
        <f t="shared" si="96"/>
        <v>58281.05</v>
      </c>
      <c r="U635" s="6">
        <f t="shared" si="97"/>
        <v>95082.05</v>
      </c>
      <c r="V635" s="6">
        <f>MIN(H635,I635)*INDEX('2018_commission_structure-Start'!$A$15:$J$18,MATCH($E635,'2018_commission_structure-Start'!$A$15:$A$18,0),MATCH(V$1,'2018_commission_structure-Start'!$A$15:$J$15,0))</f>
        <v>60000</v>
      </c>
      <c r="W635" s="2">
        <f>IF($H635&gt;I635,MIN($H635-I635,J635-I635)*INDEX('2018_commission_structure-Start'!$A$15:$J$18,MATCH($E635,'2018_commission_structure-Start'!$A$15:$A$18,0),MATCH(W$1,'2018_commission_structure-Start'!$A$15:$J$15,0)),0)</f>
        <v>9385.19</v>
      </c>
      <c r="X635" s="2">
        <f>IF($H635&gt;J635,MIN($H635-J635,K635-J635)*INDEX('2018_commission_structure-Start'!$A$15:$J$18,MATCH($E635,'2018_commission_structure-Start'!$A$15:$A$18,0),MATCH(X$1,'2018_commission_structure-Start'!$A$15:$J$15,0)),0)</f>
        <v>0</v>
      </c>
      <c r="Y635" s="2">
        <f>IF($H635&gt;K635,MIN($H635-K635,L635-K635)*INDEX('2018_commission_structure-Start'!$A$15:$J$18,MATCH($E635,'2018_commission_structure-Start'!$A$15:$A$18,0),MATCH(Y$1,'2018_commission_structure-Start'!$A$15:$J$15,0)),0)</f>
        <v>0</v>
      </c>
      <c r="Z635" s="2">
        <f>IF(H635&gt;L635,(H635-L635)*INDEX('2018_commission_structure-Start'!$A$21:$I$24,MATCH($E635,'2018_commission_structure-Start'!$A$21:$A$24,0),MATCH(Z$1,'2018_commission_structure-Start'!$A$21:$I$21,0)),0)</f>
        <v>0</v>
      </c>
      <c r="AA635" s="6">
        <f t="shared" si="98"/>
        <v>69385.19</v>
      </c>
      <c r="AB635" s="6">
        <f t="shared" si="99"/>
        <v>106186.19</v>
      </c>
    </row>
    <row r="636" spans="1:28" x14ac:dyDescent="0.3">
      <c r="A636" t="str">
        <f t="shared" si="90"/>
        <v>Lucila Fosh</v>
      </c>
      <c r="B636">
        <v>6732216945</v>
      </c>
      <c r="C636" t="s">
        <v>1239</v>
      </c>
      <c r="D636" t="s">
        <v>1240</v>
      </c>
      <c r="E636" t="s">
        <v>7</v>
      </c>
      <c r="F636">
        <v>35593</v>
      </c>
      <c r="G636">
        <f>COUNTIF(deals_closed!D:D,B636)</f>
        <v>24</v>
      </c>
      <c r="H636" s="2">
        <f>SUMIF(deals_closed!D:D,B636,deals_closed!C:C)</f>
        <v>818243</v>
      </c>
      <c r="I636" s="2">
        <f>VLOOKUP(E636,'2018_commission_structure-Start'!$A$22:$I$24,9,FALSE)</f>
        <v>500000</v>
      </c>
      <c r="J636" s="2">
        <f t="shared" si="91"/>
        <v>625000</v>
      </c>
      <c r="K636" s="2">
        <f t="shared" si="92"/>
        <v>750000</v>
      </c>
      <c r="L636" s="2">
        <f t="shared" si="93"/>
        <v>1000000</v>
      </c>
      <c r="M636" s="12">
        <f t="shared" si="94"/>
        <v>1.6364860000000001</v>
      </c>
      <c r="N636" t="str">
        <f t="shared" si="95"/>
        <v>150-200%</v>
      </c>
      <c r="O636" s="6">
        <f>MIN(H636,I636)*INDEX('2018_commission_structure-Start'!$A$21:$I$24,MATCH($E636,'2018_commission_structure-Start'!$A$21:$A$24,0),MATCH(O$1,'2018_commission_structure-Start'!$A$21:$I$21,0))</f>
        <v>50000</v>
      </c>
      <c r="P636" s="2">
        <f>IF(H636&gt;I636,MIN(H636-I636,J636-I636)*INDEX('2018_commission_structure-Start'!$A$21:$I$24,MATCH($E636,'2018_commission_structure-Start'!$A$21:$A$24,0), MATCH(P$1,'2018_commission_structure-Start'!$A$21:$I$21,0)),0)</f>
        <v>18750</v>
      </c>
      <c r="Q636" s="2">
        <f>IF($H636&gt;J636,MIN($H636-J636,K636-J636)*INDEX('2018_commission_structure-Start'!$A$21:$I$24,MATCH($E636,'2018_commission_structure-Start'!$A$21:$A$24,0), MATCH(Q$1,'2018_commission_structure-Start'!$A$21:$I$21,0)),0)</f>
        <v>22500</v>
      </c>
      <c r="R636" s="2">
        <f>IF($H636&gt;K636,MIN($H636-K636,L636-K636)*INDEX('2018_commission_structure-Start'!$A$21:$I$24,MATCH($E636,'2018_commission_structure-Start'!$A$21:$A$24,0), MATCH(R$1,'2018_commission_structure-Start'!$A$21:$I$21,0)),0)</f>
        <v>15013.460000000001</v>
      </c>
      <c r="S636" s="2">
        <f>IF(H636&gt;L636,(H636-L636)*INDEX('2018_commission_structure-Start'!$A$21:$I$24,MATCH($E636,'2018_commission_structure-Start'!$A$21:$A$24,0),MATCH(S$1,'2018_commission_structure-Start'!$A$21:$I$21,0)),0)</f>
        <v>0</v>
      </c>
      <c r="T636" s="6">
        <f t="shared" si="96"/>
        <v>106263.46</v>
      </c>
      <c r="U636" s="6">
        <f t="shared" si="97"/>
        <v>141856.46000000002</v>
      </c>
      <c r="V636" s="6">
        <f>MIN(H636,I636)*INDEX('2018_commission_structure-Start'!$A$15:$J$18,MATCH($E636,'2018_commission_structure-Start'!$A$15:$A$18,0),MATCH(V$1,'2018_commission_structure-Start'!$A$15:$J$15,0))</f>
        <v>60000</v>
      </c>
      <c r="W636" s="2">
        <f>IF($H636&gt;I636,MIN($H636-I636,J636-I636)*INDEX('2018_commission_structure-Start'!$A$15:$J$18,MATCH($E636,'2018_commission_structure-Start'!$A$15:$A$18,0),MATCH(W$1,'2018_commission_structure-Start'!$A$15:$J$15,0)),0)</f>
        <v>21250</v>
      </c>
      <c r="X636" s="2">
        <f>IF($H636&gt;J636,MIN($H636-J636,K636-J636)*INDEX('2018_commission_structure-Start'!$A$15:$J$18,MATCH($E636,'2018_commission_structure-Start'!$A$15:$A$18,0),MATCH(X$1,'2018_commission_structure-Start'!$A$15:$J$15,0)),0)</f>
        <v>25000</v>
      </c>
      <c r="Y636" s="2">
        <f>IF($H636&gt;K636,MIN($H636-K636,L636-K636)*INDEX('2018_commission_structure-Start'!$A$15:$J$18,MATCH($E636,'2018_commission_structure-Start'!$A$15:$A$18,0),MATCH(Y$1,'2018_commission_structure-Start'!$A$15:$J$15,0)),0)</f>
        <v>15013.460000000001</v>
      </c>
      <c r="Z636" s="2">
        <f>IF(H636&gt;L636,(H636-L636)*INDEX('2018_commission_structure-Start'!$A$21:$I$24,MATCH($E636,'2018_commission_structure-Start'!$A$21:$A$24,0),MATCH(Z$1,'2018_commission_structure-Start'!$A$21:$I$21,0)),0)</f>
        <v>0</v>
      </c>
      <c r="AA636" s="6">
        <f t="shared" si="98"/>
        <v>121263.46</v>
      </c>
      <c r="AB636" s="6">
        <f t="shared" si="99"/>
        <v>156856.46000000002</v>
      </c>
    </row>
    <row r="637" spans="1:28" x14ac:dyDescent="0.3">
      <c r="A637" t="str">
        <f t="shared" si="90"/>
        <v>Chan Shillabeare</v>
      </c>
      <c r="B637">
        <v>6731572691</v>
      </c>
      <c r="C637" t="s">
        <v>1241</v>
      </c>
      <c r="D637" t="s">
        <v>1242</v>
      </c>
      <c r="E637" t="s">
        <v>7</v>
      </c>
      <c r="F637">
        <v>36362</v>
      </c>
      <c r="G637">
        <f>COUNTIF(deals_closed!D:D,B637)</f>
        <v>22</v>
      </c>
      <c r="H637" s="2">
        <f>SUMIF(deals_closed!D:D,B637,deals_closed!C:C)</f>
        <v>789839</v>
      </c>
      <c r="I637" s="2">
        <f>VLOOKUP(E637,'2018_commission_structure-Start'!$A$22:$I$24,9,FALSE)</f>
        <v>500000</v>
      </c>
      <c r="J637" s="2">
        <f t="shared" si="91"/>
        <v>625000</v>
      </c>
      <c r="K637" s="2">
        <f t="shared" si="92"/>
        <v>750000</v>
      </c>
      <c r="L637" s="2">
        <f t="shared" si="93"/>
        <v>1000000</v>
      </c>
      <c r="M637" s="12">
        <f t="shared" si="94"/>
        <v>1.5796779999999999</v>
      </c>
      <c r="N637" t="str">
        <f t="shared" si="95"/>
        <v>150-200%</v>
      </c>
      <c r="O637" s="6">
        <f>MIN(H637,I637)*INDEX('2018_commission_structure-Start'!$A$21:$I$24,MATCH($E637,'2018_commission_structure-Start'!$A$21:$A$24,0),MATCH(O$1,'2018_commission_structure-Start'!$A$21:$I$21,0))</f>
        <v>50000</v>
      </c>
      <c r="P637" s="2">
        <f>IF(H637&gt;I637,MIN(H637-I637,J637-I637)*INDEX('2018_commission_structure-Start'!$A$21:$I$24,MATCH($E637,'2018_commission_structure-Start'!$A$21:$A$24,0), MATCH(P$1,'2018_commission_structure-Start'!$A$21:$I$21,0)),0)</f>
        <v>18750</v>
      </c>
      <c r="Q637" s="2">
        <f>IF($H637&gt;J637,MIN($H637-J637,K637-J637)*INDEX('2018_commission_structure-Start'!$A$21:$I$24,MATCH($E637,'2018_commission_structure-Start'!$A$21:$A$24,0), MATCH(Q$1,'2018_commission_structure-Start'!$A$21:$I$21,0)),0)</f>
        <v>22500</v>
      </c>
      <c r="R637" s="2">
        <f>IF($H637&gt;K637,MIN($H637-K637,L637-K637)*INDEX('2018_commission_structure-Start'!$A$21:$I$24,MATCH($E637,'2018_commission_structure-Start'!$A$21:$A$24,0), MATCH(R$1,'2018_commission_structure-Start'!$A$21:$I$21,0)),0)</f>
        <v>8764.58</v>
      </c>
      <c r="S637" s="2">
        <f>IF(H637&gt;L637,(H637-L637)*INDEX('2018_commission_structure-Start'!$A$21:$I$24,MATCH($E637,'2018_commission_structure-Start'!$A$21:$A$24,0),MATCH(S$1,'2018_commission_structure-Start'!$A$21:$I$21,0)),0)</f>
        <v>0</v>
      </c>
      <c r="T637" s="6">
        <f t="shared" si="96"/>
        <v>100014.58</v>
      </c>
      <c r="U637" s="6">
        <f t="shared" si="97"/>
        <v>136376.58000000002</v>
      </c>
      <c r="V637" s="6">
        <f>MIN(H637,I637)*INDEX('2018_commission_structure-Start'!$A$15:$J$18,MATCH($E637,'2018_commission_structure-Start'!$A$15:$A$18,0),MATCH(V$1,'2018_commission_structure-Start'!$A$15:$J$15,0))</f>
        <v>60000</v>
      </c>
      <c r="W637" s="2">
        <f>IF($H637&gt;I637,MIN($H637-I637,J637-I637)*INDEX('2018_commission_structure-Start'!$A$15:$J$18,MATCH($E637,'2018_commission_structure-Start'!$A$15:$A$18,0),MATCH(W$1,'2018_commission_structure-Start'!$A$15:$J$15,0)),0)</f>
        <v>21250</v>
      </c>
      <c r="X637" s="2">
        <f>IF($H637&gt;J637,MIN($H637-J637,K637-J637)*INDEX('2018_commission_structure-Start'!$A$15:$J$18,MATCH($E637,'2018_commission_structure-Start'!$A$15:$A$18,0),MATCH(X$1,'2018_commission_structure-Start'!$A$15:$J$15,0)),0)</f>
        <v>25000</v>
      </c>
      <c r="Y637" s="2">
        <f>IF($H637&gt;K637,MIN($H637-K637,L637-K637)*INDEX('2018_commission_structure-Start'!$A$15:$J$18,MATCH($E637,'2018_commission_structure-Start'!$A$15:$A$18,0),MATCH(Y$1,'2018_commission_structure-Start'!$A$15:$J$15,0)),0)</f>
        <v>8764.58</v>
      </c>
      <c r="Z637" s="2">
        <f>IF(H637&gt;L637,(H637-L637)*INDEX('2018_commission_structure-Start'!$A$21:$I$24,MATCH($E637,'2018_commission_structure-Start'!$A$21:$A$24,0),MATCH(Z$1,'2018_commission_structure-Start'!$A$21:$I$21,0)),0)</f>
        <v>0</v>
      </c>
      <c r="AA637" s="6">
        <f t="shared" si="98"/>
        <v>115014.58</v>
      </c>
      <c r="AB637" s="6">
        <f t="shared" si="99"/>
        <v>151376.58000000002</v>
      </c>
    </row>
    <row r="638" spans="1:28" x14ac:dyDescent="0.3">
      <c r="A638" t="str">
        <f t="shared" si="90"/>
        <v>Nathaniel Evered</v>
      </c>
      <c r="B638">
        <v>5684780105</v>
      </c>
      <c r="C638" t="s">
        <v>1243</v>
      </c>
      <c r="D638" t="s">
        <v>1244</v>
      </c>
      <c r="E638" t="s">
        <v>10</v>
      </c>
      <c r="F638">
        <v>99346</v>
      </c>
      <c r="G638">
        <f>COUNTIF(deals_closed!D:D,B638)</f>
        <v>16</v>
      </c>
      <c r="H638" s="2">
        <f>SUMIF(deals_closed!D:D,B638,deals_closed!C:C)</f>
        <v>633853</v>
      </c>
      <c r="I638" s="2">
        <f>VLOOKUP(E638,'2018_commission_structure-Start'!$A$22:$I$24,9,FALSE)</f>
        <v>750000</v>
      </c>
      <c r="J638" s="2">
        <f t="shared" si="91"/>
        <v>937500</v>
      </c>
      <c r="K638" s="2">
        <f t="shared" si="92"/>
        <v>1125000</v>
      </c>
      <c r="L638" s="2">
        <f t="shared" si="93"/>
        <v>1500000</v>
      </c>
      <c r="M638" s="12">
        <f t="shared" si="94"/>
        <v>0.8451373333333333</v>
      </c>
      <c r="N638" t="str">
        <f t="shared" si="95"/>
        <v>0-100%</v>
      </c>
      <c r="O638" s="6">
        <f>MIN(H638,I638)*INDEX('2018_commission_structure-Start'!$A$21:$I$24,MATCH($E638,'2018_commission_structure-Start'!$A$21:$A$24,0),MATCH(O$1,'2018_commission_structure-Start'!$A$21:$I$21,0))</f>
        <v>95077.95</v>
      </c>
      <c r="P638" s="2">
        <f>IF(H638&gt;I638,MIN(H638-I638,J638-I638)*INDEX('2018_commission_structure-Start'!$A$21:$I$24,MATCH($E638,'2018_commission_structure-Start'!$A$21:$A$24,0), MATCH(P$1,'2018_commission_structure-Start'!$A$21:$I$21,0)),0)</f>
        <v>0</v>
      </c>
      <c r="Q638" s="2">
        <f>IF($H638&gt;J638,MIN($H638-J638,K638-J638)*INDEX('2018_commission_structure-Start'!$A$21:$I$24,MATCH($E638,'2018_commission_structure-Start'!$A$21:$A$24,0), MATCH(Q$1,'2018_commission_structure-Start'!$A$21:$I$21,0)),0)</f>
        <v>0</v>
      </c>
      <c r="R638" s="2">
        <f>IF($H638&gt;K638,MIN($H638-K638,L638-K638)*INDEX('2018_commission_structure-Start'!$A$21:$I$24,MATCH($E638,'2018_commission_structure-Start'!$A$21:$A$24,0), MATCH(R$1,'2018_commission_structure-Start'!$A$21:$I$21,0)),0)</f>
        <v>0</v>
      </c>
      <c r="S638" s="2">
        <f>IF(H638&gt;L638,(H638-L638)*INDEX('2018_commission_structure-Start'!$A$21:$I$24,MATCH($E638,'2018_commission_structure-Start'!$A$21:$A$24,0),MATCH(S$1,'2018_commission_structure-Start'!$A$21:$I$21,0)),0)</f>
        <v>0</v>
      </c>
      <c r="T638" s="6">
        <f t="shared" si="96"/>
        <v>95077.95</v>
      </c>
      <c r="U638" s="6">
        <f t="shared" si="97"/>
        <v>194423.95</v>
      </c>
      <c r="V638" s="6">
        <f>MIN(H638,I638)*INDEX('2018_commission_structure-Start'!$A$15:$J$18,MATCH($E638,'2018_commission_structure-Start'!$A$15:$A$18,0),MATCH(V$1,'2018_commission_structure-Start'!$A$15:$J$15,0))</f>
        <v>95077.95</v>
      </c>
      <c r="W638" s="2">
        <f>IF($H638&gt;I638,MIN($H638-I638,J638-I638)*INDEX('2018_commission_structure-Start'!$A$15:$J$18,MATCH($E638,'2018_commission_structure-Start'!$A$15:$A$18,0),MATCH(W$1,'2018_commission_structure-Start'!$A$15:$J$15,0)),0)</f>
        <v>0</v>
      </c>
      <c r="X638" s="2">
        <f>IF($H638&gt;J638,MIN($H638-J638,K638-J638)*INDEX('2018_commission_structure-Start'!$A$15:$J$18,MATCH($E638,'2018_commission_structure-Start'!$A$15:$A$18,0),MATCH(X$1,'2018_commission_structure-Start'!$A$15:$J$15,0)),0)</f>
        <v>0</v>
      </c>
      <c r="Y638" s="2">
        <f>IF($H638&gt;K638,MIN($H638-K638,L638-K638)*INDEX('2018_commission_structure-Start'!$A$15:$J$18,MATCH($E638,'2018_commission_structure-Start'!$A$15:$A$18,0),MATCH(Y$1,'2018_commission_structure-Start'!$A$15:$J$15,0)),0)</f>
        <v>0</v>
      </c>
      <c r="Z638" s="2">
        <f>IF(H638&gt;L638,(H638-L638)*INDEX('2018_commission_structure-Start'!$A$21:$I$24,MATCH($E638,'2018_commission_structure-Start'!$A$21:$A$24,0),MATCH(Z$1,'2018_commission_structure-Start'!$A$21:$I$21,0)),0)</f>
        <v>0</v>
      </c>
      <c r="AA638" s="6">
        <f t="shared" si="98"/>
        <v>95077.95</v>
      </c>
      <c r="AB638" s="6">
        <f t="shared" si="99"/>
        <v>194423.95</v>
      </c>
    </row>
    <row r="639" spans="1:28" x14ac:dyDescent="0.3">
      <c r="A639" t="str">
        <f t="shared" si="90"/>
        <v>Ddene Iddiens</v>
      </c>
      <c r="B639">
        <v>8277918739</v>
      </c>
      <c r="C639" t="s">
        <v>1131</v>
      </c>
      <c r="D639" t="s">
        <v>1245</v>
      </c>
      <c r="E639" t="s">
        <v>7</v>
      </c>
      <c r="F639">
        <v>42146</v>
      </c>
      <c r="G639">
        <f>COUNTIF(deals_closed!D:D,B639)</f>
        <v>15</v>
      </c>
      <c r="H639" s="2">
        <f>SUMIF(deals_closed!D:D,B639,deals_closed!C:C)</f>
        <v>505122</v>
      </c>
      <c r="I639" s="2">
        <f>VLOOKUP(E639,'2018_commission_structure-Start'!$A$22:$I$24,9,FALSE)</f>
        <v>500000</v>
      </c>
      <c r="J639" s="2">
        <f t="shared" si="91"/>
        <v>625000</v>
      </c>
      <c r="K639" s="2">
        <f t="shared" si="92"/>
        <v>750000</v>
      </c>
      <c r="L639" s="2">
        <f t="shared" si="93"/>
        <v>1000000</v>
      </c>
      <c r="M639" s="12">
        <f t="shared" si="94"/>
        <v>1.0102439999999999</v>
      </c>
      <c r="N639" t="str">
        <f t="shared" si="95"/>
        <v>100-125%</v>
      </c>
      <c r="O639" s="6">
        <f>MIN(H639,I639)*INDEX('2018_commission_structure-Start'!$A$21:$I$24,MATCH($E639,'2018_commission_structure-Start'!$A$21:$A$24,0),MATCH(O$1,'2018_commission_structure-Start'!$A$21:$I$21,0))</f>
        <v>50000</v>
      </c>
      <c r="P639" s="2">
        <f>IF(H639&gt;I639,MIN(H639-I639,J639-I639)*INDEX('2018_commission_structure-Start'!$A$21:$I$24,MATCH($E639,'2018_commission_structure-Start'!$A$21:$A$24,0), MATCH(P$1,'2018_commission_structure-Start'!$A$21:$I$21,0)),0)</f>
        <v>768.3</v>
      </c>
      <c r="Q639" s="2">
        <f>IF($H639&gt;J639,MIN($H639-J639,K639-J639)*INDEX('2018_commission_structure-Start'!$A$21:$I$24,MATCH($E639,'2018_commission_structure-Start'!$A$21:$A$24,0), MATCH(Q$1,'2018_commission_structure-Start'!$A$21:$I$21,0)),0)</f>
        <v>0</v>
      </c>
      <c r="R639" s="2">
        <f>IF($H639&gt;K639,MIN($H639-K639,L639-K639)*INDEX('2018_commission_structure-Start'!$A$21:$I$24,MATCH($E639,'2018_commission_structure-Start'!$A$21:$A$24,0), MATCH(R$1,'2018_commission_structure-Start'!$A$21:$I$21,0)),0)</f>
        <v>0</v>
      </c>
      <c r="S639" s="2">
        <f>IF(H639&gt;L639,(H639-L639)*INDEX('2018_commission_structure-Start'!$A$21:$I$24,MATCH($E639,'2018_commission_structure-Start'!$A$21:$A$24,0),MATCH(S$1,'2018_commission_structure-Start'!$A$21:$I$21,0)),0)</f>
        <v>0</v>
      </c>
      <c r="T639" s="6">
        <f t="shared" si="96"/>
        <v>50768.3</v>
      </c>
      <c r="U639" s="6">
        <f t="shared" si="97"/>
        <v>92914.3</v>
      </c>
      <c r="V639" s="6">
        <f>MIN(H639,I639)*INDEX('2018_commission_structure-Start'!$A$15:$J$18,MATCH($E639,'2018_commission_structure-Start'!$A$15:$A$18,0),MATCH(V$1,'2018_commission_structure-Start'!$A$15:$J$15,0))</f>
        <v>60000</v>
      </c>
      <c r="W639" s="2">
        <f>IF($H639&gt;I639,MIN($H639-I639,J639-I639)*INDEX('2018_commission_structure-Start'!$A$15:$J$18,MATCH($E639,'2018_commission_structure-Start'!$A$15:$A$18,0),MATCH(W$1,'2018_commission_structure-Start'!$A$15:$J$15,0)),0)</f>
        <v>870.74</v>
      </c>
      <c r="X639" s="2">
        <f>IF($H639&gt;J639,MIN($H639-J639,K639-J639)*INDEX('2018_commission_structure-Start'!$A$15:$J$18,MATCH($E639,'2018_commission_structure-Start'!$A$15:$A$18,0),MATCH(X$1,'2018_commission_structure-Start'!$A$15:$J$15,0)),0)</f>
        <v>0</v>
      </c>
      <c r="Y639" s="2">
        <f>IF($H639&gt;K639,MIN($H639-K639,L639-K639)*INDEX('2018_commission_structure-Start'!$A$15:$J$18,MATCH($E639,'2018_commission_structure-Start'!$A$15:$A$18,0),MATCH(Y$1,'2018_commission_structure-Start'!$A$15:$J$15,0)),0)</f>
        <v>0</v>
      </c>
      <c r="Z639" s="2">
        <f>IF(H639&gt;L639,(H639-L639)*INDEX('2018_commission_structure-Start'!$A$21:$I$24,MATCH($E639,'2018_commission_structure-Start'!$A$21:$A$24,0),MATCH(Z$1,'2018_commission_structure-Start'!$A$21:$I$21,0)),0)</f>
        <v>0</v>
      </c>
      <c r="AA639" s="6">
        <f t="shared" si="98"/>
        <v>60870.74</v>
      </c>
      <c r="AB639" s="6">
        <f t="shared" si="99"/>
        <v>103016.73999999999</v>
      </c>
    </row>
    <row r="640" spans="1:28" x14ac:dyDescent="0.3">
      <c r="A640" t="str">
        <f t="shared" si="90"/>
        <v>Nikolos Santino</v>
      </c>
      <c r="B640">
        <v>4877108939</v>
      </c>
      <c r="C640" t="s">
        <v>1246</v>
      </c>
      <c r="D640" t="s">
        <v>1247</v>
      </c>
      <c r="E640" t="s">
        <v>10</v>
      </c>
      <c r="F640">
        <v>99554</v>
      </c>
      <c r="G640">
        <f>COUNTIF(deals_closed!D:D,B640)</f>
        <v>27</v>
      </c>
      <c r="H640" s="2">
        <f>SUMIF(deals_closed!D:D,B640,deals_closed!C:C)</f>
        <v>899816</v>
      </c>
      <c r="I640" s="2">
        <f>VLOOKUP(E640,'2018_commission_structure-Start'!$A$22:$I$24,9,FALSE)</f>
        <v>750000</v>
      </c>
      <c r="J640" s="2">
        <f t="shared" si="91"/>
        <v>937500</v>
      </c>
      <c r="K640" s="2">
        <f t="shared" si="92"/>
        <v>1125000</v>
      </c>
      <c r="L640" s="2">
        <f t="shared" si="93"/>
        <v>1500000</v>
      </c>
      <c r="M640" s="12">
        <f t="shared" si="94"/>
        <v>1.1997546666666667</v>
      </c>
      <c r="N640" t="str">
        <f t="shared" si="95"/>
        <v>100-125%</v>
      </c>
      <c r="O640" s="6">
        <f>MIN(H640,I640)*INDEX('2018_commission_structure-Start'!$A$21:$I$24,MATCH($E640,'2018_commission_structure-Start'!$A$21:$A$24,0),MATCH(O$1,'2018_commission_structure-Start'!$A$21:$I$21,0))</f>
        <v>112500</v>
      </c>
      <c r="P640" s="2">
        <f>IF(H640&gt;I640,MIN(H640-I640,J640-I640)*INDEX('2018_commission_structure-Start'!$A$21:$I$24,MATCH($E640,'2018_commission_structure-Start'!$A$21:$A$24,0), MATCH(P$1,'2018_commission_structure-Start'!$A$21:$I$21,0)),0)</f>
        <v>28465.040000000001</v>
      </c>
      <c r="Q640" s="2">
        <f>IF($H640&gt;J640,MIN($H640-J640,K640-J640)*INDEX('2018_commission_structure-Start'!$A$21:$I$24,MATCH($E640,'2018_commission_structure-Start'!$A$21:$A$24,0), MATCH(Q$1,'2018_commission_structure-Start'!$A$21:$I$21,0)),0)</f>
        <v>0</v>
      </c>
      <c r="R640" s="2">
        <f>IF($H640&gt;K640,MIN($H640-K640,L640-K640)*INDEX('2018_commission_structure-Start'!$A$21:$I$24,MATCH($E640,'2018_commission_structure-Start'!$A$21:$A$24,0), MATCH(R$1,'2018_commission_structure-Start'!$A$21:$I$21,0)),0)</f>
        <v>0</v>
      </c>
      <c r="S640" s="2">
        <f>IF(H640&gt;L640,(H640-L640)*INDEX('2018_commission_structure-Start'!$A$21:$I$24,MATCH($E640,'2018_commission_structure-Start'!$A$21:$A$24,0),MATCH(S$1,'2018_commission_structure-Start'!$A$21:$I$21,0)),0)</f>
        <v>0</v>
      </c>
      <c r="T640" s="6">
        <f t="shared" si="96"/>
        <v>140965.04</v>
      </c>
      <c r="U640" s="6">
        <f t="shared" si="97"/>
        <v>240519.04000000001</v>
      </c>
      <c r="V640" s="6">
        <f>MIN(H640,I640)*INDEX('2018_commission_structure-Start'!$A$15:$J$18,MATCH($E640,'2018_commission_structure-Start'!$A$15:$A$18,0),MATCH(V$1,'2018_commission_structure-Start'!$A$15:$J$15,0))</f>
        <v>112500</v>
      </c>
      <c r="W640" s="2">
        <f>IF($H640&gt;I640,MIN($H640-I640,J640-I640)*INDEX('2018_commission_structure-Start'!$A$15:$J$18,MATCH($E640,'2018_commission_structure-Start'!$A$15:$A$18,0),MATCH(W$1,'2018_commission_structure-Start'!$A$15:$J$15,0)),0)</f>
        <v>32959.519999999997</v>
      </c>
      <c r="X640" s="2">
        <f>IF($H640&gt;J640,MIN($H640-J640,K640-J640)*INDEX('2018_commission_structure-Start'!$A$15:$J$18,MATCH($E640,'2018_commission_structure-Start'!$A$15:$A$18,0),MATCH(X$1,'2018_commission_structure-Start'!$A$15:$J$15,0)),0)</f>
        <v>0</v>
      </c>
      <c r="Y640" s="2">
        <f>IF($H640&gt;K640,MIN($H640-K640,L640-K640)*INDEX('2018_commission_structure-Start'!$A$15:$J$18,MATCH($E640,'2018_commission_structure-Start'!$A$15:$A$18,0),MATCH(Y$1,'2018_commission_structure-Start'!$A$15:$J$15,0)),0)</f>
        <v>0</v>
      </c>
      <c r="Z640" s="2">
        <f>IF(H640&gt;L640,(H640-L640)*INDEX('2018_commission_structure-Start'!$A$21:$I$24,MATCH($E640,'2018_commission_structure-Start'!$A$21:$A$24,0),MATCH(Z$1,'2018_commission_structure-Start'!$A$21:$I$21,0)),0)</f>
        <v>0</v>
      </c>
      <c r="AA640" s="6">
        <f t="shared" si="98"/>
        <v>145459.51999999999</v>
      </c>
      <c r="AB640" s="6">
        <f t="shared" si="99"/>
        <v>245013.52</v>
      </c>
    </row>
    <row r="641" spans="1:28" x14ac:dyDescent="0.3">
      <c r="A641" t="str">
        <f t="shared" si="90"/>
        <v>Barbi Ayshford</v>
      </c>
      <c r="B641">
        <v>5574535556</v>
      </c>
      <c r="C641" t="s">
        <v>880</v>
      </c>
      <c r="D641" t="s">
        <v>1248</v>
      </c>
      <c r="E641" t="s">
        <v>10</v>
      </c>
      <c r="F641">
        <v>116388</v>
      </c>
      <c r="G641">
        <f>COUNTIF(deals_closed!D:D,B641)</f>
        <v>28</v>
      </c>
      <c r="H641" s="2">
        <f>SUMIF(deals_closed!D:D,B641,deals_closed!C:C)</f>
        <v>869554</v>
      </c>
      <c r="I641" s="2">
        <f>VLOOKUP(E641,'2018_commission_structure-Start'!$A$22:$I$24,9,FALSE)</f>
        <v>750000</v>
      </c>
      <c r="J641" s="2">
        <f t="shared" si="91"/>
        <v>937500</v>
      </c>
      <c r="K641" s="2">
        <f t="shared" si="92"/>
        <v>1125000</v>
      </c>
      <c r="L641" s="2">
        <f t="shared" si="93"/>
        <v>1500000</v>
      </c>
      <c r="M641" s="12">
        <f t="shared" si="94"/>
        <v>1.1594053333333334</v>
      </c>
      <c r="N641" t="str">
        <f t="shared" si="95"/>
        <v>100-125%</v>
      </c>
      <c r="O641" s="6">
        <f>MIN(H641,I641)*INDEX('2018_commission_structure-Start'!$A$21:$I$24,MATCH($E641,'2018_commission_structure-Start'!$A$21:$A$24,0),MATCH(O$1,'2018_commission_structure-Start'!$A$21:$I$21,0))</f>
        <v>112500</v>
      </c>
      <c r="P641" s="2">
        <f>IF(H641&gt;I641,MIN(H641-I641,J641-I641)*INDEX('2018_commission_structure-Start'!$A$21:$I$24,MATCH($E641,'2018_commission_structure-Start'!$A$21:$A$24,0), MATCH(P$1,'2018_commission_structure-Start'!$A$21:$I$21,0)),0)</f>
        <v>22715.260000000002</v>
      </c>
      <c r="Q641" s="2">
        <f>IF($H641&gt;J641,MIN($H641-J641,K641-J641)*INDEX('2018_commission_structure-Start'!$A$21:$I$24,MATCH($E641,'2018_commission_structure-Start'!$A$21:$A$24,0), MATCH(Q$1,'2018_commission_structure-Start'!$A$21:$I$21,0)),0)</f>
        <v>0</v>
      </c>
      <c r="R641" s="2">
        <f>IF($H641&gt;K641,MIN($H641-K641,L641-K641)*INDEX('2018_commission_structure-Start'!$A$21:$I$24,MATCH($E641,'2018_commission_structure-Start'!$A$21:$A$24,0), MATCH(R$1,'2018_commission_structure-Start'!$A$21:$I$21,0)),0)</f>
        <v>0</v>
      </c>
      <c r="S641" s="2">
        <f>IF(H641&gt;L641,(H641-L641)*INDEX('2018_commission_structure-Start'!$A$21:$I$24,MATCH($E641,'2018_commission_structure-Start'!$A$21:$A$24,0),MATCH(S$1,'2018_commission_structure-Start'!$A$21:$I$21,0)),0)</f>
        <v>0</v>
      </c>
      <c r="T641" s="6">
        <f t="shared" si="96"/>
        <v>135215.26</v>
      </c>
      <c r="U641" s="6">
        <f t="shared" si="97"/>
        <v>251603.26</v>
      </c>
      <c r="V641" s="6">
        <f>MIN(H641,I641)*INDEX('2018_commission_structure-Start'!$A$15:$J$18,MATCH($E641,'2018_commission_structure-Start'!$A$15:$A$18,0),MATCH(V$1,'2018_commission_structure-Start'!$A$15:$J$15,0))</f>
        <v>112500</v>
      </c>
      <c r="W641" s="2">
        <f>IF($H641&gt;I641,MIN($H641-I641,J641-I641)*INDEX('2018_commission_structure-Start'!$A$15:$J$18,MATCH($E641,'2018_commission_structure-Start'!$A$15:$A$18,0),MATCH(W$1,'2018_commission_structure-Start'!$A$15:$J$15,0)),0)</f>
        <v>26301.88</v>
      </c>
      <c r="X641" s="2">
        <f>IF($H641&gt;J641,MIN($H641-J641,K641-J641)*INDEX('2018_commission_structure-Start'!$A$15:$J$18,MATCH($E641,'2018_commission_structure-Start'!$A$15:$A$18,0),MATCH(X$1,'2018_commission_structure-Start'!$A$15:$J$15,0)),0)</f>
        <v>0</v>
      </c>
      <c r="Y641" s="2">
        <f>IF($H641&gt;K641,MIN($H641-K641,L641-K641)*INDEX('2018_commission_structure-Start'!$A$15:$J$18,MATCH($E641,'2018_commission_structure-Start'!$A$15:$A$18,0),MATCH(Y$1,'2018_commission_structure-Start'!$A$15:$J$15,0)),0)</f>
        <v>0</v>
      </c>
      <c r="Z641" s="2">
        <f>IF(H641&gt;L641,(H641-L641)*INDEX('2018_commission_structure-Start'!$A$21:$I$24,MATCH($E641,'2018_commission_structure-Start'!$A$21:$A$24,0),MATCH(Z$1,'2018_commission_structure-Start'!$A$21:$I$21,0)),0)</f>
        <v>0</v>
      </c>
      <c r="AA641" s="6">
        <f t="shared" si="98"/>
        <v>138801.88</v>
      </c>
      <c r="AB641" s="6">
        <f t="shared" si="99"/>
        <v>255189.88</v>
      </c>
    </row>
    <row r="642" spans="1:28" x14ac:dyDescent="0.3">
      <c r="A642" t="str">
        <f t="shared" ref="A642:A705" si="100">C642&amp;" "&amp;D642</f>
        <v>Pamela Banke</v>
      </c>
      <c r="B642">
        <v>5383734902</v>
      </c>
      <c r="C642" t="s">
        <v>1249</v>
      </c>
      <c r="D642" t="s">
        <v>1250</v>
      </c>
      <c r="E642" t="s">
        <v>10</v>
      </c>
      <c r="F642">
        <v>98117</v>
      </c>
      <c r="G642">
        <f>COUNTIF(deals_closed!D:D,B642)</f>
        <v>18</v>
      </c>
      <c r="H642" s="2">
        <f>SUMIF(deals_closed!D:D,B642,deals_closed!C:C)</f>
        <v>699755</v>
      </c>
      <c r="I642" s="2">
        <f>VLOOKUP(E642,'2018_commission_structure-Start'!$A$22:$I$24,9,FALSE)</f>
        <v>750000</v>
      </c>
      <c r="J642" s="2">
        <f t="shared" si="91"/>
        <v>937500</v>
      </c>
      <c r="K642" s="2">
        <f t="shared" si="92"/>
        <v>1125000</v>
      </c>
      <c r="L642" s="2">
        <f t="shared" si="93"/>
        <v>1500000</v>
      </c>
      <c r="M642" s="12">
        <f t="shared" si="94"/>
        <v>0.93300666666666665</v>
      </c>
      <c r="N642" t="str">
        <f t="shared" si="95"/>
        <v>0-100%</v>
      </c>
      <c r="O642" s="6">
        <f>MIN(H642,I642)*INDEX('2018_commission_structure-Start'!$A$21:$I$24,MATCH($E642,'2018_commission_structure-Start'!$A$21:$A$24,0),MATCH(O$1,'2018_commission_structure-Start'!$A$21:$I$21,0))</f>
        <v>104963.25</v>
      </c>
      <c r="P642" s="2">
        <f>IF(H642&gt;I642,MIN(H642-I642,J642-I642)*INDEX('2018_commission_structure-Start'!$A$21:$I$24,MATCH($E642,'2018_commission_structure-Start'!$A$21:$A$24,0), MATCH(P$1,'2018_commission_structure-Start'!$A$21:$I$21,0)),0)</f>
        <v>0</v>
      </c>
      <c r="Q642" s="2">
        <f>IF($H642&gt;J642,MIN($H642-J642,K642-J642)*INDEX('2018_commission_structure-Start'!$A$21:$I$24,MATCH($E642,'2018_commission_structure-Start'!$A$21:$A$24,0), MATCH(Q$1,'2018_commission_structure-Start'!$A$21:$I$21,0)),0)</f>
        <v>0</v>
      </c>
      <c r="R642" s="2">
        <f>IF($H642&gt;K642,MIN($H642-K642,L642-K642)*INDEX('2018_commission_structure-Start'!$A$21:$I$24,MATCH($E642,'2018_commission_structure-Start'!$A$21:$A$24,0), MATCH(R$1,'2018_commission_structure-Start'!$A$21:$I$21,0)),0)</f>
        <v>0</v>
      </c>
      <c r="S642" s="2">
        <f>IF(H642&gt;L642,(H642-L642)*INDEX('2018_commission_structure-Start'!$A$21:$I$24,MATCH($E642,'2018_commission_structure-Start'!$A$21:$A$24,0),MATCH(S$1,'2018_commission_structure-Start'!$A$21:$I$21,0)),0)</f>
        <v>0</v>
      </c>
      <c r="T642" s="6">
        <f t="shared" si="96"/>
        <v>104963.25</v>
      </c>
      <c r="U642" s="6">
        <f t="shared" si="97"/>
        <v>203080.25</v>
      </c>
      <c r="V642" s="6">
        <f>MIN(H642,I642)*INDEX('2018_commission_structure-Start'!$A$15:$J$18,MATCH($E642,'2018_commission_structure-Start'!$A$15:$A$18,0),MATCH(V$1,'2018_commission_structure-Start'!$A$15:$J$15,0))</f>
        <v>104963.25</v>
      </c>
      <c r="W642" s="2">
        <f>IF($H642&gt;I642,MIN($H642-I642,J642-I642)*INDEX('2018_commission_structure-Start'!$A$15:$J$18,MATCH($E642,'2018_commission_structure-Start'!$A$15:$A$18,0),MATCH(W$1,'2018_commission_structure-Start'!$A$15:$J$15,0)),0)</f>
        <v>0</v>
      </c>
      <c r="X642" s="2">
        <f>IF($H642&gt;J642,MIN($H642-J642,K642-J642)*INDEX('2018_commission_structure-Start'!$A$15:$J$18,MATCH($E642,'2018_commission_structure-Start'!$A$15:$A$18,0),MATCH(X$1,'2018_commission_structure-Start'!$A$15:$J$15,0)),0)</f>
        <v>0</v>
      </c>
      <c r="Y642" s="2">
        <f>IF($H642&gt;K642,MIN($H642-K642,L642-K642)*INDEX('2018_commission_structure-Start'!$A$15:$J$18,MATCH($E642,'2018_commission_structure-Start'!$A$15:$A$18,0),MATCH(Y$1,'2018_commission_structure-Start'!$A$15:$J$15,0)),0)</f>
        <v>0</v>
      </c>
      <c r="Z642" s="2">
        <f>IF(H642&gt;L642,(H642-L642)*INDEX('2018_commission_structure-Start'!$A$21:$I$24,MATCH($E642,'2018_commission_structure-Start'!$A$21:$A$24,0),MATCH(Z$1,'2018_commission_structure-Start'!$A$21:$I$21,0)),0)</f>
        <v>0</v>
      </c>
      <c r="AA642" s="6">
        <f t="shared" si="98"/>
        <v>104963.25</v>
      </c>
      <c r="AB642" s="6">
        <f t="shared" si="99"/>
        <v>203080.25</v>
      </c>
    </row>
    <row r="643" spans="1:28" x14ac:dyDescent="0.3">
      <c r="A643" t="str">
        <f t="shared" si="100"/>
        <v>Anthe McNish</v>
      </c>
      <c r="B643">
        <v>7659816853</v>
      </c>
      <c r="C643" t="s">
        <v>1251</v>
      </c>
      <c r="D643" t="s">
        <v>1252</v>
      </c>
      <c r="E643" t="s">
        <v>29</v>
      </c>
      <c r="F643">
        <v>75955</v>
      </c>
      <c r="G643">
        <f>COUNTIF(deals_closed!D:D,B643)</f>
        <v>21</v>
      </c>
      <c r="H643" s="2">
        <f>SUMIF(deals_closed!D:D,B643,deals_closed!C:C)</f>
        <v>760093</v>
      </c>
      <c r="I643" s="2">
        <f>VLOOKUP(E643,'2018_commission_structure-Start'!$A$22:$I$24,9,FALSE)</f>
        <v>600000</v>
      </c>
      <c r="J643" s="2">
        <f t="shared" ref="J643:J706" si="101">I643*1.25</f>
        <v>750000</v>
      </c>
      <c r="K643" s="2">
        <f t="shared" ref="K643:K706" si="102">I643*1.5</f>
        <v>900000</v>
      </c>
      <c r="L643" s="2">
        <f t="shared" ref="L643:L706" si="103">I643*2</f>
        <v>1200000</v>
      </c>
      <c r="M643" s="12">
        <f t="shared" ref="M643:M706" si="104">H643/I643</f>
        <v>1.2668216666666667</v>
      </c>
      <c r="N643" t="str">
        <f t="shared" ref="N643:N706" si="105">IF(M643&lt;=1, "0-100%", IF(M643&lt;=1.25, "100-125%", IF(M643&lt;=1.5, "125-150%", IF(M643&lt;=2, "150-200%", "&gt;200%"))))</f>
        <v>125-150%</v>
      </c>
      <c r="O643" s="6">
        <f>MIN(H643,I643)*INDEX('2018_commission_structure-Start'!$A$21:$I$24,MATCH($E643,'2018_commission_structure-Start'!$A$21:$A$24,0),MATCH(O$1,'2018_commission_structure-Start'!$A$21:$I$21,0))</f>
        <v>78000</v>
      </c>
      <c r="P643" s="2">
        <f>IF(H643&gt;I643,MIN(H643-I643,J643-I643)*INDEX('2018_commission_structure-Start'!$A$21:$I$24,MATCH($E643,'2018_commission_structure-Start'!$A$21:$A$24,0), MATCH(P$1,'2018_commission_structure-Start'!$A$21:$I$21,0)),0)</f>
        <v>25500.000000000004</v>
      </c>
      <c r="Q643" s="2">
        <f>IF($H643&gt;J643,MIN($H643-J643,K643-J643)*INDEX('2018_commission_structure-Start'!$A$21:$I$24,MATCH($E643,'2018_commission_structure-Start'!$A$21:$A$24,0), MATCH(Q$1,'2018_commission_structure-Start'!$A$21:$I$21,0)),0)</f>
        <v>2119.5299999999997</v>
      </c>
      <c r="R643" s="2">
        <f>IF($H643&gt;K643,MIN($H643-K643,L643-K643)*INDEX('2018_commission_structure-Start'!$A$21:$I$24,MATCH($E643,'2018_commission_structure-Start'!$A$21:$A$24,0), MATCH(R$1,'2018_commission_structure-Start'!$A$21:$I$21,0)),0)</f>
        <v>0</v>
      </c>
      <c r="S643" s="2">
        <f>IF(H643&gt;L643,(H643-L643)*INDEX('2018_commission_structure-Start'!$A$21:$I$24,MATCH($E643,'2018_commission_structure-Start'!$A$21:$A$24,0),MATCH(S$1,'2018_commission_structure-Start'!$A$21:$I$21,0)),0)</f>
        <v>0</v>
      </c>
      <c r="T643" s="6">
        <f t="shared" ref="T643:T706" si="106">SUM(O643:S643)</f>
        <v>105619.53</v>
      </c>
      <c r="U643" s="6">
        <f t="shared" ref="U643:U706" si="107">T643+F643</f>
        <v>181574.53</v>
      </c>
      <c r="V643" s="6">
        <f>MIN(H643,I643)*INDEX('2018_commission_structure-Start'!$A$15:$J$18,MATCH($E643,'2018_commission_structure-Start'!$A$15:$A$18,0),MATCH(V$1,'2018_commission_structure-Start'!$A$15:$J$15,0))</f>
        <v>90000</v>
      </c>
      <c r="W643" s="2">
        <f>IF($H643&gt;I643,MIN($H643-I643,J643-I643)*INDEX('2018_commission_structure-Start'!$A$15:$J$18,MATCH($E643,'2018_commission_structure-Start'!$A$15:$A$18,0),MATCH(W$1,'2018_commission_structure-Start'!$A$15:$J$15,0)),0)</f>
        <v>27000</v>
      </c>
      <c r="X643" s="2">
        <f>IF($H643&gt;J643,MIN($H643-J643,K643-J643)*INDEX('2018_commission_structure-Start'!$A$15:$J$18,MATCH($E643,'2018_commission_structure-Start'!$A$15:$A$18,0),MATCH(X$1,'2018_commission_structure-Start'!$A$15:$J$15,0)),0)</f>
        <v>2523.25</v>
      </c>
      <c r="Y643" s="2">
        <f>IF($H643&gt;K643,MIN($H643-K643,L643-K643)*INDEX('2018_commission_structure-Start'!$A$15:$J$18,MATCH($E643,'2018_commission_structure-Start'!$A$15:$A$18,0),MATCH(Y$1,'2018_commission_structure-Start'!$A$15:$J$15,0)),0)</f>
        <v>0</v>
      </c>
      <c r="Z643" s="2">
        <f>IF(H643&gt;L643,(H643-L643)*INDEX('2018_commission_structure-Start'!$A$21:$I$24,MATCH($E643,'2018_commission_structure-Start'!$A$21:$A$24,0),MATCH(Z$1,'2018_commission_structure-Start'!$A$21:$I$21,0)),0)</f>
        <v>0</v>
      </c>
      <c r="AA643" s="6">
        <f t="shared" ref="AA643:AA706" si="108">SUM(V643:Z643)</f>
        <v>119523.25</v>
      </c>
      <c r="AB643" s="6">
        <f t="shared" ref="AB643:AB706" si="109">AA643+F643</f>
        <v>195478.25</v>
      </c>
    </row>
    <row r="644" spans="1:28" x14ac:dyDescent="0.3">
      <c r="A644" t="str">
        <f t="shared" si="100"/>
        <v>Emilio Schimke</v>
      </c>
      <c r="B644">
        <v>8673837456</v>
      </c>
      <c r="C644" t="s">
        <v>1253</v>
      </c>
      <c r="D644" t="s">
        <v>1254</v>
      </c>
      <c r="E644" t="s">
        <v>29</v>
      </c>
      <c r="F644">
        <v>72725</v>
      </c>
      <c r="G644">
        <f>COUNTIF(deals_closed!D:D,B644)</f>
        <v>18</v>
      </c>
      <c r="H644" s="2">
        <f>SUMIF(deals_closed!D:D,B644,deals_closed!C:C)</f>
        <v>580079</v>
      </c>
      <c r="I644" s="2">
        <f>VLOOKUP(E644,'2018_commission_structure-Start'!$A$22:$I$24,9,FALSE)</f>
        <v>600000</v>
      </c>
      <c r="J644" s="2">
        <f t="shared" si="101"/>
        <v>750000</v>
      </c>
      <c r="K644" s="2">
        <f t="shared" si="102"/>
        <v>900000</v>
      </c>
      <c r="L644" s="2">
        <f t="shared" si="103"/>
        <v>1200000</v>
      </c>
      <c r="M644" s="12">
        <f t="shared" si="104"/>
        <v>0.96679833333333332</v>
      </c>
      <c r="N644" t="str">
        <f t="shared" si="105"/>
        <v>0-100%</v>
      </c>
      <c r="O644" s="6">
        <f>MIN(H644,I644)*INDEX('2018_commission_structure-Start'!$A$21:$I$24,MATCH($E644,'2018_commission_structure-Start'!$A$21:$A$24,0),MATCH(O$1,'2018_commission_structure-Start'!$A$21:$I$21,0))</f>
        <v>75410.27</v>
      </c>
      <c r="P644" s="2">
        <f>IF(H644&gt;I644,MIN(H644-I644,J644-I644)*INDEX('2018_commission_structure-Start'!$A$21:$I$24,MATCH($E644,'2018_commission_structure-Start'!$A$21:$A$24,0), MATCH(P$1,'2018_commission_structure-Start'!$A$21:$I$21,0)),0)</f>
        <v>0</v>
      </c>
      <c r="Q644" s="2">
        <f>IF($H644&gt;J644,MIN($H644-J644,K644-J644)*INDEX('2018_commission_structure-Start'!$A$21:$I$24,MATCH($E644,'2018_commission_structure-Start'!$A$21:$A$24,0), MATCH(Q$1,'2018_commission_structure-Start'!$A$21:$I$21,0)),0)</f>
        <v>0</v>
      </c>
      <c r="R644" s="2">
        <f>IF($H644&gt;K644,MIN($H644-K644,L644-K644)*INDEX('2018_commission_structure-Start'!$A$21:$I$24,MATCH($E644,'2018_commission_structure-Start'!$A$21:$A$24,0), MATCH(R$1,'2018_commission_structure-Start'!$A$21:$I$21,0)),0)</f>
        <v>0</v>
      </c>
      <c r="S644" s="2">
        <f>IF(H644&gt;L644,(H644-L644)*INDEX('2018_commission_structure-Start'!$A$21:$I$24,MATCH($E644,'2018_commission_structure-Start'!$A$21:$A$24,0),MATCH(S$1,'2018_commission_structure-Start'!$A$21:$I$21,0)),0)</f>
        <v>0</v>
      </c>
      <c r="T644" s="6">
        <f t="shared" si="106"/>
        <v>75410.27</v>
      </c>
      <c r="U644" s="6">
        <f t="shared" si="107"/>
        <v>148135.27000000002</v>
      </c>
      <c r="V644" s="6">
        <f>MIN(H644,I644)*INDEX('2018_commission_structure-Start'!$A$15:$J$18,MATCH($E644,'2018_commission_structure-Start'!$A$15:$A$18,0),MATCH(V$1,'2018_commission_structure-Start'!$A$15:$J$15,0))</f>
        <v>87011.849999999991</v>
      </c>
      <c r="W644" s="2">
        <f>IF($H644&gt;I644,MIN($H644-I644,J644-I644)*INDEX('2018_commission_structure-Start'!$A$15:$J$18,MATCH($E644,'2018_commission_structure-Start'!$A$15:$A$18,0),MATCH(W$1,'2018_commission_structure-Start'!$A$15:$J$15,0)),0)</f>
        <v>0</v>
      </c>
      <c r="X644" s="2">
        <f>IF($H644&gt;J644,MIN($H644-J644,K644-J644)*INDEX('2018_commission_structure-Start'!$A$15:$J$18,MATCH($E644,'2018_commission_structure-Start'!$A$15:$A$18,0),MATCH(X$1,'2018_commission_structure-Start'!$A$15:$J$15,0)),0)</f>
        <v>0</v>
      </c>
      <c r="Y644" s="2">
        <f>IF($H644&gt;K644,MIN($H644-K644,L644-K644)*INDEX('2018_commission_structure-Start'!$A$15:$J$18,MATCH($E644,'2018_commission_structure-Start'!$A$15:$A$18,0),MATCH(Y$1,'2018_commission_structure-Start'!$A$15:$J$15,0)),0)</f>
        <v>0</v>
      </c>
      <c r="Z644" s="2">
        <f>IF(H644&gt;L644,(H644-L644)*INDEX('2018_commission_structure-Start'!$A$21:$I$24,MATCH($E644,'2018_commission_structure-Start'!$A$21:$A$24,0),MATCH(Z$1,'2018_commission_structure-Start'!$A$21:$I$21,0)),0)</f>
        <v>0</v>
      </c>
      <c r="AA644" s="6">
        <f t="shared" si="108"/>
        <v>87011.849999999991</v>
      </c>
      <c r="AB644" s="6">
        <f t="shared" si="109"/>
        <v>159736.84999999998</v>
      </c>
    </row>
    <row r="645" spans="1:28" x14ac:dyDescent="0.3">
      <c r="A645" t="str">
        <f t="shared" si="100"/>
        <v>Van Vedmore</v>
      </c>
      <c r="B645">
        <v>1887308636</v>
      </c>
      <c r="C645" t="s">
        <v>1255</v>
      </c>
      <c r="D645" t="s">
        <v>1256</v>
      </c>
      <c r="E645" t="s">
        <v>29</v>
      </c>
      <c r="F645">
        <v>67464</v>
      </c>
      <c r="G645">
        <f>COUNTIF(deals_closed!D:D,B645)</f>
        <v>26</v>
      </c>
      <c r="H645" s="2">
        <f>SUMIF(deals_closed!D:D,B645,deals_closed!C:C)</f>
        <v>941410</v>
      </c>
      <c r="I645" s="2">
        <f>VLOOKUP(E645,'2018_commission_structure-Start'!$A$22:$I$24,9,FALSE)</f>
        <v>600000</v>
      </c>
      <c r="J645" s="2">
        <f t="shared" si="101"/>
        <v>750000</v>
      </c>
      <c r="K645" s="2">
        <f t="shared" si="102"/>
        <v>900000</v>
      </c>
      <c r="L645" s="2">
        <f t="shared" si="103"/>
        <v>1200000</v>
      </c>
      <c r="M645" s="12">
        <f t="shared" si="104"/>
        <v>1.5690166666666667</v>
      </c>
      <c r="N645" t="str">
        <f t="shared" si="105"/>
        <v>150-200%</v>
      </c>
      <c r="O645" s="6">
        <f>MIN(H645,I645)*INDEX('2018_commission_structure-Start'!$A$21:$I$24,MATCH($E645,'2018_commission_structure-Start'!$A$21:$A$24,0),MATCH(O$1,'2018_commission_structure-Start'!$A$21:$I$21,0))</f>
        <v>78000</v>
      </c>
      <c r="P645" s="2">
        <f>IF(H645&gt;I645,MIN(H645-I645,J645-I645)*INDEX('2018_commission_structure-Start'!$A$21:$I$24,MATCH($E645,'2018_commission_structure-Start'!$A$21:$A$24,0), MATCH(P$1,'2018_commission_structure-Start'!$A$21:$I$21,0)),0)</f>
        <v>25500.000000000004</v>
      </c>
      <c r="Q645" s="2">
        <f>IF($H645&gt;J645,MIN($H645-J645,K645-J645)*INDEX('2018_commission_structure-Start'!$A$21:$I$24,MATCH($E645,'2018_commission_structure-Start'!$A$21:$A$24,0), MATCH(Q$1,'2018_commission_structure-Start'!$A$21:$I$21,0)),0)</f>
        <v>31500</v>
      </c>
      <c r="R645" s="2">
        <f>IF($H645&gt;K645,MIN($H645-K645,L645-K645)*INDEX('2018_commission_structure-Start'!$A$21:$I$24,MATCH($E645,'2018_commission_structure-Start'!$A$21:$A$24,0), MATCH(R$1,'2018_commission_structure-Start'!$A$21:$I$21,0)),0)</f>
        <v>10766.6</v>
      </c>
      <c r="S645" s="2">
        <f>IF(H645&gt;L645,(H645-L645)*INDEX('2018_commission_structure-Start'!$A$21:$I$24,MATCH($E645,'2018_commission_structure-Start'!$A$21:$A$24,0),MATCH(S$1,'2018_commission_structure-Start'!$A$21:$I$21,0)),0)</f>
        <v>0</v>
      </c>
      <c r="T645" s="6">
        <f t="shared" si="106"/>
        <v>145766.6</v>
      </c>
      <c r="U645" s="6">
        <f t="shared" si="107"/>
        <v>213230.6</v>
      </c>
      <c r="V645" s="6">
        <f>MIN(H645,I645)*INDEX('2018_commission_structure-Start'!$A$15:$J$18,MATCH($E645,'2018_commission_structure-Start'!$A$15:$A$18,0),MATCH(V$1,'2018_commission_structure-Start'!$A$15:$J$15,0))</f>
        <v>90000</v>
      </c>
      <c r="W645" s="2">
        <f>IF($H645&gt;I645,MIN($H645-I645,J645-I645)*INDEX('2018_commission_structure-Start'!$A$15:$J$18,MATCH($E645,'2018_commission_structure-Start'!$A$15:$A$18,0),MATCH(W$1,'2018_commission_structure-Start'!$A$15:$J$15,0)),0)</f>
        <v>27000</v>
      </c>
      <c r="X645" s="2">
        <f>IF($H645&gt;J645,MIN($H645-J645,K645-J645)*INDEX('2018_commission_structure-Start'!$A$15:$J$18,MATCH($E645,'2018_commission_structure-Start'!$A$15:$A$18,0),MATCH(X$1,'2018_commission_structure-Start'!$A$15:$J$15,0)),0)</f>
        <v>37500</v>
      </c>
      <c r="Y645" s="2">
        <f>IF($H645&gt;K645,MIN($H645-K645,L645-K645)*INDEX('2018_commission_structure-Start'!$A$15:$J$18,MATCH($E645,'2018_commission_structure-Start'!$A$15:$A$18,0),MATCH(Y$1,'2018_commission_structure-Start'!$A$15:$J$15,0)),0)</f>
        <v>12423</v>
      </c>
      <c r="Z645" s="2">
        <f>IF(H645&gt;L645,(H645-L645)*INDEX('2018_commission_structure-Start'!$A$21:$I$24,MATCH($E645,'2018_commission_structure-Start'!$A$21:$A$24,0),MATCH(Z$1,'2018_commission_structure-Start'!$A$21:$I$21,0)),0)</f>
        <v>0</v>
      </c>
      <c r="AA645" s="6">
        <f t="shared" si="108"/>
        <v>166923</v>
      </c>
      <c r="AB645" s="6">
        <f t="shared" si="109"/>
        <v>234387</v>
      </c>
    </row>
    <row r="646" spans="1:28" x14ac:dyDescent="0.3">
      <c r="A646" t="str">
        <f t="shared" si="100"/>
        <v>Nicki Minnock</v>
      </c>
      <c r="B646">
        <v>9621571960</v>
      </c>
      <c r="C646" t="s">
        <v>1257</v>
      </c>
      <c r="D646" t="s">
        <v>1258</v>
      </c>
      <c r="E646" t="s">
        <v>29</v>
      </c>
      <c r="F646">
        <v>65646</v>
      </c>
      <c r="G646">
        <f>COUNTIF(deals_closed!D:D,B646)</f>
        <v>22</v>
      </c>
      <c r="H646" s="2">
        <f>SUMIF(deals_closed!D:D,B646,deals_closed!C:C)</f>
        <v>687722</v>
      </c>
      <c r="I646" s="2">
        <f>VLOOKUP(E646,'2018_commission_structure-Start'!$A$22:$I$24,9,FALSE)</f>
        <v>600000</v>
      </c>
      <c r="J646" s="2">
        <f t="shared" si="101"/>
        <v>750000</v>
      </c>
      <c r="K646" s="2">
        <f t="shared" si="102"/>
        <v>900000</v>
      </c>
      <c r="L646" s="2">
        <f t="shared" si="103"/>
        <v>1200000</v>
      </c>
      <c r="M646" s="12">
        <f t="shared" si="104"/>
        <v>1.1462033333333332</v>
      </c>
      <c r="N646" t="str">
        <f t="shared" si="105"/>
        <v>100-125%</v>
      </c>
      <c r="O646" s="6">
        <f>MIN(H646,I646)*INDEX('2018_commission_structure-Start'!$A$21:$I$24,MATCH($E646,'2018_commission_structure-Start'!$A$21:$A$24,0),MATCH(O$1,'2018_commission_structure-Start'!$A$21:$I$21,0))</f>
        <v>78000</v>
      </c>
      <c r="P646" s="2">
        <f>IF(H646&gt;I646,MIN(H646-I646,J646-I646)*INDEX('2018_commission_structure-Start'!$A$21:$I$24,MATCH($E646,'2018_commission_structure-Start'!$A$21:$A$24,0), MATCH(P$1,'2018_commission_structure-Start'!$A$21:$I$21,0)),0)</f>
        <v>14912.740000000002</v>
      </c>
      <c r="Q646" s="2">
        <f>IF($H646&gt;J646,MIN($H646-J646,K646-J646)*INDEX('2018_commission_structure-Start'!$A$21:$I$24,MATCH($E646,'2018_commission_structure-Start'!$A$21:$A$24,0), MATCH(Q$1,'2018_commission_structure-Start'!$A$21:$I$21,0)),0)</f>
        <v>0</v>
      </c>
      <c r="R646" s="2">
        <f>IF($H646&gt;K646,MIN($H646-K646,L646-K646)*INDEX('2018_commission_structure-Start'!$A$21:$I$24,MATCH($E646,'2018_commission_structure-Start'!$A$21:$A$24,0), MATCH(R$1,'2018_commission_structure-Start'!$A$21:$I$21,0)),0)</f>
        <v>0</v>
      </c>
      <c r="S646" s="2">
        <f>IF(H646&gt;L646,(H646-L646)*INDEX('2018_commission_structure-Start'!$A$21:$I$24,MATCH($E646,'2018_commission_structure-Start'!$A$21:$A$24,0),MATCH(S$1,'2018_commission_structure-Start'!$A$21:$I$21,0)),0)</f>
        <v>0</v>
      </c>
      <c r="T646" s="6">
        <f t="shared" si="106"/>
        <v>92912.74</v>
      </c>
      <c r="U646" s="6">
        <f t="shared" si="107"/>
        <v>158558.74</v>
      </c>
      <c r="V646" s="6">
        <f>MIN(H646,I646)*INDEX('2018_commission_structure-Start'!$A$15:$J$18,MATCH($E646,'2018_commission_structure-Start'!$A$15:$A$18,0),MATCH(V$1,'2018_commission_structure-Start'!$A$15:$J$15,0))</f>
        <v>90000</v>
      </c>
      <c r="W646" s="2">
        <f>IF($H646&gt;I646,MIN($H646-I646,J646-I646)*INDEX('2018_commission_structure-Start'!$A$15:$J$18,MATCH($E646,'2018_commission_structure-Start'!$A$15:$A$18,0),MATCH(W$1,'2018_commission_structure-Start'!$A$15:$J$15,0)),0)</f>
        <v>15789.96</v>
      </c>
      <c r="X646" s="2">
        <f>IF($H646&gt;J646,MIN($H646-J646,K646-J646)*INDEX('2018_commission_structure-Start'!$A$15:$J$18,MATCH($E646,'2018_commission_structure-Start'!$A$15:$A$18,0),MATCH(X$1,'2018_commission_structure-Start'!$A$15:$J$15,0)),0)</f>
        <v>0</v>
      </c>
      <c r="Y646" s="2">
        <f>IF($H646&gt;K646,MIN($H646-K646,L646-K646)*INDEX('2018_commission_structure-Start'!$A$15:$J$18,MATCH($E646,'2018_commission_structure-Start'!$A$15:$A$18,0),MATCH(Y$1,'2018_commission_structure-Start'!$A$15:$J$15,0)),0)</f>
        <v>0</v>
      </c>
      <c r="Z646" s="2">
        <f>IF(H646&gt;L646,(H646-L646)*INDEX('2018_commission_structure-Start'!$A$21:$I$24,MATCH($E646,'2018_commission_structure-Start'!$A$21:$A$24,0),MATCH(Z$1,'2018_commission_structure-Start'!$A$21:$I$21,0)),0)</f>
        <v>0</v>
      </c>
      <c r="AA646" s="6">
        <f t="shared" si="108"/>
        <v>105789.95999999999</v>
      </c>
      <c r="AB646" s="6">
        <f t="shared" si="109"/>
        <v>171435.96</v>
      </c>
    </row>
    <row r="647" spans="1:28" x14ac:dyDescent="0.3">
      <c r="A647" t="str">
        <f t="shared" si="100"/>
        <v>Mildred Antonio</v>
      </c>
      <c r="B647">
        <v>502909099</v>
      </c>
      <c r="C647" t="s">
        <v>1259</v>
      </c>
      <c r="D647" t="s">
        <v>1260</v>
      </c>
      <c r="E647" t="s">
        <v>7</v>
      </c>
      <c r="F647">
        <v>43527</v>
      </c>
      <c r="G647">
        <f>COUNTIF(deals_closed!D:D,B647)</f>
        <v>18</v>
      </c>
      <c r="H647" s="2">
        <f>SUMIF(deals_closed!D:D,B647,deals_closed!C:C)</f>
        <v>635587</v>
      </c>
      <c r="I647" s="2">
        <f>VLOOKUP(E647,'2018_commission_structure-Start'!$A$22:$I$24,9,FALSE)</f>
        <v>500000</v>
      </c>
      <c r="J647" s="2">
        <f t="shared" si="101"/>
        <v>625000</v>
      </c>
      <c r="K647" s="2">
        <f t="shared" si="102"/>
        <v>750000</v>
      </c>
      <c r="L647" s="2">
        <f t="shared" si="103"/>
        <v>1000000</v>
      </c>
      <c r="M647" s="12">
        <f t="shared" si="104"/>
        <v>1.271174</v>
      </c>
      <c r="N647" t="str">
        <f t="shared" si="105"/>
        <v>125-150%</v>
      </c>
      <c r="O647" s="6">
        <f>MIN(H647,I647)*INDEX('2018_commission_structure-Start'!$A$21:$I$24,MATCH($E647,'2018_commission_structure-Start'!$A$21:$A$24,0),MATCH(O$1,'2018_commission_structure-Start'!$A$21:$I$21,0))</f>
        <v>50000</v>
      </c>
      <c r="P647" s="2">
        <f>IF(H647&gt;I647,MIN(H647-I647,J647-I647)*INDEX('2018_commission_structure-Start'!$A$21:$I$24,MATCH($E647,'2018_commission_structure-Start'!$A$21:$A$24,0), MATCH(P$1,'2018_commission_structure-Start'!$A$21:$I$21,0)),0)</f>
        <v>18750</v>
      </c>
      <c r="Q647" s="2">
        <f>IF($H647&gt;J647,MIN($H647-J647,K647-J647)*INDEX('2018_commission_structure-Start'!$A$21:$I$24,MATCH($E647,'2018_commission_structure-Start'!$A$21:$A$24,0), MATCH(Q$1,'2018_commission_structure-Start'!$A$21:$I$21,0)),0)</f>
        <v>1905.6599999999999</v>
      </c>
      <c r="R647" s="2">
        <f>IF($H647&gt;K647,MIN($H647-K647,L647-K647)*INDEX('2018_commission_structure-Start'!$A$21:$I$24,MATCH($E647,'2018_commission_structure-Start'!$A$21:$A$24,0), MATCH(R$1,'2018_commission_structure-Start'!$A$21:$I$21,0)),0)</f>
        <v>0</v>
      </c>
      <c r="S647" s="2">
        <f>IF(H647&gt;L647,(H647-L647)*INDEX('2018_commission_structure-Start'!$A$21:$I$24,MATCH($E647,'2018_commission_structure-Start'!$A$21:$A$24,0),MATCH(S$1,'2018_commission_structure-Start'!$A$21:$I$21,0)),0)</f>
        <v>0</v>
      </c>
      <c r="T647" s="6">
        <f t="shared" si="106"/>
        <v>70655.66</v>
      </c>
      <c r="U647" s="6">
        <f t="shared" si="107"/>
        <v>114182.66</v>
      </c>
      <c r="V647" s="6">
        <f>MIN(H647,I647)*INDEX('2018_commission_structure-Start'!$A$15:$J$18,MATCH($E647,'2018_commission_structure-Start'!$A$15:$A$18,0),MATCH(V$1,'2018_commission_structure-Start'!$A$15:$J$15,0))</f>
        <v>60000</v>
      </c>
      <c r="W647" s="2">
        <f>IF($H647&gt;I647,MIN($H647-I647,J647-I647)*INDEX('2018_commission_structure-Start'!$A$15:$J$18,MATCH($E647,'2018_commission_structure-Start'!$A$15:$A$18,0),MATCH(W$1,'2018_commission_structure-Start'!$A$15:$J$15,0)),0)</f>
        <v>21250</v>
      </c>
      <c r="X647" s="2">
        <f>IF($H647&gt;J647,MIN($H647-J647,K647-J647)*INDEX('2018_commission_structure-Start'!$A$15:$J$18,MATCH($E647,'2018_commission_structure-Start'!$A$15:$A$18,0),MATCH(X$1,'2018_commission_structure-Start'!$A$15:$J$15,0)),0)</f>
        <v>2117.4</v>
      </c>
      <c r="Y647" s="2">
        <f>IF($H647&gt;K647,MIN($H647-K647,L647-K647)*INDEX('2018_commission_structure-Start'!$A$15:$J$18,MATCH($E647,'2018_commission_structure-Start'!$A$15:$A$18,0),MATCH(Y$1,'2018_commission_structure-Start'!$A$15:$J$15,0)),0)</f>
        <v>0</v>
      </c>
      <c r="Z647" s="2">
        <f>IF(H647&gt;L647,(H647-L647)*INDEX('2018_commission_structure-Start'!$A$21:$I$24,MATCH($E647,'2018_commission_structure-Start'!$A$21:$A$24,0),MATCH(Z$1,'2018_commission_structure-Start'!$A$21:$I$21,0)),0)</f>
        <v>0</v>
      </c>
      <c r="AA647" s="6">
        <f t="shared" si="108"/>
        <v>83367.399999999994</v>
      </c>
      <c r="AB647" s="6">
        <f t="shared" si="109"/>
        <v>126894.39999999999</v>
      </c>
    </row>
    <row r="648" spans="1:28" x14ac:dyDescent="0.3">
      <c r="A648" t="str">
        <f t="shared" si="100"/>
        <v>Rosalie Brankley</v>
      </c>
      <c r="B648">
        <v>4937054791</v>
      </c>
      <c r="C648" t="s">
        <v>1261</v>
      </c>
      <c r="D648" t="s">
        <v>1262</v>
      </c>
      <c r="E648" t="s">
        <v>29</v>
      </c>
      <c r="F648">
        <v>58630</v>
      </c>
      <c r="G648">
        <f>COUNTIF(deals_closed!D:D,B648)</f>
        <v>17</v>
      </c>
      <c r="H648" s="2">
        <f>SUMIF(deals_closed!D:D,B648,deals_closed!C:C)</f>
        <v>629139</v>
      </c>
      <c r="I648" s="2">
        <f>VLOOKUP(E648,'2018_commission_structure-Start'!$A$22:$I$24,9,FALSE)</f>
        <v>600000</v>
      </c>
      <c r="J648" s="2">
        <f t="shared" si="101"/>
        <v>750000</v>
      </c>
      <c r="K648" s="2">
        <f t="shared" si="102"/>
        <v>900000</v>
      </c>
      <c r="L648" s="2">
        <f t="shared" si="103"/>
        <v>1200000</v>
      </c>
      <c r="M648" s="12">
        <f t="shared" si="104"/>
        <v>1.048565</v>
      </c>
      <c r="N648" t="str">
        <f t="shared" si="105"/>
        <v>100-125%</v>
      </c>
      <c r="O648" s="6">
        <f>MIN(H648,I648)*INDEX('2018_commission_structure-Start'!$A$21:$I$24,MATCH($E648,'2018_commission_structure-Start'!$A$21:$A$24,0),MATCH(O$1,'2018_commission_structure-Start'!$A$21:$I$21,0))</f>
        <v>78000</v>
      </c>
      <c r="P648" s="2">
        <f>IF(H648&gt;I648,MIN(H648-I648,J648-I648)*INDEX('2018_commission_structure-Start'!$A$21:$I$24,MATCH($E648,'2018_commission_structure-Start'!$A$21:$A$24,0), MATCH(P$1,'2018_commission_structure-Start'!$A$21:$I$21,0)),0)</f>
        <v>4953.63</v>
      </c>
      <c r="Q648" s="2">
        <f>IF($H648&gt;J648,MIN($H648-J648,K648-J648)*INDEX('2018_commission_structure-Start'!$A$21:$I$24,MATCH($E648,'2018_commission_structure-Start'!$A$21:$A$24,0), MATCH(Q$1,'2018_commission_structure-Start'!$A$21:$I$21,0)),0)</f>
        <v>0</v>
      </c>
      <c r="R648" s="2">
        <f>IF($H648&gt;K648,MIN($H648-K648,L648-K648)*INDEX('2018_commission_structure-Start'!$A$21:$I$24,MATCH($E648,'2018_commission_structure-Start'!$A$21:$A$24,0), MATCH(R$1,'2018_commission_structure-Start'!$A$21:$I$21,0)),0)</f>
        <v>0</v>
      </c>
      <c r="S648" s="2">
        <f>IF(H648&gt;L648,(H648-L648)*INDEX('2018_commission_structure-Start'!$A$21:$I$24,MATCH($E648,'2018_commission_structure-Start'!$A$21:$A$24,0),MATCH(S$1,'2018_commission_structure-Start'!$A$21:$I$21,0)),0)</f>
        <v>0</v>
      </c>
      <c r="T648" s="6">
        <f t="shared" si="106"/>
        <v>82953.63</v>
      </c>
      <c r="U648" s="6">
        <f t="shared" si="107"/>
        <v>141583.63</v>
      </c>
      <c r="V648" s="6">
        <f>MIN(H648,I648)*INDEX('2018_commission_structure-Start'!$A$15:$J$18,MATCH($E648,'2018_commission_structure-Start'!$A$15:$A$18,0),MATCH(V$1,'2018_commission_structure-Start'!$A$15:$J$15,0))</f>
        <v>90000</v>
      </c>
      <c r="W648" s="2">
        <f>IF($H648&gt;I648,MIN($H648-I648,J648-I648)*INDEX('2018_commission_structure-Start'!$A$15:$J$18,MATCH($E648,'2018_commission_structure-Start'!$A$15:$A$18,0),MATCH(W$1,'2018_commission_structure-Start'!$A$15:$J$15,0)),0)</f>
        <v>5245.0199999999995</v>
      </c>
      <c r="X648" s="2">
        <f>IF($H648&gt;J648,MIN($H648-J648,K648-J648)*INDEX('2018_commission_structure-Start'!$A$15:$J$18,MATCH($E648,'2018_commission_structure-Start'!$A$15:$A$18,0),MATCH(X$1,'2018_commission_structure-Start'!$A$15:$J$15,0)),0)</f>
        <v>0</v>
      </c>
      <c r="Y648" s="2">
        <f>IF($H648&gt;K648,MIN($H648-K648,L648-K648)*INDEX('2018_commission_structure-Start'!$A$15:$J$18,MATCH($E648,'2018_commission_structure-Start'!$A$15:$A$18,0),MATCH(Y$1,'2018_commission_structure-Start'!$A$15:$J$15,0)),0)</f>
        <v>0</v>
      </c>
      <c r="Z648" s="2">
        <f>IF(H648&gt;L648,(H648-L648)*INDEX('2018_commission_structure-Start'!$A$21:$I$24,MATCH($E648,'2018_commission_structure-Start'!$A$21:$A$24,0),MATCH(Z$1,'2018_commission_structure-Start'!$A$21:$I$21,0)),0)</f>
        <v>0</v>
      </c>
      <c r="AA648" s="6">
        <f t="shared" si="108"/>
        <v>95245.02</v>
      </c>
      <c r="AB648" s="6">
        <f t="shared" si="109"/>
        <v>153875.02000000002</v>
      </c>
    </row>
    <row r="649" spans="1:28" x14ac:dyDescent="0.3">
      <c r="A649" t="str">
        <f t="shared" si="100"/>
        <v>Josiah Pepi</v>
      </c>
      <c r="B649">
        <v>7436398989</v>
      </c>
      <c r="C649" t="s">
        <v>1263</v>
      </c>
      <c r="D649" t="s">
        <v>1264</v>
      </c>
      <c r="E649" t="s">
        <v>10</v>
      </c>
      <c r="F649">
        <v>117196</v>
      </c>
      <c r="G649">
        <f>COUNTIF(deals_closed!D:D,B649)</f>
        <v>14</v>
      </c>
      <c r="H649" s="2">
        <f>SUMIF(deals_closed!D:D,B649,deals_closed!C:C)</f>
        <v>595107</v>
      </c>
      <c r="I649" s="2">
        <f>VLOOKUP(E649,'2018_commission_structure-Start'!$A$22:$I$24,9,FALSE)</f>
        <v>750000</v>
      </c>
      <c r="J649" s="2">
        <f t="shared" si="101"/>
        <v>937500</v>
      </c>
      <c r="K649" s="2">
        <f t="shared" si="102"/>
        <v>1125000</v>
      </c>
      <c r="L649" s="2">
        <f t="shared" si="103"/>
        <v>1500000</v>
      </c>
      <c r="M649" s="12">
        <f t="shared" si="104"/>
        <v>0.79347599999999996</v>
      </c>
      <c r="N649" t="str">
        <f t="shared" si="105"/>
        <v>0-100%</v>
      </c>
      <c r="O649" s="6">
        <f>MIN(H649,I649)*INDEX('2018_commission_structure-Start'!$A$21:$I$24,MATCH($E649,'2018_commission_structure-Start'!$A$21:$A$24,0),MATCH(O$1,'2018_commission_structure-Start'!$A$21:$I$21,0))</f>
        <v>89266.05</v>
      </c>
      <c r="P649" s="2">
        <f>IF(H649&gt;I649,MIN(H649-I649,J649-I649)*INDEX('2018_commission_structure-Start'!$A$21:$I$24,MATCH($E649,'2018_commission_structure-Start'!$A$21:$A$24,0), MATCH(P$1,'2018_commission_structure-Start'!$A$21:$I$21,0)),0)</f>
        <v>0</v>
      </c>
      <c r="Q649" s="2">
        <f>IF($H649&gt;J649,MIN($H649-J649,K649-J649)*INDEX('2018_commission_structure-Start'!$A$21:$I$24,MATCH($E649,'2018_commission_structure-Start'!$A$21:$A$24,0), MATCH(Q$1,'2018_commission_structure-Start'!$A$21:$I$21,0)),0)</f>
        <v>0</v>
      </c>
      <c r="R649" s="2">
        <f>IF($H649&gt;K649,MIN($H649-K649,L649-K649)*INDEX('2018_commission_structure-Start'!$A$21:$I$24,MATCH($E649,'2018_commission_structure-Start'!$A$21:$A$24,0), MATCH(R$1,'2018_commission_structure-Start'!$A$21:$I$21,0)),0)</f>
        <v>0</v>
      </c>
      <c r="S649" s="2">
        <f>IF(H649&gt;L649,(H649-L649)*INDEX('2018_commission_structure-Start'!$A$21:$I$24,MATCH($E649,'2018_commission_structure-Start'!$A$21:$A$24,0),MATCH(S$1,'2018_commission_structure-Start'!$A$21:$I$21,0)),0)</f>
        <v>0</v>
      </c>
      <c r="T649" s="6">
        <f t="shared" si="106"/>
        <v>89266.05</v>
      </c>
      <c r="U649" s="6">
        <f t="shared" si="107"/>
        <v>206462.05</v>
      </c>
      <c r="V649" s="6">
        <f>MIN(H649,I649)*INDEX('2018_commission_structure-Start'!$A$15:$J$18,MATCH($E649,'2018_commission_structure-Start'!$A$15:$A$18,0),MATCH(V$1,'2018_commission_structure-Start'!$A$15:$J$15,0))</f>
        <v>89266.05</v>
      </c>
      <c r="W649" s="2">
        <f>IF($H649&gt;I649,MIN($H649-I649,J649-I649)*INDEX('2018_commission_structure-Start'!$A$15:$J$18,MATCH($E649,'2018_commission_structure-Start'!$A$15:$A$18,0),MATCH(W$1,'2018_commission_structure-Start'!$A$15:$J$15,0)),0)</f>
        <v>0</v>
      </c>
      <c r="X649" s="2">
        <f>IF($H649&gt;J649,MIN($H649-J649,K649-J649)*INDEX('2018_commission_structure-Start'!$A$15:$J$18,MATCH($E649,'2018_commission_structure-Start'!$A$15:$A$18,0),MATCH(X$1,'2018_commission_structure-Start'!$A$15:$J$15,0)),0)</f>
        <v>0</v>
      </c>
      <c r="Y649" s="2">
        <f>IF($H649&gt;K649,MIN($H649-K649,L649-K649)*INDEX('2018_commission_structure-Start'!$A$15:$J$18,MATCH($E649,'2018_commission_structure-Start'!$A$15:$A$18,0),MATCH(Y$1,'2018_commission_structure-Start'!$A$15:$J$15,0)),0)</f>
        <v>0</v>
      </c>
      <c r="Z649" s="2">
        <f>IF(H649&gt;L649,(H649-L649)*INDEX('2018_commission_structure-Start'!$A$21:$I$24,MATCH($E649,'2018_commission_structure-Start'!$A$21:$A$24,0),MATCH(Z$1,'2018_commission_structure-Start'!$A$21:$I$21,0)),0)</f>
        <v>0</v>
      </c>
      <c r="AA649" s="6">
        <f t="shared" si="108"/>
        <v>89266.05</v>
      </c>
      <c r="AB649" s="6">
        <f t="shared" si="109"/>
        <v>206462.05</v>
      </c>
    </row>
    <row r="650" spans="1:28" x14ac:dyDescent="0.3">
      <c r="A650" t="str">
        <f t="shared" si="100"/>
        <v>Amandie McDyer</v>
      </c>
      <c r="B650">
        <v>7914395587</v>
      </c>
      <c r="C650" t="s">
        <v>1265</v>
      </c>
      <c r="D650" t="s">
        <v>1266</v>
      </c>
      <c r="E650" t="s">
        <v>29</v>
      </c>
      <c r="F650">
        <v>69724</v>
      </c>
      <c r="G650">
        <f>COUNTIF(deals_closed!D:D,B650)</f>
        <v>21</v>
      </c>
      <c r="H650" s="2">
        <f>SUMIF(deals_closed!D:D,B650,deals_closed!C:C)</f>
        <v>839903</v>
      </c>
      <c r="I650" s="2">
        <f>VLOOKUP(E650,'2018_commission_structure-Start'!$A$22:$I$24,9,FALSE)</f>
        <v>600000</v>
      </c>
      <c r="J650" s="2">
        <f t="shared" si="101"/>
        <v>750000</v>
      </c>
      <c r="K650" s="2">
        <f t="shared" si="102"/>
        <v>900000</v>
      </c>
      <c r="L650" s="2">
        <f t="shared" si="103"/>
        <v>1200000</v>
      </c>
      <c r="M650" s="12">
        <f t="shared" si="104"/>
        <v>1.3998383333333333</v>
      </c>
      <c r="N650" t="str">
        <f t="shared" si="105"/>
        <v>125-150%</v>
      </c>
      <c r="O650" s="6">
        <f>MIN(H650,I650)*INDEX('2018_commission_structure-Start'!$A$21:$I$24,MATCH($E650,'2018_commission_structure-Start'!$A$21:$A$24,0),MATCH(O$1,'2018_commission_structure-Start'!$A$21:$I$21,0))</f>
        <v>78000</v>
      </c>
      <c r="P650" s="2">
        <f>IF(H650&gt;I650,MIN(H650-I650,J650-I650)*INDEX('2018_commission_structure-Start'!$A$21:$I$24,MATCH($E650,'2018_commission_structure-Start'!$A$21:$A$24,0), MATCH(P$1,'2018_commission_structure-Start'!$A$21:$I$21,0)),0)</f>
        <v>25500.000000000004</v>
      </c>
      <c r="Q650" s="2">
        <f>IF($H650&gt;J650,MIN($H650-J650,K650-J650)*INDEX('2018_commission_structure-Start'!$A$21:$I$24,MATCH($E650,'2018_commission_structure-Start'!$A$21:$A$24,0), MATCH(Q$1,'2018_commission_structure-Start'!$A$21:$I$21,0)),0)</f>
        <v>18879.63</v>
      </c>
      <c r="R650" s="2">
        <f>IF($H650&gt;K650,MIN($H650-K650,L650-K650)*INDEX('2018_commission_structure-Start'!$A$21:$I$24,MATCH($E650,'2018_commission_structure-Start'!$A$21:$A$24,0), MATCH(R$1,'2018_commission_structure-Start'!$A$21:$I$21,0)),0)</f>
        <v>0</v>
      </c>
      <c r="S650" s="2">
        <f>IF(H650&gt;L650,(H650-L650)*INDEX('2018_commission_structure-Start'!$A$21:$I$24,MATCH($E650,'2018_commission_structure-Start'!$A$21:$A$24,0),MATCH(S$1,'2018_commission_structure-Start'!$A$21:$I$21,0)),0)</f>
        <v>0</v>
      </c>
      <c r="T650" s="6">
        <f t="shared" si="106"/>
        <v>122379.63</v>
      </c>
      <c r="U650" s="6">
        <f t="shared" si="107"/>
        <v>192103.63</v>
      </c>
      <c r="V650" s="6">
        <f>MIN(H650,I650)*INDEX('2018_commission_structure-Start'!$A$15:$J$18,MATCH($E650,'2018_commission_structure-Start'!$A$15:$A$18,0),MATCH(V$1,'2018_commission_structure-Start'!$A$15:$J$15,0))</f>
        <v>90000</v>
      </c>
      <c r="W650" s="2">
        <f>IF($H650&gt;I650,MIN($H650-I650,J650-I650)*INDEX('2018_commission_structure-Start'!$A$15:$J$18,MATCH($E650,'2018_commission_structure-Start'!$A$15:$A$18,0),MATCH(W$1,'2018_commission_structure-Start'!$A$15:$J$15,0)),0)</f>
        <v>27000</v>
      </c>
      <c r="X650" s="2">
        <f>IF($H650&gt;J650,MIN($H650-J650,K650-J650)*INDEX('2018_commission_structure-Start'!$A$15:$J$18,MATCH($E650,'2018_commission_structure-Start'!$A$15:$A$18,0),MATCH(X$1,'2018_commission_structure-Start'!$A$15:$J$15,0)),0)</f>
        <v>22475.75</v>
      </c>
      <c r="Y650" s="2">
        <f>IF($H650&gt;K650,MIN($H650-K650,L650-K650)*INDEX('2018_commission_structure-Start'!$A$15:$J$18,MATCH($E650,'2018_commission_structure-Start'!$A$15:$A$18,0),MATCH(Y$1,'2018_commission_structure-Start'!$A$15:$J$15,0)),0)</f>
        <v>0</v>
      </c>
      <c r="Z650" s="2">
        <f>IF(H650&gt;L650,(H650-L650)*INDEX('2018_commission_structure-Start'!$A$21:$I$24,MATCH($E650,'2018_commission_structure-Start'!$A$21:$A$24,0),MATCH(Z$1,'2018_commission_structure-Start'!$A$21:$I$21,0)),0)</f>
        <v>0</v>
      </c>
      <c r="AA650" s="6">
        <f t="shared" si="108"/>
        <v>139475.75</v>
      </c>
      <c r="AB650" s="6">
        <f t="shared" si="109"/>
        <v>209199.75</v>
      </c>
    </row>
    <row r="651" spans="1:28" x14ac:dyDescent="0.3">
      <c r="A651" t="str">
        <f t="shared" si="100"/>
        <v>Kaitlin Greeveson</v>
      </c>
      <c r="B651">
        <v>9854387496</v>
      </c>
      <c r="C651" t="s">
        <v>1267</v>
      </c>
      <c r="D651" t="s">
        <v>1268</v>
      </c>
      <c r="E651" t="s">
        <v>10</v>
      </c>
      <c r="F651">
        <v>120820</v>
      </c>
      <c r="G651">
        <f>COUNTIF(deals_closed!D:D,B651)</f>
        <v>26</v>
      </c>
      <c r="H651" s="2">
        <f>SUMIF(deals_closed!D:D,B651,deals_closed!C:C)</f>
        <v>956782</v>
      </c>
      <c r="I651" s="2">
        <f>VLOOKUP(E651,'2018_commission_structure-Start'!$A$22:$I$24,9,FALSE)</f>
        <v>750000</v>
      </c>
      <c r="J651" s="2">
        <f t="shared" si="101"/>
        <v>937500</v>
      </c>
      <c r="K651" s="2">
        <f t="shared" si="102"/>
        <v>1125000</v>
      </c>
      <c r="L651" s="2">
        <f t="shared" si="103"/>
        <v>1500000</v>
      </c>
      <c r="M651" s="12">
        <f t="shared" si="104"/>
        <v>1.2757093333333334</v>
      </c>
      <c r="N651" t="str">
        <f t="shared" si="105"/>
        <v>125-150%</v>
      </c>
      <c r="O651" s="6">
        <f>MIN(H651,I651)*INDEX('2018_commission_structure-Start'!$A$21:$I$24,MATCH($E651,'2018_commission_structure-Start'!$A$21:$A$24,0),MATCH(O$1,'2018_commission_structure-Start'!$A$21:$I$21,0))</f>
        <v>112500</v>
      </c>
      <c r="P651" s="2">
        <f>IF(H651&gt;I651,MIN(H651-I651,J651-I651)*INDEX('2018_commission_structure-Start'!$A$21:$I$24,MATCH($E651,'2018_commission_structure-Start'!$A$21:$A$24,0), MATCH(P$1,'2018_commission_structure-Start'!$A$21:$I$21,0)),0)</f>
        <v>35625</v>
      </c>
      <c r="Q651" s="2">
        <f>IF($H651&gt;J651,MIN($H651-J651,K651-J651)*INDEX('2018_commission_structure-Start'!$A$21:$I$24,MATCH($E651,'2018_commission_structure-Start'!$A$21:$A$24,0), MATCH(Q$1,'2018_commission_structure-Start'!$A$21:$I$21,0)),0)</f>
        <v>4434.8600000000006</v>
      </c>
      <c r="R651" s="2">
        <f>IF($H651&gt;K651,MIN($H651-K651,L651-K651)*INDEX('2018_commission_structure-Start'!$A$21:$I$24,MATCH($E651,'2018_commission_structure-Start'!$A$21:$A$24,0), MATCH(R$1,'2018_commission_structure-Start'!$A$21:$I$21,0)),0)</f>
        <v>0</v>
      </c>
      <c r="S651" s="2">
        <f>IF(H651&gt;L651,(H651-L651)*INDEX('2018_commission_structure-Start'!$A$21:$I$24,MATCH($E651,'2018_commission_structure-Start'!$A$21:$A$24,0),MATCH(S$1,'2018_commission_structure-Start'!$A$21:$I$21,0)),0)</f>
        <v>0</v>
      </c>
      <c r="T651" s="6">
        <f t="shared" si="106"/>
        <v>152559.85999999999</v>
      </c>
      <c r="U651" s="6">
        <f t="shared" si="107"/>
        <v>273379.86</v>
      </c>
      <c r="V651" s="6">
        <f>MIN(H651,I651)*INDEX('2018_commission_structure-Start'!$A$15:$J$18,MATCH($E651,'2018_commission_structure-Start'!$A$15:$A$18,0),MATCH(V$1,'2018_commission_structure-Start'!$A$15:$J$15,0))</f>
        <v>112500</v>
      </c>
      <c r="W651" s="2">
        <f>IF($H651&gt;I651,MIN($H651-I651,J651-I651)*INDEX('2018_commission_structure-Start'!$A$15:$J$18,MATCH($E651,'2018_commission_structure-Start'!$A$15:$A$18,0),MATCH(W$1,'2018_commission_structure-Start'!$A$15:$J$15,0)),0)</f>
        <v>41250</v>
      </c>
      <c r="X651" s="2">
        <f>IF($H651&gt;J651,MIN($H651-J651,K651-J651)*INDEX('2018_commission_structure-Start'!$A$15:$J$18,MATCH($E651,'2018_commission_structure-Start'!$A$15:$A$18,0),MATCH(X$1,'2018_commission_structure-Start'!$A$15:$J$15,0)),0)</f>
        <v>4820.5</v>
      </c>
      <c r="Y651" s="2">
        <f>IF($H651&gt;K651,MIN($H651-K651,L651-K651)*INDEX('2018_commission_structure-Start'!$A$15:$J$18,MATCH($E651,'2018_commission_structure-Start'!$A$15:$A$18,0),MATCH(Y$1,'2018_commission_structure-Start'!$A$15:$J$15,0)),0)</f>
        <v>0</v>
      </c>
      <c r="Z651" s="2">
        <f>IF(H651&gt;L651,(H651-L651)*INDEX('2018_commission_structure-Start'!$A$21:$I$24,MATCH($E651,'2018_commission_structure-Start'!$A$21:$A$24,0),MATCH(Z$1,'2018_commission_structure-Start'!$A$21:$I$21,0)),0)</f>
        <v>0</v>
      </c>
      <c r="AA651" s="6">
        <f t="shared" si="108"/>
        <v>158570.5</v>
      </c>
      <c r="AB651" s="6">
        <f t="shared" si="109"/>
        <v>279390.5</v>
      </c>
    </row>
    <row r="652" spans="1:28" x14ac:dyDescent="0.3">
      <c r="A652" t="str">
        <f t="shared" si="100"/>
        <v>Phillipe Shildrake</v>
      </c>
      <c r="B652">
        <v>6321654205</v>
      </c>
      <c r="C652" t="s">
        <v>691</v>
      </c>
      <c r="D652" t="s">
        <v>1269</v>
      </c>
      <c r="E652" t="s">
        <v>29</v>
      </c>
      <c r="F652">
        <v>78338</v>
      </c>
      <c r="G652">
        <f>COUNTIF(deals_closed!D:D,B652)</f>
        <v>18</v>
      </c>
      <c r="H652" s="2">
        <f>SUMIF(deals_closed!D:D,B652,deals_closed!C:C)</f>
        <v>732828</v>
      </c>
      <c r="I652" s="2">
        <f>VLOOKUP(E652,'2018_commission_structure-Start'!$A$22:$I$24,9,FALSE)</f>
        <v>600000</v>
      </c>
      <c r="J652" s="2">
        <f t="shared" si="101"/>
        <v>750000</v>
      </c>
      <c r="K652" s="2">
        <f t="shared" si="102"/>
        <v>900000</v>
      </c>
      <c r="L652" s="2">
        <f t="shared" si="103"/>
        <v>1200000</v>
      </c>
      <c r="M652" s="12">
        <f t="shared" si="104"/>
        <v>1.2213799999999999</v>
      </c>
      <c r="N652" t="str">
        <f t="shared" si="105"/>
        <v>100-125%</v>
      </c>
      <c r="O652" s="6">
        <f>MIN(H652,I652)*INDEX('2018_commission_structure-Start'!$A$21:$I$24,MATCH($E652,'2018_commission_structure-Start'!$A$21:$A$24,0),MATCH(O$1,'2018_commission_structure-Start'!$A$21:$I$21,0))</f>
        <v>78000</v>
      </c>
      <c r="P652" s="2">
        <f>IF(H652&gt;I652,MIN(H652-I652,J652-I652)*INDEX('2018_commission_structure-Start'!$A$21:$I$24,MATCH($E652,'2018_commission_structure-Start'!$A$21:$A$24,0), MATCH(P$1,'2018_commission_structure-Start'!$A$21:$I$21,0)),0)</f>
        <v>22580.760000000002</v>
      </c>
      <c r="Q652" s="2">
        <f>IF($H652&gt;J652,MIN($H652-J652,K652-J652)*INDEX('2018_commission_structure-Start'!$A$21:$I$24,MATCH($E652,'2018_commission_structure-Start'!$A$21:$A$24,0), MATCH(Q$1,'2018_commission_structure-Start'!$A$21:$I$21,0)),0)</f>
        <v>0</v>
      </c>
      <c r="R652" s="2">
        <f>IF($H652&gt;K652,MIN($H652-K652,L652-K652)*INDEX('2018_commission_structure-Start'!$A$21:$I$24,MATCH($E652,'2018_commission_structure-Start'!$A$21:$A$24,0), MATCH(R$1,'2018_commission_structure-Start'!$A$21:$I$21,0)),0)</f>
        <v>0</v>
      </c>
      <c r="S652" s="2">
        <f>IF(H652&gt;L652,(H652-L652)*INDEX('2018_commission_structure-Start'!$A$21:$I$24,MATCH($E652,'2018_commission_structure-Start'!$A$21:$A$24,0),MATCH(S$1,'2018_commission_structure-Start'!$A$21:$I$21,0)),0)</f>
        <v>0</v>
      </c>
      <c r="T652" s="6">
        <f t="shared" si="106"/>
        <v>100580.76000000001</v>
      </c>
      <c r="U652" s="6">
        <f t="shared" si="107"/>
        <v>178918.76</v>
      </c>
      <c r="V652" s="6">
        <f>MIN(H652,I652)*INDEX('2018_commission_structure-Start'!$A$15:$J$18,MATCH($E652,'2018_commission_structure-Start'!$A$15:$A$18,0),MATCH(V$1,'2018_commission_structure-Start'!$A$15:$J$15,0))</f>
        <v>90000</v>
      </c>
      <c r="W652" s="2">
        <f>IF($H652&gt;I652,MIN($H652-I652,J652-I652)*INDEX('2018_commission_structure-Start'!$A$15:$J$18,MATCH($E652,'2018_commission_structure-Start'!$A$15:$A$18,0),MATCH(W$1,'2018_commission_structure-Start'!$A$15:$J$15,0)),0)</f>
        <v>23909.040000000001</v>
      </c>
      <c r="X652" s="2">
        <f>IF($H652&gt;J652,MIN($H652-J652,K652-J652)*INDEX('2018_commission_structure-Start'!$A$15:$J$18,MATCH($E652,'2018_commission_structure-Start'!$A$15:$A$18,0),MATCH(X$1,'2018_commission_structure-Start'!$A$15:$J$15,0)),0)</f>
        <v>0</v>
      </c>
      <c r="Y652" s="2">
        <f>IF($H652&gt;K652,MIN($H652-K652,L652-K652)*INDEX('2018_commission_structure-Start'!$A$15:$J$18,MATCH($E652,'2018_commission_structure-Start'!$A$15:$A$18,0),MATCH(Y$1,'2018_commission_structure-Start'!$A$15:$J$15,0)),0)</f>
        <v>0</v>
      </c>
      <c r="Z652" s="2">
        <f>IF(H652&gt;L652,(H652-L652)*INDEX('2018_commission_structure-Start'!$A$21:$I$24,MATCH($E652,'2018_commission_structure-Start'!$A$21:$A$24,0),MATCH(Z$1,'2018_commission_structure-Start'!$A$21:$I$21,0)),0)</f>
        <v>0</v>
      </c>
      <c r="AA652" s="6">
        <f t="shared" si="108"/>
        <v>113909.04000000001</v>
      </c>
      <c r="AB652" s="6">
        <f t="shared" si="109"/>
        <v>192247.04000000001</v>
      </c>
    </row>
    <row r="653" spans="1:28" x14ac:dyDescent="0.3">
      <c r="A653" t="str">
        <f t="shared" si="100"/>
        <v>Carleen Mingus</v>
      </c>
      <c r="B653">
        <v>3016741628</v>
      </c>
      <c r="C653" t="s">
        <v>1270</v>
      </c>
      <c r="D653" t="s">
        <v>1271</v>
      </c>
      <c r="E653" t="s">
        <v>10</v>
      </c>
      <c r="F653">
        <v>122851</v>
      </c>
      <c r="G653">
        <f>COUNTIF(deals_closed!D:D,B653)</f>
        <v>22</v>
      </c>
      <c r="H653" s="2">
        <f>SUMIF(deals_closed!D:D,B653,deals_closed!C:C)</f>
        <v>854591</v>
      </c>
      <c r="I653" s="2">
        <f>VLOOKUP(E653,'2018_commission_structure-Start'!$A$22:$I$24,9,FALSE)</f>
        <v>750000</v>
      </c>
      <c r="J653" s="2">
        <f t="shared" si="101"/>
        <v>937500</v>
      </c>
      <c r="K653" s="2">
        <f t="shared" si="102"/>
        <v>1125000</v>
      </c>
      <c r="L653" s="2">
        <f t="shared" si="103"/>
        <v>1500000</v>
      </c>
      <c r="M653" s="12">
        <f t="shared" si="104"/>
        <v>1.1394546666666667</v>
      </c>
      <c r="N653" t="str">
        <f t="shared" si="105"/>
        <v>100-125%</v>
      </c>
      <c r="O653" s="6">
        <f>MIN(H653,I653)*INDEX('2018_commission_structure-Start'!$A$21:$I$24,MATCH($E653,'2018_commission_structure-Start'!$A$21:$A$24,0),MATCH(O$1,'2018_commission_structure-Start'!$A$21:$I$21,0))</f>
        <v>112500</v>
      </c>
      <c r="P653" s="2">
        <f>IF(H653&gt;I653,MIN(H653-I653,J653-I653)*INDEX('2018_commission_structure-Start'!$A$21:$I$24,MATCH($E653,'2018_commission_structure-Start'!$A$21:$A$24,0), MATCH(P$1,'2018_commission_structure-Start'!$A$21:$I$21,0)),0)</f>
        <v>19872.29</v>
      </c>
      <c r="Q653" s="2">
        <f>IF($H653&gt;J653,MIN($H653-J653,K653-J653)*INDEX('2018_commission_structure-Start'!$A$21:$I$24,MATCH($E653,'2018_commission_structure-Start'!$A$21:$A$24,0), MATCH(Q$1,'2018_commission_structure-Start'!$A$21:$I$21,0)),0)</f>
        <v>0</v>
      </c>
      <c r="R653" s="2">
        <f>IF($H653&gt;K653,MIN($H653-K653,L653-K653)*INDEX('2018_commission_structure-Start'!$A$21:$I$24,MATCH($E653,'2018_commission_structure-Start'!$A$21:$A$24,0), MATCH(R$1,'2018_commission_structure-Start'!$A$21:$I$21,0)),0)</f>
        <v>0</v>
      </c>
      <c r="S653" s="2">
        <f>IF(H653&gt;L653,(H653-L653)*INDEX('2018_commission_structure-Start'!$A$21:$I$24,MATCH($E653,'2018_commission_structure-Start'!$A$21:$A$24,0),MATCH(S$1,'2018_commission_structure-Start'!$A$21:$I$21,0)),0)</f>
        <v>0</v>
      </c>
      <c r="T653" s="6">
        <f t="shared" si="106"/>
        <v>132372.29</v>
      </c>
      <c r="U653" s="6">
        <f t="shared" si="107"/>
        <v>255223.29</v>
      </c>
      <c r="V653" s="6">
        <f>MIN(H653,I653)*INDEX('2018_commission_structure-Start'!$A$15:$J$18,MATCH($E653,'2018_commission_structure-Start'!$A$15:$A$18,0),MATCH(V$1,'2018_commission_structure-Start'!$A$15:$J$15,0))</f>
        <v>112500</v>
      </c>
      <c r="W653" s="2">
        <f>IF($H653&gt;I653,MIN($H653-I653,J653-I653)*INDEX('2018_commission_structure-Start'!$A$15:$J$18,MATCH($E653,'2018_commission_structure-Start'!$A$15:$A$18,0),MATCH(W$1,'2018_commission_structure-Start'!$A$15:$J$15,0)),0)</f>
        <v>23010.02</v>
      </c>
      <c r="X653" s="2">
        <f>IF($H653&gt;J653,MIN($H653-J653,K653-J653)*INDEX('2018_commission_structure-Start'!$A$15:$J$18,MATCH($E653,'2018_commission_structure-Start'!$A$15:$A$18,0),MATCH(X$1,'2018_commission_structure-Start'!$A$15:$J$15,0)),0)</f>
        <v>0</v>
      </c>
      <c r="Y653" s="2">
        <f>IF($H653&gt;K653,MIN($H653-K653,L653-K653)*INDEX('2018_commission_structure-Start'!$A$15:$J$18,MATCH($E653,'2018_commission_structure-Start'!$A$15:$A$18,0),MATCH(Y$1,'2018_commission_structure-Start'!$A$15:$J$15,0)),0)</f>
        <v>0</v>
      </c>
      <c r="Z653" s="2">
        <f>IF(H653&gt;L653,(H653-L653)*INDEX('2018_commission_structure-Start'!$A$21:$I$24,MATCH($E653,'2018_commission_structure-Start'!$A$21:$A$24,0),MATCH(Z$1,'2018_commission_structure-Start'!$A$21:$I$21,0)),0)</f>
        <v>0</v>
      </c>
      <c r="AA653" s="6">
        <f t="shared" si="108"/>
        <v>135510.01999999999</v>
      </c>
      <c r="AB653" s="6">
        <f t="shared" si="109"/>
        <v>258361.02</v>
      </c>
    </row>
    <row r="654" spans="1:28" x14ac:dyDescent="0.3">
      <c r="A654" t="str">
        <f t="shared" si="100"/>
        <v>Darin Landal</v>
      </c>
      <c r="B654">
        <v>7938954179</v>
      </c>
      <c r="C654" t="s">
        <v>1272</v>
      </c>
      <c r="D654" t="s">
        <v>1273</v>
      </c>
      <c r="E654" t="s">
        <v>7</v>
      </c>
      <c r="F654">
        <v>44924</v>
      </c>
      <c r="G654">
        <f>COUNTIF(deals_closed!D:D,B654)</f>
        <v>15</v>
      </c>
      <c r="H654" s="2">
        <f>SUMIF(deals_closed!D:D,B654,deals_closed!C:C)</f>
        <v>588871</v>
      </c>
      <c r="I654" s="2">
        <f>VLOOKUP(E654,'2018_commission_structure-Start'!$A$22:$I$24,9,FALSE)</f>
        <v>500000</v>
      </c>
      <c r="J654" s="2">
        <f t="shared" si="101"/>
        <v>625000</v>
      </c>
      <c r="K654" s="2">
        <f t="shared" si="102"/>
        <v>750000</v>
      </c>
      <c r="L654" s="2">
        <f t="shared" si="103"/>
        <v>1000000</v>
      </c>
      <c r="M654" s="12">
        <f t="shared" si="104"/>
        <v>1.1777420000000001</v>
      </c>
      <c r="N654" t="str">
        <f t="shared" si="105"/>
        <v>100-125%</v>
      </c>
      <c r="O654" s="6">
        <f>MIN(H654,I654)*INDEX('2018_commission_structure-Start'!$A$21:$I$24,MATCH($E654,'2018_commission_structure-Start'!$A$21:$A$24,0),MATCH(O$1,'2018_commission_structure-Start'!$A$21:$I$21,0))</f>
        <v>50000</v>
      </c>
      <c r="P654" s="2">
        <f>IF(H654&gt;I654,MIN(H654-I654,J654-I654)*INDEX('2018_commission_structure-Start'!$A$21:$I$24,MATCH($E654,'2018_commission_structure-Start'!$A$21:$A$24,0), MATCH(P$1,'2018_commission_structure-Start'!$A$21:$I$21,0)),0)</f>
        <v>13330.65</v>
      </c>
      <c r="Q654" s="2">
        <f>IF($H654&gt;J654,MIN($H654-J654,K654-J654)*INDEX('2018_commission_structure-Start'!$A$21:$I$24,MATCH($E654,'2018_commission_structure-Start'!$A$21:$A$24,0), MATCH(Q$1,'2018_commission_structure-Start'!$A$21:$I$21,0)),0)</f>
        <v>0</v>
      </c>
      <c r="R654" s="2">
        <f>IF($H654&gt;K654,MIN($H654-K654,L654-K654)*INDEX('2018_commission_structure-Start'!$A$21:$I$24,MATCH($E654,'2018_commission_structure-Start'!$A$21:$A$24,0), MATCH(R$1,'2018_commission_structure-Start'!$A$21:$I$21,0)),0)</f>
        <v>0</v>
      </c>
      <c r="S654" s="2">
        <f>IF(H654&gt;L654,(H654-L654)*INDEX('2018_commission_structure-Start'!$A$21:$I$24,MATCH($E654,'2018_commission_structure-Start'!$A$21:$A$24,0),MATCH(S$1,'2018_commission_structure-Start'!$A$21:$I$21,0)),0)</f>
        <v>0</v>
      </c>
      <c r="T654" s="6">
        <f t="shared" si="106"/>
        <v>63330.65</v>
      </c>
      <c r="U654" s="6">
        <f t="shared" si="107"/>
        <v>108254.65</v>
      </c>
      <c r="V654" s="6">
        <f>MIN(H654,I654)*INDEX('2018_commission_structure-Start'!$A$15:$J$18,MATCH($E654,'2018_commission_structure-Start'!$A$15:$A$18,0),MATCH(V$1,'2018_commission_structure-Start'!$A$15:$J$15,0))</f>
        <v>60000</v>
      </c>
      <c r="W654" s="2">
        <f>IF($H654&gt;I654,MIN($H654-I654,J654-I654)*INDEX('2018_commission_structure-Start'!$A$15:$J$18,MATCH($E654,'2018_commission_structure-Start'!$A$15:$A$18,0),MATCH(W$1,'2018_commission_structure-Start'!$A$15:$J$15,0)),0)</f>
        <v>15108.070000000002</v>
      </c>
      <c r="X654" s="2">
        <f>IF($H654&gt;J654,MIN($H654-J654,K654-J654)*INDEX('2018_commission_structure-Start'!$A$15:$J$18,MATCH($E654,'2018_commission_structure-Start'!$A$15:$A$18,0),MATCH(X$1,'2018_commission_structure-Start'!$A$15:$J$15,0)),0)</f>
        <v>0</v>
      </c>
      <c r="Y654" s="2">
        <f>IF($H654&gt;K654,MIN($H654-K654,L654-K654)*INDEX('2018_commission_structure-Start'!$A$15:$J$18,MATCH($E654,'2018_commission_structure-Start'!$A$15:$A$18,0),MATCH(Y$1,'2018_commission_structure-Start'!$A$15:$J$15,0)),0)</f>
        <v>0</v>
      </c>
      <c r="Z654" s="2">
        <f>IF(H654&gt;L654,(H654-L654)*INDEX('2018_commission_structure-Start'!$A$21:$I$24,MATCH($E654,'2018_commission_structure-Start'!$A$21:$A$24,0),MATCH(Z$1,'2018_commission_structure-Start'!$A$21:$I$21,0)),0)</f>
        <v>0</v>
      </c>
      <c r="AA654" s="6">
        <f t="shared" si="108"/>
        <v>75108.070000000007</v>
      </c>
      <c r="AB654" s="6">
        <f t="shared" si="109"/>
        <v>120032.07</v>
      </c>
    </row>
    <row r="655" spans="1:28" x14ac:dyDescent="0.3">
      <c r="A655" t="str">
        <f t="shared" si="100"/>
        <v>Marjory Lindman</v>
      </c>
      <c r="B655">
        <v>7866715386</v>
      </c>
      <c r="C655" t="s">
        <v>1274</v>
      </c>
      <c r="D655" t="s">
        <v>1275</v>
      </c>
      <c r="E655" t="s">
        <v>29</v>
      </c>
      <c r="F655">
        <v>62143</v>
      </c>
      <c r="G655">
        <f>COUNTIF(deals_closed!D:D,B655)</f>
        <v>27</v>
      </c>
      <c r="H655" s="2">
        <f>SUMIF(deals_closed!D:D,B655,deals_closed!C:C)</f>
        <v>981577</v>
      </c>
      <c r="I655" s="2">
        <f>VLOOKUP(E655,'2018_commission_structure-Start'!$A$22:$I$24,9,FALSE)</f>
        <v>600000</v>
      </c>
      <c r="J655" s="2">
        <f t="shared" si="101"/>
        <v>750000</v>
      </c>
      <c r="K655" s="2">
        <f t="shared" si="102"/>
        <v>900000</v>
      </c>
      <c r="L655" s="2">
        <f t="shared" si="103"/>
        <v>1200000</v>
      </c>
      <c r="M655" s="12">
        <f t="shared" si="104"/>
        <v>1.6359616666666668</v>
      </c>
      <c r="N655" t="str">
        <f t="shared" si="105"/>
        <v>150-200%</v>
      </c>
      <c r="O655" s="6">
        <f>MIN(H655,I655)*INDEX('2018_commission_structure-Start'!$A$21:$I$24,MATCH($E655,'2018_commission_structure-Start'!$A$21:$A$24,0),MATCH(O$1,'2018_commission_structure-Start'!$A$21:$I$21,0))</f>
        <v>78000</v>
      </c>
      <c r="P655" s="2">
        <f>IF(H655&gt;I655,MIN(H655-I655,J655-I655)*INDEX('2018_commission_structure-Start'!$A$21:$I$24,MATCH($E655,'2018_commission_structure-Start'!$A$21:$A$24,0), MATCH(P$1,'2018_commission_structure-Start'!$A$21:$I$21,0)),0)</f>
        <v>25500.000000000004</v>
      </c>
      <c r="Q655" s="2">
        <f>IF($H655&gt;J655,MIN($H655-J655,K655-J655)*INDEX('2018_commission_structure-Start'!$A$21:$I$24,MATCH($E655,'2018_commission_structure-Start'!$A$21:$A$24,0), MATCH(Q$1,'2018_commission_structure-Start'!$A$21:$I$21,0)),0)</f>
        <v>31500</v>
      </c>
      <c r="R655" s="2">
        <f>IF($H655&gt;K655,MIN($H655-K655,L655-K655)*INDEX('2018_commission_structure-Start'!$A$21:$I$24,MATCH($E655,'2018_commission_structure-Start'!$A$21:$A$24,0), MATCH(R$1,'2018_commission_structure-Start'!$A$21:$I$21,0)),0)</f>
        <v>21210.02</v>
      </c>
      <c r="S655" s="2">
        <f>IF(H655&gt;L655,(H655-L655)*INDEX('2018_commission_structure-Start'!$A$21:$I$24,MATCH($E655,'2018_commission_structure-Start'!$A$21:$A$24,0),MATCH(S$1,'2018_commission_structure-Start'!$A$21:$I$21,0)),0)</f>
        <v>0</v>
      </c>
      <c r="T655" s="6">
        <f t="shared" si="106"/>
        <v>156210.01999999999</v>
      </c>
      <c r="U655" s="6">
        <f t="shared" si="107"/>
        <v>218353.02</v>
      </c>
      <c r="V655" s="6">
        <f>MIN(H655,I655)*INDEX('2018_commission_structure-Start'!$A$15:$J$18,MATCH($E655,'2018_commission_structure-Start'!$A$15:$A$18,0),MATCH(V$1,'2018_commission_structure-Start'!$A$15:$J$15,0))</f>
        <v>90000</v>
      </c>
      <c r="W655" s="2">
        <f>IF($H655&gt;I655,MIN($H655-I655,J655-I655)*INDEX('2018_commission_structure-Start'!$A$15:$J$18,MATCH($E655,'2018_commission_structure-Start'!$A$15:$A$18,0),MATCH(W$1,'2018_commission_structure-Start'!$A$15:$J$15,0)),0)</f>
        <v>27000</v>
      </c>
      <c r="X655" s="2">
        <f>IF($H655&gt;J655,MIN($H655-J655,K655-J655)*INDEX('2018_commission_structure-Start'!$A$15:$J$18,MATCH($E655,'2018_commission_structure-Start'!$A$15:$A$18,0),MATCH(X$1,'2018_commission_structure-Start'!$A$15:$J$15,0)),0)</f>
        <v>37500</v>
      </c>
      <c r="Y655" s="2">
        <f>IF($H655&gt;K655,MIN($H655-K655,L655-K655)*INDEX('2018_commission_structure-Start'!$A$15:$J$18,MATCH($E655,'2018_commission_structure-Start'!$A$15:$A$18,0),MATCH(Y$1,'2018_commission_structure-Start'!$A$15:$J$15,0)),0)</f>
        <v>24473.1</v>
      </c>
      <c r="Z655" s="2">
        <f>IF(H655&gt;L655,(H655-L655)*INDEX('2018_commission_structure-Start'!$A$21:$I$24,MATCH($E655,'2018_commission_structure-Start'!$A$21:$A$24,0),MATCH(Z$1,'2018_commission_structure-Start'!$A$21:$I$21,0)),0)</f>
        <v>0</v>
      </c>
      <c r="AA655" s="6">
        <f t="shared" si="108"/>
        <v>178973.1</v>
      </c>
      <c r="AB655" s="6">
        <f t="shared" si="109"/>
        <v>241116.1</v>
      </c>
    </row>
    <row r="656" spans="1:28" x14ac:dyDescent="0.3">
      <c r="A656" t="str">
        <f t="shared" si="100"/>
        <v>Luisa Parradice</v>
      </c>
      <c r="B656">
        <v>7286297414</v>
      </c>
      <c r="C656" t="s">
        <v>1060</v>
      </c>
      <c r="D656" t="s">
        <v>1276</v>
      </c>
      <c r="E656" t="s">
        <v>7</v>
      </c>
      <c r="F656">
        <v>47678</v>
      </c>
      <c r="G656">
        <f>COUNTIF(deals_closed!D:D,B656)</f>
        <v>23</v>
      </c>
      <c r="H656" s="2">
        <f>SUMIF(deals_closed!D:D,B656,deals_closed!C:C)</f>
        <v>835659</v>
      </c>
      <c r="I656" s="2">
        <f>VLOOKUP(E656,'2018_commission_structure-Start'!$A$22:$I$24,9,FALSE)</f>
        <v>500000</v>
      </c>
      <c r="J656" s="2">
        <f t="shared" si="101"/>
        <v>625000</v>
      </c>
      <c r="K656" s="2">
        <f t="shared" si="102"/>
        <v>750000</v>
      </c>
      <c r="L656" s="2">
        <f t="shared" si="103"/>
        <v>1000000</v>
      </c>
      <c r="M656" s="12">
        <f t="shared" si="104"/>
        <v>1.6713180000000001</v>
      </c>
      <c r="N656" t="str">
        <f t="shared" si="105"/>
        <v>150-200%</v>
      </c>
      <c r="O656" s="6">
        <f>MIN(H656,I656)*INDEX('2018_commission_structure-Start'!$A$21:$I$24,MATCH($E656,'2018_commission_structure-Start'!$A$21:$A$24,0),MATCH(O$1,'2018_commission_structure-Start'!$A$21:$I$21,0))</f>
        <v>50000</v>
      </c>
      <c r="P656" s="2">
        <f>IF(H656&gt;I656,MIN(H656-I656,J656-I656)*INDEX('2018_commission_structure-Start'!$A$21:$I$24,MATCH($E656,'2018_commission_structure-Start'!$A$21:$A$24,0), MATCH(P$1,'2018_commission_structure-Start'!$A$21:$I$21,0)),0)</f>
        <v>18750</v>
      </c>
      <c r="Q656" s="2">
        <f>IF($H656&gt;J656,MIN($H656-J656,K656-J656)*INDEX('2018_commission_structure-Start'!$A$21:$I$24,MATCH($E656,'2018_commission_structure-Start'!$A$21:$A$24,0), MATCH(Q$1,'2018_commission_structure-Start'!$A$21:$I$21,0)),0)</f>
        <v>22500</v>
      </c>
      <c r="R656" s="2">
        <f>IF($H656&gt;K656,MIN($H656-K656,L656-K656)*INDEX('2018_commission_structure-Start'!$A$21:$I$24,MATCH($E656,'2018_commission_structure-Start'!$A$21:$A$24,0), MATCH(R$1,'2018_commission_structure-Start'!$A$21:$I$21,0)),0)</f>
        <v>18844.98</v>
      </c>
      <c r="S656" s="2">
        <f>IF(H656&gt;L656,(H656-L656)*INDEX('2018_commission_structure-Start'!$A$21:$I$24,MATCH($E656,'2018_commission_structure-Start'!$A$21:$A$24,0),MATCH(S$1,'2018_commission_structure-Start'!$A$21:$I$21,0)),0)</f>
        <v>0</v>
      </c>
      <c r="T656" s="6">
        <f t="shared" si="106"/>
        <v>110094.98</v>
      </c>
      <c r="U656" s="6">
        <f t="shared" si="107"/>
        <v>157772.97999999998</v>
      </c>
      <c r="V656" s="6">
        <f>MIN(H656,I656)*INDEX('2018_commission_structure-Start'!$A$15:$J$18,MATCH($E656,'2018_commission_structure-Start'!$A$15:$A$18,0),MATCH(V$1,'2018_commission_structure-Start'!$A$15:$J$15,0))</f>
        <v>60000</v>
      </c>
      <c r="W656" s="2">
        <f>IF($H656&gt;I656,MIN($H656-I656,J656-I656)*INDEX('2018_commission_structure-Start'!$A$15:$J$18,MATCH($E656,'2018_commission_structure-Start'!$A$15:$A$18,0),MATCH(W$1,'2018_commission_structure-Start'!$A$15:$J$15,0)),0)</f>
        <v>21250</v>
      </c>
      <c r="X656" s="2">
        <f>IF($H656&gt;J656,MIN($H656-J656,K656-J656)*INDEX('2018_commission_structure-Start'!$A$15:$J$18,MATCH($E656,'2018_commission_structure-Start'!$A$15:$A$18,0),MATCH(X$1,'2018_commission_structure-Start'!$A$15:$J$15,0)),0)</f>
        <v>25000</v>
      </c>
      <c r="Y656" s="2">
        <f>IF($H656&gt;K656,MIN($H656-K656,L656-K656)*INDEX('2018_commission_structure-Start'!$A$15:$J$18,MATCH($E656,'2018_commission_structure-Start'!$A$15:$A$18,0),MATCH(Y$1,'2018_commission_structure-Start'!$A$15:$J$15,0)),0)</f>
        <v>18844.98</v>
      </c>
      <c r="Z656" s="2">
        <f>IF(H656&gt;L656,(H656-L656)*INDEX('2018_commission_structure-Start'!$A$21:$I$24,MATCH($E656,'2018_commission_structure-Start'!$A$21:$A$24,0),MATCH(Z$1,'2018_commission_structure-Start'!$A$21:$I$21,0)),0)</f>
        <v>0</v>
      </c>
      <c r="AA656" s="6">
        <f t="shared" si="108"/>
        <v>125094.98</v>
      </c>
      <c r="AB656" s="6">
        <f t="shared" si="109"/>
        <v>172772.97999999998</v>
      </c>
    </row>
    <row r="657" spans="1:28" x14ac:dyDescent="0.3">
      <c r="A657" t="str">
        <f t="shared" si="100"/>
        <v>Phillipe Greenroyd</v>
      </c>
      <c r="B657">
        <v>3867281491</v>
      </c>
      <c r="C657" t="s">
        <v>691</v>
      </c>
      <c r="D657" t="s">
        <v>1277</v>
      </c>
      <c r="E657" t="s">
        <v>7</v>
      </c>
      <c r="F657">
        <v>44350</v>
      </c>
      <c r="G657">
        <f>COUNTIF(deals_closed!D:D,B657)</f>
        <v>19</v>
      </c>
      <c r="H657" s="2">
        <f>SUMIF(deals_closed!D:D,B657,deals_closed!C:C)</f>
        <v>722389</v>
      </c>
      <c r="I657" s="2">
        <f>VLOOKUP(E657,'2018_commission_structure-Start'!$A$22:$I$24,9,FALSE)</f>
        <v>500000</v>
      </c>
      <c r="J657" s="2">
        <f t="shared" si="101"/>
        <v>625000</v>
      </c>
      <c r="K657" s="2">
        <f t="shared" si="102"/>
        <v>750000</v>
      </c>
      <c r="L657" s="2">
        <f t="shared" si="103"/>
        <v>1000000</v>
      </c>
      <c r="M657" s="12">
        <f t="shared" si="104"/>
        <v>1.4447779999999999</v>
      </c>
      <c r="N657" t="str">
        <f t="shared" si="105"/>
        <v>125-150%</v>
      </c>
      <c r="O657" s="6">
        <f>MIN(H657,I657)*INDEX('2018_commission_structure-Start'!$A$21:$I$24,MATCH($E657,'2018_commission_structure-Start'!$A$21:$A$24,0),MATCH(O$1,'2018_commission_structure-Start'!$A$21:$I$21,0))</f>
        <v>50000</v>
      </c>
      <c r="P657" s="2">
        <f>IF(H657&gt;I657,MIN(H657-I657,J657-I657)*INDEX('2018_commission_structure-Start'!$A$21:$I$24,MATCH($E657,'2018_commission_structure-Start'!$A$21:$A$24,0), MATCH(P$1,'2018_commission_structure-Start'!$A$21:$I$21,0)),0)</f>
        <v>18750</v>
      </c>
      <c r="Q657" s="2">
        <f>IF($H657&gt;J657,MIN($H657-J657,K657-J657)*INDEX('2018_commission_structure-Start'!$A$21:$I$24,MATCH($E657,'2018_commission_structure-Start'!$A$21:$A$24,0), MATCH(Q$1,'2018_commission_structure-Start'!$A$21:$I$21,0)),0)</f>
        <v>17530.02</v>
      </c>
      <c r="R657" s="2">
        <f>IF($H657&gt;K657,MIN($H657-K657,L657-K657)*INDEX('2018_commission_structure-Start'!$A$21:$I$24,MATCH($E657,'2018_commission_structure-Start'!$A$21:$A$24,0), MATCH(R$1,'2018_commission_structure-Start'!$A$21:$I$21,0)),0)</f>
        <v>0</v>
      </c>
      <c r="S657" s="2">
        <f>IF(H657&gt;L657,(H657-L657)*INDEX('2018_commission_structure-Start'!$A$21:$I$24,MATCH($E657,'2018_commission_structure-Start'!$A$21:$A$24,0),MATCH(S$1,'2018_commission_structure-Start'!$A$21:$I$21,0)),0)</f>
        <v>0</v>
      </c>
      <c r="T657" s="6">
        <f t="shared" si="106"/>
        <v>86280.02</v>
      </c>
      <c r="U657" s="6">
        <f t="shared" si="107"/>
        <v>130630.02</v>
      </c>
      <c r="V657" s="6">
        <f>MIN(H657,I657)*INDEX('2018_commission_structure-Start'!$A$15:$J$18,MATCH($E657,'2018_commission_structure-Start'!$A$15:$A$18,0),MATCH(V$1,'2018_commission_structure-Start'!$A$15:$J$15,0))</f>
        <v>60000</v>
      </c>
      <c r="W657" s="2">
        <f>IF($H657&gt;I657,MIN($H657-I657,J657-I657)*INDEX('2018_commission_structure-Start'!$A$15:$J$18,MATCH($E657,'2018_commission_structure-Start'!$A$15:$A$18,0),MATCH(W$1,'2018_commission_structure-Start'!$A$15:$J$15,0)),0)</f>
        <v>21250</v>
      </c>
      <c r="X657" s="2">
        <f>IF($H657&gt;J657,MIN($H657-J657,K657-J657)*INDEX('2018_commission_structure-Start'!$A$15:$J$18,MATCH($E657,'2018_commission_structure-Start'!$A$15:$A$18,0),MATCH(X$1,'2018_commission_structure-Start'!$A$15:$J$15,0)),0)</f>
        <v>19477.8</v>
      </c>
      <c r="Y657" s="2">
        <f>IF($H657&gt;K657,MIN($H657-K657,L657-K657)*INDEX('2018_commission_structure-Start'!$A$15:$J$18,MATCH($E657,'2018_commission_structure-Start'!$A$15:$A$18,0),MATCH(Y$1,'2018_commission_structure-Start'!$A$15:$J$15,0)),0)</f>
        <v>0</v>
      </c>
      <c r="Z657" s="2">
        <f>IF(H657&gt;L657,(H657-L657)*INDEX('2018_commission_structure-Start'!$A$21:$I$24,MATCH($E657,'2018_commission_structure-Start'!$A$21:$A$24,0),MATCH(Z$1,'2018_commission_structure-Start'!$A$21:$I$21,0)),0)</f>
        <v>0</v>
      </c>
      <c r="AA657" s="6">
        <f t="shared" si="108"/>
        <v>100727.8</v>
      </c>
      <c r="AB657" s="6">
        <f t="shared" si="109"/>
        <v>145077.79999999999</v>
      </c>
    </row>
    <row r="658" spans="1:28" x14ac:dyDescent="0.3">
      <c r="A658" t="str">
        <f t="shared" si="100"/>
        <v>Norbert Segges</v>
      </c>
      <c r="B658">
        <v>9726268931</v>
      </c>
      <c r="C658" t="s">
        <v>1278</v>
      </c>
      <c r="D658" t="s">
        <v>1279</v>
      </c>
      <c r="E658" t="s">
        <v>29</v>
      </c>
      <c r="F658">
        <v>66956</v>
      </c>
      <c r="G658">
        <f>COUNTIF(deals_closed!D:D,B658)</f>
        <v>19</v>
      </c>
      <c r="H658" s="2">
        <f>SUMIF(deals_closed!D:D,B658,deals_closed!C:C)</f>
        <v>676097</v>
      </c>
      <c r="I658" s="2">
        <f>VLOOKUP(E658,'2018_commission_structure-Start'!$A$22:$I$24,9,FALSE)</f>
        <v>600000</v>
      </c>
      <c r="J658" s="2">
        <f t="shared" si="101"/>
        <v>750000</v>
      </c>
      <c r="K658" s="2">
        <f t="shared" si="102"/>
        <v>900000</v>
      </c>
      <c r="L658" s="2">
        <f t="shared" si="103"/>
        <v>1200000</v>
      </c>
      <c r="M658" s="12">
        <f t="shared" si="104"/>
        <v>1.1268283333333333</v>
      </c>
      <c r="N658" t="str">
        <f t="shared" si="105"/>
        <v>100-125%</v>
      </c>
      <c r="O658" s="6">
        <f>MIN(H658,I658)*INDEX('2018_commission_structure-Start'!$A$21:$I$24,MATCH($E658,'2018_commission_structure-Start'!$A$21:$A$24,0),MATCH(O$1,'2018_commission_structure-Start'!$A$21:$I$21,0))</f>
        <v>78000</v>
      </c>
      <c r="P658" s="2">
        <f>IF(H658&gt;I658,MIN(H658-I658,J658-I658)*INDEX('2018_commission_structure-Start'!$A$21:$I$24,MATCH($E658,'2018_commission_structure-Start'!$A$21:$A$24,0), MATCH(P$1,'2018_commission_structure-Start'!$A$21:$I$21,0)),0)</f>
        <v>12936.490000000002</v>
      </c>
      <c r="Q658" s="2">
        <f>IF($H658&gt;J658,MIN($H658-J658,K658-J658)*INDEX('2018_commission_structure-Start'!$A$21:$I$24,MATCH($E658,'2018_commission_structure-Start'!$A$21:$A$24,0), MATCH(Q$1,'2018_commission_structure-Start'!$A$21:$I$21,0)),0)</f>
        <v>0</v>
      </c>
      <c r="R658" s="2">
        <f>IF($H658&gt;K658,MIN($H658-K658,L658-K658)*INDEX('2018_commission_structure-Start'!$A$21:$I$24,MATCH($E658,'2018_commission_structure-Start'!$A$21:$A$24,0), MATCH(R$1,'2018_commission_structure-Start'!$A$21:$I$21,0)),0)</f>
        <v>0</v>
      </c>
      <c r="S658" s="2">
        <f>IF(H658&gt;L658,(H658-L658)*INDEX('2018_commission_structure-Start'!$A$21:$I$24,MATCH($E658,'2018_commission_structure-Start'!$A$21:$A$24,0),MATCH(S$1,'2018_commission_structure-Start'!$A$21:$I$21,0)),0)</f>
        <v>0</v>
      </c>
      <c r="T658" s="6">
        <f t="shared" si="106"/>
        <v>90936.49</v>
      </c>
      <c r="U658" s="6">
        <f t="shared" si="107"/>
        <v>157892.49</v>
      </c>
      <c r="V658" s="6">
        <f>MIN(H658,I658)*INDEX('2018_commission_structure-Start'!$A$15:$J$18,MATCH($E658,'2018_commission_structure-Start'!$A$15:$A$18,0),MATCH(V$1,'2018_commission_structure-Start'!$A$15:$J$15,0))</f>
        <v>90000</v>
      </c>
      <c r="W658" s="2">
        <f>IF($H658&gt;I658,MIN($H658-I658,J658-I658)*INDEX('2018_commission_structure-Start'!$A$15:$J$18,MATCH($E658,'2018_commission_structure-Start'!$A$15:$A$18,0),MATCH(W$1,'2018_commission_structure-Start'!$A$15:$J$15,0)),0)</f>
        <v>13697.46</v>
      </c>
      <c r="X658" s="2">
        <f>IF($H658&gt;J658,MIN($H658-J658,K658-J658)*INDEX('2018_commission_structure-Start'!$A$15:$J$18,MATCH($E658,'2018_commission_structure-Start'!$A$15:$A$18,0),MATCH(X$1,'2018_commission_structure-Start'!$A$15:$J$15,0)),0)</f>
        <v>0</v>
      </c>
      <c r="Y658" s="2">
        <f>IF($H658&gt;K658,MIN($H658-K658,L658-K658)*INDEX('2018_commission_structure-Start'!$A$15:$J$18,MATCH($E658,'2018_commission_structure-Start'!$A$15:$A$18,0),MATCH(Y$1,'2018_commission_structure-Start'!$A$15:$J$15,0)),0)</f>
        <v>0</v>
      </c>
      <c r="Z658" s="2">
        <f>IF(H658&gt;L658,(H658-L658)*INDEX('2018_commission_structure-Start'!$A$21:$I$24,MATCH($E658,'2018_commission_structure-Start'!$A$21:$A$24,0),MATCH(Z$1,'2018_commission_structure-Start'!$A$21:$I$21,0)),0)</f>
        <v>0</v>
      </c>
      <c r="AA658" s="6">
        <f t="shared" si="108"/>
        <v>103697.45999999999</v>
      </c>
      <c r="AB658" s="6">
        <f t="shared" si="109"/>
        <v>170653.46</v>
      </c>
    </row>
    <row r="659" spans="1:28" x14ac:dyDescent="0.3">
      <c r="A659" t="str">
        <f t="shared" si="100"/>
        <v>Bianka Sertin</v>
      </c>
      <c r="B659">
        <v>4235594176</v>
      </c>
      <c r="C659" t="s">
        <v>1280</v>
      </c>
      <c r="D659" t="s">
        <v>1281</v>
      </c>
      <c r="E659" t="s">
        <v>7</v>
      </c>
      <c r="F659">
        <v>56533</v>
      </c>
      <c r="G659">
        <f>COUNTIF(deals_closed!D:D,B659)</f>
        <v>20</v>
      </c>
      <c r="H659" s="2">
        <f>SUMIF(deals_closed!D:D,B659,deals_closed!C:C)</f>
        <v>751419</v>
      </c>
      <c r="I659" s="2">
        <f>VLOOKUP(E659,'2018_commission_structure-Start'!$A$22:$I$24,9,FALSE)</f>
        <v>500000</v>
      </c>
      <c r="J659" s="2">
        <f t="shared" si="101"/>
        <v>625000</v>
      </c>
      <c r="K659" s="2">
        <f t="shared" si="102"/>
        <v>750000</v>
      </c>
      <c r="L659" s="2">
        <f t="shared" si="103"/>
        <v>1000000</v>
      </c>
      <c r="M659" s="12">
        <f t="shared" si="104"/>
        <v>1.5028379999999999</v>
      </c>
      <c r="N659" t="str">
        <f t="shared" si="105"/>
        <v>150-200%</v>
      </c>
      <c r="O659" s="6">
        <f>MIN(H659,I659)*INDEX('2018_commission_structure-Start'!$A$21:$I$24,MATCH($E659,'2018_commission_structure-Start'!$A$21:$A$24,0),MATCH(O$1,'2018_commission_structure-Start'!$A$21:$I$21,0))</f>
        <v>50000</v>
      </c>
      <c r="P659" s="2">
        <f>IF(H659&gt;I659,MIN(H659-I659,J659-I659)*INDEX('2018_commission_structure-Start'!$A$21:$I$24,MATCH($E659,'2018_commission_structure-Start'!$A$21:$A$24,0), MATCH(P$1,'2018_commission_structure-Start'!$A$21:$I$21,0)),0)</f>
        <v>18750</v>
      </c>
      <c r="Q659" s="2">
        <f>IF($H659&gt;J659,MIN($H659-J659,K659-J659)*INDEX('2018_commission_structure-Start'!$A$21:$I$24,MATCH($E659,'2018_commission_structure-Start'!$A$21:$A$24,0), MATCH(Q$1,'2018_commission_structure-Start'!$A$21:$I$21,0)),0)</f>
        <v>22500</v>
      </c>
      <c r="R659" s="2">
        <f>IF($H659&gt;K659,MIN($H659-K659,L659-K659)*INDEX('2018_commission_structure-Start'!$A$21:$I$24,MATCH($E659,'2018_commission_structure-Start'!$A$21:$A$24,0), MATCH(R$1,'2018_commission_structure-Start'!$A$21:$I$21,0)),0)</f>
        <v>312.18</v>
      </c>
      <c r="S659" s="2">
        <f>IF(H659&gt;L659,(H659-L659)*INDEX('2018_commission_structure-Start'!$A$21:$I$24,MATCH($E659,'2018_commission_structure-Start'!$A$21:$A$24,0),MATCH(S$1,'2018_commission_structure-Start'!$A$21:$I$21,0)),0)</f>
        <v>0</v>
      </c>
      <c r="T659" s="6">
        <f t="shared" si="106"/>
        <v>91562.18</v>
      </c>
      <c r="U659" s="6">
        <f t="shared" si="107"/>
        <v>148095.18</v>
      </c>
      <c r="V659" s="6">
        <f>MIN(H659,I659)*INDEX('2018_commission_structure-Start'!$A$15:$J$18,MATCH($E659,'2018_commission_structure-Start'!$A$15:$A$18,0),MATCH(V$1,'2018_commission_structure-Start'!$A$15:$J$15,0))</f>
        <v>60000</v>
      </c>
      <c r="W659" s="2">
        <f>IF($H659&gt;I659,MIN($H659-I659,J659-I659)*INDEX('2018_commission_structure-Start'!$A$15:$J$18,MATCH($E659,'2018_commission_structure-Start'!$A$15:$A$18,0),MATCH(W$1,'2018_commission_structure-Start'!$A$15:$J$15,0)),0)</f>
        <v>21250</v>
      </c>
      <c r="X659" s="2">
        <f>IF($H659&gt;J659,MIN($H659-J659,K659-J659)*INDEX('2018_commission_structure-Start'!$A$15:$J$18,MATCH($E659,'2018_commission_structure-Start'!$A$15:$A$18,0),MATCH(X$1,'2018_commission_structure-Start'!$A$15:$J$15,0)),0)</f>
        <v>25000</v>
      </c>
      <c r="Y659" s="2">
        <f>IF($H659&gt;K659,MIN($H659-K659,L659-K659)*INDEX('2018_commission_structure-Start'!$A$15:$J$18,MATCH($E659,'2018_commission_structure-Start'!$A$15:$A$18,0),MATCH(Y$1,'2018_commission_structure-Start'!$A$15:$J$15,0)),0)</f>
        <v>312.18</v>
      </c>
      <c r="Z659" s="2">
        <f>IF(H659&gt;L659,(H659-L659)*INDEX('2018_commission_structure-Start'!$A$21:$I$24,MATCH($E659,'2018_commission_structure-Start'!$A$21:$A$24,0),MATCH(Z$1,'2018_commission_structure-Start'!$A$21:$I$21,0)),0)</f>
        <v>0</v>
      </c>
      <c r="AA659" s="6">
        <f t="shared" si="108"/>
        <v>106562.18</v>
      </c>
      <c r="AB659" s="6">
        <f t="shared" si="109"/>
        <v>163095.18</v>
      </c>
    </row>
    <row r="660" spans="1:28" x14ac:dyDescent="0.3">
      <c r="A660" t="str">
        <f t="shared" si="100"/>
        <v>Miguel Chasemore</v>
      </c>
      <c r="B660">
        <v>5405945366</v>
      </c>
      <c r="C660" t="s">
        <v>1282</v>
      </c>
      <c r="D660" t="s">
        <v>1283</v>
      </c>
      <c r="E660" t="s">
        <v>29</v>
      </c>
      <c r="F660">
        <v>68841</v>
      </c>
      <c r="G660">
        <f>COUNTIF(deals_closed!D:D,B660)</f>
        <v>16</v>
      </c>
      <c r="H660" s="2">
        <f>SUMIF(deals_closed!D:D,B660,deals_closed!C:C)</f>
        <v>585898</v>
      </c>
      <c r="I660" s="2">
        <f>VLOOKUP(E660,'2018_commission_structure-Start'!$A$22:$I$24,9,FALSE)</f>
        <v>600000</v>
      </c>
      <c r="J660" s="2">
        <f t="shared" si="101"/>
        <v>750000</v>
      </c>
      <c r="K660" s="2">
        <f t="shared" si="102"/>
        <v>900000</v>
      </c>
      <c r="L660" s="2">
        <f t="shared" si="103"/>
        <v>1200000</v>
      </c>
      <c r="M660" s="12">
        <f t="shared" si="104"/>
        <v>0.97649666666666668</v>
      </c>
      <c r="N660" t="str">
        <f t="shared" si="105"/>
        <v>0-100%</v>
      </c>
      <c r="O660" s="6">
        <f>MIN(H660,I660)*INDEX('2018_commission_structure-Start'!$A$21:$I$24,MATCH($E660,'2018_commission_structure-Start'!$A$21:$A$24,0),MATCH(O$1,'2018_commission_structure-Start'!$A$21:$I$21,0))</f>
        <v>76166.740000000005</v>
      </c>
      <c r="P660" s="2">
        <f>IF(H660&gt;I660,MIN(H660-I660,J660-I660)*INDEX('2018_commission_structure-Start'!$A$21:$I$24,MATCH($E660,'2018_commission_structure-Start'!$A$21:$A$24,0), MATCH(P$1,'2018_commission_structure-Start'!$A$21:$I$21,0)),0)</f>
        <v>0</v>
      </c>
      <c r="Q660" s="2">
        <f>IF($H660&gt;J660,MIN($H660-J660,K660-J660)*INDEX('2018_commission_structure-Start'!$A$21:$I$24,MATCH($E660,'2018_commission_structure-Start'!$A$21:$A$24,0), MATCH(Q$1,'2018_commission_structure-Start'!$A$21:$I$21,0)),0)</f>
        <v>0</v>
      </c>
      <c r="R660" s="2">
        <f>IF($H660&gt;K660,MIN($H660-K660,L660-K660)*INDEX('2018_commission_structure-Start'!$A$21:$I$24,MATCH($E660,'2018_commission_structure-Start'!$A$21:$A$24,0), MATCH(R$1,'2018_commission_structure-Start'!$A$21:$I$21,0)),0)</f>
        <v>0</v>
      </c>
      <c r="S660" s="2">
        <f>IF(H660&gt;L660,(H660-L660)*INDEX('2018_commission_structure-Start'!$A$21:$I$24,MATCH($E660,'2018_commission_structure-Start'!$A$21:$A$24,0),MATCH(S$1,'2018_commission_structure-Start'!$A$21:$I$21,0)),0)</f>
        <v>0</v>
      </c>
      <c r="T660" s="6">
        <f t="shared" si="106"/>
        <v>76166.740000000005</v>
      </c>
      <c r="U660" s="6">
        <f t="shared" si="107"/>
        <v>145007.74</v>
      </c>
      <c r="V660" s="6">
        <f>MIN(H660,I660)*INDEX('2018_commission_structure-Start'!$A$15:$J$18,MATCH($E660,'2018_commission_structure-Start'!$A$15:$A$18,0),MATCH(V$1,'2018_commission_structure-Start'!$A$15:$J$15,0))</f>
        <v>87884.7</v>
      </c>
      <c r="W660" s="2">
        <f>IF($H660&gt;I660,MIN($H660-I660,J660-I660)*INDEX('2018_commission_structure-Start'!$A$15:$J$18,MATCH($E660,'2018_commission_structure-Start'!$A$15:$A$18,0),MATCH(W$1,'2018_commission_structure-Start'!$A$15:$J$15,0)),0)</f>
        <v>0</v>
      </c>
      <c r="X660" s="2">
        <f>IF($H660&gt;J660,MIN($H660-J660,K660-J660)*INDEX('2018_commission_structure-Start'!$A$15:$J$18,MATCH($E660,'2018_commission_structure-Start'!$A$15:$A$18,0),MATCH(X$1,'2018_commission_structure-Start'!$A$15:$J$15,0)),0)</f>
        <v>0</v>
      </c>
      <c r="Y660" s="2">
        <f>IF($H660&gt;K660,MIN($H660-K660,L660-K660)*INDEX('2018_commission_structure-Start'!$A$15:$J$18,MATCH($E660,'2018_commission_structure-Start'!$A$15:$A$18,0),MATCH(Y$1,'2018_commission_structure-Start'!$A$15:$J$15,0)),0)</f>
        <v>0</v>
      </c>
      <c r="Z660" s="2">
        <f>IF(H660&gt;L660,(H660-L660)*INDEX('2018_commission_structure-Start'!$A$21:$I$24,MATCH($E660,'2018_commission_structure-Start'!$A$21:$A$24,0),MATCH(Z$1,'2018_commission_structure-Start'!$A$21:$I$21,0)),0)</f>
        <v>0</v>
      </c>
      <c r="AA660" s="6">
        <f t="shared" si="108"/>
        <v>87884.7</v>
      </c>
      <c r="AB660" s="6">
        <f t="shared" si="109"/>
        <v>156725.70000000001</v>
      </c>
    </row>
    <row r="661" spans="1:28" x14ac:dyDescent="0.3">
      <c r="A661" t="str">
        <f t="shared" si="100"/>
        <v>Weylin Daouze</v>
      </c>
      <c r="B661">
        <v>7453397081</v>
      </c>
      <c r="C661" t="s">
        <v>1284</v>
      </c>
      <c r="D661" t="s">
        <v>1285</v>
      </c>
      <c r="E661" t="s">
        <v>10</v>
      </c>
      <c r="F661">
        <v>88012</v>
      </c>
      <c r="G661">
        <f>COUNTIF(deals_closed!D:D,B661)</f>
        <v>13</v>
      </c>
      <c r="H661" s="2">
        <f>SUMIF(deals_closed!D:D,B661,deals_closed!C:C)</f>
        <v>432502</v>
      </c>
      <c r="I661" s="2">
        <f>VLOOKUP(E661,'2018_commission_structure-Start'!$A$22:$I$24,9,FALSE)</f>
        <v>750000</v>
      </c>
      <c r="J661" s="2">
        <f t="shared" si="101"/>
        <v>937500</v>
      </c>
      <c r="K661" s="2">
        <f t="shared" si="102"/>
        <v>1125000</v>
      </c>
      <c r="L661" s="2">
        <f t="shared" si="103"/>
        <v>1500000</v>
      </c>
      <c r="M661" s="12">
        <f t="shared" si="104"/>
        <v>0.57666933333333337</v>
      </c>
      <c r="N661" t="str">
        <f t="shared" si="105"/>
        <v>0-100%</v>
      </c>
      <c r="O661" s="6">
        <f>MIN(H661,I661)*INDEX('2018_commission_structure-Start'!$A$21:$I$24,MATCH($E661,'2018_commission_structure-Start'!$A$21:$A$24,0),MATCH(O$1,'2018_commission_structure-Start'!$A$21:$I$21,0))</f>
        <v>64875.299999999996</v>
      </c>
      <c r="P661" s="2">
        <f>IF(H661&gt;I661,MIN(H661-I661,J661-I661)*INDEX('2018_commission_structure-Start'!$A$21:$I$24,MATCH($E661,'2018_commission_structure-Start'!$A$21:$A$24,0), MATCH(P$1,'2018_commission_structure-Start'!$A$21:$I$21,0)),0)</f>
        <v>0</v>
      </c>
      <c r="Q661" s="2">
        <f>IF($H661&gt;J661,MIN($H661-J661,K661-J661)*INDEX('2018_commission_structure-Start'!$A$21:$I$24,MATCH($E661,'2018_commission_structure-Start'!$A$21:$A$24,0), MATCH(Q$1,'2018_commission_structure-Start'!$A$21:$I$21,0)),0)</f>
        <v>0</v>
      </c>
      <c r="R661" s="2">
        <f>IF($H661&gt;K661,MIN($H661-K661,L661-K661)*INDEX('2018_commission_structure-Start'!$A$21:$I$24,MATCH($E661,'2018_commission_structure-Start'!$A$21:$A$24,0), MATCH(R$1,'2018_commission_structure-Start'!$A$21:$I$21,0)),0)</f>
        <v>0</v>
      </c>
      <c r="S661" s="2">
        <f>IF(H661&gt;L661,(H661-L661)*INDEX('2018_commission_structure-Start'!$A$21:$I$24,MATCH($E661,'2018_commission_structure-Start'!$A$21:$A$24,0),MATCH(S$1,'2018_commission_structure-Start'!$A$21:$I$21,0)),0)</f>
        <v>0</v>
      </c>
      <c r="T661" s="6">
        <f t="shared" si="106"/>
        <v>64875.299999999996</v>
      </c>
      <c r="U661" s="6">
        <f t="shared" si="107"/>
        <v>152887.29999999999</v>
      </c>
      <c r="V661" s="6">
        <f>MIN(H661,I661)*INDEX('2018_commission_structure-Start'!$A$15:$J$18,MATCH($E661,'2018_commission_structure-Start'!$A$15:$A$18,0),MATCH(V$1,'2018_commission_structure-Start'!$A$15:$J$15,0))</f>
        <v>64875.299999999996</v>
      </c>
      <c r="W661" s="2">
        <f>IF($H661&gt;I661,MIN($H661-I661,J661-I661)*INDEX('2018_commission_structure-Start'!$A$15:$J$18,MATCH($E661,'2018_commission_structure-Start'!$A$15:$A$18,0),MATCH(W$1,'2018_commission_structure-Start'!$A$15:$J$15,0)),0)</f>
        <v>0</v>
      </c>
      <c r="X661" s="2">
        <f>IF($H661&gt;J661,MIN($H661-J661,K661-J661)*INDEX('2018_commission_structure-Start'!$A$15:$J$18,MATCH($E661,'2018_commission_structure-Start'!$A$15:$A$18,0),MATCH(X$1,'2018_commission_structure-Start'!$A$15:$J$15,0)),0)</f>
        <v>0</v>
      </c>
      <c r="Y661" s="2">
        <f>IF($H661&gt;K661,MIN($H661-K661,L661-K661)*INDEX('2018_commission_structure-Start'!$A$15:$J$18,MATCH($E661,'2018_commission_structure-Start'!$A$15:$A$18,0),MATCH(Y$1,'2018_commission_structure-Start'!$A$15:$J$15,0)),0)</f>
        <v>0</v>
      </c>
      <c r="Z661" s="2">
        <f>IF(H661&gt;L661,(H661-L661)*INDEX('2018_commission_structure-Start'!$A$21:$I$24,MATCH($E661,'2018_commission_structure-Start'!$A$21:$A$24,0),MATCH(Z$1,'2018_commission_structure-Start'!$A$21:$I$21,0)),0)</f>
        <v>0</v>
      </c>
      <c r="AA661" s="6">
        <f t="shared" si="108"/>
        <v>64875.299999999996</v>
      </c>
      <c r="AB661" s="6">
        <f t="shared" si="109"/>
        <v>152887.29999999999</v>
      </c>
    </row>
    <row r="662" spans="1:28" x14ac:dyDescent="0.3">
      <c r="A662" t="str">
        <f t="shared" si="100"/>
        <v>Winfred Siggee</v>
      </c>
      <c r="B662">
        <v>7268478941</v>
      </c>
      <c r="C662" t="s">
        <v>1286</v>
      </c>
      <c r="D662" t="s">
        <v>1287</v>
      </c>
      <c r="E662" t="s">
        <v>29</v>
      </c>
      <c r="F662">
        <v>62721</v>
      </c>
      <c r="G662">
        <f>COUNTIF(deals_closed!D:D,B662)</f>
        <v>18</v>
      </c>
      <c r="H662" s="2">
        <f>SUMIF(deals_closed!D:D,B662,deals_closed!C:C)</f>
        <v>695864</v>
      </c>
      <c r="I662" s="2">
        <f>VLOOKUP(E662,'2018_commission_structure-Start'!$A$22:$I$24,9,FALSE)</f>
        <v>600000</v>
      </c>
      <c r="J662" s="2">
        <f t="shared" si="101"/>
        <v>750000</v>
      </c>
      <c r="K662" s="2">
        <f t="shared" si="102"/>
        <v>900000</v>
      </c>
      <c r="L662" s="2">
        <f t="shared" si="103"/>
        <v>1200000</v>
      </c>
      <c r="M662" s="12">
        <f t="shared" si="104"/>
        <v>1.1597733333333333</v>
      </c>
      <c r="N662" t="str">
        <f t="shared" si="105"/>
        <v>100-125%</v>
      </c>
      <c r="O662" s="6">
        <f>MIN(H662,I662)*INDEX('2018_commission_structure-Start'!$A$21:$I$24,MATCH($E662,'2018_commission_structure-Start'!$A$21:$A$24,0),MATCH(O$1,'2018_commission_structure-Start'!$A$21:$I$21,0))</f>
        <v>78000</v>
      </c>
      <c r="P662" s="2">
        <f>IF(H662&gt;I662,MIN(H662-I662,J662-I662)*INDEX('2018_commission_structure-Start'!$A$21:$I$24,MATCH($E662,'2018_commission_structure-Start'!$A$21:$A$24,0), MATCH(P$1,'2018_commission_structure-Start'!$A$21:$I$21,0)),0)</f>
        <v>16296.880000000001</v>
      </c>
      <c r="Q662" s="2">
        <f>IF($H662&gt;J662,MIN($H662-J662,K662-J662)*INDEX('2018_commission_structure-Start'!$A$21:$I$24,MATCH($E662,'2018_commission_structure-Start'!$A$21:$A$24,0), MATCH(Q$1,'2018_commission_structure-Start'!$A$21:$I$21,0)),0)</f>
        <v>0</v>
      </c>
      <c r="R662" s="2">
        <f>IF($H662&gt;K662,MIN($H662-K662,L662-K662)*INDEX('2018_commission_structure-Start'!$A$21:$I$24,MATCH($E662,'2018_commission_structure-Start'!$A$21:$A$24,0), MATCH(R$1,'2018_commission_structure-Start'!$A$21:$I$21,0)),0)</f>
        <v>0</v>
      </c>
      <c r="S662" s="2">
        <f>IF(H662&gt;L662,(H662-L662)*INDEX('2018_commission_structure-Start'!$A$21:$I$24,MATCH($E662,'2018_commission_structure-Start'!$A$21:$A$24,0),MATCH(S$1,'2018_commission_structure-Start'!$A$21:$I$21,0)),0)</f>
        <v>0</v>
      </c>
      <c r="T662" s="6">
        <f t="shared" si="106"/>
        <v>94296.88</v>
      </c>
      <c r="U662" s="6">
        <f t="shared" si="107"/>
        <v>157017.88</v>
      </c>
      <c r="V662" s="6">
        <f>MIN(H662,I662)*INDEX('2018_commission_structure-Start'!$A$15:$J$18,MATCH($E662,'2018_commission_structure-Start'!$A$15:$A$18,0),MATCH(V$1,'2018_commission_structure-Start'!$A$15:$J$15,0))</f>
        <v>90000</v>
      </c>
      <c r="W662" s="2">
        <f>IF($H662&gt;I662,MIN($H662-I662,J662-I662)*INDEX('2018_commission_structure-Start'!$A$15:$J$18,MATCH($E662,'2018_commission_structure-Start'!$A$15:$A$18,0),MATCH(W$1,'2018_commission_structure-Start'!$A$15:$J$15,0)),0)</f>
        <v>17255.52</v>
      </c>
      <c r="X662" s="2">
        <f>IF($H662&gt;J662,MIN($H662-J662,K662-J662)*INDEX('2018_commission_structure-Start'!$A$15:$J$18,MATCH($E662,'2018_commission_structure-Start'!$A$15:$A$18,0),MATCH(X$1,'2018_commission_structure-Start'!$A$15:$J$15,0)),0)</f>
        <v>0</v>
      </c>
      <c r="Y662" s="2">
        <f>IF($H662&gt;K662,MIN($H662-K662,L662-K662)*INDEX('2018_commission_structure-Start'!$A$15:$J$18,MATCH($E662,'2018_commission_structure-Start'!$A$15:$A$18,0),MATCH(Y$1,'2018_commission_structure-Start'!$A$15:$J$15,0)),0)</f>
        <v>0</v>
      </c>
      <c r="Z662" s="2">
        <f>IF(H662&gt;L662,(H662-L662)*INDEX('2018_commission_structure-Start'!$A$21:$I$24,MATCH($E662,'2018_commission_structure-Start'!$A$21:$A$24,0),MATCH(Z$1,'2018_commission_structure-Start'!$A$21:$I$21,0)),0)</f>
        <v>0</v>
      </c>
      <c r="AA662" s="6">
        <f t="shared" si="108"/>
        <v>107255.52</v>
      </c>
      <c r="AB662" s="6">
        <f t="shared" si="109"/>
        <v>169976.52000000002</v>
      </c>
    </row>
    <row r="663" spans="1:28" x14ac:dyDescent="0.3">
      <c r="A663" t="str">
        <f t="shared" si="100"/>
        <v>Nikolos Ruppeli</v>
      </c>
      <c r="B663">
        <v>1231429186</v>
      </c>
      <c r="C663" t="s">
        <v>1246</v>
      </c>
      <c r="D663" t="s">
        <v>1288</v>
      </c>
      <c r="E663" t="s">
        <v>7</v>
      </c>
      <c r="F663">
        <v>38588</v>
      </c>
      <c r="G663">
        <f>COUNTIF(deals_closed!D:D,B663)</f>
        <v>25</v>
      </c>
      <c r="H663" s="2">
        <f>SUMIF(deals_closed!D:D,B663,deals_closed!C:C)</f>
        <v>805047</v>
      </c>
      <c r="I663" s="2">
        <f>VLOOKUP(E663,'2018_commission_structure-Start'!$A$22:$I$24,9,FALSE)</f>
        <v>500000</v>
      </c>
      <c r="J663" s="2">
        <f t="shared" si="101"/>
        <v>625000</v>
      </c>
      <c r="K663" s="2">
        <f t="shared" si="102"/>
        <v>750000</v>
      </c>
      <c r="L663" s="2">
        <f t="shared" si="103"/>
        <v>1000000</v>
      </c>
      <c r="M663" s="12">
        <f t="shared" si="104"/>
        <v>1.6100939999999999</v>
      </c>
      <c r="N663" t="str">
        <f t="shared" si="105"/>
        <v>150-200%</v>
      </c>
      <c r="O663" s="6">
        <f>MIN(H663,I663)*INDEX('2018_commission_structure-Start'!$A$21:$I$24,MATCH($E663,'2018_commission_structure-Start'!$A$21:$A$24,0),MATCH(O$1,'2018_commission_structure-Start'!$A$21:$I$21,0))</f>
        <v>50000</v>
      </c>
      <c r="P663" s="2">
        <f>IF(H663&gt;I663,MIN(H663-I663,J663-I663)*INDEX('2018_commission_structure-Start'!$A$21:$I$24,MATCH($E663,'2018_commission_structure-Start'!$A$21:$A$24,0), MATCH(P$1,'2018_commission_structure-Start'!$A$21:$I$21,0)),0)</f>
        <v>18750</v>
      </c>
      <c r="Q663" s="2">
        <f>IF($H663&gt;J663,MIN($H663-J663,K663-J663)*INDEX('2018_commission_structure-Start'!$A$21:$I$24,MATCH($E663,'2018_commission_structure-Start'!$A$21:$A$24,0), MATCH(Q$1,'2018_commission_structure-Start'!$A$21:$I$21,0)),0)</f>
        <v>22500</v>
      </c>
      <c r="R663" s="2">
        <f>IF($H663&gt;K663,MIN($H663-K663,L663-K663)*INDEX('2018_commission_structure-Start'!$A$21:$I$24,MATCH($E663,'2018_commission_structure-Start'!$A$21:$A$24,0), MATCH(R$1,'2018_commission_structure-Start'!$A$21:$I$21,0)),0)</f>
        <v>12110.34</v>
      </c>
      <c r="S663" s="2">
        <f>IF(H663&gt;L663,(H663-L663)*INDEX('2018_commission_structure-Start'!$A$21:$I$24,MATCH($E663,'2018_commission_structure-Start'!$A$21:$A$24,0),MATCH(S$1,'2018_commission_structure-Start'!$A$21:$I$21,0)),0)</f>
        <v>0</v>
      </c>
      <c r="T663" s="6">
        <f t="shared" si="106"/>
        <v>103360.34</v>
      </c>
      <c r="U663" s="6">
        <f t="shared" si="107"/>
        <v>141948.34</v>
      </c>
      <c r="V663" s="6">
        <f>MIN(H663,I663)*INDEX('2018_commission_structure-Start'!$A$15:$J$18,MATCH($E663,'2018_commission_structure-Start'!$A$15:$A$18,0),MATCH(V$1,'2018_commission_structure-Start'!$A$15:$J$15,0))</f>
        <v>60000</v>
      </c>
      <c r="W663" s="2">
        <f>IF($H663&gt;I663,MIN($H663-I663,J663-I663)*INDEX('2018_commission_structure-Start'!$A$15:$J$18,MATCH($E663,'2018_commission_structure-Start'!$A$15:$A$18,0),MATCH(W$1,'2018_commission_structure-Start'!$A$15:$J$15,0)),0)</f>
        <v>21250</v>
      </c>
      <c r="X663" s="2">
        <f>IF($H663&gt;J663,MIN($H663-J663,K663-J663)*INDEX('2018_commission_structure-Start'!$A$15:$J$18,MATCH($E663,'2018_commission_structure-Start'!$A$15:$A$18,0),MATCH(X$1,'2018_commission_structure-Start'!$A$15:$J$15,0)),0)</f>
        <v>25000</v>
      </c>
      <c r="Y663" s="2">
        <f>IF($H663&gt;K663,MIN($H663-K663,L663-K663)*INDEX('2018_commission_structure-Start'!$A$15:$J$18,MATCH($E663,'2018_commission_structure-Start'!$A$15:$A$18,0),MATCH(Y$1,'2018_commission_structure-Start'!$A$15:$J$15,0)),0)</f>
        <v>12110.34</v>
      </c>
      <c r="Z663" s="2">
        <f>IF(H663&gt;L663,(H663-L663)*INDEX('2018_commission_structure-Start'!$A$21:$I$24,MATCH($E663,'2018_commission_structure-Start'!$A$21:$A$24,0),MATCH(Z$1,'2018_commission_structure-Start'!$A$21:$I$21,0)),0)</f>
        <v>0</v>
      </c>
      <c r="AA663" s="6">
        <f t="shared" si="108"/>
        <v>118360.34</v>
      </c>
      <c r="AB663" s="6">
        <f t="shared" si="109"/>
        <v>156948.34</v>
      </c>
    </row>
    <row r="664" spans="1:28" x14ac:dyDescent="0.3">
      <c r="A664" t="str">
        <f t="shared" si="100"/>
        <v>Myrilla Purvey</v>
      </c>
      <c r="B664">
        <v>4638232353</v>
      </c>
      <c r="C664" t="s">
        <v>1289</v>
      </c>
      <c r="D664" t="s">
        <v>1290</v>
      </c>
      <c r="E664" t="s">
        <v>29</v>
      </c>
      <c r="F664">
        <v>66990</v>
      </c>
      <c r="G664">
        <f>COUNTIF(deals_closed!D:D,B664)</f>
        <v>24</v>
      </c>
      <c r="H664" s="2">
        <f>SUMIF(deals_closed!D:D,B664,deals_closed!C:C)</f>
        <v>800249</v>
      </c>
      <c r="I664" s="2">
        <f>VLOOKUP(E664,'2018_commission_structure-Start'!$A$22:$I$24,9,FALSE)</f>
        <v>600000</v>
      </c>
      <c r="J664" s="2">
        <f t="shared" si="101"/>
        <v>750000</v>
      </c>
      <c r="K664" s="2">
        <f t="shared" si="102"/>
        <v>900000</v>
      </c>
      <c r="L664" s="2">
        <f t="shared" si="103"/>
        <v>1200000</v>
      </c>
      <c r="M664" s="12">
        <f t="shared" si="104"/>
        <v>1.3337483333333333</v>
      </c>
      <c r="N664" t="str">
        <f t="shared" si="105"/>
        <v>125-150%</v>
      </c>
      <c r="O664" s="6">
        <f>MIN(H664,I664)*INDEX('2018_commission_structure-Start'!$A$21:$I$24,MATCH($E664,'2018_commission_structure-Start'!$A$21:$A$24,0),MATCH(O$1,'2018_commission_structure-Start'!$A$21:$I$21,0))</f>
        <v>78000</v>
      </c>
      <c r="P664" s="2">
        <f>IF(H664&gt;I664,MIN(H664-I664,J664-I664)*INDEX('2018_commission_structure-Start'!$A$21:$I$24,MATCH($E664,'2018_commission_structure-Start'!$A$21:$A$24,0), MATCH(P$1,'2018_commission_structure-Start'!$A$21:$I$21,0)),0)</f>
        <v>25500.000000000004</v>
      </c>
      <c r="Q664" s="2">
        <f>IF($H664&gt;J664,MIN($H664-J664,K664-J664)*INDEX('2018_commission_structure-Start'!$A$21:$I$24,MATCH($E664,'2018_commission_structure-Start'!$A$21:$A$24,0), MATCH(Q$1,'2018_commission_structure-Start'!$A$21:$I$21,0)),0)</f>
        <v>10552.289999999999</v>
      </c>
      <c r="R664" s="2">
        <f>IF($H664&gt;K664,MIN($H664-K664,L664-K664)*INDEX('2018_commission_structure-Start'!$A$21:$I$24,MATCH($E664,'2018_commission_structure-Start'!$A$21:$A$24,0), MATCH(R$1,'2018_commission_structure-Start'!$A$21:$I$21,0)),0)</f>
        <v>0</v>
      </c>
      <c r="S664" s="2">
        <f>IF(H664&gt;L664,(H664-L664)*INDEX('2018_commission_structure-Start'!$A$21:$I$24,MATCH($E664,'2018_commission_structure-Start'!$A$21:$A$24,0),MATCH(S$1,'2018_commission_structure-Start'!$A$21:$I$21,0)),0)</f>
        <v>0</v>
      </c>
      <c r="T664" s="6">
        <f t="shared" si="106"/>
        <v>114052.29</v>
      </c>
      <c r="U664" s="6">
        <f t="shared" si="107"/>
        <v>181042.28999999998</v>
      </c>
      <c r="V664" s="6">
        <f>MIN(H664,I664)*INDEX('2018_commission_structure-Start'!$A$15:$J$18,MATCH($E664,'2018_commission_structure-Start'!$A$15:$A$18,0),MATCH(V$1,'2018_commission_structure-Start'!$A$15:$J$15,0))</f>
        <v>90000</v>
      </c>
      <c r="W664" s="2">
        <f>IF($H664&gt;I664,MIN($H664-I664,J664-I664)*INDEX('2018_commission_structure-Start'!$A$15:$J$18,MATCH($E664,'2018_commission_structure-Start'!$A$15:$A$18,0),MATCH(W$1,'2018_commission_structure-Start'!$A$15:$J$15,0)),0)</f>
        <v>27000</v>
      </c>
      <c r="X664" s="2">
        <f>IF($H664&gt;J664,MIN($H664-J664,K664-J664)*INDEX('2018_commission_structure-Start'!$A$15:$J$18,MATCH($E664,'2018_commission_structure-Start'!$A$15:$A$18,0),MATCH(X$1,'2018_commission_structure-Start'!$A$15:$J$15,0)),0)</f>
        <v>12562.25</v>
      </c>
      <c r="Y664" s="2">
        <f>IF($H664&gt;K664,MIN($H664-K664,L664-K664)*INDEX('2018_commission_structure-Start'!$A$15:$J$18,MATCH($E664,'2018_commission_structure-Start'!$A$15:$A$18,0),MATCH(Y$1,'2018_commission_structure-Start'!$A$15:$J$15,0)),0)</f>
        <v>0</v>
      </c>
      <c r="Z664" s="2">
        <f>IF(H664&gt;L664,(H664-L664)*INDEX('2018_commission_structure-Start'!$A$21:$I$24,MATCH($E664,'2018_commission_structure-Start'!$A$21:$A$24,0),MATCH(Z$1,'2018_commission_structure-Start'!$A$21:$I$21,0)),0)</f>
        <v>0</v>
      </c>
      <c r="AA664" s="6">
        <f t="shared" si="108"/>
        <v>129562.25</v>
      </c>
      <c r="AB664" s="6">
        <f t="shared" si="109"/>
        <v>196552.25</v>
      </c>
    </row>
    <row r="665" spans="1:28" x14ac:dyDescent="0.3">
      <c r="A665" t="str">
        <f t="shared" si="100"/>
        <v>Deena Leeming</v>
      </c>
      <c r="B665">
        <v>1743464649</v>
      </c>
      <c r="C665" t="s">
        <v>1291</v>
      </c>
      <c r="D665" t="s">
        <v>1292</v>
      </c>
      <c r="E665" t="s">
        <v>29</v>
      </c>
      <c r="F665">
        <v>62983</v>
      </c>
      <c r="G665">
        <f>COUNTIF(deals_closed!D:D,B665)</f>
        <v>21</v>
      </c>
      <c r="H665" s="2">
        <f>SUMIF(deals_closed!D:D,B665,deals_closed!C:C)</f>
        <v>689066</v>
      </c>
      <c r="I665" s="2">
        <f>VLOOKUP(E665,'2018_commission_structure-Start'!$A$22:$I$24,9,FALSE)</f>
        <v>600000</v>
      </c>
      <c r="J665" s="2">
        <f t="shared" si="101"/>
        <v>750000</v>
      </c>
      <c r="K665" s="2">
        <f t="shared" si="102"/>
        <v>900000</v>
      </c>
      <c r="L665" s="2">
        <f t="shared" si="103"/>
        <v>1200000</v>
      </c>
      <c r="M665" s="12">
        <f t="shared" si="104"/>
        <v>1.1484433333333333</v>
      </c>
      <c r="N665" t="str">
        <f t="shared" si="105"/>
        <v>100-125%</v>
      </c>
      <c r="O665" s="6">
        <f>MIN(H665,I665)*INDEX('2018_commission_structure-Start'!$A$21:$I$24,MATCH($E665,'2018_commission_structure-Start'!$A$21:$A$24,0),MATCH(O$1,'2018_commission_structure-Start'!$A$21:$I$21,0))</f>
        <v>78000</v>
      </c>
      <c r="P665" s="2">
        <f>IF(H665&gt;I665,MIN(H665-I665,J665-I665)*INDEX('2018_commission_structure-Start'!$A$21:$I$24,MATCH($E665,'2018_commission_structure-Start'!$A$21:$A$24,0), MATCH(P$1,'2018_commission_structure-Start'!$A$21:$I$21,0)),0)</f>
        <v>15141.220000000001</v>
      </c>
      <c r="Q665" s="2">
        <f>IF($H665&gt;J665,MIN($H665-J665,K665-J665)*INDEX('2018_commission_structure-Start'!$A$21:$I$24,MATCH($E665,'2018_commission_structure-Start'!$A$21:$A$24,0), MATCH(Q$1,'2018_commission_structure-Start'!$A$21:$I$21,0)),0)</f>
        <v>0</v>
      </c>
      <c r="R665" s="2">
        <f>IF($H665&gt;K665,MIN($H665-K665,L665-K665)*INDEX('2018_commission_structure-Start'!$A$21:$I$24,MATCH($E665,'2018_commission_structure-Start'!$A$21:$A$24,0), MATCH(R$1,'2018_commission_structure-Start'!$A$21:$I$21,0)),0)</f>
        <v>0</v>
      </c>
      <c r="S665" s="2">
        <f>IF(H665&gt;L665,(H665-L665)*INDEX('2018_commission_structure-Start'!$A$21:$I$24,MATCH($E665,'2018_commission_structure-Start'!$A$21:$A$24,0),MATCH(S$1,'2018_commission_structure-Start'!$A$21:$I$21,0)),0)</f>
        <v>0</v>
      </c>
      <c r="T665" s="6">
        <f t="shared" si="106"/>
        <v>93141.22</v>
      </c>
      <c r="U665" s="6">
        <f t="shared" si="107"/>
        <v>156124.22</v>
      </c>
      <c r="V665" s="6">
        <f>MIN(H665,I665)*INDEX('2018_commission_structure-Start'!$A$15:$J$18,MATCH($E665,'2018_commission_structure-Start'!$A$15:$A$18,0),MATCH(V$1,'2018_commission_structure-Start'!$A$15:$J$15,0))</f>
        <v>90000</v>
      </c>
      <c r="W665" s="2">
        <f>IF($H665&gt;I665,MIN($H665-I665,J665-I665)*INDEX('2018_commission_structure-Start'!$A$15:$J$18,MATCH($E665,'2018_commission_structure-Start'!$A$15:$A$18,0),MATCH(W$1,'2018_commission_structure-Start'!$A$15:$J$15,0)),0)</f>
        <v>16031.88</v>
      </c>
      <c r="X665" s="2">
        <f>IF($H665&gt;J665,MIN($H665-J665,K665-J665)*INDEX('2018_commission_structure-Start'!$A$15:$J$18,MATCH($E665,'2018_commission_structure-Start'!$A$15:$A$18,0),MATCH(X$1,'2018_commission_structure-Start'!$A$15:$J$15,0)),0)</f>
        <v>0</v>
      </c>
      <c r="Y665" s="2">
        <f>IF($H665&gt;K665,MIN($H665-K665,L665-K665)*INDEX('2018_commission_structure-Start'!$A$15:$J$18,MATCH($E665,'2018_commission_structure-Start'!$A$15:$A$18,0),MATCH(Y$1,'2018_commission_structure-Start'!$A$15:$J$15,0)),0)</f>
        <v>0</v>
      </c>
      <c r="Z665" s="2">
        <f>IF(H665&gt;L665,(H665-L665)*INDEX('2018_commission_structure-Start'!$A$21:$I$24,MATCH($E665,'2018_commission_structure-Start'!$A$21:$A$24,0),MATCH(Z$1,'2018_commission_structure-Start'!$A$21:$I$21,0)),0)</f>
        <v>0</v>
      </c>
      <c r="AA665" s="6">
        <f t="shared" si="108"/>
        <v>106031.88</v>
      </c>
      <c r="AB665" s="6">
        <f t="shared" si="109"/>
        <v>169014.88</v>
      </c>
    </row>
    <row r="666" spans="1:28" x14ac:dyDescent="0.3">
      <c r="A666" t="str">
        <f t="shared" si="100"/>
        <v>Carri Howis</v>
      </c>
      <c r="B666">
        <v>5439294325</v>
      </c>
      <c r="C666" t="s">
        <v>1293</v>
      </c>
      <c r="D666" t="s">
        <v>132</v>
      </c>
      <c r="E666" t="s">
        <v>10</v>
      </c>
      <c r="F666">
        <v>94605</v>
      </c>
      <c r="G666">
        <f>COUNTIF(deals_closed!D:D,B666)</f>
        <v>23</v>
      </c>
      <c r="H666" s="2">
        <f>SUMIF(deals_closed!D:D,B666,deals_closed!C:C)</f>
        <v>732680</v>
      </c>
      <c r="I666" s="2">
        <f>VLOOKUP(E666,'2018_commission_structure-Start'!$A$22:$I$24,9,FALSE)</f>
        <v>750000</v>
      </c>
      <c r="J666" s="2">
        <f t="shared" si="101"/>
        <v>937500</v>
      </c>
      <c r="K666" s="2">
        <f t="shared" si="102"/>
        <v>1125000</v>
      </c>
      <c r="L666" s="2">
        <f t="shared" si="103"/>
        <v>1500000</v>
      </c>
      <c r="M666" s="12">
        <f t="shared" si="104"/>
        <v>0.9769066666666667</v>
      </c>
      <c r="N666" t="str">
        <f t="shared" si="105"/>
        <v>0-100%</v>
      </c>
      <c r="O666" s="6">
        <f>MIN(H666,I666)*INDEX('2018_commission_structure-Start'!$A$21:$I$24,MATCH($E666,'2018_commission_structure-Start'!$A$21:$A$24,0),MATCH(O$1,'2018_commission_structure-Start'!$A$21:$I$21,0))</f>
        <v>109902</v>
      </c>
      <c r="P666" s="2">
        <f>IF(H666&gt;I666,MIN(H666-I666,J666-I666)*INDEX('2018_commission_structure-Start'!$A$21:$I$24,MATCH($E666,'2018_commission_structure-Start'!$A$21:$A$24,0), MATCH(P$1,'2018_commission_structure-Start'!$A$21:$I$21,0)),0)</f>
        <v>0</v>
      </c>
      <c r="Q666" s="2">
        <f>IF($H666&gt;J666,MIN($H666-J666,K666-J666)*INDEX('2018_commission_structure-Start'!$A$21:$I$24,MATCH($E666,'2018_commission_structure-Start'!$A$21:$A$24,0), MATCH(Q$1,'2018_commission_structure-Start'!$A$21:$I$21,0)),0)</f>
        <v>0</v>
      </c>
      <c r="R666" s="2">
        <f>IF($H666&gt;K666,MIN($H666-K666,L666-K666)*INDEX('2018_commission_structure-Start'!$A$21:$I$24,MATCH($E666,'2018_commission_structure-Start'!$A$21:$A$24,0), MATCH(R$1,'2018_commission_structure-Start'!$A$21:$I$21,0)),0)</f>
        <v>0</v>
      </c>
      <c r="S666" s="2">
        <f>IF(H666&gt;L666,(H666-L666)*INDEX('2018_commission_structure-Start'!$A$21:$I$24,MATCH($E666,'2018_commission_structure-Start'!$A$21:$A$24,0),MATCH(S$1,'2018_commission_structure-Start'!$A$21:$I$21,0)),0)</f>
        <v>0</v>
      </c>
      <c r="T666" s="6">
        <f t="shared" si="106"/>
        <v>109902</v>
      </c>
      <c r="U666" s="6">
        <f t="shared" si="107"/>
        <v>204507</v>
      </c>
      <c r="V666" s="6">
        <f>MIN(H666,I666)*INDEX('2018_commission_structure-Start'!$A$15:$J$18,MATCH($E666,'2018_commission_structure-Start'!$A$15:$A$18,0),MATCH(V$1,'2018_commission_structure-Start'!$A$15:$J$15,0))</f>
        <v>109902</v>
      </c>
      <c r="W666" s="2">
        <f>IF($H666&gt;I666,MIN($H666-I666,J666-I666)*INDEX('2018_commission_structure-Start'!$A$15:$J$18,MATCH($E666,'2018_commission_structure-Start'!$A$15:$A$18,0),MATCH(W$1,'2018_commission_structure-Start'!$A$15:$J$15,0)),0)</f>
        <v>0</v>
      </c>
      <c r="X666" s="2">
        <f>IF($H666&gt;J666,MIN($H666-J666,K666-J666)*INDEX('2018_commission_structure-Start'!$A$15:$J$18,MATCH($E666,'2018_commission_structure-Start'!$A$15:$A$18,0),MATCH(X$1,'2018_commission_structure-Start'!$A$15:$J$15,0)),0)</f>
        <v>0</v>
      </c>
      <c r="Y666" s="2">
        <f>IF($H666&gt;K666,MIN($H666-K666,L666-K666)*INDEX('2018_commission_structure-Start'!$A$15:$J$18,MATCH($E666,'2018_commission_structure-Start'!$A$15:$A$18,0),MATCH(Y$1,'2018_commission_structure-Start'!$A$15:$J$15,0)),0)</f>
        <v>0</v>
      </c>
      <c r="Z666" s="2">
        <f>IF(H666&gt;L666,(H666-L666)*INDEX('2018_commission_structure-Start'!$A$21:$I$24,MATCH($E666,'2018_commission_structure-Start'!$A$21:$A$24,0),MATCH(Z$1,'2018_commission_structure-Start'!$A$21:$I$21,0)),0)</f>
        <v>0</v>
      </c>
      <c r="AA666" s="6">
        <f t="shared" si="108"/>
        <v>109902</v>
      </c>
      <c r="AB666" s="6">
        <f t="shared" si="109"/>
        <v>204507</v>
      </c>
    </row>
    <row r="667" spans="1:28" x14ac:dyDescent="0.3">
      <c r="A667" t="str">
        <f t="shared" si="100"/>
        <v>Lesley Letford</v>
      </c>
      <c r="B667">
        <v>9305168396</v>
      </c>
      <c r="C667" t="s">
        <v>1294</v>
      </c>
      <c r="D667" t="s">
        <v>1295</v>
      </c>
      <c r="E667" t="s">
        <v>7</v>
      </c>
      <c r="F667">
        <v>56397</v>
      </c>
      <c r="G667">
        <f>COUNTIF(deals_closed!D:D,B667)</f>
        <v>19</v>
      </c>
      <c r="H667" s="2">
        <f>SUMIF(deals_closed!D:D,B667,deals_closed!C:C)</f>
        <v>749195</v>
      </c>
      <c r="I667" s="2">
        <f>VLOOKUP(E667,'2018_commission_structure-Start'!$A$22:$I$24,9,FALSE)</f>
        <v>500000</v>
      </c>
      <c r="J667" s="2">
        <f t="shared" si="101"/>
        <v>625000</v>
      </c>
      <c r="K667" s="2">
        <f t="shared" si="102"/>
        <v>750000</v>
      </c>
      <c r="L667" s="2">
        <f t="shared" si="103"/>
        <v>1000000</v>
      </c>
      <c r="M667" s="12">
        <f t="shared" si="104"/>
        <v>1.4983900000000001</v>
      </c>
      <c r="N667" t="str">
        <f t="shared" si="105"/>
        <v>125-150%</v>
      </c>
      <c r="O667" s="6">
        <f>MIN(H667,I667)*INDEX('2018_commission_structure-Start'!$A$21:$I$24,MATCH($E667,'2018_commission_structure-Start'!$A$21:$A$24,0),MATCH(O$1,'2018_commission_structure-Start'!$A$21:$I$21,0))</f>
        <v>50000</v>
      </c>
      <c r="P667" s="2">
        <f>IF(H667&gt;I667,MIN(H667-I667,J667-I667)*INDEX('2018_commission_structure-Start'!$A$21:$I$24,MATCH($E667,'2018_commission_structure-Start'!$A$21:$A$24,0), MATCH(P$1,'2018_commission_structure-Start'!$A$21:$I$21,0)),0)</f>
        <v>18750</v>
      </c>
      <c r="Q667" s="2">
        <f>IF($H667&gt;J667,MIN($H667-J667,K667-J667)*INDEX('2018_commission_structure-Start'!$A$21:$I$24,MATCH($E667,'2018_commission_structure-Start'!$A$21:$A$24,0), MATCH(Q$1,'2018_commission_structure-Start'!$A$21:$I$21,0)),0)</f>
        <v>22355.1</v>
      </c>
      <c r="R667" s="2">
        <f>IF($H667&gt;K667,MIN($H667-K667,L667-K667)*INDEX('2018_commission_structure-Start'!$A$21:$I$24,MATCH($E667,'2018_commission_structure-Start'!$A$21:$A$24,0), MATCH(R$1,'2018_commission_structure-Start'!$A$21:$I$21,0)),0)</f>
        <v>0</v>
      </c>
      <c r="S667" s="2">
        <f>IF(H667&gt;L667,(H667-L667)*INDEX('2018_commission_structure-Start'!$A$21:$I$24,MATCH($E667,'2018_commission_structure-Start'!$A$21:$A$24,0),MATCH(S$1,'2018_commission_structure-Start'!$A$21:$I$21,0)),0)</f>
        <v>0</v>
      </c>
      <c r="T667" s="6">
        <f t="shared" si="106"/>
        <v>91105.1</v>
      </c>
      <c r="U667" s="6">
        <f t="shared" si="107"/>
        <v>147502.1</v>
      </c>
      <c r="V667" s="6">
        <f>MIN(H667,I667)*INDEX('2018_commission_structure-Start'!$A$15:$J$18,MATCH($E667,'2018_commission_structure-Start'!$A$15:$A$18,0),MATCH(V$1,'2018_commission_structure-Start'!$A$15:$J$15,0))</f>
        <v>60000</v>
      </c>
      <c r="W667" s="2">
        <f>IF($H667&gt;I667,MIN($H667-I667,J667-I667)*INDEX('2018_commission_structure-Start'!$A$15:$J$18,MATCH($E667,'2018_commission_structure-Start'!$A$15:$A$18,0),MATCH(W$1,'2018_commission_structure-Start'!$A$15:$J$15,0)),0)</f>
        <v>21250</v>
      </c>
      <c r="X667" s="2">
        <f>IF($H667&gt;J667,MIN($H667-J667,K667-J667)*INDEX('2018_commission_structure-Start'!$A$15:$J$18,MATCH($E667,'2018_commission_structure-Start'!$A$15:$A$18,0),MATCH(X$1,'2018_commission_structure-Start'!$A$15:$J$15,0)),0)</f>
        <v>24839</v>
      </c>
      <c r="Y667" s="2">
        <f>IF($H667&gt;K667,MIN($H667-K667,L667-K667)*INDEX('2018_commission_structure-Start'!$A$15:$J$18,MATCH($E667,'2018_commission_structure-Start'!$A$15:$A$18,0),MATCH(Y$1,'2018_commission_structure-Start'!$A$15:$J$15,0)),0)</f>
        <v>0</v>
      </c>
      <c r="Z667" s="2">
        <f>IF(H667&gt;L667,(H667-L667)*INDEX('2018_commission_structure-Start'!$A$21:$I$24,MATCH($E667,'2018_commission_structure-Start'!$A$21:$A$24,0),MATCH(Z$1,'2018_commission_structure-Start'!$A$21:$I$21,0)),0)</f>
        <v>0</v>
      </c>
      <c r="AA667" s="6">
        <f t="shared" si="108"/>
        <v>106089</v>
      </c>
      <c r="AB667" s="6">
        <f t="shared" si="109"/>
        <v>162486</v>
      </c>
    </row>
    <row r="668" spans="1:28" x14ac:dyDescent="0.3">
      <c r="A668" t="str">
        <f t="shared" si="100"/>
        <v>Madella Seabert</v>
      </c>
      <c r="B668">
        <v>6009848660</v>
      </c>
      <c r="C668" t="s">
        <v>1296</v>
      </c>
      <c r="D668" t="s">
        <v>1297</v>
      </c>
      <c r="E668" t="s">
        <v>10</v>
      </c>
      <c r="F668">
        <v>97912</v>
      </c>
      <c r="G668">
        <f>COUNTIF(deals_closed!D:D,B668)</f>
        <v>25</v>
      </c>
      <c r="H668" s="2">
        <f>SUMIF(deals_closed!D:D,B668,deals_closed!C:C)</f>
        <v>961796</v>
      </c>
      <c r="I668" s="2">
        <f>VLOOKUP(E668,'2018_commission_structure-Start'!$A$22:$I$24,9,FALSE)</f>
        <v>750000</v>
      </c>
      <c r="J668" s="2">
        <f t="shared" si="101"/>
        <v>937500</v>
      </c>
      <c r="K668" s="2">
        <f t="shared" si="102"/>
        <v>1125000</v>
      </c>
      <c r="L668" s="2">
        <f t="shared" si="103"/>
        <v>1500000</v>
      </c>
      <c r="M668" s="12">
        <f t="shared" si="104"/>
        <v>1.2823946666666666</v>
      </c>
      <c r="N668" t="str">
        <f t="shared" si="105"/>
        <v>125-150%</v>
      </c>
      <c r="O668" s="6">
        <f>MIN(H668,I668)*INDEX('2018_commission_structure-Start'!$A$21:$I$24,MATCH($E668,'2018_commission_structure-Start'!$A$21:$A$24,0),MATCH(O$1,'2018_commission_structure-Start'!$A$21:$I$21,0))</f>
        <v>112500</v>
      </c>
      <c r="P668" s="2">
        <f>IF(H668&gt;I668,MIN(H668-I668,J668-I668)*INDEX('2018_commission_structure-Start'!$A$21:$I$24,MATCH($E668,'2018_commission_structure-Start'!$A$21:$A$24,0), MATCH(P$1,'2018_commission_structure-Start'!$A$21:$I$21,0)),0)</f>
        <v>35625</v>
      </c>
      <c r="Q668" s="2">
        <f>IF($H668&gt;J668,MIN($H668-J668,K668-J668)*INDEX('2018_commission_structure-Start'!$A$21:$I$24,MATCH($E668,'2018_commission_structure-Start'!$A$21:$A$24,0), MATCH(Q$1,'2018_commission_structure-Start'!$A$21:$I$21,0)),0)</f>
        <v>5588.08</v>
      </c>
      <c r="R668" s="2">
        <f>IF($H668&gt;K668,MIN($H668-K668,L668-K668)*INDEX('2018_commission_structure-Start'!$A$21:$I$24,MATCH($E668,'2018_commission_structure-Start'!$A$21:$A$24,0), MATCH(R$1,'2018_commission_structure-Start'!$A$21:$I$21,0)),0)</f>
        <v>0</v>
      </c>
      <c r="S668" s="2">
        <f>IF(H668&gt;L668,(H668-L668)*INDEX('2018_commission_structure-Start'!$A$21:$I$24,MATCH($E668,'2018_commission_structure-Start'!$A$21:$A$24,0),MATCH(S$1,'2018_commission_structure-Start'!$A$21:$I$21,0)),0)</f>
        <v>0</v>
      </c>
      <c r="T668" s="6">
        <f t="shared" si="106"/>
        <v>153713.07999999999</v>
      </c>
      <c r="U668" s="6">
        <f t="shared" si="107"/>
        <v>251625.08</v>
      </c>
      <c r="V668" s="6">
        <f>MIN(H668,I668)*INDEX('2018_commission_structure-Start'!$A$15:$J$18,MATCH($E668,'2018_commission_structure-Start'!$A$15:$A$18,0),MATCH(V$1,'2018_commission_structure-Start'!$A$15:$J$15,0))</f>
        <v>112500</v>
      </c>
      <c r="W668" s="2">
        <f>IF($H668&gt;I668,MIN($H668-I668,J668-I668)*INDEX('2018_commission_structure-Start'!$A$15:$J$18,MATCH($E668,'2018_commission_structure-Start'!$A$15:$A$18,0),MATCH(W$1,'2018_commission_structure-Start'!$A$15:$J$15,0)),0)</f>
        <v>41250</v>
      </c>
      <c r="X668" s="2">
        <f>IF($H668&gt;J668,MIN($H668-J668,K668-J668)*INDEX('2018_commission_structure-Start'!$A$15:$J$18,MATCH($E668,'2018_commission_structure-Start'!$A$15:$A$18,0),MATCH(X$1,'2018_commission_structure-Start'!$A$15:$J$15,0)),0)</f>
        <v>6074</v>
      </c>
      <c r="Y668" s="2">
        <f>IF($H668&gt;K668,MIN($H668-K668,L668-K668)*INDEX('2018_commission_structure-Start'!$A$15:$J$18,MATCH($E668,'2018_commission_structure-Start'!$A$15:$A$18,0),MATCH(Y$1,'2018_commission_structure-Start'!$A$15:$J$15,0)),0)</f>
        <v>0</v>
      </c>
      <c r="Z668" s="2">
        <f>IF(H668&gt;L668,(H668-L668)*INDEX('2018_commission_structure-Start'!$A$21:$I$24,MATCH($E668,'2018_commission_structure-Start'!$A$21:$A$24,0),MATCH(Z$1,'2018_commission_structure-Start'!$A$21:$I$21,0)),0)</f>
        <v>0</v>
      </c>
      <c r="AA668" s="6">
        <f t="shared" si="108"/>
        <v>159824</v>
      </c>
      <c r="AB668" s="6">
        <f t="shared" si="109"/>
        <v>257736</v>
      </c>
    </row>
    <row r="669" spans="1:28" x14ac:dyDescent="0.3">
      <c r="A669" t="str">
        <f t="shared" si="100"/>
        <v>Godard Truett</v>
      </c>
      <c r="B669">
        <v>8552526727</v>
      </c>
      <c r="C669" t="s">
        <v>1298</v>
      </c>
      <c r="D669" t="s">
        <v>1299</v>
      </c>
      <c r="E669" t="s">
        <v>29</v>
      </c>
      <c r="F669">
        <v>57147</v>
      </c>
      <c r="G669">
        <f>COUNTIF(deals_closed!D:D,B669)</f>
        <v>27</v>
      </c>
      <c r="H669" s="2">
        <f>SUMIF(deals_closed!D:D,B669,deals_closed!C:C)</f>
        <v>1005142</v>
      </c>
      <c r="I669" s="2">
        <f>VLOOKUP(E669,'2018_commission_structure-Start'!$A$22:$I$24,9,FALSE)</f>
        <v>600000</v>
      </c>
      <c r="J669" s="2">
        <f t="shared" si="101"/>
        <v>750000</v>
      </c>
      <c r="K669" s="2">
        <f t="shared" si="102"/>
        <v>900000</v>
      </c>
      <c r="L669" s="2">
        <f t="shared" si="103"/>
        <v>1200000</v>
      </c>
      <c r="M669" s="12">
        <f t="shared" si="104"/>
        <v>1.6752366666666667</v>
      </c>
      <c r="N669" t="str">
        <f t="shared" si="105"/>
        <v>150-200%</v>
      </c>
      <c r="O669" s="6">
        <f>MIN(H669,I669)*INDEX('2018_commission_structure-Start'!$A$21:$I$24,MATCH($E669,'2018_commission_structure-Start'!$A$21:$A$24,0),MATCH(O$1,'2018_commission_structure-Start'!$A$21:$I$21,0))</f>
        <v>78000</v>
      </c>
      <c r="P669" s="2">
        <f>IF(H669&gt;I669,MIN(H669-I669,J669-I669)*INDEX('2018_commission_structure-Start'!$A$21:$I$24,MATCH($E669,'2018_commission_structure-Start'!$A$21:$A$24,0), MATCH(P$1,'2018_commission_structure-Start'!$A$21:$I$21,0)),0)</f>
        <v>25500.000000000004</v>
      </c>
      <c r="Q669" s="2">
        <f>IF($H669&gt;J669,MIN($H669-J669,K669-J669)*INDEX('2018_commission_structure-Start'!$A$21:$I$24,MATCH($E669,'2018_commission_structure-Start'!$A$21:$A$24,0), MATCH(Q$1,'2018_commission_structure-Start'!$A$21:$I$21,0)),0)</f>
        <v>31500</v>
      </c>
      <c r="R669" s="2">
        <f>IF($H669&gt;K669,MIN($H669-K669,L669-K669)*INDEX('2018_commission_structure-Start'!$A$21:$I$24,MATCH($E669,'2018_commission_structure-Start'!$A$21:$A$24,0), MATCH(R$1,'2018_commission_structure-Start'!$A$21:$I$21,0)),0)</f>
        <v>27336.920000000002</v>
      </c>
      <c r="S669" s="2">
        <f>IF(H669&gt;L669,(H669-L669)*INDEX('2018_commission_structure-Start'!$A$21:$I$24,MATCH($E669,'2018_commission_structure-Start'!$A$21:$A$24,0),MATCH(S$1,'2018_commission_structure-Start'!$A$21:$I$21,0)),0)</f>
        <v>0</v>
      </c>
      <c r="T669" s="6">
        <f t="shared" si="106"/>
        <v>162336.92000000001</v>
      </c>
      <c r="U669" s="6">
        <f t="shared" si="107"/>
        <v>219483.92</v>
      </c>
      <c r="V669" s="6">
        <f>MIN(H669,I669)*INDEX('2018_commission_structure-Start'!$A$15:$J$18,MATCH($E669,'2018_commission_structure-Start'!$A$15:$A$18,0),MATCH(V$1,'2018_commission_structure-Start'!$A$15:$J$15,0))</f>
        <v>90000</v>
      </c>
      <c r="W669" s="2">
        <f>IF($H669&gt;I669,MIN($H669-I669,J669-I669)*INDEX('2018_commission_structure-Start'!$A$15:$J$18,MATCH($E669,'2018_commission_structure-Start'!$A$15:$A$18,0),MATCH(W$1,'2018_commission_structure-Start'!$A$15:$J$15,0)),0)</f>
        <v>27000</v>
      </c>
      <c r="X669" s="2">
        <f>IF($H669&gt;J669,MIN($H669-J669,K669-J669)*INDEX('2018_commission_structure-Start'!$A$15:$J$18,MATCH($E669,'2018_commission_structure-Start'!$A$15:$A$18,0),MATCH(X$1,'2018_commission_structure-Start'!$A$15:$J$15,0)),0)</f>
        <v>37500</v>
      </c>
      <c r="Y669" s="2">
        <f>IF($H669&gt;K669,MIN($H669-K669,L669-K669)*INDEX('2018_commission_structure-Start'!$A$15:$J$18,MATCH($E669,'2018_commission_structure-Start'!$A$15:$A$18,0),MATCH(Y$1,'2018_commission_structure-Start'!$A$15:$J$15,0)),0)</f>
        <v>31542.6</v>
      </c>
      <c r="Z669" s="2">
        <f>IF(H669&gt;L669,(H669-L669)*INDEX('2018_commission_structure-Start'!$A$21:$I$24,MATCH($E669,'2018_commission_structure-Start'!$A$21:$A$24,0),MATCH(Z$1,'2018_commission_structure-Start'!$A$21:$I$21,0)),0)</f>
        <v>0</v>
      </c>
      <c r="AA669" s="6">
        <f t="shared" si="108"/>
        <v>186042.6</v>
      </c>
      <c r="AB669" s="6">
        <f t="shared" si="109"/>
        <v>243189.6</v>
      </c>
    </row>
    <row r="670" spans="1:28" x14ac:dyDescent="0.3">
      <c r="A670" t="str">
        <f t="shared" si="100"/>
        <v>Demetris Hazlegrove</v>
      </c>
      <c r="B670">
        <v>3580617389</v>
      </c>
      <c r="C670" t="s">
        <v>1300</v>
      </c>
      <c r="D670" t="s">
        <v>1301</v>
      </c>
      <c r="E670" t="s">
        <v>7</v>
      </c>
      <c r="F670">
        <v>30231</v>
      </c>
      <c r="G670">
        <f>COUNTIF(deals_closed!D:D,B670)</f>
        <v>18</v>
      </c>
      <c r="H670" s="2">
        <f>SUMIF(deals_closed!D:D,B670,deals_closed!C:C)</f>
        <v>577677</v>
      </c>
      <c r="I670" s="2">
        <f>VLOOKUP(E670,'2018_commission_structure-Start'!$A$22:$I$24,9,FALSE)</f>
        <v>500000</v>
      </c>
      <c r="J670" s="2">
        <f t="shared" si="101"/>
        <v>625000</v>
      </c>
      <c r="K670" s="2">
        <f t="shared" si="102"/>
        <v>750000</v>
      </c>
      <c r="L670" s="2">
        <f t="shared" si="103"/>
        <v>1000000</v>
      </c>
      <c r="M670" s="12">
        <f t="shared" si="104"/>
        <v>1.155354</v>
      </c>
      <c r="N670" t="str">
        <f t="shared" si="105"/>
        <v>100-125%</v>
      </c>
      <c r="O670" s="6">
        <f>MIN(H670,I670)*INDEX('2018_commission_structure-Start'!$A$21:$I$24,MATCH($E670,'2018_commission_structure-Start'!$A$21:$A$24,0),MATCH(O$1,'2018_commission_structure-Start'!$A$21:$I$21,0))</f>
        <v>50000</v>
      </c>
      <c r="P670" s="2">
        <f>IF(H670&gt;I670,MIN(H670-I670,J670-I670)*INDEX('2018_commission_structure-Start'!$A$21:$I$24,MATCH($E670,'2018_commission_structure-Start'!$A$21:$A$24,0), MATCH(P$1,'2018_commission_structure-Start'!$A$21:$I$21,0)),0)</f>
        <v>11651.55</v>
      </c>
      <c r="Q670" s="2">
        <f>IF($H670&gt;J670,MIN($H670-J670,K670-J670)*INDEX('2018_commission_structure-Start'!$A$21:$I$24,MATCH($E670,'2018_commission_structure-Start'!$A$21:$A$24,0), MATCH(Q$1,'2018_commission_structure-Start'!$A$21:$I$21,0)),0)</f>
        <v>0</v>
      </c>
      <c r="R670" s="2">
        <f>IF($H670&gt;K670,MIN($H670-K670,L670-K670)*INDEX('2018_commission_structure-Start'!$A$21:$I$24,MATCH($E670,'2018_commission_structure-Start'!$A$21:$A$24,0), MATCH(R$1,'2018_commission_structure-Start'!$A$21:$I$21,0)),0)</f>
        <v>0</v>
      </c>
      <c r="S670" s="2">
        <f>IF(H670&gt;L670,(H670-L670)*INDEX('2018_commission_structure-Start'!$A$21:$I$24,MATCH($E670,'2018_commission_structure-Start'!$A$21:$A$24,0),MATCH(S$1,'2018_commission_structure-Start'!$A$21:$I$21,0)),0)</f>
        <v>0</v>
      </c>
      <c r="T670" s="6">
        <f t="shared" si="106"/>
        <v>61651.55</v>
      </c>
      <c r="U670" s="6">
        <f t="shared" si="107"/>
        <v>91882.55</v>
      </c>
      <c r="V670" s="6">
        <f>MIN(H670,I670)*INDEX('2018_commission_structure-Start'!$A$15:$J$18,MATCH($E670,'2018_commission_structure-Start'!$A$15:$A$18,0),MATCH(V$1,'2018_commission_structure-Start'!$A$15:$J$15,0))</f>
        <v>60000</v>
      </c>
      <c r="W670" s="2">
        <f>IF($H670&gt;I670,MIN($H670-I670,J670-I670)*INDEX('2018_commission_structure-Start'!$A$15:$J$18,MATCH($E670,'2018_commission_structure-Start'!$A$15:$A$18,0),MATCH(W$1,'2018_commission_structure-Start'!$A$15:$J$15,0)),0)</f>
        <v>13205.09</v>
      </c>
      <c r="X670" s="2">
        <f>IF($H670&gt;J670,MIN($H670-J670,K670-J670)*INDEX('2018_commission_structure-Start'!$A$15:$J$18,MATCH($E670,'2018_commission_structure-Start'!$A$15:$A$18,0),MATCH(X$1,'2018_commission_structure-Start'!$A$15:$J$15,0)),0)</f>
        <v>0</v>
      </c>
      <c r="Y670" s="2">
        <f>IF($H670&gt;K670,MIN($H670-K670,L670-K670)*INDEX('2018_commission_structure-Start'!$A$15:$J$18,MATCH($E670,'2018_commission_structure-Start'!$A$15:$A$18,0),MATCH(Y$1,'2018_commission_structure-Start'!$A$15:$J$15,0)),0)</f>
        <v>0</v>
      </c>
      <c r="Z670" s="2">
        <f>IF(H670&gt;L670,(H670-L670)*INDEX('2018_commission_structure-Start'!$A$21:$I$24,MATCH($E670,'2018_commission_structure-Start'!$A$21:$A$24,0),MATCH(Z$1,'2018_commission_structure-Start'!$A$21:$I$21,0)),0)</f>
        <v>0</v>
      </c>
      <c r="AA670" s="6">
        <f t="shared" si="108"/>
        <v>73205.09</v>
      </c>
      <c r="AB670" s="6">
        <f t="shared" si="109"/>
        <v>103436.09</v>
      </c>
    </row>
    <row r="671" spans="1:28" x14ac:dyDescent="0.3">
      <c r="A671" t="str">
        <f t="shared" si="100"/>
        <v>Zane Cheverton</v>
      </c>
      <c r="B671">
        <v>6520635286</v>
      </c>
      <c r="C671" t="s">
        <v>1302</v>
      </c>
      <c r="D671" t="s">
        <v>1303</v>
      </c>
      <c r="E671" t="s">
        <v>10</v>
      </c>
      <c r="F671">
        <v>113407</v>
      </c>
      <c r="G671">
        <f>COUNTIF(deals_closed!D:D,B671)</f>
        <v>14</v>
      </c>
      <c r="H671" s="2">
        <f>SUMIF(deals_closed!D:D,B671,deals_closed!C:C)</f>
        <v>471697</v>
      </c>
      <c r="I671" s="2">
        <f>VLOOKUP(E671,'2018_commission_structure-Start'!$A$22:$I$24,9,FALSE)</f>
        <v>750000</v>
      </c>
      <c r="J671" s="2">
        <f t="shared" si="101"/>
        <v>937500</v>
      </c>
      <c r="K671" s="2">
        <f t="shared" si="102"/>
        <v>1125000</v>
      </c>
      <c r="L671" s="2">
        <f t="shared" si="103"/>
        <v>1500000</v>
      </c>
      <c r="M671" s="12">
        <f t="shared" si="104"/>
        <v>0.62892933333333334</v>
      </c>
      <c r="N671" t="str">
        <f t="shared" si="105"/>
        <v>0-100%</v>
      </c>
      <c r="O671" s="6">
        <f>MIN(H671,I671)*INDEX('2018_commission_structure-Start'!$A$21:$I$24,MATCH($E671,'2018_commission_structure-Start'!$A$21:$A$24,0),MATCH(O$1,'2018_commission_structure-Start'!$A$21:$I$21,0))</f>
        <v>70754.55</v>
      </c>
      <c r="P671" s="2">
        <f>IF(H671&gt;I671,MIN(H671-I671,J671-I671)*INDEX('2018_commission_structure-Start'!$A$21:$I$24,MATCH($E671,'2018_commission_structure-Start'!$A$21:$A$24,0), MATCH(P$1,'2018_commission_structure-Start'!$A$21:$I$21,0)),0)</f>
        <v>0</v>
      </c>
      <c r="Q671" s="2">
        <f>IF($H671&gt;J671,MIN($H671-J671,K671-J671)*INDEX('2018_commission_structure-Start'!$A$21:$I$24,MATCH($E671,'2018_commission_structure-Start'!$A$21:$A$24,0), MATCH(Q$1,'2018_commission_structure-Start'!$A$21:$I$21,0)),0)</f>
        <v>0</v>
      </c>
      <c r="R671" s="2">
        <f>IF($H671&gt;K671,MIN($H671-K671,L671-K671)*INDEX('2018_commission_structure-Start'!$A$21:$I$24,MATCH($E671,'2018_commission_structure-Start'!$A$21:$A$24,0), MATCH(R$1,'2018_commission_structure-Start'!$A$21:$I$21,0)),0)</f>
        <v>0</v>
      </c>
      <c r="S671" s="2">
        <f>IF(H671&gt;L671,(H671-L671)*INDEX('2018_commission_structure-Start'!$A$21:$I$24,MATCH($E671,'2018_commission_structure-Start'!$A$21:$A$24,0),MATCH(S$1,'2018_commission_structure-Start'!$A$21:$I$21,0)),0)</f>
        <v>0</v>
      </c>
      <c r="T671" s="6">
        <f t="shared" si="106"/>
        <v>70754.55</v>
      </c>
      <c r="U671" s="6">
        <f t="shared" si="107"/>
        <v>184161.55</v>
      </c>
      <c r="V671" s="6">
        <f>MIN(H671,I671)*INDEX('2018_commission_structure-Start'!$A$15:$J$18,MATCH($E671,'2018_commission_structure-Start'!$A$15:$A$18,0),MATCH(V$1,'2018_commission_structure-Start'!$A$15:$J$15,0))</f>
        <v>70754.55</v>
      </c>
      <c r="W671" s="2">
        <f>IF($H671&gt;I671,MIN($H671-I671,J671-I671)*INDEX('2018_commission_structure-Start'!$A$15:$J$18,MATCH($E671,'2018_commission_structure-Start'!$A$15:$A$18,0),MATCH(W$1,'2018_commission_structure-Start'!$A$15:$J$15,0)),0)</f>
        <v>0</v>
      </c>
      <c r="X671" s="2">
        <f>IF($H671&gt;J671,MIN($H671-J671,K671-J671)*INDEX('2018_commission_structure-Start'!$A$15:$J$18,MATCH($E671,'2018_commission_structure-Start'!$A$15:$A$18,0),MATCH(X$1,'2018_commission_structure-Start'!$A$15:$J$15,0)),0)</f>
        <v>0</v>
      </c>
      <c r="Y671" s="2">
        <f>IF($H671&gt;K671,MIN($H671-K671,L671-K671)*INDEX('2018_commission_structure-Start'!$A$15:$J$18,MATCH($E671,'2018_commission_structure-Start'!$A$15:$A$18,0),MATCH(Y$1,'2018_commission_structure-Start'!$A$15:$J$15,0)),0)</f>
        <v>0</v>
      </c>
      <c r="Z671" s="2">
        <f>IF(H671&gt;L671,(H671-L671)*INDEX('2018_commission_structure-Start'!$A$21:$I$24,MATCH($E671,'2018_commission_structure-Start'!$A$21:$A$24,0),MATCH(Z$1,'2018_commission_structure-Start'!$A$21:$I$21,0)),0)</f>
        <v>0</v>
      </c>
      <c r="AA671" s="6">
        <f t="shared" si="108"/>
        <v>70754.55</v>
      </c>
      <c r="AB671" s="6">
        <f t="shared" si="109"/>
        <v>184161.55</v>
      </c>
    </row>
    <row r="672" spans="1:28" x14ac:dyDescent="0.3">
      <c r="A672" t="str">
        <f t="shared" si="100"/>
        <v>Emmie Ivamy</v>
      </c>
      <c r="B672">
        <v>7070564503</v>
      </c>
      <c r="C672" t="s">
        <v>1304</v>
      </c>
      <c r="D672" t="s">
        <v>1305</v>
      </c>
      <c r="E672" t="s">
        <v>10</v>
      </c>
      <c r="F672">
        <v>107049</v>
      </c>
      <c r="G672">
        <f>COUNTIF(deals_closed!D:D,B672)</f>
        <v>22</v>
      </c>
      <c r="H672" s="2">
        <f>SUMIF(deals_closed!D:D,B672,deals_closed!C:C)</f>
        <v>711984</v>
      </c>
      <c r="I672" s="2">
        <f>VLOOKUP(E672,'2018_commission_structure-Start'!$A$22:$I$24,9,FALSE)</f>
        <v>750000</v>
      </c>
      <c r="J672" s="2">
        <f t="shared" si="101"/>
        <v>937500</v>
      </c>
      <c r="K672" s="2">
        <f t="shared" si="102"/>
        <v>1125000</v>
      </c>
      <c r="L672" s="2">
        <f t="shared" si="103"/>
        <v>1500000</v>
      </c>
      <c r="M672" s="12">
        <f t="shared" si="104"/>
        <v>0.94931200000000004</v>
      </c>
      <c r="N672" t="str">
        <f t="shared" si="105"/>
        <v>0-100%</v>
      </c>
      <c r="O672" s="6">
        <f>MIN(H672,I672)*INDEX('2018_commission_structure-Start'!$A$21:$I$24,MATCH($E672,'2018_commission_structure-Start'!$A$21:$A$24,0),MATCH(O$1,'2018_commission_structure-Start'!$A$21:$I$21,0))</f>
        <v>106797.59999999999</v>
      </c>
      <c r="P672" s="2">
        <f>IF(H672&gt;I672,MIN(H672-I672,J672-I672)*INDEX('2018_commission_structure-Start'!$A$21:$I$24,MATCH($E672,'2018_commission_structure-Start'!$A$21:$A$24,0), MATCH(P$1,'2018_commission_structure-Start'!$A$21:$I$21,0)),0)</f>
        <v>0</v>
      </c>
      <c r="Q672" s="2">
        <f>IF($H672&gt;J672,MIN($H672-J672,K672-J672)*INDEX('2018_commission_structure-Start'!$A$21:$I$24,MATCH($E672,'2018_commission_structure-Start'!$A$21:$A$24,0), MATCH(Q$1,'2018_commission_structure-Start'!$A$21:$I$21,0)),0)</f>
        <v>0</v>
      </c>
      <c r="R672" s="2">
        <f>IF($H672&gt;K672,MIN($H672-K672,L672-K672)*INDEX('2018_commission_structure-Start'!$A$21:$I$24,MATCH($E672,'2018_commission_structure-Start'!$A$21:$A$24,0), MATCH(R$1,'2018_commission_structure-Start'!$A$21:$I$21,0)),0)</f>
        <v>0</v>
      </c>
      <c r="S672" s="2">
        <f>IF(H672&gt;L672,(H672-L672)*INDEX('2018_commission_structure-Start'!$A$21:$I$24,MATCH($E672,'2018_commission_structure-Start'!$A$21:$A$24,0),MATCH(S$1,'2018_commission_structure-Start'!$A$21:$I$21,0)),0)</f>
        <v>0</v>
      </c>
      <c r="T672" s="6">
        <f t="shared" si="106"/>
        <v>106797.59999999999</v>
      </c>
      <c r="U672" s="6">
        <f t="shared" si="107"/>
        <v>213846.59999999998</v>
      </c>
      <c r="V672" s="6">
        <f>MIN(H672,I672)*INDEX('2018_commission_structure-Start'!$A$15:$J$18,MATCH($E672,'2018_commission_structure-Start'!$A$15:$A$18,0),MATCH(V$1,'2018_commission_structure-Start'!$A$15:$J$15,0))</f>
        <v>106797.59999999999</v>
      </c>
      <c r="W672" s="2">
        <f>IF($H672&gt;I672,MIN($H672-I672,J672-I672)*INDEX('2018_commission_structure-Start'!$A$15:$J$18,MATCH($E672,'2018_commission_structure-Start'!$A$15:$A$18,0),MATCH(W$1,'2018_commission_structure-Start'!$A$15:$J$15,0)),0)</f>
        <v>0</v>
      </c>
      <c r="X672" s="2">
        <f>IF($H672&gt;J672,MIN($H672-J672,K672-J672)*INDEX('2018_commission_structure-Start'!$A$15:$J$18,MATCH($E672,'2018_commission_structure-Start'!$A$15:$A$18,0),MATCH(X$1,'2018_commission_structure-Start'!$A$15:$J$15,0)),0)</f>
        <v>0</v>
      </c>
      <c r="Y672" s="2">
        <f>IF($H672&gt;K672,MIN($H672-K672,L672-K672)*INDEX('2018_commission_structure-Start'!$A$15:$J$18,MATCH($E672,'2018_commission_structure-Start'!$A$15:$A$18,0),MATCH(Y$1,'2018_commission_structure-Start'!$A$15:$J$15,0)),0)</f>
        <v>0</v>
      </c>
      <c r="Z672" s="2">
        <f>IF(H672&gt;L672,(H672-L672)*INDEX('2018_commission_structure-Start'!$A$21:$I$24,MATCH($E672,'2018_commission_structure-Start'!$A$21:$A$24,0),MATCH(Z$1,'2018_commission_structure-Start'!$A$21:$I$21,0)),0)</f>
        <v>0</v>
      </c>
      <c r="AA672" s="6">
        <f t="shared" si="108"/>
        <v>106797.59999999999</v>
      </c>
      <c r="AB672" s="6">
        <f t="shared" si="109"/>
        <v>213846.59999999998</v>
      </c>
    </row>
    <row r="673" spans="1:28" x14ac:dyDescent="0.3">
      <c r="A673" t="str">
        <f t="shared" si="100"/>
        <v>Fulvia Aldie</v>
      </c>
      <c r="B673">
        <v>4862005330</v>
      </c>
      <c r="C673" t="s">
        <v>1306</v>
      </c>
      <c r="D673" t="s">
        <v>1307</v>
      </c>
      <c r="E673" t="s">
        <v>10</v>
      </c>
      <c r="F673">
        <v>85270</v>
      </c>
      <c r="G673">
        <f>COUNTIF(deals_closed!D:D,B673)</f>
        <v>27</v>
      </c>
      <c r="H673" s="2">
        <f>SUMIF(deals_closed!D:D,B673,deals_closed!C:C)</f>
        <v>909707</v>
      </c>
      <c r="I673" s="2">
        <f>VLOOKUP(E673,'2018_commission_structure-Start'!$A$22:$I$24,9,FALSE)</f>
        <v>750000</v>
      </c>
      <c r="J673" s="2">
        <f t="shared" si="101"/>
        <v>937500</v>
      </c>
      <c r="K673" s="2">
        <f t="shared" si="102"/>
        <v>1125000</v>
      </c>
      <c r="L673" s="2">
        <f t="shared" si="103"/>
        <v>1500000</v>
      </c>
      <c r="M673" s="12">
        <f t="shared" si="104"/>
        <v>1.2129426666666667</v>
      </c>
      <c r="N673" t="str">
        <f t="shared" si="105"/>
        <v>100-125%</v>
      </c>
      <c r="O673" s="6">
        <f>MIN(H673,I673)*INDEX('2018_commission_structure-Start'!$A$21:$I$24,MATCH($E673,'2018_commission_structure-Start'!$A$21:$A$24,0),MATCH(O$1,'2018_commission_structure-Start'!$A$21:$I$21,0))</f>
        <v>112500</v>
      </c>
      <c r="P673" s="2">
        <f>IF(H673&gt;I673,MIN(H673-I673,J673-I673)*INDEX('2018_commission_structure-Start'!$A$21:$I$24,MATCH($E673,'2018_commission_structure-Start'!$A$21:$A$24,0), MATCH(P$1,'2018_commission_structure-Start'!$A$21:$I$21,0)),0)</f>
        <v>30344.33</v>
      </c>
      <c r="Q673" s="2">
        <f>IF($H673&gt;J673,MIN($H673-J673,K673-J673)*INDEX('2018_commission_structure-Start'!$A$21:$I$24,MATCH($E673,'2018_commission_structure-Start'!$A$21:$A$24,0), MATCH(Q$1,'2018_commission_structure-Start'!$A$21:$I$21,0)),0)</f>
        <v>0</v>
      </c>
      <c r="R673" s="2">
        <f>IF($H673&gt;K673,MIN($H673-K673,L673-K673)*INDEX('2018_commission_structure-Start'!$A$21:$I$24,MATCH($E673,'2018_commission_structure-Start'!$A$21:$A$24,0), MATCH(R$1,'2018_commission_structure-Start'!$A$21:$I$21,0)),0)</f>
        <v>0</v>
      </c>
      <c r="S673" s="2">
        <f>IF(H673&gt;L673,(H673-L673)*INDEX('2018_commission_structure-Start'!$A$21:$I$24,MATCH($E673,'2018_commission_structure-Start'!$A$21:$A$24,0),MATCH(S$1,'2018_commission_structure-Start'!$A$21:$I$21,0)),0)</f>
        <v>0</v>
      </c>
      <c r="T673" s="6">
        <f t="shared" si="106"/>
        <v>142844.33000000002</v>
      </c>
      <c r="U673" s="6">
        <f t="shared" si="107"/>
        <v>228114.33000000002</v>
      </c>
      <c r="V673" s="6">
        <f>MIN(H673,I673)*INDEX('2018_commission_structure-Start'!$A$15:$J$18,MATCH($E673,'2018_commission_structure-Start'!$A$15:$A$18,0),MATCH(V$1,'2018_commission_structure-Start'!$A$15:$J$15,0))</f>
        <v>112500</v>
      </c>
      <c r="W673" s="2">
        <f>IF($H673&gt;I673,MIN($H673-I673,J673-I673)*INDEX('2018_commission_structure-Start'!$A$15:$J$18,MATCH($E673,'2018_commission_structure-Start'!$A$15:$A$18,0),MATCH(W$1,'2018_commission_structure-Start'!$A$15:$J$15,0)),0)</f>
        <v>35135.54</v>
      </c>
      <c r="X673" s="2">
        <f>IF($H673&gt;J673,MIN($H673-J673,K673-J673)*INDEX('2018_commission_structure-Start'!$A$15:$J$18,MATCH($E673,'2018_commission_structure-Start'!$A$15:$A$18,0),MATCH(X$1,'2018_commission_structure-Start'!$A$15:$J$15,0)),0)</f>
        <v>0</v>
      </c>
      <c r="Y673" s="2">
        <f>IF($H673&gt;K673,MIN($H673-K673,L673-K673)*INDEX('2018_commission_structure-Start'!$A$15:$J$18,MATCH($E673,'2018_commission_structure-Start'!$A$15:$A$18,0),MATCH(Y$1,'2018_commission_structure-Start'!$A$15:$J$15,0)),0)</f>
        <v>0</v>
      </c>
      <c r="Z673" s="2">
        <f>IF(H673&gt;L673,(H673-L673)*INDEX('2018_commission_structure-Start'!$A$21:$I$24,MATCH($E673,'2018_commission_structure-Start'!$A$21:$A$24,0),MATCH(Z$1,'2018_commission_structure-Start'!$A$21:$I$21,0)),0)</f>
        <v>0</v>
      </c>
      <c r="AA673" s="6">
        <f t="shared" si="108"/>
        <v>147635.54</v>
      </c>
      <c r="AB673" s="6">
        <f t="shared" si="109"/>
        <v>232905.54</v>
      </c>
    </row>
    <row r="674" spans="1:28" x14ac:dyDescent="0.3">
      <c r="A674" t="str">
        <f t="shared" si="100"/>
        <v>Eal Ezzle</v>
      </c>
      <c r="B674">
        <v>7966879720</v>
      </c>
      <c r="C674" t="s">
        <v>1308</v>
      </c>
      <c r="D674" t="s">
        <v>1309</v>
      </c>
      <c r="E674" t="s">
        <v>7</v>
      </c>
      <c r="F674">
        <v>42251</v>
      </c>
      <c r="G674">
        <f>COUNTIF(deals_closed!D:D,B674)</f>
        <v>18</v>
      </c>
      <c r="H674" s="2">
        <f>SUMIF(deals_closed!D:D,B674,deals_closed!C:C)</f>
        <v>579015</v>
      </c>
      <c r="I674" s="2">
        <f>VLOOKUP(E674,'2018_commission_structure-Start'!$A$22:$I$24,9,FALSE)</f>
        <v>500000</v>
      </c>
      <c r="J674" s="2">
        <f t="shared" si="101"/>
        <v>625000</v>
      </c>
      <c r="K674" s="2">
        <f t="shared" si="102"/>
        <v>750000</v>
      </c>
      <c r="L674" s="2">
        <f t="shared" si="103"/>
        <v>1000000</v>
      </c>
      <c r="M674" s="12">
        <f t="shared" si="104"/>
        <v>1.1580299999999999</v>
      </c>
      <c r="N674" t="str">
        <f t="shared" si="105"/>
        <v>100-125%</v>
      </c>
      <c r="O674" s="6">
        <f>MIN(H674,I674)*INDEX('2018_commission_structure-Start'!$A$21:$I$24,MATCH($E674,'2018_commission_structure-Start'!$A$21:$A$24,0),MATCH(O$1,'2018_commission_structure-Start'!$A$21:$I$21,0))</f>
        <v>50000</v>
      </c>
      <c r="P674" s="2">
        <f>IF(H674&gt;I674,MIN(H674-I674,J674-I674)*INDEX('2018_commission_structure-Start'!$A$21:$I$24,MATCH($E674,'2018_commission_structure-Start'!$A$21:$A$24,0), MATCH(P$1,'2018_commission_structure-Start'!$A$21:$I$21,0)),0)</f>
        <v>11852.25</v>
      </c>
      <c r="Q674" s="2">
        <f>IF($H674&gt;J674,MIN($H674-J674,K674-J674)*INDEX('2018_commission_structure-Start'!$A$21:$I$24,MATCH($E674,'2018_commission_structure-Start'!$A$21:$A$24,0), MATCH(Q$1,'2018_commission_structure-Start'!$A$21:$I$21,0)),0)</f>
        <v>0</v>
      </c>
      <c r="R674" s="2">
        <f>IF($H674&gt;K674,MIN($H674-K674,L674-K674)*INDEX('2018_commission_structure-Start'!$A$21:$I$24,MATCH($E674,'2018_commission_structure-Start'!$A$21:$A$24,0), MATCH(R$1,'2018_commission_structure-Start'!$A$21:$I$21,0)),0)</f>
        <v>0</v>
      </c>
      <c r="S674" s="2">
        <f>IF(H674&gt;L674,(H674-L674)*INDEX('2018_commission_structure-Start'!$A$21:$I$24,MATCH($E674,'2018_commission_structure-Start'!$A$21:$A$24,0),MATCH(S$1,'2018_commission_structure-Start'!$A$21:$I$21,0)),0)</f>
        <v>0</v>
      </c>
      <c r="T674" s="6">
        <f t="shared" si="106"/>
        <v>61852.25</v>
      </c>
      <c r="U674" s="6">
        <f t="shared" si="107"/>
        <v>104103.25</v>
      </c>
      <c r="V674" s="6">
        <f>MIN(H674,I674)*INDEX('2018_commission_structure-Start'!$A$15:$J$18,MATCH($E674,'2018_commission_structure-Start'!$A$15:$A$18,0),MATCH(V$1,'2018_commission_structure-Start'!$A$15:$J$15,0))</f>
        <v>60000</v>
      </c>
      <c r="W674" s="2">
        <f>IF($H674&gt;I674,MIN($H674-I674,J674-I674)*INDEX('2018_commission_structure-Start'!$A$15:$J$18,MATCH($E674,'2018_commission_structure-Start'!$A$15:$A$18,0),MATCH(W$1,'2018_commission_structure-Start'!$A$15:$J$15,0)),0)</f>
        <v>13432.550000000001</v>
      </c>
      <c r="X674" s="2">
        <f>IF($H674&gt;J674,MIN($H674-J674,K674-J674)*INDEX('2018_commission_structure-Start'!$A$15:$J$18,MATCH($E674,'2018_commission_structure-Start'!$A$15:$A$18,0),MATCH(X$1,'2018_commission_structure-Start'!$A$15:$J$15,0)),0)</f>
        <v>0</v>
      </c>
      <c r="Y674" s="2">
        <f>IF($H674&gt;K674,MIN($H674-K674,L674-K674)*INDEX('2018_commission_structure-Start'!$A$15:$J$18,MATCH($E674,'2018_commission_structure-Start'!$A$15:$A$18,0),MATCH(Y$1,'2018_commission_structure-Start'!$A$15:$J$15,0)),0)</f>
        <v>0</v>
      </c>
      <c r="Z674" s="2">
        <f>IF(H674&gt;L674,(H674-L674)*INDEX('2018_commission_structure-Start'!$A$21:$I$24,MATCH($E674,'2018_commission_structure-Start'!$A$21:$A$24,0),MATCH(Z$1,'2018_commission_structure-Start'!$A$21:$I$21,0)),0)</f>
        <v>0</v>
      </c>
      <c r="AA674" s="6">
        <f t="shared" si="108"/>
        <v>73432.55</v>
      </c>
      <c r="AB674" s="6">
        <f t="shared" si="109"/>
        <v>115683.55</v>
      </c>
    </row>
    <row r="675" spans="1:28" x14ac:dyDescent="0.3">
      <c r="A675" t="str">
        <f t="shared" si="100"/>
        <v>Brice O'Sheeryne</v>
      </c>
      <c r="B675">
        <v>992720575</v>
      </c>
      <c r="C675" t="s">
        <v>1310</v>
      </c>
      <c r="D675" t="s">
        <v>1311</v>
      </c>
      <c r="E675" t="s">
        <v>7</v>
      </c>
      <c r="F675">
        <v>49548</v>
      </c>
      <c r="G675">
        <f>COUNTIF(deals_closed!D:D,B675)</f>
        <v>25</v>
      </c>
      <c r="H675" s="2">
        <f>SUMIF(deals_closed!D:D,B675,deals_closed!C:C)</f>
        <v>778272</v>
      </c>
      <c r="I675" s="2">
        <f>VLOOKUP(E675,'2018_commission_structure-Start'!$A$22:$I$24,9,FALSE)</f>
        <v>500000</v>
      </c>
      <c r="J675" s="2">
        <f t="shared" si="101"/>
        <v>625000</v>
      </c>
      <c r="K675" s="2">
        <f t="shared" si="102"/>
        <v>750000</v>
      </c>
      <c r="L675" s="2">
        <f t="shared" si="103"/>
        <v>1000000</v>
      </c>
      <c r="M675" s="12">
        <f t="shared" si="104"/>
        <v>1.5565439999999999</v>
      </c>
      <c r="N675" t="str">
        <f t="shared" si="105"/>
        <v>150-200%</v>
      </c>
      <c r="O675" s="6">
        <f>MIN(H675,I675)*INDEX('2018_commission_structure-Start'!$A$21:$I$24,MATCH($E675,'2018_commission_structure-Start'!$A$21:$A$24,0),MATCH(O$1,'2018_commission_structure-Start'!$A$21:$I$21,0))</f>
        <v>50000</v>
      </c>
      <c r="P675" s="2">
        <f>IF(H675&gt;I675,MIN(H675-I675,J675-I675)*INDEX('2018_commission_structure-Start'!$A$21:$I$24,MATCH($E675,'2018_commission_structure-Start'!$A$21:$A$24,0), MATCH(P$1,'2018_commission_structure-Start'!$A$21:$I$21,0)),0)</f>
        <v>18750</v>
      </c>
      <c r="Q675" s="2">
        <f>IF($H675&gt;J675,MIN($H675-J675,K675-J675)*INDEX('2018_commission_structure-Start'!$A$21:$I$24,MATCH($E675,'2018_commission_structure-Start'!$A$21:$A$24,0), MATCH(Q$1,'2018_commission_structure-Start'!$A$21:$I$21,0)),0)</f>
        <v>22500</v>
      </c>
      <c r="R675" s="2">
        <f>IF($H675&gt;K675,MIN($H675-K675,L675-K675)*INDEX('2018_commission_structure-Start'!$A$21:$I$24,MATCH($E675,'2018_commission_structure-Start'!$A$21:$A$24,0), MATCH(R$1,'2018_commission_structure-Start'!$A$21:$I$21,0)),0)</f>
        <v>6219.84</v>
      </c>
      <c r="S675" s="2">
        <f>IF(H675&gt;L675,(H675-L675)*INDEX('2018_commission_structure-Start'!$A$21:$I$24,MATCH($E675,'2018_commission_structure-Start'!$A$21:$A$24,0),MATCH(S$1,'2018_commission_structure-Start'!$A$21:$I$21,0)),0)</f>
        <v>0</v>
      </c>
      <c r="T675" s="6">
        <f t="shared" si="106"/>
        <v>97469.84</v>
      </c>
      <c r="U675" s="6">
        <f t="shared" si="107"/>
        <v>147017.84</v>
      </c>
      <c r="V675" s="6">
        <f>MIN(H675,I675)*INDEX('2018_commission_structure-Start'!$A$15:$J$18,MATCH($E675,'2018_commission_structure-Start'!$A$15:$A$18,0),MATCH(V$1,'2018_commission_structure-Start'!$A$15:$J$15,0))</f>
        <v>60000</v>
      </c>
      <c r="W675" s="2">
        <f>IF($H675&gt;I675,MIN($H675-I675,J675-I675)*INDEX('2018_commission_structure-Start'!$A$15:$J$18,MATCH($E675,'2018_commission_structure-Start'!$A$15:$A$18,0),MATCH(W$1,'2018_commission_structure-Start'!$A$15:$J$15,0)),0)</f>
        <v>21250</v>
      </c>
      <c r="X675" s="2">
        <f>IF($H675&gt;J675,MIN($H675-J675,K675-J675)*INDEX('2018_commission_structure-Start'!$A$15:$J$18,MATCH($E675,'2018_commission_structure-Start'!$A$15:$A$18,0),MATCH(X$1,'2018_commission_structure-Start'!$A$15:$J$15,0)),0)</f>
        <v>25000</v>
      </c>
      <c r="Y675" s="2">
        <f>IF($H675&gt;K675,MIN($H675-K675,L675-K675)*INDEX('2018_commission_structure-Start'!$A$15:$J$18,MATCH($E675,'2018_commission_structure-Start'!$A$15:$A$18,0),MATCH(Y$1,'2018_commission_structure-Start'!$A$15:$J$15,0)),0)</f>
        <v>6219.84</v>
      </c>
      <c r="Z675" s="2">
        <f>IF(H675&gt;L675,(H675-L675)*INDEX('2018_commission_structure-Start'!$A$21:$I$24,MATCH($E675,'2018_commission_structure-Start'!$A$21:$A$24,0),MATCH(Z$1,'2018_commission_structure-Start'!$A$21:$I$21,0)),0)</f>
        <v>0</v>
      </c>
      <c r="AA675" s="6">
        <f t="shared" si="108"/>
        <v>112469.84</v>
      </c>
      <c r="AB675" s="6">
        <f t="shared" si="109"/>
        <v>162017.84</v>
      </c>
    </row>
    <row r="676" spans="1:28" x14ac:dyDescent="0.3">
      <c r="A676" t="str">
        <f t="shared" si="100"/>
        <v>Vail Mailey</v>
      </c>
      <c r="B676">
        <v>7188904251</v>
      </c>
      <c r="C676" t="s">
        <v>1312</v>
      </c>
      <c r="D676" t="s">
        <v>1313</v>
      </c>
      <c r="E676" t="s">
        <v>10</v>
      </c>
      <c r="F676">
        <v>123195</v>
      </c>
      <c r="G676">
        <f>COUNTIF(deals_closed!D:D,B676)</f>
        <v>21</v>
      </c>
      <c r="H676" s="2">
        <f>SUMIF(deals_closed!D:D,B676,deals_closed!C:C)</f>
        <v>808246</v>
      </c>
      <c r="I676" s="2">
        <f>VLOOKUP(E676,'2018_commission_structure-Start'!$A$22:$I$24,9,FALSE)</f>
        <v>750000</v>
      </c>
      <c r="J676" s="2">
        <f t="shared" si="101"/>
        <v>937500</v>
      </c>
      <c r="K676" s="2">
        <f t="shared" si="102"/>
        <v>1125000</v>
      </c>
      <c r="L676" s="2">
        <f t="shared" si="103"/>
        <v>1500000</v>
      </c>
      <c r="M676" s="12">
        <f t="shared" si="104"/>
        <v>1.0776613333333334</v>
      </c>
      <c r="N676" t="str">
        <f t="shared" si="105"/>
        <v>100-125%</v>
      </c>
      <c r="O676" s="6">
        <f>MIN(H676,I676)*INDEX('2018_commission_structure-Start'!$A$21:$I$24,MATCH($E676,'2018_commission_structure-Start'!$A$21:$A$24,0),MATCH(O$1,'2018_commission_structure-Start'!$A$21:$I$21,0))</f>
        <v>112500</v>
      </c>
      <c r="P676" s="2">
        <f>IF(H676&gt;I676,MIN(H676-I676,J676-I676)*INDEX('2018_commission_structure-Start'!$A$21:$I$24,MATCH($E676,'2018_commission_structure-Start'!$A$21:$A$24,0), MATCH(P$1,'2018_commission_structure-Start'!$A$21:$I$21,0)),0)</f>
        <v>11066.74</v>
      </c>
      <c r="Q676" s="2">
        <f>IF($H676&gt;J676,MIN($H676-J676,K676-J676)*INDEX('2018_commission_structure-Start'!$A$21:$I$24,MATCH($E676,'2018_commission_structure-Start'!$A$21:$A$24,0), MATCH(Q$1,'2018_commission_structure-Start'!$A$21:$I$21,0)),0)</f>
        <v>0</v>
      </c>
      <c r="R676" s="2">
        <f>IF($H676&gt;K676,MIN($H676-K676,L676-K676)*INDEX('2018_commission_structure-Start'!$A$21:$I$24,MATCH($E676,'2018_commission_structure-Start'!$A$21:$A$24,0), MATCH(R$1,'2018_commission_structure-Start'!$A$21:$I$21,0)),0)</f>
        <v>0</v>
      </c>
      <c r="S676" s="2">
        <f>IF(H676&gt;L676,(H676-L676)*INDEX('2018_commission_structure-Start'!$A$21:$I$24,MATCH($E676,'2018_commission_structure-Start'!$A$21:$A$24,0),MATCH(S$1,'2018_commission_structure-Start'!$A$21:$I$21,0)),0)</f>
        <v>0</v>
      </c>
      <c r="T676" s="6">
        <f t="shared" si="106"/>
        <v>123566.74</v>
      </c>
      <c r="U676" s="6">
        <f t="shared" si="107"/>
        <v>246761.74</v>
      </c>
      <c r="V676" s="6">
        <f>MIN(H676,I676)*INDEX('2018_commission_structure-Start'!$A$15:$J$18,MATCH($E676,'2018_commission_structure-Start'!$A$15:$A$18,0),MATCH(V$1,'2018_commission_structure-Start'!$A$15:$J$15,0))</f>
        <v>112500</v>
      </c>
      <c r="W676" s="2">
        <f>IF($H676&gt;I676,MIN($H676-I676,J676-I676)*INDEX('2018_commission_structure-Start'!$A$15:$J$18,MATCH($E676,'2018_commission_structure-Start'!$A$15:$A$18,0),MATCH(W$1,'2018_commission_structure-Start'!$A$15:$J$15,0)),0)</f>
        <v>12814.12</v>
      </c>
      <c r="X676" s="2">
        <f>IF($H676&gt;J676,MIN($H676-J676,K676-J676)*INDEX('2018_commission_structure-Start'!$A$15:$J$18,MATCH($E676,'2018_commission_structure-Start'!$A$15:$A$18,0),MATCH(X$1,'2018_commission_structure-Start'!$A$15:$J$15,0)),0)</f>
        <v>0</v>
      </c>
      <c r="Y676" s="2">
        <f>IF($H676&gt;K676,MIN($H676-K676,L676-K676)*INDEX('2018_commission_structure-Start'!$A$15:$J$18,MATCH($E676,'2018_commission_structure-Start'!$A$15:$A$18,0),MATCH(Y$1,'2018_commission_structure-Start'!$A$15:$J$15,0)),0)</f>
        <v>0</v>
      </c>
      <c r="Z676" s="2">
        <f>IF(H676&gt;L676,(H676-L676)*INDEX('2018_commission_structure-Start'!$A$21:$I$24,MATCH($E676,'2018_commission_structure-Start'!$A$21:$A$24,0),MATCH(Z$1,'2018_commission_structure-Start'!$A$21:$I$21,0)),0)</f>
        <v>0</v>
      </c>
      <c r="AA676" s="6">
        <f t="shared" si="108"/>
        <v>125314.12</v>
      </c>
      <c r="AB676" s="6">
        <f t="shared" si="109"/>
        <v>248509.12</v>
      </c>
    </row>
    <row r="677" spans="1:28" x14ac:dyDescent="0.3">
      <c r="A677" t="str">
        <f t="shared" si="100"/>
        <v>Maury Belshaw</v>
      </c>
      <c r="B677">
        <v>2353272215</v>
      </c>
      <c r="C677" t="s">
        <v>1314</v>
      </c>
      <c r="D677" t="s">
        <v>1315</v>
      </c>
      <c r="E677" t="s">
        <v>29</v>
      </c>
      <c r="F677">
        <v>70609</v>
      </c>
      <c r="G677">
        <f>COUNTIF(deals_closed!D:D,B677)</f>
        <v>26</v>
      </c>
      <c r="H677" s="2">
        <f>SUMIF(deals_closed!D:D,B677,deals_closed!C:C)</f>
        <v>1023789</v>
      </c>
      <c r="I677" s="2">
        <f>VLOOKUP(E677,'2018_commission_structure-Start'!$A$22:$I$24,9,FALSE)</f>
        <v>600000</v>
      </c>
      <c r="J677" s="2">
        <f t="shared" si="101"/>
        <v>750000</v>
      </c>
      <c r="K677" s="2">
        <f t="shared" si="102"/>
        <v>900000</v>
      </c>
      <c r="L677" s="2">
        <f t="shared" si="103"/>
        <v>1200000</v>
      </c>
      <c r="M677" s="12">
        <f t="shared" si="104"/>
        <v>1.706315</v>
      </c>
      <c r="N677" t="str">
        <f t="shared" si="105"/>
        <v>150-200%</v>
      </c>
      <c r="O677" s="6">
        <f>MIN(H677,I677)*INDEX('2018_commission_structure-Start'!$A$21:$I$24,MATCH($E677,'2018_commission_structure-Start'!$A$21:$A$24,0),MATCH(O$1,'2018_commission_structure-Start'!$A$21:$I$21,0))</f>
        <v>78000</v>
      </c>
      <c r="P677" s="2">
        <f>IF(H677&gt;I677,MIN(H677-I677,J677-I677)*INDEX('2018_commission_structure-Start'!$A$21:$I$24,MATCH($E677,'2018_commission_structure-Start'!$A$21:$A$24,0), MATCH(P$1,'2018_commission_structure-Start'!$A$21:$I$21,0)),0)</f>
        <v>25500.000000000004</v>
      </c>
      <c r="Q677" s="2">
        <f>IF($H677&gt;J677,MIN($H677-J677,K677-J677)*INDEX('2018_commission_structure-Start'!$A$21:$I$24,MATCH($E677,'2018_commission_structure-Start'!$A$21:$A$24,0), MATCH(Q$1,'2018_commission_structure-Start'!$A$21:$I$21,0)),0)</f>
        <v>31500</v>
      </c>
      <c r="R677" s="2">
        <f>IF($H677&gt;K677,MIN($H677-K677,L677-K677)*INDEX('2018_commission_structure-Start'!$A$21:$I$24,MATCH($E677,'2018_commission_structure-Start'!$A$21:$A$24,0), MATCH(R$1,'2018_commission_structure-Start'!$A$21:$I$21,0)),0)</f>
        <v>32185.14</v>
      </c>
      <c r="S677" s="2">
        <f>IF(H677&gt;L677,(H677-L677)*INDEX('2018_commission_structure-Start'!$A$21:$I$24,MATCH($E677,'2018_commission_structure-Start'!$A$21:$A$24,0),MATCH(S$1,'2018_commission_structure-Start'!$A$21:$I$21,0)),0)</f>
        <v>0</v>
      </c>
      <c r="T677" s="6">
        <f t="shared" si="106"/>
        <v>167185.14000000001</v>
      </c>
      <c r="U677" s="6">
        <f t="shared" si="107"/>
        <v>237794.14</v>
      </c>
      <c r="V677" s="6">
        <f>MIN(H677,I677)*INDEX('2018_commission_structure-Start'!$A$15:$J$18,MATCH($E677,'2018_commission_structure-Start'!$A$15:$A$18,0),MATCH(V$1,'2018_commission_structure-Start'!$A$15:$J$15,0))</f>
        <v>90000</v>
      </c>
      <c r="W677" s="2">
        <f>IF($H677&gt;I677,MIN($H677-I677,J677-I677)*INDEX('2018_commission_structure-Start'!$A$15:$J$18,MATCH($E677,'2018_commission_structure-Start'!$A$15:$A$18,0),MATCH(W$1,'2018_commission_structure-Start'!$A$15:$J$15,0)),0)</f>
        <v>27000</v>
      </c>
      <c r="X677" s="2">
        <f>IF($H677&gt;J677,MIN($H677-J677,K677-J677)*INDEX('2018_commission_structure-Start'!$A$15:$J$18,MATCH($E677,'2018_commission_structure-Start'!$A$15:$A$18,0),MATCH(X$1,'2018_commission_structure-Start'!$A$15:$J$15,0)),0)</f>
        <v>37500</v>
      </c>
      <c r="Y677" s="2">
        <f>IF($H677&gt;K677,MIN($H677-K677,L677-K677)*INDEX('2018_commission_structure-Start'!$A$15:$J$18,MATCH($E677,'2018_commission_structure-Start'!$A$15:$A$18,0),MATCH(Y$1,'2018_commission_structure-Start'!$A$15:$J$15,0)),0)</f>
        <v>37136.699999999997</v>
      </c>
      <c r="Z677" s="2">
        <f>IF(H677&gt;L677,(H677-L677)*INDEX('2018_commission_structure-Start'!$A$21:$I$24,MATCH($E677,'2018_commission_structure-Start'!$A$21:$A$24,0),MATCH(Z$1,'2018_commission_structure-Start'!$A$21:$I$21,0)),0)</f>
        <v>0</v>
      </c>
      <c r="AA677" s="6">
        <f t="shared" si="108"/>
        <v>191636.7</v>
      </c>
      <c r="AB677" s="6">
        <f t="shared" si="109"/>
        <v>262245.7</v>
      </c>
    </row>
    <row r="678" spans="1:28" x14ac:dyDescent="0.3">
      <c r="A678" t="str">
        <f t="shared" si="100"/>
        <v>Vladimir Nassy</v>
      </c>
      <c r="B678">
        <v>3259018638</v>
      </c>
      <c r="C678" t="s">
        <v>1316</v>
      </c>
      <c r="D678" t="s">
        <v>1317</v>
      </c>
      <c r="E678" t="s">
        <v>7</v>
      </c>
      <c r="F678">
        <v>60364</v>
      </c>
      <c r="G678">
        <f>COUNTIF(deals_closed!D:D,B678)</f>
        <v>11</v>
      </c>
      <c r="H678" s="2">
        <f>SUMIF(deals_closed!D:D,B678,deals_closed!C:C)</f>
        <v>313642</v>
      </c>
      <c r="I678" s="2">
        <f>VLOOKUP(E678,'2018_commission_structure-Start'!$A$22:$I$24,9,FALSE)</f>
        <v>500000</v>
      </c>
      <c r="J678" s="2">
        <f t="shared" si="101"/>
        <v>625000</v>
      </c>
      <c r="K678" s="2">
        <f t="shared" si="102"/>
        <v>750000</v>
      </c>
      <c r="L678" s="2">
        <f t="shared" si="103"/>
        <v>1000000</v>
      </c>
      <c r="M678" s="12">
        <f t="shared" si="104"/>
        <v>0.62728399999999995</v>
      </c>
      <c r="N678" t="str">
        <f t="shared" si="105"/>
        <v>0-100%</v>
      </c>
      <c r="O678" s="6">
        <f>MIN(H678,I678)*INDEX('2018_commission_structure-Start'!$A$21:$I$24,MATCH($E678,'2018_commission_structure-Start'!$A$21:$A$24,0),MATCH(O$1,'2018_commission_structure-Start'!$A$21:$I$21,0))</f>
        <v>31364.2</v>
      </c>
      <c r="P678" s="2">
        <f>IF(H678&gt;I678,MIN(H678-I678,J678-I678)*INDEX('2018_commission_structure-Start'!$A$21:$I$24,MATCH($E678,'2018_commission_structure-Start'!$A$21:$A$24,0), MATCH(P$1,'2018_commission_structure-Start'!$A$21:$I$21,0)),0)</f>
        <v>0</v>
      </c>
      <c r="Q678" s="2">
        <f>IF($H678&gt;J678,MIN($H678-J678,K678-J678)*INDEX('2018_commission_structure-Start'!$A$21:$I$24,MATCH($E678,'2018_commission_structure-Start'!$A$21:$A$24,0), MATCH(Q$1,'2018_commission_structure-Start'!$A$21:$I$21,0)),0)</f>
        <v>0</v>
      </c>
      <c r="R678" s="2">
        <f>IF($H678&gt;K678,MIN($H678-K678,L678-K678)*INDEX('2018_commission_structure-Start'!$A$21:$I$24,MATCH($E678,'2018_commission_structure-Start'!$A$21:$A$24,0), MATCH(R$1,'2018_commission_structure-Start'!$A$21:$I$21,0)),0)</f>
        <v>0</v>
      </c>
      <c r="S678" s="2">
        <f>IF(H678&gt;L678,(H678-L678)*INDEX('2018_commission_structure-Start'!$A$21:$I$24,MATCH($E678,'2018_commission_structure-Start'!$A$21:$A$24,0),MATCH(S$1,'2018_commission_structure-Start'!$A$21:$I$21,0)),0)</f>
        <v>0</v>
      </c>
      <c r="T678" s="6">
        <f t="shared" si="106"/>
        <v>31364.2</v>
      </c>
      <c r="U678" s="6">
        <f t="shared" si="107"/>
        <v>91728.2</v>
      </c>
      <c r="V678" s="6">
        <f>MIN(H678,I678)*INDEX('2018_commission_structure-Start'!$A$15:$J$18,MATCH($E678,'2018_commission_structure-Start'!$A$15:$A$18,0),MATCH(V$1,'2018_commission_structure-Start'!$A$15:$J$15,0))</f>
        <v>37637.040000000001</v>
      </c>
      <c r="W678" s="2">
        <f>IF($H678&gt;I678,MIN($H678-I678,J678-I678)*INDEX('2018_commission_structure-Start'!$A$15:$J$18,MATCH($E678,'2018_commission_structure-Start'!$A$15:$A$18,0),MATCH(W$1,'2018_commission_structure-Start'!$A$15:$J$15,0)),0)</f>
        <v>0</v>
      </c>
      <c r="X678" s="2">
        <f>IF($H678&gt;J678,MIN($H678-J678,K678-J678)*INDEX('2018_commission_structure-Start'!$A$15:$J$18,MATCH($E678,'2018_commission_structure-Start'!$A$15:$A$18,0),MATCH(X$1,'2018_commission_structure-Start'!$A$15:$J$15,0)),0)</f>
        <v>0</v>
      </c>
      <c r="Y678" s="2">
        <f>IF($H678&gt;K678,MIN($H678-K678,L678-K678)*INDEX('2018_commission_structure-Start'!$A$15:$J$18,MATCH($E678,'2018_commission_structure-Start'!$A$15:$A$18,0),MATCH(Y$1,'2018_commission_structure-Start'!$A$15:$J$15,0)),0)</f>
        <v>0</v>
      </c>
      <c r="Z678" s="2">
        <f>IF(H678&gt;L678,(H678-L678)*INDEX('2018_commission_structure-Start'!$A$21:$I$24,MATCH($E678,'2018_commission_structure-Start'!$A$21:$A$24,0),MATCH(Z$1,'2018_commission_structure-Start'!$A$21:$I$21,0)),0)</f>
        <v>0</v>
      </c>
      <c r="AA678" s="6">
        <f t="shared" si="108"/>
        <v>37637.040000000001</v>
      </c>
      <c r="AB678" s="6">
        <f t="shared" si="109"/>
        <v>98001.040000000008</v>
      </c>
    </row>
    <row r="679" spans="1:28" x14ac:dyDescent="0.3">
      <c r="A679" t="str">
        <f t="shared" si="100"/>
        <v>Martica Whyler</v>
      </c>
      <c r="B679">
        <v>1419116835</v>
      </c>
      <c r="C679" t="s">
        <v>878</v>
      </c>
      <c r="D679" t="s">
        <v>1318</v>
      </c>
      <c r="E679" t="s">
        <v>10</v>
      </c>
      <c r="F679">
        <v>117781</v>
      </c>
      <c r="G679">
        <f>COUNTIF(deals_closed!D:D,B679)</f>
        <v>18</v>
      </c>
      <c r="H679" s="2">
        <f>SUMIF(deals_closed!D:D,B679,deals_closed!C:C)</f>
        <v>544027</v>
      </c>
      <c r="I679" s="2">
        <f>VLOOKUP(E679,'2018_commission_structure-Start'!$A$22:$I$24,9,FALSE)</f>
        <v>750000</v>
      </c>
      <c r="J679" s="2">
        <f t="shared" si="101"/>
        <v>937500</v>
      </c>
      <c r="K679" s="2">
        <f t="shared" si="102"/>
        <v>1125000</v>
      </c>
      <c r="L679" s="2">
        <f t="shared" si="103"/>
        <v>1500000</v>
      </c>
      <c r="M679" s="12">
        <f t="shared" si="104"/>
        <v>0.72536933333333331</v>
      </c>
      <c r="N679" t="str">
        <f t="shared" si="105"/>
        <v>0-100%</v>
      </c>
      <c r="O679" s="6">
        <f>MIN(H679,I679)*INDEX('2018_commission_structure-Start'!$A$21:$I$24,MATCH($E679,'2018_commission_structure-Start'!$A$21:$A$24,0),MATCH(O$1,'2018_commission_structure-Start'!$A$21:$I$21,0))</f>
        <v>81604.05</v>
      </c>
      <c r="P679" s="2">
        <f>IF(H679&gt;I679,MIN(H679-I679,J679-I679)*INDEX('2018_commission_structure-Start'!$A$21:$I$24,MATCH($E679,'2018_commission_structure-Start'!$A$21:$A$24,0), MATCH(P$1,'2018_commission_structure-Start'!$A$21:$I$21,0)),0)</f>
        <v>0</v>
      </c>
      <c r="Q679" s="2">
        <f>IF($H679&gt;J679,MIN($H679-J679,K679-J679)*INDEX('2018_commission_structure-Start'!$A$21:$I$24,MATCH($E679,'2018_commission_structure-Start'!$A$21:$A$24,0), MATCH(Q$1,'2018_commission_structure-Start'!$A$21:$I$21,0)),0)</f>
        <v>0</v>
      </c>
      <c r="R679" s="2">
        <f>IF($H679&gt;K679,MIN($H679-K679,L679-K679)*INDEX('2018_commission_structure-Start'!$A$21:$I$24,MATCH($E679,'2018_commission_structure-Start'!$A$21:$A$24,0), MATCH(R$1,'2018_commission_structure-Start'!$A$21:$I$21,0)),0)</f>
        <v>0</v>
      </c>
      <c r="S679" s="2">
        <f>IF(H679&gt;L679,(H679-L679)*INDEX('2018_commission_structure-Start'!$A$21:$I$24,MATCH($E679,'2018_commission_structure-Start'!$A$21:$A$24,0),MATCH(S$1,'2018_commission_structure-Start'!$A$21:$I$21,0)),0)</f>
        <v>0</v>
      </c>
      <c r="T679" s="6">
        <f t="shared" si="106"/>
        <v>81604.05</v>
      </c>
      <c r="U679" s="6">
        <f t="shared" si="107"/>
        <v>199385.05</v>
      </c>
      <c r="V679" s="6">
        <f>MIN(H679,I679)*INDEX('2018_commission_structure-Start'!$A$15:$J$18,MATCH($E679,'2018_commission_structure-Start'!$A$15:$A$18,0),MATCH(V$1,'2018_commission_structure-Start'!$A$15:$J$15,0))</f>
        <v>81604.05</v>
      </c>
      <c r="W679" s="2">
        <f>IF($H679&gt;I679,MIN($H679-I679,J679-I679)*INDEX('2018_commission_structure-Start'!$A$15:$J$18,MATCH($E679,'2018_commission_structure-Start'!$A$15:$A$18,0),MATCH(W$1,'2018_commission_structure-Start'!$A$15:$J$15,0)),0)</f>
        <v>0</v>
      </c>
      <c r="X679" s="2">
        <f>IF($H679&gt;J679,MIN($H679-J679,K679-J679)*INDEX('2018_commission_structure-Start'!$A$15:$J$18,MATCH($E679,'2018_commission_structure-Start'!$A$15:$A$18,0),MATCH(X$1,'2018_commission_structure-Start'!$A$15:$J$15,0)),0)</f>
        <v>0</v>
      </c>
      <c r="Y679" s="2">
        <f>IF($H679&gt;K679,MIN($H679-K679,L679-K679)*INDEX('2018_commission_structure-Start'!$A$15:$J$18,MATCH($E679,'2018_commission_structure-Start'!$A$15:$A$18,0),MATCH(Y$1,'2018_commission_structure-Start'!$A$15:$J$15,0)),0)</f>
        <v>0</v>
      </c>
      <c r="Z679" s="2">
        <f>IF(H679&gt;L679,(H679-L679)*INDEX('2018_commission_structure-Start'!$A$21:$I$24,MATCH($E679,'2018_commission_structure-Start'!$A$21:$A$24,0),MATCH(Z$1,'2018_commission_structure-Start'!$A$21:$I$21,0)),0)</f>
        <v>0</v>
      </c>
      <c r="AA679" s="6">
        <f t="shared" si="108"/>
        <v>81604.05</v>
      </c>
      <c r="AB679" s="6">
        <f t="shared" si="109"/>
        <v>199385.05</v>
      </c>
    </row>
    <row r="680" spans="1:28" x14ac:dyDescent="0.3">
      <c r="A680" t="str">
        <f t="shared" si="100"/>
        <v>Boycie Marten</v>
      </c>
      <c r="B680">
        <v>4920920075</v>
      </c>
      <c r="C680" t="s">
        <v>1319</v>
      </c>
      <c r="D680" t="s">
        <v>1320</v>
      </c>
      <c r="E680" t="s">
        <v>7</v>
      </c>
      <c r="F680">
        <v>54277</v>
      </c>
      <c r="G680">
        <f>COUNTIF(deals_closed!D:D,B680)</f>
        <v>21</v>
      </c>
      <c r="H680" s="2">
        <f>SUMIF(deals_closed!D:D,B680,deals_closed!C:C)</f>
        <v>732653</v>
      </c>
      <c r="I680" s="2">
        <f>VLOOKUP(E680,'2018_commission_structure-Start'!$A$22:$I$24,9,FALSE)</f>
        <v>500000</v>
      </c>
      <c r="J680" s="2">
        <f t="shared" si="101"/>
        <v>625000</v>
      </c>
      <c r="K680" s="2">
        <f t="shared" si="102"/>
        <v>750000</v>
      </c>
      <c r="L680" s="2">
        <f t="shared" si="103"/>
        <v>1000000</v>
      </c>
      <c r="M680" s="12">
        <f t="shared" si="104"/>
        <v>1.465306</v>
      </c>
      <c r="N680" t="str">
        <f t="shared" si="105"/>
        <v>125-150%</v>
      </c>
      <c r="O680" s="6">
        <f>MIN(H680,I680)*INDEX('2018_commission_structure-Start'!$A$21:$I$24,MATCH($E680,'2018_commission_structure-Start'!$A$21:$A$24,0),MATCH(O$1,'2018_commission_structure-Start'!$A$21:$I$21,0))</f>
        <v>50000</v>
      </c>
      <c r="P680" s="2">
        <f>IF(H680&gt;I680,MIN(H680-I680,J680-I680)*INDEX('2018_commission_structure-Start'!$A$21:$I$24,MATCH($E680,'2018_commission_structure-Start'!$A$21:$A$24,0), MATCH(P$1,'2018_commission_structure-Start'!$A$21:$I$21,0)),0)</f>
        <v>18750</v>
      </c>
      <c r="Q680" s="2">
        <f>IF($H680&gt;J680,MIN($H680-J680,K680-J680)*INDEX('2018_commission_structure-Start'!$A$21:$I$24,MATCH($E680,'2018_commission_structure-Start'!$A$21:$A$24,0), MATCH(Q$1,'2018_commission_structure-Start'!$A$21:$I$21,0)),0)</f>
        <v>19377.54</v>
      </c>
      <c r="R680" s="2">
        <f>IF($H680&gt;K680,MIN($H680-K680,L680-K680)*INDEX('2018_commission_structure-Start'!$A$21:$I$24,MATCH($E680,'2018_commission_structure-Start'!$A$21:$A$24,0), MATCH(R$1,'2018_commission_structure-Start'!$A$21:$I$21,0)),0)</f>
        <v>0</v>
      </c>
      <c r="S680" s="2">
        <f>IF(H680&gt;L680,(H680-L680)*INDEX('2018_commission_structure-Start'!$A$21:$I$24,MATCH($E680,'2018_commission_structure-Start'!$A$21:$A$24,0),MATCH(S$1,'2018_commission_structure-Start'!$A$21:$I$21,0)),0)</f>
        <v>0</v>
      </c>
      <c r="T680" s="6">
        <f t="shared" si="106"/>
        <v>88127.540000000008</v>
      </c>
      <c r="U680" s="6">
        <f t="shared" si="107"/>
        <v>142404.54</v>
      </c>
      <c r="V680" s="6">
        <f>MIN(H680,I680)*INDEX('2018_commission_structure-Start'!$A$15:$J$18,MATCH($E680,'2018_commission_structure-Start'!$A$15:$A$18,0),MATCH(V$1,'2018_commission_structure-Start'!$A$15:$J$15,0))</f>
        <v>60000</v>
      </c>
      <c r="W680" s="2">
        <f>IF($H680&gt;I680,MIN($H680-I680,J680-I680)*INDEX('2018_commission_structure-Start'!$A$15:$J$18,MATCH($E680,'2018_commission_structure-Start'!$A$15:$A$18,0),MATCH(W$1,'2018_commission_structure-Start'!$A$15:$J$15,0)),0)</f>
        <v>21250</v>
      </c>
      <c r="X680" s="2">
        <f>IF($H680&gt;J680,MIN($H680-J680,K680-J680)*INDEX('2018_commission_structure-Start'!$A$15:$J$18,MATCH($E680,'2018_commission_structure-Start'!$A$15:$A$18,0),MATCH(X$1,'2018_commission_structure-Start'!$A$15:$J$15,0)),0)</f>
        <v>21530.600000000002</v>
      </c>
      <c r="Y680" s="2">
        <f>IF($H680&gt;K680,MIN($H680-K680,L680-K680)*INDEX('2018_commission_structure-Start'!$A$15:$J$18,MATCH($E680,'2018_commission_structure-Start'!$A$15:$A$18,0),MATCH(Y$1,'2018_commission_structure-Start'!$A$15:$J$15,0)),0)</f>
        <v>0</v>
      </c>
      <c r="Z680" s="2">
        <f>IF(H680&gt;L680,(H680-L680)*INDEX('2018_commission_structure-Start'!$A$21:$I$24,MATCH($E680,'2018_commission_structure-Start'!$A$21:$A$24,0),MATCH(Z$1,'2018_commission_structure-Start'!$A$21:$I$21,0)),0)</f>
        <v>0</v>
      </c>
      <c r="AA680" s="6">
        <f t="shared" si="108"/>
        <v>102780.6</v>
      </c>
      <c r="AB680" s="6">
        <f t="shared" si="109"/>
        <v>157057.60000000001</v>
      </c>
    </row>
    <row r="681" spans="1:28" x14ac:dyDescent="0.3">
      <c r="A681" t="str">
        <f t="shared" si="100"/>
        <v>Sebastiano Cloute</v>
      </c>
      <c r="B681">
        <v>3991175401</v>
      </c>
      <c r="C681" t="s">
        <v>1321</v>
      </c>
      <c r="D681" t="s">
        <v>1322</v>
      </c>
      <c r="E681" t="s">
        <v>10</v>
      </c>
      <c r="F681">
        <v>85616</v>
      </c>
      <c r="G681">
        <f>COUNTIF(deals_closed!D:D,B681)</f>
        <v>14</v>
      </c>
      <c r="H681" s="2">
        <f>SUMIF(deals_closed!D:D,B681,deals_closed!C:C)</f>
        <v>503861</v>
      </c>
      <c r="I681" s="2">
        <f>VLOOKUP(E681,'2018_commission_structure-Start'!$A$22:$I$24,9,FALSE)</f>
        <v>750000</v>
      </c>
      <c r="J681" s="2">
        <f t="shared" si="101"/>
        <v>937500</v>
      </c>
      <c r="K681" s="2">
        <f t="shared" si="102"/>
        <v>1125000</v>
      </c>
      <c r="L681" s="2">
        <f t="shared" si="103"/>
        <v>1500000</v>
      </c>
      <c r="M681" s="12">
        <f t="shared" si="104"/>
        <v>0.67181466666666667</v>
      </c>
      <c r="N681" t="str">
        <f t="shared" si="105"/>
        <v>0-100%</v>
      </c>
      <c r="O681" s="6">
        <f>MIN(H681,I681)*INDEX('2018_commission_structure-Start'!$A$21:$I$24,MATCH($E681,'2018_commission_structure-Start'!$A$21:$A$24,0),MATCH(O$1,'2018_commission_structure-Start'!$A$21:$I$21,0))</f>
        <v>75579.149999999994</v>
      </c>
      <c r="P681" s="2">
        <f>IF(H681&gt;I681,MIN(H681-I681,J681-I681)*INDEX('2018_commission_structure-Start'!$A$21:$I$24,MATCH($E681,'2018_commission_structure-Start'!$A$21:$A$24,0), MATCH(P$1,'2018_commission_structure-Start'!$A$21:$I$21,0)),0)</f>
        <v>0</v>
      </c>
      <c r="Q681" s="2">
        <f>IF($H681&gt;J681,MIN($H681-J681,K681-J681)*INDEX('2018_commission_structure-Start'!$A$21:$I$24,MATCH($E681,'2018_commission_structure-Start'!$A$21:$A$24,0), MATCH(Q$1,'2018_commission_structure-Start'!$A$21:$I$21,0)),0)</f>
        <v>0</v>
      </c>
      <c r="R681" s="2">
        <f>IF($H681&gt;K681,MIN($H681-K681,L681-K681)*INDEX('2018_commission_structure-Start'!$A$21:$I$24,MATCH($E681,'2018_commission_structure-Start'!$A$21:$A$24,0), MATCH(R$1,'2018_commission_structure-Start'!$A$21:$I$21,0)),0)</f>
        <v>0</v>
      </c>
      <c r="S681" s="2">
        <f>IF(H681&gt;L681,(H681-L681)*INDEX('2018_commission_structure-Start'!$A$21:$I$24,MATCH($E681,'2018_commission_structure-Start'!$A$21:$A$24,0),MATCH(S$1,'2018_commission_structure-Start'!$A$21:$I$21,0)),0)</f>
        <v>0</v>
      </c>
      <c r="T681" s="6">
        <f t="shared" si="106"/>
        <v>75579.149999999994</v>
      </c>
      <c r="U681" s="6">
        <f t="shared" si="107"/>
        <v>161195.15</v>
      </c>
      <c r="V681" s="6">
        <f>MIN(H681,I681)*INDEX('2018_commission_structure-Start'!$A$15:$J$18,MATCH($E681,'2018_commission_structure-Start'!$A$15:$A$18,0),MATCH(V$1,'2018_commission_structure-Start'!$A$15:$J$15,0))</f>
        <v>75579.149999999994</v>
      </c>
      <c r="W681" s="2">
        <f>IF($H681&gt;I681,MIN($H681-I681,J681-I681)*INDEX('2018_commission_structure-Start'!$A$15:$J$18,MATCH($E681,'2018_commission_structure-Start'!$A$15:$A$18,0),MATCH(W$1,'2018_commission_structure-Start'!$A$15:$J$15,0)),0)</f>
        <v>0</v>
      </c>
      <c r="X681" s="2">
        <f>IF($H681&gt;J681,MIN($H681-J681,K681-J681)*INDEX('2018_commission_structure-Start'!$A$15:$J$18,MATCH($E681,'2018_commission_structure-Start'!$A$15:$A$18,0),MATCH(X$1,'2018_commission_structure-Start'!$A$15:$J$15,0)),0)</f>
        <v>0</v>
      </c>
      <c r="Y681" s="2">
        <f>IF($H681&gt;K681,MIN($H681-K681,L681-K681)*INDEX('2018_commission_structure-Start'!$A$15:$J$18,MATCH($E681,'2018_commission_structure-Start'!$A$15:$A$18,0),MATCH(Y$1,'2018_commission_structure-Start'!$A$15:$J$15,0)),0)</f>
        <v>0</v>
      </c>
      <c r="Z681" s="2">
        <f>IF(H681&gt;L681,(H681-L681)*INDEX('2018_commission_structure-Start'!$A$21:$I$24,MATCH($E681,'2018_commission_structure-Start'!$A$21:$A$24,0),MATCH(Z$1,'2018_commission_structure-Start'!$A$21:$I$21,0)),0)</f>
        <v>0</v>
      </c>
      <c r="AA681" s="6">
        <f t="shared" si="108"/>
        <v>75579.149999999994</v>
      </c>
      <c r="AB681" s="6">
        <f t="shared" si="109"/>
        <v>161195.15</v>
      </c>
    </row>
    <row r="682" spans="1:28" x14ac:dyDescent="0.3">
      <c r="A682" t="str">
        <f t="shared" si="100"/>
        <v>Amory Crasswell</v>
      </c>
      <c r="B682">
        <v>7243767311</v>
      </c>
      <c r="C682" t="s">
        <v>1323</v>
      </c>
      <c r="D682" t="s">
        <v>1324</v>
      </c>
      <c r="E682" t="s">
        <v>7</v>
      </c>
      <c r="F682">
        <v>30256</v>
      </c>
      <c r="G682">
        <f>COUNTIF(deals_closed!D:D,B682)</f>
        <v>22</v>
      </c>
      <c r="H682" s="2">
        <f>SUMIF(deals_closed!D:D,B682,deals_closed!C:C)</f>
        <v>742123</v>
      </c>
      <c r="I682" s="2">
        <f>VLOOKUP(E682,'2018_commission_structure-Start'!$A$22:$I$24,9,FALSE)</f>
        <v>500000</v>
      </c>
      <c r="J682" s="2">
        <f t="shared" si="101"/>
        <v>625000</v>
      </c>
      <c r="K682" s="2">
        <f t="shared" si="102"/>
        <v>750000</v>
      </c>
      <c r="L682" s="2">
        <f t="shared" si="103"/>
        <v>1000000</v>
      </c>
      <c r="M682" s="12">
        <f t="shared" si="104"/>
        <v>1.484246</v>
      </c>
      <c r="N682" t="str">
        <f t="shared" si="105"/>
        <v>125-150%</v>
      </c>
      <c r="O682" s="6">
        <f>MIN(H682,I682)*INDEX('2018_commission_structure-Start'!$A$21:$I$24,MATCH($E682,'2018_commission_structure-Start'!$A$21:$A$24,0),MATCH(O$1,'2018_commission_structure-Start'!$A$21:$I$21,0))</f>
        <v>50000</v>
      </c>
      <c r="P682" s="2">
        <f>IF(H682&gt;I682,MIN(H682-I682,J682-I682)*INDEX('2018_commission_structure-Start'!$A$21:$I$24,MATCH($E682,'2018_commission_structure-Start'!$A$21:$A$24,0), MATCH(P$1,'2018_commission_structure-Start'!$A$21:$I$21,0)),0)</f>
        <v>18750</v>
      </c>
      <c r="Q682" s="2">
        <f>IF($H682&gt;J682,MIN($H682-J682,K682-J682)*INDEX('2018_commission_structure-Start'!$A$21:$I$24,MATCH($E682,'2018_commission_structure-Start'!$A$21:$A$24,0), MATCH(Q$1,'2018_commission_structure-Start'!$A$21:$I$21,0)),0)</f>
        <v>21082.14</v>
      </c>
      <c r="R682" s="2">
        <f>IF($H682&gt;K682,MIN($H682-K682,L682-K682)*INDEX('2018_commission_structure-Start'!$A$21:$I$24,MATCH($E682,'2018_commission_structure-Start'!$A$21:$A$24,0), MATCH(R$1,'2018_commission_structure-Start'!$A$21:$I$21,0)),0)</f>
        <v>0</v>
      </c>
      <c r="S682" s="2">
        <f>IF(H682&gt;L682,(H682-L682)*INDEX('2018_commission_structure-Start'!$A$21:$I$24,MATCH($E682,'2018_commission_structure-Start'!$A$21:$A$24,0),MATCH(S$1,'2018_commission_structure-Start'!$A$21:$I$21,0)),0)</f>
        <v>0</v>
      </c>
      <c r="T682" s="6">
        <f t="shared" si="106"/>
        <v>89832.14</v>
      </c>
      <c r="U682" s="6">
        <f t="shared" si="107"/>
        <v>120088.14</v>
      </c>
      <c r="V682" s="6">
        <f>MIN(H682,I682)*INDEX('2018_commission_structure-Start'!$A$15:$J$18,MATCH($E682,'2018_commission_structure-Start'!$A$15:$A$18,0),MATCH(V$1,'2018_commission_structure-Start'!$A$15:$J$15,0))</f>
        <v>60000</v>
      </c>
      <c r="W682" s="2">
        <f>IF($H682&gt;I682,MIN($H682-I682,J682-I682)*INDEX('2018_commission_structure-Start'!$A$15:$J$18,MATCH($E682,'2018_commission_structure-Start'!$A$15:$A$18,0),MATCH(W$1,'2018_commission_structure-Start'!$A$15:$J$15,0)),0)</f>
        <v>21250</v>
      </c>
      <c r="X682" s="2">
        <f>IF($H682&gt;J682,MIN($H682-J682,K682-J682)*INDEX('2018_commission_structure-Start'!$A$15:$J$18,MATCH($E682,'2018_commission_structure-Start'!$A$15:$A$18,0),MATCH(X$1,'2018_commission_structure-Start'!$A$15:$J$15,0)),0)</f>
        <v>23424.600000000002</v>
      </c>
      <c r="Y682" s="2">
        <f>IF($H682&gt;K682,MIN($H682-K682,L682-K682)*INDEX('2018_commission_structure-Start'!$A$15:$J$18,MATCH($E682,'2018_commission_structure-Start'!$A$15:$A$18,0),MATCH(Y$1,'2018_commission_structure-Start'!$A$15:$J$15,0)),0)</f>
        <v>0</v>
      </c>
      <c r="Z682" s="2">
        <f>IF(H682&gt;L682,(H682-L682)*INDEX('2018_commission_structure-Start'!$A$21:$I$24,MATCH($E682,'2018_commission_structure-Start'!$A$21:$A$24,0),MATCH(Z$1,'2018_commission_structure-Start'!$A$21:$I$21,0)),0)</f>
        <v>0</v>
      </c>
      <c r="AA682" s="6">
        <f t="shared" si="108"/>
        <v>104674.6</v>
      </c>
      <c r="AB682" s="6">
        <f t="shared" si="109"/>
        <v>134930.6</v>
      </c>
    </row>
    <row r="683" spans="1:28" x14ac:dyDescent="0.3">
      <c r="A683" t="str">
        <f t="shared" si="100"/>
        <v>Sergio Itzakovitz</v>
      </c>
      <c r="B683">
        <v>9820632102</v>
      </c>
      <c r="C683" t="s">
        <v>1325</v>
      </c>
      <c r="D683" t="s">
        <v>1326</v>
      </c>
      <c r="E683" t="s">
        <v>29</v>
      </c>
      <c r="F683">
        <v>52637</v>
      </c>
      <c r="G683">
        <f>COUNTIF(deals_closed!D:D,B683)</f>
        <v>9</v>
      </c>
      <c r="H683" s="2">
        <f>SUMIF(deals_closed!D:D,B683,deals_closed!C:C)</f>
        <v>229221</v>
      </c>
      <c r="I683" s="2">
        <f>VLOOKUP(E683,'2018_commission_structure-Start'!$A$22:$I$24,9,FALSE)</f>
        <v>600000</v>
      </c>
      <c r="J683" s="2">
        <f t="shared" si="101"/>
        <v>750000</v>
      </c>
      <c r="K683" s="2">
        <f t="shared" si="102"/>
        <v>900000</v>
      </c>
      <c r="L683" s="2">
        <f t="shared" si="103"/>
        <v>1200000</v>
      </c>
      <c r="M683" s="12">
        <f t="shared" si="104"/>
        <v>0.38203500000000001</v>
      </c>
      <c r="N683" t="str">
        <f t="shared" si="105"/>
        <v>0-100%</v>
      </c>
      <c r="O683" s="6">
        <f>MIN(H683,I683)*INDEX('2018_commission_structure-Start'!$A$21:$I$24,MATCH($E683,'2018_commission_structure-Start'!$A$21:$A$24,0),MATCH(O$1,'2018_commission_structure-Start'!$A$21:$I$21,0))</f>
        <v>29798.73</v>
      </c>
      <c r="P683" s="2">
        <f>IF(H683&gt;I683,MIN(H683-I683,J683-I683)*INDEX('2018_commission_structure-Start'!$A$21:$I$24,MATCH($E683,'2018_commission_structure-Start'!$A$21:$A$24,0), MATCH(P$1,'2018_commission_structure-Start'!$A$21:$I$21,0)),0)</f>
        <v>0</v>
      </c>
      <c r="Q683" s="2">
        <f>IF($H683&gt;J683,MIN($H683-J683,K683-J683)*INDEX('2018_commission_structure-Start'!$A$21:$I$24,MATCH($E683,'2018_commission_structure-Start'!$A$21:$A$24,0), MATCH(Q$1,'2018_commission_structure-Start'!$A$21:$I$21,0)),0)</f>
        <v>0</v>
      </c>
      <c r="R683" s="2">
        <f>IF($H683&gt;K683,MIN($H683-K683,L683-K683)*INDEX('2018_commission_structure-Start'!$A$21:$I$24,MATCH($E683,'2018_commission_structure-Start'!$A$21:$A$24,0), MATCH(R$1,'2018_commission_structure-Start'!$A$21:$I$21,0)),0)</f>
        <v>0</v>
      </c>
      <c r="S683" s="2">
        <f>IF(H683&gt;L683,(H683-L683)*INDEX('2018_commission_structure-Start'!$A$21:$I$24,MATCH($E683,'2018_commission_structure-Start'!$A$21:$A$24,0),MATCH(S$1,'2018_commission_structure-Start'!$A$21:$I$21,0)),0)</f>
        <v>0</v>
      </c>
      <c r="T683" s="6">
        <f t="shared" si="106"/>
        <v>29798.73</v>
      </c>
      <c r="U683" s="6">
        <f t="shared" si="107"/>
        <v>82435.73</v>
      </c>
      <c r="V683" s="6">
        <f>MIN(H683,I683)*INDEX('2018_commission_structure-Start'!$A$15:$J$18,MATCH($E683,'2018_commission_structure-Start'!$A$15:$A$18,0),MATCH(V$1,'2018_commission_structure-Start'!$A$15:$J$15,0))</f>
        <v>34383.15</v>
      </c>
      <c r="W683" s="2">
        <f>IF($H683&gt;I683,MIN($H683-I683,J683-I683)*INDEX('2018_commission_structure-Start'!$A$15:$J$18,MATCH($E683,'2018_commission_structure-Start'!$A$15:$A$18,0),MATCH(W$1,'2018_commission_structure-Start'!$A$15:$J$15,0)),0)</f>
        <v>0</v>
      </c>
      <c r="X683" s="2">
        <f>IF($H683&gt;J683,MIN($H683-J683,K683-J683)*INDEX('2018_commission_structure-Start'!$A$15:$J$18,MATCH($E683,'2018_commission_structure-Start'!$A$15:$A$18,0),MATCH(X$1,'2018_commission_structure-Start'!$A$15:$J$15,0)),0)</f>
        <v>0</v>
      </c>
      <c r="Y683" s="2">
        <f>IF($H683&gt;K683,MIN($H683-K683,L683-K683)*INDEX('2018_commission_structure-Start'!$A$15:$J$18,MATCH($E683,'2018_commission_structure-Start'!$A$15:$A$18,0),MATCH(Y$1,'2018_commission_structure-Start'!$A$15:$J$15,0)),0)</f>
        <v>0</v>
      </c>
      <c r="Z683" s="2">
        <f>IF(H683&gt;L683,(H683-L683)*INDEX('2018_commission_structure-Start'!$A$21:$I$24,MATCH($E683,'2018_commission_structure-Start'!$A$21:$A$24,0),MATCH(Z$1,'2018_commission_structure-Start'!$A$21:$I$21,0)),0)</f>
        <v>0</v>
      </c>
      <c r="AA683" s="6">
        <f t="shared" si="108"/>
        <v>34383.15</v>
      </c>
      <c r="AB683" s="6">
        <f t="shared" si="109"/>
        <v>87020.15</v>
      </c>
    </row>
    <row r="684" spans="1:28" x14ac:dyDescent="0.3">
      <c r="A684" t="str">
        <f t="shared" si="100"/>
        <v>Donavon Cheer</v>
      </c>
      <c r="B684">
        <v>6007705854</v>
      </c>
      <c r="C684" t="s">
        <v>1327</v>
      </c>
      <c r="D684" t="s">
        <v>1328</v>
      </c>
      <c r="E684" t="s">
        <v>10</v>
      </c>
      <c r="F684">
        <v>107921</v>
      </c>
      <c r="G684">
        <f>COUNTIF(deals_closed!D:D,B684)</f>
        <v>23</v>
      </c>
      <c r="H684" s="2">
        <f>SUMIF(deals_closed!D:D,B684,deals_closed!C:C)</f>
        <v>825058</v>
      </c>
      <c r="I684" s="2">
        <f>VLOOKUP(E684,'2018_commission_structure-Start'!$A$22:$I$24,9,FALSE)</f>
        <v>750000</v>
      </c>
      <c r="J684" s="2">
        <f t="shared" si="101"/>
        <v>937500</v>
      </c>
      <c r="K684" s="2">
        <f t="shared" si="102"/>
        <v>1125000</v>
      </c>
      <c r="L684" s="2">
        <f t="shared" si="103"/>
        <v>1500000</v>
      </c>
      <c r="M684" s="12">
        <f t="shared" si="104"/>
        <v>1.1000773333333334</v>
      </c>
      <c r="N684" t="str">
        <f t="shared" si="105"/>
        <v>100-125%</v>
      </c>
      <c r="O684" s="6">
        <f>MIN(H684,I684)*INDEX('2018_commission_structure-Start'!$A$21:$I$24,MATCH($E684,'2018_commission_structure-Start'!$A$21:$A$24,0),MATCH(O$1,'2018_commission_structure-Start'!$A$21:$I$21,0))</f>
        <v>112500</v>
      </c>
      <c r="P684" s="2">
        <f>IF(H684&gt;I684,MIN(H684-I684,J684-I684)*INDEX('2018_commission_structure-Start'!$A$21:$I$24,MATCH($E684,'2018_commission_structure-Start'!$A$21:$A$24,0), MATCH(P$1,'2018_commission_structure-Start'!$A$21:$I$21,0)),0)</f>
        <v>14261.02</v>
      </c>
      <c r="Q684" s="2">
        <f>IF($H684&gt;J684,MIN($H684-J684,K684-J684)*INDEX('2018_commission_structure-Start'!$A$21:$I$24,MATCH($E684,'2018_commission_structure-Start'!$A$21:$A$24,0), MATCH(Q$1,'2018_commission_structure-Start'!$A$21:$I$21,0)),0)</f>
        <v>0</v>
      </c>
      <c r="R684" s="2">
        <f>IF($H684&gt;K684,MIN($H684-K684,L684-K684)*INDEX('2018_commission_structure-Start'!$A$21:$I$24,MATCH($E684,'2018_commission_structure-Start'!$A$21:$A$24,0), MATCH(R$1,'2018_commission_structure-Start'!$A$21:$I$21,0)),0)</f>
        <v>0</v>
      </c>
      <c r="S684" s="2">
        <f>IF(H684&gt;L684,(H684-L684)*INDEX('2018_commission_structure-Start'!$A$21:$I$24,MATCH($E684,'2018_commission_structure-Start'!$A$21:$A$24,0),MATCH(S$1,'2018_commission_structure-Start'!$A$21:$I$21,0)),0)</f>
        <v>0</v>
      </c>
      <c r="T684" s="6">
        <f t="shared" si="106"/>
        <v>126761.02</v>
      </c>
      <c r="U684" s="6">
        <f t="shared" si="107"/>
        <v>234682.02000000002</v>
      </c>
      <c r="V684" s="6">
        <f>MIN(H684,I684)*INDEX('2018_commission_structure-Start'!$A$15:$J$18,MATCH($E684,'2018_commission_structure-Start'!$A$15:$A$18,0),MATCH(V$1,'2018_commission_structure-Start'!$A$15:$J$15,0))</f>
        <v>112500</v>
      </c>
      <c r="W684" s="2">
        <f>IF($H684&gt;I684,MIN($H684-I684,J684-I684)*INDEX('2018_commission_structure-Start'!$A$15:$J$18,MATCH($E684,'2018_commission_structure-Start'!$A$15:$A$18,0),MATCH(W$1,'2018_commission_structure-Start'!$A$15:$J$15,0)),0)</f>
        <v>16512.759999999998</v>
      </c>
      <c r="X684" s="2">
        <f>IF($H684&gt;J684,MIN($H684-J684,K684-J684)*INDEX('2018_commission_structure-Start'!$A$15:$J$18,MATCH($E684,'2018_commission_structure-Start'!$A$15:$A$18,0),MATCH(X$1,'2018_commission_structure-Start'!$A$15:$J$15,0)),0)</f>
        <v>0</v>
      </c>
      <c r="Y684" s="2">
        <f>IF($H684&gt;K684,MIN($H684-K684,L684-K684)*INDEX('2018_commission_structure-Start'!$A$15:$J$18,MATCH($E684,'2018_commission_structure-Start'!$A$15:$A$18,0),MATCH(Y$1,'2018_commission_structure-Start'!$A$15:$J$15,0)),0)</f>
        <v>0</v>
      </c>
      <c r="Z684" s="2">
        <f>IF(H684&gt;L684,(H684-L684)*INDEX('2018_commission_structure-Start'!$A$21:$I$24,MATCH($E684,'2018_commission_structure-Start'!$A$21:$A$24,0),MATCH(Z$1,'2018_commission_structure-Start'!$A$21:$I$21,0)),0)</f>
        <v>0</v>
      </c>
      <c r="AA684" s="6">
        <f t="shared" si="108"/>
        <v>129012.76</v>
      </c>
      <c r="AB684" s="6">
        <f t="shared" si="109"/>
        <v>236933.76000000001</v>
      </c>
    </row>
    <row r="685" spans="1:28" x14ac:dyDescent="0.3">
      <c r="A685" t="str">
        <f t="shared" si="100"/>
        <v>Kippar Ricardin</v>
      </c>
      <c r="B685">
        <v>4223282808</v>
      </c>
      <c r="C685" t="s">
        <v>1329</v>
      </c>
      <c r="D685" t="s">
        <v>1330</v>
      </c>
      <c r="E685" t="s">
        <v>7</v>
      </c>
      <c r="F685">
        <v>52880</v>
      </c>
      <c r="G685">
        <f>COUNTIF(deals_closed!D:D,B685)</f>
        <v>20</v>
      </c>
      <c r="H685" s="2">
        <f>SUMIF(deals_closed!D:D,B685,deals_closed!C:C)</f>
        <v>716416</v>
      </c>
      <c r="I685" s="2">
        <f>VLOOKUP(E685,'2018_commission_structure-Start'!$A$22:$I$24,9,FALSE)</f>
        <v>500000</v>
      </c>
      <c r="J685" s="2">
        <f t="shared" si="101"/>
        <v>625000</v>
      </c>
      <c r="K685" s="2">
        <f t="shared" si="102"/>
        <v>750000</v>
      </c>
      <c r="L685" s="2">
        <f t="shared" si="103"/>
        <v>1000000</v>
      </c>
      <c r="M685" s="12">
        <f t="shared" si="104"/>
        <v>1.4328320000000001</v>
      </c>
      <c r="N685" t="str">
        <f t="shared" si="105"/>
        <v>125-150%</v>
      </c>
      <c r="O685" s="6">
        <f>MIN(H685,I685)*INDEX('2018_commission_structure-Start'!$A$21:$I$24,MATCH($E685,'2018_commission_structure-Start'!$A$21:$A$24,0),MATCH(O$1,'2018_commission_structure-Start'!$A$21:$I$21,0))</f>
        <v>50000</v>
      </c>
      <c r="P685" s="2">
        <f>IF(H685&gt;I685,MIN(H685-I685,J685-I685)*INDEX('2018_commission_structure-Start'!$A$21:$I$24,MATCH($E685,'2018_commission_structure-Start'!$A$21:$A$24,0), MATCH(P$1,'2018_commission_structure-Start'!$A$21:$I$21,0)),0)</f>
        <v>18750</v>
      </c>
      <c r="Q685" s="2">
        <f>IF($H685&gt;J685,MIN($H685-J685,K685-J685)*INDEX('2018_commission_structure-Start'!$A$21:$I$24,MATCH($E685,'2018_commission_structure-Start'!$A$21:$A$24,0), MATCH(Q$1,'2018_commission_structure-Start'!$A$21:$I$21,0)),0)</f>
        <v>16454.88</v>
      </c>
      <c r="R685" s="2">
        <f>IF($H685&gt;K685,MIN($H685-K685,L685-K685)*INDEX('2018_commission_structure-Start'!$A$21:$I$24,MATCH($E685,'2018_commission_structure-Start'!$A$21:$A$24,0), MATCH(R$1,'2018_commission_structure-Start'!$A$21:$I$21,0)),0)</f>
        <v>0</v>
      </c>
      <c r="S685" s="2">
        <f>IF(H685&gt;L685,(H685-L685)*INDEX('2018_commission_structure-Start'!$A$21:$I$24,MATCH($E685,'2018_commission_structure-Start'!$A$21:$A$24,0),MATCH(S$1,'2018_commission_structure-Start'!$A$21:$I$21,0)),0)</f>
        <v>0</v>
      </c>
      <c r="T685" s="6">
        <f t="shared" si="106"/>
        <v>85204.88</v>
      </c>
      <c r="U685" s="6">
        <f t="shared" si="107"/>
        <v>138084.88</v>
      </c>
      <c r="V685" s="6">
        <f>MIN(H685,I685)*INDEX('2018_commission_structure-Start'!$A$15:$J$18,MATCH($E685,'2018_commission_structure-Start'!$A$15:$A$18,0),MATCH(V$1,'2018_commission_structure-Start'!$A$15:$J$15,0))</f>
        <v>60000</v>
      </c>
      <c r="W685" s="2">
        <f>IF($H685&gt;I685,MIN($H685-I685,J685-I685)*INDEX('2018_commission_structure-Start'!$A$15:$J$18,MATCH($E685,'2018_commission_structure-Start'!$A$15:$A$18,0),MATCH(W$1,'2018_commission_structure-Start'!$A$15:$J$15,0)),0)</f>
        <v>21250</v>
      </c>
      <c r="X685" s="2">
        <f>IF($H685&gt;J685,MIN($H685-J685,K685-J685)*INDEX('2018_commission_structure-Start'!$A$15:$J$18,MATCH($E685,'2018_commission_structure-Start'!$A$15:$A$18,0),MATCH(X$1,'2018_commission_structure-Start'!$A$15:$J$15,0)),0)</f>
        <v>18283.2</v>
      </c>
      <c r="Y685" s="2">
        <f>IF($H685&gt;K685,MIN($H685-K685,L685-K685)*INDEX('2018_commission_structure-Start'!$A$15:$J$18,MATCH($E685,'2018_commission_structure-Start'!$A$15:$A$18,0),MATCH(Y$1,'2018_commission_structure-Start'!$A$15:$J$15,0)),0)</f>
        <v>0</v>
      </c>
      <c r="Z685" s="2">
        <f>IF(H685&gt;L685,(H685-L685)*INDEX('2018_commission_structure-Start'!$A$21:$I$24,MATCH($E685,'2018_commission_structure-Start'!$A$21:$A$24,0),MATCH(Z$1,'2018_commission_structure-Start'!$A$21:$I$21,0)),0)</f>
        <v>0</v>
      </c>
      <c r="AA685" s="6">
        <f t="shared" si="108"/>
        <v>99533.2</v>
      </c>
      <c r="AB685" s="6">
        <f t="shared" si="109"/>
        <v>152413.20000000001</v>
      </c>
    </row>
    <row r="686" spans="1:28" x14ac:dyDescent="0.3">
      <c r="A686" t="str">
        <f t="shared" si="100"/>
        <v>Barnabas Jozefczak</v>
      </c>
      <c r="B686">
        <v>1462166245</v>
      </c>
      <c r="C686" t="s">
        <v>1331</v>
      </c>
      <c r="D686" t="s">
        <v>1332</v>
      </c>
      <c r="E686" t="s">
        <v>7</v>
      </c>
      <c r="F686">
        <v>57979</v>
      </c>
      <c r="G686">
        <f>COUNTIF(deals_closed!D:D,B686)</f>
        <v>20</v>
      </c>
      <c r="H686" s="2">
        <f>SUMIF(deals_closed!D:D,B686,deals_closed!C:C)</f>
        <v>730353</v>
      </c>
      <c r="I686" s="2">
        <f>VLOOKUP(E686,'2018_commission_structure-Start'!$A$22:$I$24,9,FALSE)</f>
        <v>500000</v>
      </c>
      <c r="J686" s="2">
        <f t="shared" si="101"/>
        <v>625000</v>
      </c>
      <c r="K686" s="2">
        <f t="shared" si="102"/>
        <v>750000</v>
      </c>
      <c r="L686" s="2">
        <f t="shared" si="103"/>
        <v>1000000</v>
      </c>
      <c r="M686" s="12">
        <f t="shared" si="104"/>
        <v>1.4607060000000001</v>
      </c>
      <c r="N686" t="str">
        <f t="shared" si="105"/>
        <v>125-150%</v>
      </c>
      <c r="O686" s="6">
        <f>MIN(H686,I686)*INDEX('2018_commission_structure-Start'!$A$21:$I$24,MATCH($E686,'2018_commission_structure-Start'!$A$21:$A$24,0),MATCH(O$1,'2018_commission_structure-Start'!$A$21:$I$21,0))</f>
        <v>50000</v>
      </c>
      <c r="P686" s="2">
        <f>IF(H686&gt;I686,MIN(H686-I686,J686-I686)*INDEX('2018_commission_structure-Start'!$A$21:$I$24,MATCH($E686,'2018_commission_structure-Start'!$A$21:$A$24,0), MATCH(P$1,'2018_commission_structure-Start'!$A$21:$I$21,0)),0)</f>
        <v>18750</v>
      </c>
      <c r="Q686" s="2">
        <f>IF($H686&gt;J686,MIN($H686-J686,K686-J686)*INDEX('2018_commission_structure-Start'!$A$21:$I$24,MATCH($E686,'2018_commission_structure-Start'!$A$21:$A$24,0), MATCH(Q$1,'2018_commission_structure-Start'!$A$21:$I$21,0)),0)</f>
        <v>18963.54</v>
      </c>
      <c r="R686" s="2">
        <f>IF($H686&gt;K686,MIN($H686-K686,L686-K686)*INDEX('2018_commission_structure-Start'!$A$21:$I$24,MATCH($E686,'2018_commission_structure-Start'!$A$21:$A$24,0), MATCH(R$1,'2018_commission_structure-Start'!$A$21:$I$21,0)),0)</f>
        <v>0</v>
      </c>
      <c r="S686" s="2">
        <f>IF(H686&gt;L686,(H686-L686)*INDEX('2018_commission_structure-Start'!$A$21:$I$24,MATCH($E686,'2018_commission_structure-Start'!$A$21:$A$24,0),MATCH(S$1,'2018_commission_structure-Start'!$A$21:$I$21,0)),0)</f>
        <v>0</v>
      </c>
      <c r="T686" s="6">
        <f t="shared" si="106"/>
        <v>87713.540000000008</v>
      </c>
      <c r="U686" s="6">
        <f t="shared" si="107"/>
        <v>145692.54</v>
      </c>
      <c r="V686" s="6">
        <f>MIN(H686,I686)*INDEX('2018_commission_structure-Start'!$A$15:$J$18,MATCH($E686,'2018_commission_structure-Start'!$A$15:$A$18,0),MATCH(V$1,'2018_commission_structure-Start'!$A$15:$J$15,0))</f>
        <v>60000</v>
      </c>
      <c r="W686" s="2">
        <f>IF($H686&gt;I686,MIN($H686-I686,J686-I686)*INDEX('2018_commission_structure-Start'!$A$15:$J$18,MATCH($E686,'2018_commission_structure-Start'!$A$15:$A$18,0),MATCH(W$1,'2018_commission_structure-Start'!$A$15:$J$15,0)),0)</f>
        <v>21250</v>
      </c>
      <c r="X686" s="2">
        <f>IF($H686&gt;J686,MIN($H686-J686,K686-J686)*INDEX('2018_commission_structure-Start'!$A$15:$J$18,MATCH($E686,'2018_commission_structure-Start'!$A$15:$A$18,0),MATCH(X$1,'2018_commission_structure-Start'!$A$15:$J$15,0)),0)</f>
        <v>21070.600000000002</v>
      </c>
      <c r="Y686" s="2">
        <f>IF($H686&gt;K686,MIN($H686-K686,L686-K686)*INDEX('2018_commission_structure-Start'!$A$15:$J$18,MATCH($E686,'2018_commission_structure-Start'!$A$15:$A$18,0),MATCH(Y$1,'2018_commission_structure-Start'!$A$15:$J$15,0)),0)</f>
        <v>0</v>
      </c>
      <c r="Z686" s="2">
        <f>IF(H686&gt;L686,(H686-L686)*INDEX('2018_commission_structure-Start'!$A$21:$I$24,MATCH($E686,'2018_commission_structure-Start'!$A$21:$A$24,0),MATCH(Z$1,'2018_commission_structure-Start'!$A$21:$I$21,0)),0)</f>
        <v>0</v>
      </c>
      <c r="AA686" s="6">
        <f t="shared" si="108"/>
        <v>102320.6</v>
      </c>
      <c r="AB686" s="6">
        <f t="shared" si="109"/>
        <v>160299.6</v>
      </c>
    </row>
    <row r="687" spans="1:28" x14ac:dyDescent="0.3">
      <c r="A687" t="str">
        <f t="shared" si="100"/>
        <v>Sheilakathryn Buckberry</v>
      </c>
      <c r="B687">
        <v>1565607864</v>
      </c>
      <c r="C687" t="s">
        <v>1333</v>
      </c>
      <c r="D687" t="s">
        <v>1334</v>
      </c>
      <c r="E687" t="s">
        <v>10</v>
      </c>
      <c r="F687">
        <v>75155</v>
      </c>
      <c r="G687">
        <f>COUNTIF(deals_closed!D:D,B687)</f>
        <v>13</v>
      </c>
      <c r="H687" s="2">
        <f>SUMIF(deals_closed!D:D,B687,deals_closed!C:C)</f>
        <v>474301</v>
      </c>
      <c r="I687" s="2">
        <f>VLOOKUP(E687,'2018_commission_structure-Start'!$A$22:$I$24,9,FALSE)</f>
        <v>750000</v>
      </c>
      <c r="J687" s="2">
        <f t="shared" si="101"/>
        <v>937500</v>
      </c>
      <c r="K687" s="2">
        <f t="shared" si="102"/>
        <v>1125000</v>
      </c>
      <c r="L687" s="2">
        <f t="shared" si="103"/>
        <v>1500000</v>
      </c>
      <c r="M687" s="12">
        <f t="shared" si="104"/>
        <v>0.63240133333333337</v>
      </c>
      <c r="N687" t="str">
        <f t="shared" si="105"/>
        <v>0-100%</v>
      </c>
      <c r="O687" s="6">
        <f>MIN(H687,I687)*INDEX('2018_commission_structure-Start'!$A$21:$I$24,MATCH($E687,'2018_commission_structure-Start'!$A$21:$A$24,0),MATCH(O$1,'2018_commission_structure-Start'!$A$21:$I$21,0))</f>
        <v>71145.149999999994</v>
      </c>
      <c r="P687" s="2">
        <f>IF(H687&gt;I687,MIN(H687-I687,J687-I687)*INDEX('2018_commission_structure-Start'!$A$21:$I$24,MATCH($E687,'2018_commission_structure-Start'!$A$21:$A$24,0), MATCH(P$1,'2018_commission_structure-Start'!$A$21:$I$21,0)),0)</f>
        <v>0</v>
      </c>
      <c r="Q687" s="2">
        <f>IF($H687&gt;J687,MIN($H687-J687,K687-J687)*INDEX('2018_commission_structure-Start'!$A$21:$I$24,MATCH($E687,'2018_commission_structure-Start'!$A$21:$A$24,0), MATCH(Q$1,'2018_commission_structure-Start'!$A$21:$I$21,0)),0)</f>
        <v>0</v>
      </c>
      <c r="R687" s="2">
        <f>IF($H687&gt;K687,MIN($H687-K687,L687-K687)*INDEX('2018_commission_structure-Start'!$A$21:$I$24,MATCH($E687,'2018_commission_structure-Start'!$A$21:$A$24,0), MATCH(R$1,'2018_commission_structure-Start'!$A$21:$I$21,0)),0)</f>
        <v>0</v>
      </c>
      <c r="S687" s="2">
        <f>IF(H687&gt;L687,(H687-L687)*INDEX('2018_commission_structure-Start'!$A$21:$I$24,MATCH($E687,'2018_commission_structure-Start'!$A$21:$A$24,0),MATCH(S$1,'2018_commission_structure-Start'!$A$21:$I$21,0)),0)</f>
        <v>0</v>
      </c>
      <c r="T687" s="6">
        <f t="shared" si="106"/>
        <v>71145.149999999994</v>
      </c>
      <c r="U687" s="6">
        <f t="shared" si="107"/>
        <v>146300.15</v>
      </c>
      <c r="V687" s="6">
        <f>MIN(H687,I687)*INDEX('2018_commission_structure-Start'!$A$15:$J$18,MATCH($E687,'2018_commission_structure-Start'!$A$15:$A$18,0),MATCH(V$1,'2018_commission_structure-Start'!$A$15:$J$15,0))</f>
        <v>71145.149999999994</v>
      </c>
      <c r="W687" s="2">
        <f>IF($H687&gt;I687,MIN($H687-I687,J687-I687)*INDEX('2018_commission_structure-Start'!$A$15:$J$18,MATCH($E687,'2018_commission_structure-Start'!$A$15:$A$18,0),MATCH(W$1,'2018_commission_structure-Start'!$A$15:$J$15,0)),0)</f>
        <v>0</v>
      </c>
      <c r="X687" s="2">
        <f>IF($H687&gt;J687,MIN($H687-J687,K687-J687)*INDEX('2018_commission_structure-Start'!$A$15:$J$18,MATCH($E687,'2018_commission_structure-Start'!$A$15:$A$18,0),MATCH(X$1,'2018_commission_structure-Start'!$A$15:$J$15,0)),0)</f>
        <v>0</v>
      </c>
      <c r="Y687" s="2">
        <f>IF($H687&gt;K687,MIN($H687-K687,L687-K687)*INDEX('2018_commission_structure-Start'!$A$15:$J$18,MATCH($E687,'2018_commission_structure-Start'!$A$15:$A$18,0),MATCH(Y$1,'2018_commission_structure-Start'!$A$15:$J$15,0)),0)</f>
        <v>0</v>
      </c>
      <c r="Z687" s="2">
        <f>IF(H687&gt;L687,(H687-L687)*INDEX('2018_commission_structure-Start'!$A$21:$I$24,MATCH($E687,'2018_commission_structure-Start'!$A$21:$A$24,0),MATCH(Z$1,'2018_commission_structure-Start'!$A$21:$I$21,0)),0)</f>
        <v>0</v>
      </c>
      <c r="AA687" s="6">
        <f t="shared" si="108"/>
        <v>71145.149999999994</v>
      </c>
      <c r="AB687" s="6">
        <f t="shared" si="109"/>
        <v>146300.15</v>
      </c>
    </row>
    <row r="688" spans="1:28" x14ac:dyDescent="0.3">
      <c r="A688" t="str">
        <f t="shared" si="100"/>
        <v>Tani Haddock</v>
      </c>
      <c r="B688">
        <v>2524849899</v>
      </c>
      <c r="C688" t="s">
        <v>1335</v>
      </c>
      <c r="D688" t="s">
        <v>1336</v>
      </c>
      <c r="E688" t="s">
        <v>10</v>
      </c>
      <c r="F688">
        <v>121772</v>
      </c>
      <c r="G688">
        <f>COUNTIF(deals_closed!D:D,B688)</f>
        <v>21</v>
      </c>
      <c r="H688" s="2">
        <f>SUMIF(deals_closed!D:D,B688,deals_closed!C:C)</f>
        <v>747655</v>
      </c>
      <c r="I688" s="2">
        <f>VLOOKUP(E688,'2018_commission_structure-Start'!$A$22:$I$24,9,FALSE)</f>
        <v>750000</v>
      </c>
      <c r="J688" s="2">
        <f t="shared" si="101"/>
        <v>937500</v>
      </c>
      <c r="K688" s="2">
        <f t="shared" si="102"/>
        <v>1125000</v>
      </c>
      <c r="L688" s="2">
        <f t="shared" si="103"/>
        <v>1500000</v>
      </c>
      <c r="M688" s="12">
        <f t="shared" si="104"/>
        <v>0.99687333333333328</v>
      </c>
      <c r="N688" t="str">
        <f t="shared" si="105"/>
        <v>0-100%</v>
      </c>
      <c r="O688" s="6">
        <f>MIN(H688,I688)*INDEX('2018_commission_structure-Start'!$A$21:$I$24,MATCH($E688,'2018_commission_structure-Start'!$A$21:$A$24,0),MATCH(O$1,'2018_commission_structure-Start'!$A$21:$I$21,0))</f>
        <v>112148.25</v>
      </c>
      <c r="P688" s="2">
        <f>IF(H688&gt;I688,MIN(H688-I688,J688-I688)*INDEX('2018_commission_structure-Start'!$A$21:$I$24,MATCH($E688,'2018_commission_structure-Start'!$A$21:$A$24,0), MATCH(P$1,'2018_commission_structure-Start'!$A$21:$I$21,0)),0)</f>
        <v>0</v>
      </c>
      <c r="Q688" s="2">
        <f>IF($H688&gt;J688,MIN($H688-J688,K688-J688)*INDEX('2018_commission_structure-Start'!$A$21:$I$24,MATCH($E688,'2018_commission_structure-Start'!$A$21:$A$24,0), MATCH(Q$1,'2018_commission_structure-Start'!$A$21:$I$21,0)),0)</f>
        <v>0</v>
      </c>
      <c r="R688" s="2">
        <f>IF($H688&gt;K688,MIN($H688-K688,L688-K688)*INDEX('2018_commission_structure-Start'!$A$21:$I$24,MATCH($E688,'2018_commission_structure-Start'!$A$21:$A$24,0), MATCH(R$1,'2018_commission_structure-Start'!$A$21:$I$21,0)),0)</f>
        <v>0</v>
      </c>
      <c r="S688" s="2">
        <f>IF(H688&gt;L688,(H688-L688)*INDEX('2018_commission_structure-Start'!$A$21:$I$24,MATCH($E688,'2018_commission_structure-Start'!$A$21:$A$24,0),MATCH(S$1,'2018_commission_structure-Start'!$A$21:$I$21,0)),0)</f>
        <v>0</v>
      </c>
      <c r="T688" s="6">
        <f t="shared" si="106"/>
        <v>112148.25</v>
      </c>
      <c r="U688" s="6">
        <f t="shared" si="107"/>
        <v>233920.25</v>
      </c>
      <c r="V688" s="6">
        <f>MIN(H688,I688)*INDEX('2018_commission_structure-Start'!$A$15:$J$18,MATCH($E688,'2018_commission_structure-Start'!$A$15:$A$18,0),MATCH(V$1,'2018_commission_structure-Start'!$A$15:$J$15,0))</f>
        <v>112148.25</v>
      </c>
      <c r="W688" s="2">
        <f>IF($H688&gt;I688,MIN($H688-I688,J688-I688)*INDEX('2018_commission_structure-Start'!$A$15:$J$18,MATCH($E688,'2018_commission_structure-Start'!$A$15:$A$18,0),MATCH(W$1,'2018_commission_structure-Start'!$A$15:$J$15,0)),0)</f>
        <v>0</v>
      </c>
      <c r="X688" s="2">
        <f>IF($H688&gt;J688,MIN($H688-J688,K688-J688)*INDEX('2018_commission_structure-Start'!$A$15:$J$18,MATCH($E688,'2018_commission_structure-Start'!$A$15:$A$18,0),MATCH(X$1,'2018_commission_structure-Start'!$A$15:$J$15,0)),0)</f>
        <v>0</v>
      </c>
      <c r="Y688" s="2">
        <f>IF($H688&gt;K688,MIN($H688-K688,L688-K688)*INDEX('2018_commission_structure-Start'!$A$15:$J$18,MATCH($E688,'2018_commission_structure-Start'!$A$15:$A$18,0),MATCH(Y$1,'2018_commission_structure-Start'!$A$15:$J$15,0)),0)</f>
        <v>0</v>
      </c>
      <c r="Z688" s="2">
        <f>IF(H688&gt;L688,(H688-L688)*INDEX('2018_commission_structure-Start'!$A$21:$I$24,MATCH($E688,'2018_commission_structure-Start'!$A$21:$A$24,0),MATCH(Z$1,'2018_commission_structure-Start'!$A$21:$I$21,0)),0)</f>
        <v>0</v>
      </c>
      <c r="AA688" s="6">
        <f t="shared" si="108"/>
        <v>112148.25</v>
      </c>
      <c r="AB688" s="6">
        <f t="shared" si="109"/>
        <v>233920.25</v>
      </c>
    </row>
    <row r="689" spans="1:28" x14ac:dyDescent="0.3">
      <c r="A689" t="str">
        <f t="shared" si="100"/>
        <v>Beaufort Rentcome</v>
      </c>
      <c r="B689">
        <v>8349606134</v>
      </c>
      <c r="C689" t="s">
        <v>1337</v>
      </c>
      <c r="D689" t="s">
        <v>1338</v>
      </c>
      <c r="E689" t="s">
        <v>7</v>
      </c>
      <c r="F689">
        <v>36618</v>
      </c>
      <c r="G689">
        <f>COUNTIF(deals_closed!D:D,B689)</f>
        <v>21</v>
      </c>
      <c r="H689" s="2">
        <f>SUMIF(deals_closed!D:D,B689,deals_closed!C:C)</f>
        <v>733725</v>
      </c>
      <c r="I689" s="2">
        <f>VLOOKUP(E689,'2018_commission_structure-Start'!$A$22:$I$24,9,FALSE)</f>
        <v>500000</v>
      </c>
      <c r="J689" s="2">
        <f t="shared" si="101"/>
        <v>625000</v>
      </c>
      <c r="K689" s="2">
        <f t="shared" si="102"/>
        <v>750000</v>
      </c>
      <c r="L689" s="2">
        <f t="shared" si="103"/>
        <v>1000000</v>
      </c>
      <c r="M689" s="12">
        <f t="shared" si="104"/>
        <v>1.4674499999999999</v>
      </c>
      <c r="N689" t="str">
        <f t="shared" si="105"/>
        <v>125-150%</v>
      </c>
      <c r="O689" s="6">
        <f>MIN(H689,I689)*INDEX('2018_commission_structure-Start'!$A$21:$I$24,MATCH($E689,'2018_commission_structure-Start'!$A$21:$A$24,0),MATCH(O$1,'2018_commission_structure-Start'!$A$21:$I$21,0))</f>
        <v>50000</v>
      </c>
      <c r="P689" s="2">
        <f>IF(H689&gt;I689,MIN(H689-I689,J689-I689)*INDEX('2018_commission_structure-Start'!$A$21:$I$24,MATCH($E689,'2018_commission_structure-Start'!$A$21:$A$24,0), MATCH(P$1,'2018_commission_structure-Start'!$A$21:$I$21,0)),0)</f>
        <v>18750</v>
      </c>
      <c r="Q689" s="2">
        <f>IF($H689&gt;J689,MIN($H689-J689,K689-J689)*INDEX('2018_commission_structure-Start'!$A$21:$I$24,MATCH($E689,'2018_commission_structure-Start'!$A$21:$A$24,0), MATCH(Q$1,'2018_commission_structure-Start'!$A$21:$I$21,0)),0)</f>
        <v>19570.5</v>
      </c>
      <c r="R689" s="2">
        <f>IF($H689&gt;K689,MIN($H689-K689,L689-K689)*INDEX('2018_commission_structure-Start'!$A$21:$I$24,MATCH($E689,'2018_commission_structure-Start'!$A$21:$A$24,0), MATCH(R$1,'2018_commission_structure-Start'!$A$21:$I$21,0)),0)</f>
        <v>0</v>
      </c>
      <c r="S689" s="2">
        <f>IF(H689&gt;L689,(H689-L689)*INDEX('2018_commission_structure-Start'!$A$21:$I$24,MATCH($E689,'2018_commission_structure-Start'!$A$21:$A$24,0),MATCH(S$1,'2018_commission_structure-Start'!$A$21:$I$21,0)),0)</f>
        <v>0</v>
      </c>
      <c r="T689" s="6">
        <f t="shared" si="106"/>
        <v>88320.5</v>
      </c>
      <c r="U689" s="6">
        <f t="shared" si="107"/>
        <v>124938.5</v>
      </c>
      <c r="V689" s="6">
        <f>MIN(H689,I689)*INDEX('2018_commission_structure-Start'!$A$15:$J$18,MATCH($E689,'2018_commission_structure-Start'!$A$15:$A$18,0),MATCH(V$1,'2018_commission_structure-Start'!$A$15:$J$15,0))</f>
        <v>60000</v>
      </c>
      <c r="W689" s="2">
        <f>IF($H689&gt;I689,MIN($H689-I689,J689-I689)*INDEX('2018_commission_structure-Start'!$A$15:$J$18,MATCH($E689,'2018_commission_structure-Start'!$A$15:$A$18,0),MATCH(W$1,'2018_commission_structure-Start'!$A$15:$J$15,0)),0)</f>
        <v>21250</v>
      </c>
      <c r="X689" s="2">
        <f>IF($H689&gt;J689,MIN($H689-J689,K689-J689)*INDEX('2018_commission_structure-Start'!$A$15:$J$18,MATCH($E689,'2018_commission_structure-Start'!$A$15:$A$18,0),MATCH(X$1,'2018_commission_structure-Start'!$A$15:$J$15,0)),0)</f>
        <v>21745</v>
      </c>
      <c r="Y689" s="2">
        <f>IF($H689&gt;K689,MIN($H689-K689,L689-K689)*INDEX('2018_commission_structure-Start'!$A$15:$J$18,MATCH($E689,'2018_commission_structure-Start'!$A$15:$A$18,0),MATCH(Y$1,'2018_commission_structure-Start'!$A$15:$J$15,0)),0)</f>
        <v>0</v>
      </c>
      <c r="Z689" s="2">
        <f>IF(H689&gt;L689,(H689-L689)*INDEX('2018_commission_structure-Start'!$A$21:$I$24,MATCH($E689,'2018_commission_structure-Start'!$A$21:$A$24,0),MATCH(Z$1,'2018_commission_structure-Start'!$A$21:$I$21,0)),0)</f>
        <v>0</v>
      </c>
      <c r="AA689" s="6">
        <f t="shared" si="108"/>
        <v>102995</v>
      </c>
      <c r="AB689" s="6">
        <f t="shared" si="109"/>
        <v>139613</v>
      </c>
    </row>
    <row r="690" spans="1:28" x14ac:dyDescent="0.3">
      <c r="A690" t="str">
        <f t="shared" si="100"/>
        <v>Petronille Niles</v>
      </c>
      <c r="B690">
        <v>2060025532</v>
      </c>
      <c r="C690" t="s">
        <v>1339</v>
      </c>
      <c r="D690" t="s">
        <v>1340</v>
      </c>
      <c r="E690" t="s">
        <v>29</v>
      </c>
      <c r="F690">
        <v>53096</v>
      </c>
      <c r="G690">
        <f>COUNTIF(deals_closed!D:D,B690)</f>
        <v>19</v>
      </c>
      <c r="H690" s="2">
        <f>SUMIF(deals_closed!D:D,B690,deals_closed!C:C)</f>
        <v>588834</v>
      </c>
      <c r="I690" s="2">
        <f>VLOOKUP(E690,'2018_commission_structure-Start'!$A$22:$I$24,9,FALSE)</f>
        <v>600000</v>
      </c>
      <c r="J690" s="2">
        <f t="shared" si="101"/>
        <v>750000</v>
      </c>
      <c r="K690" s="2">
        <f t="shared" si="102"/>
        <v>900000</v>
      </c>
      <c r="L690" s="2">
        <f t="shared" si="103"/>
        <v>1200000</v>
      </c>
      <c r="M690" s="12">
        <f t="shared" si="104"/>
        <v>0.98138999999999998</v>
      </c>
      <c r="N690" t="str">
        <f t="shared" si="105"/>
        <v>0-100%</v>
      </c>
      <c r="O690" s="6">
        <f>MIN(H690,I690)*INDEX('2018_commission_structure-Start'!$A$21:$I$24,MATCH($E690,'2018_commission_structure-Start'!$A$21:$A$24,0),MATCH(O$1,'2018_commission_structure-Start'!$A$21:$I$21,0))</f>
        <v>76548.42</v>
      </c>
      <c r="P690" s="2">
        <f>IF(H690&gt;I690,MIN(H690-I690,J690-I690)*INDEX('2018_commission_structure-Start'!$A$21:$I$24,MATCH($E690,'2018_commission_structure-Start'!$A$21:$A$24,0), MATCH(P$1,'2018_commission_structure-Start'!$A$21:$I$21,0)),0)</f>
        <v>0</v>
      </c>
      <c r="Q690" s="2">
        <f>IF($H690&gt;J690,MIN($H690-J690,K690-J690)*INDEX('2018_commission_structure-Start'!$A$21:$I$24,MATCH($E690,'2018_commission_structure-Start'!$A$21:$A$24,0), MATCH(Q$1,'2018_commission_structure-Start'!$A$21:$I$21,0)),0)</f>
        <v>0</v>
      </c>
      <c r="R690" s="2">
        <f>IF($H690&gt;K690,MIN($H690-K690,L690-K690)*INDEX('2018_commission_structure-Start'!$A$21:$I$24,MATCH($E690,'2018_commission_structure-Start'!$A$21:$A$24,0), MATCH(R$1,'2018_commission_structure-Start'!$A$21:$I$21,0)),0)</f>
        <v>0</v>
      </c>
      <c r="S690" s="2">
        <f>IF(H690&gt;L690,(H690-L690)*INDEX('2018_commission_structure-Start'!$A$21:$I$24,MATCH($E690,'2018_commission_structure-Start'!$A$21:$A$24,0),MATCH(S$1,'2018_commission_structure-Start'!$A$21:$I$21,0)),0)</f>
        <v>0</v>
      </c>
      <c r="T690" s="6">
        <f t="shared" si="106"/>
        <v>76548.42</v>
      </c>
      <c r="U690" s="6">
        <f t="shared" si="107"/>
        <v>129644.42</v>
      </c>
      <c r="V690" s="6">
        <f>MIN(H690,I690)*INDEX('2018_commission_structure-Start'!$A$15:$J$18,MATCH($E690,'2018_commission_structure-Start'!$A$15:$A$18,0),MATCH(V$1,'2018_commission_structure-Start'!$A$15:$J$15,0))</f>
        <v>88325.099999999991</v>
      </c>
      <c r="W690" s="2">
        <f>IF($H690&gt;I690,MIN($H690-I690,J690-I690)*INDEX('2018_commission_structure-Start'!$A$15:$J$18,MATCH($E690,'2018_commission_structure-Start'!$A$15:$A$18,0),MATCH(W$1,'2018_commission_structure-Start'!$A$15:$J$15,0)),0)</f>
        <v>0</v>
      </c>
      <c r="X690" s="2">
        <f>IF($H690&gt;J690,MIN($H690-J690,K690-J690)*INDEX('2018_commission_structure-Start'!$A$15:$J$18,MATCH($E690,'2018_commission_structure-Start'!$A$15:$A$18,0),MATCH(X$1,'2018_commission_structure-Start'!$A$15:$J$15,0)),0)</f>
        <v>0</v>
      </c>
      <c r="Y690" s="2">
        <f>IF($H690&gt;K690,MIN($H690-K690,L690-K690)*INDEX('2018_commission_structure-Start'!$A$15:$J$18,MATCH($E690,'2018_commission_structure-Start'!$A$15:$A$18,0),MATCH(Y$1,'2018_commission_structure-Start'!$A$15:$J$15,0)),0)</f>
        <v>0</v>
      </c>
      <c r="Z690" s="2">
        <f>IF(H690&gt;L690,(H690-L690)*INDEX('2018_commission_structure-Start'!$A$21:$I$24,MATCH($E690,'2018_commission_structure-Start'!$A$21:$A$24,0),MATCH(Z$1,'2018_commission_structure-Start'!$A$21:$I$21,0)),0)</f>
        <v>0</v>
      </c>
      <c r="AA690" s="6">
        <f t="shared" si="108"/>
        <v>88325.099999999991</v>
      </c>
      <c r="AB690" s="6">
        <f t="shared" si="109"/>
        <v>141421.09999999998</v>
      </c>
    </row>
    <row r="691" spans="1:28" x14ac:dyDescent="0.3">
      <c r="A691" t="str">
        <f t="shared" si="100"/>
        <v>Hillel Burdett</v>
      </c>
      <c r="B691">
        <v>2859566597</v>
      </c>
      <c r="C691" t="s">
        <v>453</v>
      </c>
      <c r="D691" t="s">
        <v>1341</v>
      </c>
      <c r="E691" t="s">
        <v>29</v>
      </c>
      <c r="F691">
        <v>76647</v>
      </c>
      <c r="G691">
        <f>COUNTIF(deals_closed!D:D,B691)</f>
        <v>7</v>
      </c>
      <c r="H691" s="2">
        <f>SUMIF(deals_closed!D:D,B691,deals_closed!C:C)</f>
        <v>334109</v>
      </c>
      <c r="I691" s="2">
        <f>VLOOKUP(E691,'2018_commission_structure-Start'!$A$22:$I$24,9,FALSE)</f>
        <v>600000</v>
      </c>
      <c r="J691" s="2">
        <f t="shared" si="101"/>
        <v>750000</v>
      </c>
      <c r="K691" s="2">
        <f t="shared" si="102"/>
        <v>900000</v>
      </c>
      <c r="L691" s="2">
        <f t="shared" si="103"/>
        <v>1200000</v>
      </c>
      <c r="M691" s="12">
        <f t="shared" si="104"/>
        <v>0.55684833333333328</v>
      </c>
      <c r="N691" t="str">
        <f t="shared" si="105"/>
        <v>0-100%</v>
      </c>
      <c r="O691" s="6">
        <f>MIN(H691,I691)*INDEX('2018_commission_structure-Start'!$A$21:$I$24,MATCH($E691,'2018_commission_structure-Start'!$A$21:$A$24,0),MATCH(O$1,'2018_commission_structure-Start'!$A$21:$I$21,0))</f>
        <v>43434.17</v>
      </c>
      <c r="P691" s="2">
        <f>IF(H691&gt;I691,MIN(H691-I691,J691-I691)*INDEX('2018_commission_structure-Start'!$A$21:$I$24,MATCH($E691,'2018_commission_structure-Start'!$A$21:$A$24,0), MATCH(P$1,'2018_commission_structure-Start'!$A$21:$I$21,0)),0)</f>
        <v>0</v>
      </c>
      <c r="Q691" s="2">
        <f>IF($H691&gt;J691,MIN($H691-J691,K691-J691)*INDEX('2018_commission_structure-Start'!$A$21:$I$24,MATCH($E691,'2018_commission_structure-Start'!$A$21:$A$24,0), MATCH(Q$1,'2018_commission_structure-Start'!$A$21:$I$21,0)),0)</f>
        <v>0</v>
      </c>
      <c r="R691" s="2">
        <f>IF($H691&gt;K691,MIN($H691-K691,L691-K691)*INDEX('2018_commission_structure-Start'!$A$21:$I$24,MATCH($E691,'2018_commission_structure-Start'!$A$21:$A$24,0), MATCH(R$1,'2018_commission_structure-Start'!$A$21:$I$21,0)),0)</f>
        <v>0</v>
      </c>
      <c r="S691" s="2">
        <f>IF(H691&gt;L691,(H691-L691)*INDEX('2018_commission_structure-Start'!$A$21:$I$24,MATCH($E691,'2018_commission_structure-Start'!$A$21:$A$24,0),MATCH(S$1,'2018_commission_structure-Start'!$A$21:$I$21,0)),0)</f>
        <v>0</v>
      </c>
      <c r="T691" s="6">
        <f t="shared" si="106"/>
        <v>43434.17</v>
      </c>
      <c r="U691" s="6">
        <f t="shared" si="107"/>
        <v>120081.17</v>
      </c>
      <c r="V691" s="6">
        <f>MIN(H691,I691)*INDEX('2018_commission_structure-Start'!$A$15:$J$18,MATCH($E691,'2018_commission_structure-Start'!$A$15:$A$18,0),MATCH(V$1,'2018_commission_structure-Start'!$A$15:$J$15,0))</f>
        <v>50116.35</v>
      </c>
      <c r="W691" s="2">
        <f>IF($H691&gt;I691,MIN($H691-I691,J691-I691)*INDEX('2018_commission_structure-Start'!$A$15:$J$18,MATCH($E691,'2018_commission_structure-Start'!$A$15:$A$18,0),MATCH(W$1,'2018_commission_structure-Start'!$A$15:$J$15,0)),0)</f>
        <v>0</v>
      </c>
      <c r="X691" s="2">
        <f>IF($H691&gt;J691,MIN($H691-J691,K691-J691)*INDEX('2018_commission_structure-Start'!$A$15:$J$18,MATCH($E691,'2018_commission_structure-Start'!$A$15:$A$18,0),MATCH(X$1,'2018_commission_structure-Start'!$A$15:$J$15,0)),0)</f>
        <v>0</v>
      </c>
      <c r="Y691" s="2">
        <f>IF($H691&gt;K691,MIN($H691-K691,L691-K691)*INDEX('2018_commission_structure-Start'!$A$15:$J$18,MATCH($E691,'2018_commission_structure-Start'!$A$15:$A$18,0),MATCH(Y$1,'2018_commission_structure-Start'!$A$15:$J$15,0)),0)</f>
        <v>0</v>
      </c>
      <c r="Z691" s="2">
        <f>IF(H691&gt;L691,(H691-L691)*INDEX('2018_commission_structure-Start'!$A$21:$I$24,MATCH($E691,'2018_commission_structure-Start'!$A$21:$A$24,0),MATCH(Z$1,'2018_commission_structure-Start'!$A$21:$I$21,0)),0)</f>
        <v>0</v>
      </c>
      <c r="AA691" s="6">
        <f t="shared" si="108"/>
        <v>50116.35</v>
      </c>
      <c r="AB691" s="6">
        <f t="shared" si="109"/>
        <v>126763.35</v>
      </c>
    </row>
    <row r="692" spans="1:28" x14ac:dyDescent="0.3">
      <c r="A692" t="str">
        <f t="shared" si="100"/>
        <v>Shawna Powland</v>
      </c>
      <c r="B692">
        <v>2079803735</v>
      </c>
      <c r="C692" t="s">
        <v>1342</v>
      </c>
      <c r="D692" t="s">
        <v>1343</v>
      </c>
      <c r="E692" t="s">
        <v>7</v>
      </c>
      <c r="F692">
        <v>54843</v>
      </c>
      <c r="G692">
        <f>COUNTIF(deals_closed!D:D,B692)</f>
        <v>20</v>
      </c>
      <c r="H692" s="2">
        <f>SUMIF(deals_closed!D:D,B692,deals_closed!C:C)</f>
        <v>676256</v>
      </c>
      <c r="I692" s="2">
        <f>VLOOKUP(E692,'2018_commission_structure-Start'!$A$22:$I$24,9,FALSE)</f>
        <v>500000</v>
      </c>
      <c r="J692" s="2">
        <f t="shared" si="101"/>
        <v>625000</v>
      </c>
      <c r="K692" s="2">
        <f t="shared" si="102"/>
        <v>750000</v>
      </c>
      <c r="L692" s="2">
        <f t="shared" si="103"/>
        <v>1000000</v>
      </c>
      <c r="M692" s="12">
        <f t="shared" si="104"/>
        <v>1.3525119999999999</v>
      </c>
      <c r="N692" t="str">
        <f t="shared" si="105"/>
        <v>125-150%</v>
      </c>
      <c r="O692" s="6">
        <f>MIN(H692,I692)*INDEX('2018_commission_structure-Start'!$A$21:$I$24,MATCH($E692,'2018_commission_structure-Start'!$A$21:$A$24,0),MATCH(O$1,'2018_commission_structure-Start'!$A$21:$I$21,0))</f>
        <v>50000</v>
      </c>
      <c r="P692" s="2">
        <f>IF(H692&gt;I692,MIN(H692-I692,J692-I692)*INDEX('2018_commission_structure-Start'!$A$21:$I$24,MATCH($E692,'2018_commission_structure-Start'!$A$21:$A$24,0), MATCH(P$1,'2018_commission_structure-Start'!$A$21:$I$21,0)),0)</f>
        <v>18750</v>
      </c>
      <c r="Q692" s="2">
        <f>IF($H692&gt;J692,MIN($H692-J692,K692-J692)*INDEX('2018_commission_structure-Start'!$A$21:$I$24,MATCH($E692,'2018_commission_structure-Start'!$A$21:$A$24,0), MATCH(Q$1,'2018_commission_structure-Start'!$A$21:$I$21,0)),0)</f>
        <v>9226.08</v>
      </c>
      <c r="R692" s="2">
        <f>IF($H692&gt;K692,MIN($H692-K692,L692-K692)*INDEX('2018_commission_structure-Start'!$A$21:$I$24,MATCH($E692,'2018_commission_structure-Start'!$A$21:$A$24,0), MATCH(R$1,'2018_commission_structure-Start'!$A$21:$I$21,0)),0)</f>
        <v>0</v>
      </c>
      <c r="S692" s="2">
        <f>IF(H692&gt;L692,(H692-L692)*INDEX('2018_commission_structure-Start'!$A$21:$I$24,MATCH($E692,'2018_commission_structure-Start'!$A$21:$A$24,0),MATCH(S$1,'2018_commission_structure-Start'!$A$21:$I$21,0)),0)</f>
        <v>0</v>
      </c>
      <c r="T692" s="6">
        <f t="shared" si="106"/>
        <v>77976.08</v>
      </c>
      <c r="U692" s="6">
        <f t="shared" si="107"/>
        <v>132819.08000000002</v>
      </c>
      <c r="V692" s="6">
        <f>MIN(H692,I692)*INDEX('2018_commission_structure-Start'!$A$15:$J$18,MATCH($E692,'2018_commission_structure-Start'!$A$15:$A$18,0),MATCH(V$1,'2018_commission_structure-Start'!$A$15:$J$15,0))</f>
        <v>60000</v>
      </c>
      <c r="W692" s="2">
        <f>IF($H692&gt;I692,MIN($H692-I692,J692-I692)*INDEX('2018_commission_structure-Start'!$A$15:$J$18,MATCH($E692,'2018_commission_structure-Start'!$A$15:$A$18,0),MATCH(W$1,'2018_commission_structure-Start'!$A$15:$J$15,0)),0)</f>
        <v>21250</v>
      </c>
      <c r="X692" s="2">
        <f>IF($H692&gt;J692,MIN($H692-J692,K692-J692)*INDEX('2018_commission_structure-Start'!$A$15:$J$18,MATCH($E692,'2018_commission_structure-Start'!$A$15:$A$18,0),MATCH(X$1,'2018_commission_structure-Start'!$A$15:$J$15,0)),0)</f>
        <v>10251.200000000001</v>
      </c>
      <c r="Y692" s="2">
        <f>IF($H692&gt;K692,MIN($H692-K692,L692-K692)*INDEX('2018_commission_structure-Start'!$A$15:$J$18,MATCH($E692,'2018_commission_structure-Start'!$A$15:$A$18,0),MATCH(Y$1,'2018_commission_structure-Start'!$A$15:$J$15,0)),0)</f>
        <v>0</v>
      </c>
      <c r="Z692" s="2">
        <f>IF(H692&gt;L692,(H692-L692)*INDEX('2018_commission_structure-Start'!$A$21:$I$24,MATCH($E692,'2018_commission_structure-Start'!$A$21:$A$24,0),MATCH(Z$1,'2018_commission_structure-Start'!$A$21:$I$21,0)),0)</f>
        <v>0</v>
      </c>
      <c r="AA692" s="6">
        <f t="shared" si="108"/>
        <v>91501.2</v>
      </c>
      <c r="AB692" s="6">
        <f t="shared" si="109"/>
        <v>146344.20000000001</v>
      </c>
    </row>
    <row r="693" spans="1:28" x14ac:dyDescent="0.3">
      <c r="A693" t="str">
        <f t="shared" si="100"/>
        <v>Simone Garz</v>
      </c>
      <c r="B693">
        <v>7205256240</v>
      </c>
      <c r="C693" t="s">
        <v>1344</v>
      </c>
      <c r="D693" t="s">
        <v>1345</v>
      </c>
      <c r="E693" t="s">
        <v>29</v>
      </c>
      <c r="F693">
        <v>78106</v>
      </c>
      <c r="G693">
        <f>COUNTIF(deals_closed!D:D,B693)</f>
        <v>17</v>
      </c>
      <c r="H693" s="2">
        <f>SUMIF(deals_closed!D:D,B693,deals_closed!C:C)</f>
        <v>638311</v>
      </c>
      <c r="I693" s="2">
        <f>VLOOKUP(E693,'2018_commission_structure-Start'!$A$22:$I$24,9,FALSE)</f>
        <v>600000</v>
      </c>
      <c r="J693" s="2">
        <f t="shared" si="101"/>
        <v>750000</v>
      </c>
      <c r="K693" s="2">
        <f t="shared" si="102"/>
        <v>900000</v>
      </c>
      <c r="L693" s="2">
        <f t="shared" si="103"/>
        <v>1200000</v>
      </c>
      <c r="M693" s="12">
        <f t="shared" si="104"/>
        <v>1.0638516666666666</v>
      </c>
      <c r="N693" t="str">
        <f t="shared" si="105"/>
        <v>100-125%</v>
      </c>
      <c r="O693" s="6">
        <f>MIN(H693,I693)*INDEX('2018_commission_structure-Start'!$A$21:$I$24,MATCH($E693,'2018_commission_structure-Start'!$A$21:$A$24,0),MATCH(O$1,'2018_commission_structure-Start'!$A$21:$I$21,0))</f>
        <v>78000</v>
      </c>
      <c r="P693" s="2">
        <f>IF(H693&gt;I693,MIN(H693-I693,J693-I693)*INDEX('2018_commission_structure-Start'!$A$21:$I$24,MATCH($E693,'2018_commission_structure-Start'!$A$21:$A$24,0), MATCH(P$1,'2018_commission_structure-Start'!$A$21:$I$21,0)),0)</f>
        <v>6512.8700000000008</v>
      </c>
      <c r="Q693" s="2">
        <f>IF($H693&gt;J693,MIN($H693-J693,K693-J693)*INDEX('2018_commission_structure-Start'!$A$21:$I$24,MATCH($E693,'2018_commission_structure-Start'!$A$21:$A$24,0), MATCH(Q$1,'2018_commission_structure-Start'!$A$21:$I$21,0)),0)</f>
        <v>0</v>
      </c>
      <c r="R693" s="2">
        <f>IF($H693&gt;K693,MIN($H693-K693,L693-K693)*INDEX('2018_commission_structure-Start'!$A$21:$I$24,MATCH($E693,'2018_commission_structure-Start'!$A$21:$A$24,0), MATCH(R$1,'2018_commission_structure-Start'!$A$21:$I$21,0)),0)</f>
        <v>0</v>
      </c>
      <c r="S693" s="2">
        <f>IF(H693&gt;L693,(H693-L693)*INDEX('2018_commission_structure-Start'!$A$21:$I$24,MATCH($E693,'2018_commission_structure-Start'!$A$21:$A$24,0),MATCH(S$1,'2018_commission_structure-Start'!$A$21:$I$21,0)),0)</f>
        <v>0</v>
      </c>
      <c r="T693" s="6">
        <f t="shared" si="106"/>
        <v>84512.87</v>
      </c>
      <c r="U693" s="6">
        <f t="shared" si="107"/>
        <v>162618.87</v>
      </c>
      <c r="V693" s="6">
        <f>MIN(H693,I693)*INDEX('2018_commission_structure-Start'!$A$15:$J$18,MATCH($E693,'2018_commission_structure-Start'!$A$15:$A$18,0),MATCH(V$1,'2018_commission_structure-Start'!$A$15:$J$15,0))</f>
        <v>90000</v>
      </c>
      <c r="W693" s="2">
        <f>IF($H693&gt;I693,MIN($H693-I693,J693-I693)*INDEX('2018_commission_structure-Start'!$A$15:$J$18,MATCH($E693,'2018_commission_structure-Start'!$A$15:$A$18,0),MATCH(W$1,'2018_commission_structure-Start'!$A$15:$J$15,0)),0)</f>
        <v>6895.98</v>
      </c>
      <c r="X693" s="2">
        <f>IF($H693&gt;J693,MIN($H693-J693,K693-J693)*INDEX('2018_commission_structure-Start'!$A$15:$J$18,MATCH($E693,'2018_commission_structure-Start'!$A$15:$A$18,0),MATCH(X$1,'2018_commission_structure-Start'!$A$15:$J$15,0)),0)</f>
        <v>0</v>
      </c>
      <c r="Y693" s="2">
        <f>IF($H693&gt;K693,MIN($H693-K693,L693-K693)*INDEX('2018_commission_structure-Start'!$A$15:$J$18,MATCH($E693,'2018_commission_structure-Start'!$A$15:$A$18,0),MATCH(Y$1,'2018_commission_structure-Start'!$A$15:$J$15,0)),0)</f>
        <v>0</v>
      </c>
      <c r="Z693" s="2">
        <f>IF(H693&gt;L693,(H693-L693)*INDEX('2018_commission_structure-Start'!$A$21:$I$24,MATCH($E693,'2018_commission_structure-Start'!$A$21:$A$24,0),MATCH(Z$1,'2018_commission_structure-Start'!$A$21:$I$21,0)),0)</f>
        <v>0</v>
      </c>
      <c r="AA693" s="6">
        <f t="shared" si="108"/>
        <v>96895.98</v>
      </c>
      <c r="AB693" s="6">
        <f t="shared" si="109"/>
        <v>175001.97999999998</v>
      </c>
    </row>
    <row r="694" spans="1:28" x14ac:dyDescent="0.3">
      <c r="A694" t="str">
        <f t="shared" si="100"/>
        <v>Alric McNaught</v>
      </c>
      <c r="B694">
        <v>4639895275</v>
      </c>
      <c r="C694" t="s">
        <v>1346</v>
      </c>
      <c r="D694" t="s">
        <v>1347</v>
      </c>
      <c r="E694" t="s">
        <v>10</v>
      </c>
      <c r="F694">
        <v>80883</v>
      </c>
      <c r="G694">
        <f>COUNTIF(deals_closed!D:D,B694)</f>
        <v>18</v>
      </c>
      <c r="H694" s="2">
        <f>SUMIF(deals_closed!D:D,B694,deals_closed!C:C)</f>
        <v>622265</v>
      </c>
      <c r="I694" s="2">
        <f>VLOOKUP(E694,'2018_commission_structure-Start'!$A$22:$I$24,9,FALSE)</f>
        <v>750000</v>
      </c>
      <c r="J694" s="2">
        <f t="shared" si="101"/>
        <v>937500</v>
      </c>
      <c r="K694" s="2">
        <f t="shared" si="102"/>
        <v>1125000</v>
      </c>
      <c r="L694" s="2">
        <f t="shared" si="103"/>
        <v>1500000</v>
      </c>
      <c r="M694" s="12">
        <f t="shared" si="104"/>
        <v>0.82968666666666668</v>
      </c>
      <c r="N694" t="str">
        <f t="shared" si="105"/>
        <v>0-100%</v>
      </c>
      <c r="O694" s="6">
        <f>MIN(H694,I694)*INDEX('2018_commission_structure-Start'!$A$21:$I$24,MATCH($E694,'2018_commission_structure-Start'!$A$21:$A$24,0),MATCH(O$1,'2018_commission_structure-Start'!$A$21:$I$21,0))</f>
        <v>93339.75</v>
      </c>
      <c r="P694" s="2">
        <f>IF(H694&gt;I694,MIN(H694-I694,J694-I694)*INDEX('2018_commission_structure-Start'!$A$21:$I$24,MATCH($E694,'2018_commission_structure-Start'!$A$21:$A$24,0), MATCH(P$1,'2018_commission_structure-Start'!$A$21:$I$21,0)),0)</f>
        <v>0</v>
      </c>
      <c r="Q694" s="2">
        <f>IF($H694&gt;J694,MIN($H694-J694,K694-J694)*INDEX('2018_commission_structure-Start'!$A$21:$I$24,MATCH($E694,'2018_commission_structure-Start'!$A$21:$A$24,0), MATCH(Q$1,'2018_commission_structure-Start'!$A$21:$I$21,0)),0)</f>
        <v>0</v>
      </c>
      <c r="R694" s="2">
        <f>IF($H694&gt;K694,MIN($H694-K694,L694-K694)*INDEX('2018_commission_structure-Start'!$A$21:$I$24,MATCH($E694,'2018_commission_structure-Start'!$A$21:$A$24,0), MATCH(R$1,'2018_commission_structure-Start'!$A$21:$I$21,0)),0)</f>
        <v>0</v>
      </c>
      <c r="S694" s="2">
        <f>IF(H694&gt;L694,(H694-L694)*INDEX('2018_commission_structure-Start'!$A$21:$I$24,MATCH($E694,'2018_commission_structure-Start'!$A$21:$A$24,0),MATCH(S$1,'2018_commission_structure-Start'!$A$21:$I$21,0)),0)</f>
        <v>0</v>
      </c>
      <c r="T694" s="6">
        <f t="shared" si="106"/>
        <v>93339.75</v>
      </c>
      <c r="U694" s="6">
        <f t="shared" si="107"/>
        <v>174222.75</v>
      </c>
      <c r="V694" s="6">
        <f>MIN(H694,I694)*INDEX('2018_commission_structure-Start'!$A$15:$J$18,MATCH($E694,'2018_commission_structure-Start'!$A$15:$A$18,0),MATCH(V$1,'2018_commission_structure-Start'!$A$15:$J$15,0))</f>
        <v>93339.75</v>
      </c>
      <c r="W694" s="2">
        <f>IF($H694&gt;I694,MIN($H694-I694,J694-I694)*INDEX('2018_commission_structure-Start'!$A$15:$J$18,MATCH($E694,'2018_commission_structure-Start'!$A$15:$A$18,0),MATCH(W$1,'2018_commission_structure-Start'!$A$15:$J$15,0)),0)</f>
        <v>0</v>
      </c>
      <c r="X694" s="2">
        <f>IF($H694&gt;J694,MIN($H694-J694,K694-J694)*INDEX('2018_commission_structure-Start'!$A$15:$J$18,MATCH($E694,'2018_commission_structure-Start'!$A$15:$A$18,0),MATCH(X$1,'2018_commission_structure-Start'!$A$15:$J$15,0)),0)</f>
        <v>0</v>
      </c>
      <c r="Y694" s="2">
        <f>IF($H694&gt;K694,MIN($H694-K694,L694-K694)*INDEX('2018_commission_structure-Start'!$A$15:$J$18,MATCH($E694,'2018_commission_structure-Start'!$A$15:$A$18,0),MATCH(Y$1,'2018_commission_structure-Start'!$A$15:$J$15,0)),0)</f>
        <v>0</v>
      </c>
      <c r="Z694" s="2">
        <f>IF(H694&gt;L694,(H694-L694)*INDEX('2018_commission_structure-Start'!$A$21:$I$24,MATCH($E694,'2018_commission_structure-Start'!$A$21:$A$24,0),MATCH(Z$1,'2018_commission_structure-Start'!$A$21:$I$21,0)),0)</f>
        <v>0</v>
      </c>
      <c r="AA694" s="6">
        <f t="shared" si="108"/>
        <v>93339.75</v>
      </c>
      <c r="AB694" s="6">
        <f t="shared" si="109"/>
        <v>174222.75</v>
      </c>
    </row>
    <row r="695" spans="1:28" x14ac:dyDescent="0.3">
      <c r="A695" t="str">
        <f t="shared" si="100"/>
        <v>Della Tapson</v>
      </c>
      <c r="B695">
        <v>7039995972</v>
      </c>
      <c r="C695" t="s">
        <v>1348</v>
      </c>
      <c r="D695" t="s">
        <v>1349</v>
      </c>
      <c r="E695" t="s">
        <v>29</v>
      </c>
      <c r="F695">
        <v>56729</v>
      </c>
      <c r="G695">
        <f>COUNTIF(deals_closed!D:D,B695)</f>
        <v>24</v>
      </c>
      <c r="H695" s="2">
        <f>SUMIF(deals_closed!D:D,B695,deals_closed!C:C)</f>
        <v>862767</v>
      </c>
      <c r="I695" s="2">
        <f>VLOOKUP(E695,'2018_commission_structure-Start'!$A$22:$I$24,9,FALSE)</f>
        <v>600000</v>
      </c>
      <c r="J695" s="2">
        <f t="shared" si="101"/>
        <v>750000</v>
      </c>
      <c r="K695" s="2">
        <f t="shared" si="102"/>
        <v>900000</v>
      </c>
      <c r="L695" s="2">
        <f t="shared" si="103"/>
        <v>1200000</v>
      </c>
      <c r="M695" s="12">
        <f t="shared" si="104"/>
        <v>1.437945</v>
      </c>
      <c r="N695" t="str">
        <f t="shared" si="105"/>
        <v>125-150%</v>
      </c>
      <c r="O695" s="6">
        <f>MIN(H695,I695)*INDEX('2018_commission_structure-Start'!$A$21:$I$24,MATCH($E695,'2018_commission_structure-Start'!$A$21:$A$24,0),MATCH(O$1,'2018_commission_structure-Start'!$A$21:$I$21,0))</f>
        <v>78000</v>
      </c>
      <c r="P695" s="2">
        <f>IF(H695&gt;I695,MIN(H695-I695,J695-I695)*INDEX('2018_commission_structure-Start'!$A$21:$I$24,MATCH($E695,'2018_commission_structure-Start'!$A$21:$A$24,0), MATCH(P$1,'2018_commission_structure-Start'!$A$21:$I$21,0)),0)</f>
        <v>25500.000000000004</v>
      </c>
      <c r="Q695" s="2">
        <f>IF($H695&gt;J695,MIN($H695-J695,K695-J695)*INDEX('2018_commission_structure-Start'!$A$21:$I$24,MATCH($E695,'2018_commission_structure-Start'!$A$21:$A$24,0), MATCH(Q$1,'2018_commission_structure-Start'!$A$21:$I$21,0)),0)</f>
        <v>23681.07</v>
      </c>
      <c r="R695" s="2">
        <f>IF($H695&gt;K695,MIN($H695-K695,L695-K695)*INDEX('2018_commission_structure-Start'!$A$21:$I$24,MATCH($E695,'2018_commission_structure-Start'!$A$21:$A$24,0), MATCH(R$1,'2018_commission_structure-Start'!$A$21:$I$21,0)),0)</f>
        <v>0</v>
      </c>
      <c r="S695" s="2">
        <f>IF(H695&gt;L695,(H695-L695)*INDEX('2018_commission_structure-Start'!$A$21:$I$24,MATCH($E695,'2018_commission_structure-Start'!$A$21:$A$24,0),MATCH(S$1,'2018_commission_structure-Start'!$A$21:$I$21,0)),0)</f>
        <v>0</v>
      </c>
      <c r="T695" s="6">
        <f t="shared" si="106"/>
        <v>127181.07</v>
      </c>
      <c r="U695" s="6">
        <f t="shared" si="107"/>
        <v>183910.07</v>
      </c>
      <c r="V695" s="6">
        <f>MIN(H695,I695)*INDEX('2018_commission_structure-Start'!$A$15:$J$18,MATCH($E695,'2018_commission_structure-Start'!$A$15:$A$18,0),MATCH(V$1,'2018_commission_structure-Start'!$A$15:$J$15,0))</f>
        <v>90000</v>
      </c>
      <c r="W695" s="2">
        <f>IF($H695&gt;I695,MIN($H695-I695,J695-I695)*INDEX('2018_commission_structure-Start'!$A$15:$J$18,MATCH($E695,'2018_commission_structure-Start'!$A$15:$A$18,0),MATCH(W$1,'2018_commission_structure-Start'!$A$15:$J$15,0)),0)</f>
        <v>27000</v>
      </c>
      <c r="X695" s="2">
        <f>IF($H695&gt;J695,MIN($H695-J695,K695-J695)*INDEX('2018_commission_structure-Start'!$A$15:$J$18,MATCH($E695,'2018_commission_structure-Start'!$A$15:$A$18,0),MATCH(X$1,'2018_commission_structure-Start'!$A$15:$J$15,0)),0)</f>
        <v>28191.75</v>
      </c>
      <c r="Y695" s="2">
        <f>IF($H695&gt;K695,MIN($H695-K695,L695-K695)*INDEX('2018_commission_structure-Start'!$A$15:$J$18,MATCH($E695,'2018_commission_structure-Start'!$A$15:$A$18,0),MATCH(Y$1,'2018_commission_structure-Start'!$A$15:$J$15,0)),0)</f>
        <v>0</v>
      </c>
      <c r="Z695" s="2">
        <f>IF(H695&gt;L695,(H695-L695)*INDEX('2018_commission_structure-Start'!$A$21:$I$24,MATCH($E695,'2018_commission_structure-Start'!$A$21:$A$24,0),MATCH(Z$1,'2018_commission_structure-Start'!$A$21:$I$21,0)),0)</f>
        <v>0</v>
      </c>
      <c r="AA695" s="6">
        <f t="shared" si="108"/>
        <v>145191.75</v>
      </c>
      <c r="AB695" s="6">
        <f t="shared" si="109"/>
        <v>201920.75</v>
      </c>
    </row>
    <row r="696" spans="1:28" x14ac:dyDescent="0.3">
      <c r="A696" t="str">
        <f t="shared" si="100"/>
        <v>Cristina Seegar</v>
      </c>
      <c r="B696">
        <v>4396213212</v>
      </c>
      <c r="C696" t="s">
        <v>1350</v>
      </c>
      <c r="D696" t="s">
        <v>1351</v>
      </c>
      <c r="E696" t="s">
        <v>29</v>
      </c>
      <c r="F696">
        <v>60884</v>
      </c>
      <c r="G696">
        <f>COUNTIF(deals_closed!D:D,B696)</f>
        <v>20</v>
      </c>
      <c r="H696" s="2">
        <f>SUMIF(deals_closed!D:D,B696,deals_closed!C:C)</f>
        <v>634931</v>
      </c>
      <c r="I696" s="2">
        <f>VLOOKUP(E696,'2018_commission_structure-Start'!$A$22:$I$24,9,FALSE)</f>
        <v>600000</v>
      </c>
      <c r="J696" s="2">
        <f t="shared" si="101"/>
        <v>750000</v>
      </c>
      <c r="K696" s="2">
        <f t="shared" si="102"/>
        <v>900000</v>
      </c>
      <c r="L696" s="2">
        <f t="shared" si="103"/>
        <v>1200000</v>
      </c>
      <c r="M696" s="12">
        <f t="shared" si="104"/>
        <v>1.0582183333333333</v>
      </c>
      <c r="N696" t="str">
        <f t="shared" si="105"/>
        <v>100-125%</v>
      </c>
      <c r="O696" s="6">
        <f>MIN(H696,I696)*INDEX('2018_commission_structure-Start'!$A$21:$I$24,MATCH($E696,'2018_commission_structure-Start'!$A$21:$A$24,0),MATCH(O$1,'2018_commission_structure-Start'!$A$21:$I$21,0))</f>
        <v>78000</v>
      </c>
      <c r="P696" s="2">
        <f>IF(H696&gt;I696,MIN(H696-I696,J696-I696)*INDEX('2018_commission_structure-Start'!$A$21:$I$24,MATCH($E696,'2018_commission_structure-Start'!$A$21:$A$24,0), MATCH(P$1,'2018_commission_structure-Start'!$A$21:$I$21,0)),0)</f>
        <v>5938.27</v>
      </c>
      <c r="Q696" s="2">
        <f>IF($H696&gt;J696,MIN($H696-J696,K696-J696)*INDEX('2018_commission_structure-Start'!$A$21:$I$24,MATCH($E696,'2018_commission_structure-Start'!$A$21:$A$24,0), MATCH(Q$1,'2018_commission_structure-Start'!$A$21:$I$21,0)),0)</f>
        <v>0</v>
      </c>
      <c r="R696" s="2">
        <f>IF($H696&gt;K696,MIN($H696-K696,L696-K696)*INDEX('2018_commission_structure-Start'!$A$21:$I$24,MATCH($E696,'2018_commission_structure-Start'!$A$21:$A$24,0), MATCH(R$1,'2018_commission_structure-Start'!$A$21:$I$21,0)),0)</f>
        <v>0</v>
      </c>
      <c r="S696" s="2">
        <f>IF(H696&gt;L696,(H696-L696)*INDEX('2018_commission_structure-Start'!$A$21:$I$24,MATCH($E696,'2018_commission_structure-Start'!$A$21:$A$24,0),MATCH(S$1,'2018_commission_structure-Start'!$A$21:$I$21,0)),0)</f>
        <v>0</v>
      </c>
      <c r="T696" s="6">
        <f t="shared" si="106"/>
        <v>83938.27</v>
      </c>
      <c r="U696" s="6">
        <f t="shared" si="107"/>
        <v>144822.27000000002</v>
      </c>
      <c r="V696" s="6">
        <f>MIN(H696,I696)*INDEX('2018_commission_structure-Start'!$A$15:$J$18,MATCH($E696,'2018_commission_structure-Start'!$A$15:$A$18,0),MATCH(V$1,'2018_commission_structure-Start'!$A$15:$J$15,0))</f>
        <v>90000</v>
      </c>
      <c r="W696" s="2">
        <f>IF($H696&gt;I696,MIN($H696-I696,J696-I696)*INDEX('2018_commission_structure-Start'!$A$15:$J$18,MATCH($E696,'2018_commission_structure-Start'!$A$15:$A$18,0),MATCH(W$1,'2018_commission_structure-Start'!$A$15:$J$15,0)),0)</f>
        <v>6287.58</v>
      </c>
      <c r="X696" s="2">
        <f>IF($H696&gt;J696,MIN($H696-J696,K696-J696)*INDEX('2018_commission_structure-Start'!$A$15:$J$18,MATCH($E696,'2018_commission_structure-Start'!$A$15:$A$18,0),MATCH(X$1,'2018_commission_structure-Start'!$A$15:$J$15,0)),0)</f>
        <v>0</v>
      </c>
      <c r="Y696" s="2">
        <f>IF($H696&gt;K696,MIN($H696-K696,L696-K696)*INDEX('2018_commission_structure-Start'!$A$15:$J$18,MATCH($E696,'2018_commission_structure-Start'!$A$15:$A$18,0),MATCH(Y$1,'2018_commission_structure-Start'!$A$15:$J$15,0)),0)</f>
        <v>0</v>
      </c>
      <c r="Z696" s="2">
        <f>IF(H696&gt;L696,(H696-L696)*INDEX('2018_commission_structure-Start'!$A$21:$I$24,MATCH($E696,'2018_commission_structure-Start'!$A$21:$A$24,0),MATCH(Z$1,'2018_commission_structure-Start'!$A$21:$I$21,0)),0)</f>
        <v>0</v>
      </c>
      <c r="AA696" s="6">
        <f t="shared" si="108"/>
        <v>96287.58</v>
      </c>
      <c r="AB696" s="6">
        <f t="shared" si="109"/>
        <v>157171.58000000002</v>
      </c>
    </row>
    <row r="697" spans="1:28" x14ac:dyDescent="0.3">
      <c r="A697" t="str">
        <f t="shared" si="100"/>
        <v>Osbourne Kuhnke</v>
      </c>
      <c r="B697">
        <v>7533163729</v>
      </c>
      <c r="C697" t="s">
        <v>1352</v>
      </c>
      <c r="D697" t="s">
        <v>1353</v>
      </c>
      <c r="E697" t="s">
        <v>10</v>
      </c>
      <c r="F697">
        <v>94545</v>
      </c>
      <c r="G697">
        <f>COUNTIF(deals_closed!D:D,B697)</f>
        <v>23</v>
      </c>
      <c r="H697" s="2">
        <f>SUMIF(deals_closed!D:D,B697,deals_closed!C:C)</f>
        <v>769342</v>
      </c>
      <c r="I697" s="2">
        <f>VLOOKUP(E697,'2018_commission_structure-Start'!$A$22:$I$24,9,FALSE)</f>
        <v>750000</v>
      </c>
      <c r="J697" s="2">
        <f t="shared" si="101"/>
        <v>937500</v>
      </c>
      <c r="K697" s="2">
        <f t="shared" si="102"/>
        <v>1125000</v>
      </c>
      <c r="L697" s="2">
        <f t="shared" si="103"/>
        <v>1500000</v>
      </c>
      <c r="M697" s="12">
        <f t="shared" si="104"/>
        <v>1.0257893333333334</v>
      </c>
      <c r="N697" t="str">
        <f t="shared" si="105"/>
        <v>100-125%</v>
      </c>
      <c r="O697" s="6">
        <f>MIN(H697,I697)*INDEX('2018_commission_structure-Start'!$A$21:$I$24,MATCH($E697,'2018_commission_structure-Start'!$A$21:$A$24,0),MATCH(O$1,'2018_commission_structure-Start'!$A$21:$I$21,0))</f>
        <v>112500</v>
      </c>
      <c r="P697" s="2">
        <f>IF(H697&gt;I697,MIN(H697-I697,J697-I697)*INDEX('2018_commission_structure-Start'!$A$21:$I$24,MATCH($E697,'2018_commission_structure-Start'!$A$21:$A$24,0), MATCH(P$1,'2018_commission_structure-Start'!$A$21:$I$21,0)),0)</f>
        <v>3674.98</v>
      </c>
      <c r="Q697" s="2">
        <f>IF($H697&gt;J697,MIN($H697-J697,K697-J697)*INDEX('2018_commission_structure-Start'!$A$21:$I$24,MATCH($E697,'2018_commission_structure-Start'!$A$21:$A$24,0), MATCH(Q$1,'2018_commission_structure-Start'!$A$21:$I$21,0)),0)</f>
        <v>0</v>
      </c>
      <c r="R697" s="2">
        <f>IF($H697&gt;K697,MIN($H697-K697,L697-K697)*INDEX('2018_commission_structure-Start'!$A$21:$I$24,MATCH($E697,'2018_commission_structure-Start'!$A$21:$A$24,0), MATCH(R$1,'2018_commission_structure-Start'!$A$21:$I$21,0)),0)</f>
        <v>0</v>
      </c>
      <c r="S697" s="2">
        <f>IF(H697&gt;L697,(H697-L697)*INDEX('2018_commission_structure-Start'!$A$21:$I$24,MATCH($E697,'2018_commission_structure-Start'!$A$21:$A$24,0),MATCH(S$1,'2018_commission_structure-Start'!$A$21:$I$21,0)),0)</f>
        <v>0</v>
      </c>
      <c r="T697" s="6">
        <f t="shared" si="106"/>
        <v>116174.98</v>
      </c>
      <c r="U697" s="6">
        <f t="shared" si="107"/>
        <v>210719.97999999998</v>
      </c>
      <c r="V697" s="6">
        <f>MIN(H697,I697)*INDEX('2018_commission_structure-Start'!$A$15:$J$18,MATCH($E697,'2018_commission_structure-Start'!$A$15:$A$18,0),MATCH(V$1,'2018_commission_structure-Start'!$A$15:$J$15,0))</f>
        <v>112500</v>
      </c>
      <c r="W697" s="2">
        <f>IF($H697&gt;I697,MIN($H697-I697,J697-I697)*INDEX('2018_commission_structure-Start'!$A$15:$J$18,MATCH($E697,'2018_commission_structure-Start'!$A$15:$A$18,0),MATCH(W$1,'2018_commission_structure-Start'!$A$15:$J$15,0)),0)</f>
        <v>4255.24</v>
      </c>
      <c r="X697" s="2">
        <f>IF($H697&gt;J697,MIN($H697-J697,K697-J697)*INDEX('2018_commission_structure-Start'!$A$15:$J$18,MATCH($E697,'2018_commission_structure-Start'!$A$15:$A$18,0),MATCH(X$1,'2018_commission_structure-Start'!$A$15:$J$15,0)),0)</f>
        <v>0</v>
      </c>
      <c r="Y697" s="2">
        <f>IF($H697&gt;K697,MIN($H697-K697,L697-K697)*INDEX('2018_commission_structure-Start'!$A$15:$J$18,MATCH($E697,'2018_commission_structure-Start'!$A$15:$A$18,0),MATCH(Y$1,'2018_commission_structure-Start'!$A$15:$J$15,0)),0)</f>
        <v>0</v>
      </c>
      <c r="Z697" s="2">
        <f>IF(H697&gt;L697,(H697-L697)*INDEX('2018_commission_structure-Start'!$A$21:$I$24,MATCH($E697,'2018_commission_structure-Start'!$A$21:$A$24,0),MATCH(Z$1,'2018_commission_structure-Start'!$A$21:$I$21,0)),0)</f>
        <v>0</v>
      </c>
      <c r="AA697" s="6">
        <f t="shared" si="108"/>
        <v>116755.24</v>
      </c>
      <c r="AB697" s="6">
        <f t="shared" si="109"/>
        <v>211300.24</v>
      </c>
    </row>
    <row r="698" spans="1:28" x14ac:dyDescent="0.3">
      <c r="A698" t="str">
        <f t="shared" si="100"/>
        <v>Phil Falconar</v>
      </c>
      <c r="B698">
        <v>9705650896</v>
      </c>
      <c r="C698" t="s">
        <v>1354</v>
      </c>
      <c r="D698" t="s">
        <v>1355</v>
      </c>
      <c r="E698" t="s">
        <v>29</v>
      </c>
      <c r="F698">
        <v>54482</v>
      </c>
      <c r="G698">
        <f>COUNTIF(deals_closed!D:D,B698)</f>
        <v>17</v>
      </c>
      <c r="H698" s="2">
        <f>SUMIF(deals_closed!D:D,B698,deals_closed!C:C)</f>
        <v>623150</v>
      </c>
      <c r="I698" s="2">
        <f>VLOOKUP(E698,'2018_commission_structure-Start'!$A$22:$I$24,9,FALSE)</f>
        <v>600000</v>
      </c>
      <c r="J698" s="2">
        <f t="shared" si="101"/>
        <v>750000</v>
      </c>
      <c r="K698" s="2">
        <f t="shared" si="102"/>
        <v>900000</v>
      </c>
      <c r="L698" s="2">
        <f t="shared" si="103"/>
        <v>1200000</v>
      </c>
      <c r="M698" s="12">
        <f t="shared" si="104"/>
        <v>1.0385833333333334</v>
      </c>
      <c r="N698" t="str">
        <f t="shared" si="105"/>
        <v>100-125%</v>
      </c>
      <c r="O698" s="6">
        <f>MIN(H698,I698)*INDEX('2018_commission_structure-Start'!$A$21:$I$24,MATCH($E698,'2018_commission_structure-Start'!$A$21:$A$24,0),MATCH(O$1,'2018_commission_structure-Start'!$A$21:$I$21,0))</f>
        <v>78000</v>
      </c>
      <c r="P698" s="2">
        <f>IF(H698&gt;I698,MIN(H698-I698,J698-I698)*INDEX('2018_commission_structure-Start'!$A$21:$I$24,MATCH($E698,'2018_commission_structure-Start'!$A$21:$A$24,0), MATCH(P$1,'2018_commission_structure-Start'!$A$21:$I$21,0)),0)</f>
        <v>3935.5000000000005</v>
      </c>
      <c r="Q698" s="2">
        <f>IF($H698&gt;J698,MIN($H698-J698,K698-J698)*INDEX('2018_commission_structure-Start'!$A$21:$I$24,MATCH($E698,'2018_commission_structure-Start'!$A$21:$A$24,0), MATCH(Q$1,'2018_commission_structure-Start'!$A$21:$I$21,0)),0)</f>
        <v>0</v>
      </c>
      <c r="R698" s="2">
        <f>IF($H698&gt;K698,MIN($H698-K698,L698-K698)*INDEX('2018_commission_structure-Start'!$A$21:$I$24,MATCH($E698,'2018_commission_structure-Start'!$A$21:$A$24,0), MATCH(R$1,'2018_commission_structure-Start'!$A$21:$I$21,0)),0)</f>
        <v>0</v>
      </c>
      <c r="S698" s="2">
        <f>IF(H698&gt;L698,(H698-L698)*INDEX('2018_commission_structure-Start'!$A$21:$I$24,MATCH($E698,'2018_commission_structure-Start'!$A$21:$A$24,0),MATCH(S$1,'2018_commission_structure-Start'!$A$21:$I$21,0)),0)</f>
        <v>0</v>
      </c>
      <c r="T698" s="6">
        <f t="shared" si="106"/>
        <v>81935.5</v>
      </c>
      <c r="U698" s="6">
        <f t="shared" si="107"/>
        <v>136417.5</v>
      </c>
      <c r="V698" s="6">
        <f>MIN(H698,I698)*INDEX('2018_commission_structure-Start'!$A$15:$J$18,MATCH($E698,'2018_commission_structure-Start'!$A$15:$A$18,0),MATCH(V$1,'2018_commission_structure-Start'!$A$15:$J$15,0))</f>
        <v>90000</v>
      </c>
      <c r="W698" s="2">
        <f>IF($H698&gt;I698,MIN($H698-I698,J698-I698)*INDEX('2018_commission_structure-Start'!$A$15:$J$18,MATCH($E698,'2018_commission_structure-Start'!$A$15:$A$18,0),MATCH(W$1,'2018_commission_structure-Start'!$A$15:$J$15,0)),0)</f>
        <v>4167</v>
      </c>
      <c r="X698" s="2">
        <f>IF($H698&gt;J698,MIN($H698-J698,K698-J698)*INDEX('2018_commission_structure-Start'!$A$15:$J$18,MATCH($E698,'2018_commission_structure-Start'!$A$15:$A$18,0),MATCH(X$1,'2018_commission_structure-Start'!$A$15:$J$15,0)),0)</f>
        <v>0</v>
      </c>
      <c r="Y698" s="2">
        <f>IF($H698&gt;K698,MIN($H698-K698,L698-K698)*INDEX('2018_commission_structure-Start'!$A$15:$J$18,MATCH($E698,'2018_commission_structure-Start'!$A$15:$A$18,0),MATCH(Y$1,'2018_commission_structure-Start'!$A$15:$J$15,0)),0)</f>
        <v>0</v>
      </c>
      <c r="Z698" s="2">
        <f>IF(H698&gt;L698,(H698-L698)*INDEX('2018_commission_structure-Start'!$A$21:$I$24,MATCH($E698,'2018_commission_structure-Start'!$A$21:$A$24,0),MATCH(Z$1,'2018_commission_structure-Start'!$A$21:$I$21,0)),0)</f>
        <v>0</v>
      </c>
      <c r="AA698" s="6">
        <f t="shared" si="108"/>
        <v>94167</v>
      </c>
      <c r="AB698" s="6">
        <f t="shared" si="109"/>
        <v>148649</v>
      </c>
    </row>
    <row r="699" spans="1:28" x14ac:dyDescent="0.3">
      <c r="A699" t="str">
        <f t="shared" si="100"/>
        <v>Sibbie Cutbush</v>
      </c>
      <c r="B699">
        <v>1009146149</v>
      </c>
      <c r="C699" t="s">
        <v>1356</v>
      </c>
      <c r="D699" t="s">
        <v>1357</v>
      </c>
      <c r="E699" t="s">
        <v>29</v>
      </c>
      <c r="F699">
        <v>78802</v>
      </c>
      <c r="G699">
        <f>COUNTIF(deals_closed!D:D,B699)</f>
        <v>27</v>
      </c>
      <c r="H699" s="2">
        <f>SUMIF(deals_closed!D:D,B699,deals_closed!C:C)</f>
        <v>885458</v>
      </c>
      <c r="I699" s="2">
        <f>VLOOKUP(E699,'2018_commission_structure-Start'!$A$22:$I$24,9,FALSE)</f>
        <v>600000</v>
      </c>
      <c r="J699" s="2">
        <f t="shared" si="101"/>
        <v>750000</v>
      </c>
      <c r="K699" s="2">
        <f t="shared" si="102"/>
        <v>900000</v>
      </c>
      <c r="L699" s="2">
        <f t="shared" si="103"/>
        <v>1200000</v>
      </c>
      <c r="M699" s="12">
        <f t="shared" si="104"/>
        <v>1.4757633333333333</v>
      </c>
      <c r="N699" t="str">
        <f t="shared" si="105"/>
        <v>125-150%</v>
      </c>
      <c r="O699" s="6">
        <f>MIN(H699,I699)*INDEX('2018_commission_structure-Start'!$A$21:$I$24,MATCH($E699,'2018_commission_structure-Start'!$A$21:$A$24,0),MATCH(O$1,'2018_commission_structure-Start'!$A$21:$I$21,0))</f>
        <v>78000</v>
      </c>
      <c r="P699" s="2">
        <f>IF(H699&gt;I699,MIN(H699-I699,J699-I699)*INDEX('2018_commission_structure-Start'!$A$21:$I$24,MATCH($E699,'2018_commission_structure-Start'!$A$21:$A$24,0), MATCH(P$1,'2018_commission_structure-Start'!$A$21:$I$21,0)),0)</f>
        <v>25500.000000000004</v>
      </c>
      <c r="Q699" s="2">
        <f>IF($H699&gt;J699,MIN($H699-J699,K699-J699)*INDEX('2018_commission_structure-Start'!$A$21:$I$24,MATCH($E699,'2018_commission_structure-Start'!$A$21:$A$24,0), MATCH(Q$1,'2018_commission_structure-Start'!$A$21:$I$21,0)),0)</f>
        <v>28446.18</v>
      </c>
      <c r="R699" s="2">
        <f>IF($H699&gt;K699,MIN($H699-K699,L699-K699)*INDEX('2018_commission_structure-Start'!$A$21:$I$24,MATCH($E699,'2018_commission_structure-Start'!$A$21:$A$24,0), MATCH(R$1,'2018_commission_structure-Start'!$A$21:$I$21,0)),0)</f>
        <v>0</v>
      </c>
      <c r="S699" s="2">
        <f>IF(H699&gt;L699,(H699-L699)*INDEX('2018_commission_structure-Start'!$A$21:$I$24,MATCH($E699,'2018_commission_structure-Start'!$A$21:$A$24,0),MATCH(S$1,'2018_commission_structure-Start'!$A$21:$I$21,0)),0)</f>
        <v>0</v>
      </c>
      <c r="T699" s="6">
        <f t="shared" si="106"/>
        <v>131946.18</v>
      </c>
      <c r="U699" s="6">
        <f t="shared" si="107"/>
        <v>210748.18</v>
      </c>
      <c r="V699" s="6">
        <f>MIN(H699,I699)*INDEX('2018_commission_structure-Start'!$A$15:$J$18,MATCH($E699,'2018_commission_structure-Start'!$A$15:$A$18,0),MATCH(V$1,'2018_commission_structure-Start'!$A$15:$J$15,0))</f>
        <v>90000</v>
      </c>
      <c r="W699" s="2">
        <f>IF($H699&gt;I699,MIN($H699-I699,J699-I699)*INDEX('2018_commission_structure-Start'!$A$15:$J$18,MATCH($E699,'2018_commission_structure-Start'!$A$15:$A$18,0),MATCH(W$1,'2018_commission_structure-Start'!$A$15:$J$15,0)),0)</f>
        <v>27000</v>
      </c>
      <c r="X699" s="2">
        <f>IF($H699&gt;J699,MIN($H699-J699,K699-J699)*INDEX('2018_commission_structure-Start'!$A$15:$J$18,MATCH($E699,'2018_commission_structure-Start'!$A$15:$A$18,0),MATCH(X$1,'2018_commission_structure-Start'!$A$15:$J$15,0)),0)</f>
        <v>33864.5</v>
      </c>
      <c r="Y699" s="2">
        <f>IF($H699&gt;K699,MIN($H699-K699,L699-K699)*INDEX('2018_commission_structure-Start'!$A$15:$J$18,MATCH($E699,'2018_commission_structure-Start'!$A$15:$A$18,0),MATCH(Y$1,'2018_commission_structure-Start'!$A$15:$J$15,0)),0)</f>
        <v>0</v>
      </c>
      <c r="Z699" s="2">
        <f>IF(H699&gt;L699,(H699-L699)*INDEX('2018_commission_structure-Start'!$A$21:$I$24,MATCH($E699,'2018_commission_structure-Start'!$A$21:$A$24,0),MATCH(Z$1,'2018_commission_structure-Start'!$A$21:$I$21,0)),0)</f>
        <v>0</v>
      </c>
      <c r="AA699" s="6">
        <f t="shared" si="108"/>
        <v>150864.5</v>
      </c>
      <c r="AB699" s="6">
        <f t="shared" si="109"/>
        <v>229666.5</v>
      </c>
    </row>
    <row r="700" spans="1:28" x14ac:dyDescent="0.3">
      <c r="A700" t="str">
        <f t="shared" si="100"/>
        <v>Andris Dunbleton</v>
      </c>
      <c r="B700">
        <v>3303111790</v>
      </c>
      <c r="C700" t="s">
        <v>1203</v>
      </c>
      <c r="D700" t="s">
        <v>1358</v>
      </c>
      <c r="E700" t="s">
        <v>7</v>
      </c>
      <c r="F700">
        <v>63069</v>
      </c>
      <c r="G700">
        <f>COUNTIF(deals_closed!D:D,B700)</f>
        <v>20</v>
      </c>
      <c r="H700" s="2">
        <f>SUMIF(deals_closed!D:D,B700,deals_closed!C:C)</f>
        <v>742207</v>
      </c>
      <c r="I700" s="2">
        <f>VLOOKUP(E700,'2018_commission_structure-Start'!$A$22:$I$24,9,FALSE)</f>
        <v>500000</v>
      </c>
      <c r="J700" s="2">
        <f t="shared" si="101"/>
        <v>625000</v>
      </c>
      <c r="K700" s="2">
        <f t="shared" si="102"/>
        <v>750000</v>
      </c>
      <c r="L700" s="2">
        <f t="shared" si="103"/>
        <v>1000000</v>
      </c>
      <c r="M700" s="12">
        <f t="shared" si="104"/>
        <v>1.4844139999999999</v>
      </c>
      <c r="N700" t="str">
        <f t="shared" si="105"/>
        <v>125-150%</v>
      </c>
      <c r="O700" s="6">
        <f>MIN(H700,I700)*INDEX('2018_commission_structure-Start'!$A$21:$I$24,MATCH($E700,'2018_commission_structure-Start'!$A$21:$A$24,0),MATCH(O$1,'2018_commission_structure-Start'!$A$21:$I$21,0))</f>
        <v>50000</v>
      </c>
      <c r="P700" s="2">
        <f>IF(H700&gt;I700,MIN(H700-I700,J700-I700)*INDEX('2018_commission_structure-Start'!$A$21:$I$24,MATCH($E700,'2018_commission_structure-Start'!$A$21:$A$24,0), MATCH(P$1,'2018_commission_structure-Start'!$A$21:$I$21,0)),0)</f>
        <v>18750</v>
      </c>
      <c r="Q700" s="2">
        <f>IF($H700&gt;J700,MIN($H700-J700,K700-J700)*INDEX('2018_commission_structure-Start'!$A$21:$I$24,MATCH($E700,'2018_commission_structure-Start'!$A$21:$A$24,0), MATCH(Q$1,'2018_commission_structure-Start'!$A$21:$I$21,0)),0)</f>
        <v>21097.26</v>
      </c>
      <c r="R700" s="2">
        <f>IF($H700&gt;K700,MIN($H700-K700,L700-K700)*INDEX('2018_commission_structure-Start'!$A$21:$I$24,MATCH($E700,'2018_commission_structure-Start'!$A$21:$A$24,0), MATCH(R$1,'2018_commission_structure-Start'!$A$21:$I$21,0)),0)</f>
        <v>0</v>
      </c>
      <c r="S700" s="2">
        <f>IF(H700&gt;L700,(H700-L700)*INDEX('2018_commission_structure-Start'!$A$21:$I$24,MATCH($E700,'2018_commission_structure-Start'!$A$21:$A$24,0),MATCH(S$1,'2018_commission_structure-Start'!$A$21:$I$21,0)),0)</f>
        <v>0</v>
      </c>
      <c r="T700" s="6">
        <f t="shared" si="106"/>
        <v>89847.26</v>
      </c>
      <c r="U700" s="6">
        <f t="shared" si="107"/>
        <v>152916.26</v>
      </c>
      <c r="V700" s="6">
        <f>MIN(H700,I700)*INDEX('2018_commission_structure-Start'!$A$15:$J$18,MATCH($E700,'2018_commission_structure-Start'!$A$15:$A$18,0),MATCH(V$1,'2018_commission_structure-Start'!$A$15:$J$15,0))</f>
        <v>60000</v>
      </c>
      <c r="W700" s="2">
        <f>IF($H700&gt;I700,MIN($H700-I700,J700-I700)*INDEX('2018_commission_structure-Start'!$A$15:$J$18,MATCH($E700,'2018_commission_structure-Start'!$A$15:$A$18,0),MATCH(W$1,'2018_commission_structure-Start'!$A$15:$J$15,0)),0)</f>
        <v>21250</v>
      </c>
      <c r="X700" s="2">
        <f>IF($H700&gt;J700,MIN($H700-J700,K700-J700)*INDEX('2018_commission_structure-Start'!$A$15:$J$18,MATCH($E700,'2018_commission_structure-Start'!$A$15:$A$18,0),MATCH(X$1,'2018_commission_structure-Start'!$A$15:$J$15,0)),0)</f>
        <v>23441.4</v>
      </c>
      <c r="Y700" s="2">
        <f>IF($H700&gt;K700,MIN($H700-K700,L700-K700)*INDEX('2018_commission_structure-Start'!$A$15:$J$18,MATCH($E700,'2018_commission_structure-Start'!$A$15:$A$18,0),MATCH(Y$1,'2018_commission_structure-Start'!$A$15:$J$15,0)),0)</f>
        <v>0</v>
      </c>
      <c r="Z700" s="2">
        <f>IF(H700&gt;L700,(H700-L700)*INDEX('2018_commission_structure-Start'!$A$21:$I$24,MATCH($E700,'2018_commission_structure-Start'!$A$21:$A$24,0),MATCH(Z$1,'2018_commission_structure-Start'!$A$21:$I$21,0)),0)</f>
        <v>0</v>
      </c>
      <c r="AA700" s="6">
        <f t="shared" si="108"/>
        <v>104691.4</v>
      </c>
      <c r="AB700" s="6">
        <f t="shared" si="109"/>
        <v>167760.4</v>
      </c>
    </row>
    <row r="701" spans="1:28" x14ac:dyDescent="0.3">
      <c r="A701" t="str">
        <f t="shared" si="100"/>
        <v>Eward Cureton</v>
      </c>
      <c r="B701">
        <v>1456229036</v>
      </c>
      <c r="C701" t="s">
        <v>1359</v>
      </c>
      <c r="D701" t="s">
        <v>1360</v>
      </c>
      <c r="E701" t="s">
        <v>29</v>
      </c>
      <c r="F701">
        <v>73519</v>
      </c>
      <c r="G701">
        <f>COUNTIF(deals_closed!D:D,B701)</f>
        <v>21</v>
      </c>
      <c r="H701" s="2">
        <f>SUMIF(deals_closed!D:D,B701,deals_closed!C:C)</f>
        <v>830970</v>
      </c>
      <c r="I701" s="2">
        <f>VLOOKUP(E701,'2018_commission_structure-Start'!$A$22:$I$24,9,FALSE)</f>
        <v>600000</v>
      </c>
      <c r="J701" s="2">
        <f t="shared" si="101"/>
        <v>750000</v>
      </c>
      <c r="K701" s="2">
        <f t="shared" si="102"/>
        <v>900000</v>
      </c>
      <c r="L701" s="2">
        <f t="shared" si="103"/>
        <v>1200000</v>
      </c>
      <c r="M701" s="12">
        <f t="shared" si="104"/>
        <v>1.3849499999999999</v>
      </c>
      <c r="N701" t="str">
        <f t="shared" si="105"/>
        <v>125-150%</v>
      </c>
      <c r="O701" s="6">
        <f>MIN(H701,I701)*INDEX('2018_commission_structure-Start'!$A$21:$I$24,MATCH($E701,'2018_commission_structure-Start'!$A$21:$A$24,0),MATCH(O$1,'2018_commission_structure-Start'!$A$21:$I$21,0))</f>
        <v>78000</v>
      </c>
      <c r="P701" s="2">
        <f>IF(H701&gt;I701,MIN(H701-I701,J701-I701)*INDEX('2018_commission_structure-Start'!$A$21:$I$24,MATCH($E701,'2018_commission_structure-Start'!$A$21:$A$24,0), MATCH(P$1,'2018_commission_structure-Start'!$A$21:$I$21,0)),0)</f>
        <v>25500.000000000004</v>
      </c>
      <c r="Q701" s="2">
        <f>IF($H701&gt;J701,MIN($H701-J701,K701-J701)*INDEX('2018_commission_structure-Start'!$A$21:$I$24,MATCH($E701,'2018_commission_structure-Start'!$A$21:$A$24,0), MATCH(Q$1,'2018_commission_structure-Start'!$A$21:$I$21,0)),0)</f>
        <v>17003.7</v>
      </c>
      <c r="R701" s="2">
        <f>IF($H701&gt;K701,MIN($H701-K701,L701-K701)*INDEX('2018_commission_structure-Start'!$A$21:$I$24,MATCH($E701,'2018_commission_structure-Start'!$A$21:$A$24,0), MATCH(R$1,'2018_commission_structure-Start'!$A$21:$I$21,0)),0)</f>
        <v>0</v>
      </c>
      <c r="S701" s="2">
        <f>IF(H701&gt;L701,(H701-L701)*INDEX('2018_commission_structure-Start'!$A$21:$I$24,MATCH($E701,'2018_commission_structure-Start'!$A$21:$A$24,0),MATCH(S$1,'2018_commission_structure-Start'!$A$21:$I$21,0)),0)</f>
        <v>0</v>
      </c>
      <c r="T701" s="6">
        <f t="shared" si="106"/>
        <v>120503.7</v>
      </c>
      <c r="U701" s="6">
        <f t="shared" si="107"/>
        <v>194022.7</v>
      </c>
      <c r="V701" s="6">
        <f>MIN(H701,I701)*INDEX('2018_commission_structure-Start'!$A$15:$J$18,MATCH($E701,'2018_commission_structure-Start'!$A$15:$A$18,0),MATCH(V$1,'2018_commission_structure-Start'!$A$15:$J$15,0))</f>
        <v>90000</v>
      </c>
      <c r="W701" s="2">
        <f>IF($H701&gt;I701,MIN($H701-I701,J701-I701)*INDEX('2018_commission_structure-Start'!$A$15:$J$18,MATCH($E701,'2018_commission_structure-Start'!$A$15:$A$18,0),MATCH(W$1,'2018_commission_structure-Start'!$A$15:$J$15,0)),0)</f>
        <v>27000</v>
      </c>
      <c r="X701" s="2">
        <f>IF($H701&gt;J701,MIN($H701-J701,K701-J701)*INDEX('2018_commission_structure-Start'!$A$15:$J$18,MATCH($E701,'2018_commission_structure-Start'!$A$15:$A$18,0),MATCH(X$1,'2018_commission_structure-Start'!$A$15:$J$15,0)),0)</f>
        <v>20242.5</v>
      </c>
      <c r="Y701" s="2">
        <f>IF($H701&gt;K701,MIN($H701-K701,L701-K701)*INDEX('2018_commission_structure-Start'!$A$15:$J$18,MATCH($E701,'2018_commission_structure-Start'!$A$15:$A$18,0),MATCH(Y$1,'2018_commission_structure-Start'!$A$15:$J$15,0)),0)</f>
        <v>0</v>
      </c>
      <c r="Z701" s="2">
        <f>IF(H701&gt;L701,(H701-L701)*INDEX('2018_commission_structure-Start'!$A$21:$I$24,MATCH($E701,'2018_commission_structure-Start'!$A$21:$A$24,0),MATCH(Z$1,'2018_commission_structure-Start'!$A$21:$I$21,0)),0)</f>
        <v>0</v>
      </c>
      <c r="AA701" s="6">
        <f t="shared" si="108"/>
        <v>137242.5</v>
      </c>
      <c r="AB701" s="6">
        <f t="shared" si="109"/>
        <v>210761.5</v>
      </c>
    </row>
    <row r="702" spans="1:28" x14ac:dyDescent="0.3">
      <c r="A702" t="str">
        <f t="shared" si="100"/>
        <v>Cecilia Livingstone</v>
      </c>
      <c r="B702">
        <v>4969679754</v>
      </c>
      <c r="C702" t="s">
        <v>1361</v>
      </c>
      <c r="D702" t="s">
        <v>1362</v>
      </c>
      <c r="E702" t="s">
        <v>29</v>
      </c>
      <c r="F702">
        <v>54602</v>
      </c>
      <c r="G702">
        <f>COUNTIF(deals_closed!D:D,B702)</f>
        <v>28</v>
      </c>
      <c r="H702" s="2">
        <f>SUMIF(deals_closed!D:D,B702,deals_closed!C:C)</f>
        <v>1057474</v>
      </c>
      <c r="I702" s="2">
        <f>VLOOKUP(E702,'2018_commission_structure-Start'!$A$22:$I$24,9,FALSE)</f>
        <v>600000</v>
      </c>
      <c r="J702" s="2">
        <f t="shared" si="101"/>
        <v>750000</v>
      </c>
      <c r="K702" s="2">
        <f t="shared" si="102"/>
        <v>900000</v>
      </c>
      <c r="L702" s="2">
        <f t="shared" si="103"/>
        <v>1200000</v>
      </c>
      <c r="M702" s="12">
        <f t="shared" si="104"/>
        <v>1.7624566666666666</v>
      </c>
      <c r="N702" t="str">
        <f t="shared" si="105"/>
        <v>150-200%</v>
      </c>
      <c r="O702" s="6">
        <f>MIN(H702,I702)*INDEX('2018_commission_structure-Start'!$A$21:$I$24,MATCH($E702,'2018_commission_structure-Start'!$A$21:$A$24,0),MATCH(O$1,'2018_commission_structure-Start'!$A$21:$I$21,0))</f>
        <v>78000</v>
      </c>
      <c r="P702" s="2">
        <f>IF(H702&gt;I702,MIN(H702-I702,J702-I702)*INDEX('2018_commission_structure-Start'!$A$21:$I$24,MATCH($E702,'2018_commission_structure-Start'!$A$21:$A$24,0), MATCH(P$1,'2018_commission_structure-Start'!$A$21:$I$21,0)),0)</f>
        <v>25500.000000000004</v>
      </c>
      <c r="Q702" s="2">
        <f>IF($H702&gt;J702,MIN($H702-J702,K702-J702)*INDEX('2018_commission_structure-Start'!$A$21:$I$24,MATCH($E702,'2018_commission_structure-Start'!$A$21:$A$24,0), MATCH(Q$1,'2018_commission_structure-Start'!$A$21:$I$21,0)),0)</f>
        <v>31500</v>
      </c>
      <c r="R702" s="2">
        <f>IF($H702&gt;K702,MIN($H702-K702,L702-K702)*INDEX('2018_commission_structure-Start'!$A$21:$I$24,MATCH($E702,'2018_commission_structure-Start'!$A$21:$A$24,0), MATCH(R$1,'2018_commission_structure-Start'!$A$21:$I$21,0)),0)</f>
        <v>40943.24</v>
      </c>
      <c r="S702" s="2">
        <f>IF(H702&gt;L702,(H702-L702)*INDEX('2018_commission_structure-Start'!$A$21:$I$24,MATCH($E702,'2018_commission_structure-Start'!$A$21:$A$24,0),MATCH(S$1,'2018_commission_structure-Start'!$A$21:$I$21,0)),0)</f>
        <v>0</v>
      </c>
      <c r="T702" s="6">
        <f t="shared" si="106"/>
        <v>175943.24</v>
      </c>
      <c r="U702" s="6">
        <f t="shared" si="107"/>
        <v>230545.24</v>
      </c>
      <c r="V702" s="6">
        <f>MIN(H702,I702)*INDEX('2018_commission_structure-Start'!$A$15:$J$18,MATCH($E702,'2018_commission_structure-Start'!$A$15:$A$18,0),MATCH(V$1,'2018_commission_structure-Start'!$A$15:$J$15,0))</f>
        <v>90000</v>
      </c>
      <c r="W702" s="2">
        <f>IF($H702&gt;I702,MIN($H702-I702,J702-I702)*INDEX('2018_commission_structure-Start'!$A$15:$J$18,MATCH($E702,'2018_commission_structure-Start'!$A$15:$A$18,0),MATCH(W$1,'2018_commission_structure-Start'!$A$15:$J$15,0)),0)</f>
        <v>27000</v>
      </c>
      <c r="X702" s="2">
        <f>IF($H702&gt;J702,MIN($H702-J702,K702-J702)*INDEX('2018_commission_structure-Start'!$A$15:$J$18,MATCH($E702,'2018_commission_structure-Start'!$A$15:$A$18,0),MATCH(X$1,'2018_commission_structure-Start'!$A$15:$J$15,0)),0)</f>
        <v>37500</v>
      </c>
      <c r="Y702" s="2">
        <f>IF($H702&gt;K702,MIN($H702-K702,L702-K702)*INDEX('2018_commission_structure-Start'!$A$15:$J$18,MATCH($E702,'2018_commission_structure-Start'!$A$15:$A$18,0),MATCH(Y$1,'2018_commission_structure-Start'!$A$15:$J$15,0)),0)</f>
        <v>47242.2</v>
      </c>
      <c r="Z702" s="2">
        <f>IF(H702&gt;L702,(H702-L702)*INDEX('2018_commission_structure-Start'!$A$21:$I$24,MATCH($E702,'2018_commission_structure-Start'!$A$21:$A$24,0),MATCH(Z$1,'2018_commission_structure-Start'!$A$21:$I$21,0)),0)</f>
        <v>0</v>
      </c>
      <c r="AA702" s="6">
        <f t="shared" si="108"/>
        <v>201742.2</v>
      </c>
      <c r="AB702" s="6">
        <f t="shared" si="109"/>
        <v>256344.2</v>
      </c>
    </row>
    <row r="703" spans="1:28" x14ac:dyDescent="0.3">
      <c r="A703" t="str">
        <f t="shared" si="100"/>
        <v>Glynis Garaghan</v>
      </c>
      <c r="B703">
        <v>1898839557</v>
      </c>
      <c r="C703" t="s">
        <v>1363</v>
      </c>
      <c r="D703" t="s">
        <v>1364</v>
      </c>
      <c r="E703" t="s">
        <v>29</v>
      </c>
      <c r="F703">
        <v>70011</v>
      </c>
      <c r="G703">
        <f>COUNTIF(deals_closed!D:D,B703)</f>
        <v>32</v>
      </c>
      <c r="H703" s="2">
        <f>SUMIF(deals_closed!D:D,B703,deals_closed!C:C)</f>
        <v>1010499</v>
      </c>
      <c r="I703" s="2">
        <f>VLOOKUP(E703,'2018_commission_structure-Start'!$A$22:$I$24,9,FALSE)</f>
        <v>600000</v>
      </c>
      <c r="J703" s="2">
        <f t="shared" si="101"/>
        <v>750000</v>
      </c>
      <c r="K703" s="2">
        <f t="shared" si="102"/>
        <v>900000</v>
      </c>
      <c r="L703" s="2">
        <f t="shared" si="103"/>
        <v>1200000</v>
      </c>
      <c r="M703" s="12">
        <f t="shared" si="104"/>
        <v>1.6841649999999999</v>
      </c>
      <c r="N703" t="str">
        <f t="shared" si="105"/>
        <v>150-200%</v>
      </c>
      <c r="O703" s="6">
        <f>MIN(H703,I703)*INDEX('2018_commission_structure-Start'!$A$21:$I$24,MATCH($E703,'2018_commission_structure-Start'!$A$21:$A$24,0),MATCH(O$1,'2018_commission_structure-Start'!$A$21:$I$21,0))</f>
        <v>78000</v>
      </c>
      <c r="P703" s="2">
        <f>IF(H703&gt;I703,MIN(H703-I703,J703-I703)*INDEX('2018_commission_structure-Start'!$A$21:$I$24,MATCH($E703,'2018_commission_structure-Start'!$A$21:$A$24,0), MATCH(P$1,'2018_commission_structure-Start'!$A$21:$I$21,0)),0)</f>
        <v>25500.000000000004</v>
      </c>
      <c r="Q703" s="2">
        <f>IF($H703&gt;J703,MIN($H703-J703,K703-J703)*INDEX('2018_commission_structure-Start'!$A$21:$I$24,MATCH($E703,'2018_commission_structure-Start'!$A$21:$A$24,0), MATCH(Q$1,'2018_commission_structure-Start'!$A$21:$I$21,0)),0)</f>
        <v>31500</v>
      </c>
      <c r="R703" s="2">
        <f>IF($H703&gt;K703,MIN($H703-K703,L703-K703)*INDEX('2018_commission_structure-Start'!$A$21:$I$24,MATCH($E703,'2018_commission_structure-Start'!$A$21:$A$24,0), MATCH(R$1,'2018_commission_structure-Start'!$A$21:$I$21,0)),0)</f>
        <v>28729.74</v>
      </c>
      <c r="S703" s="2">
        <f>IF(H703&gt;L703,(H703-L703)*INDEX('2018_commission_structure-Start'!$A$21:$I$24,MATCH($E703,'2018_commission_structure-Start'!$A$21:$A$24,0),MATCH(S$1,'2018_commission_structure-Start'!$A$21:$I$21,0)),0)</f>
        <v>0</v>
      </c>
      <c r="T703" s="6">
        <f t="shared" si="106"/>
        <v>163729.74</v>
      </c>
      <c r="U703" s="6">
        <f t="shared" si="107"/>
        <v>233740.74</v>
      </c>
      <c r="V703" s="6">
        <f>MIN(H703,I703)*INDEX('2018_commission_structure-Start'!$A$15:$J$18,MATCH($E703,'2018_commission_structure-Start'!$A$15:$A$18,0),MATCH(V$1,'2018_commission_structure-Start'!$A$15:$J$15,0))</f>
        <v>90000</v>
      </c>
      <c r="W703" s="2">
        <f>IF($H703&gt;I703,MIN($H703-I703,J703-I703)*INDEX('2018_commission_structure-Start'!$A$15:$J$18,MATCH($E703,'2018_commission_structure-Start'!$A$15:$A$18,0),MATCH(W$1,'2018_commission_structure-Start'!$A$15:$J$15,0)),0)</f>
        <v>27000</v>
      </c>
      <c r="X703" s="2">
        <f>IF($H703&gt;J703,MIN($H703-J703,K703-J703)*INDEX('2018_commission_structure-Start'!$A$15:$J$18,MATCH($E703,'2018_commission_structure-Start'!$A$15:$A$18,0),MATCH(X$1,'2018_commission_structure-Start'!$A$15:$J$15,0)),0)</f>
        <v>37500</v>
      </c>
      <c r="Y703" s="2">
        <f>IF($H703&gt;K703,MIN($H703-K703,L703-K703)*INDEX('2018_commission_structure-Start'!$A$15:$J$18,MATCH($E703,'2018_commission_structure-Start'!$A$15:$A$18,0),MATCH(Y$1,'2018_commission_structure-Start'!$A$15:$J$15,0)),0)</f>
        <v>33149.699999999997</v>
      </c>
      <c r="Z703" s="2">
        <f>IF(H703&gt;L703,(H703-L703)*INDEX('2018_commission_structure-Start'!$A$21:$I$24,MATCH($E703,'2018_commission_structure-Start'!$A$21:$A$24,0),MATCH(Z$1,'2018_commission_structure-Start'!$A$21:$I$21,0)),0)</f>
        <v>0</v>
      </c>
      <c r="AA703" s="6">
        <f t="shared" si="108"/>
        <v>187649.7</v>
      </c>
      <c r="AB703" s="6">
        <f t="shared" si="109"/>
        <v>257660.7</v>
      </c>
    </row>
    <row r="704" spans="1:28" x14ac:dyDescent="0.3">
      <c r="A704" t="str">
        <f t="shared" si="100"/>
        <v>Wash Aizlewood</v>
      </c>
      <c r="B704">
        <v>7001733199</v>
      </c>
      <c r="C704" t="s">
        <v>1365</v>
      </c>
      <c r="D704" t="s">
        <v>1366</v>
      </c>
      <c r="E704" t="s">
        <v>7</v>
      </c>
      <c r="F704">
        <v>41890</v>
      </c>
      <c r="G704">
        <f>COUNTIF(deals_closed!D:D,B704)</f>
        <v>21</v>
      </c>
      <c r="H704" s="2">
        <f>SUMIF(deals_closed!D:D,B704,deals_closed!C:C)</f>
        <v>645183</v>
      </c>
      <c r="I704" s="2">
        <f>VLOOKUP(E704,'2018_commission_structure-Start'!$A$22:$I$24,9,FALSE)</f>
        <v>500000</v>
      </c>
      <c r="J704" s="2">
        <f t="shared" si="101"/>
        <v>625000</v>
      </c>
      <c r="K704" s="2">
        <f t="shared" si="102"/>
        <v>750000</v>
      </c>
      <c r="L704" s="2">
        <f t="shared" si="103"/>
        <v>1000000</v>
      </c>
      <c r="M704" s="12">
        <f t="shared" si="104"/>
        <v>1.2903659999999999</v>
      </c>
      <c r="N704" t="str">
        <f t="shared" si="105"/>
        <v>125-150%</v>
      </c>
      <c r="O704" s="6">
        <f>MIN(H704,I704)*INDEX('2018_commission_structure-Start'!$A$21:$I$24,MATCH($E704,'2018_commission_structure-Start'!$A$21:$A$24,0),MATCH(O$1,'2018_commission_structure-Start'!$A$21:$I$21,0))</f>
        <v>50000</v>
      </c>
      <c r="P704" s="2">
        <f>IF(H704&gt;I704,MIN(H704-I704,J704-I704)*INDEX('2018_commission_structure-Start'!$A$21:$I$24,MATCH($E704,'2018_commission_structure-Start'!$A$21:$A$24,0), MATCH(P$1,'2018_commission_structure-Start'!$A$21:$I$21,0)),0)</f>
        <v>18750</v>
      </c>
      <c r="Q704" s="2">
        <f>IF($H704&gt;J704,MIN($H704-J704,K704-J704)*INDEX('2018_commission_structure-Start'!$A$21:$I$24,MATCH($E704,'2018_commission_structure-Start'!$A$21:$A$24,0), MATCH(Q$1,'2018_commission_structure-Start'!$A$21:$I$21,0)),0)</f>
        <v>3632.94</v>
      </c>
      <c r="R704" s="2">
        <f>IF($H704&gt;K704,MIN($H704-K704,L704-K704)*INDEX('2018_commission_structure-Start'!$A$21:$I$24,MATCH($E704,'2018_commission_structure-Start'!$A$21:$A$24,0), MATCH(R$1,'2018_commission_structure-Start'!$A$21:$I$21,0)),0)</f>
        <v>0</v>
      </c>
      <c r="S704" s="2">
        <f>IF(H704&gt;L704,(H704-L704)*INDEX('2018_commission_structure-Start'!$A$21:$I$24,MATCH($E704,'2018_commission_structure-Start'!$A$21:$A$24,0),MATCH(S$1,'2018_commission_structure-Start'!$A$21:$I$21,0)),0)</f>
        <v>0</v>
      </c>
      <c r="T704" s="6">
        <f t="shared" si="106"/>
        <v>72382.94</v>
      </c>
      <c r="U704" s="6">
        <f t="shared" si="107"/>
        <v>114272.94</v>
      </c>
      <c r="V704" s="6">
        <f>MIN(H704,I704)*INDEX('2018_commission_structure-Start'!$A$15:$J$18,MATCH($E704,'2018_commission_structure-Start'!$A$15:$A$18,0),MATCH(V$1,'2018_commission_structure-Start'!$A$15:$J$15,0))</f>
        <v>60000</v>
      </c>
      <c r="W704" s="2">
        <f>IF($H704&gt;I704,MIN($H704-I704,J704-I704)*INDEX('2018_commission_structure-Start'!$A$15:$J$18,MATCH($E704,'2018_commission_structure-Start'!$A$15:$A$18,0),MATCH(W$1,'2018_commission_structure-Start'!$A$15:$J$15,0)),0)</f>
        <v>21250</v>
      </c>
      <c r="X704" s="2">
        <f>IF($H704&gt;J704,MIN($H704-J704,K704-J704)*INDEX('2018_commission_structure-Start'!$A$15:$J$18,MATCH($E704,'2018_commission_structure-Start'!$A$15:$A$18,0),MATCH(X$1,'2018_commission_structure-Start'!$A$15:$J$15,0)),0)</f>
        <v>4036.6000000000004</v>
      </c>
      <c r="Y704" s="2">
        <f>IF($H704&gt;K704,MIN($H704-K704,L704-K704)*INDEX('2018_commission_structure-Start'!$A$15:$J$18,MATCH($E704,'2018_commission_structure-Start'!$A$15:$A$18,0),MATCH(Y$1,'2018_commission_structure-Start'!$A$15:$J$15,0)),0)</f>
        <v>0</v>
      </c>
      <c r="Z704" s="2">
        <f>IF(H704&gt;L704,(H704-L704)*INDEX('2018_commission_structure-Start'!$A$21:$I$24,MATCH($E704,'2018_commission_structure-Start'!$A$21:$A$24,0),MATCH(Z$1,'2018_commission_structure-Start'!$A$21:$I$21,0)),0)</f>
        <v>0</v>
      </c>
      <c r="AA704" s="6">
        <f t="shared" si="108"/>
        <v>85286.6</v>
      </c>
      <c r="AB704" s="6">
        <f t="shared" si="109"/>
        <v>127176.6</v>
      </c>
    </row>
    <row r="705" spans="1:28" x14ac:dyDescent="0.3">
      <c r="A705" t="str">
        <f t="shared" si="100"/>
        <v>Had Drew</v>
      </c>
      <c r="B705">
        <v>6259267215</v>
      </c>
      <c r="C705" t="s">
        <v>1367</v>
      </c>
      <c r="D705" t="s">
        <v>1368</v>
      </c>
      <c r="E705" t="s">
        <v>7</v>
      </c>
      <c r="F705">
        <v>46915</v>
      </c>
      <c r="G705">
        <f>COUNTIF(deals_closed!D:D,B705)</f>
        <v>15</v>
      </c>
      <c r="H705" s="2">
        <f>SUMIF(deals_closed!D:D,B705,deals_closed!C:C)</f>
        <v>482137</v>
      </c>
      <c r="I705" s="2">
        <f>VLOOKUP(E705,'2018_commission_structure-Start'!$A$22:$I$24,9,FALSE)</f>
        <v>500000</v>
      </c>
      <c r="J705" s="2">
        <f t="shared" si="101"/>
        <v>625000</v>
      </c>
      <c r="K705" s="2">
        <f t="shared" si="102"/>
        <v>750000</v>
      </c>
      <c r="L705" s="2">
        <f t="shared" si="103"/>
        <v>1000000</v>
      </c>
      <c r="M705" s="12">
        <f t="shared" si="104"/>
        <v>0.96427399999999996</v>
      </c>
      <c r="N705" t="str">
        <f t="shared" si="105"/>
        <v>0-100%</v>
      </c>
      <c r="O705" s="6">
        <f>MIN(H705,I705)*INDEX('2018_commission_structure-Start'!$A$21:$I$24,MATCH($E705,'2018_commission_structure-Start'!$A$21:$A$24,0),MATCH(O$1,'2018_commission_structure-Start'!$A$21:$I$21,0))</f>
        <v>48213.700000000004</v>
      </c>
      <c r="P705" s="2">
        <f>IF(H705&gt;I705,MIN(H705-I705,J705-I705)*INDEX('2018_commission_structure-Start'!$A$21:$I$24,MATCH($E705,'2018_commission_structure-Start'!$A$21:$A$24,0), MATCH(P$1,'2018_commission_structure-Start'!$A$21:$I$21,0)),0)</f>
        <v>0</v>
      </c>
      <c r="Q705" s="2">
        <f>IF($H705&gt;J705,MIN($H705-J705,K705-J705)*INDEX('2018_commission_structure-Start'!$A$21:$I$24,MATCH($E705,'2018_commission_structure-Start'!$A$21:$A$24,0), MATCH(Q$1,'2018_commission_structure-Start'!$A$21:$I$21,0)),0)</f>
        <v>0</v>
      </c>
      <c r="R705" s="2">
        <f>IF($H705&gt;K705,MIN($H705-K705,L705-K705)*INDEX('2018_commission_structure-Start'!$A$21:$I$24,MATCH($E705,'2018_commission_structure-Start'!$A$21:$A$24,0), MATCH(R$1,'2018_commission_structure-Start'!$A$21:$I$21,0)),0)</f>
        <v>0</v>
      </c>
      <c r="S705" s="2">
        <f>IF(H705&gt;L705,(H705-L705)*INDEX('2018_commission_structure-Start'!$A$21:$I$24,MATCH($E705,'2018_commission_structure-Start'!$A$21:$A$24,0),MATCH(S$1,'2018_commission_structure-Start'!$A$21:$I$21,0)),0)</f>
        <v>0</v>
      </c>
      <c r="T705" s="6">
        <f t="shared" si="106"/>
        <v>48213.700000000004</v>
      </c>
      <c r="U705" s="6">
        <f t="shared" si="107"/>
        <v>95128.700000000012</v>
      </c>
      <c r="V705" s="6">
        <f>MIN(H705,I705)*INDEX('2018_commission_structure-Start'!$A$15:$J$18,MATCH($E705,'2018_commission_structure-Start'!$A$15:$A$18,0),MATCH(V$1,'2018_commission_structure-Start'!$A$15:$J$15,0))</f>
        <v>57856.439999999995</v>
      </c>
      <c r="W705" s="2">
        <f>IF($H705&gt;I705,MIN($H705-I705,J705-I705)*INDEX('2018_commission_structure-Start'!$A$15:$J$18,MATCH($E705,'2018_commission_structure-Start'!$A$15:$A$18,0),MATCH(W$1,'2018_commission_structure-Start'!$A$15:$J$15,0)),0)</f>
        <v>0</v>
      </c>
      <c r="X705" s="2">
        <f>IF($H705&gt;J705,MIN($H705-J705,K705-J705)*INDEX('2018_commission_structure-Start'!$A$15:$J$18,MATCH($E705,'2018_commission_structure-Start'!$A$15:$A$18,0),MATCH(X$1,'2018_commission_structure-Start'!$A$15:$J$15,0)),0)</f>
        <v>0</v>
      </c>
      <c r="Y705" s="2">
        <f>IF($H705&gt;K705,MIN($H705-K705,L705-K705)*INDEX('2018_commission_structure-Start'!$A$15:$J$18,MATCH($E705,'2018_commission_structure-Start'!$A$15:$A$18,0),MATCH(Y$1,'2018_commission_structure-Start'!$A$15:$J$15,0)),0)</f>
        <v>0</v>
      </c>
      <c r="Z705" s="2">
        <f>IF(H705&gt;L705,(H705-L705)*INDEX('2018_commission_structure-Start'!$A$21:$I$24,MATCH($E705,'2018_commission_structure-Start'!$A$21:$A$24,0),MATCH(Z$1,'2018_commission_structure-Start'!$A$21:$I$21,0)),0)</f>
        <v>0</v>
      </c>
      <c r="AA705" s="6">
        <f t="shared" si="108"/>
        <v>57856.439999999995</v>
      </c>
      <c r="AB705" s="6">
        <f t="shared" si="109"/>
        <v>104771.44</v>
      </c>
    </row>
    <row r="706" spans="1:28" x14ac:dyDescent="0.3">
      <c r="A706" t="str">
        <f t="shared" ref="A706:A769" si="110">C706&amp;" "&amp;D706</f>
        <v>Krishnah Capelle</v>
      </c>
      <c r="B706">
        <v>7088886472</v>
      </c>
      <c r="C706" t="s">
        <v>1369</v>
      </c>
      <c r="D706" t="s">
        <v>1370</v>
      </c>
      <c r="E706" t="s">
        <v>7</v>
      </c>
      <c r="F706">
        <v>37423</v>
      </c>
      <c r="G706">
        <f>COUNTIF(deals_closed!D:D,B706)</f>
        <v>20</v>
      </c>
      <c r="H706" s="2">
        <f>SUMIF(deals_closed!D:D,B706,deals_closed!C:C)</f>
        <v>668595</v>
      </c>
      <c r="I706" s="2">
        <f>VLOOKUP(E706,'2018_commission_structure-Start'!$A$22:$I$24,9,FALSE)</f>
        <v>500000</v>
      </c>
      <c r="J706" s="2">
        <f t="shared" si="101"/>
        <v>625000</v>
      </c>
      <c r="K706" s="2">
        <f t="shared" si="102"/>
        <v>750000</v>
      </c>
      <c r="L706" s="2">
        <f t="shared" si="103"/>
        <v>1000000</v>
      </c>
      <c r="M706" s="12">
        <f t="shared" si="104"/>
        <v>1.3371900000000001</v>
      </c>
      <c r="N706" t="str">
        <f t="shared" si="105"/>
        <v>125-150%</v>
      </c>
      <c r="O706" s="6">
        <f>MIN(H706,I706)*INDEX('2018_commission_structure-Start'!$A$21:$I$24,MATCH($E706,'2018_commission_structure-Start'!$A$21:$A$24,0),MATCH(O$1,'2018_commission_structure-Start'!$A$21:$I$21,0))</f>
        <v>50000</v>
      </c>
      <c r="P706" s="2">
        <f>IF(H706&gt;I706,MIN(H706-I706,J706-I706)*INDEX('2018_commission_structure-Start'!$A$21:$I$24,MATCH($E706,'2018_commission_structure-Start'!$A$21:$A$24,0), MATCH(P$1,'2018_commission_structure-Start'!$A$21:$I$21,0)),0)</f>
        <v>18750</v>
      </c>
      <c r="Q706" s="2">
        <f>IF($H706&gt;J706,MIN($H706-J706,K706-J706)*INDEX('2018_commission_structure-Start'!$A$21:$I$24,MATCH($E706,'2018_commission_structure-Start'!$A$21:$A$24,0), MATCH(Q$1,'2018_commission_structure-Start'!$A$21:$I$21,0)),0)</f>
        <v>7847.0999999999995</v>
      </c>
      <c r="R706" s="2">
        <f>IF($H706&gt;K706,MIN($H706-K706,L706-K706)*INDEX('2018_commission_structure-Start'!$A$21:$I$24,MATCH($E706,'2018_commission_structure-Start'!$A$21:$A$24,0), MATCH(R$1,'2018_commission_structure-Start'!$A$21:$I$21,0)),0)</f>
        <v>0</v>
      </c>
      <c r="S706" s="2">
        <f>IF(H706&gt;L706,(H706-L706)*INDEX('2018_commission_structure-Start'!$A$21:$I$24,MATCH($E706,'2018_commission_structure-Start'!$A$21:$A$24,0),MATCH(S$1,'2018_commission_structure-Start'!$A$21:$I$21,0)),0)</f>
        <v>0</v>
      </c>
      <c r="T706" s="6">
        <f t="shared" si="106"/>
        <v>76597.100000000006</v>
      </c>
      <c r="U706" s="6">
        <f t="shared" si="107"/>
        <v>114020.1</v>
      </c>
      <c r="V706" s="6">
        <f>MIN(H706,I706)*INDEX('2018_commission_structure-Start'!$A$15:$J$18,MATCH($E706,'2018_commission_structure-Start'!$A$15:$A$18,0),MATCH(V$1,'2018_commission_structure-Start'!$A$15:$J$15,0))</f>
        <v>60000</v>
      </c>
      <c r="W706" s="2">
        <f>IF($H706&gt;I706,MIN($H706-I706,J706-I706)*INDEX('2018_commission_structure-Start'!$A$15:$J$18,MATCH($E706,'2018_commission_structure-Start'!$A$15:$A$18,0),MATCH(W$1,'2018_commission_structure-Start'!$A$15:$J$15,0)),0)</f>
        <v>21250</v>
      </c>
      <c r="X706" s="2">
        <f>IF($H706&gt;J706,MIN($H706-J706,K706-J706)*INDEX('2018_commission_structure-Start'!$A$15:$J$18,MATCH($E706,'2018_commission_structure-Start'!$A$15:$A$18,0),MATCH(X$1,'2018_commission_structure-Start'!$A$15:$J$15,0)),0)</f>
        <v>8719</v>
      </c>
      <c r="Y706" s="2">
        <f>IF($H706&gt;K706,MIN($H706-K706,L706-K706)*INDEX('2018_commission_structure-Start'!$A$15:$J$18,MATCH($E706,'2018_commission_structure-Start'!$A$15:$A$18,0),MATCH(Y$1,'2018_commission_structure-Start'!$A$15:$J$15,0)),0)</f>
        <v>0</v>
      </c>
      <c r="Z706" s="2">
        <f>IF(H706&gt;L706,(H706-L706)*INDEX('2018_commission_structure-Start'!$A$21:$I$24,MATCH($E706,'2018_commission_structure-Start'!$A$21:$A$24,0),MATCH(Z$1,'2018_commission_structure-Start'!$A$21:$I$21,0)),0)</f>
        <v>0</v>
      </c>
      <c r="AA706" s="6">
        <f t="shared" si="108"/>
        <v>89969</v>
      </c>
      <c r="AB706" s="6">
        <f t="shared" si="109"/>
        <v>127392</v>
      </c>
    </row>
    <row r="707" spans="1:28" x14ac:dyDescent="0.3">
      <c r="A707" t="str">
        <f t="shared" si="110"/>
        <v>May Fortesquieu</v>
      </c>
      <c r="B707">
        <v>9651729414</v>
      </c>
      <c r="C707" t="s">
        <v>1371</v>
      </c>
      <c r="D707" t="s">
        <v>1372</v>
      </c>
      <c r="E707" t="s">
        <v>7</v>
      </c>
      <c r="F707">
        <v>35803</v>
      </c>
      <c r="G707">
        <f>COUNTIF(deals_closed!D:D,B707)</f>
        <v>18</v>
      </c>
      <c r="H707" s="2">
        <f>SUMIF(deals_closed!D:D,B707,deals_closed!C:C)</f>
        <v>741656</v>
      </c>
      <c r="I707" s="2">
        <f>VLOOKUP(E707,'2018_commission_structure-Start'!$A$22:$I$24,9,FALSE)</f>
        <v>500000</v>
      </c>
      <c r="J707" s="2">
        <f t="shared" ref="J707:J770" si="111">I707*1.25</f>
        <v>625000</v>
      </c>
      <c r="K707" s="2">
        <f t="shared" ref="K707:K770" si="112">I707*1.5</f>
        <v>750000</v>
      </c>
      <c r="L707" s="2">
        <f t="shared" ref="L707:L770" si="113">I707*2</f>
        <v>1000000</v>
      </c>
      <c r="M707" s="12">
        <f t="shared" ref="M707:M770" si="114">H707/I707</f>
        <v>1.483312</v>
      </c>
      <c r="N707" t="str">
        <f t="shared" ref="N707:N770" si="115">IF(M707&lt;=1, "0-100%", IF(M707&lt;=1.25, "100-125%", IF(M707&lt;=1.5, "125-150%", IF(M707&lt;=2, "150-200%", "&gt;200%"))))</f>
        <v>125-150%</v>
      </c>
      <c r="O707" s="6">
        <f>MIN(H707,I707)*INDEX('2018_commission_structure-Start'!$A$21:$I$24,MATCH($E707,'2018_commission_structure-Start'!$A$21:$A$24,0),MATCH(O$1,'2018_commission_structure-Start'!$A$21:$I$21,0))</f>
        <v>50000</v>
      </c>
      <c r="P707" s="2">
        <f>IF(H707&gt;I707,MIN(H707-I707,J707-I707)*INDEX('2018_commission_structure-Start'!$A$21:$I$24,MATCH($E707,'2018_commission_structure-Start'!$A$21:$A$24,0), MATCH(P$1,'2018_commission_structure-Start'!$A$21:$I$21,0)),0)</f>
        <v>18750</v>
      </c>
      <c r="Q707" s="2">
        <f>IF($H707&gt;J707,MIN($H707-J707,K707-J707)*INDEX('2018_commission_structure-Start'!$A$21:$I$24,MATCH($E707,'2018_commission_structure-Start'!$A$21:$A$24,0), MATCH(Q$1,'2018_commission_structure-Start'!$A$21:$I$21,0)),0)</f>
        <v>20998.079999999998</v>
      </c>
      <c r="R707" s="2">
        <f>IF($H707&gt;K707,MIN($H707-K707,L707-K707)*INDEX('2018_commission_structure-Start'!$A$21:$I$24,MATCH($E707,'2018_commission_structure-Start'!$A$21:$A$24,0), MATCH(R$1,'2018_commission_structure-Start'!$A$21:$I$21,0)),0)</f>
        <v>0</v>
      </c>
      <c r="S707" s="2">
        <f>IF(H707&gt;L707,(H707-L707)*INDEX('2018_commission_structure-Start'!$A$21:$I$24,MATCH($E707,'2018_commission_structure-Start'!$A$21:$A$24,0),MATCH(S$1,'2018_commission_structure-Start'!$A$21:$I$21,0)),0)</f>
        <v>0</v>
      </c>
      <c r="T707" s="6">
        <f t="shared" ref="T707:T770" si="116">SUM(O707:S707)</f>
        <v>89748.08</v>
      </c>
      <c r="U707" s="6">
        <f t="shared" ref="U707:U770" si="117">T707+F707</f>
        <v>125551.08</v>
      </c>
      <c r="V707" s="6">
        <f>MIN(H707,I707)*INDEX('2018_commission_structure-Start'!$A$15:$J$18,MATCH($E707,'2018_commission_structure-Start'!$A$15:$A$18,0),MATCH(V$1,'2018_commission_structure-Start'!$A$15:$J$15,0))</f>
        <v>60000</v>
      </c>
      <c r="W707" s="2">
        <f>IF($H707&gt;I707,MIN($H707-I707,J707-I707)*INDEX('2018_commission_structure-Start'!$A$15:$J$18,MATCH($E707,'2018_commission_structure-Start'!$A$15:$A$18,0),MATCH(W$1,'2018_commission_structure-Start'!$A$15:$J$15,0)),0)</f>
        <v>21250</v>
      </c>
      <c r="X707" s="2">
        <f>IF($H707&gt;J707,MIN($H707-J707,K707-J707)*INDEX('2018_commission_structure-Start'!$A$15:$J$18,MATCH($E707,'2018_commission_structure-Start'!$A$15:$A$18,0),MATCH(X$1,'2018_commission_structure-Start'!$A$15:$J$15,0)),0)</f>
        <v>23331.200000000001</v>
      </c>
      <c r="Y707" s="2">
        <f>IF($H707&gt;K707,MIN($H707-K707,L707-K707)*INDEX('2018_commission_structure-Start'!$A$15:$J$18,MATCH($E707,'2018_commission_structure-Start'!$A$15:$A$18,0),MATCH(Y$1,'2018_commission_structure-Start'!$A$15:$J$15,0)),0)</f>
        <v>0</v>
      </c>
      <c r="Z707" s="2">
        <f>IF(H707&gt;L707,(H707-L707)*INDEX('2018_commission_structure-Start'!$A$21:$I$24,MATCH($E707,'2018_commission_structure-Start'!$A$21:$A$24,0),MATCH(Z$1,'2018_commission_structure-Start'!$A$21:$I$21,0)),0)</f>
        <v>0</v>
      </c>
      <c r="AA707" s="6">
        <f t="shared" ref="AA707:AA770" si="118">SUM(V707:Z707)</f>
        <v>104581.2</v>
      </c>
      <c r="AB707" s="6">
        <f t="shared" ref="AB707:AB770" si="119">AA707+F707</f>
        <v>140384.20000000001</v>
      </c>
    </row>
    <row r="708" spans="1:28" x14ac:dyDescent="0.3">
      <c r="A708" t="str">
        <f t="shared" si="110"/>
        <v>Hymie LeEstut</v>
      </c>
      <c r="B708">
        <v>1522190236</v>
      </c>
      <c r="C708" t="s">
        <v>1373</v>
      </c>
      <c r="D708" t="s">
        <v>1374</v>
      </c>
      <c r="E708" t="s">
        <v>7</v>
      </c>
      <c r="F708">
        <v>58957</v>
      </c>
      <c r="G708">
        <f>COUNTIF(deals_closed!D:D,B708)</f>
        <v>16</v>
      </c>
      <c r="H708" s="2">
        <f>SUMIF(deals_closed!D:D,B708,deals_closed!C:C)</f>
        <v>627760</v>
      </c>
      <c r="I708" s="2">
        <f>VLOOKUP(E708,'2018_commission_structure-Start'!$A$22:$I$24,9,FALSE)</f>
        <v>500000</v>
      </c>
      <c r="J708" s="2">
        <f t="shared" si="111"/>
        <v>625000</v>
      </c>
      <c r="K708" s="2">
        <f t="shared" si="112"/>
        <v>750000</v>
      </c>
      <c r="L708" s="2">
        <f t="shared" si="113"/>
        <v>1000000</v>
      </c>
      <c r="M708" s="12">
        <f t="shared" si="114"/>
        <v>1.25552</v>
      </c>
      <c r="N708" t="str">
        <f t="shared" si="115"/>
        <v>125-150%</v>
      </c>
      <c r="O708" s="6">
        <f>MIN(H708,I708)*INDEX('2018_commission_structure-Start'!$A$21:$I$24,MATCH($E708,'2018_commission_structure-Start'!$A$21:$A$24,0),MATCH(O$1,'2018_commission_structure-Start'!$A$21:$I$21,0))</f>
        <v>50000</v>
      </c>
      <c r="P708" s="2">
        <f>IF(H708&gt;I708,MIN(H708-I708,J708-I708)*INDEX('2018_commission_structure-Start'!$A$21:$I$24,MATCH($E708,'2018_commission_structure-Start'!$A$21:$A$24,0), MATCH(P$1,'2018_commission_structure-Start'!$A$21:$I$21,0)),0)</f>
        <v>18750</v>
      </c>
      <c r="Q708" s="2">
        <f>IF($H708&gt;J708,MIN($H708-J708,K708-J708)*INDEX('2018_commission_structure-Start'!$A$21:$I$24,MATCH($E708,'2018_commission_structure-Start'!$A$21:$A$24,0), MATCH(Q$1,'2018_commission_structure-Start'!$A$21:$I$21,0)),0)</f>
        <v>496.79999999999995</v>
      </c>
      <c r="R708" s="2">
        <f>IF($H708&gt;K708,MIN($H708-K708,L708-K708)*INDEX('2018_commission_structure-Start'!$A$21:$I$24,MATCH($E708,'2018_commission_structure-Start'!$A$21:$A$24,0), MATCH(R$1,'2018_commission_structure-Start'!$A$21:$I$21,0)),0)</f>
        <v>0</v>
      </c>
      <c r="S708" s="2">
        <f>IF(H708&gt;L708,(H708-L708)*INDEX('2018_commission_structure-Start'!$A$21:$I$24,MATCH($E708,'2018_commission_structure-Start'!$A$21:$A$24,0),MATCH(S$1,'2018_commission_structure-Start'!$A$21:$I$21,0)),0)</f>
        <v>0</v>
      </c>
      <c r="T708" s="6">
        <f t="shared" si="116"/>
        <v>69246.8</v>
      </c>
      <c r="U708" s="6">
        <f t="shared" si="117"/>
        <v>128203.8</v>
      </c>
      <c r="V708" s="6">
        <f>MIN(H708,I708)*INDEX('2018_commission_structure-Start'!$A$15:$J$18,MATCH($E708,'2018_commission_structure-Start'!$A$15:$A$18,0),MATCH(V$1,'2018_commission_structure-Start'!$A$15:$J$15,0))</f>
        <v>60000</v>
      </c>
      <c r="W708" s="2">
        <f>IF($H708&gt;I708,MIN($H708-I708,J708-I708)*INDEX('2018_commission_structure-Start'!$A$15:$J$18,MATCH($E708,'2018_commission_structure-Start'!$A$15:$A$18,0),MATCH(W$1,'2018_commission_structure-Start'!$A$15:$J$15,0)),0)</f>
        <v>21250</v>
      </c>
      <c r="X708" s="2">
        <f>IF($H708&gt;J708,MIN($H708-J708,K708-J708)*INDEX('2018_commission_structure-Start'!$A$15:$J$18,MATCH($E708,'2018_commission_structure-Start'!$A$15:$A$18,0),MATCH(X$1,'2018_commission_structure-Start'!$A$15:$J$15,0)),0)</f>
        <v>552</v>
      </c>
      <c r="Y708" s="2">
        <f>IF($H708&gt;K708,MIN($H708-K708,L708-K708)*INDEX('2018_commission_structure-Start'!$A$15:$J$18,MATCH($E708,'2018_commission_structure-Start'!$A$15:$A$18,0),MATCH(Y$1,'2018_commission_structure-Start'!$A$15:$J$15,0)),0)</f>
        <v>0</v>
      </c>
      <c r="Z708" s="2">
        <f>IF(H708&gt;L708,(H708-L708)*INDEX('2018_commission_structure-Start'!$A$21:$I$24,MATCH($E708,'2018_commission_structure-Start'!$A$21:$A$24,0),MATCH(Z$1,'2018_commission_structure-Start'!$A$21:$I$21,0)),0)</f>
        <v>0</v>
      </c>
      <c r="AA708" s="6">
        <f t="shared" si="118"/>
        <v>81802</v>
      </c>
      <c r="AB708" s="6">
        <f t="shared" si="119"/>
        <v>140759</v>
      </c>
    </row>
    <row r="709" spans="1:28" x14ac:dyDescent="0.3">
      <c r="A709" t="str">
        <f t="shared" si="110"/>
        <v>Gerick Callar</v>
      </c>
      <c r="B709">
        <v>8145387981</v>
      </c>
      <c r="C709" t="s">
        <v>1375</v>
      </c>
      <c r="D709" t="s">
        <v>1376</v>
      </c>
      <c r="E709" t="s">
        <v>29</v>
      </c>
      <c r="F709">
        <v>55330</v>
      </c>
      <c r="G709">
        <f>COUNTIF(deals_closed!D:D,B709)</f>
        <v>15</v>
      </c>
      <c r="H709" s="2">
        <f>SUMIF(deals_closed!D:D,B709,deals_closed!C:C)</f>
        <v>458353</v>
      </c>
      <c r="I709" s="2">
        <f>VLOOKUP(E709,'2018_commission_structure-Start'!$A$22:$I$24,9,FALSE)</f>
        <v>600000</v>
      </c>
      <c r="J709" s="2">
        <f t="shared" si="111"/>
        <v>750000</v>
      </c>
      <c r="K709" s="2">
        <f t="shared" si="112"/>
        <v>900000</v>
      </c>
      <c r="L709" s="2">
        <f t="shared" si="113"/>
        <v>1200000</v>
      </c>
      <c r="M709" s="12">
        <f t="shared" si="114"/>
        <v>0.76392166666666672</v>
      </c>
      <c r="N709" t="str">
        <f t="shared" si="115"/>
        <v>0-100%</v>
      </c>
      <c r="O709" s="6">
        <f>MIN(H709,I709)*INDEX('2018_commission_structure-Start'!$A$21:$I$24,MATCH($E709,'2018_commission_structure-Start'!$A$21:$A$24,0),MATCH(O$1,'2018_commission_structure-Start'!$A$21:$I$21,0))</f>
        <v>59585.89</v>
      </c>
      <c r="P709" s="2">
        <f>IF(H709&gt;I709,MIN(H709-I709,J709-I709)*INDEX('2018_commission_structure-Start'!$A$21:$I$24,MATCH($E709,'2018_commission_structure-Start'!$A$21:$A$24,0), MATCH(P$1,'2018_commission_structure-Start'!$A$21:$I$21,0)),0)</f>
        <v>0</v>
      </c>
      <c r="Q709" s="2">
        <f>IF($H709&gt;J709,MIN($H709-J709,K709-J709)*INDEX('2018_commission_structure-Start'!$A$21:$I$24,MATCH($E709,'2018_commission_structure-Start'!$A$21:$A$24,0), MATCH(Q$1,'2018_commission_structure-Start'!$A$21:$I$21,0)),0)</f>
        <v>0</v>
      </c>
      <c r="R709" s="2">
        <f>IF($H709&gt;K709,MIN($H709-K709,L709-K709)*INDEX('2018_commission_structure-Start'!$A$21:$I$24,MATCH($E709,'2018_commission_structure-Start'!$A$21:$A$24,0), MATCH(R$1,'2018_commission_structure-Start'!$A$21:$I$21,0)),0)</f>
        <v>0</v>
      </c>
      <c r="S709" s="2">
        <f>IF(H709&gt;L709,(H709-L709)*INDEX('2018_commission_structure-Start'!$A$21:$I$24,MATCH($E709,'2018_commission_structure-Start'!$A$21:$A$24,0),MATCH(S$1,'2018_commission_structure-Start'!$A$21:$I$21,0)),0)</f>
        <v>0</v>
      </c>
      <c r="T709" s="6">
        <f t="shared" si="116"/>
        <v>59585.89</v>
      </c>
      <c r="U709" s="6">
        <f t="shared" si="117"/>
        <v>114915.89</v>
      </c>
      <c r="V709" s="6">
        <f>MIN(H709,I709)*INDEX('2018_commission_structure-Start'!$A$15:$J$18,MATCH($E709,'2018_commission_structure-Start'!$A$15:$A$18,0),MATCH(V$1,'2018_commission_structure-Start'!$A$15:$J$15,0))</f>
        <v>68752.95</v>
      </c>
      <c r="W709" s="2">
        <f>IF($H709&gt;I709,MIN($H709-I709,J709-I709)*INDEX('2018_commission_structure-Start'!$A$15:$J$18,MATCH($E709,'2018_commission_structure-Start'!$A$15:$A$18,0),MATCH(W$1,'2018_commission_structure-Start'!$A$15:$J$15,0)),0)</f>
        <v>0</v>
      </c>
      <c r="X709" s="2">
        <f>IF($H709&gt;J709,MIN($H709-J709,K709-J709)*INDEX('2018_commission_structure-Start'!$A$15:$J$18,MATCH($E709,'2018_commission_structure-Start'!$A$15:$A$18,0),MATCH(X$1,'2018_commission_structure-Start'!$A$15:$J$15,0)),0)</f>
        <v>0</v>
      </c>
      <c r="Y709" s="2">
        <f>IF($H709&gt;K709,MIN($H709-K709,L709-K709)*INDEX('2018_commission_structure-Start'!$A$15:$J$18,MATCH($E709,'2018_commission_structure-Start'!$A$15:$A$18,0),MATCH(Y$1,'2018_commission_structure-Start'!$A$15:$J$15,0)),0)</f>
        <v>0</v>
      </c>
      <c r="Z709" s="2">
        <f>IF(H709&gt;L709,(H709-L709)*INDEX('2018_commission_structure-Start'!$A$21:$I$24,MATCH($E709,'2018_commission_structure-Start'!$A$21:$A$24,0),MATCH(Z$1,'2018_commission_structure-Start'!$A$21:$I$21,0)),0)</f>
        <v>0</v>
      </c>
      <c r="AA709" s="6">
        <f t="shared" si="118"/>
        <v>68752.95</v>
      </c>
      <c r="AB709" s="6">
        <f t="shared" si="119"/>
        <v>124082.95</v>
      </c>
    </row>
    <row r="710" spans="1:28" x14ac:dyDescent="0.3">
      <c r="A710" t="str">
        <f t="shared" si="110"/>
        <v>Wheeler Renoden</v>
      </c>
      <c r="B710">
        <v>3488994694</v>
      </c>
      <c r="C710" t="s">
        <v>1377</v>
      </c>
      <c r="D710" t="s">
        <v>1378</v>
      </c>
      <c r="E710" t="s">
        <v>10</v>
      </c>
      <c r="F710">
        <v>120422</v>
      </c>
      <c r="G710">
        <f>COUNTIF(deals_closed!D:D,B710)</f>
        <v>22</v>
      </c>
      <c r="H710" s="2">
        <f>SUMIF(deals_closed!D:D,B710,deals_closed!C:C)</f>
        <v>819130</v>
      </c>
      <c r="I710" s="2">
        <f>VLOOKUP(E710,'2018_commission_structure-Start'!$A$22:$I$24,9,FALSE)</f>
        <v>750000</v>
      </c>
      <c r="J710" s="2">
        <f t="shared" si="111"/>
        <v>937500</v>
      </c>
      <c r="K710" s="2">
        <f t="shared" si="112"/>
        <v>1125000</v>
      </c>
      <c r="L710" s="2">
        <f t="shared" si="113"/>
        <v>1500000</v>
      </c>
      <c r="M710" s="12">
        <f t="shared" si="114"/>
        <v>1.0921733333333334</v>
      </c>
      <c r="N710" t="str">
        <f t="shared" si="115"/>
        <v>100-125%</v>
      </c>
      <c r="O710" s="6">
        <f>MIN(H710,I710)*INDEX('2018_commission_structure-Start'!$A$21:$I$24,MATCH($E710,'2018_commission_structure-Start'!$A$21:$A$24,0),MATCH(O$1,'2018_commission_structure-Start'!$A$21:$I$21,0))</f>
        <v>112500</v>
      </c>
      <c r="P710" s="2">
        <f>IF(H710&gt;I710,MIN(H710-I710,J710-I710)*INDEX('2018_commission_structure-Start'!$A$21:$I$24,MATCH($E710,'2018_commission_structure-Start'!$A$21:$A$24,0), MATCH(P$1,'2018_commission_structure-Start'!$A$21:$I$21,0)),0)</f>
        <v>13134.7</v>
      </c>
      <c r="Q710" s="2">
        <f>IF($H710&gt;J710,MIN($H710-J710,K710-J710)*INDEX('2018_commission_structure-Start'!$A$21:$I$24,MATCH($E710,'2018_commission_structure-Start'!$A$21:$A$24,0), MATCH(Q$1,'2018_commission_structure-Start'!$A$21:$I$21,0)),0)</f>
        <v>0</v>
      </c>
      <c r="R710" s="2">
        <f>IF($H710&gt;K710,MIN($H710-K710,L710-K710)*INDEX('2018_commission_structure-Start'!$A$21:$I$24,MATCH($E710,'2018_commission_structure-Start'!$A$21:$A$24,0), MATCH(R$1,'2018_commission_structure-Start'!$A$21:$I$21,0)),0)</f>
        <v>0</v>
      </c>
      <c r="S710" s="2">
        <f>IF(H710&gt;L710,(H710-L710)*INDEX('2018_commission_structure-Start'!$A$21:$I$24,MATCH($E710,'2018_commission_structure-Start'!$A$21:$A$24,0),MATCH(S$1,'2018_commission_structure-Start'!$A$21:$I$21,0)),0)</f>
        <v>0</v>
      </c>
      <c r="T710" s="6">
        <f t="shared" si="116"/>
        <v>125634.7</v>
      </c>
      <c r="U710" s="6">
        <f t="shared" si="117"/>
        <v>246056.7</v>
      </c>
      <c r="V710" s="6">
        <f>MIN(H710,I710)*INDEX('2018_commission_structure-Start'!$A$15:$J$18,MATCH($E710,'2018_commission_structure-Start'!$A$15:$A$18,0),MATCH(V$1,'2018_commission_structure-Start'!$A$15:$J$15,0))</f>
        <v>112500</v>
      </c>
      <c r="W710" s="2">
        <f>IF($H710&gt;I710,MIN($H710-I710,J710-I710)*INDEX('2018_commission_structure-Start'!$A$15:$J$18,MATCH($E710,'2018_commission_structure-Start'!$A$15:$A$18,0),MATCH(W$1,'2018_commission_structure-Start'!$A$15:$J$15,0)),0)</f>
        <v>15208.6</v>
      </c>
      <c r="X710" s="2">
        <f>IF($H710&gt;J710,MIN($H710-J710,K710-J710)*INDEX('2018_commission_structure-Start'!$A$15:$J$18,MATCH($E710,'2018_commission_structure-Start'!$A$15:$A$18,0),MATCH(X$1,'2018_commission_structure-Start'!$A$15:$J$15,0)),0)</f>
        <v>0</v>
      </c>
      <c r="Y710" s="2">
        <f>IF($H710&gt;K710,MIN($H710-K710,L710-K710)*INDEX('2018_commission_structure-Start'!$A$15:$J$18,MATCH($E710,'2018_commission_structure-Start'!$A$15:$A$18,0),MATCH(Y$1,'2018_commission_structure-Start'!$A$15:$J$15,0)),0)</f>
        <v>0</v>
      </c>
      <c r="Z710" s="2">
        <f>IF(H710&gt;L710,(H710-L710)*INDEX('2018_commission_structure-Start'!$A$21:$I$24,MATCH($E710,'2018_commission_structure-Start'!$A$21:$A$24,0),MATCH(Z$1,'2018_commission_structure-Start'!$A$21:$I$21,0)),0)</f>
        <v>0</v>
      </c>
      <c r="AA710" s="6">
        <f t="shared" si="118"/>
        <v>127708.6</v>
      </c>
      <c r="AB710" s="6">
        <f t="shared" si="119"/>
        <v>248130.6</v>
      </c>
    </row>
    <row r="711" spans="1:28" x14ac:dyDescent="0.3">
      <c r="A711" t="str">
        <f t="shared" si="110"/>
        <v>Brendis Marsie</v>
      </c>
      <c r="B711">
        <v>8945564357</v>
      </c>
      <c r="C711" t="s">
        <v>1379</v>
      </c>
      <c r="D711" t="s">
        <v>1380</v>
      </c>
      <c r="E711" t="s">
        <v>10</v>
      </c>
      <c r="F711">
        <v>123875</v>
      </c>
      <c r="G711">
        <f>COUNTIF(deals_closed!D:D,B711)</f>
        <v>20</v>
      </c>
      <c r="H711" s="2">
        <f>SUMIF(deals_closed!D:D,B711,deals_closed!C:C)</f>
        <v>858970</v>
      </c>
      <c r="I711" s="2">
        <f>VLOOKUP(E711,'2018_commission_structure-Start'!$A$22:$I$24,9,FALSE)</f>
        <v>750000</v>
      </c>
      <c r="J711" s="2">
        <f t="shared" si="111"/>
        <v>937500</v>
      </c>
      <c r="K711" s="2">
        <f t="shared" si="112"/>
        <v>1125000</v>
      </c>
      <c r="L711" s="2">
        <f t="shared" si="113"/>
        <v>1500000</v>
      </c>
      <c r="M711" s="12">
        <f t="shared" si="114"/>
        <v>1.1452933333333333</v>
      </c>
      <c r="N711" t="str">
        <f t="shared" si="115"/>
        <v>100-125%</v>
      </c>
      <c r="O711" s="6">
        <f>MIN(H711,I711)*INDEX('2018_commission_structure-Start'!$A$21:$I$24,MATCH($E711,'2018_commission_structure-Start'!$A$21:$A$24,0),MATCH(O$1,'2018_commission_structure-Start'!$A$21:$I$21,0))</f>
        <v>112500</v>
      </c>
      <c r="P711" s="2">
        <f>IF(H711&gt;I711,MIN(H711-I711,J711-I711)*INDEX('2018_commission_structure-Start'!$A$21:$I$24,MATCH($E711,'2018_commission_structure-Start'!$A$21:$A$24,0), MATCH(P$1,'2018_commission_structure-Start'!$A$21:$I$21,0)),0)</f>
        <v>20704.3</v>
      </c>
      <c r="Q711" s="2">
        <f>IF($H711&gt;J711,MIN($H711-J711,K711-J711)*INDEX('2018_commission_structure-Start'!$A$21:$I$24,MATCH($E711,'2018_commission_structure-Start'!$A$21:$A$24,0), MATCH(Q$1,'2018_commission_structure-Start'!$A$21:$I$21,0)),0)</f>
        <v>0</v>
      </c>
      <c r="R711" s="2">
        <f>IF($H711&gt;K711,MIN($H711-K711,L711-K711)*INDEX('2018_commission_structure-Start'!$A$21:$I$24,MATCH($E711,'2018_commission_structure-Start'!$A$21:$A$24,0), MATCH(R$1,'2018_commission_structure-Start'!$A$21:$I$21,0)),0)</f>
        <v>0</v>
      </c>
      <c r="S711" s="2">
        <f>IF(H711&gt;L711,(H711-L711)*INDEX('2018_commission_structure-Start'!$A$21:$I$24,MATCH($E711,'2018_commission_structure-Start'!$A$21:$A$24,0),MATCH(S$1,'2018_commission_structure-Start'!$A$21:$I$21,0)),0)</f>
        <v>0</v>
      </c>
      <c r="T711" s="6">
        <f t="shared" si="116"/>
        <v>133204.29999999999</v>
      </c>
      <c r="U711" s="6">
        <f t="shared" si="117"/>
        <v>257079.3</v>
      </c>
      <c r="V711" s="6">
        <f>MIN(H711,I711)*INDEX('2018_commission_structure-Start'!$A$15:$J$18,MATCH($E711,'2018_commission_structure-Start'!$A$15:$A$18,0),MATCH(V$1,'2018_commission_structure-Start'!$A$15:$J$15,0))</f>
        <v>112500</v>
      </c>
      <c r="W711" s="2">
        <f>IF($H711&gt;I711,MIN($H711-I711,J711-I711)*INDEX('2018_commission_structure-Start'!$A$15:$J$18,MATCH($E711,'2018_commission_structure-Start'!$A$15:$A$18,0),MATCH(W$1,'2018_commission_structure-Start'!$A$15:$J$15,0)),0)</f>
        <v>23973.4</v>
      </c>
      <c r="X711" s="2">
        <f>IF($H711&gt;J711,MIN($H711-J711,K711-J711)*INDEX('2018_commission_structure-Start'!$A$15:$J$18,MATCH($E711,'2018_commission_structure-Start'!$A$15:$A$18,0),MATCH(X$1,'2018_commission_structure-Start'!$A$15:$J$15,0)),0)</f>
        <v>0</v>
      </c>
      <c r="Y711" s="2">
        <f>IF($H711&gt;K711,MIN($H711-K711,L711-K711)*INDEX('2018_commission_structure-Start'!$A$15:$J$18,MATCH($E711,'2018_commission_structure-Start'!$A$15:$A$18,0),MATCH(Y$1,'2018_commission_structure-Start'!$A$15:$J$15,0)),0)</f>
        <v>0</v>
      </c>
      <c r="Z711" s="2">
        <f>IF(H711&gt;L711,(H711-L711)*INDEX('2018_commission_structure-Start'!$A$21:$I$24,MATCH($E711,'2018_commission_structure-Start'!$A$21:$A$24,0),MATCH(Z$1,'2018_commission_structure-Start'!$A$21:$I$21,0)),0)</f>
        <v>0</v>
      </c>
      <c r="AA711" s="6">
        <f t="shared" si="118"/>
        <v>136473.4</v>
      </c>
      <c r="AB711" s="6">
        <f t="shared" si="119"/>
        <v>260348.4</v>
      </c>
    </row>
    <row r="712" spans="1:28" x14ac:dyDescent="0.3">
      <c r="A712" t="str">
        <f t="shared" si="110"/>
        <v>Consolata Rosier</v>
      </c>
      <c r="B712">
        <v>8908432159</v>
      </c>
      <c r="C712" t="s">
        <v>1381</v>
      </c>
      <c r="D712" t="s">
        <v>1382</v>
      </c>
      <c r="E712" t="s">
        <v>7</v>
      </c>
      <c r="F712">
        <v>57930</v>
      </c>
      <c r="G712">
        <f>COUNTIF(deals_closed!D:D,B712)</f>
        <v>17</v>
      </c>
      <c r="H712" s="2">
        <f>SUMIF(deals_closed!D:D,B712,deals_closed!C:C)</f>
        <v>721837</v>
      </c>
      <c r="I712" s="2">
        <f>VLOOKUP(E712,'2018_commission_structure-Start'!$A$22:$I$24,9,FALSE)</f>
        <v>500000</v>
      </c>
      <c r="J712" s="2">
        <f t="shared" si="111"/>
        <v>625000</v>
      </c>
      <c r="K712" s="2">
        <f t="shared" si="112"/>
        <v>750000</v>
      </c>
      <c r="L712" s="2">
        <f t="shared" si="113"/>
        <v>1000000</v>
      </c>
      <c r="M712" s="12">
        <f t="shared" si="114"/>
        <v>1.4436739999999999</v>
      </c>
      <c r="N712" t="str">
        <f t="shared" si="115"/>
        <v>125-150%</v>
      </c>
      <c r="O712" s="6">
        <f>MIN(H712,I712)*INDEX('2018_commission_structure-Start'!$A$21:$I$24,MATCH($E712,'2018_commission_structure-Start'!$A$21:$A$24,0),MATCH(O$1,'2018_commission_structure-Start'!$A$21:$I$21,0))</f>
        <v>50000</v>
      </c>
      <c r="P712" s="2">
        <f>IF(H712&gt;I712,MIN(H712-I712,J712-I712)*INDEX('2018_commission_structure-Start'!$A$21:$I$24,MATCH($E712,'2018_commission_structure-Start'!$A$21:$A$24,0), MATCH(P$1,'2018_commission_structure-Start'!$A$21:$I$21,0)),0)</f>
        <v>18750</v>
      </c>
      <c r="Q712" s="2">
        <f>IF($H712&gt;J712,MIN($H712-J712,K712-J712)*INDEX('2018_commission_structure-Start'!$A$21:$I$24,MATCH($E712,'2018_commission_structure-Start'!$A$21:$A$24,0), MATCH(Q$1,'2018_commission_structure-Start'!$A$21:$I$21,0)),0)</f>
        <v>17430.66</v>
      </c>
      <c r="R712" s="2">
        <f>IF($H712&gt;K712,MIN($H712-K712,L712-K712)*INDEX('2018_commission_structure-Start'!$A$21:$I$24,MATCH($E712,'2018_commission_structure-Start'!$A$21:$A$24,0), MATCH(R$1,'2018_commission_structure-Start'!$A$21:$I$21,0)),0)</f>
        <v>0</v>
      </c>
      <c r="S712" s="2">
        <f>IF(H712&gt;L712,(H712-L712)*INDEX('2018_commission_structure-Start'!$A$21:$I$24,MATCH($E712,'2018_commission_structure-Start'!$A$21:$A$24,0),MATCH(S$1,'2018_commission_structure-Start'!$A$21:$I$21,0)),0)</f>
        <v>0</v>
      </c>
      <c r="T712" s="6">
        <f t="shared" si="116"/>
        <v>86180.66</v>
      </c>
      <c r="U712" s="6">
        <f t="shared" si="117"/>
        <v>144110.66</v>
      </c>
      <c r="V712" s="6">
        <f>MIN(H712,I712)*INDEX('2018_commission_structure-Start'!$A$15:$J$18,MATCH($E712,'2018_commission_structure-Start'!$A$15:$A$18,0),MATCH(V$1,'2018_commission_structure-Start'!$A$15:$J$15,0))</f>
        <v>60000</v>
      </c>
      <c r="W712" s="2">
        <f>IF($H712&gt;I712,MIN($H712-I712,J712-I712)*INDEX('2018_commission_structure-Start'!$A$15:$J$18,MATCH($E712,'2018_commission_structure-Start'!$A$15:$A$18,0),MATCH(W$1,'2018_commission_structure-Start'!$A$15:$J$15,0)),0)</f>
        <v>21250</v>
      </c>
      <c r="X712" s="2">
        <f>IF($H712&gt;J712,MIN($H712-J712,K712-J712)*INDEX('2018_commission_structure-Start'!$A$15:$J$18,MATCH($E712,'2018_commission_structure-Start'!$A$15:$A$18,0),MATCH(X$1,'2018_commission_structure-Start'!$A$15:$J$15,0)),0)</f>
        <v>19367.400000000001</v>
      </c>
      <c r="Y712" s="2">
        <f>IF($H712&gt;K712,MIN($H712-K712,L712-K712)*INDEX('2018_commission_structure-Start'!$A$15:$J$18,MATCH($E712,'2018_commission_structure-Start'!$A$15:$A$18,0),MATCH(Y$1,'2018_commission_structure-Start'!$A$15:$J$15,0)),0)</f>
        <v>0</v>
      </c>
      <c r="Z712" s="2">
        <f>IF(H712&gt;L712,(H712-L712)*INDEX('2018_commission_structure-Start'!$A$21:$I$24,MATCH($E712,'2018_commission_structure-Start'!$A$21:$A$24,0),MATCH(Z$1,'2018_commission_structure-Start'!$A$21:$I$21,0)),0)</f>
        <v>0</v>
      </c>
      <c r="AA712" s="6">
        <f t="shared" si="118"/>
        <v>100617.4</v>
      </c>
      <c r="AB712" s="6">
        <f t="shared" si="119"/>
        <v>158547.4</v>
      </c>
    </row>
    <row r="713" spans="1:28" x14ac:dyDescent="0.3">
      <c r="A713" t="str">
        <f t="shared" si="110"/>
        <v>Arlin Glacken</v>
      </c>
      <c r="B713">
        <v>3858163570</v>
      </c>
      <c r="C713" t="s">
        <v>1383</v>
      </c>
      <c r="D713" t="s">
        <v>1384</v>
      </c>
      <c r="E713" t="s">
        <v>29</v>
      </c>
      <c r="F713">
        <v>75333</v>
      </c>
      <c r="G713">
        <f>COUNTIF(deals_closed!D:D,B713)</f>
        <v>28</v>
      </c>
      <c r="H713" s="2">
        <f>SUMIF(deals_closed!D:D,B713,deals_closed!C:C)</f>
        <v>914088</v>
      </c>
      <c r="I713" s="2">
        <f>VLOOKUP(E713,'2018_commission_structure-Start'!$A$22:$I$24,9,FALSE)</f>
        <v>600000</v>
      </c>
      <c r="J713" s="2">
        <f t="shared" si="111"/>
        <v>750000</v>
      </c>
      <c r="K713" s="2">
        <f t="shared" si="112"/>
        <v>900000</v>
      </c>
      <c r="L713" s="2">
        <f t="shared" si="113"/>
        <v>1200000</v>
      </c>
      <c r="M713" s="12">
        <f t="shared" si="114"/>
        <v>1.5234799999999999</v>
      </c>
      <c r="N713" t="str">
        <f t="shared" si="115"/>
        <v>150-200%</v>
      </c>
      <c r="O713" s="6">
        <f>MIN(H713,I713)*INDEX('2018_commission_structure-Start'!$A$21:$I$24,MATCH($E713,'2018_commission_structure-Start'!$A$21:$A$24,0),MATCH(O$1,'2018_commission_structure-Start'!$A$21:$I$21,0))</f>
        <v>78000</v>
      </c>
      <c r="P713" s="2">
        <f>IF(H713&gt;I713,MIN(H713-I713,J713-I713)*INDEX('2018_commission_structure-Start'!$A$21:$I$24,MATCH($E713,'2018_commission_structure-Start'!$A$21:$A$24,0), MATCH(P$1,'2018_commission_structure-Start'!$A$21:$I$21,0)),0)</f>
        <v>25500.000000000004</v>
      </c>
      <c r="Q713" s="2">
        <f>IF($H713&gt;J713,MIN($H713-J713,K713-J713)*INDEX('2018_commission_structure-Start'!$A$21:$I$24,MATCH($E713,'2018_commission_structure-Start'!$A$21:$A$24,0), MATCH(Q$1,'2018_commission_structure-Start'!$A$21:$I$21,0)),0)</f>
        <v>31500</v>
      </c>
      <c r="R713" s="2">
        <f>IF($H713&gt;K713,MIN($H713-K713,L713-K713)*INDEX('2018_commission_structure-Start'!$A$21:$I$24,MATCH($E713,'2018_commission_structure-Start'!$A$21:$A$24,0), MATCH(R$1,'2018_commission_structure-Start'!$A$21:$I$21,0)),0)</f>
        <v>3662.88</v>
      </c>
      <c r="S713" s="2">
        <f>IF(H713&gt;L713,(H713-L713)*INDEX('2018_commission_structure-Start'!$A$21:$I$24,MATCH($E713,'2018_commission_structure-Start'!$A$21:$A$24,0),MATCH(S$1,'2018_commission_structure-Start'!$A$21:$I$21,0)),0)</f>
        <v>0</v>
      </c>
      <c r="T713" s="6">
        <f t="shared" si="116"/>
        <v>138662.88</v>
      </c>
      <c r="U713" s="6">
        <f t="shared" si="117"/>
        <v>213995.88</v>
      </c>
      <c r="V713" s="6">
        <f>MIN(H713,I713)*INDEX('2018_commission_structure-Start'!$A$15:$J$18,MATCH($E713,'2018_commission_structure-Start'!$A$15:$A$18,0),MATCH(V$1,'2018_commission_structure-Start'!$A$15:$J$15,0))</f>
        <v>90000</v>
      </c>
      <c r="W713" s="2">
        <f>IF($H713&gt;I713,MIN($H713-I713,J713-I713)*INDEX('2018_commission_structure-Start'!$A$15:$J$18,MATCH($E713,'2018_commission_structure-Start'!$A$15:$A$18,0),MATCH(W$1,'2018_commission_structure-Start'!$A$15:$J$15,0)),0)</f>
        <v>27000</v>
      </c>
      <c r="X713" s="2">
        <f>IF($H713&gt;J713,MIN($H713-J713,K713-J713)*INDEX('2018_commission_structure-Start'!$A$15:$J$18,MATCH($E713,'2018_commission_structure-Start'!$A$15:$A$18,0),MATCH(X$1,'2018_commission_structure-Start'!$A$15:$J$15,0)),0)</f>
        <v>37500</v>
      </c>
      <c r="Y713" s="2">
        <f>IF($H713&gt;K713,MIN($H713-K713,L713-K713)*INDEX('2018_commission_structure-Start'!$A$15:$J$18,MATCH($E713,'2018_commission_structure-Start'!$A$15:$A$18,0),MATCH(Y$1,'2018_commission_structure-Start'!$A$15:$J$15,0)),0)</f>
        <v>4226.3999999999996</v>
      </c>
      <c r="Z713" s="2">
        <f>IF(H713&gt;L713,(H713-L713)*INDEX('2018_commission_structure-Start'!$A$21:$I$24,MATCH($E713,'2018_commission_structure-Start'!$A$21:$A$24,0),MATCH(Z$1,'2018_commission_structure-Start'!$A$21:$I$21,0)),0)</f>
        <v>0</v>
      </c>
      <c r="AA713" s="6">
        <f t="shared" si="118"/>
        <v>158726.39999999999</v>
      </c>
      <c r="AB713" s="6">
        <f t="shared" si="119"/>
        <v>234059.4</v>
      </c>
    </row>
    <row r="714" spans="1:28" x14ac:dyDescent="0.3">
      <c r="A714" t="str">
        <f t="shared" si="110"/>
        <v>Paulo Sibbert</v>
      </c>
      <c r="B714">
        <v>7479962290</v>
      </c>
      <c r="C714" t="s">
        <v>1385</v>
      </c>
      <c r="D714" t="s">
        <v>1386</v>
      </c>
      <c r="E714" t="s">
        <v>7</v>
      </c>
      <c r="F714">
        <v>44582</v>
      </c>
      <c r="G714">
        <f>COUNTIF(deals_closed!D:D,B714)</f>
        <v>18</v>
      </c>
      <c r="H714" s="2">
        <f>SUMIF(deals_closed!D:D,B714,deals_closed!C:C)</f>
        <v>605849</v>
      </c>
      <c r="I714" s="2">
        <f>VLOOKUP(E714,'2018_commission_structure-Start'!$A$22:$I$24,9,FALSE)</f>
        <v>500000</v>
      </c>
      <c r="J714" s="2">
        <f t="shared" si="111"/>
        <v>625000</v>
      </c>
      <c r="K714" s="2">
        <f t="shared" si="112"/>
        <v>750000</v>
      </c>
      <c r="L714" s="2">
        <f t="shared" si="113"/>
        <v>1000000</v>
      </c>
      <c r="M714" s="12">
        <f t="shared" si="114"/>
        <v>1.2116979999999999</v>
      </c>
      <c r="N714" t="str">
        <f t="shared" si="115"/>
        <v>100-125%</v>
      </c>
      <c r="O714" s="6">
        <f>MIN(H714,I714)*INDEX('2018_commission_structure-Start'!$A$21:$I$24,MATCH($E714,'2018_commission_structure-Start'!$A$21:$A$24,0),MATCH(O$1,'2018_commission_structure-Start'!$A$21:$I$21,0))</f>
        <v>50000</v>
      </c>
      <c r="P714" s="2">
        <f>IF(H714&gt;I714,MIN(H714-I714,J714-I714)*INDEX('2018_commission_structure-Start'!$A$21:$I$24,MATCH($E714,'2018_commission_structure-Start'!$A$21:$A$24,0), MATCH(P$1,'2018_commission_structure-Start'!$A$21:$I$21,0)),0)</f>
        <v>15877.349999999999</v>
      </c>
      <c r="Q714" s="2">
        <f>IF($H714&gt;J714,MIN($H714-J714,K714-J714)*INDEX('2018_commission_structure-Start'!$A$21:$I$24,MATCH($E714,'2018_commission_structure-Start'!$A$21:$A$24,0), MATCH(Q$1,'2018_commission_structure-Start'!$A$21:$I$21,0)),0)</f>
        <v>0</v>
      </c>
      <c r="R714" s="2">
        <f>IF($H714&gt;K714,MIN($H714-K714,L714-K714)*INDEX('2018_commission_structure-Start'!$A$21:$I$24,MATCH($E714,'2018_commission_structure-Start'!$A$21:$A$24,0), MATCH(R$1,'2018_commission_structure-Start'!$A$21:$I$21,0)),0)</f>
        <v>0</v>
      </c>
      <c r="S714" s="2">
        <f>IF(H714&gt;L714,(H714-L714)*INDEX('2018_commission_structure-Start'!$A$21:$I$24,MATCH($E714,'2018_commission_structure-Start'!$A$21:$A$24,0),MATCH(S$1,'2018_commission_structure-Start'!$A$21:$I$21,0)),0)</f>
        <v>0</v>
      </c>
      <c r="T714" s="6">
        <f t="shared" si="116"/>
        <v>65877.350000000006</v>
      </c>
      <c r="U714" s="6">
        <f t="shared" si="117"/>
        <v>110459.35</v>
      </c>
      <c r="V714" s="6">
        <f>MIN(H714,I714)*INDEX('2018_commission_structure-Start'!$A$15:$J$18,MATCH($E714,'2018_commission_structure-Start'!$A$15:$A$18,0),MATCH(V$1,'2018_commission_structure-Start'!$A$15:$J$15,0))</f>
        <v>60000</v>
      </c>
      <c r="W714" s="2">
        <f>IF($H714&gt;I714,MIN($H714-I714,J714-I714)*INDEX('2018_commission_structure-Start'!$A$15:$J$18,MATCH($E714,'2018_commission_structure-Start'!$A$15:$A$18,0),MATCH(W$1,'2018_commission_structure-Start'!$A$15:$J$15,0)),0)</f>
        <v>17994.330000000002</v>
      </c>
      <c r="X714" s="2">
        <f>IF($H714&gt;J714,MIN($H714-J714,K714-J714)*INDEX('2018_commission_structure-Start'!$A$15:$J$18,MATCH($E714,'2018_commission_structure-Start'!$A$15:$A$18,0),MATCH(X$1,'2018_commission_structure-Start'!$A$15:$J$15,0)),0)</f>
        <v>0</v>
      </c>
      <c r="Y714" s="2">
        <f>IF($H714&gt;K714,MIN($H714-K714,L714-K714)*INDEX('2018_commission_structure-Start'!$A$15:$J$18,MATCH($E714,'2018_commission_structure-Start'!$A$15:$A$18,0),MATCH(Y$1,'2018_commission_structure-Start'!$A$15:$J$15,0)),0)</f>
        <v>0</v>
      </c>
      <c r="Z714" s="2">
        <f>IF(H714&gt;L714,(H714-L714)*INDEX('2018_commission_structure-Start'!$A$21:$I$24,MATCH($E714,'2018_commission_structure-Start'!$A$21:$A$24,0),MATCH(Z$1,'2018_commission_structure-Start'!$A$21:$I$21,0)),0)</f>
        <v>0</v>
      </c>
      <c r="AA714" s="6">
        <f t="shared" si="118"/>
        <v>77994.33</v>
      </c>
      <c r="AB714" s="6">
        <f t="shared" si="119"/>
        <v>122576.33</v>
      </c>
    </row>
    <row r="715" spans="1:28" x14ac:dyDescent="0.3">
      <c r="A715" t="str">
        <f t="shared" si="110"/>
        <v>Mariquilla Arsmith</v>
      </c>
      <c r="B715">
        <v>7304628987</v>
      </c>
      <c r="C715" t="s">
        <v>1387</v>
      </c>
      <c r="D715" t="s">
        <v>1388</v>
      </c>
      <c r="E715" t="s">
        <v>10</v>
      </c>
      <c r="F715">
        <v>98920</v>
      </c>
      <c r="G715">
        <f>COUNTIF(deals_closed!D:D,B715)</f>
        <v>28</v>
      </c>
      <c r="H715" s="2">
        <f>SUMIF(deals_closed!D:D,B715,deals_closed!C:C)</f>
        <v>1078035</v>
      </c>
      <c r="I715" s="2">
        <f>VLOOKUP(E715,'2018_commission_structure-Start'!$A$22:$I$24,9,FALSE)</f>
        <v>750000</v>
      </c>
      <c r="J715" s="2">
        <f t="shared" si="111"/>
        <v>937500</v>
      </c>
      <c r="K715" s="2">
        <f t="shared" si="112"/>
        <v>1125000</v>
      </c>
      <c r="L715" s="2">
        <f t="shared" si="113"/>
        <v>1500000</v>
      </c>
      <c r="M715" s="12">
        <f t="shared" si="114"/>
        <v>1.4373800000000001</v>
      </c>
      <c r="N715" t="str">
        <f t="shared" si="115"/>
        <v>125-150%</v>
      </c>
      <c r="O715" s="6">
        <f>MIN(H715,I715)*INDEX('2018_commission_structure-Start'!$A$21:$I$24,MATCH($E715,'2018_commission_structure-Start'!$A$21:$A$24,0),MATCH(O$1,'2018_commission_structure-Start'!$A$21:$I$21,0))</f>
        <v>112500</v>
      </c>
      <c r="P715" s="2">
        <f>IF(H715&gt;I715,MIN(H715-I715,J715-I715)*INDEX('2018_commission_structure-Start'!$A$21:$I$24,MATCH($E715,'2018_commission_structure-Start'!$A$21:$A$24,0), MATCH(P$1,'2018_commission_structure-Start'!$A$21:$I$21,0)),0)</f>
        <v>35625</v>
      </c>
      <c r="Q715" s="2">
        <f>IF($H715&gt;J715,MIN($H715-J715,K715-J715)*INDEX('2018_commission_structure-Start'!$A$21:$I$24,MATCH($E715,'2018_commission_structure-Start'!$A$21:$A$24,0), MATCH(Q$1,'2018_commission_structure-Start'!$A$21:$I$21,0)),0)</f>
        <v>32323.050000000003</v>
      </c>
      <c r="R715" s="2">
        <f>IF($H715&gt;K715,MIN($H715-K715,L715-K715)*INDEX('2018_commission_structure-Start'!$A$21:$I$24,MATCH($E715,'2018_commission_structure-Start'!$A$21:$A$24,0), MATCH(R$1,'2018_commission_structure-Start'!$A$21:$I$21,0)),0)</f>
        <v>0</v>
      </c>
      <c r="S715" s="2">
        <f>IF(H715&gt;L715,(H715-L715)*INDEX('2018_commission_structure-Start'!$A$21:$I$24,MATCH($E715,'2018_commission_structure-Start'!$A$21:$A$24,0),MATCH(S$1,'2018_commission_structure-Start'!$A$21:$I$21,0)),0)</f>
        <v>0</v>
      </c>
      <c r="T715" s="6">
        <f t="shared" si="116"/>
        <v>180448.05</v>
      </c>
      <c r="U715" s="6">
        <f t="shared" si="117"/>
        <v>279368.05</v>
      </c>
      <c r="V715" s="6">
        <f>MIN(H715,I715)*INDEX('2018_commission_structure-Start'!$A$15:$J$18,MATCH($E715,'2018_commission_structure-Start'!$A$15:$A$18,0),MATCH(V$1,'2018_commission_structure-Start'!$A$15:$J$15,0))</f>
        <v>112500</v>
      </c>
      <c r="W715" s="2">
        <f>IF($H715&gt;I715,MIN($H715-I715,J715-I715)*INDEX('2018_commission_structure-Start'!$A$15:$J$18,MATCH($E715,'2018_commission_structure-Start'!$A$15:$A$18,0),MATCH(W$1,'2018_commission_structure-Start'!$A$15:$J$15,0)),0)</f>
        <v>41250</v>
      </c>
      <c r="X715" s="2">
        <f>IF($H715&gt;J715,MIN($H715-J715,K715-J715)*INDEX('2018_commission_structure-Start'!$A$15:$J$18,MATCH($E715,'2018_commission_structure-Start'!$A$15:$A$18,0),MATCH(X$1,'2018_commission_structure-Start'!$A$15:$J$15,0)),0)</f>
        <v>35133.75</v>
      </c>
      <c r="Y715" s="2">
        <f>IF($H715&gt;K715,MIN($H715-K715,L715-K715)*INDEX('2018_commission_structure-Start'!$A$15:$J$18,MATCH($E715,'2018_commission_structure-Start'!$A$15:$A$18,0),MATCH(Y$1,'2018_commission_structure-Start'!$A$15:$J$15,0)),0)</f>
        <v>0</v>
      </c>
      <c r="Z715" s="2">
        <f>IF(H715&gt;L715,(H715-L715)*INDEX('2018_commission_structure-Start'!$A$21:$I$24,MATCH($E715,'2018_commission_structure-Start'!$A$21:$A$24,0),MATCH(Z$1,'2018_commission_structure-Start'!$A$21:$I$21,0)),0)</f>
        <v>0</v>
      </c>
      <c r="AA715" s="6">
        <f t="shared" si="118"/>
        <v>188883.75</v>
      </c>
      <c r="AB715" s="6">
        <f t="shared" si="119"/>
        <v>287803.75</v>
      </c>
    </row>
    <row r="716" spans="1:28" x14ac:dyDescent="0.3">
      <c r="A716" t="str">
        <f t="shared" si="110"/>
        <v>Engracia Rigolle</v>
      </c>
      <c r="B716">
        <v>9457151267</v>
      </c>
      <c r="C716" t="s">
        <v>1389</v>
      </c>
      <c r="D716" t="s">
        <v>1390</v>
      </c>
      <c r="E716" t="s">
        <v>7</v>
      </c>
      <c r="F716">
        <v>59083</v>
      </c>
      <c r="G716">
        <f>COUNTIF(deals_closed!D:D,B716)</f>
        <v>18</v>
      </c>
      <c r="H716" s="2">
        <f>SUMIF(deals_closed!D:D,B716,deals_closed!C:C)</f>
        <v>696346</v>
      </c>
      <c r="I716" s="2">
        <f>VLOOKUP(E716,'2018_commission_structure-Start'!$A$22:$I$24,9,FALSE)</f>
        <v>500000</v>
      </c>
      <c r="J716" s="2">
        <f t="shared" si="111"/>
        <v>625000</v>
      </c>
      <c r="K716" s="2">
        <f t="shared" si="112"/>
        <v>750000</v>
      </c>
      <c r="L716" s="2">
        <f t="shared" si="113"/>
        <v>1000000</v>
      </c>
      <c r="M716" s="12">
        <f t="shared" si="114"/>
        <v>1.392692</v>
      </c>
      <c r="N716" t="str">
        <f t="shared" si="115"/>
        <v>125-150%</v>
      </c>
      <c r="O716" s="6">
        <f>MIN(H716,I716)*INDEX('2018_commission_structure-Start'!$A$21:$I$24,MATCH($E716,'2018_commission_structure-Start'!$A$21:$A$24,0),MATCH(O$1,'2018_commission_structure-Start'!$A$21:$I$21,0))</f>
        <v>50000</v>
      </c>
      <c r="P716" s="2">
        <f>IF(H716&gt;I716,MIN(H716-I716,J716-I716)*INDEX('2018_commission_structure-Start'!$A$21:$I$24,MATCH($E716,'2018_commission_structure-Start'!$A$21:$A$24,0), MATCH(P$1,'2018_commission_structure-Start'!$A$21:$I$21,0)),0)</f>
        <v>18750</v>
      </c>
      <c r="Q716" s="2">
        <f>IF($H716&gt;J716,MIN($H716-J716,K716-J716)*INDEX('2018_commission_structure-Start'!$A$21:$I$24,MATCH($E716,'2018_commission_structure-Start'!$A$21:$A$24,0), MATCH(Q$1,'2018_commission_structure-Start'!$A$21:$I$21,0)),0)</f>
        <v>12842.279999999999</v>
      </c>
      <c r="R716" s="2">
        <f>IF($H716&gt;K716,MIN($H716-K716,L716-K716)*INDEX('2018_commission_structure-Start'!$A$21:$I$24,MATCH($E716,'2018_commission_structure-Start'!$A$21:$A$24,0), MATCH(R$1,'2018_commission_structure-Start'!$A$21:$I$21,0)),0)</f>
        <v>0</v>
      </c>
      <c r="S716" s="2">
        <f>IF(H716&gt;L716,(H716-L716)*INDEX('2018_commission_structure-Start'!$A$21:$I$24,MATCH($E716,'2018_commission_structure-Start'!$A$21:$A$24,0),MATCH(S$1,'2018_commission_structure-Start'!$A$21:$I$21,0)),0)</f>
        <v>0</v>
      </c>
      <c r="T716" s="6">
        <f t="shared" si="116"/>
        <v>81592.28</v>
      </c>
      <c r="U716" s="6">
        <f t="shared" si="117"/>
        <v>140675.28</v>
      </c>
      <c r="V716" s="6">
        <f>MIN(H716,I716)*INDEX('2018_commission_structure-Start'!$A$15:$J$18,MATCH($E716,'2018_commission_structure-Start'!$A$15:$A$18,0),MATCH(V$1,'2018_commission_structure-Start'!$A$15:$J$15,0))</f>
        <v>60000</v>
      </c>
      <c r="W716" s="2">
        <f>IF($H716&gt;I716,MIN($H716-I716,J716-I716)*INDEX('2018_commission_structure-Start'!$A$15:$J$18,MATCH($E716,'2018_commission_structure-Start'!$A$15:$A$18,0),MATCH(W$1,'2018_commission_structure-Start'!$A$15:$J$15,0)),0)</f>
        <v>21250</v>
      </c>
      <c r="X716" s="2">
        <f>IF($H716&gt;J716,MIN($H716-J716,K716-J716)*INDEX('2018_commission_structure-Start'!$A$15:$J$18,MATCH($E716,'2018_commission_structure-Start'!$A$15:$A$18,0),MATCH(X$1,'2018_commission_structure-Start'!$A$15:$J$15,0)),0)</f>
        <v>14269.2</v>
      </c>
      <c r="Y716" s="2">
        <f>IF($H716&gt;K716,MIN($H716-K716,L716-K716)*INDEX('2018_commission_structure-Start'!$A$15:$J$18,MATCH($E716,'2018_commission_structure-Start'!$A$15:$A$18,0),MATCH(Y$1,'2018_commission_structure-Start'!$A$15:$J$15,0)),0)</f>
        <v>0</v>
      </c>
      <c r="Z716" s="2">
        <f>IF(H716&gt;L716,(H716-L716)*INDEX('2018_commission_structure-Start'!$A$21:$I$24,MATCH($E716,'2018_commission_structure-Start'!$A$21:$A$24,0),MATCH(Z$1,'2018_commission_structure-Start'!$A$21:$I$21,0)),0)</f>
        <v>0</v>
      </c>
      <c r="AA716" s="6">
        <f t="shared" si="118"/>
        <v>95519.2</v>
      </c>
      <c r="AB716" s="6">
        <f t="shared" si="119"/>
        <v>154602.20000000001</v>
      </c>
    </row>
    <row r="717" spans="1:28" x14ac:dyDescent="0.3">
      <c r="A717" t="str">
        <f t="shared" si="110"/>
        <v>Dennis Cranage</v>
      </c>
      <c r="B717">
        <v>8905919081</v>
      </c>
      <c r="C717" t="s">
        <v>1391</v>
      </c>
      <c r="D717" t="s">
        <v>1392</v>
      </c>
      <c r="E717" t="s">
        <v>29</v>
      </c>
      <c r="F717">
        <v>63201</v>
      </c>
      <c r="G717">
        <f>COUNTIF(deals_closed!D:D,B717)</f>
        <v>16</v>
      </c>
      <c r="H717" s="2">
        <f>SUMIF(deals_closed!D:D,B717,deals_closed!C:C)</f>
        <v>521382</v>
      </c>
      <c r="I717" s="2">
        <f>VLOOKUP(E717,'2018_commission_structure-Start'!$A$22:$I$24,9,FALSE)</f>
        <v>600000</v>
      </c>
      <c r="J717" s="2">
        <f t="shared" si="111"/>
        <v>750000</v>
      </c>
      <c r="K717" s="2">
        <f t="shared" si="112"/>
        <v>900000</v>
      </c>
      <c r="L717" s="2">
        <f t="shared" si="113"/>
        <v>1200000</v>
      </c>
      <c r="M717" s="12">
        <f t="shared" si="114"/>
        <v>0.86897000000000002</v>
      </c>
      <c r="N717" t="str">
        <f t="shared" si="115"/>
        <v>0-100%</v>
      </c>
      <c r="O717" s="6">
        <f>MIN(H717,I717)*INDEX('2018_commission_structure-Start'!$A$21:$I$24,MATCH($E717,'2018_commission_structure-Start'!$A$21:$A$24,0),MATCH(O$1,'2018_commission_structure-Start'!$A$21:$I$21,0))</f>
        <v>67779.66</v>
      </c>
      <c r="P717" s="2">
        <f>IF(H717&gt;I717,MIN(H717-I717,J717-I717)*INDEX('2018_commission_structure-Start'!$A$21:$I$24,MATCH($E717,'2018_commission_structure-Start'!$A$21:$A$24,0), MATCH(P$1,'2018_commission_structure-Start'!$A$21:$I$21,0)),0)</f>
        <v>0</v>
      </c>
      <c r="Q717" s="2">
        <f>IF($H717&gt;J717,MIN($H717-J717,K717-J717)*INDEX('2018_commission_structure-Start'!$A$21:$I$24,MATCH($E717,'2018_commission_structure-Start'!$A$21:$A$24,0), MATCH(Q$1,'2018_commission_structure-Start'!$A$21:$I$21,0)),0)</f>
        <v>0</v>
      </c>
      <c r="R717" s="2">
        <f>IF($H717&gt;K717,MIN($H717-K717,L717-K717)*INDEX('2018_commission_structure-Start'!$A$21:$I$24,MATCH($E717,'2018_commission_structure-Start'!$A$21:$A$24,0), MATCH(R$1,'2018_commission_structure-Start'!$A$21:$I$21,0)),0)</f>
        <v>0</v>
      </c>
      <c r="S717" s="2">
        <f>IF(H717&gt;L717,(H717-L717)*INDEX('2018_commission_structure-Start'!$A$21:$I$24,MATCH($E717,'2018_commission_structure-Start'!$A$21:$A$24,0),MATCH(S$1,'2018_commission_structure-Start'!$A$21:$I$21,0)),0)</f>
        <v>0</v>
      </c>
      <c r="T717" s="6">
        <f t="shared" si="116"/>
        <v>67779.66</v>
      </c>
      <c r="U717" s="6">
        <f t="shared" si="117"/>
        <v>130980.66</v>
      </c>
      <c r="V717" s="6">
        <f>MIN(H717,I717)*INDEX('2018_commission_structure-Start'!$A$15:$J$18,MATCH($E717,'2018_commission_structure-Start'!$A$15:$A$18,0),MATCH(V$1,'2018_commission_structure-Start'!$A$15:$J$15,0))</f>
        <v>78207.3</v>
      </c>
      <c r="W717" s="2">
        <f>IF($H717&gt;I717,MIN($H717-I717,J717-I717)*INDEX('2018_commission_structure-Start'!$A$15:$J$18,MATCH($E717,'2018_commission_structure-Start'!$A$15:$A$18,0),MATCH(W$1,'2018_commission_structure-Start'!$A$15:$J$15,0)),0)</f>
        <v>0</v>
      </c>
      <c r="X717" s="2">
        <f>IF($H717&gt;J717,MIN($H717-J717,K717-J717)*INDEX('2018_commission_structure-Start'!$A$15:$J$18,MATCH($E717,'2018_commission_structure-Start'!$A$15:$A$18,0),MATCH(X$1,'2018_commission_structure-Start'!$A$15:$J$15,0)),0)</f>
        <v>0</v>
      </c>
      <c r="Y717" s="2">
        <f>IF($H717&gt;K717,MIN($H717-K717,L717-K717)*INDEX('2018_commission_structure-Start'!$A$15:$J$18,MATCH($E717,'2018_commission_structure-Start'!$A$15:$A$18,0),MATCH(Y$1,'2018_commission_structure-Start'!$A$15:$J$15,0)),0)</f>
        <v>0</v>
      </c>
      <c r="Z717" s="2">
        <f>IF(H717&gt;L717,(H717-L717)*INDEX('2018_commission_structure-Start'!$A$21:$I$24,MATCH($E717,'2018_commission_structure-Start'!$A$21:$A$24,0),MATCH(Z$1,'2018_commission_structure-Start'!$A$21:$I$21,0)),0)</f>
        <v>0</v>
      </c>
      <c r="AA717" s="6">
        <f t="shared" si="118"/>
        <v>78207.3</v>
      </c>
      <c r="AB717" s="6">
        <f t="shared" si="119"/>
        <v>141408.29999999999</v>
      </c>
    </row>
    <row r="718" spans="1:28" x14ac:dyDescent="0.3">
      <c r="A718" t="str">
        <f t="shared" si="110"/>
        <v>Sayer McGonagle</v>
      </c>
      <c r="B718">
        <v>6854809452</v>
      </c>
      <c r="C718" t="s">
        <v>1393</v>
      </c>
      <c r="D718" t="s">
        <v>1394</v>
      </c>
      <c r="E718" t="s">
        <v>10</v>
      </c>
      <c r="F718">
        <v>88836</v>
      </c>
      <c r="G718">
        <f>COUNTIF(deals_closed!D:D,B718)</f>
        <v>24</v>
      </c>
      <c r="H718" s="2">
        <f>SUMIF(deals_closed!D:D,B718,deals_closed!C:C)</f>
        <v>843239</v>
      </c>
      <c r="I718" s="2">
        <f>VLOOKUP(E718,'2018_commission_structure-Start'!$A$22:$I$24,9,FALSE)</f>
        <v>750000</v>
      </c>
      <c r="J718" s="2">
        <f t="shared" si="111"/>
        <v>937500</v>
      </c>
      <c r="K718" s="2">
        <f t="shared" si="112"/>
        <v>1125000</v>
      </c>
      <c r="L718" s="2">
        <f t="shared" si="113"/>
        <v>1500000</v>
      </c>
      <c r="M718" s="12">
        <f t="shared" si="114"/>
        <v>1.1243186666666667</v>
      </c>
      <c r="N718" t="str">
        <f t="shared" si="115"/>
        <v>100-125%</v>
      </c>
      <c r="O718" s="6">
        <f>MIN(H718,I718)*INDEX('2018_commission_structure-Start'!$A$21:$I$24,MATCH($E718,'2018_commission_structure-Start'!$A$21:$A$24,0),MATCH(O$1,'2018_commission_structure-Start'!$A$21:$I$21,0))</f>
        <v>112500</v>
      </c>
      <c r="P718" s="2">
        <f>IF(H718&gt;I718,MIN(H718-I718,J718-I718)*INDEX('2018_commission_structure-Start'!$A$21:$I$24,MATCH($E718,'2018_commission_structure-Start'!$A$21:$A$24,0), MATCH(P$1,'2018_commission_structure-Start'!$A$21:$I$21,0)),0)</f>
        <v>17715.41</v>
      </c>
      <c r="Q718" s="2">
        <f>IF($H718&gt;J718,MIN($H718-J718,K718-J718)*INDEX('2018_commission_structure-Start'!$A$21:$I$24,MATCH($E718,'2018_commission_structure-Start'!$A$21:$A$24,0), MATCH(Q$1,'2018_commission_structure-Start'!$A$21:$I$21,0)),0)</f>
        <v>0</v>
      </c>
      <c r="R718" s="2">
        <f>IF($H718&gt;K718,MIN($H718-K718,L718-K718)*INDEX('2018_commission_structure-Start'!$A$21:$I$24,MATCH($E718,'2018_commission_structure-Start'!$A$21:$A$24,0), MATCH(R$1,'2018_commission_structure-Start'!$A$21:$I$21,0)),0)</f>
        <v>0</v>
      </c>
      <c r="S718" s="2">
        <f>IF(H718&gt;L718,(H718-L718)*INDEX('2018_commission_structure-Start'!$A$21:$I$24,MATCH($E718,'2018_commission_structure-Start'!$A$21:$A$24,0),MATCH(S$1,'2018_commission_structure-Start'!$A$21:$I$21,0)),0)</f>
        <v>0</v>
      </c>
      <c r="T718" s="6">
        <f t="shared" si="116"/>
        <v>130215.41</v>
      </c>
      <c r="U718" s="6">
        <f t="shared" si="117"/>
        <v>219051.41</v>
      </c>
      <c r="V718" s="6">
        <f>MIN(H718,I718)*INDEX('2018_commission_structure-Start'!$A$15:$J$18,MATCH($E718,'2018_commission_structure-Start'!$A$15:$A$18,0),MATCH(V$1,'2018_commission_structure-Start'!$A$15:$J$15,0))</f>
        <v>112500</v>
      </c>
      <c r="W718" s="2">
        <f>IF($H718&gt;I718,MIN($H718-I718,J718-I718)*INDEX('2018_commission_structure-Start'!$A$15:$J$18,MATCH($E718,'2018_commission_structure-Start'!$A$15:$A$18,0),MATCH(W$1,'2018_commission_structure-Start'!$A$15:$J$15,0)),0)</f>
        <v>20512.580000000002</v>
      </c>
      <c r="X718" s="2">
        <f>IF($H718&gt;J718,MIN($H718-J718,K718-J718)*INDEX('2018_commission_structure-Start'!$A$15:$J$18,MATCH($E718,'2018_commission_structure-Start'!$A$15:$A$18,0),MATCH(X$1,'2018_commission_structure-Start'!$A$15:$J$15,0)),0)</f>
        <v>0</v>
      </c>
      <c r="Y718" s="2">
        <f>IF($H718&gt;K718,MIN($H718-K718,L718-K718)*INDEX('2018_commission_structure-Start'!$A$15:$J$18,MATCH($E718,'2018_commission_structure-Start'!$A$15:$A$18,0),MATCH(Y$1,'2018_commission_structure-Start'!$A$15:$J$15,0)),0)</f>
        <v>0</v>
      </c>
      <c r="Z718" s="2">
        <f>IF(H718&gt;L718,(H718-L718)*INDEX('2018_commission_structure-Start'!$A$21:$I$24,MATCH($E718,'2018_commission_structure-Start'!$A$21:$A$24,0),MATCH(Z$1,'2018_commission_structure-Start'!$A$21:$I$21,0)),0)</f>
        <v>0</v>
      </c>
      <c r="AA718" s="6">
        <f t="shared" si="118"/>
        <v>133012.58000000002</v>
      </c>
      <c r="AB718" s="6">
        <f t="shared" si="119"/>
        <v>221848.58000000002</v>
      </c>
    </row>
    <row r="719" spans="1:28" x14ac:dyDescent="0.3">
      <c r="A719" t="str">
        <f t="shared" si="110"/>
        <v>Arther Plant</v>
      </c>
      <c r="B719">
        <v>9545462825</v>
      </c>
      <c r="C719" t="s">
        <v>1395</v>
      </c>
      <c r="D719" t="s">
        <v>1396</v>
      </c>
      <c r="E719" t="s">
        <v>29</v>
      </c>
      <c r="F719">
        <v>66318</v>
      </c>
      <c r="G719">
        <f>COUNTIF(deals_closed!D:D,B719)</f>
        <v>16</v>
      </c>
      <c r="H719" s="2">
        <f>SUMIF(deals_closed!D:D,B719,deals_closed!C:C)</f>
        <v>600509</v>
      </c>
      <c r="I719" s="2">
        <f>VLOOKUP(E719,'2018_commission_structure-Start'!$A$22:$I$24,9,FALSE)</f>
        <v>600000</v>
      </c>
      <c r="J719" s="2">
        <f t="shared" si="111"/>
        <v>750000</v>
      </c>
      <c r="K719" s="2">
        <f t="shared" si="112"/>
        <v>900000</v>
      </c>
      <c r="L719" s="2">
        <f t="shared" si="113"/>
        <v>1200000</v>
      </c>
      <c r="M719" s="12">
        <f t="shared" si="114"/>
        <v>1.0008483333333333</v>
      </c>
      <c r="N719" t="str">
        <f t="shared" si="115"/>
        <v>100-125%</v>
      </c>
      <c r="O719" s="6">
        <f>MIN(H719,I719)*INDEX('2018_commission_structure-Start'!$A$21:$I$24,MATCH($E719,'2018_commission_structure-Start'!$A$21:$A$24,0),MATCH(O$1,'2018_commission_structure-Start'!$A$21:$I$21,0))</f>
        <v>78000</v>
      </c>
      <c r="P719" s="2">
        <f>IF(H719&gt;I719,MIN(H719-I719,J719-I719)*INDEX('2018_commission_structure-Start'!$A$21:$I$24,MATCH($E719,'2018_commission_structure-Start'!$A$21:$A$24,0), MATCH(P$1,'2018_commission_structure-Start'!$A$21:$I$21,0)),0)</f>
        <v>86.53</v>
      </c>
      <c r="Q719" s="2">
        <f>IF($H719&gt;J719,MIN($H719-J719,K719-J719)*INDEX('2018_commission_structure-Start'!$A$21:$I$24,MATCH($E719,'2018_commission_structure-Start'!$A$21:$A$24,0), MATCH(Q$1,'2018_commission_structure-Start'!$A$21:$I$21,0)),0)</f>
        <v>0</v>
      </c>
      <c r="R719" s="2">
        <f>IF($H719&gt;K719,MIN($H719-K719,L719-K719)*INDEX('2018_commission_structure-Start'!$A$21:$I$24,MATCH($E719,'2018_commission_structure-Start'!$A$21:$A$24,0), MATCH(R$1,'2018_commission_structure-Start'!$A$21:$I$21,0)),0)</f>
        <v>0</v>
      </c>
      <c r="S719" s="2">
        <f>IF(H719&gt;L719,(H719-L719)*INDEX('2018_commission_structure-Start'!$A$21:$I$24,MATCH($E719,'2018_commission_structure-Start'!$A$21:$A$24,0),MATCH(S$1,'2018_commission_structure-Start'!$A$21:$I$21,0)),0)</f>
        <v>0</v>
      </c>
      <c r="T719" s="6">
        <f t="shared" si="116"/>
        <v>78086.53</v>
      </c>
      <c r="U719" s="6">
        <f t="shared" si="117"/>
        <v>144404.53</v>
      </c>
      <c r="V719" s="6">
        <f>MIN(H719,I719)*INDEX('2018_commission_structure-Start'!$A$15:$J$18,MATCH($E719,'2018_commission_structure-Start'!$A$15:$A$18,0),MATCH(V$1,'2018_commission_structure-Start'!$A$15:$J$15,0))</f>
        <v>90000</v>
      </c>
      <c r="W719" s="2">
        <f>IF($H719&gt;I719,MIN($H719-I719,J719-I719)*INDEX('2018_commission_structure-Start'!$A$15:$J$18,MATCH($E719,'2018_commission_structure-Start'!$A$15:$A$18,0),MATCH(W$1,'2018_commission_structure-Start'!$A$15:$J$15,0)),0)</f>
        <v>91.61999999999999</v>
      </c>
      <c r="X719" s="2">
        <f>IF($H719&gt;J719,MIN($H719-J719,K719-J719)*INDEX('2018_commission_structure-Start'!$A$15:$J$18,MATCH($E719,'2018_commission_structure-Start'!$A$15:$A$18,0),MATCH(X$1,'2018_commission_structure-Start'!$A$15:$J$15,0)),0)</f>
        <v>0</v>
      </c>
      <c r="Y719" s="2">
        <f>IF($H719&gt;K719,MIN($H719-K719,L719-K719)*INDEX('2018_commission_structure-Start'!$A$15:$J$18,MATCH($E719,'2018_commission_structure-Start'!$A$15:$A$18,0),MATCH(Y$1,'2018_commission_structure-Start'!$A$15:$J$15,0)),0)</f>
        <v>0</v>
      </c>
      <c r="Z719" s="2">
        <f>IF(H719&gt;L719,(H719-L719)*INDEX('2018_commission_structure-Start'!$A$21:$I$24,MATCH($E719,'2018_commission_structure-Start'!$A$21:$A$24,0),MATCH(Z$1,'2018_commission_structure-Start'!$A$21:$I$21,0)),0)</f>
        <v>0</v>
      </c>
      <c r="AA719" s="6">
        <f t="shared" si="118"/>
        <v>90091.62</v>
      </c>
      <c r="AB719" s="6">
        <f t="shared" si="119"/>
        <v>156409.62</v>
      </c>
    </row>
    <row r="720" spans="1:28" x14ac:dyDescent="0.3">
      <c r="A720" t="str">
        <f t="shared" si="110"/>
        <v>Mallissa Renak</v>
      </c>
      <c r="B720">
        <v>9258570278</v>
      </c>
      <c r="C720" t="s">
        <v>1397</v>
      </c>
      <c r="D720" t="s">
        <v>971</v>
      </c>
      <c r="E720" t="s">
        <v>10</v>
      </c>
      <c r="F720">
        <v>114845</v>
      </c>
      <c r="G720">
        <f>COUNTIF(deals_closed!D:D,B720)</f>
        <v>26</v>
      </c>
      <c r="H720" s="2">
        <f>SUMIF(deals_closed!D:D,B720,deals_closed!C:C)</f>
        <v>947743</v>
      </c>
      <c r="I720" s="2">
        <f>VLOOKUP(E720,'2018_commission_structure-Start'!$A$22:$I$24,9,FALSE)</f>
        <v>750000</v>
      </c>
      <c r="J720" s="2">
        <f t="shared" si="111"/>
        <v>937500</v>
      </c>
      <c r="K720" s="2">
        <f t="shared" si="112"/>
        <v>1125000</v>
      </c>
      <c r="L720" s="2">
        <f t="shared" si="113"/>
        <v>1500000</v>
      </c>
      <c r="M720" s="12">
        <f t="shared" si="114"/>
        <v>1.2636573333333334</v>
      </c>
      <c r="N720" t="str">
        <f t="shared" si="115"/>
        <v>125-150%</v>
      </c>
      <c r="O720" s="6">
        <f>MIN(H720,I720)*INDEX('2018_commission_structure-Start'!$A$21:$I$24,MATCH($E720,'2018_commission_structure-Start'!$A$21:$A$24,0),MATCH(O$1,'2018_commission_structure-Start'!$A$21:$I$21,0))</f>
        <v>112500</v>
      </c>
      <c r="P720" s="2">
        <f>IF(H720&gt;I720,MIN(H720-I720,J720-I720)*INDEX('2018_commission_structure-Start'!$A$21:$I$24,MATCH($E720,'2018_commission_structure-Start'!$A$21:$A$24,0), MATCH(P$1,'2018_commission_structure-Start'!$A$21:$I$21,0)),0)</f>
        <v>35625</v>
      </c>
      <c r="Q720" s="2">
        <f>IF($H720&gt;J720,MIN($H720-J720,K720-J720)*INDEX('2018_commission_structure-Start'!$A$21:$I$24,MATCH($E720,'2018_commission_structure-Start'!$A$21:$A$24,0), MATCH(Q$1,'2018_commission_structure-Start'!$A$21:$I$21,0)),0)</f>
        <v>2355.8900000000003</v>
      </c>
      <c r="R720" s="2">
        <f>IF($H720&gt;K720,MIN($H720-K720,L720-K720)*INDEX('2018_commission_structure-Start'!$A$21:$I$24,MATCH($E720,'2018_commission_structure-Start'!$A$21:$A$24,0), MATCH(R$1,'2018_commission_structure-Start'!$A$21:$I$21,0)),0)</f>
        <v>0</v>
      </c>
      <c r="S720" s="2">
        <f>IF(H720&gt;L720,(H720-L720)*INDEX('2018_commission_structure-Start'!$A$21:$I$24,MATCH($E720,'2018_commission_structure-Start'!$A$21:$A$24,0),MATCH(S$1,'2018_commission_structure-Start'!$A$21:$I$21,0)),0)</f>
        <v>0</v>
      </c>
      <c r="T720" s="6">
        <f t="shared" si="116"/>
        <v>150480.89000000001</v>
      </c>
      <c r="U720" s="6">
        <f t="shared" si="117"/>
        <v>265325.89</v>
      </c>
      <c r="V720" s="6">
        <f>MIN(H720,I720)*INDEX('2018_commission_structure-Start'!$A$15:$J$18,MATCH($E720,'2018_commission_structure-Start'!$A$15:$A$18,0),MATCH(V$1,'2018_commission_structure-Start'!$A$15:$J$15,0))</f>
        <v>112500</v>
      </c>
      <c r="W720" s="2">
        <f>IF($H720&gt;I720,MIN($H720-I720,J720-I720)*INDEX('2018_commission_structure-Start'!$A$15:$J$18,MATCH($E720,'2018_commission_structure-Start'!$A$15:$A$18,0),MATCH(W$1,'2018_commission_structure-Start'!$A$15:$J$15,0)),0)</f>
        <v>41250</v>
      </c>
      <c r="X720" s="2">
        <f>IF($H720&gt;J720,MIN($H720-J720,K720-J720)*INDEX('2018_commission_structure-Start'!$A$15:$J$18,MATCH($E720,'2018_commission_structure-Start'!$A$15:$A$18,0),MATCH(X$1,'2018_commission_structure-Start'!$A$15:$J$15,0)),0)</f>
        <v>2560.75</v>
      </c>
      <c r="Y720" s="2">
        <f>IF($H720&gt;K720,MIN($H720-K720,L720-K720)*INDEX('2018_commission_structure-Start'!$A$15:$J$18,MATCH($E720,'2018_commission_structure-Start'!$A$15:$A$18,0),MATCH(Y$1,'2018_commission_structure-Start'!$A$15:$J$15,0)),0)</f>
        <v>0</v>
      </c>
      <c r="Z720" s="2">
        <f>IF(H720&gt;L720,(H720-L720)*INDEX('2018_commission_structure-Start'!$A$21:$I$24,MATCH($E720,'2018_commission_structure-Start'!$A$21:$A$24,0),MATCH(Z$1,'2018_commission_structure-Start'!$A$21:$I$21,0)),0)</f>
        <v>0</v>
      </c>
      <c r="AA720" s="6">
        <f t="shared" si="118"/>
        <v>156310.75</v>
      </c>
      <c r="AB720" s="6">
        <f t="shared" si="119"/>
        <v>271155.75</v>
      </c>
    </row>
    <row r="721" spans="1:28" x14ac:dyDescent="0.3">
      <c r="A721" t="str">
        <f t="shared" si="110"/>
        <v>Sibby Rastrick</v>
      </c>
      <c r="B721">
        <v>6378969205</v>
      </c>
      <c r="C721" t="s">
        <v>1398</v>
      </c>
      <c r="D721" t="s">
        <v>1399</v>
      </c>
      <c r="E721" t="s">
        <v>10</v>
      </c>
      <c r="F721">
        <v>101118</v>
      </c>
      <c r="G721">
        <f>COUNTIF(deals_closed!D:D,B721)</f>
        <v>22</v>
      </c>
      <c r="H721" s="2">
        <f>SUMIF(deals_closed!D:D,B721,deals_closed!C:C)</f>
        <v>721672</v>
      </c>
      <c r="I721" s="2">
        <f>VLOOKUP(E721,'2018_commission_structure-Start'!$A$22:$I$24,9,FALSE)</f>
        <v>750000</v>
      </c>
      <c r="J721" s="2">
        <f t="shared" si="111"/>
        <v>937500</v>
      </c>
      <c r="K721" s="2">
        <f t="shared" si="112"/>
        <v>1125000</v>
      </c>
      <c r="L721" s="2">
        <f t="shared" si="113"/>
        <v>1500000</v>
      </c>
      <c r="M721" s="12">
        <f t="shared" si="114"/>
        <v>0.96222933333333338</v>
      </c>
      <c r="N721" t="str">
        <f t="shared" si="115"/>
        <v>0-100%</v>
      </c>
      <c r="O721" s="6">
        <f>MIN(H721,I721)*INDEX('2018_commission_structure-Start'!$A$21:$I$24,MATCH($E721,'2018_commission_structure-Start'!$A$21:$A$24,0),MATCH(O$1,'2018_commission_structure-Start'!$A$21:$I$21,0))</f>
        <v>108250.8</v>
      </c>
      <c r="P721" s="2">
        <f>IF(H721&gt;I721,MIN(H721-I721,J721-I721)*INDEX('2018_commission_structure-Start'!$A$21:$I$24,MATCH($E721,'2018_commission_structure-Start'!$A$21:$A$24,0), MATCH(P$1,'2018_commission_structure-Start'!$A$21:$I$21,0)),0)</f>
        <v>0</v>
      </c>
      <c r="Q721" s="2">
        <f>IF($H721&gt;J721,MIN($H721-J721,K721-J721)*INDEX('2018_commission_structure-Start'!$A$21:$I$24,MATCH($E721,'2018_commission_structure-Start'!$A$21:$A$24,0), MATCH(Q$1,'2018_commission_structure-Start'!$A$21:$I$21,0)),0)</f>
        <v>0</v>
      </c>
      <c r="R721" s="2">
        <f>IF($H721&gt;K721,MIN($H721-K721,L721-K721)*INDEX('2018_commission_structure-Start'!$A$21:$I$24,MATCH($E721,'2018_commission_structure-Start'!$A$21:$A$24,0), MATCH(R$1,'2018_commission_structure-Start'!$A$21:$I$21,0)),0)</f>
        <v>0</v>
      </c>
      <c r="S721" s="2">
        <f>IF(H721&gt;L721,(H721-L721)*INDEX('2018_commission_structure-Start'!$A$21:$I$24,MATCH($E721,'2018_commission_structure-Start'!$A$21:$A$24,0),MATCH(S$1,'2018_commission_structure-Start'!$A$21:$I$21,0)),0)</f>
        <v>0</v>
      </c>
      <c r="T721" s="6">
        <f t="shared" si="116"/>
        <v>108250.8</v>
      </c>
      <c r="U721" s="6">
        <f t="shared" si="117"/>
        <v>209368.8</v>
      </c>
      <c r="V721" s="6">
        <f>MIN(H721,I721)*INDEX('2018_commission_structure-Start'!$A$15:$J$18,MATCH($E721,'2018_commission_structure-Start'!$A$15:$A$18,0),MATCH(V$1,'2018_commission_structure-Start'!$A$15:$J$15,0))</f>
        <v>108250.8</v>
      </c>
      <c r="W721" s="2">
        <f>IF($H721&gt;I721,MIN($H721-I721,J721-I721)*INDEX('2018_commission_structure-Start'!$A$15:$J$18,MATCH($E721,'2018_commission_structure-Start'!$A$15:$A$18,0),MATCH(W$1,'2018_commission_structure-Start'!$A$15:$J$15,0)),0)</f>
        <v>0</v>
      </c>
      <c r="X721" s="2">
        <f>IF($H721&gt;J721,MIN($H721-J721,K721-J721)*INDEX('2018_commission_structure-Start'!$A$15:$J$18,MATCH($E721,'2018_commission_structure-Start'!$A$15:$A$18,0),MATCH(X$1,'2018_commission_structure-Start'!$A$15:$J$15,0)),0)</f>
        <v>0</v>
      </c>
      <c r="Y721" s="2">
        <f>IF($H721&gt;K721,MIN($H721-K721,L721-K721)*INDEX('2018_commission_structure-Start'!$A$15:$J$18,MATCH($E721,'2018_commission_structure-Start'!$A$15:$A$18,0),MATCH(Y$1,'2018_commission_structure-Start'!$A$15:$J$15,0)),0)</f>
        <v>0</v>
      </c>
      <c r="Z721" s="2">
        <f>IF(H721&gt;L721,(H721-L721)*INDEX('2018_commission_structure-Start'!$A$21:$I$24,MATCH($E721,'2018_commission_structure-Start'!$A$21:$A$24,0),MATCH(Z$1,'2018_commission_structure-Start'!$A$21:$I$21,0)),0)</f>
        <v>0</v>
      </c>
      <c r="AA721" s="6">
        <f t="shared" si="118"/>
        <v>108250.8</v>
      </c>
      <c r="AB721" s="6">
        <f t="shared" si="119"/>
        <v>209368.8</v>
      </c>
    </row>
    <row r="722" spans="1:28" x14ac:dyDescent="0.3">
      <c r="A722" t="str">
        <f t="shared" si="110"/>
        <v>Tracy Briztman</v>
      </c>
      <c r="B722">
        <v>5005774041</v>
      </c>
      <c r="C722" t="s">
        <v>1400</v>
      </c>
      <c r="D722" t="s">
        <v>1401</v>
      </c>
      <c r="E722" t="s">
        <v>7</v>
      </c>
      <c r="F722">
        <v>47985</v>
      </c>
      <c r="G722">
        <f>COUNTIF(deals_closed!D:D,B722)</f>
        <v>21</v>
      </c>
      <c r="H722" s="2">
        <f>SUMIF(deals_closed!D:D,B722,deals_closed!C:C)</f>
        <v>631287</v>
      </c>
      <c r="I722" s="2">
        <f>VLOOKUP(E722,'2018_commission_structure-Start'!$A$22:$I$24,9,FALSE)</f>
        <v>500000</v>
      </c>
      <c r="J722" s="2">
        <f t="shared" si="111"/>
        <v>625000</v>
      </c>
      <c r="K722" s="2">
        <f t="shared" si="112"/>
        <v>750000</v>
      </c>
      <c r="L722" s="2">
        <f t="shared" si="113"/>
        <v>1000000</v>
      </c>
      <c r="M722" s="12">
        <f t="shared" si="114"/>
        <v>1.2625740000000001</v>
      </c>
      <c r="N722" t="str">
        <f t="shared" si="115"/>
        <v>125-150%</v>
      </c>
      <c r="O722" s="6">
        <f>MIN(H722,I722)*INDEX('2018_commission_structure-Start'!$A$21:$I$24,MATCH($E722,'2018_commission_structure-Start'!$A$21:$A$24,0),MATCH(O$1,'2018_commission_structure-Start'!$A$21:$I$21,0))</f>
        <v>50000</v>
      </c>
      <c r="P722" s="2">
        <f>IF(H722&gt;I722,MIN(H722-I722,J722-I722)*INDEX('2018_commission_structure-Start'!$A$21:$I$24,MATCH($E722,'2018_commission_structure-Start'!$A$21:$A$24,0), MATCH(P$1,'2018_commission_structure-Start'!$A$21:$I$21,0)),0)</f>
        <v>18750</v>
      </c>
      <c r="Q722" s="2">
        <f>IF($H722&gt;J722,MIN($H722-J722,K722-J722)*INDEX('2018_commission_structure-Start'!$A$21:$I$24,MATCH($E722,'2018_commission_structure-Start'!$A$21:$A$24,0), MATCH(Q$1,'2018_commission_structure-Start'!$A$21:$I$21,0)),0)</f>
        <v>1131.6599999999999</v>
      </c>
      <c r="R722" s="2">
        <f>IF($H722&gt;K722,MIN($H722-K722,L722-K722)*INDEX('2018_commission_structure-Start'!$A$21:$I$24,MATCH($E722,'2018_commission_structure-Start'!$A$21:$A$24,0), MATCH(R$1,'2018_commission_structure-Start'!$A$21:$I$21,0)),0)</f>
        <v>0</v>
      </c>
      <c r="S722" s="2">
        <f>IF(H722&gt;L722,(H722-L722)*INDEX('2018_commission_structure-Start'!$A$21:$I$24,MATCH($E722,'2018_commission_structure-Start'!$A$21:$A$24,0),MATCH(S$1,'2018_commission_structure-Start'!$A$21:$I$21,0)),0)</f>
        <v>0</v>
      </c>
      <c r="T722" s="6">
        <f t="shared" si="116"/>
        <v>69881.66</v>
      </c>
      <c r="U722" s="6">
        <f t="shared" si="117"/>
        <v>117866.66</v>
      </c>
      <c r="V722" s="6">
        <f>MIN(H722,I722)*INDEX('2018_commission_structure-Start'!$A$15:$J$18,MATCH($E722,'2018_commission_structure-Start'!$A$15:$A$18,0),MATCH(V$1,'2018_commission_structure-Start'!$A$15:$J$15,0))</f>
        <v>60000</v>
      </c>
      <c r="W722" s="2">
        <f>IF($H722&gt;I722,MIN($H722-I722,J722-I722)*INDEX('2018_commission_structure-Start'!$A$15:$J$18,MATCH($E722,'2018_commission_structure-Start'!$A$15:$A$18,0),MATCH(W$1,'2018_commission_structure-Start'!$A$15:$J$15,0)),0)</f>
        <v>21250</v>
      </c>
      <c r="X722" s="2">
        <f>IF($H722&gt;J722,MIN($H722-J722,K722-J722)*INDEX('2018_commission_structure-Start'!$A$15:$J$18,MATCH($E722,'2018_commission_structure-Start'!$A$15:$A$18,0),MATCH(X$1,'2018_commission_structure-Start'!$A$15:$J$15,0)),0)</f>
        <v>1257.4000000000001</v>
      </c>
      <c r="Y722" s="2">
        <f>IF($H722&gt;K722,MIN($H722-K722,L722-K722)*INDEX('2018_commission_structure-Start'!$A$15:$J$18,MATCH($E722,'2018_commission_structure-Start'!$A$15:$A$18,0),MATCH(Y$1,'2018_commission_structure-Start'!$A$15:$J$15,0)),0)</f>
        <v>0</v>
      </c>
      <c r="Z722" s="2">
        <f>IF(H722&gt;L722,(H722-L722)*INDEX('2018_commission_structure-Start'!$A$21:$I$24,MATCH($E722,'2018_commission_structure-Start'!$A$21:$A$24,0),MATCH(Z$1,'2018_commission_structure-Start'!$A$21:$I$21,0)),0)</f>
        <v>0</v>
      </c>
      <c r="AA722" s="6">
        <f t="shared" si="118"/>
        <v>82507.399999999994</v>
      </c>
      <c r="AB722" s="6">
        <f t="shared" si="119"/>
        <v>130492.4</v>
      </c>
    </row>
    <row r="723" spans="1:28" x14ac:dyDescent="0.3">
      <c r="A723" t="str">
        <f t="shared" si="110"/>
        <v>Kristien Llewelly</v>
      </c>
      <c r="B723">
        <v>3933561566</v>
      </c>
      <c r="C723" t="s">
        <v>1402</v>
      </c>
      <c r="D723" t="s">
        <v>1403</v>
      </c>
      <c r="E723" t="s">
        <v>7</v>
      </c>
      <c r="F723">
        <v>39956</v>
      </c>
      <c r="G723">
        <f>COUNTIF(deals_closed!D:D,B723)</f>
        <v>20</v>
      </c>
      <c r="H723" s="2">
        <f>SUMIF(deals_closed!D:D,B723,deals_closed!C:C)</f>
        <v>630390</v>
      </c>
      <c r="I723" s="2">
        <f>VLOOKUP(E723,'2018_commission_structure-Start'!$A$22:$I$24,9,FALSE)</f>
        <v>500000</v>
      </c>
      <c r="J723" s="2">
        <f t="shared" si="111"/>
        <v>625000</v>
      </c>
      <c r="K723" s="2">
        <f t="shared" si="112"/>
        <v>750000</v>
      </c>
      <c r="L723" s="2">
        <f t="shared" si="113"/>
        <v>1000000</v>
      </c>
      <c r="M723" s="12">
        <f t="shared" si="114"/>
        <v>1.26078</v>
      </c>
      <c r="N723" t="str">
        <f t="shared" si="115"/>
        <v>125-150%</v>
      </c>
      <c r="O723" s="6">
        <f>MIN(H723,I723)*INDEX('2018_commission_structure-Start'!$A$21:$I$24,MATCH($E723,'2018_commission_structure-Start'!$A$21:$A$24,0),MATCH(O$1,'2018_commission_structure-Start'!$A$21:$I$21,0))</f>
        <v>50000</v>
      </c>
      <c r="P723" s="2">
        <f>IF(H723&gt;I723,MIN(H723-I723,J723-I723)*INDEX('2018_commission_structure-Start'!$A$21:$I$24,MATCH($E723,'2018_commission_structure-Start'!$A$21:$A$24,0), MATCH(P$1,'2018_commission_structure-Start'!$A$21:$I$21,0)),0)</f>
        <v>18750</v>
      </c>
      <c r="Q723" s="2">
        <f>IF($H723&gt;J723,MIN($H723-J723,K723-J723)*INDEX('2018_commission_structure-Start'!$A$21:$I$24,MATCH($E723,'2018_commission_structure-Start'!$A$21:$A$24,0), MATCH(Q$1,'2018_commission_structure-Start'!$A$21:$I$21,0)),0)</f>
        <v>970.19999999999993</v>
      </c>
      <c r="R723" s="2">
        <f>IF($H723&gt;K723,MIN($H723-K723,L723-K723)*INDEX('2018_commission_structure-Start'!$A$21:$I$24,MATCH($E723,'2018_commission_structure-Start'!$A$21:$A$24,0), MATCH(R$1,'2018_commission_structure-Start'!$A$21:$I$21,0)),0)</f>
        <v>0</v>
      </c>
      <c r="S723" s="2">
        <f>IF(H723&gt;L723,(H723-L723)*INDEX('2018_commission_structure-Start'!$A$21:$I$24,MATCH($E723,'2018_commission_structure-Start'!$A$21:$A$24,0),MATCH(S$1,'2018_commission_structure-Start'!$A$21:$I$21,0)),0)</f>
        <v>0</v>
      </c>
      <c r="T723" s="6">
        <f t="shared" si="116"/>
        <v>69720.2</v>
      </c>
      <c r="U723" s="6">
        <f t="shared" si="117"/>
        <v>109676.2</v>
      </c>
      <c r="V723" s="6">
        <f>MIN(H723,I723)*INDEX('2018_commission_structure-Start'!$A$15:$J$18,MATCH($E723,'2018_commission_structure-Start'!$A$15:$A$18,0),MATCH(V$1,'2018_commission_structure-Start'!$A$15:$J$15,0))</f>
        <v>60000</v>
      </c>
      <c r="W723" s="2">
        <f>IF($H723&gt;I723,MIN($H723-I723,J723-I723)*INDEX('2018_commission_structure-Start'!$A$15:$J$18,MATCH($E723,'2018_commission_structure-Start'!$A$15:$A$18,0),MATCH(W$1,'2018_commission_structure-Start'!$A$15:$J$15,0)),0)</f>
        <v>21250</v>
      </c>
      <c r="X723" s="2">
        <f>IF($H723&gt;J723,MIN($H723-J723,K723-J723)*INDEX('2018_commission_structure-Start'!$A$15:$J$18,MATCH($E723,'2018_commission_structure-Start'!$A$15:$A$18,0),MATCH(X$1,'2018_commission_structure-Start'!$A$15:$J$15,0)),0)</f>
        <v>1078</v>
      </c>
      <c r="Y723" s="2">
        <f>IF($H723&gt;K723,MIN($H723-K723,L723-K723)*INDEX('2018_commission_structure-Start'!$A$15:$J$18,MATCH($E723,'2018_commission_structure-Start'!$A$15:$A$18,0),MATCH(Y$1,'2018_commission_structure-Start'!$A$15:$J$15,0)),0)</f>
        <v>0</v>
      </c>
      <c r="Z723" s="2">
        <f>IF(H723&gt;L723,(H723-L723)*INDEX('2018_commission_structure-Start'!$A$21:$I$24,MATCH($E723,'2018_commission_structure-Start'!$A$21:$A$24,0),MATCH(Z$1,'2018_commission_structure-Start'!$A$21:$I$21,0)),0)</f>
        <v>0</v>
      </c>
      <c r="AA723" s="6">
        <f t="shared" si="118"/>
        <v>82328</v>
      </c>
      <c r="AB723" s="6">
        <f t="shared" si="119"/>
        <v>122284</v>
      </c>
    </row>
    <row r="724" spans="1:28" x14ac:dyDescent="0.3">
      <c r="A724" t="str">
        <f t="shared" si="110"/>
        <v>Beverie Ducket</v>
      </c>
      <c r="B724">
        <v>7912639675</v>
      </c>
      <c r="C724" t="s">
        <v>1404</v>
      </c>
      <c r="D724" t="s">
        <v>1405</v>
      </c>
      <c r="E724" t="s">
        <v>7</v>
      </c>
      <c r="F724">
        <v>35505</v>
      </c>
      <c r="G724">
        <f>COUNTIF(deals_closed!D:D,B724)</f>
        <v>21</v>
      </c>
      <c r="H724" s="2">
        <f>SUMIF(deals_closed!D:D,B724,deals_closed!C:C)</f>
        <v>792341</v>
      </c>
      <c r="I724" s="2">
        <f>VLOOKUP(E724,'2018_commission_structure-Start'!$A$22:$I$24,9,FALSE)</f>
        <v>500000</v>
      </c>
      <c r="J724" s="2">
        <f t="shared" si="111"/>
        <v>625000</v>
      </c>
      <c r="K724" s="2">
        <f t="shared" si="112"/>
        <v>750000</v>
      </c>
      <c r="L724" s="2">
        <f t="shared" si="113"/>
        <v>1000000</v>
      </c>
      <c r="M724" s="12">
        <f t="shared" si="114"/>
        <v>1.5846819999999999</v>
      </c>
      <c r="N724" t="str">
        <f t="shared" si="115"/>
        <v>150-200%</v>
      </c>
      <c r="O724" s="6">
        <f>MIN(H724,I724)*INDEX('2018_commission_structure-Start'!$A$21:$I$24,MATCH($E724,'2018_commission_structure-Start'!$A$21:$A$24,0),MATCH(O$1,'2018_commission_structure-Start'!$A$21:$I$21,0))</f>
        <v>50000</v>
      </c>
      <c r="P724" s="2">
        <f>IF(H724&gt;I724,MIN(H724-I724,J724-I724)*INDEX('2018_commission_structure-Start'!$A$21:$I$24,MATCH($E724,'2018_commission_structure-Start'!$A$21:$A$24,0), MATCH(P$1,'2018_commission_structure-Start'!$A$21:$I$21,0)),0)</f>
        <v>18750</v>
      </c>
      <c r="Q724" s="2">
        <f>IF($H724&gt;J724,MIN($H724-J724,K724-J724)*INDEX('2018_commission_structure-Start'!$A$21:$I$24,MATCH($E724,'2018_commission_structure-Start'!$A$21:$A$24,0), MATCH(Q$1,'2018_commission_structure-Start'!$A$21:$I$21,0)),0)</f>
        <v>22500</v>
      </c>
      <c r="R724" s="2">
        <f>IF($H724&gt;K724,MIN($H724-K724,L724-K724)*INDEX('2018_commission_structure-Start'!$A$21:$I$24,MATCH($E724,'2018_commission_structure-Start'!$A$21:$A$24,0), MATCH(R$1,'2018_commission_structure-Start'!$A$21:$I$21,0)),0)</f>
        <v>9315.02</v>
      </c>
      <c r="S724" s="2">
        <f>IF(H724&gt;L724,(H724-L724)*INDEX('2018_commission_structure-Start'!$A$21:$I$24,MATCH($E724,'2018_commission_structure-Start'!$A$21:$A$24,0),MATCH(S$1,'2018_commission_structure-Start'!$A$21:$I$21,0)),0)</f>
        <v>0</v>
      </c>
      <c r="T724" s="6">
        <f t="shared" si="116"/>
        <v>100565.02</v>
      </c>
      <c r="U724" s="6">
        <f t="shared" si="117"/>
        <v>136070.02000000002</v>
      </c>
      <c r="V724" s="6">
        <f>MIN(H724,I724)*INDEX('2018_commission_structure-Start'!$A$15:$J$18,MATCH($E724,'2018_commission_structure-Start'!$A$15:$A$18,0),MATCH(V$1,'2018_commission_structure-Start'!$A$15:$J$15,0))</f>
        <v>60000</v>
      </c>
      <c r="W724" s="2">
        <f>IF($H724&gt;I724,MIN($H724-I724,J724-I724)*INDEX('2018_commission_structure-Start'!$A$15:$J$18,MATCH($E724,'2018_commission_structure-Start'!$A$15:$A$18,0),MATCH(W$1,'2018_commission_structure-Start'!$A$15:$J$15,0)),0)</f>
        <v>21250</v>
      </c>
      <c r="X724" s="2">
        <f>IF($H724&gt;J724,MIN($H724-J724,K724-J724)*INDEX('2018_commission_structure-Start'!$A$15:$J$18,MATCH($E724,'2018_commission_structure-Start'!$A$15:$A$18,0),MATCH(X$1,'2018_commission_structure-Start'!$A$15:$J$15,0)),0)</f>
        <v>25000</v>
      </c>
      <c r="Y724" s="2">
        <f>IF($H724&gt;K724,MIN($H724-K724,L724-K724)*INDEX('2018_commission_structure-Start'!$A$15:$J$18,MATCH($E724,'2018_commission_structure-Start'!$A$15:$A$18,0),MATCH(Y$1,'2018_commission_structure-Start'!$A$15:$J$15,0)),0)</f>
        <v>9315.02</v>
      </c>
      <c r="Z724" s="2">
        <f>IF(H724&gt;L724,(H724-L724)*INDEX('2018_commission_structure-Start'!$A$21:$I$24,MATCH($E724,'2018_commission_structure-Start'!$A$21:$A$24,0),MATCH(Z$1,'2018_commission_structure-Start'!$A$21:$I$21,0)),0)</f>
        <v>0</v>
      </c>
      <c r="AA724" s="6">
        <f t="shared" si="118"/>
        <v>115565.02</v>
      </c>
      <c r="AB724" s="6">
        <f t="shared" si="119"/>
        <v>151070.02000000002</v>
      </c>
    </row>
    <row r="725" spans="1:28" x14ac:dyDescent="0.3">
      <c r="A725" t="str">
        <f t="shared" si="110"/>
        <v>Meg Greensides</v>
      </c>
      <c r="B725">
        <v>8350412399</v>
      </c>
      <c r="C725" t="s">
        <v>1406</v>
      </c>
      <c r="D725" t="s">
        <v>1407</v>
      </c>
      <c r="E725" t="s">
        <v>10</v>
      </c>
      <c r="F725">
        <v>85407</v>
      </c>
      <c r="G725">
        <f>COUNTIF(deals_closed!D:D,B725)</f>
        <v>11</v>
      </c>
      <c r="H725" s="2">
        <f>SUMIF(deals_closed!D:D,B725,deals_closed!C:C)</f>
        <v>290823</v>
      </c>
      <c r="I725" s="2">
        <f>VLOOKUP(E725,'2018_commission_structure-Start'!$A$22:$I$24,9,FALSE)</f>
        <v>750000</v>
      </c>
      <c r="J725" s="2">
        <f t="shared" si="111"/>
        <v>937500</v>
      </c>
      <c r="K725" s="2">
        <f t="shared" si="112"/>
        <v>1125000</v>
      </c>
      <c r="L725" s="2">
        <f t="shared" si="113"/>
        <v>1500000</v>
      </c>
      <c r="M725" s="12">
        <f t="shared" si="114"/>
        <v>0.387764</v>
      </c>
      <c r="N725" t="str">
        <f t="shared" si="115"/>
        <v>0-100%</v>
      </c>
      <c r="O725" s="6">
        <f>MIN(H725,I725)*INDEX('2018_commission_structure-Start'!$A$21:$I$24,MATCH($E725,'2018_commission_structure-Start'!$A$21:$A$24,0),MATCH(O$1,'2018_commission_structure-Start'!$A$21:$I$21,0))</f>
        <v>43623.45</v>
      </c>
      <c r="P725" s="2">
        <f>IF(H725&gt;I725,MIN(H725-I725,J725-I725)*INDEX('2018_commission_structure-Start'!$A$21:$I$24,MATCH($E725,'2018_commission_structure-Start'!$A$21:$A$24,0), MATCH(P$1,'2018_commission_structure-Start'!$A$21:$I$21,0)),0)</f>
        <v>0</v>
      </c>
      <c r="Q725" s="2">
        <f>IF($H725&gt;J725,MIN($H725-J725,K725-J725)*INDEX('2018_commission_structure-Start'!$A$21:$I$24,MATCH($E725,'2018_commission_structure-Start'!$A$21:$A$24,0), MATCH(Q$1,'2018_commission_structure-Start'!$A$21:$I$21,0)),0)</f>
        <v>0</v>
      </c>
      <c r="R725" s="2">
        <f>IF($H725&gt;K725,MIN($H725-K725,L725-K725)*INDEX('2018_commission_structure-Start'!$A$21:$I$24,MATCH($E725,'2018_commission_structure-Start'!$A$21:$A$24,0), MATCH(R$1,'2018_commission_structure-Start'!$A$21:$I$21,0)),0)</f>
        <v>0</v>
      </c>
      <c r="S725" s="2">
        <f>IF(H725&gt;L725,(H725-L725)*INDEX('2018_commission_structure-Start'!$A$21:$I$24,MATCH($E725,'2018_commission_structure-Start'!$A$21:$A$24,0),MATCH(S$1,'2018_commission_structure-Start'!$A$21:$I$21,0)),0)</f>
        <v>0</v>
      </c>
      <c r="T725" s="6">
        <f t="shared" si="116"/>
        <v>43623.45</v>
      </c>
      <c r="U725" s="6">
        <f t="shared" si="117"/>
        <v>129030.45</v>
      </c>
      <c r="V725" s="6">
        <f>MIN(H725,I725)*INDEX('2018_commission_structure-Start'!$A$15:$J$18,MATCH($E725,'2018_commission_structure-Start'!$A$15:$A$18,0),MATCH(V$1,'2018_commission_structure-Start'!$A$15:$J$15,0))</f>
        <v>43623.45</v>
      </c>
      <c r="W725" s="2">
        <f>IF($H725&gt;I725,MIN($H725-I725,J725-I725)*INDEX('2018_commission_structure-Start'!$A$15:$J$18,MATCH($E725,'2018_commission_structure-Start'!$A$15:$A$18,0),MATCH(W$1,'2018_commission_structure-Start'!$A$15:$J$15,0)),0)</f>
        <v>0</v>
      </c>
      <c r="X725" s="2">
        <f>IF($H725&gt;J725,MIN($H725-J725,K725-J725)*INDEX('2018_commission_structure-Start'!$A$15:$J$18,MATCH($E725,'2018_commission_structure-Start'!$A$15:$A$18,0),MATCH(X$1,'2018_commission_structure-Start'!$A$15:$J$15,0)),0)</f>
        <v>0</v>
      </c>
      <c r="Y725" s="2">
        <f>IF($H725&gt;K725,MIN($H725-K725,L725-K725)*INDEX('2018_commission_structure-Start'!$A$15:$J$18,MATCH($E725,'2018_commission_structure-Start'!$A$15:$A$18,0),MATCH(Y$1,'2018_commission_structure-Start'!$A$15:$J$15,0)),0)</f>
        <v>0</v>
      </c>
      <c r="Z725" s="2">
        <f>IF(H725&gt;L725,(H725-L725)*INDEX('2018_commission_structure-Start'!$A$21:$I$24,MATCH($E725,'2018_commission_structure-Start'!$A$21:$A$24,0),MATCH(Z$1,'2018_commission_structure-Start'!$A$21:$I$21,0)),0)</f>
        <v>0</v>
      </c>
      <c r="AA725" s="6">
        <f t="shared" si="118"/>
        <v>43623.45</v>
      </c>
      <c r="AB725" s="6">
        <f t="shared" si="119"/>
        <v>129030.45</v>
      </c>
    </row>
    <row r="726" spans="1:28" x14ac:dyDescent="0.3">
      <c r="A726" t="str">
        <f t="shared" si="110"/>
        <v>Abram Causton</v>
      </c>
      <c r="B726">
        <v>513904581</v>
      </c>
      <c r="C726" t="s">
        <v>1223</v>
      </c>
      <c r="D726" t="s">
        <v>1408</v>
      </c>
      <c r="E726" t="s">
        <v>10</v>
      </c>
      <c r="F726">
        <v>98894</v>
      </c>
      <c r="G726">
        <f>COUNTIF(deals_closed!D:D,B726)</f>
        <v>17</v>
      </c>
      <c r="H726" s="2">
        <f>SUMIF(deals_closed!D:D,B726,deals_closed!C:C)</f>
        <v>691255</v>
      </c>
      <c r="I726" s="2">
        <f>VLOOKUP(E726,'2018_commission_structure-Start'!$A$22:$I$24,9,FALSE)</f>
        <v>750000</v>
      </c>
      <c r="J726" s="2">
        <f t="shared" si="111"/>
        <v>937500</v>
      </c>
      <c r="K726" s="2">
        <f t="shared" si="112"/>
        <v>1125000</v>
      </c>
      <c r="L726" s="2">
        <f t="shared" si="113"/>
        <v>1500000</v>
      </c>
      <c r="M726" s="12">
        <f t="shared" si="114"/>
        <v>0.92167333333333334</v>
      </c>
      <c r="N726" t="str">
        <f t="shared" si="115"/>
        <v>0-100%</v>
      </c>
      <c r="O726" s="6">
        <f>MIN(H726,I726)*INDEX('2018_commission_structure-Start'!$A$21:$I$24,MATCH($E726,'2018_commission_structure-Start'!$A$21:$A$24,0),MATCH(O$1,'2018_commission_structure-Start'!$A$21:$I$21,0))</f>
        <v>103688.25</v>
      </c>
      <c r="P726" s="2">
        <f>IF(H726&gt;I726,MIN(H726-I726,J726-I726)*INDEX('2018_commission_structure-Start'!$A$21:$I$24,MATCH($E726,'2018_commission_structure-Start'!$A$21:$A$24,0), MATCH(P$1,'2018_commission_structure-Start'!$A$21:$I$21,0)),0)</f>
        <v>0</v>
      </c>
      <c r="Q726" s="2">
        <f>IF($H726&gt;J726,MIN($H726-J726,K726-J726)*INDEX('2018_commission_structure-Start'!$A$21:$I$24,MATCH($E726,'2018_commission_structure-Start'!$A$21:$A$24,0), MATCH(Q$1,'2018_commission_structure-Start'!$A$21:$I$21,0)),0)</f>
        <v>0</v>
      </c>
      <c r="R726" s="2">
        <f>IF($H726&gt;K726,MIN($H726-K726,L726-K726)*INDEX('2018_commission_structure-Start'!$A$21:$I$24,MATCH($E726,'2018_commission_structure-Start'!$A$21:$A$24,0), MATCH(R$1,'2018_commission_structure-Start'!$A$21:$I$21,0)),0)</f>
        <v>0</v>
      </c>
      <c r="S726" s="2">
        <f>IF(H726&gt;L726,(H726-L726)*INDEX('2018_commission_structure-Start'!$A$21:$I$24,MATCH($E726,'2018_commission_structure-Start'!$A$21:$A$24,0),MATCH(S$1,'2018_commission_structure-Start'!$A$21:$I$21,0)),0)</f>
        <v>0</v>
      </c>
      <c r="T726" s="6">
        <f t="shared" si="116"/>
        <v>103688.25</v>
      </c>
      <c r="U726" s="6">
        <f t="shared" si="117"/>
        <v>202582.25</v>
      </c>
      <c r="V726" s="6">
        <f>MIN(H726,I726)*INDEX('2018_commission_structure-Start'!$A$15:$J$18,MATCH($E726,'2018_commission_structure-Start'!$A$15:$A$18,0),MATCH(V$1,'2018_commission_structure-Start'!$A$15:$J$15,0))</f>
        <v>103688.25</v>
      </c>
      <c r="W726" s="2">
        <f>IF($H726&gt;I726,MIN($H726-I726,J726-I726)*INDEX('2018_commission_structure-Start'!$A$15:$J$18,MATCH($E726,'2018_commission_structure-Start'!$A$15:$A$18,0),MATCH(W$1,'2018_commission_structure-Start'!$A$15:$J$15,0)),0)</f>
        <v>0</v>
      </c>
      <c r="X726" s="2">
        <f>IF($H726&gt;J726,MIN($H726-J726,K726-J726)*INDEX('2018_commission_structure-Start'!$A$15:$J$18,MATCH($E726,'2018_commission_structure-Start'!$A$15:$A$18,0),MATCH(X$1,'2018_commission_structure-Start'!$A$15:$J$15,0)),0)</f>
        <v>0</v>
      </c>
      <c r="Y726" s="2">
        <f>IF($H726&gt;K726,MIN($H726-K726,L726-K726)*INDEX('2018_commission_structure-Start'!$A$15:$J$18,MATCH($E726,'2018_commission_structure-Start'!$A$15:$A$18,0),MATCH(Y$1,'2018_commission_structure-Start'!$A$15:$J$15,0)),0)</f>
        <v>0</v>
      </c>
      <c r="Z726" s="2">
        <f>IF(H726&gt;L726,(H726-L726)*INDEX('2018_commission_structure-Start'!$A$21:$I$24,MATCH($E726,'2018_commission_structure-Start'!$A$21:$A$24,0),MATCH(Z$1,'2018_commission_structure-Start'!$A$21:$I$21,0)),0)</f>
        <v>0</v>
      </c>
      <c r="AA726" s="6">
        <f t="shared" si="118"/>
        <v>103688.25</v>
      </c>
      <c r="AB726" s="6">
        <f t="shared" si="119"/>
        <v>202582.25</v>
      </c>
    </row>
    <row r="727" spans="1:28" x14ac:dyDescent="0.3">
      <c r="A727" t="str">
        <f t="shared" si="110"/>
        <v>Sophie MacLoughlin</v>
      </c>
      <c r="B727">
        <v>3227873028</v>
      </c>
      <c r="C727" t="s">
        <v>1409</v>
      </c>
      <c r="D727" t="s">
        <v>1410</v>
      </c>
      <c r="E727" t="s">
        <v>29</v>
      </c>
      <c r="F727">
        <v>66623</v>
      </c>
      <c r="G727">
        <f>COUNTIF(deals_closed!D:D,B727)</f>
        <v>24</v>
      </c>
      <c r="H727" s="2">
        <f>SUMIF(deals_closed!D:D,B727,deals_closed!C:C)</f>
        <v>833601</v>
      </c>
      <c r="I727" s="2">
        <f>VLOOKUP(E727,'2018_commission_structure-Start'!$A$22:$I$24,9,FALSE)</f>
        <v>600000</v>
      </c>
      <c r="J727" s="2">
        <f t="shared" si="111"/>
        <v>750000</v>
      </c>
      <c r="K727" s="2">
        <f t="shared" si="112"/>
        <v>900000</v>
      </c>
      <c r="L727" s="2">
        <f t="shared" si="113"/>
        <v>1200000</v>
      </c>
      <c r="M727" s="12">
        <f t="shared" si="114"/>
        <v>1.389335</v>
      </c>
      <c r="N727" t="str">
        <f t="shared" si="115"/>
        <v>125-150%</v>
      </c>
      <c r="O727" s="6">
        <f>MIN(H727,I727)*INDEX('2018_commission_structure-Start'!$A$21:$I$24,MATCH($E727,'2018_commission_structure-Start'!$A$21:$A$24,0),MATCH(O$1,'2018_commission_structure-Start'!$A$21:$I$21,0))</f>
        <v>78000</v>
      </c>
      <c r="P727" s="2">
        <f>IF(H727&gt;I727,MIN(H727-I727,J727-I727)*INDEX('2018_commission_structure-Start'!$A$21:$I$24,MATCH($E727,'2018_commission_structure-Start'!$A$21:$A$24,0), MATCH(P$1,'2018_commission_structure-Start'!$A$21:$I$21,0)),0)</f>
        <v>25500.000000000004</v>
      </c>
      <c r="Q727" s="2">
        <f>IF($H727&gt;J727,MIN($H727-J727,K727-J727)*INDEX('2018_commission_structure-Start'!$A$21:$I$24,MATCH($E727,'2018_commission_structure-Start'!$A$21:$A$24,0), MATCH(Q$1,'2018_commission_structure-Start'!$A$21:$I$21,0)),0)</f>
        <v>17556.21</v>
      </c>
      <c r="R727" s="2">
        <f>IF($H727&gt;K727,MIN($H727-K727,L727-K727)*INDEX('2018_commission_structure-Start'!$A$21:$I$24,MATCH($E727,'2018_commission_structure-Start'!$A$21:$A$24,0), MATCH(R$1,'2018_commission_structure-Start'!$A$21:$I$21,0)),0)</f>
        <v>0</v>
      </c>
      <c r="S727" s="2">
        <f>IF(H727&gt;L727,(H727-L727)*INDEX('2018_commission_structure-Start'!$A$21:$I$24,MATCH($E727,'2018_commission_structure-Start'!$A$21:$A$24,0),MATCH(S$1,'2018_commission_structure-Start'!$A$21:$I$21,0)),0)</f>
        <v>0</v>
      </c>
      <c r="T727" s="6">
        <f t="shared" si="116"/>
        <v>121056.20999999999</v>
      </c>
      <c r="U727" s="6">
        <f t="shared" si="117"/>
        <v>187679.21</v>
      </c>
      <c r="V727" s="6">
        <f>MIN(H727,I727)*INDEX('2018_commission_structure-Start'!$A$15:$J$18,MATCH($E727,'2018_commission_structure-Start'!$A$15:$A$18,0),MATCH(V$1,'2018_commission_structure-Start'!$A$15:$J$15,0))</f>
        <v>90000</v>
      </c>
      <c r="W727" s="2">
        <f>IF($H727&gt;I727,MIN($H727-I727,J727-I727)*INDEX('2018_commission_structure-Start'!$A$15:$J$18,MATCH($E727,'2018_commission_structure-Start'!$A$15:$A$18,0),MATCH(W$1,'2018_commission_structure-Start'!$A$15:$J$15,0)),0)</f>
        <v>27000</v>
      </c>
      <c r="X727" s="2">
        <f>IF($H727&gt;J727,MIN($H727-J727,K727-J727)*INDEX('2018_commission_structure-Start'!$A$15:$J$18,MATCH($E727,'2018_commission_structure-Start'!$A$15:$A$18,0),MATCH(X$1,'2018_commission_structure-Start'!$A$15:$J$15,0)),0)</f>
        <v>20900.25</v>
      </c>
      <c r="Y727" s="2">
        <f>IF($H727&gt;K727,MIN($H727-K727,L727-K727)*INDEX('2018_commission_structure-Start'!$A$15:$J$18,MATCH($E727,'2018_commission_structure-Start'!$A$15:$A$18,0),MATCH(Y$1,'2018_commission_structure-Start'!$A$15:$J$15,0)),0)</f>
        <v>0</v>
      </c>
      <c r="Z727" s="2">
        <f>IF(H727&gt;L727,(H727-L727)*INDEX('2018_commission_structure-Start'!$A$21:$I$24,MATCH($E727,'2018_commission_structure-Start'!$A$21:$A$24,0),MATCH(Z$1,'2018_commission_structure-Start'!$A$21:$I$21,0)),0)</f>
        <v>0</v>
      </c>
      <c r="AA727" s="6">
        <f t="shared" si="118"/>
        <v>137900.25</v>
      </c>
      <c r="AB727" s="6">
        <f t="shared" si="119"/>
        <v>204523.25</v>
      </c>
    </row>
    <row r="728" spans="1:28" x14ac:dyDescent="0.3">
      <c r="A728" t="str">
        <f t="shared" si="110"/>
        <v>Tiebout Roby</v>
      </c>
      <c r="B728">
        <v>4808886316</v>
      </c>
      <c r="C728" t="s">
        <v>1411</v>
      </c>
      <c r="D728" t="s">
        <v>1412</v>
      </c>
      <c r="E728" t="s">
        <v>10</v>
      </c>
      <c r="F728">
        <v>89443</v>
      </c>
      <c r="G728">
        <f>COUNTIF(deals_closed!D:D,B728)</f>
        <v>23</v>
      </c>
      <c r="H728" s="2">
        <f>SUMIF(deals_closed!D:D,B728,deals_closed!C:C)</f>
        <v>857724</v>
      </c>
      <c r="I728" s="2">
        <f>VLOOKUP(E728,'2018_commission_structure-Start'!$A$22:$I$24,9,FALSE)</f>
        <v>750000</v>
      </c>
      <c r="J728" s="2">
        <f t="shared" si="111"/>
        <v>937500</v>
      </c>
      <c r="K728" s="2">
        <f t="shared" si="112"/>
        <v>1125000</v>
      </c>
      <c r="L728" s="2">
        <f t="shared" si="113"/>
        <v>1500000</v>
      </c>
      <c r="M728" s="12">
        <f t="shared" si="114"/>
        <v>1.143632</v>
      </c>
      <c r="N728" t="str">
        <f t="shared" si="115"/>
        <v>100-125%</v>
      </c>
      <c r="O728" s="6">
        <f>MIN(H728,I728)*INDEX('2018_commission_structure-Start'!$A$21:$I$24,MATCH($E728,'2018_commission_structure-Start'!$A$21:$A$24,0),MATCH(O$1,'2018_commission_structure-Start'!$A$21:$I$21,0))</f>
        <v>112500</v>
      </c>
      <c r="P728" s="2">
        <f>IF(H728&gt;I728,MIN(H728-I728,J728-I728)*INDEX('2018_commission_structure-Start'!$A$21:$I$24,MATCH($E728,'2018_commission_structure-Start'!$A$21:$A$24,0), MATCH(P$1,'2018_commission_structure-Start'!$A$21:$I$21,0)),0)</f>
        <v>20467.560000000001</v>
      </c>
      <c r="Q728" s="2">
        <f>IF($H728&gt;J728,MIN($H728-J728,K728-J728)*INDEX('2018_commission_structure-Start'!$A$21:$I$24,MATCH($E728,'2018_commission_structure-Start'!$A$21:$A$24,0), MATCH(Q$1,'2018_commission_structure-Start'!$A$21:$I$21,0)),0)</f>
        <v>0</v>
      </c>
      <c r="R728" s="2">
        <f>IF($H728&gt;K728,MIN($H728-K728,L728-K728)*INDEX('2018_commission_structure-Start'!$A$21:$I$24,MATCH($E728,'2018_commission_structure-Start'!$A$21:$A$24,0), MATCH(R$1,'2018_commission_structure-Start'!$A$21:$I$21,0)),0)</f>
        <v>0</v>
      </c>
      <c r="S728" s="2">
        <f>IF(H728&gt;L728,(H728-L728)*INDEX('2018_commission_structure-Start'!$A$21:$I$24,MATCH($E728,'2018_commission_structure-Start'!$A$21:$A$24,0),MATCH(S$1,'2018_commission_structure-Start'!$A$21:$I$21,0)),0)</f>
        <v>0</v>
      </c>
      <c r="T728" s="6">
        <f t="shared" si="116"/>
        <v>132967.56</v>
      </c>
      <c r="U728" s="6">
        <f t="shared" si="117"/>
        <v>222410.56</v>
      </c>
      <c r="V728" s="6">
        <f>MIN(H728,I728)*INDEX('2018_commission_structure-Start'!$A$15:$J$18,MATCH($E728,'2018_commission_structure-Start'!$A$15:$A$18,0),MATCH(V$1,'2018_commission_structure-Start'!$A$15:$J$15,0))</f>
        <v>112500</v>
      </c>
      <c r="W728" s="2">
        <f>IF($H728&gt;I728,MIN($H728-I728,J728-I728)*INDEX('2018_commission_structure-Start'!$A$15:$J$18,MATCH($E728,'2018_commission_structure-Start'!$A$15:$A$18,0),MATCH(W$1,'2018_commission_structure-Start'!$A$15:$J$15,0)),0)</f>
        <v>23699.279999999999</v>
      </c>
      <c r="X728" s="2">
        <f>IF($H728&gt;J728,MIN($H728-J728,K728-J728)*INDEX('2018_commission_structure-Start'!$A$15:$J$18,MATCH($E728,'2018_commission_structure-Start'!$A$15:$A$18,0),MATCH(X$1,'2018_commission_structure-Start'!$A$15:$J$15,0)),0)</f>
        <v>0</v>
      </c>
      <c r="Y728" s="2">
        <f>IF($H728&gt;K728,MIN($H728-K728,L728-K728)*INDEX('2018_commission_structure-Start'!$A$15:$J$18,MATCH($E728,'2018_commission_structure-Start'!$A$15:$A$18,0),MATCH(Y$1,'2018_commission_structure-Start'!$A$15:$J$15,0)),0)</f>
        <v>0</v>
      </c>
      <c r="Z728" s="2">
        <f>IF(H728&gt;L728,(H728-L728)*INDEX('2018_commission_structure-Start'!$A$21:$I$24,MATCH($E728,'2018_commission_structure-Start'!$A$21:$A$24,0),MATCH(Z$1,'2018_commission_structure-Start'!$A$21:$I$21,0)),0)</f>
        <v>0</v>
      </c>
      <c r="AA728" s="6">
        <f t="shared" si="118"/>
        <v>136199.28</v>
      </c>
      <c r="AB728" s="6">
        <f t="shared" si="119"/>
        <v>225642.28</v>
      </c>
    </row>
    <row r="729" spans="1:28" x14ac:dyDescent="0.3">
      <c r="A729" t="str">
        <f t="shared" si="110"/>
        <v>Karalee Durrance</v>
      </c>
      <c r="B729">
        <v>3097425365</v>
      </c>
      <c r="C729" t="s">
        <v>1413</v>
      </c>
      <c r="D729" t="s">
        <v>1414</v>
      </c>
      <c r="E729" t="s">
        <v>7</v>
      </c>
      <c r="F729">
        <v>48216</v>
      </c>
      <c r="G729">
        <f>COUNTIF(deals_closed!D:D,B729)</f>
        <v>22</v>
      </c>
      <c r="H729" s="2">
        <f>SUMIF(deals_closed!D:D,B729,deals_closed!C:C)</f>
        <v>606785</v>
      </c>
      <c r="I729" s="2">
        <f>VLOOKUP(E729,'2018_commission_structure-Start'!$A$22:$I$24,9,FALSE)</f>
        <v>500000</v>
      </c>
      <c r="J729" s="2">
        <f t="shared" si="111"/>
        <v>625000</v>
      </c>
      <c r="K729" s="2">
        <f t="shared" si="112"/>
        <v>750000</v>
      </c>
      <c r="L729" s="2">
        <f t="shared" si="113"/>
        <v>1000000</v>
      </c>
      <c r="M729" s="12">
        <f t="shared" si="114"/>
        <v>1.21357</v>
      </c>
      <c r="N729" t="str">
        <f t="shared" si="115"/>
        <v>100-125%</v>
      </c>
      <c r="O729" s="6">
        <f>MIN(H729,I729)*INDEX('2018_commission_structure-Start'!$A$21:$I$24,MATCH($E729,'2018_commission_structure-Start'!$A$21:$A$24,0),MATCH(O$1,'2018_commission_structure-Start'!$A$21:$I$21,0))</f>
        <v>50000</v>
      </c>
      <c r="P729" s="2">
        <f>IF(H729&gt;I729,MIN(H729-I729,J729-I729)*INDEX('2018_commission_structure-Start'!$A$21:$I$24,MATCH($E729,'2018_commission_structure-Start'!$A$21:$A$24,0), MATCH(P$1,'2018_commission_structure-Start'!$A$21:$I$21,0)),0)</f>
        <v>16017.75</v>
      </c>
      <c r="Q729" s="2">
        <f>IF($H729&gt;J729,MIN($H729-J729,K729-J729)*INDEX('2018_commission_structure-Start'!$A$21:$I$24,MATCH($E729,'2018_commission_structure-Start'!$A$21:$A$24,0), MATCH(Q$1,'2018_commission_structure-Start'!$A$21:$I$21,0)),0)</f>
        <v>0</v>
      </c>
      <c r="R729" s="2">
        <f>IF($H729&gt;K729,MIN($H729-K729,L729-K729)*INDEX('2018_commission_structure-Start'!$A$21:$I$24,MATCH($E729,'2018_commission_structure-Start'!$A$21:$A$24,0), MATCH(R$1,'2018_commission_structure-Start'!$A$21:$I$21,0)),0)</f>
        <v>0</v>
      </c>
      <c r="S729" s="2">
        <f>IF(H729&gt;L729,(H729-L729)*INDEX('2018_commission_structure-Start'!$A$21:$I$24,MATCH($E729,'2018_commission_structure-Start'!$A$21:$A$24,0),MATCH(S$1,'2018_commission_structure-Start'!$A$21:$I$21,0)),0)</f>
        <v>0</v>
      </c>
      <c r="T729" s="6">
        <f t="shared" si="116"/>
        <v>66017.75</v>
      </c>
      <c r="U729" s="6">
        <f t="shared" si="117"/>
        <v>114233.75</v>
      </c>
      <c r="V729" s="6">
        <f>MIN(H729,I729)*INDEX('2018_commission_structure-Start'!$A$15:$J$18,MATCH($E729,'2018_commission_structure-Start'!$A$15:$A$18,0),MATCH(V$1,'2018_commission_structure-Start'!$A$15:$J$15,0))</f>
        <v>60000</v>
      </c>
      <c r="W729" s="2">
        <f>IF($H729&gt;I729,MIN($H729-I729,J729-I729)*INDEX('2018_commission_structure-Start'!$A$15:$J$18,MATCH($E729,'2018_commission_structure-Start'!$A$15:$A$18,0),MATCH(W$1,'2018_commission_structure-Start'!$A$15:$J$15,0)),0)</f>
        <v>18153.45</v>
      </c>
      <c r="X729" s="2">
        <f>IF($H729&gt;J729,MIN($H729-J729,K729-J729)*INDEX('2018_commission_structure-Start'!$A$15:$J$18,MATCH($E729,'2018_commission_structure-Start'!$A$15:$A$18,0),MATCH(X$1,'2018_commission_structure-Start'!$A$15:$J$15,0)),0)</f>
        <v>0</v>
      </c>
      <c r="Y729" s="2">
        <f>IF($H729&gt;K729,MIN($H729-K729,L729-K729)*INDEX('2018_commission_structure-Start'!$A$15:$J$18,MATCH($E729,'2018_commission_structure-Start'!$A$15:$A$18,0),MATCH(Y$1,'2018_commission_structure-Start'!$A$15:$J$15,0)),0)</f>
        <v>0</v>
      </c>
      <c r="Z729" s="2">
        <f>IF(H729&gt;L729,(H729-L729)*INDEX('2018_commission_structure-Start'!$A$21:$I$24,MATCH($E729,'2018_commission_structure-Start'!$A$21:$A$24,0),MATCH(Z$1,'2018_commission_structure-Start'!$A$21:$I$21,0)),0)</f>
        <v>0</v>
      </c>
      <c r="AA729" s="6">
        <f t="shared" si="118"/>
        <v>78153.45</v>
      </c>
      <c r="AB729" s="6">
        <f t="shared" si="119"/>
        <v>126369.45</v>
      </c>
    </row>
    <row r="730" spans="1:28" x14ac:dyDescent="0.3">
      <c r="A730" t="str">
        <f t="shared" si="110"/>
        <v>Reginauld Gurner</v>
      </c>
      <c r="B730">
        <v>9916787441</v>
      </c>
      <c r="C730" t="s">
        <v>1415</v>
      </c>
      <c r="D730" t="s">
        <v>1416</v>
      </c>
      <c r="E730" t="s">
        <v>10</v>
      </c>
      <c r="F730">
        <v>77795</v>
      </c>
      <c r="G730">
        <f>COUNTIF(deals_closed!D:D,B730)</f>
        <v>15</v>
      </c>
      <c r="H730" s="2">
        <f>SUMIF(deals_closed!D:D,B730,deals_closed!C:C)</f>
        <v>450041</v>
      </c>
      <c r="I730" s="2">
        <f>VLOOKUP(E730,'2018_commission_structure-Start'!$A$22:$I$24,9,FALSE)</f>
        <v>750000</v>
      </c>
      <c r="J730" s="2">
        <f t="shared" si="111"/>
        <v>937500</v>
      </c>
      <c r="K730" s="2">
        <f t="shared" si="112"/>
        <v>1125000</v>
      </c>
      <c r="L730" s="2">
        <f t="shared" si="113"/>
        <v>1500000</v>
      </c>
      <c r="M730" s="12">
        <f t="shared" si="114"/>
        <v>0.60005466666666663</v>
      </c>
      <c r="N730" t="str">
        <f t="shared" si="115"/>
        <v>0-100%</v>
      </c>
      <c r="O730" s="6">
        <f>MIN(H730,I730)*INDEX('2018_commission_structure-Start'!$A$21:$I$24,MATCH($E730,'2018_commission_structure-Start'!$A$21:$A$24,0),MATCH(O$1,'2018_commission_structure-Start'!$A$21:$I$21,0))</f>
        <v>67506.149999999994</v>
      </c>
      <c r="P730" s="2">
        <f>IF(H730&gt;I730,MIN(H730-I730,J730-I730)*INDEX('2018_commission_structure-Start'!$A$21:$I$24,MATCH($E730,'2018_commission_structure-Start'!$A$21:$A$24,0), MATCH(P$1,'2018_commission_structure-Start'!$A$21:$I$21,0)),0)</f>
        <v>0</v>
      </c>
      <c r="Q730" s="2">
        <f>IF($H730&gt;J730,MIN($H730-J730,K730-J730)*INDEX('2018_commission_structure-Start'!$A$21:$I$24,MATCH($E730,'2018_commission_structure-Start'!$A$21:$A$24,0), MATCH(Q$1,'2018_commission_structure-Start'!$A$21:$I$21,0)),0)</f>
        <v>0</v>
      </c>
      <c r="R730" s="2">
        <f>IF($H730&gt;K730,MIN($H730-K730,L730-K730)*INDEX('2018_commission_structure-Start'!$A$21:$I$24,MATCH($E730,'2018_commission_structure-Start'!$A$21:$A$24,0), MATCH(R$1,'2018_commission_structure-Start'!$A$21:$I$21,0)),0)</f>
        <v>0</v>
      </c>
      <c r="S730" s="2">
        <f>IF(H730&gt;L730,(H730-L730)*INDEX('2018_commission_structure-Start'!$A$21:$I$24,MATCH($E730,'2018_commission_structure-Start'!$A$21:$A$24,0),MATCH(S$1,'2018_commission_structure-Start'!$A$21:$I$21,0)),0)</f>
        <v>0</v>
      </c>
      <c r="T730" s="6">
        <f t="shared" si="116"/>
        <v>67506.149999999994</v>
      </c>
      <c r="U730" s="6">
        <f t="shared" si="117"/>
        <v>145301.15</v>
      </c>
      <c r="V730" s="6">
        <f>MIN(H730,I730)*INDEX('2018_commission_structure-Start'!$A$15:$J$18,MATCH($E730,'2018_commission_structure-Start'!$A$15:$A$18,0),MATCH(V$1,'2018_commission_structure-Start'!$A$15:$J$15,0))</f>
        <v>67506.149999999994</v>
      </c>
      <c r="W730" s="2">
        <f>IF($H730&gt;I730,MIN($H730-I730,J730-I730)*INDEX('2018_commission_structure-Start'!$A$15:$J$18,MATCH($E730,'2018_commission_structure-Start'!$A$15:$A$18,0),MATCH(W$1,'2018_commission_structure-Start'!$A$15:$J$15,0)),0)</f>
        <v>0</v>
      </c>
      <c r="X730" s="2">
        <f>IF($H730&gt;J730,MIN($H730-J730,K730-J730)*INDEX('2018_commission_structure-Start'!$A$15:$J$18,MATCH($E730,'2018_commission_structure-Start'!$A$15:$A$18,0),MATCH(X$1,'2018_commission_structure-Start'!$A$15:$J$15,0)),0)</f>
        <v>0</v>
      </c>
      <c r="Y730" s="2">
        <f>IF($H730&gt;K730,MIN($H730-K730,L730-K730)*INDEX('2018_commission_structure-Start'!$A$15:$J$18,MATCH($E730,'2018_commission_structure-Start'!$A$15:$A$18,0),MATCH(Y$1,'2018_commission_structure-Start'!$A$15:$J$15,0)),0)</f>
        <v>0</v>
      </c>
      <c r="Z730" s="2">
        <f>IF(H730&gt;L730,(H730-L730)*INDEX('2018_commission_structure-Start'!$A$21:$I$24,MATCH($E730,'2018_commission_structure-Start'!$A$21:$A$24,0),MATCH(Z$1,'2018_commission_structure-Start'!$A$21:$I$21,0)),0)</f>
        <v>0</v>
      </c>
      <c r="AA730" s="6">
        <f t="shared" si="118"/>
        <v>67506.149999999994</v>
      </c>
      <c r="AB730" s="6">
        <f t="shared" si="119"/>
        <v>145301.15</v>
      </c>
    </row>
    <row r="731" spans="1:28" x14ac:dyDescent="0.3">
      <c r="A731" t="str">
        <f t="shared" si="110"/>
        <v>Kiel Woolveridge</v>
      </c>
      <c r="B731">
        <v>4428088442</v>
      </c>
      <c r="C731" t="s">
        <v>1417</v>
      </c>
      <c r="D731" t="s">
        <v>1418</v>
      </c>
      <c r="E731" t="s">
        <v>29</v>
      </c>
      <c r="F731">
        <v>65570</v>
      </c>
      <c r="G731">
        <f>COUNTIF(deals_closed!D:D,B731)</f>
        <v>22</v>
      </c>
      <c r="H731" s="2">
        <f>SUMIF(deals_closed!D:D,B731,deals_closed!C:C)</f>
        <v>690813</v>
      </c>
      <c r="I731" s="2">
        <f>VLOOKUP(E731,'2018_commission_structure-Start'!$A$22:$I$24,9,FALSE)</f>
        <v>600000</v>
      </c>
      <c r="J731" s="2">
        <f t="shared" si="111"/>
        <v>750000</v>
      </c>
      <c r="K731" s="2">
        <f t="shared" si="112"/>
        <v>900000</v>
      </c>
      <c r="L731" s="2">
        <f t="shared" si="113"/>
        <v>1200000</v>
      </c>
      <c r="M731" s="12">
        <f t="shared" si="114"/>
        <v>1.1513549999999999</v>
      </c>
      <c r="N731" t="str">
        <f t="shared" si="115"/>
        <v>100-125%</v>
      </c>
      <c r="O731" s="6">
        <f>MIN(H731,I731)*INDEX('2018_commission_structure-Start'!$A$21:$I$24,MATCH($E731,'2018_commission_structure-Start'!$A$21:$A$24,0),MATCH(O$1,'2018_commission_structure-Start'!$A$21:$I$21,0))</f>
        <v>78000</v>
      </c>
      <c r="P731" s="2">
        <f>IF(H731&gt;I731,MIN(H731-I731,J731-I731)*INDEX('2018_commission_structure-Start'!$A$21:$I$24,MATCH($E731,'2018_commission_structure-Start'!$A$21:$A$24,0), MATCH(P$1,'2018_commission_structure-Start'!$A$21:$I$21,0)),0)</f>
        <v>15438.210000000001</v>
      </c>
      <c r="Q731" s="2">
        <f>IF($H731&gt;J731,MIN($H731-J731,K731-J731)*INDEX('2018_commission_structure-Start'!$A$21:$I$24,MATCH($E731,'2018_commission_structure-Start'!$A$21:$A$24,0), MATCH(Q$1,'2018_commission_structure-Start'!$A$21:$I$21,0)),0)</f>
        <v>0</v>
      </c>
      <c r="R731" s="2">
        <f>IF($H731&gt;K731,MIN($H731-K731,L731-K731)*INDEX('2018_commission_structure-Start'!$A$21:$I$24,MATCH($E731,'2018_commission_structure-Start'!$A$21:$A$24,0), MATCH(R$1,'2018_commission_structure-Start'!$A$21:$I$21,0)),0)</f>
        <v>0</v>
      </c>
      <c r="S731" s="2">
        <f>IF(H731&gt;L731,(H731-L731)*INDEX('2018_commission_structure-Start'!$A$21:$I$24,MATCH($E731,'2018_commission_structure-Start'!$A$21:$A$24,0),MATCH(S$1,'2018_commission_structure-Start'!$A$21:$I$21,0)),0)</f>
        <v>0</v>
      </c>
      <c r="T731" s="6">
        <f t="shared" si="116"/>
        <v>93438.21</v>
      </c>
      <c r="U731" s="6">
        <f t="shared" si="117"/>
        <v>159008.21000000002</v>
      </c>
      <c r="V731" s="6">
        <f>MIN(H731,I731)*INDEX('2018_commission_structure-Start'!$A$15:$J$18,MATCH($E731,'2018_commission_structure-Start'!$A$15:$A$18,0),MATCH(V$1,'2018_commission_structure-Start'!$A$15:$J$15,0))</f>
        <v>90000</v>
      </c>
      <c r="W731" s="2">
        <f>IF($H731&gt;I731,MIN($H731-I731,J731-I731)*INDEX('2018_commission_structure-Start'!$A$15:$J$18,MATCH($E731,'2018_commission_structure-Start'!$A$15:$A$18,0),MATCH(W$1,'2018_commission_structure-Start'!$A$15:$J$15,0)),0)</f>
        <v>16346.34</v>
      </c>
      <c r="X731" s="2">
        <f>IF($H731&gt;J731,MIN($H731-J731,K731-J731)*INDEX('2018_commission_structure-Start'!$A$15:$J$18,MATCH($E731,'2018_commission_structure-Start'!$A$15:$A$18,0),MATCH(X$1,'2018_commission_structure-Start'!$A$15:$J$15,0)),0)</f>
        <v>0</v>
      </c>
      <c r="Y731" s="2">
        <f>IF($H731&gt;K731,MIN($H731-K731,L731-K731)*INDEX('2018_commission_structure-Start'!$A$15:$J$18,MATCH($E731,'2018_commission_structure-Start'!$A$15:$A$18,0),MATCH(Y$1,'2018_commission_structure-Start'!$A$15:$J$15,0)),0)</f>
        <v>0</v>
      </c>
      <c r="Z731" s="2">
        <f>IF(H731&gt;L731,(H731-L731)*INDEX('2018_commission_structure-Start'!$A$21:$I$24,MATCH($E731,'2018_commission_structure-Start'!$A$21:$A$24,0),MATCH(Z$1,'2018_commission_structure-Start'!$A$21:$I$21,0)),0)</f>
        <v>0</v>
      </c>
      <c r="AA731" s="6">
        <f t="shared" si="118"/>
        <v>106346.34</v>
      </c>
      <c r="AB731" s="6">
        <f t="shared" si="119"/>
        <v>171916.34</v>
      </c>
    </row>
    <row r="732" spans="1:28" x14ac:dyDescent="0.3">
      <c r="A732" t="str">
        <f t="shared" si="110"/>
        <v>Delia Fylan</v>
      </c>
      <c r="B732">
        <v>3217797337</v>
      </c>
      <c r="C732" t="s">
        <v>1419</v>
      </c>
      <c r="D732" t="s">
        <v>1420</v>
      </c>
      <c r="E732" t="s">
        <v>7</v>
      </c>
      <c r="F732">
        <v>57960</v>
      </c>
      <c r="G732">
        <f>COUNTIF(deals_closed!D:D,B732)</f>
        <v>23</v>
      </c>
      <c r="H732" s="2">
        <f>SUMIF(deals_closed!D:D,B732,deals_closed!C:C)</f>
        <v>826017</v>
      </c>
      <c r="I732" s="2">
        <f>VLOOKUP(E732,'2018_commission_structure-Start'!$A$22:$I$24,9,FALSE)</f>
        <v>500000</v>
      </c>
      <c r="J732" s="2">
        <f t="shared" si="111"/>
        <v>625000</v>
      </c>
      <c r="K732" s="2">
        <f t="shared" si="112"/>
        <v>750000</v>
      </c>
      <c r="L732" s="2">
        <f t="shared" si="113"/>
        <v>1000000</v>
      </c>
      <c r="M732" s="12">
        <f t="shared" si="114"/>
        <v>1.652034</v>
      </c>
      <c r="N732" t="str">
        <f t="shared" si="115"/>
        <v>150-200%</v>
      </c>
      <c r="O732" s="6">
        <f>MIN(H732,I732)*INDEX('2018_commission_structure-Start'!$A$21:$I$24,MATCH($E732,'2018_commission_structure-Start'!$A$21:$A$24,0),MATCH(O$1,'2018_commission_structure-Start'!$A$21:$I$21,0))</f>
        <v>50000</v>
      </c>
      <c r="P732" s="2">
        <f>IF(H732&gt;I732,MIN(H732-I732,J732-I732)*INDEX('2018_commission_structure-Start'!$A$21:$I$24,MATCH($E732,'2018_commission_structure-Start'!$A$21:$A$24,0), MATCH(P$1,'2018_commission_structure-Start'!$A$21:$I$21,0)),0)</f>
        <v>18750</v>
      </c>
      <c r="Q732" s="2">
        <f>IF($H732&gt;J732,MIN($H732-J732,K732-J732)*INDEX('2018_commission_structure-Start'!$A$21:$I$24,MATCH($E732,'2018_commission_structure-Start'!$A$21:$A$24,0), MATCH(Q$1,'2018_commission_structure-Start'!$A$21:$I$21,0)),0)</f>
        <v>22500</v>
      </c>
      <c r="R732" s="2">
        <f>IF($H732&gt;K732,MIN($H732-K732,L732-K732)*INDEX('2018_commission_structure-Start'!$A$21:$I$24,MATCH($E732,'2018_commission_structure-Start'!$A$21:$A$24,0), MATCH(R$1,'2018_commission_structure-Start'!$A$21:$I$21,0)),0)</f>
        <v>16723.740000000002</v>
      </c>
      <c r="S732" s="2">
        <f>IF(H732&gt;L732,(H732-L732)*INDEX('2018_commission_structure-Start'!$A$21:$I$24,MATCH($E732,'2018_commission_structure-Start'!$A$21:$A$24,0),MATCH(S$1,'2018_commission_structure-Start'!$A$21:$I$21,0)),0)</f>
        <v>0</v>
      </c>
      <c r="T732" s="6">
        <f t="shared" si="116"/>
        <v>107973.74</v>
      </c>
      <c r="U732" s="6">
        <f t="shared" si="117"/>
        <v>165933.74</v>
      </c>
      <c r="V732" s="6">
        <f>MIN(H732,I732)*INDEX('2018_commission_structure-Start'!$A$15:$J$18,MATCH($E732,'2018_commission_structure-Start'!$A$15:$A$18,0),MATCH(V$1,'2018_commission_structure-Start'!$A$15:$J$15,0))</f>
        <v>60000</v>
      </c>
      <c r="W732" s="2">
        <f>IF($H732&gt;I732,MIN($H732-I732,J732-I732)*INDEX('2018_commission_structure-Start'!$A$15:$J$18,MATCH($E732,'2018_commission_structure-Start'!$A$15:$A$18,0),MATCH(W$1,'2018_commission_structure-Start'!$A$15:$J$15,0)),0)</f>
        <v>21250</v>
      </c>
      <c r="X732" s="2">
        <f>IF($H732&gt;J732,MIN($H732-J732,K732-J732)*INDEX('2018_commission_structure-Start'!$A$15:$J$18,MATCH($E732,'2018_commission_structure-Start'!$A$15:$A$18,0),MATCH(X$1,'2018_commission_structure-Start'!$A$15:$J$15,0)),0)</f>
        <v>25000</v>
      </c>
      <c r="Y732" s="2">
        <f>IF($H732&gt;K732,MIN($H732-K732,L732-K732)*INDEX('2018_commission_structure-Start'!$A$15:$J$18,MATCH($E732,'2018_commission_structure-Start'!$A$15:$A$18,0),MATCH(Y$1,'2018_commission_structure-Start'!$A$15:$J$15,0)),0)</f>
        <v>16723.740000000002</v>
      </c>
      <c r="Z732" s="2">
        <f>IF(H732&gt;L732,(H732-L732)*INDEX('2018_commission_structure-Start'!$A$21:$I$24,MATCH($E732,'2018_commission_structure-Start'!$A$21:$A$24,0),MATCH(Z$1,'2018_commission_structure-Start'!$A$21:$I$21,0)),0)</f>
        <v>0</v>
      </c>
      <c r="AA732" s="6">
        <f t="shared" si="118"/>
        <v>122973.74</v>
      </c>
      <c r="AB732" s="6">
        <f t="shared" si="119"/>
        <v>180933.74</v>
      </c>
    </row>
    <row r="733" spans="1:28" x14ac:dyDescent="0.3">
      <c r="A733" t="str">
        <f t="shared" si="110"/>
        <v>Berkly Barg</v>
      </c>
      <c r="B733">
        <v>250257920</v>
      </c>
      <c r="C733" t="s">
        <v>1421</v>
      </c>
      <c r="D733" t="s">
        <v>1422</v>
      </c>
      <c r="E733" t="s">
        <v>29</v>
      </c>
      <c r="F733">
        <v>68286</v>
      </c>
      <c r="G733">
        <f>COUNTIF(deals_closed!D:D,B733)</f>
        <v>17</v>
      </c>
      <c r="H733" s="2">
        <f>SUMIF(deals_closed!D:D,B733,deals_closed!C:C)</f>
        <v>594518</v>
      </c>
      <c r="I733" s="2">
        <f>VLOOKUP(E733,'2018_commission_structure-Start'!$A$22:$I$24,9,FALSE)</f>
        <v>600000</v>
      </c>
      <c r="J733" s="2">
        <f t="shared" si="111"/>
        <v>750000</v>
      </c>
      <c r="K733" s="2">
        <f t="shared" si="112"/>
        <v>900000</v>
      </c>
      <c r="L733" s="2">
        <f t="shared" si="113"/>
        <v>1200000</v>
      </c>
      <c r="M733" s="12">
        <f t="shared" si="114"/>
        <v>0.99086333333333332</v>
      </c>
      <c r="N733" t="str">
        <f t="shared" si="115"/>
        <v>0-100%</v>
      </c>
      <c r="O733" s="6">
        <f>MIN(H733,I733)*INDEX('2018_commission_structure-Start'!$A$21:$I$24,MATCH($E733,'2018_commission_structure-Start'!$A$21:$A$24,0),MATCH(O$1,'2018_commission_structure-Start'!$A$21:$I$21,0))</f>
        <v>77287.34</v>
      </c>
      <c r="P733" s="2">
        <f>IF(H733&gt;I733,MIN(H733-I733,J733-I733)*INDEX('2018_commission_structure-Start'!$A$21:$I$24,MATCH($E733,'2018_commission_structure-Start'!$A$21:$A$24,0), MATCH(P$1,'2018_commission_structure-Start'!$A$21:$I$21,0)),0)</f>
        <v>0</v>
      </c>
      <c r="Q733" s="2">
        <f>IF($H733&gt;J733,MIN($H733-J733,K733-J733)*INDEX('2018_commission_structure-Start'!$A$21:$I$24,MATCH($E733,'2018_commission_structure-Start'!$A$21:$A$24,0), MATCH(Q$1,'2018_commission_structure-Start'!$A$21:$I$21,0)),0)</f>
        <v>0</v>
      </c>
      <c r="R733" s="2">
        <f>IF($H733&gt;K733,MIN($H733-K733,L733-K733)*INDEX('2018_commission_structure-Start'!$A$21:$I$24,MATCH($E733,'2018_commission_structure-Start'!$A$21:$A$24,0), MATCH(R$1,'2018_commission_structure-Start'!$A$21:$I$21,0)),0)</f>
        <v>0</v>
      </c>
      <c r="S733" s="2">
        <f>IF(H733&gt;L733,(H733-L733)*INDEX('2018_commission_structure-Start'!$A$21:$I$24,MATCH($E733,'2018_commission_structure-Start'!$A$21:$A$24,0),MATCH(S$1,'2018_commission_structure-Start'!$A$21:$I$21,0)),0)</f>
        <v>0</v>
      </c>
      <c r="T733" s="6">
        <f t="shared" si="116"/>
        <v>77287.34</v>
      </c>
      <c r="U733" s="6">
        <f t="shared" si="117"/>
        <v>145573.34</v>
      </c>
      <c r="V733" s="6">
        <f>MIN(H733,I733)*INDEX('2018_commission_structure-Start'!$A$15:$J$18,MATCH($E733,'2018_commission_structure-Start'!$A$15:$A$18,0),MATCH(V$1,'2018_commission_structure-Start'!$A$15:$J$15,0))</f>
        <v>89177.7</v>
      </c>
      <c r="W733" s="2">
        <f>IF($H733&gt;I733,MIN($H733-I733,J733-I733)*INDEX('2018_commission_structure-Start'!$A$15:$J$18,MATCH($E733,'2018_commission_structure-Start'!$A$15:$A$18,0),MATCH(W$1,'2018_commission_structure-Start'!$A$15:$J$15,0)),0)</f>
        <v>0</v>
      </c>
      <c r="X733" s="2">
        <f>IF($H733&gt;J733,MIN($H733-J733,K733-J733)*INDEX('2018_commission_structure-Start'!$A$15:$J$18,MATCH($E733,'2018_commission_structure-Start'!$A$15:$A$18,0),MATCH(X$1,'2018_commission_structure-Start'!$A$15:$J$15,0)),0)</f>
        <v>0</v>
      </c>
      <c r="Y733" s="2">
        <f>IF($H733&gt;K733,MIN($H733-K733,L733-K733)*INDEX('2018_commission_structure-Start'!$A$15:$J$18,MATCH($E733,'2018_commission_structure-Start'!$A$15:$A$18,0),MATCH(Y$1,'2018_commission_structure-Start'!$A$15:$J$15,0)),0)</f>
        <v>0</v>
      </c>
      <c r="Z733" s="2">
        <f>IF(H733&gt;L733,(H733-L733)*INDEX('2018_commission_structure-Start'!$A$21:$I$24,MATCH($E733,'2018_commission_structure-Start'!$A$21:$A$24,0),MATCH(Z$1,'2018_commission_structure-Start'!$A$21:$I$21,0)),0)</f>
        <v>0</v>
      </c>
      <c r="AA733" s="6">
        <f t="shared" si="118"/>
        <v>89177.7</v>
      </c>
      <c r="AB733" s="6">
        <f t="shared" si="119"/>
        <v>157463.70000000001</v>
      </c>
    </row>
    <row r="734" spans="1:28" x14ac:dyDescent="0.3">
      <c r="A734" t="str">
        <f t="shared" si="110"/>
        <v>Arleyne Piens</v>
      </c>
      <c r="B734">
        <v>1391414047</v>
      </c>
      <c r="C734" t="s">
        <v>1423</v>
      </c>
      <c r="D734" t="s">
        <v>1424</v>
      </c>
      <c r="E734" t="s">
        <v>7</v>
      </c>
      <c r="F734">
        <v>36170</v>
      </c>
      <c r="G734">
        <f>COUNTIF(deals_closed!D:D,B734)</f>
        <v>18</v>
      </c>
      <c r="H734" s="2">
        <f>SUMIF(deals_closed!D:D,B734,deals_closed!C:C)</f>
        <v>567584</v>
      </c>
      <c r="I734" s="2">
        <f>VLOOKUP(E734,'2018_commission_structure-Start'!$A$22:$I$24,9,FALSE)</f>
        <v>500000</v>
      </c>
      <c r="J734" s="2">
        <f t="shared" si="111"/>
        <v>625000</v>
      </c>
      <c r="K734" s="2">
        <f t="shared" si="112"/>
        <v>750000</v>
      </c>
      <c r="L734" s="2">
        <f t="shared" si="113"/>
        <v>1000000</v>
      </c>
      <c r="M734" s="12">
        <f t="shared" si="114"/>
        <v>1.135168</v>
      </c>
      <c r="N734" t="str">
        <f t="shared" si="115"/>
        <v>100-125%</v>
      </c>
      <c r="O734" s="6">
        <f>MIN(H734,I734)*INDEX('2018_commission_structure-Start'!$A$21:$I$24,MATCH($E734,'2018_commission_structure-Start'!$A$21:$A$24,0),MATCH(O$1,'2018_commission_structure-Start'!$A$21:$I$21,0))</f>
        <v>50000</v>
      </c>
      <c r="P734" s="2">
        <f>IF(H734&gt;I734,MIN(H734-I734,J734-I734)*INDEX('2018_commission_structure-Start'!$A$21:$I$24,MATCH($E734,'2018_commission_structure-Start'!$A$21:$A$24,0), MATCH(P$1,'2018_commission_structure-Start'!$A$21:$I$21,0)),0)</f>
        <v>10137.6</v>
      </c>
      <c r="Q734" s="2">
        <f>IF($H734&gt;J734,MIN($H734-J734,K734-J734)*INDEX('2018_commission_structure-Start'!$A$21:$I$24,MATCH($E734,'2018_commission_structure-Start'!$A$21:$A$24,0), MATCH(Q$1,'2018_commission_structure-Start'!$A$21:$I$21,0)),0)</f>
        <v>0</v>
      </c>
      <c r="R734" s="2">
        <f>IF($H734&gt;K734,MIN($H734-K734,L734-K734)*INDEX('2018_commission_structure-Start'!$A$21:$I$24,MATCH($E734,'2018_commission_structure-Start'!$A$21:$A$24,0), MATCH(R$1,'2018_commission_structure-Start'!$A$21:$I$21,0)),0)</f>
        <v>0</v>
      </c>
      <c r="S734" s="2">
        <f>IF(H734&gt;L734,(H734-L734)*INDEX('2018_commission_structure-Start'!$A$21:$I$24,MATCH($E734,'2018_commission_structure-Start'!$A$21:$A$24,0),MATCH(S$1,'2018_commission_structure-Start'!$A$21:$I$21,0)),0)</f>
        <v>0</v>
      </c>
      <c r="T734" s="6">
        <f t="shared" si="116"/>
        <v>60137.599999999999</v>
      </c>
      <c r="U734" s="6">
        <f t="shared" si="117"/>
        <v>96307.6</v>
      </c>
      <c r="V734" s="6">
        <f>MIN(H734,I734)*INDEX('2018_commission_structure-Start'!$A$15:$J$18,MATCH($E734,'2018_commission_structure-Start'!$A$15:$A$18,0),MATCH(V$1,'2018_commission_structure-Start'!$A$15:$J$15,0))</f>
        <v>60000</v>
      </c>
      <c r="W734" s="2">
        <f>IF($H734&gt;I734,MIN($H734-I734,J734-I734)*INDEX('2018_commission_structure-Start'!$A$15:$J$18,MATCH($E734,'2018_commission_structure-Start'!$A$15:$A$18,0),MATCH(W$1,'2018_commission_structure-Start'!$A$15:$J$15,0)),0)</f>
        <v>11489.28</v>
      </c>
      <c r="X734" s="2">
        <f>IF($H734&gt;J734,MIN($H734-J734,K734-J734)*INDEX('2018_commission_structure-Start'!$A$15:$J$18,MATCH($E734,'2018_commission_structure-Start'!$A$15:$A$18,0),MATCH(X$1,'2018_commission_structure-Start'!$A$15:$J$15,0)),0)</f>
        <v>0</v>
      </c>
      <c r="Y734" s="2">
        <f>IF($H734&gt;K734,MIN($H734-K734,L734-K734)*INDEX('2018_commission_structure-Start'!$A$15:$J$18,MATCH($E734,'2018_commission_structure-Start'!$A$15:$A$18,0),MATCH(Y$1,'2018_commission_structure-Start'!$A$15:$J$15,0)),0)</f>
        <v>0</v>
      </c>
      <c r="Z734" s="2">
        <f>IF(H734&gt;L734,(H734-L734)*INDEX('2018_commission_structure-Start'!$A$21:$I$24,MATCH($E734,'2018_commission_structure-Start'!$A$21:$A$24,0),MATCH(Z$1,'2018_commission_structure-Start'!$A$21:$I$21,0)),0)</f>
        <v>0</v>
      </c>
      <c r="AA734" s="6">
        <f t="shared" si="118"/>
        <v>71489.279999999999</v>
      </c>
      <c r="AB734" s="6">
        <f t="shared" si="119"/>
        <v>107659.28</v>
      </c>
    </row>
    <row r="735" spans="1:28" x14ac:dyDescent="0.3">
      <c r="A735" t="str">
        <f t="shared" si="110"/>
        <v>Lancelot Watmough</v>
      </c>
      <c r="B735">
        <v>5552170407</v>
      </c>
      <c r="C735" t="s">
        <v>1425</v>
      </c>
      <c r="D735" t="s">
        <v>1426</v>
      </c>
      <c r="E735" t="s">
        <v>29</v>
      </c>
      <c r="F735">
        <v>77030</v>
      </c>
      <c r="G735">
        <f>COUNTIF(deals_closed!D:D,B735)</f>
        <v>16</v>
      </c>
      <c r="H735" s="2">
        <f>SUMIF(deals_closed!D:D,B735,deals_closed!C:C)</f>
        <v>612398</v>
      </c>
      <c r="I735" s="2">
        <f>VLOOKUP(E735,'2018_commission_structure-Start'!$A$22:$I$24,9,FALSE)</f>
        <v>600000</v>
      </c>
      <c r="J735" s="2">
        <f t="shared" si="111"/>
        <v>750000</v>
      </c>
      <c r="K735" s="2">
        <f t="shared" si="112"/>
        <v>900000</v>
      </c>
      <c r="L735" s="2">
        <f t="shared" si="113"/>
        <v>1200000</v>
      </c>
      <c r="M735" s="12">
        <f t="shared" si="114"/>
        <v>1.0206633333333333</v>
      </c>
      <c r="N735" t="str">
        <f t="shared" si="115"/>
        <v>100-125%</v>
      </c>
      <c r="O735" s="6">
        <f>MIN(H735,I735)*INDEX('2018_commission_structure-Start'!$A$21:$I$24,MATCH($E735,'2018_commission_structure-Start'!$A$21:$A$24,0),MATCH(O$1,'2018_commission_structure-Start'!$A$21:$I$21,0))</f>
        <v>78000</v>
      </c>
      <c r="P735" s="2">
        <f>IF(H735&gt;I735,MIN(H735-I735,J735-I735)*INDEX('2018_commission_structure-Start'!$A$21:$I$24,MATCH($E735,'2018_commission_structure-Start'!$A$21:$A$24,0), MATCH(P$1,'2018_commission_structure-Start'!$A$21:$I$21,0)),0)</f>
        <v>2107.6600000000003</v>
      </c>
      <c r="Q735" s="2">
        <f>IF($H735&gt;J735,MIN($H735-J735,K735-J735)*INDEX('2018_commission_structure-Start'!$A$21:$I$24,MATCH($E735,'2018_commission_structure-Start'!$A$21:$A$24,0), MATCH(Q$1,'2018_commission_structure-Start'!$A$21:$I$21,0)),0)</f>
        <v>0</v>
      </c>
      <c r="R735" s="2">
        <f>IF($H735&gt;K735,MIN($H735-K735,L735-K735)*INDEX('2018_commission_structure-Start'!$A$21:$I$24,MATCH($E735,'2018_commission_structure-Start'!$A$21:$A$24,0), MATCH(R$1,'2018_commission_structure-Start'!$A$21:$I$21,0)),0)</f>
        <v>0</v>
      </c>
      <c r="S735" s="2">
        <f>IF(H735&gt;L735,(H735-L735)*INDEX('2018_commission_structure-Start'!$A$21:$I$24,MATCH($E735,'2018_commission_structure-Start'!$A$21:$A$24,0),MATCH(S$1,'2018_commission_structure-Start'!$A$21:$I$21,0)),0)</f>
        <v>0</v>
      </c>
      <c r="T735" s="6">
        <f t="shared" si="116"/>
        <v>80107.66</v>
      </c>
      <c r="U735" s="6">
        <f t="shared" si="117"/>
        <v>157137.66</v>
      </c>
      <c r="V735" s="6">
        <f>MIN(H735,I735)*INDEX('2018_commission_structure-Start'!$A$15:$J$18,MATCH($E735,'2018_commission_structure-Start'!$A$15:$A$18,0),MATCH(V$1,'2018_commission_structure-Start'!$A$15:$J$15,0))</f>
        <v>90000</v>
      </c>
      <c r="W735" s="2">
        <f>IF($H735&gt;I735,MIN($H735-I735,J735-I735)*INDEX('2018_commission_structure-Start'!$A$15:$J$18,MATCH($E735,'2018_commission_structure-Start'!$A$15:$A$18,0),MATCH(W$1,'2018_commission_structure-Start'!$A$15:$J$15,0)),0)</f>
        <v>2231.64</v>
      </c>
      <c r="X735" s="2">
        <f>IF($H735&gt;J735,MIN($H735-J735,K735-J735)*INDEX('2018_commission_structure-Start'!$A$15:$J$18,MATCH($E735,'2018_commission_structure-Start'!$A$15:$A$18,0),MATCH(X$1,'2018_commission_structure-Start'!$A$15:$J$15,0)),0)</f>
        <v>0</v>
      </c>
      <c r="Y735" s="2">
        <f>IF($H735&gt;K735,MIN($H735-K735,L735-K735)*INDEX('2018_commission_structure-Start'!$A$15:$J$18,MATCH($E735,'2018_commission_structure-Start'!$A$15:$A$18,0),MATCH(Y$1,'2018_commission_structure-Start'!$A$15:$J$15,0)),0)</f>
        <v>0</v>
      </c>
      <c r="Z735" s="2">
        <f>IF(H735&gt;L735,(H735-L735)*INDEX('2018_commission_structure-Start'!$A$21:$I$24,MATCH($E735,'2018_commission_structure-Start'!$A$21:$A$24,0),MATCH(Z$1,'2018_commission_structure-Start'!$A$21:$I$21,0)),0)</f>
        <v>0</v>
      </c>
      <c r="AA735" s="6">
        <f t="shared" si="118"/>
        <v>92231.64</v>
      </c>
      <c r="AB735" s="6">
        <f t="shared" si="119"/>
        <v>169261.64</v>
      </c>
    </row>
    <row r="736" spans="1:28" x14ac:dyDescent="0.3">
      <c r="A736" t="str">
        <f t="shared" si="110"/>
        <v>Ramsay Dawdry</v>
      </c>
      <c r="B736">
        <v>6286877770</v>
      </c>
      <c r="C736" t="s">
        <v>1427</v>
      </c>
      <c r="D736" t="s">
        <v>1428</v>
      </c>
      <c r="E736" t="s">
        <v>10</v>
      </c>
      <c r="F736">
        <v>103201</v>
      </c>
      <c r="G736">
        <f>COUNTIF(deals_closed!D:D,B736)</f>
        <v>25</v>
      </c>
      <c r="H736" s="2">
        <f>SUMIF(deals_closed!D:D,B736,deals_closed!C:C)</f>
        <v>795363</v>
      </c>
      <c r="I736" s="2">
        <f>VLOOKUP(E736,'2018_commission_structure-Start'!$A$22:$I$24,9,FALSE)</f>
        <v>750000</v>
      </c>
      <c r="J736" s="2">
        <f t="shared" si="111"/>
        <v>937500</v>
      </c>
      <c r="K736" s="2">
        <f t="shared" si="112"/>
        <v>1125000</v>
      </c>
      <c r="L736" s="2">
        <f t="shared" si="113"/>
        <v>1500000</v>
      </c>
      <c r="M736" s="12">
        <f t="shared" si="114"/>
        <v>1.060484</v>
      </c>
      <c r="N736" t="str">
        <f t="shared" si="115"/>
        <v>100-125%</v>
      </c>
      <c r="O736" s="6">
        <f>MIN(H736,I736)*INDEX('2018_commission_structure-Start'!$A$21:$I$24,MATCH($E736,'2018_commission_structure-Start'!$A$21:$A$24,0),MATCH(O$1,'2018_commission_structure-Start'!$A$21:$I$21,0))</f>
        <v>112500</v>
      </c>
      <c r="P736" s="2">
        <f>IF(H736&gt;I736,MIN(H736-I736,J736-I736)*INDEX('2018_commission_structure-Start'!$A$21:$I$24,MATCH($E736,'2018_commission_structure-Start'!$A$21:$A$24,0), MATCH(P$1,'2018_commission_structure-Start'!$A$21:$I$21,0)),0)</f>
        <v>8618.9699999999993</v>
      </c>
      <c r="Q736" s="2">
        <f>IF($H736&gt;J736,MIN($H736-J736,K736-J736)*INDEX('2018_commission_structure-Start'!$A$21:$I$24,MATCH($E736,'2018_commission_structure-Start'!$A$21:$A$24,0), MATCH(Q$1,'2018_commission_structure-Start'!$A$21:$I$21,0)),0)</f>
        <v>0</v>
      </c>
      <c r="R736" s="2">
        <f>IF($H736&gt;K736,MIN($H736-K736,L736-K736)*INDEX('2018_commission_structure-Start'!$A$21:$I$24,MATCH($E736,'2018_commission_structure-Start'!$A$21:$A$24,0), MATCH(R$1,'2018_commission_structure-Start'!$A$21:$I$21,0)),0)</f>
        <v>0</v>
      </c>
      <c r="S736" s="2">
        <f>IF(H736&gt;L736,(H736-L736)*INDEX('2018_commission_structure-Start'!$A$21:$I$24,MATCH($E736,'2018_commission_structure-Start'!$A$21:$A$24,0),MATCH(S$1,'2018_commission_structure-Start'!$A$21:$I$21,0)),0)</f>
        <v>0</v>
      </c>
      <c r="T736" s="6">
        <f t="shared" si="116"/>
        <v>121118.97</v>
      </c>
      <c r="U736" s="6">
        <f t="shared" si="117"/>
        <v>224319.97</v>
      </c>
      <c r="V736" s="6">
        <f>MIN(H736,I736)*INDEX('2018_commission_structure-Start'!$A$15:$J$18,MATCH($E736,'2018_commission_structure-Start'!$A$15:$A$18,0),MATCH(V$1,'2018_commission_structure-Start'!$A$15:$J$15,0))</f>
        <v>112500</v>
      </c>
      <c r="W736" s="2">
        <f>IF($H736&gt;I736,MIN($H736-I736,J736-I736)*INDEX('2018_commission_structure-Start'!$A$15:$J$18,MATCH($E736,'2018_commission_structure-Start'!$A$15:$A$18,0),MATCH(W$1,'2018_commission_structure-Start'!$A$15:$J$15,0)),0)</f>
        <v>9979.86</v>
      </c>
      <c r="X736" s="2">
        <f>IF($H736&gt;J736,MIN($H736-J736,K736-J736)*INDEX('2018_commission_structure-Start'!$A$15:$J$18,MATCH($E736,'2018_commission_structure-Start'!$A$15:$A$18,0),MATCH(X$1,'2018_commission_structure-Start'!$A$15:$J$15,0)),0)</f>
        <v>0</v>
      </c>
      <c r="Y736" s="2">
        <f>IF($H736&gt;K736,MIN($H736-K736,L736-K736)*INDEX('2018_commission_structure-Start'!$A$15:$J$18,MATCH($E736,'2018_commission_structure-Start'!$A$15:$A$18,0),MATCH(Y$1,'2018_commission_structure-Start'!$A$15:$J$15,0)),0)</f>
        <v>0</v>
      </c>
      <c r="Z736" s="2">
        <f>IF(H736&gt;L736,(H736-L736)*INDEX('2018_commission_structure-Start'!$A$21:$I$24,MATCH($E736,'2018_commission_structure-Start'!$A$21:$A$24,0),MATCH(Z$1,'2018_commission_structure-Start'!$A$21:$I$21,0)),0)</f>
        <v>0</v>
      </c>
      <c r="AA736" s="6">
        <f t="shared" si="118"/>
        <v>122479.86</v>
      </c>
      <c r="AB736" s="6">
        <f t="shared" si="119"/>
        <v>225680.86</v>
      </c>
    </row>
    <row r="737" spans="1:28" x14ac:dyDescent="0.3">
      <c r="A737" t="str">
        <f t="shared" si="110"/>
        <v>Dionisio Gethyn</v>
      </c>
      <c r="B737">
        <v>6961242316</v>
      </c>
      <c r="C737" t="s">
        <v>1429</v>
      </c>
      <c r="D737" t="s">
        <v>1430</v>
      </c>
      <c r="E737" t="s">
        <v>7</v>
      </c>
      <c r="F737">
        <v>49504</v>
      </c>
      <c r="G737">
        <f>COUNTIF(deals_closed!D:D,B737)</f>
        <v>17</v>
      </c>
      <c r="H737" s="2">
        <f>SUMIF(deals_closed!D:D,B737,deals_closed!C:C)</f>
        <v>543073</v>
      </c>
      <c r="I737" s="2">
        <f>VLOOKUP(E737,'2018_commission_structure-Start'!$A$22:$I$24,9,FALSE)</f>
        <v>500000</v>
      </c>
      <c r="J737" s="2">
        <f t="shared" si="111"/>
        <v>625000</v>
      </c>
      <c r="K737" s="2">
        <f t="shared" si="112"/>
        <v>750000</v>
      </c>
      <c r="L737" s="2">
        <f t="shared" si="113"/>
        <v>1000000</v>
      </c>
      <c r="M737" s="12">
        <f t="shared" si="114"/>
        <v>1.0861460000000001</v>
      </c>
      <c r="N737" t="str">
        <f t="shared" si="115"/>
        <v>100-125%</v>
      </c>
      <c r="O737" s="6">
        <f>MIN(H737,I737)*INDEX('2018_commission_structure-Start'!$A$21:$I$24,MATCH($E737,'2018_commission_structure-Start'!$A$21:$A$24,0),MATCH(O$1,'2018_commission_structure-Start'!$A$21:$I$21,0))</f>
        <v>50000</v>
      </c>
      <c r="P737" s="2">
        <f>IF(H737&gt;I737,MIN(H737-I737,J737-I737)*INDEX('2018_commission_structure-Start'!$A$21:$I$24,MATCH($E737,'2018_commission_structure-Start'!$A$21:$A$24,0), MATCH(P$1,'2018_commission_structure-Start'!$A$21:$I$21,0)),0)</f>
        <v>6460.95</v>
      </c>
      <c r="Q737" s="2">
        <f>IF($H737&gt;J737,MIN($H737-J737,K737-J737)*INDEX('2018_commission_structure-Start'!$A$21:$I$24,MATCH($E737,'2018_commission_structure-Start'!$A$21:$A$24,0), MATCH(Q$1,'2018_commission_structure-Start'!$A$21:$I$21,0)),0)</f>
        <v>0</v>
      </c>
      <c r="R737" s="2">
        <f>IF($H737&gt;K737,MIN($H737-K737,L737-K737)*INDEX('2018_commission_structure-Start'!$A$21:$I$24,MATCH($E737,'2018_commission_structure-Start'!$A$21:$A$24,0), MATCH(R$1,'2018_commission_structure-Start'!$A$21:$I$21,0)),0)</f>
        <v>0</v>
      </c>
      <c r="S737" s="2">
        <f>IF(H737&gt;L737,(H737-L737)*INDEX('2018_commission_structure-Start'!$A$21:$I$24,MATCH($E737,'2018_commission_structure-Start'!$A$21:$A$24,0),MATCH(S$1,'2018_commission_structure-Start'!$A$21:$I$21,0)),0)</f>
        <v>0</v>
      </c>
      <c r="T737" s="6">
        <f t="shared" si="116"/>
        <v>56460.95</v>
      </c>
      <c r="U737" s="6">
        <f t="shared" si="117"/>
        <v>105964.95</v>
      </c>
      <c r="V737" s="6">
        <f>MIN(H737,I737)*INDEX('2018_commission_structure-Start'!$A$15:$J$18,MATCH($E737,'2018_commission_structure-Start'!$A$15:$A$18,0),MATCH(V$1,'2018_commission_structure-Start'!$A$15:$J$15,0))</f>
        <v>60000</v>
      </c>
      <c r="W737" s="2">
        <f>IF($H737&gt;I737,MIN($H737-I737,J737-I737)*INDEX('2018_commission_structure-Start'!$A$15:$J$18,MATCH($E737,'2018_commission_structure-Start'!$A$15:$A$18,0),MATCH(W$1,'2018_commission_structure-Start'!$A$15:$J$15,0)),0)</f>
        <v>7322.4100000000008</v>
      </c>
      <c r="X737" s="2">
        <f>IF($H737&gt;J737,MIN($H737-J737,K737-J737)*INDEX('2018_commission_structure-Start'!$A$15:$J$18,MATCH($E737,'2018_commission_structure-Start'!$A$15:$A$18,0),MATCH(X$1,'2018_commission_structure-Start'!$A$15:$J$15,0)),0)</f>
        <v>0</v>
      </c>
      <c r="Y737" s="2">
        <f>IF($H737&gt;K737,MIN($H737-K737,L737-K737)*INDEX('2018_commission_structure-Start'!$A$15:$J$18,MATCH($E737,'2018_commission_structure-Start'!$A$15:$A$18,0),MATCH(Y$1,'2018_commission_structure-Start'!$A$15:$J$15,0)),0)</f>
        <v>0</v>
      </c>
      <c r="Z737" s="2">
        <f>IF(H737&gt;L737,(H737-L737)*INDEX('2018_commission_structure-Start'!$A$21:$I$24,MATCH($E737,'2018_commission_structure-Start'!$A$21:$A$24,0),MATCH(Z$1,'2018_commission_structure-Start'!$A$21:$I$21,0)),0)</f>
        <v>0</v>
      </c>
      <c r="AA737" s="6">
        <f t="shared" si="118"/>
        <v>67322.41</v>
      </c>
      <c r="AB737" s="6">
        <f t="shared" si="119"/>
        <v>116826.41</v>
      </c>
    </row>
    <row r="738" spans="1:28" x14ac:dyDescent="0.3">
      <c r="A738" t="str">
        <f t="shared" si="110"/>
        <v>Megan Churchard</v>
      </c>
      <c r="B738">
        <v>4876404933</v>
      </c>
      <c r="C738" t="s">
        <v>1431</v>
      </c>
      <c r="D738" t="s">
        <v>1432</v>
      </c>
      <c r="E738" t="s">
        <v>29</v>
      </c>
      <c r="F738">
        <v>79018</v>
      </c>
      <c r="G738">
        <f>COUNTIF(deals_closed!D:D,B738)</f>
        <v>22</v>
      </c>
      <c r="H738" s="2">
        <f>SUMIF(deals_closed!D:D,B738,deals_closed!C:C)</f>
        <v>737282</v>
      </c>
      <c r="I738" s="2">
        <f>VLOOKUP(E738,'2018_commission_structure-Start'!$A$22:$I$24,9,FALSE)</f>
        <v>600000</v>
      </c>
      <c r="J738" s="2">
        <f t="shared" si="111"/>
        <v>750000</v>
      </c>
      <c r="K738" s="2">
        <f t="shared" si="112"/>
        <v>900000</v>
      </c>
      <c r="L738" s="2">
        <f t="shared" si="113"/>
        <v>1200000</v>
      </c>
      <c r="M738" s="12">
        <f t="shared" si="114"/>
        <v>1.2288033333333332</v>
      </c>
      <c r="N738" t="str">
        <f t="shared" si="115"/>
        <v>100-125%</v>
      </c>
      <c r="O738" s="6">
        <f>MIN(H738,I738)*INDEX('2018_commission_structure-Start'!$A$21:$I$24,MATCH($E738,'2018_commission_structure-Start'!$A$21:$A$24,0),MATCH(O$1,'2018_commission_structure-Start'!$A$21:$I$21,0))</f>
        <v>78000</v>
      </c>
      <c r="P738" s="2">
        <f>IF(H738&gt;I738,MIN(H738-I738,J738-I738)*INDEX('2018_commission_structure-Start'!$A$21:$I$24,MATCH($E738,'2018_commission_structure-Start'!$A$21:$A$24,0), MATCH(P$1,'2018_commission_structure-Start'!$A$21:$I$21,0)),0)</f>
        <v>23337.940000000002</v>
      </c>
      <c r="Q738" s="2">
        <f>IF($H738&gt;J738,MIN($H738-J738,K738-J738)*INDEX('2018_commission_structure-Start'!$A$21:$I$24,MATCH($E738,'2018_commission_structure-Start'!$A$21:$A$24,0), MATCH(Q$1,'2018_commission_structure-Start'!$A$21:$I$21,0)),0)</f>
        <v>0</v>
      </c>
      <c r="R738" s="2">
        <f>IF($H738&gt;K738,MIN($H738-K738,L738-K738)*INDEX('2018_commission_structure-Start'!$A$21:$I$24,MATCH($E738,'2018_commission_structure-Start'!$A$21:$A$24,0), MATCH(R$1,'2018_commission_structure-Start'!$A$21:$I$21,0)),0)</f>
        <v>0</v>
      </c>
      <c r="S738" s="2">
        <f>IF(H738&gt;L738,(H738-L738)*INDEX('2018_commission_structure-Start'!$A$21:$I$24,MATCH($E738,'2018_commission_structure-Start'!$A$21:$A$24,0),MATCH(S$1,'2018_commission_structure-Start'!$A$21:$I$21,0)),0)</f>
        <v>0</v>
      </c>
      <c r="T738" s="6">
        <f t="shared" si="116"/>
        <v>101337.94</v>
      </c>
      <c r="U738" s="6">
        <f t="shared" si="117"/>
        <v>180355.94</v>
      </c>
      <c r="V738" s="6">
        <f>MIN(H738,I738)*INDEX('2018_commission_structure-Start'!$A$15:$J$18,MATCH($E738,'2018_commission_structure-Start'!$A$15:$A$18,0),MATCH(V$1,'2018_commission_structure-Start'!$A$15:$J$15,0))</f>
        <v>90000</v>
      </c>
      <c r="W738" s="2">
        <f>IF($H738&gt;I738,MIN($H738-I738,J738-I738)*INDEX('2018_commission_structure-Start'!$A$15:$J$18,MATCH($E738,'2018_commission_structure-Start'!$A$15:$A$18,0),MATCH(W$1,'2018_commission_structure-Start'!$A$15:$J$15,0)),0)</f>
        <v>24710.76</v>
      </c>
      <c r="X738" s="2">
        <f>IF($H738&gt;J738,MIN($H738-J738,K738-J738)*INDEX('2018_commission_structure-Start'!$A$15:$J$18,MATCH($E738,'2018_commission_structure-Start'!$A$15:$A$18,0),MATCH(X$1,'2018_commission_structure-Start'!$A$15:$J$15,0)),0)</f>
        <v>0</v>
      </c>
      <c r="Y738" s="2">
        <f>IF($H738&gt;K738,MIN($H738-K738,L738-K738)*INDEX('2018_commission_structure-Start'!$A$15:$J$18,MATCH($E738,'2018_commission_structure-Start'!$A$15:$A$18,0),MATCH(Y$1,'2018_commission_structure-Start'!$A$15:$J$15,0)),0)</f>
        <v>0</v>
      </c>
      <c r="Z738" s="2">
        <f>IF(H738&gt;L738,(H738-L738)*INDEX('2018_commission_structure-Start'!$A$21:$I$24,MATCH($E738,'2018_commission_structure-Start'!$A$21:$A$24,0),MATCH(Z$1,'2018_commission_structure-Start'!$A$21:$I$21,0)),0)</f>
        <v>0</v>
      </c>
      <c r="AA738" s="6">
        <f t="shared" si="118"/>
        <v>114710.76</v>
      </c>
      <c r="AB738" s="6">
        <f t="shared" si="119"/>
        <v>193728.76</v>
      </c>
    </row>
    <row r="739" spans="1:28" x14ac:dyDescent="0.3">
      <c r="A739" t="str">
        <f t="shared" si="110"/>
        <v>Hedwig Wooding</v>
      </c>
      <c r="B739">
        <v>3819859829</v>
      </c>
      <c r="C739" t="s">
        <v>1433</v>
      </c>
      <c r="D739" t="s">
        <v>1434</v>
      </c>
      <c r="E739" t="s">
        <v>29</v>
      </c>
      <c r="F739">
        <v>59349</v>
      </c>
      <c r="G739">
        <f>COUNTIF(deals_closed!D:D,B739)</f>
        <v>20</v>
      </c>
      <c r="H739" s="2">
        <f>SUMIF(deals_closed!D:D,B739,deals_closed!C:C)</f>
        <v>599501</v>
      </c>
      <c r="I739" s="2">
        <f>VLOOKUP(E739,'2018_commission_structure-Start'!$A$22:$I$24,9,FALSE)</f>
        <v>600000</v>
      </c>
      <c r="J739" s="2">
        <f t="shared" si="111"/>
        <v>750000</v>
      </c>
      <c r="K739" s="2">
        <f t="shared" si="112"/>
        <v>900000</v>
      </c>
      <c r="L739" s="2">
        <f t="shared" si="113"/>
        <v>1200000</v>
      </c>
      <c r="M739" s="12">
        <f t="shared" si="114"/>
        <v>0.99916833333333333</v>
      </c>
      <c r="N739" t="str">
        <f t="shared" si="115"/>
        <v>0-100%</v>
      </c>
      <c r="O739" s="6">
        <f>MIN(H739,I739)*INDEX('2018_commission_structure-Start'!$A$21:$I$24,MATCH($E739,'2018_commission_structure-Start'!$A$21:$A$24,0),MATCH(O$1,'2018_commission_structure-Start'!$A$21:$I$21,0))</f>
        <v>77935.13</v>
      </c>
      <c r="P739" s="2">
        <f>IF(H739&gt;I739,MIN(H739-I739,J739-I739)*INDEX('2018_commission_structure-Start'!$A$21:$I$24,MATCH($E739,'2018_commission_structure-Start'!$A$21:$A$24,0), MATCH(P$1,'2018_commission_structure-Start'!$A$21:$I$21,0)),0)</f>
        <v>0</v>
      </c>
      <c r="Q739" s="2">
        <f>IF($H739&gt;J739,MIN($H739-J739,K739-J739)*INDEX('2018_commission_structure-Start'!$A$21:$I$24,MATCH($E739,'2018_commission_structure-Start'!$A$21:$A$24,0), MATCH(Q$1,'2018_commission_structure-Start'!$A$21:$I$21,0)),0)</f>
        <v>0</v>
      </c>
      <c r="R739" s="2">
        <f>IF($H739&gt;K739,MIN($H739-K739,L739-K739)*INDEX('2018_commission_structure-Start'!$A$21:$I$24,MATCH($E739,'2018_commission_structure-Start'!$A$21:$A$24,0), MATCH(R$1,'2018_commission_structure-Start'!$A$21:$I$21,0)),0)</f>
        <v>0</v>
      </c>
      <c r="S739" s="2">
        <f>IF(H739&gt;L739,(H739-L739)*INDEX('2018_commission_structure-Start'!$A$21:$I$24,MATCH($E739,'2018_commission_structure-Start'!$A$21:$A$24,0),MATCH(S$1,'2018_commission_structure-Start'!$A$21:$I$21,0)),0)</f>
        <v>0</v>
      </c>
      <c r="T739" s="6">
        <f t="shared" si="116"/>
        <v>77935.13</v>
      </c>
      <c r="U739" s="6">
        <f t="shared" si="117"/>
        <v>137284.13</v>
      </c>
      <c r="V739" s="6">
        <f>MIN(H739,I739)*INDEX('2018_commission_structure-Start'!$A$15:$J$18,MATCH($E739,'2018_commission_structure-Start'!$A$15:$A$18,0),MATCH(V$1,'2018_commission_structure-Start'!$A$15:$J$15,0))</f>
        <v>89925.15</v>
      </c>
      <c r="W739" s="2">
        <f>IF($H739&gt;I739,MIN($H739-I739,J739-I739)*INDEX('2018_commission_structure-Start'!$A$15:$J$18,MATCH($E739,'2018_commission_structure-Start'!$A$15:$A$18,0),MATCH(W$1,'2018_commission_structure-Start'!$A$15:$J$15,0)),0)</f>
        <v>0</v>
      </c>
      <c r="X739" s="2">
        <f>IF($H739&gt;J739,MIN($H739-J739,K739-J739)*INDEX('2018_commission_structure-Start'!$A$15:$J$18,MATCH($E739,'2018_commission_structure-Start'!$A$15:$A$18,0),MATCH(X$1,'2018_commission_structure-Start'!$A$15:$J$15,0)),0)</f>
        <v>0</v>
      </c>
      <c r="Y739" s="2">
        <f>IF($H739&gt;K739,MIN($H739-K739,L739-K739)*INDEX('2018_commission_structure-Start'!$A$15:$J$18,MATCH($E739,'2018_commission_structure-Start'!$A$15:$A$18,0),MATCH(Y$1,'2018_commission_structure-Start'!$A$15:$J$15,0)),0)</f>
        <v>0</v>
      </c>
      <c r="Z739" s="2">
        <f>IF(H739&gt;L739,(H739-L739)*INDEX('2018_commission_structure-Start'!$A$21:$I$24,MATCH($E739,'2018_commission_structure-Start'!$A$21:$A$24,0),MATCH(Z$1,'2018_commission_structure-Start'!$A$21:$I$21,0)),0)</f>
        <v>0</v>
      </c>
      <c r="AA739" s="6">
        <f t="shared" si="118"/>
        <v>89925.15</v>
      </c>
      <c r="AB739" s="6">
        <f t="shared" si="119"/>
        <v>149274.15</v>
      </c>
    </row>
    <row r="740" spans="1:28" x14ac:dyDescent="0.3">
      <c r="A740" t="str">
        <f t="shared" si="110"/>
        <v>Artie Etheredge</v>
      </c>
      <c r="B740">
        <v>7824503232</v>
      </c>
      <c r="C740" t="s">
        <v>1435</v>
      </c>
      <c r="D740" t="s">
        <v>1436</v>
      </c>
      <c r="E740" t="s">
        <v>29</v>
      </c>
      <c r="F740">
        <v>79043</v>
      </c>
      <c r="G740">
        <f>COUNTIF(deals_closed!D:D,B740)</f>
        <v>16</v>
      </c>
      <c r="H740" s="2">
        <f>SUMIF(deals_closed!D:D,B740,deals_closed!C:C)</f>
        <v>601796</v>
      </c>
      <c r="I740" s="2">
        <f>VLOOKUP(E740,'2018_commission_structure-Start'!$A$22:$I$24,9,FALSE)</f>
        <v>600000</v>
      </c>
      <c r="J740" s="2">
        <f t="shared" si="111"/>
        <v>750000</v>
      </c>
      <c r="K740" s="2">
        <f t="shared" si="112"/>
        <v>900000</v>
      </c>
      <c r="L740" s="2">
        <f t="shared" si="113"/>
        <v>1200000</v>
      </c>
      <c r="M740" s="12">
        <f t="shared" si="114"/>
        <v>1.0029933333333334</v>
      </c>
      <c r="N740" t="str">
        <f t="shared" si="115"/>
        <v>100-125%</v>
      </c>
      <c r="O740" s="6">
        <f>MIN(H740,I740)*INDEX('2018_commission_structure-Start'!$A$21:$I$24,MATCH($E740,'2018_commission_structure-Start'!$A$21:$A$24,0),MATCH(O$1,'2018_commission_structure-Start'!$A$21:$I$21,0))</f>
        <v>78000</v>
      </c>
      <c r="P740" s="2">
        <f>IF(H740&gt;I740,MIN(H740-I740,J740-I740)*INDEX('2018_commission_structure-Start'!$A$21:$I$24,MATCH($E740,'2018_commission_structure-Start'!$A$21:$A$24,0), MATCH(P$1,'2018_commission_structure-Start'!$A$21:$I$21,0)),0)</f>
        <v>305.32000000000005</v>
      </c>
      <c r="Q740" s="2">
        <f>IF($H740&gt;J740,MIN($H740-J740,K740-J740)*INDEX('2018_commission_structure-Start'!$A$21:$I$24,MATCH($E740,'2018_commission_structure-Start'!$A$21:$A$24,0), MATCH(Q$1,'2018_commission_structure-Start'!$A$21:$I$21,0)),0)</f>
        <v>0</v>
      </c>
      <c r="R740" s="2">
        <f>IF($H740&gt;K740,MIN($H740-K740,L740-K740)*INDEX('2018_commission_structure-Start'!$A$21:$I$24,MATCH($E740,'2018_commission_structure-Start'!$A$21:$A$24,0), MATCH(R$1,'2018_commission_structure-Start'!$A$21:$I$21,0)),0)</f>
        <v>0</v>
      </c>
      <c r="S740" s="2">
        <f>IF(H740&gt;L740,(H740-L740)*INDEX('2018_commission_structure-Start'!$A$21:$I$24,MATCH($E740,'2018_commission_structure-Start'!$A$21:$A$24,0),MATCH(S$1,'2018_commission_structure-Start'!$A$21:$I$21,0)),0)</f>
        <v>0</v>
      </c>
      <c r="T740" s="6">
        <f t="shared" si="116"/>
        <v>78305.320000000007</v>
      </c>
      <c r="U740" s="6">
        <f t="shared" si="117"/>
        <v>157348.32</v>
      </c>
      <c r="V740" s="6">
        <f>MIN(H740,I740)*INDEX('2018_commission_structure-Start'!$A$15:$J$18,MATCH($E740,'2018_commission_structure-Start'!$A$15:$A$18,0),MATCH(V$1,'2018_commission_structure-Start'!$A$15:$J$15,0))</f>
        <v>90000</v>
      </c>
      <c r="W740" s="2">
        <f>IF($H740&gt;I740,MIN($H740-I740,J740-I740)*INDEX('2018_commission_structure-Start'!$A$15:$J$18,MATCH($E740,'2018_commission_structure-Start'!$A$15:$A$18,0),MATCH(W$1,'2018_commission_structure-Start'!$A$15:$J$15,0)),0)</f>
        <v>323.27999999999997</v>
      </c>
      <c r="X740" s="2">
        <f>IF($H740&gt;J740,MIN($H740-J740,K740-J740)*INDEX('2018_commission_structure-Start'!$A$15:$J$18,MATCH($E740,'2018_commission_structure-Start'!$A$15:$A$18,0),MATCH(X$1,'2018_commission_structure-Start'!$A$15:$J$15,0)),0)</f>
        <v>0</v>
      </c>
      <c r="Y740" s="2">
        <f>IF($H740&gt;K740,MIN($H740-K740,L740-K740)*INDEX('2018_commission_structure-Start'!$A$15:$J$18,MATCH($E740,'2018_commission_structure-Start'!$A$15:$A$18,0),MATCH(Y$1,'2018_commission_structure-Start'!$A$15:$J$15,0)),0)</f>
        <v>0</v>
      </c>
      <c r="Z740" s="2">
        <f>IF(H740&gt;L740,(H740-L740)*INDEX('2018_commission_structure-Start'!$A$21:$I$24,MATCH($E740,'2018_commission_structure-Start'!$A$21:$A$24,0),MATCH(Z$1,'2018_commission_structure-Start'!$A$21:$I$21,0)),0)</f>
        <v>0</v>
      </c>
      <c r="AA740" s="6">
        <f t="shared" si="118"/>
        <v>90323.28</v>
      </c>
      <c r="AB740" s="6">
        <f t="shared" si="119"/>
        <v>169366.28</v>
      </c>
    </row>
    <row r="741" spans="1:28" x14ac:dyDescent="0.3">
      <c r="A741" t="str">
        <f t="shared" si="110"/>
        <v>Martyn Bunhill</v>
      </c>
      <c r="B741">
        <v>449160092</v>
      </c>
      <c r="C741" t="s">
        <v>1437</v>
      </c>
      <c r="D741" t="s">
        <v>1438</v>
      </c>
      <c r="E741" t="s">
        <v>7</v>
      </c>
      <c r="F741">
        <v>35607</v>
      </c>
      <c r="G741">
        <f>COUNTIF(deals_closed!D:D,B741)</f>
        <v>17</v>
      </c>
      <c r="H741" s="2">
        <f>SUMIF(deals_closed!D:D,B741,deals_closed!C:C)</f>
        <v>516004</v>
      </c>
      <c r="I741" s="2">
        <f>VLOOKUP(E741,'2018_commission_structure-Start'!$A$22:$I$24,9,FALSE)</f>
        <v>500000</v>
      </c>
      <c r="J741" s="2">
        <f t="shared" si="111"/>
        <v>625000</v>
      </c>
      <c r="K741" s="2">
        <f t="shared" si="112"/>
        <v>750000</v>
      </c>
      <c r="L741" s="2">
        <f t="shared" si="113"/>
        <v>1000000</v>
      </c>
      <c r="M741" s="12">
        <f t="shared" si="114"/>
        <v>1.032008</v>
      </c>
      <c r="N741" t="str">
        <f t="shared" si="115"/>
        <v>100-125%</v>
      </c>
      <c r="O741" s="6">
        <f>MIN(H741,I741)*INDEX('2018_commission_structure-Start'!$A$21:$I$24,MATCH($E741,'2018_commission_structure-Start'!$A$21:$A$24,0),MATCH(O$1,'2018_commission_structure-Start'!$A$21:$I$21,0))</f>
        <v>50000</v>
      </c>
      <c r="P741" s="2">
        <f>IF(H741&gt;I741,MIN(H741-I741,J741-I741)*INDEX('2018_commission_structure-Start'!$A$21:$I$24,MATCH($E741,'2018_commission_structure-Start'!$A$21:$A$24,0), MATCH(P$1,'2018_commission_structure-Start'!$A$21:$I$21,0)),0)</f>
        <v>2400.6</v>
      </c>
      <c r="Q741" s="2">
        <f>IF($H741&gt;J741,MIN($H741-J741,K741-J741)*INDEX('2018_commission_structure-Start'!$A$21:$I$24,MATCH($E741,'2018_commission_structure-Start'!$A$21:$A$24,0), MATCH(Q$1,'2018_commission_structure-Start'!$A$21:$I$21,0)),0)</f>
        <v>0</v>
      </c>
      <c r="R741" s="2">
        <f>IF($H741&gt;K741,MIN($H741-K741,L741-K741)*INDEX('2018_commission_structure-Start'!$A$21:$I$24,MATCH($E741,'2018_commission_structure-Start'!$A$21:$A$24,0), MATCH(R$1,'2018_commission_structure-Start'!$A$21:$I$21,0)),0)</f>
        <v>0</v>
      </c>
      <c r="S741" s="2">
        <f>IF(H741&gt;L741,(H741-L741)*INDEX('2018_commission_structure-Start'!$A$21:$I$24,MATCH($E741,'2018_commission_structure-Start'!$A$21:$A$24,0),MATCH(S$1,'2018_commission_structure-Start'!$A$21:$I$21,0)),0)</f>
        <v>0</v>
      </c>
      <c r="T741" s="6">
        <f t="shared" si="116"/>
        <v>52400.6</v>
      </c>
      <c r="U741" s="6">
        <f t="shared" si="117"/>
        <v>88007.6</v>
      </c>
      <c r="V741" s="6">
        <f>MIN(H741,I741)*INDEX('2018_commission_structure-Start'!$A$15:$J$18,MATCH($E741,'2018_commission_structure-Start'!$A$15:$A$18,0),MATCH(V$1,'2018_commission_structure-Start'!$A$15:$J$15,0))</f>
        <v>60000</v>
      </c>
      <c r="W741" s="2">
        <f>IF($H741&gt;I741,MIN($H741-I741,J741-I741)*INDEX('2018_commission_structure-Start'!$A$15:$J$18,MATCH($E741,'2018_commission_structure-Start'!$A$15:$A$18,0),MATCH(W$1,'2018_commission_structure-Start'!$A$15:$J$15,0)),0)</f>
        <v>2720.6800000000003</v>
      </c>
      <c r="X741" s="2">
        <f>IF($H741&gt;J741,MIN($H741-J741,K741-J741)*INDEX('2018_commission_structure-Start'!$A$15:$J$18,MATCH($E741,'2018_commission_structure-Start'!$A$15:$A$18,0),MATCH(X$1,'2018_commission_structure-Start'!$A$15:$J$15,0)),0)</f>
        <v>0</v>
      </c>
      <c r="Y741" s="2">
        <f>IF($H741&gt;K741,MIN($H741-K741,L741-K741)*INDEX('2018_commission_structure-Start'!$A$15:$J$18,MATCH($E741,'2018_commission_structure-Start'!$A$15:$A$18,0),MATCH(Y$1,'2018_commission_structure-Start'!$A$15:$J$15,0)),0)</f>
        <v>0</v>
      </c>
      <c r="Z741" s="2">
        <f>IF(H741&gt;L741,(H741-L741)*INDEX('2018_commission_structure-Start'!$A$21:$I$24,MATCH($E741,'2018_commission_structure-Start'!$A$21:$A$24,0),MATCH(Z$1,'2018_commission_structure-Start'!$A$21:$I$21,0)),0)</f>
        <v>0</v>
      </c>
      <c r="AA741" s="6">
        <f t="shared" si="118"/>
        <v>62720.68</v>
      </c>
      <c r="AB741" s="6">
        <f t="shared" si="119"/>
        <v>98327.679999999993</v>
      </c>
    </row>
    <row r="742" spans="1:28" x14ac:dyDescent="0.3">
      <c r="A742" t="str">
        <f t="shared" si="110"/>
        <v>Rodie Elsip</v>
      </c>
      <c r="B742">
        <v>2944219065</v>
      </c>
      <c r="C742" t="s">
        <v>1439</v>
      </c>
      <c r="D742" t="s">
        <v>1440</v>
      </c>
      <c r="E742" t="s">
        <v>7</v>
      </c>
      <c r="F742">
        <v>47688</v>
      </c>
      <c r="G742">
        <f>COUNTIF(deals_closed!D:D,B742)</f>
        <v>19</v>
      </c>
      <c r="H742" s="2">
        <f>SUMIF(deals_closed!D:D,B742,deals_closed!C:C)</f>
        <v>649888</v>
      </c>
      <c r="I742" s="2">
        <f>VLOOKUP(E742,'2018_commission_structure-Start'!$A$22:$I$24,9,FALSE)</f>
        <v>500000</v>
      </c>
      <c r="J742" s="2">
        <f t="shared" si="111"/>
        <v>625000</v>
      </c>
      <c r="K742" s="2">
        <f t="shared" si="112"/>
        <v>750000</v>
      </c>
      <c r="L742" s="2">
        <f t="shared" si="113"/>
        <v>1000000</v>
      </c>
      <c r="M742" s="12">
        <f t="shared" si="114"/>
        <v>1.299776</v>
      </c>
      <c r="N742" t="str">
        <f t="shared" si="115"/>
        <v>125-150%</v>
      </c>
      <c r="O742" s="6">
        <f>MIN(H742,I742)*INDEX('2018_commission_structure-Start'!$A$21:$I$24,MATCH($E742,'2018_commission_structure-Start'!$A$21:$A$24,0),MATCH(O$1,'2018_commission_structure-Start'!$A$21:$I$21,0))</f>
        <v>50000</v>
      </c>
      <c r="P742" s="2">
        <f>IF(H742&gt;I742,MIN(H742-I742,J742-I742)*INDEX('2018_commission_structure-Start'!$A$21:$I$24,MATCH($E742,'2018_commission_structure-Start'!$A$21:$A$24,0), MATCH(P$1,'2018_commission_structure-Start'!$A$21:$I$21,0)),0)</f>
        <v>18750</v>
      </c>
      <c r="Q742" s="2">
        <f>IF($H742&gt;J742,MIN($H742-J742,K742-J742)*INDEX('2018_commission_structure-Start'!$A$21:$I$24,MATCH($E742,'2018_commission_structure-Start'!$A$21:$A$24,0), MATCH(Q$1,'2018_commission_structure-Start'!$A$21:$I$21,0)),0)</f>
        <v>4479.84</v>
      </c>
      <c r="R742" s="2">
        <f>IF($H742&gt;K742,MIN($H742-K742,L742-K742)*INDEX('2018_commission_structure-Start'!$A$21:$I$24,MATCH($E742,'2018_commission_structure-Start'!$A$21:$A$24,0), MATCH(R$1,'2018_commission_structure-Start'!$A$21:$I$21,0)),0)</f>
        <v>0</v>
      </c>
      <c r="S742" s="2">
        <f>IF(H742&gt;L742,(H742-L742)*INDEX('2018_commission_structure-Start'!$A$21:$I$24,MATCH($E742,'2018_commission_structure-Start'!$A$21:$A$24,0),MATCH(S$1,'2018_commission_structure-Start'!$A$21:$I$21,0)),0)</f>
        <v>0</v>
      </c>
      <c r="T742" s="6">
        <f t="shared" si="116"/>
        <v>73229.84</v>
      </c>
      <c r="U742" s="6">
        <f t="shared" si="117"/>
        <v>120917.84</v>
      </c>
      <c r="V742" s="6">
        <f>MIN(H742,I742)*INDEX('2018_commission_structure-Start'!$A$15:$J$18,MATCH($E742,'2018_commission_structure-Start'!$A$15:$A$18,0),MATCH(V$1,'2018_commission_structure-Start'!$A$15:$J$15,0))</f>
        <v>60000</v>
      </c>
      <c r="W742" s="2">
        <f>IF($H742&gt;I742,MIN($H742-I742,J742-I742)*INDEX('2018_commission_structure-Start'!$A$15:$J$18,MATCH($E742,'2018_commission_structure-Start'!$A$15:$A$18,0),MATCH(W$1,'2018_commission_structure-Start'!$A$15:$J$15,0)),0)</f>
        <v>21250</v>
      </c>
      <c r="X742" s="2">
        <f>IF($H742&gt;J742,MIN($H742-J742,K742-J742)*INDEX('2018_commission_structure-Start'!$A$15:$J$18,MATCH($E742,'2018_commission_structure-Start'!$A$15:$A$18,0),MATCH(X$1,'2018_commission_structure-Start'!$A$15:$J$15,0)),0)</f>
        <v>4977.6000000000004</v>
      </c>
      <c r="Y742" s="2">
        <f>IF($H742&gt;K742,MIN($H742-K742,L742-K742)*INDEX('2018_commission_structure-Start'!$A$15:$J$18,MATCH($E742,'2018_commission_structure-Start'!$A$15:$A$18,0),MATCH(Y$1,'2018_commission_structure-Start'!$A$15:$J$15,0)),0)</f>
        <v>0</v>
      </c>
      <c r="Z742" s="2">
        <f>IF(H742&gt;L742,(H742-L742)*INDEX('2018_commission_structure-Start'!$A$21:$I$24,MATCH($E742,'2018_commission_structure-Start'!$A$21:$A$24,0),MATCH(Z$1,'2018_commission_structure-Start'!$A$21:$I$21,0)),0)</f>
        <v>0</v>
      </c>
      <c r="AA742" s="6">
        <f t="shared" si="118"/>
        <v>86227.6</v>
      </c>
      <c r="AB742" s="6">
        <f t="shared" si="119"/>
        <v>133915.6</v>
      </c>
    </row>
    <row r="743" spans="1:28" x14ac:dyDescent="0.3">
      <c r="A743" t="str">
        <f t="shared" si="110"/>
        <v>Colline Openshaw</v>
      </c>
      <c r="B743">
        <v>6260817967</v>
      </c>
      <c r="C743" t="s">
        <v>1441</v>
      </c>
      <c r="D743" t="s">
        <v>1442</v>
      </c>
      <c r="E743" t="s">
        <v>7</v>
      </c>
      <c r="F743">
        <v>37016</v>
      </c>
      <c r="G743">
        <f>COUNTIF(deals_closed!D:D,B743)</f>
        <v>22</v>
      </c>
      <c r="H743" s="2">
        <f>SUMIF(deals_closed!D:D,B743,deals_closed!C:C)</f>
        <v>860163</v>
      </c>
      <c r="I743" s="2">
        <f>VLOOKUP(E743,'2018_commission_structure-Start'!$A$22:$I$24,9,FALSE)</f>
        <v>500000</v>
      </c>
      <c r="J743" s="2">
        <f t="shared" si="111"/>
        <v>625000</v>
      </c>
      <c r="K743" s="2">
        <f t="shared" si="112"/>
        <v>750000</v>
      </c>
      <c r="L743" s="2">
        <f t="shared" si="113"/>
        <v>1000000</v>
      </c>
      <c r="M743" s="12">
        <f t="shared" si="114"/>
        <v>1.720326</v>
      </c>
      <c r="N743" t="str">
        <f t="shared" si="115"/>
        <v>150-200%</v>
      </c>
      <c r="O743" s="6">
        <f>MIN(H743,I743)*INDEX('2018_commission_structure-Start'!$A$21:$I$24,MATCH($E743,'2018_commission_structure-Start'!$A$21:$A$24,0),MATCH(O$1,'2018_commission_structure-Start'!$A$21:$I$21,0))</f>
        <v>50000</v>
      </c>
      <c r="P743" s="2">
        <f>IF(H743&gt;I743,MIN(H743-I743,J743-I743)*INDEX('2018_commission_structure-Start'!$A$21:$I$24,MATCH($E743,'2018_commission_structure-Start'!$A$21:$A$24,0), MATCH(P$1,'2018_commission_structure-Start'!$A$21:$I$21,0)),0)</f>
        <v>18750</v>
      </c>
      <c r="Q743" s="2">
        <f>IF($H743&gt;J743,MIN($H743-J743,K743-J743)*INDEX('2018_commission_structure-Start'!$A$21:$I$24,MATCH($E743,'2018_commission_structure-Start'!$A$21:$A$24,0), MATCH(Q$1,'2018_commission_structure-Start'!$A$21:$I$21,0)),0)</f>
        <v>22500</v>
      </c>
      <c r="R743" s="2">
        <f>IF($H743&gt;K743,MIN($H743-K743,L743-K743)*INDEX('2018_commission_structure-Start'!$A$21:$I$24,MATCH($E743,'2018_commission_structure-Start'!$A$21:$A$24,0), MATCH(R$1,'2018_commission_structure-Start'!$A$21:$I$21,0)),0)</f>
        <v>24235.86</v>
      </c>
      <c r="S743" s="2">
        <f>IF(H743&gt;L743,(H743-L743)*INDEX('2018_commission_structure-Start'!$A$21:$I$24,MATCH($E743,'2018_commission_structure-Start'!$A$21:$A$24,0),MATCH(S$1,'2018_commission_structure-Start'!$A$21:$I$21,0)),0)</f>
        <v>0</v>
      </c>
      <c r="T743" s="6">
        <f t="shared" si="116"/>
        <v>115485.86</v>
      </c>
      <c r="U743" s="6">
        <f t="shared" si="117"/>
        <v>152501.85999999999</v>
      </c>
      <c r="V743" s="6">
        <f>MIN(H743,I743)*INDEX('2018_commission_structure-Start'!$A$15:$J$18,MATCH($E743,'2018_commission_structure-Start'!$A$15:$A$18,0),MATCH(V$1,'2018_commission_structure-Start'!$A$15:$J$15,0))</f>
        <v>60000</v>
      </c>
      <c r="W743" s="2">
        <f>IF($H743&gt;I743,MIN($H743-I743,J743-I743)*INDEX('2018_commission_structure-Start'!$A$15:$J$18,MATCH($E743,'2018_commission_structure-Start'!$A$15:$A$18,0),MATCH(W$1,'2018_commission_structure-Start'!$A$15:$J$15,0)),0)</f>
        <v>21250</v>
      </c>
      <c r="X743" s="2">
        <f>IF($H743&gt;J743,MIN($H743-J743,K743-J743)*INDEX('2018_commission_structure-Start'!$A$15:$J$18,MATCH($E743,'2018_commission_structure-Start'!$A$15:$A$18,0),MATCH(X$1,'2018_commission_structure-Start'!$A$15:$J$15,0)),0)</f>
        <v>25000</v>
      </c>
      <c r="Y743" s="2">
        <f>IF($H743&gt;K743,MIN($H743-K743,L743-K743)*INDEX('2018_commission_structure-Start'!$A$15:$J$18,MATCH($E743,'2018_commission_structure-Start'!$A$15:$A$18,0),MATCH(Y$1,'2018_commission_structure-Start'!$A$15:$J$15,0)),0)</f>
        <v>24235.86</v>
      </c>
      <c r="Z743" s="2">
        <f>IF(H743&gt;L743,(H743-L743)*INDEX('2018_commission_structure-Start'!$A$21:$I$24,MATCH($E743,'2018_commission_structure-Start'!$A$21:$A$24,0),MATCH(Z$1,'2018_commission_structure-Start'!$A$21:$I$21,0)),0)</f>
        <v>0</v>
      </c>
      <c r="AA743" s="6">
        <f t="shared" si="118"/>
        <v>130485.86</v>
      </c>
      <c r="AB743" s="6">
        <f t="shared" si="119"/>
        <v>167501.85999999999</v>
      </c>
    </row>
    <row r="744" spans="1:28" x14ac:dyDescent="0.3">
      <c r="A744" t="str">
        <f t="shared" si="110"/>
        <v>Arline Fallowes</v>
      </c>
      <c r="B744">
        <v>9597202352</v>
      </c>
      <c r="C744" t="s">
        <v>1443</v>
      </c>
      <c r="D744" t="s">
        <v>1444</v>
      </c>
      <c r="E744" t="s">
        <v>29</v>
      </c>
      <c r="F744">
        <v>65032</v>
      </c>
      <c r="G744">
        <f>COUNTIF(deals_closed!D:D,B744)</f>
        <v>23</v>
      </c>
      <c r="H744" s="2">
        <f>SUMIF(deals_closed!D:D,B744,deals_closed!C:C)</f>
        <v>841032</v>
      </c>
      <c r="I744" s="2">
        <f>VLOOKUP(E744,'2018_commission_structure-Start'!$A$22:$I$24,9,FALSE)</f>
        <v>600000</v>
      </c>
      <c r="J744" s="2">
        <f t="shared" si="111"/>
        <v>750000</v>
      </c>
      <c r="K744" s="2">
        <f t="shared" si="112"/>
        <v>900000</v>
      </c>
      <c r="L744" s="2">
        <f t="shared" si="113"/>
        <v>1200000</v>
      </c>
      <c r="M744" s="12">
        <f t="shared" si="114"/>
        <v>1.4017200000000001</v>
      </c>
      <c r="N744" t="str">
        <f t="shared" si="115"/>
        <v>125-150%</v>
      </c>
      <c r="O744" s="6">
        <f>MIN(H744,I744)*INDEX('2018_commission_structure-Start'!$A$21:$I$24,MATCH($E744,'2018_commission_structure-Start'!$A$21:$A$24,0),MATCH(O$1,'2018_commission_structure-Start'!$A$21:$I$21,0))</f>
        <v>78000</v>
      </c>
      <c r="P744" s="2">
        <f>IF(H744&gt;I744,MIN(H744-I744,J744-I744)*INDEX('2018_commission_structure-Start'!$A$21:$I$24,MATCH($E744,'2018_commission_structure-Start'!$A$21:$A$24,0), MATCH(P$1,'2018_commission_structure-Start'!$A$21:$I$21,0)),0)</f>
        <v>25500.000000000004</v>
      </c>
      <c r="Q744" s="2">
        <f>IF($H744&gt;J744,MIN($H744-J744,K744-J744)*INDEX('2018_commission_structure-Start'!$A$21:$I$24,MATCH($E744,'2018_commission_structure-Start'!$A$21:$A$24,0), MATCH(Q$1,'2018_commission_structure-Start'!$A$21:$I$21,0)),0)</f>
        <v>19116.719999999998</v>
      </c>
      <c r="R744" s="2">
        <f>IF($H744&gt;K744,MIN($H744-K744,L744-K744)*INDEX('2018_commission_structure-Start'!$A$21:$I$24,MATCH($E744,'2018_commission_structure-Start'!$A$21:$A$24,0), MATCH(R$1,'2018_commission_structure-Start'!$A$21:$I$21,0)),0)</f>
        <v>0</v>
      </c>
      <c r="S744" s="2">
        <f>IF(H744&gt;L744,(H744-L744)*INDEX('2018_commission_structure-Start'!$A$21:$I$24,MATCH($E744,'2018_commission_structure-Start'!$A$21:$A$24,0),MATCH(S$1,'2018_commission_structure-Start'!$A$21:$I$21,0)),0)</f>
        <v>0</v>
      </c>
      <c r="T744" s="6">
        <f t="shared" si="116"/>
        <v>122616.72</v>
      </c>
      <c r="U744" s="6">
        <f t="shared" si="117"/>
        <v>187648.72</v>
      </c>
      <c r="V744" s="6">
        <f>MIN(H744,I744)*INDEX('2018_commission_structure-Start'!$A$15:$J$18,MATCH($E744,'2018_commission_structure-Start'!$A$15:$A$18,0),MATCH(V$1,'2018_commission_structure-Start'!$A$15:$J$15,0))</f>
        <v>90000</v>
      </c>
      <c r="W744" s="2">
        <f>IF($H744&gt;I744,MIN($H744-I744,J744-I744)*INDEX('2018_commission_structure-Start'!$A$15:$J$18,MATCH($E744,'2018_commission_structure-Start'!$A$15:$A$18,0),MATCH(W$1,'2018_commission_structure-Start'!$A$15:$J$15,0)),0)</f>
        <v>27000</v>
      </c>
      <c r="X744" s="2">
        <f>IF($H744&gt;J744,MIN($H744-J744,K744-J744)*INDEX('2018_commission_structure-Start'!$A$15:$J$18,MATCH($E744,'2018_commission_structure-Start'!$A$15:$A$18,0),MATCH(X$1,'2018_commission_structure-Start'!$A$15:$J$15,0)),0)</f>
        <v>22758</v>
      </c>
      <c r="Y744" s="2">
        <f>IF($H744&gt;K744,MIN($H744-K744,L744-K744)*INDEX('2018_commission_structure-Start'!$A$15:$J$18,MATCH($E744,'2018_commission_structure-Start'!$A$15:$A$18,0),MATCH(Y$1,'2018_commission_structure-Start'!$A$15:$J$15,0)),0)</f>
        <v>0</v>
      </c>
      <c r="Z744" s="2">
        <f>IF(H744&gt;L744,(H744-L744)*INDEX('2018_commission_structure-Start'!$A$21:$I$24,MATCH($E744,'2018_commission_structure-Start'!$A$21:$A$24,0),MATCH(Z$1,'2018_commission_structure-Start'!$A$21:$I$21,0)),0)</f>
        <v>0</v>
      </c>
      <c r="AA744" s="6">
        <f t="shared" si="118"/>
        <v>139758</v>
      </c>
      <c r="AB744" s="6">
        <f t="shared" si="119"/>
        <v>204790</v>
      </c>
    </row>
    <row r="745" spans="1:28" x14ac:dyDescent="0.3">
      <c r="A745" t="str">
        <f t="shared" si="110"/>
        <v>Henka McInulty</v>
      </c>
      <c r="B745">
        <v>3509620267</v>
      </c>
      <c r="C745" t="s">
        <v>1445</v>
      </c>
      <c r="D745" t="s">
        <v>1446</v>
      </c>
      <c r="E745" t="s">
        <v>10</v>
      </c>
      <c r="F745">
        <v>87823</v>
      </c>
      <c r="G745">
        <f>COUNTIF(deals_closed!D:D,B745)</f>
        <v>17</v>
      </c>
      <c r="H745" s="2">
        <f>SUMIF(deals_closed!D:D,B745,deals_closed!C:C)</f>
        <v>791364</v>
      </c>
      <c r="I745" s="2">
        <f>VLOOKUP(E745,'2018_commission_structure-Start'!$A$22:$I$24,9,FALSE)</f>
        <v>750000</v>
      </c>
      <c r="J745" s="2">
        <f t="shared" si="111"/>
        <v>937500</v>
      </c>
      <c r="K745" s="2">
        <f t="shared" si="112"/>
        <v>1125000</v>
      </c>
      <c r="L745" s="2">
        <f t="shared" si="113"/>
        <v>1500000</v>
      </c>
      <c r="M745" s="12">
        <f t="shared" si="114"/>
        <v>1.0551520000000001</v>
      </c>
      <c r="N745" t="str">
        <f t="shared" si="115"/>
        <v>100-125%</v>
      </c>
      <c r="O745" s="6">
        <f>MIN(H745,I745)*INDEX('2018_commission_structure-Start'!$A$21:$I$24,MATCH($E745,'2018_commission_structure-Start'!$A$21:$A$24,0),MATCH(O$1,'2018_commission_structure-Start'!$A$21:$I$21,0))</f>
        <v>112500</v>
      </c>
      <c r="P745" s="2">
        <f>IF(H745&gt;I745,MIN(H745-I745,J745-I745)*INDEX('2018_commission_structure-Start'!$A$21:$I$24,MATCH($E745,'2018_commission_structure-Start'!$A$21:$A$24,0), MATCH(P$1,'2018_commission_structure-Start'!$A$21:$I$21,0)),0)</f>
        <v>7859.16</v>
      </c>
      <c r="Q745" s="2">
        <f>IF($H745&gt;J745,MIN($H745-J745,K745-J745)*INDEX('2018_commission_structure-Start'!$A$21:$I$24,MATCH($E745,'2018_commission_structure-Start'!$A$21:$A$24,0), MATCH(Q$1,'2018_commission_structure-Start'!$A$21:$I$21,0)),0)</f>
        <v>0</v>
      </c>
      <c r="R745" s="2">
        <f>IF($H745&gt;K745,MIN($H745-K745,L745-K745)*INDEX('2018_commission_structure-Start'!$A$21:$I$24,MATCH($E745,'2018_commission_structure-Start'!$A$21:$A$24,0), MATCH(R$1,'2018_commission_structure-Start'!$A$21:$I$21,0)),0)</f>
        <v>0</v>
      </c>
      <c r="S745" s="2">
        <f>IF(H745&gt;L745,(H745-L745)*INDEX('2018_commission_structure-Start'!$A$21:$I$24,MATCH($E745,'2018_commission_structure-Start'!$A$21:$A$24,0),MATCH(S$1,'2018_commission_structure-Start'!$A$21:$I$21,0)),0)</f>
        <v>0</v>
      </c>
      <c r="T745" s="6">
        <f t="shared" si="116"/>
        <v>120359.16</v>
      </c>
      <c r="U745" s="6">
        <f t="shared" si="117"/>
        <v>208182.16</v>
      </c>
      <c r="V745" s="6">
        <f>MIN(H745,I745)*INDEX('2018_commission_structure-Start'!$A$15:$J$18,MATCH($E745,'2018_commission_structure-Start'!$A$15:$A$18,0),MATCH(V$1,'2018_commission_structure-Start'!$A$15:$J$15,0))</f>
        <v>112500</v>
      </c>
      <c r="W745" s="2">
        <f>IF($H745&gt;I745,MIN($H745-I745,J745-I745)*INDEX('2018_commission_structure-Start'!$A$15:$J$18,MATCH($E745,'2018_commission_structure-Start'!$A$15:$A$18,0),MATCH(W$1,'2018_commission_structure-Start'!$A$15:$J$15,0)),0)</f>
        <v>9100.08</v>
      </c>
      <c r="X745" s="2">
        <f>IF($H745&gt;J745,MIN($H745-J745,K745-J745)*INDEX('2018_commission_structure-Start'!$A$15:$J$18,MATCH($E745,'2018_commission_structure-Start'!$A$15:$A$18,0),MATCH(X$1,'2018_commission_structure-Start'!$A$15:$J$15,0)),0)</f>
        <v>0</v>
      </c>
      <c r="Y745" s="2">
        <f>IF($H745&gt;K745,MIN($H745-K745,L745-K745)*INDEX('2018_commission_structure-Start'!$A$15:$J$18,MATCH($E745,'2018_commission_structure-Start'!$A$15:$A$18,0),MATCH(Y$1,'2018_commission_structure-Start'!$A$15:$J$15,0)),0)</f>
        <v>0</v>
      </c>
      <c r="Z745" s="2">
        <f>IF(H745&gt;L745,(H745-L745)*INDEX('2018_commission_structure-Start'!$A$21:$I$24,MATCH($E745,'2018_commission_structure-Start'!$A$21:$A$24,0),MATCH(Z$1,'2018_commission_structure-Start'!$A$21:$I$21,0)),0)</f>
        <v>0</v>
      </c>
      <c r="AA745" s="6">
        <f t="shared" si="118"/>
        <v>121600.08</v>
      </c>
      <c r="AB745" s="6">
        <f t="shared" si="119"/>
        <v>209423.08000000002</v>
      </c>
    </row>
    <row r="746" spans="1:28" x14ac:dyDescent="0.3">
      <c r="A746" t="str">
        <f t="shared" si="110"/>
        <v>Andre Wemyss</v>
      </c>
      <c r="B746">
        <v>797655034</v>
      </c>
      <c r="C746" t="s">
        <v>1447</v>
      </c>
      <c r="D746" t="s">
        <v>1448</v>
      </c>
      <c r="E746" t="s">
        <v>29</v>
      </c>
      <c r="F746">
        <v>65275</v>
      </c>
      <c r="G746">
        <f>COUNTIF(deals_closed!D:D,B746)</f>
        <v>22</v>
      </c>
      <c r="H746" s="2">
        <f>SUMIF(deals_closed!D:D,B746,deals_closed!C:C)</f>
        <v>787252</v>
      </c>
      <c r="I746" s="2">
        <f>VLOOKUP(E746,'2018_commission_structure-Start'!$A$22:$I$24,9,FALSE)</f>
        <v>600000</v>
      </c>
      <c r="J746" s="2">
        <f t="shared" si="111"/>
        <v>750000</v>
      </c>
      <c r="K746" s="2">
        <f t="shared" si="112"/>
        <v>900000</v>
      </c>
      <c r="L746" s="2">
        <f t="shared" si="113"/>
        <v>1200000</v>
      </c>
      <c r="M746" s="12">
        <f t="shared" si="114"/>
        <v>1.3120866666666666</v>
      </c>
      <c r="N746" t="str">
        <f t="shared" si="115"/>
        <v>125-150%</v>
      </c>
      <c r="O746" s="6">
        <f>MIN(H746,I746)*INDEX('2018_commission_structure-Start'!$A$21:$I$24,MATCH($E746,'2018_commission_structure-Start'!$A$21:$A$24,0),MATCH(O$1,'2018_commission_structure-Start'!$A$21:$I$21,0))</f>
        <v>78000</v>
      </c>
      <c r="P746" s="2">
        <f>IF(H746&gt;I746,MIN(H746-I746,J746-I746)*INDEX('2018_commission_structure-Start'!$A$21:$I$24,MATCH($E746,'2018_commission_structure-Start'!$A$21:$A$24,0), MATCH(P$1,'2018_commission_structure-Start'!$A$21:$I$21,0)),0)</f>
        <v>25500.000000000004</v>
      </c>
      <c r="Q746" s="2">
        <f>IF($H746&gt;J746,MIN($H746-J746,K746-J746)*INDEX('2018_commission_structure-Start'!$A$21:$I$24,MATCH($E746,'2018_commission_structure-Start'!$A$21:$A$24,0), MATCH(Q$1,'2018_commission_structure-Start'!$A$21:$I$21,0)),0)</f>
        <v>7822.92</v>
      </c>
      <c r="R746" s="2">
        <f>IF($H746&gt;K746,MIN($H746-K746,L746-K746)*INDEX('2018_commission_structure-Start'!$A$21:$I$24,MATCH($E746,'2018_commission_structure-Start'!$A$21:$A$24,0), MATCH(R$1,'2018_commission_structure-Start'!$A$21:$I$21,0)),0)</f>
        <v>0</v>
      </c>
      <c r="S746" s="2">
        <f>IF(H746&gt;L746,(H746-L746)*INDEX('2018_commission_structure-Start'!$A$21:$I$24,MATCH($E746,'2018_commission_structure-Start'!$A$21:$A$24,0),MATCH(S$1,'2018_commission_structure-Start'!$A$21:$I$21,0)),0)</f>
        <v>0</v>
      </c>
      <c r="T746" s="6">
        <f t="shared" si="116"/>
        <v>111322.92</v>
      </c>
      <c r="U746" s="6">
        <f t="shared" si="117"/>
        <v>176597.91999999998</v>
      </c>
      <c r="V746" s="6">
        <f>MIN(H746,I746)*INDEX('2018_commission_structure-Start'!$A$15:$J$18,MATCH($E746,'2018_commission_structure-Start'!$A$15:$A$18,0),MATCH(V$1,'2018_commission_structure-Start'!$A$15:$J$15,0))</f>
        <v>90000</v>
      </c>
      <c r="W746" s="2">
        <f>IF($H746&gt;I746,MIN($H746-I746,J746-I746)*INDEX('2018_commission_structure-Start'!$A$15:$J$18,MATCH($E746,'2018_commission_structure-Start'!$A$15:$A$18,0),MATCH(W$1,'2018_commission_structure-Start'!$A$15:$J$15,0)),0)</f>
        <v>27000</v>
      </c>
      <c r="X746" s="2">
        <f>IF($H746&gt;J746,MIN($H746-J746,K746-J746)*INDEX('2018_commission_structure-Start'!$A$15:$J$18,MATCH($E746,'2018_commission_structure-Start'!$A$15:$A$18,0),MATCH(X$1,'2018_commission_structure-Start'!$A$15:$J$15,0)),0)</f>
        <v>9313</v>
      </c>
      <c r="Y746" s="2">
        <f>IF($H746&gt;K746,MIN($H746-K746,L746-K746)*INDEX('2018_commission_structure-Start'!$A$15:$J$18,MATCH($E746,'2018_commission_structure-Start'!$A$15:$A$18,0),MATCH(Y$1,'2018_commission_structure-Start'!$A$15:$J$15,0)),0)</f>
        <v>0</v>
      </c>
      <c r="Z746" s="2">
        <f>IF(H746&gt;L746,(H746-L746)*INDEX('2018_commission_structure-Start'!$A$21:$I$24,MATCH($E746,'2018_commission_structure-Start'!$A$21:$A$24,0),MATCH(Z$1,'2018_commission_structure-Start'!$A$21:$I$21,0)),0)</f>
        <v>0</v>
      </c>
      <c r="AA746" s="6">
        <f t="shared" si="118"/>
        <v>126313</v>
      </c>
      <c r="AB746" s="6">
        <f t="shared" si="119"/>
        <v>191588</v>
      </c>
    </row>
    <row r="747" spans="1:28" x14ac:dyDescent="0.3">
      <c r="A747" t="str">
        <f t="shared" si="110"/>
        <v>Filbert Dahle</v>
      </c>
      <c r="B747">
        <v>9228842121</v>
      </c>
      <c r="C747" t="s">
        <v>1449</v>
      </c>
      <c r="D747" t="s">
        <v>1450</v>
      </c>
      <c r="E747" t="s">
        <v>29</v>
      </c>
      <c r="F747">
        <v>74925</v>
      </c>
      <c r="G747">
        <f>COUNTIF(deals_closed!D:D,B747)</f>
        <v>25</v>
      </c>
      <c r="H747" s="2">
        <f>SUMIF(deals_closed!D:D,B747,deals_closed!C:C)</f>
        <v>921203</v>
      </c>
      <c r="I747" s="2">
        <f>VLOOKUP(E747,'2018_commission_structure-Start'!$A$22:$I$24,9,FALSE)</f>
        <v>600000</v>
      </c>
      <c r="J747" s="2">
        <f t="shared" si="111"/>
        <v>750000</v>
      </c>
      <c r="K747" s="2">
        <f t="shared" si="112"/>
        <v>900000</v>
      </c>
      <c r="L747" s="2">
        <f t="shared" si="113"/>
        <v>1200000</v>
      </c>
      <c r="M747" s="12">
        <f t="shared" si="114"/>
        <v>1.5353383333333332</v>
      </c>
      <c r="N747" t="str">
        <f t="shared" si="115"/>
        <v>150-200%</v>
      </c>
      <c r="O747" s="6">
        <f>MIN(H747,I747)*INDEX('2018_commission_structure-Start'!$A$21:$I$24,MATCH($E747,'2018_commission_structure-Start'!$A$21:$A$24,0),MATCH(O$1,'2018_commission_structure-Start'!$A$21:$I$21,0))</f>
        <v>78000</v>
      </c>
      <c r="P747" s="2">
        <f>IF(H747&gt;I747,MIN(H747-I747,J747-I747)*INDEX('2018_commission_structure-Start'!$A$21:$I$24,MATCH($E747,'2018_commission_structure-Start'!$A$21:$A$24,0), MATCH(P$1,'2018_commission_structure-Start'!$A$21:$I$21,0)),0)</f>
        <v>25500.000000000004</v>
      </c>
      <c r="Q747" s="2">
        <f>IF($H747&gt;J747,MIN($H747-J747,K747-J747)*INDEX('2018_commission_structure-Start'!$A$21:$I$24,MATCH($E747,'2018_commission_structure-Start'!$A$21:$A$24,0), MATCH(Q$1,'2018_commission_structure-Start'!$A$21:$I$21,0)),0)</f>
        <v>31500</v>
      </c>
      <c r="R747" s="2">
        <f>IF($H747&gt;K747,MIN($H747-K747,L747-K747)*INDEX('2018_commission_structure-Start'!$A$21:$I$24,MATCH($E747,'2018_commission_structure-Start'!$A$21:$A$24,0), MATCH(R$1,'2018_commission_structure-Start'!$A$21:$I$21,0)),0)</f>
        <v>5512.78</v>
      </c>
      <c r="S747" s="2">
        <f>IF(H747&gt;L747,(H747-L747)*INDEX('2018_commission_structure-Start'!$A$21:$I$24,MATCH($E747,'2018_commission_structure-Start'!$A$21:$A$24,0),MATCH(S$1,'2018_commission_structure-Start'!$A$21:$I$21,0)),0)</f>
        <v>0</v>
      </c>
      <c r="T747" s="6">
        <f t="shared" si="116"/>
        <v>140512.78</v>
      </c>
      <c r="U747" s="6">
        <f t="shared" si="117"/>
        <v>215437.78</v>
      </c>
      <c r="V747" s="6">
        <f>MIN(H747,I747)*INDEX('2018_commission_structure-Start'!$A$15:$J$18,MATCH($E747,'2018_commission_structure-Start'!$A$15:$A$18,0),MATCH(V$1,'2018_commission_structure-Start'!$A$15:$J$15,0))</f>
        <v>90000</v>
      </c>
      <c r="W747" s="2">
        <f>IF($H747&gt;I747,MIN($H747-I747,J747-I747)*INDEX('2018_commission_structure-Start'!$A$15:$J$18,MATCH($E747,'2018_commission_structure-Start'!$A$15:$A$18,0),MATCH(W$1,'2018_commission_structure-Start'!$A$15:$J$15,0)),0)</f>
        <v>27000</v>
      </c>
      <c r="X747" s="2">
        <f>IF($H747&gt;J747,MIN($H747-J747,K747-J747)*INDEX('2018_commission_structure-Start'!$A$15:$J$18,MATCH($E747,'2018_commission_structure-Start'!$A$15:$A$18,0),MATCH(X$1,'2018_commission_structure-Start'!$A$15:$J$15,0)),0)</f>
        <v>37500</v>
      </c>
      <c r="Y747" s="2">
        <f>IF($H747&gt;K747,MIN($H747-K747,L747-K747)*INDEX('2018_commission_structure-Start'!$A$15:$J$18,MATCH($E747,'2018_commission_structure-Start'!$A$15:$A$18,0),MATCH(Y$1,'2018_commission_structure-Start'!$A$15:$J$15,0)),0)</f>
        <v>6360.9</v>
      </c>
      <c r="Z747" s="2">
        <f>IF(H747&gt;L747,(H747-L747)*INDEX('2018_commission_structure-Start'!$A$21:$I$24,MATCH($E747,'2018_commission_structure-Start'!$A$21:$A$24,0),MATCH(Z$1,'2018_commission_structure-Start'!$A$21:$I$21,0)),0)</f>
        <v>0</v>
      </c>
      <c r="AA747" s="6">
        <f t="shared" si="118"/>
        <v>160860.9</v>
      </c>
      <c r="AB747" s="6">
        <f t="shared" si="119"/>
        <v>235785.9</v>
      </c>
    </row>
    <row r="748" spans="1:28" x14ac:dyDescent="0.3">
      <c r="A748" t="str">
        <f t="shared" si="110"/>
        <v>Fredelia Gianetti</v>
      </c>
      <c r="B748">
        <v>29906814</v>
      </c>
      <c r="C748" t="s">
        <v>1451</v>
      </c>
      <c r="D748" t="s">
        <v>1452</v>
      </c>
      <c r="E748" t="s">
        <v>29</v>
      </c>
      <c r="F748">
        <v>73967</v>
      </c>
      <c r="G748">
        <f>COUNTIF(deals_closed!D:D,B748)</f>
        <v>20</v>
      </c>
      <c r="H748" s="2">
        <f>SUMIF(deals_closed!D:D,B748,deals_closed!C:C)</f>
        <v>694093</v>
      </c>
      <c r="I748" s="2">
        <f>VLOOKUP(E748,'2018_commission_structure-Start'!$A$22:$I$24,9,FALSE)</f>
        <v>600000</v>
      </c>
      <c r="J748" s="2">
        <f t="shared" si="111"/>
        <v>750000</v>
      </c>
      <c r="K748" s="2">
        <f t="shared" si="112"/>
        <v>900000</v>
      </c>
      <c r="L748" s="2">
        <f t="shared" si="113"/>
        <v>1200000</v>
      </c>
      <c r="M748" s="12">
        <f t="shared" si="114"/>
        <v>1.1568216666666666</v>
      </c>
      <c r="N748" t="str">
        <f t="shared" si="115"/>
        <v>100-125%</v>
      </c>
      <c r="O748" s="6">
        <f>MIN(H748,I748)*INDEX('2018_commission_structure-Start'!$A$21:$I$24,MATCH($E748,'2018_commission_structure-Start'!$A$21:$A$24,0),MATCH(O$1,'2018_commission_structure-Start'!$A$21:$I$21,0))</f>
        <v>78000</v>
      </c>
      <c r="P748" s="2">
        <f>IF(H748&gt;I748,MIN(H748-I748,J748-I748)*INDEX('2018_commission_structure-Start'!$A$21:$I$24,MATCH($E748,'2018_commission_structure-Start'!$A$21:$A$24,0), MATCH(P$1,'2018_commission_structure-Start'!$A$21:$I$21,0)),0)</f>
        <v>15995.810000000001</v>
      </c>
      <c r="Q748" s="2">
        <f>IF($H748&gt;J748,MIN($H748-J748,K748-J748)*INDEX('2018_commission_structure-Start'!$A$21:$I$24,MATCH($E748,'2018_commission_structure-Start'!$A$21:$A$24,0), MATCH(Q$1,'2018_commission_structure-Start'!$A$21:$I$21,0)),0)</f>
        <v>0</v>
      </c>
      <c r="R748" s="2">
        <f>IF($H748&gt;K748,MIN($H748-K748,L748-K748)*INDEX('2018_commission_structure-Start'!$A$21:$I$24,MATCH($E748,'2018_commission_structure-Start'!$A$21:$A$24,0), MATCH(R$1,'2018_commission_structure-Start'!$A$21:$I$21,0)),0)</f>
        <v>0</v>
      </c>
      <c r="S748" s="2">
        <f>IF(H748&gt;L748,(H748-L748)*INDEX('2018_commission_structure-Start'!$A$21:$I$24,MATCH($E748,'2018_commission_structure-Start'!$A$21:$A$24,0),MATCH(S$1,'2018_commission_structure-Start'!$A$21:$I$21,0)),0)</f>
        <v>0</v>
      </c>
      <c r="T748" s="6">
        <f t="shared" si="116"/>
        <v>93995.81</v>
      </c>
      <c r="U748" s="6">
        <f t="shared" si="117"/>
        <v>167962.81</v>
      </c>
      <c r="V748" s="6">
        <f>MIN(H748,I748)*INDEX('2018_commission_structure-Start'!$A$15:$J$18,MATCH($E748,'2018_commission_structure-Start'!$A$15:$A$18,0),MATCH(V$1,'2018_commission_structure-Start'!$A$15:$J$15,0))</f>
        <v>90000</v>
      </c>
      <c r="W748" s="2">
        <f>IF($H748&gt;I748,MIN($H748-I748,J748-I748)*INDEX('2018_commission_structure-Start'!$A$15:$J$18,MATCH($E748,'2018_commission_structure-Start'!$A$15:$A$18,0),MATCH(W$1,'2018_commission_structure-Start'!$A$15:$J$15,0)),0)</f>
        <v>16936.739999999998</v>
      </c>
      <c r="X748" s="2">
        <f>IF($H748&gt;J748,MIN($H748-J748,K748-J748)*INDEX('2018_commission_structure-Start'!$A$15:$J$18,MATCH($E748,'2018_commission_structure-Start'!$A$15:$A$18,0),MATCH(X$1,'2018_commission_structure-Start'!$A$15:$J$15,0)),0)</f>
        <v>0</v>
      </c>
      <c r="Y748" s="2">
        <f>IF($H748&gt;K748,MIN($H748-K748,L748-K748)*INDEX('2018_commission_structure-Start'!$A$15:$J$18,MATCH($E748,'2018_commission_structure-Start'!$A$15:$A$18,0),MATCH(Y$1,'2018_commission_structure-Start'!$A$15:$J$15,0)),0)</f>
        <v>0</v>
      </c>
      <c r="Z748" s="2">
        <f>IF(H748&gt;L748,(H748-L748)*INDEX('2018_commission_structure-Start'!$A$21:$I$24,MATCH($E748,'2018_commission_structure-Start'!$A$21:$A$24,0),MATCH(Z$1,'2018_commission_structure-Start'!$A$21:$I$21,0)),0)</f>
        <v>0</v>
      </c>
      <c r="AA748" s="6">
        <f t="shared" si="118"/>
        <v>106936.73999999999</v>
      </c>
      <c r="AB748" s="6">
        <f t="shared" si="119"/>
        <v>180903.74</v>
      </c>
    </row>
    <row r="749" spans="1:28" x14ac:dyDescent="0.3">
      <c r="A749" t="str">
        <f t="shared" si="110"/>
        <v>Rubin Crummay</v>
      </c>
      <c r="B749">
        <v>3554301841</v>
      </c>
      <c r="C749" t="s">
        <v>1453</v>
      </c>
      <c r="D749" t="s">
        <v>1454</v>
      </c>
      <c r="E749" t="s">
        <v>10</v>
      </c>
      <c r="F749">
        <v>94163</v>
      </c>
      <c r="G749">
        <f>COUNTIF(deals_closed!D:D,B749)</f>
        <v>19</v>
      </c>
      <c r="H749" s="2">
        <f>SUMIF(deals_closed!D:D,B749,deals_closed!C:C)</f>
        <v>664872</v>
      </c>
      <c r="I749" s="2">
        <f>VLOOKUP(E749,'2018_commission_structure-Start'!$A$22:$I$24,9,FALSE)</f>
        <v>750000</v>
      </c>
      <c r="J749" s="2">
        <f t="shared" si="111"/>
        <v>937500</v>
      </c>
      <c r="K749" s="2">
        <f t="shared" si="112"/>
        <v>1125000</v>
      </c>
      <c r="L749" s="2">
        <f t="shared" si="113"/>
        <v>1500000</v>
      </c>
      <c r="M749" s="12">
        <f t="shared" si="114"/>
        <v>0.88649599999999995</v>
      </c>
      <c r="N749" t="str">
        <f t="shared" si="115"/>
        <v>0-100%</v>
      </c>
      <c r="O749" s="6">
        <f>MIN(H749,I749)*INDEX('2018_commission_structure-Start'!$A$21:$I$24,MATCH($E749,'2018_commission_structure-Start'!$A$21:$A$24,0),MATCH(O$1,'2018_commission_structure-Start'!$A$21:$I$21,0))</f>
        <v>99730.8</v>
      </c>
      <c r="P749" s="2">
        <f>IF(H749&gt;I749,MIN(H749-I749,J749-I749)*INDEX('2018_commission_structure-Start'!$A$21:$I$24,MATCH($E749,'2018_commission_structure-Start'!$A$21:$A$24,0), MATCH(P$1,'2018_commission_structure-Start'!$A$21:$I$21,0)),0)</f>
        <v>0</v>
      </c>
      <c r="Q749" s="2">
        <f>IF($H749&gt;J749,MIN($H749-J749,K749-J749)*INDEX('2018_commission_structure-Start'!$A$21:$I$24,MATCH($E749,'2018_commission_structure-Start'!$A$21:$A$24,0), MATCH(Q$1,'2018_commission_structure-Start'!$A$21:$I$21,0)),0)</f>
        <v>0</v>
      </c>
      <c r="R749" s="2">
        <f>IF($H749&gt;K749,MIN($H749-K749,L749-K749)*INDEX('2018_commission_structure-Start'!$A$21:$I$24,MATCH($E749,'2018_commission_structure-Start'!$A$21:$A$24,0), MATCH(R$1,'2018_commission_structure-Start'!$A$21:$I$21,0)),0)</f>
        <v>0</v>
      </c>
      <c r="S749" s="2">
        <f>IF(H749&gt;L749,(H749-L749)*INDEX('2018_commission_structure-Start'!$A$21:$I$24,MATCH($E749,'2018_commission_structure-Start'!$A$21:$A$24,0),MATCH(S$1,'2018_commission_structure-Start'!$A$21:$I$21,0)),0)</f>
        <v>0</v>
      </c>
      <c r="T749" s="6">
        <f t="shared" si="116"/>
        <v>99730.8</v>
      </c>
      <c r="U749" s="6">
        <f t="shared" si="117"/>
        <v>193893.8</v>
      </c>
      <c r="V749" s="6">
        <f>MIN(H749,I749)*INDEX('2018_commission_structure-Start'!$A$15:$J$18,MATCH($E749,'2018_commission_structure-Start'!$A$15:$A$18,0),MATCH(V$1,'2018_commission_structure-Start'!$A$15:$J$15,0))</f>
        <v>99730.8</v>
      </c>
      <c r="W749" s="2">
        <f>IF($H749&gt;I749,MIN($H749-I749,J749-I749)*INDEX('2018_commission_structure-Start'!$A$15:$J$18,MATCH($E749,'2018_commission_structure-Start'!$A$15:$A$18,0),MATCH(W$1,'2018_commission_structure-Start'!$A$15:$J$15,0)),0)</f>
        <v>0</v>
      </c>
      <c r="X749" s="2">
        <f>IF($H749&gt;J749,MIN($H749-J749,K749-J749)*INDEX('2018_commission_structure-Start'!$A$15:$J$18,MATCH($E749,'2018_commission_structure-Start'!$A$15:$A$18,0),MATCH(X$1,'2018_commission_structure-Start'!$A$15:$J$15,0)),0)</f>
        <v>0</v>
      </c>
      <c r="Y749" s="2">
        <f>IF($H749&gt;K749,MIN($H749-K749,L749-K749)*INDEX('2018_commission_structure-Start'!$A$15:$J$18,MATCH($E749,'2018_commission_structure-Start'!$A$15:$A$18,0),MATCH(Y$1,'2018_commission_structure-Start'!$A$15:$J$15,0)),0)</f>
        <v>0</v>
      </c>
      <c r="Z749" s="2">
        <f>IF(H749&gt;L749,(H749-L749)*INDEX('2018_commission_structure-Start'!$A$21:$I$24,MATCH($E749,'2018_commission_structure-Start'!$A$21:$A$24,0),MATCH(Z$1,'2018_commission_structure-Start'!$A$21:$I$21,0)),0)</f>
        <v>0</v>
      </c>
      <c r="AA749" s="6">
        <f t="shared" si="118"/>
        <v>99730.8</v>
      </c>
      <c r="AB749" s="6">
        <f t="shared" si="119"/>
        <v>193893.8</v>
      </c>
    </row>
    <row r="750" spans="1:28" x14ac:dyDescent="0.3">
      <c r="A750" t="str">
        <f t="shared" si="110"/>
        <v>Doria Lidgertwood</v>
      </c>
      <c r="B750">
        <v>7837437543</v>
      </c>
      <c r="C750" t="s">
        <v>1455</v>
      </c>
      <c r="D750" t="s">
        <v>1456</v>
      </c>
      <c r="E750" t="s">
        <v>7</v>
      </c>
      <c r="F750">
        <v>60633</v>
      </c>
      <c r="G750">
        <f>COUNTIF(deals_closed!D:D,B750)</f>
        <v>17</v>
      </c>
      <c r="H750" s="2">
        <f>SUMIF(deals_closed!D:D,B750,deals_closed!C:C)</f>
        <v>496536</v>
      </c>
      <c r="I750" s="2">
        <f>VLOOKUP(E750,'2018_commission_structure-Start'!$A$22:$I$24,9,FALSE)</f>
        <v>500000</v>
      </c>
      <c r="J750" s="2">
        <f t="shared" si="111"/>
        <v>625000</v>
      </c>
      <c r="K750" s="2">
        <f t="shared" si="112"/>
        <v>750000</v>
      </c>
      <c r="L750" s="2">
        <f t="shared" si="113"/>
        <v>1000000</v>
      </c>
      <c r="M750" s="12">
        <f t="shared" si="114"/>
        <v>0.99307199999999995</v>
      </c>
      <c r="N750" t="str">
        <f t="shared" si="115"/>
        <v>0-100%</v>
      </c>
      <c r="O750" s="6">
        <f>MIN(H750,I750)*INDEX('2018_commission_structure-Start'!$A$21:$I$24,MATCH($E750,'2018_commission_structure-Start'!$A$21:$A$24,0),MATCH(O$1,'2018_commission_structure-Start'!$A$21:$I$21,0))</f>
        <v>49653.600000000006</v>
      </c>
      <c r="P750" s="2">
        <f>IF(H750&gt;I750,MIN(H750-I750,J750-I750)*INDEX('2018_commission_structure-Start'!$A$21:$I$24,MATCH($E750,'2018_commission_structure-Start'!$A$21:$A$24,0), MATCH(P$1,'2018_commission_structure-Start'!$A$21:$I$21,0)),0)</f>
        <v>0</v>
      </c>
      <c r="Q750" s="2">
        <f>IF($H750&gt;J750,MIN($H750-J750,K750-J750)*INDEX('2018_commission_structure-Start'!$A$21:$I$24,MATCH($E750,'2018_commission_structure-Start'!$A$21:$A$24,0), MATCH(Q$1,'2018_commission_structure-Start'!$A$21:$I$21,0)),0)</f>
        <v>0</v>
      </c>
      <c r="R750" s="2">
        <f>IF($H750&gt;K750,MIN($H750-K750,L750-K750)*INDEX('2018_commission_structure-Start'!$A$21:$I$24,MATCH($E750,'2018_commission_structure-Start'!$A$21:$A$24,0), MATCH(R$1,'2018_commission_structure-Start'!$A$21:$I$21,0)),0)</f>
        <v>0</v>
      </c>
      <c r="S750" s="2">
        <f>IF(H750&gt;L750,(H750-L750)*INDEX('2018_commission_structure-Start'!$A$21:$I$24,MATCH($E750,'2018_commission_structure-Start'!$A$21:$A$24,0),MATCH(S$1,'2018_commission_structure-Start'!$A$21:$I$21,0)),0)</f>
        <v>0</v>
      </c>
      <c r="T750" s="6">
        <f t="shared" si="116"/>
        <v>49653.600000000006</v>
      </c>
      <c r="U750" s="6">
        <f t="shared" si="117"/>
        <v>110286.6</v>
      </c>
      <c r="V750" s="6">
        <f>MIN(H750,I750)*INDEX('2018_commission_structure-Start'!$A$15:$J$18,MATCH($E750,'2018_commission_structure-Start'!$A$15:$A$18,0),MATCH(V$1,'2018_commission_structure-Start'!$A$15:$J$15,0))</f>
        <v>59584.32</v>
      </c>
      <c r="W750" s="2">
        <f>IF($H750&gt;I750,MIN($H750-I750,J750-I750)*INDEX('2018_commission_structure-Start'!$A$15:$J$18,MATCH($E750,'2018_commission_structure-Start'!$A$15:$A$18,0),MATCH(W$1,'2018_commission_structure-Start'!$A$15:$J$15,0)),0)</f>
        <v>0</v>
      </c>
      <c r="X750" s="2">
        <f>IF($H750&gt;J750,MIN($H750-J750,K750-J750)*INDEX('2018_commission_structure-Start'!$A$15:$J$18,MATCH($E750,'2018_commission_structure-Start'!$A$15:$A$18,0),MATCH(X$1,'2018_commission_structure-Start'!$A$15:$J$15,0)),0)</f>
        <v>0</v>
      </c>
      <c r="Y750" s="2">
        <f>IF($H750&gt;K750,MIN($H750-K750,L750-K750)*INDEX('2018_commission_structure-Start'!$A$15:$J$18,MATCH($E750,'2018_commission_structure-Start'!$A$15:$A$18,0),MATCH(Y$1,'2018_commission_structure-Start'!$A$15:$J$15,0)),0)</f>
        <v>0</v>
      </c>
      <c r="Z750" s="2">
        <f>IF(H750&gt;L750,(H750-L750)*INDEX('2018_commission_structure-Start'!$A$21:$I$24,MATCH($E750,'2018_commission_structure-Start'!$A$21:$A$24,0),MATCH(Z$1,'2018_commission_structure-Start'!$A$21:$I$21,0)),0)</f>
        <v>0</v>
      </c>
      <c r="AA750" s="6">
        <f t="shared" si="118"/>
        <v>59584.32</v>
      </c>
      <c r="AB750" s="6">
        <f t="shared" si="119"/>
        <v>120217.32</v>
      </c>
    </row>
    <row r="751" spans="1:28" x14ac:dyDescent="0.3">
      <c r="A751" t="str">
        <f t="shared" si="110"/>
        <v>Moses Keymar</v>
      </c>
      <c r="B751">
        <v>9458901820</v>
      </c>
      <c r="C751" t="s">
        <v>1457</v>
      </c>
      <c r="D751" t="s">
        <v>1458</v>
      </c>
      <c r="E751" t="s">
        <v>7</v>
      </c>
      <c r="F751">
        <v>64311</v>
      </c>
      <c r="G751">
        <f>COUNTIF(deals_closed!D:D,B751)</f>
        <v>18</v>
      </c>
      <c r="H751" s="2">
        <f>SUMIF(deals_closed!D:D,B751,deals_closed!C:C)</f>
        <v>570118</v>
      </c>
      <c r="I751" s="2">
        <f>VLOOKUP(E751,'2018_commission_structure-Start'!$A$22:$I$24,9,FALSE)</f>
        <v>500000</v>
      </c>
      <c r="J751" s="2">
        <f t="shared" si="111"/>
        <v>625000</v>
      </c>
      <c r="K751" s="2">
        <f t="shared" si="112"/>
        <v>750000</v>
      </c>
      <c r="L751" s="2">
        <f t="shared" si="113"/>
        <v>1000000</v>
      </c>
      <c r="M751" s="12">
        <f t="shared" si="114"/>
        <v>1.140236</v>
      </c>
      <c r="N751" t="str">
        <f t="shared" si="115"/>
        <v>100-125%</v>
      </c>
      <c r="O751" s="6">
        <f>MIN(H751,I751)*INDEX('2018_commission_structure-Start'!$A$21:$I$24,MATCH($E751,'2018_commission_structure-Start'!$A$21:$A$24,0),MATCH(O$1,'2018_commission_structure-Start'!$A$21:$I$21,0))</f>
        <v>50000</v>
      </c>
      <c r="P751" s="2">
        <f>IF(H751&gt;I751,MIN(H751-I751,J751-I751)*INDEX('2018_commission_structure-Start'!$A$21:$I$24,MATCH($E751,'2018_commission_structure-Start'!$A$21:$A$24,0), MATCH(P$1,'2018_commission_structure-Start'!$A$21:$I$21,0)),0)</f>
        <v>10517.699999999999</v>
      </c>
      <c r="Q751" s="2">
        <f>IF($H751&gt;J751,MIN($H751-J751,K751-J751)*INDEX('2018_commission_structure-Start'!$A$21:$I$24,MATCH($E751,'2018_commission_structure-Start'!$A$21:$A$24,0), MATCH(Q$1,'2018_commission_structure-Start'!$A$21:$I$21,0)),0)</f>
        <v>0</v>
      </c>
      <c r="R751" s="2">
        <f>IF($H751&gt;K751,MIN($H751-K751,L751-K751)*INDEX('2018_commission_structure-Start'!$A$21:$I$24,MATCH($E751,'2018_commission_structure-Start'!$A$21:$A$24,0), MATCH(R$1,'2018_commission_structure-Start'!$A$21:$I$21,0)),0)</f>
        <v>0</v>
      </c>
      <c r="S751" s="2">
        <f>IF(H751&gt;L751,(H751-L751)*INDEX('2018_commission_structure-Start'!$A$21:$I$24,MATCH($E751,'2018_commission_structure-Start'!$A$21:$A$24,0),MATCH(S$1,'2018_commission_structure-Start'!$A$21:$I$21,0)),0)</f>
        <v>0</v>
      </c>
      <c r="T751" s="6">
        <f t="shared" si="116"/>
        <v>60517.7</v>
      </c>
      <c r="U751" s="6">
        <f t="shared" si="117"/>
        <v>124828.7</v>
      </c>
      <c r="V751" s="6">
        <f>MIN(H751,I751)*INDEX('2018_commission_structure-Start'!$A$15:$J$18,MATCH($E751,'2018_commission_structure-Start'!$A$15:$A$18,0),MATCH(V$1,'2018_commission_structure-Start'!$A$15:$J$15,0))</f>
        <v>60000</v>
      </c>
      <c r="W751" s="2">
        <f>IF($H751&gt;I751,MIN($H751-I751,J751-I751)*INDEX('2018_commission_structure-Start'!$A$15:$J$18,MATCH($E751,'2018_commission_structure-Start'!$A$15:$A$18,0),MATCH(W$1,'2018_commission_structure-Start'!$A$15:$J$15,0)),0)</f>
        <v>11920.060000000001</v>
      </c>
      <c r="X751" s="2">
        <f>IF($H751&gt;J751,MIN($H751-J751,K751-J751)*INDEX('2018_commission_structure-Start'!$A$15:$J$18,MATCH($E751,'2018_commission_structure-Start'!$A$15:$A$18,0),MATCH(X$1,'2018_commission_structure-Start'!$A$15:$J$15,0)),0)</f>
        <v>0</v>
      </c>
      <c r="Y751" s="2">
        <f>IF($H751&gt;K751,MIN($H751-K751,L751-K751)*INDEX('2018_commission_structure-Start'!$A$15:$J$18,MATCH($E751,'2018_commission_structure-Start'!$A$15:$A$18,0),MATCH(Y$1,'2018_commission_structure-Start'!$A$15:$J$15,0)),0)</f>
        <v>0</v>
      </c>
      <c r="Z751" s="2">
        <f>IF(H751&gt;L751,(H751-L751)*INDEX('2018_commission_structure-Start'!$A$21:$I$24,MATCH($E751,'2018_commission_structure-Start'!$A$21:$A$24,0),MATCH(Z$1,'2018_commission_structure-Start'!$A$21:$I$21,0)),0)</f>
        <v>0</v>
      </c>
      <c r="AA751" s="6">
        <f t="shared" si="118"/>
        <v>71920.06</v>
      </c>
      <c r="AB751" s="6">
        <f t="shared" si="119"/>
        <v>136231.06</v>
      </c>
    </row>
    <row r="752" spans="1:28" x14ac:dyDescent="0.3">
      <c r="A752" t="str">
        <f t="shared" si="110"/>
        <v>Frankie Witnall</v>
      </c>
      <c r="B752">
        <v>8748349712</v>
      </c>
      <c r="C752" t="s">
        <v>1459</v>
      </c>
      <c r="D752" t="s">
        <v>1460</v>
      </c>
      <c r="E752" t="s">
        <v>10</v>
      </c>
      <c r="F752">
        <v>105532</v>
      </c>
      <c r="G752">
        <f>COUNTIF(deals_closed!D:D,B752)</f>
        <v>24</v>
      </c>
      <c r="H752" s="2">
        <f>SUMIF(deals_closed!D:D,B752,deals_closed!C:C)</f>
        <v>864121</v>
      </c>
      <c r="I752" s="2">
        <f>VLOOKUP(E752,'2018_commission_structure-Start'!$A$22:$I$24,9,FALSE)</f>
        <v>750000</v>
      </c>
      <c r="J752" s="2">
        <f t="shared" si="111"/>
        <v>937500</v>
      </c>
      <c r="K752" s="2">
        <f t="shared" si="112"/>
        <v>1125000</v>
      </c>
      <c r="L752" s="2">
        <f t="shared" si="113"/>
        <v>1500000</v>
      </c>
      <c r="M752" s="12">
        <f t="shared" si="114"/>
        <v>1.1521613333333334</v>
      </c>
      <c r="N752" t="str">
        <f t="shared" si="115"/>
        <v>100-125%</v>
      </c>
      <c r="O752" s="6">
        <f>MIN(H752,I752)*INDEX('2018_commission_structure-Start'!$A$21:$I$24,MATCH($E752,'2018_commission_structure-Start'!$A$21:$A$24,0),MATCH(O$1,'2018_commission_structure-Start'!$A$21:$I$21,0))</f>
        <v>112500</v>
      </c>
      <c r="P752" s="2">
        <f>IF(H752&gt;I752,MIN(H752-I752,J752-I752)*INDEX('2018_commission_structure-Start'!$A$21:$I$24,MATCH($E752,'2018_commission_structure-Start'!$A$21:$A$24,0), MATCH(P$1,'2018_commission_structure-Start'!$A$21:$I$21,0)),0)</f>
        <v>21682.99</v>
      </c>
      <c r="Q752" s="2">
        <f>IF($H752&gt;J752,MIN($H752-J752,K752-J752)*INDEX('2018_commission_structure-Start'!$A$21:$I$24,MATCH($E752,'2018_commission_structure-Start'!$A$21:$A$24,0), MATCH(Q$1,'2018_commission_structure-Start'!$A$21:$I$21,0)),0)</f>
        <v>0</v>
      </c>
      <c r="R752" s="2">
        <f>IF($H752&gt;K752,MIN($H752-K752,L752-K752)*INDEX('2018_commission_structure-Start'!$A$21:$I$24,MATCH($E752,'2018_commission_structure-Start'!$A$21:$A$24,0), MATCH(R$1,'2018_commission_structure-Start'!$A$21:$I$21,0)),0)</f>
        <v>0</v>
      </c>
      <c r="S752" s="2">
        <f>IF(H752&gt;L752,(H752-L752)*INDEX('2018_commission_structure-Start'!$A$21:$I$24,MATCH($E752,'2018_commission_structure-Start'!$A$21:$A$24,0),MATCH(S$1,'2018_commission_structure-Start'!$A$21:$I$21,0)),0)</f>
        <v>0</v>
      </c>
      <c r="T752" s="6">
        <f t="shared" si="116"/>
        <v>134182.99</v>
      </c>
      <c r="U752" s="6">
        <f t="shared" si="117"/>
        <v>239714.99</v>
      </c>
      <c r="V752" s="6">
        <f>MIN(H752,I752)*INDEX('2018_commission_structure-Start'!$A$15:$J$18,MATCH($E752,'2018_commission_structure-Start'!$A$15:$A$18,0),MATCH(V$1,'2018_commission_structure-Start'!$A$15:$J$15,0))</f>
        <v>112500</v>
      </c>
      <c r="W752" s="2">
        <f>IF($H752&gt;I752,MIN($H752-I752,J752-I752)*INDEX('2018_commission_structure-Start'!$A$15:$J$18,MATCH($E752,'2018_commission_structure-Start'!$A$15:$A$18,0),MATCH(W$1,'2018_commission_structure-Start'!$A$15:$J$15,0)),0)</f>
        <v>25106.62</v>
      </c>
      <c r="X752" s="2">
        <f>IF($H752&gt;J752,MIN($H752-J752,K752-J752)*INDEX('2018_commission_structure-Start'!$A$15:$J$18,MATCH($E752,'2018_commission_structure-Start'!$A$15:$A$18,0),MATCH(X$1,'2018_commission_structure-Start'!$A$15:$J$15,0)),0)</f>
        <v>0</v>
      </c>
      <c r="Y752" s="2">
        <f>IF($H752&gt;K752,MIN($H752-K752,L752-K752)*INDEX('2018_commission_structure-Start'!$A$15:$J$18,MATCH($E752,'2018_commission_structure-Start'!$A$15:$A$18,0),MATCH(Y$1,'2018_commission_structure-Start'!$A$15:$J$15,0)),0)</f>
        <v>0</v>
      </c>
      <c r="Z752" s="2">
        <f>IF(H752&gt;L752,(H752-L752)*INDEX('2018_commission_structure-Start'!$A$21:$I$24,MATCH($E752,'2018_commission_structure-Start'!$A$21:$A$24,0),MATCH(Z$1,'2018_commission_structure-Start'!$A$21:$I$21,0)),0)</f>
        <v>0</v>
      </c>
      <c r="AA752" s="6">
        <f t="shared" si="118"/>
        <v>137606.62</v>
      </c>
      <c r="AB752" s="6">
        <f t="shared" si="119"/>
        <v>243138.62</v>
      </c>
    </row>
    <row r="753" spans="1:28" x14ac:dyDescent="0.3">
      <c r="A753" t="str">
        <f t="shared" si="110"/>
        <v>Sherilyn Barendtsen</v>
      </c>
      <c r="B753">
        <v>5403399259</v>
      </c>
      <c r="C753" t="s">
        <v>1461</v>
      </c>
      <c r="D753" t="s">
        <v>1462</v>
      </c>
      <c r="E753" t="s">
        <v>29</v>
      </c>
      <c r="F753">
        <v>55461</v>
      </c>
      <c r="G753">
        <f>COUNTIF(deals_closed!D:D,B753)</f>
        <v>14</v>
      </c>
      <c r="H753" s="2">
        <f>SUMIF(deals_closed!D:D,B753,deals_closed!C:C)</f>
        <v>374529</v>
      </c>
      <c r="I753" s="2">
        <f>VLOOKUP(E753,'2018_commission_structure-Start'!$A$22:$I$24,9,FALSE)</f>
        <v>600000</v>
      </c>
      <c r="J753" s="2">
        <f t="shared" si="111"/>
        <v>750000</v>
      </c>
      <c r="K753" s="2">
        <f t="shared" si="112"/>
        <v>900000</v>
      </c>
      <c r="L753" s="2">
        <f t="shared" si="113"/>
        <v>1200000</v>
      </c>
      <c r="M753" s="12">
        <f t="shared" si="114"/>
        <v>0.62421499999999996</v>
      </c>
      <c r="N753" t="str">
        <f t="shared" si="115"/>
        <v>0-100%</v>
      </c>
      <c r="O753" s="6">
        <f>MIN(H753,I753)*INDEX('2018_commission_structure-Start'!$A$21:$I$24,MATCH($E753,'2018_commission_structure-Start'!$A$21:$A$24,0),MATCH(O$1,'2018_commission_structure-Start'!$A$21:$I$21,0))</f>
        <v>48688.770000000004</v>
      </c>
      <c r="P753" s="2">
        <f>IF(H753&gt;I753,MIN(H753-I753,J753-I753)*INDEX('2018_commission_structure-Start'!$A$21:$I$24,MATCH($E753,'2018_commission_structure-Start'!$A$21:$A$24,0), MATCH(P$1,'2018_commission_structure-Start'!$A$21:$I$21,0)),0)</f>
        <v>0</v>
      </c>
      <c r="Q753" s="2">
        <f>IF($H753&gt;J753,MIN($H753-J753,K753-J753)*INDEX('2018_commission_structure-Start'!$A$21:$I$24,MATCH($E753,'2018_commission_structure-Start'!$A$21:$A$24,0), MATCH(Q$1,'2018_commission_structure-Start'!$A$21:$I$21,0)),0)</f>
        <v>0</v>
      </c>
      <c r="R753" s="2">
        <f>IF($H753&gt;K753,MIN($H753-K753,L753-K753)*INDEX('2018_commission_structure-Start'!$A$21:$I$24,MATCH($E753,'2018_commission_structure-Start'!$A$21:$A$24,0), MATCH(R$1,'2018_commission_structure-Start'!$A$21:$I$21,0)),0)</f>
        <v>0</v>
      </c>
      <c r="S753" s="2">
        <f>IF(H753&gt;L753,(H753-L753)*INDEX('2018_commission_structure-Start'!$A$21:$I$24,MATCH($E753,'2018_commission_structure-Start'!$A$21:$A$24,0),MATCH(S$1,'2018_commission_structure-Start'!$A$21:$I$21,0)),0)</f>
        <v>0</v>
      </c>
      <c r="T753" s="6">
        <f t="shared" si="116"/>
        <v>48688.770000000004</v>
      </c>
      <c r="U753" s="6">
        <f t="shared" si="117"/>
        <v>104149.77</v>
      </c>
      <c r="V753" s="6">
        <f>MIN(H753,I753)*INDEX('2018_commission_structure-Start'!$A$15:$J$18,MATCH($E753,'2018_commission_structure-Start'!$A$15:$A$18,0),MATCH(V$1,'2018_commission_structure-Start'!$A$15:$J$15,0))</f>
        <v>56179.35</v>
      </c>
      <c r="W753" s="2">
        <f>IF($H753&gt;I753,MIN($H753-I753,J753-I753)*INDEX('2018_commission_structure-Start'!$A$15:$J$18,MATCH($E753,'2018_commission_structure-Start'!$A$15:$A$18,0),MATCH(W$1,'2018_commission_structure-Start'!$A$15:$J$15,0)),0)</f>
        <v>0</v>
      </c>
      <c r="X753" s="2">
        <f>IF($H753&gt;J753,MIN($H753-J753,K753-J753)*INDEX('2018_commission_structure-Start'!$A$15:$J$18,MATCH($E753,'2018_commission_structure-Start'!$A$15:$A$18,0),MATCH(X$1,'2018_commission_structure-Start'!$A$15:$J$15,0)),0)</f>
        <v>0</v>
      </c>
      <c r="Y753" s="2">
        <f>IF($H753&gt;K753,MIN($H753-K753,L753-K753)*INDEX('2018_commission_structure-Start'!$A$15:$J$18,MATCH($E753,'2018_commission_structure-Start'!$A$15:$A$18,0),MATCH(Y$1,'2018_commission_structure-Start'!$A$15:$J$15,0)),0)</f>
        <v>0</v>
      </c>
      <c r="Z753" s="2">
        <f>IF(H753&gt;L753,(H753-L753)*INDEX('2018_commission_structure-Start'!$A$21:$I$24,MATCH($E753,'2018_commission_structure-Start'!$A$21:$A$24,0),MATCH(Z$1,'2018_commission_structure-Start'!$A$21:$I$21,0)),0)</f>
        <v>0</v>
      </c>
      <c r="AA753" s="6">
        <f t="shared" si="118"/>
        <v>56179.35</v>
      </c>
      <c r="AB753" s="6">
        <f t="shared" si="119"/>
        <v>111640.35</v>
      </c>
    </row>
    <row r="754" spans="1:28" x14ac:dyDescent="0.3">
      <c r="A754" t="str">
        <f t="shared" si="110"/>
        <v>Broderic Osbourne</v>
      </c>
      <c r="B754">
        <v>2792499575</v>
      </c>
      <c r="C754" t="s">
        <v>1463</v>
      </c>
      <c r="D754" t="s">
        <v>1352</v>
      </c>
      <c r="E754" t="s">
        <v>10</v>
      </c>
      <c r="F754">
        <v>103988</v>
      </c>
      <c r="G754">
        <f>COUNTIF(deals_closed!D:D,B754)</f>
        <v>10</v>
      </c>
      <c r="H754" s="2">
        <f>SUMIF(deals_closed!D:D,B754,deals_closed!C:C)</f>
        <v>372686</v>
      </c>
      <c r="I754" s="2">
        <f>VLOOKUP(E754,'2018_commission_structure-Start'!$A$22:$I$24,9,FALSE)</f>
        <v>750000</v>
      </c>
      <c r="J754" s="2">
        <f t="shared" si="111"/>
        <v>937500</v>
      </c>
      <c r="K754" s="2">
        <f t="shared" si="112"/>
        <v>1125000</v>
      </c>
      <c r="L754" s="2">
        <f t="shared" si="113"/>
        <v>1500000</v>
      </c>
      <c r="M754" s="12">
        <f t="shared" si="114"/>
        <v>0.49691466666666667</v>
      </c>
      <c r="N754" t="str">
        <f t="shared" si="115"/>
        <v>0-100%</v>
      </c>
      <c r="O754" s="6">
        <f>MIN(H754,I754)*INDEX('2018_commission_structure-Start'!$A$21:$I$24,MATCH($E754,'2018_commission_structure-Start'!$A$21:$A$24,0),MATCH(O$1,'2018_commission_structure-Start'!$A$21:$I$21,0))</f>
        <v>55902.9</v>
      </c>
      <c r="P754" s="2">
        <f>IF(H754&gt;I754,MIN(H754-I754,J754-I754)*INDEX('2018_commission_structure-Start'!$A$21:$I$24,MATCH($E754,'2018_commission_structure-Start'!$A$21:$A$24,0), MATCH(P$1,'2018_commission_structure-Start'!$A$21:$I$21,0)),0)</f>
        <v>0</v>
      </c>
      <c r="Q754" s="2">
        <f>IF($H754&gt;J754,MIN($H754-J754,K754-J754)*INDEX('2018_commission_structure-Start'!$A$21:$I$24,MATCH($E754,'2018_commission_structure-Start'!$A$21:$A$24,0), MATCH(Q$1,'2018_commission_structure-Start'!$A$21:$I$21,0)),0)</f>
        <v>0</v>
      </c>
      <c r="R754" s="2">
        <f>IF($H754&gt;K754,MIN($H754-K754,L754-K754)*INDEX('2018_commission_structure-Start'!$A$21:$I$24,MATCH($E754,'2018_commission_structure-Start'!$A$21:$A$24,0), MATCH(R$1,'2018_commission_structure-Start'!$A$21:$I$21,0)),0)</f>
        <v>0</v>
      </c>
      <c r="S754" s="2">
        <f>IF(H754&gt;L754,(H754-L754)*INDEX('2018_commission_structure-Start'!$A$21:$I$24,MATCH($E754,'2018_commission_structure-Start'!$A$21:$A$24,0),MATCH(S$1,'2018_commission_structure-Start'!$A$21:$I$21,0)),0)</f>
        <v>0</v>
      </c>
      <c r="T754" s="6">
        <f t="shared" si="116"/>
        <v>55902.9</v>
      </c>
      <c r="U754" s="6">
        <f t="shared" si="117"/>
        <v>159890.9</v>
      </c>
      <c r="V754" s="6">
        <f>MIN(H754,I754)*INDEX('2018_commission_structure-Start'!$A$15:$J$18,MATCH($E754,'2018_commission_structure-Start'!$A$15:$A$18,0),MATCH(V$1,'2018_commission_structure-Start'!$A$15:$J$15,0))</f>
        <v>55902.9</v>
      </c>
      <c r="W754" s="2">
        <f>IF($H754&gt;I754,MIN($H754-I754,J754-I754)*INDEX('2018_commission_structure-Start'!$A$15:$J$18,MATCH($E754,'2018_commission_structure-Start'!$A$15:$A$18,0),MATCH(W$1,'2018_commission_structure-Start'!$A$15:$J$15,0)),0)</f>
        <v>0</v>
      </c>
      <c r="X754" s="2">
        <f>IF($H754&gt;J754,MIN($H754-J754,K754-J754)*INDEX('2018_commission_structure-Start'!$A$15:$J$18,MATCH($E754,'2018_commission_structure-Start'!$A$15:$A$18,0),MATCH(X$1,'2018_commission_structure-Start'!$A$15:$J$15,0)),0)</f>
        <v>0</v>
      </c>
      <c r="Y754" s="2">
        <f>IF($H754&gt;K754,MIN($H754-K754,L754-K754)*INDEX('2018_commission_structure-Start'!$A$15:$J$18,MATCH($E754,'2018_commission_structure-Start'!$A$15:$A$18,0),MATCH(Y$1,'2018_commission_structure-Start'!$A$15:$J$15,0)),0)</f>
        <v>0</v>
      </c>
      <c r="Z754" s="2">
        <f>IF(H754&gt;L754,(H754-L754)*INDEX('2018_commission_structure-Start'!$A$21:$I$24,MATCH($E754,'2018_commission_structure-Start'!$A$21:$A$24,0),MATCH(Z$1,'2018_commission_structure-Start'!$A$21:$I$21,0)),0)</f>
        <v>0</v>
      </c>
      <c r="AA754" s="6">
        <f t="shared" si="118"/>
        <v>55902.9</v>
      </c>
      <c r="AB754" s="6">
        <f t="shared" si="119"/>
        <v>159890.9</v>
      </c>
    </row>
    <row r="755" spans="1:28" x14ac:dyDescent="0.3">
      <c r="A755" t="str">
        <f t="shared" si="110"/>
        <v>Conny Sommerly</v>
      </c>
      <c r="B755">
        <v>3164004753</v>
      </c>
      <c r="C755" t="s">
        <v>1464</v>
      </c>
      <c r="D755" t="s">
        <v>1465</v>
      </c>
      <c r="E755" t="s">
        <v>7</v>
      </c>
      <c r="F755">
        <v>30622</v>
      </c>
      <c r="G755">
        <f>COUNTIF(deals_closed!D:D,B755)</f>
        <v>28</v>
      </c>
      <c r="H755" s="2">
        <f>SUMIF(deals_closed!D:D,B755,deals_closed!C:C)</f>
        <v>893148</v>
      </c>
      <c r="I755" s="2">
        <f>VLOOKUP(E755,'2018_commission_structure-Start'!$A$22:$I$24,9,FALSE)</f>
        <v>500000</v>
      </c>
      <c r="J755" s="2">
        <f t="shared" si="111"/>
        <v>625000</v>
      </c>
      <c r="K755" s="2">
        <f t="shared" si="112"/>
        <v>750000</v>
      </c>
      <c r="L755" s="2">
        <f t="shared" si="113"/>
        <v>1000000</v>
      </c>
      <c r="M755" s="12">
        <f t="shared" si="114"/>
        <v>1.7862960000000001</v>
      </c>
      <c r="N755" t="str">
        <f t="shared" si="115"/>
        <v>150-200%</v>
      </c>
      <c r="O755" s="6">
        <f>MIN(H755,I755)*INDEX('2018_commission_structure-Start'!$A$21:$I$24,MATCH($E755,'2018_commission_structure-Start'!$A$21:$A$24,0),MATCH(O$1,'2018_commission_structure-Start'!$A$21:$I$21,0))</f>
        <v>50000</v>
      </c>
      <c r="P755" s="2">
        <f>IF(H755&gt;I755,MIN(H755-I755,J755-I755)*INDEX('2018_commission_structure-Start'!$A$21:$I$24,MATCH($E755,'2018_commission_structure-Start'!$A$21:$A$24,0), MATCH(P$1,'2018_commission_structure-Start'!$A$21:$I$21,0)),0)</f>
        <v>18750</v>
      </c>
      <c r="Q755" s="2">
        <f>IF($H755&gt;J755,MIN($H755-J755,K755-J755)*INDEX('2018_commission_structure-Start'!$A$21:$I$24,MATCH($E755,'2018_commission_structure-Start'!$A$21:$A$24,0), MATCH(Q$1,'2018_commission_structure-Start'!$A$21:$I$21,0)),0)</f>
        <v>22500</v>
      </c>
      <c r="R755" s="2">
        <f>IF($H755&gt;K755,MIN($H755-K755,L755-K755)*INDEX('2018_commission_structure-Start'!$A$21:$I$24,MATCH($E755,'2018_commission_structure-Start'!$A$21:$A$24,0), MATCH(R$1,'2018_commission_structure-Start'!$A$21:$I$21,0)),0)</f>
        <v>31492.560000000001</v>
      </c>
      <c r="S755" s="2">
        <f>IF(H755&gt;L755,(H755-L755)*INDEX('2018_commission_structure-Start'!$A$21:$I$24,MATCH($E755,'2018_commission_structure-Start'!$A$21:$A$24,0),MATCH(S$1,'2018_commission_structure-Start'!$A$21:$I$21,0)),0)</f>
        <v>0</v>
      </c>
      <c r="T755" s="6">
        <f t="shared" si="116"/>
        <v>122742.56</v>
      </c>
      <c r="U755" s="6">
        <f t="shared" si="117"/>
        <v>153364.56</v>
      </c>
      <c r="V755" s="6">
        <f>MIN(H755,I755)*INDEX('2018_commission_structure-Start'!$A$15:$J$18,MATCH($E755,'2018_commission_structure-Start'!$A$15:$A$18,0),MATCH(V$1,'2018_commission_structure-Start'!$A$15:$J$15,0))</f>
        <v>60000</v>
      </c>
      <c r="W755" s="2">
        <f>IF($H755&gt;I755,MIN($H755-I755,J755-I755)*INDEX('2018_commission_structure-Start'!$A$15:$J$18,MATCH($E755,'2018_commission_structure-Start'!$A$15:$A$18,0),MATCH(W$1,'2018_commission_structure-Start'!$A$15:$J$15,0)),0)</f>
        <v>21250</v>
      </c>
      <c r="X755" s="2">
        <f>IF($H755&gt;J755,MIN($H755-J755,K755-J755)*INDEX('2018_commission_structure-Start'!$A$15:$J$18,MATCH($E755,'2018_commission_structure-Start'!$A$15:$A$18,0),MATCH(X$1,'2018_commission_structure-Start'!$A$15:$J$15,0)),0)</f>
        <v>25000</v>
      </c>
      <c r="Y755" s="2">
        <f>IF($H755&gt;K755,MIN($H755-K755,L755-K755)*INDEX('2018_commission_structure-Start'!$A$15:$J$18,MATCH($E755,'2018_commission_structure-Start'!$A$15:$A$18,0),MATCH(Y$1,'2018_commission_structure-Start'!$A$15:$J$15,0)),0)</f>
        <v>31492.560000000001</v>
      </c>
      <c r="Z755" s="2">
        <f>IF(H755&gt;L755,(H755-L755)*INDEX('2018_commission_structure-Start'!$A$21:$I$24,MATCH($E755,'2018_commission_structure-Start'!$A$21:$A$24,0),MATCH(Z$1,'2018_commission_structure-Start'!$A$21:$I$21,0)),0)</f>
        <v>0</v>
      </c>
      <c r="AA755" s="6">
        <f t="shared" si="118"/>
        <v>137742.56</v>
      </c>
      <c r="AB755" s="6">
        <f t="shared" si="119"/>
        <v>168364.56</v>
      </c>
    </row>
    <row r="756" spans="1:28" x14ac:dyDescent="0.3">
      <c r="A756" t="str">
        <f t="shared" si="110"/>
        <v>Arabel Denison</v>
      </c>
      <c r="B756">
        <v>933051662</v>
      </c>
      <c r="C756" t="s">
        <v>1466</v>
      </c>
      <c r="D756" t="s">
        <v>1467</v>
      </c>
      <c r="E756" t="s">
        <v>10</v>
      </c>
      <c r="F756">
        <v>116350</v>
      </c>
      <c r="G756">
        <f>COUNTIF(deals_closed!D:D,B756)</f>
        <v>15</v>
      </c>
      <c r="H756" s="2">
        <f>SUMIF(deals_closed!D:D,B756,deals_closed!C:C)</f>
        <v>573420</v>
      </c>
      <c r="I756" s="2">
        <f>VLOOKUP(E756,'2018_commission_structure-Start'!$A$22:$I$24,9,FALSE)</f>
        <v>750000</v>
      </c>
      <c r="J756" s="2">
        <f t="shared" si="111"/>
        <v>937500</v>
      </c>
      <c r="K756" s="2">
        <f t="shared" si="112"/>
        <v>1125000</v>
      </c>
      <c r="L756" s="2">
        <f t="shared" si="113"/>
        <v>1500000</v>
      </c>
      <c r="M756" s="12">
        <f t="shared" si="114"/>
        <v>0.76456000000000002</v>
      </c>
      <c r="N756" t="str">
        <f t="shared" si="115"/>
        <v>0-100%</v>
      </c>
      <c r="O756" s="6">
        <f>MIN(H756,I756)*INDEX('2018_commission_structure-Start'!$A$21:$I$24,MATCH($E756,'2018_commission_structure-Start'!$A$21:$A$24,0),MATCH(O$1,'2018_commission_structure-Start'!$A$21:$I$21,0))</f>
        <v>86013</v>
      </c>
      <c r="P756" s="2">
        <f>IF(H756&gt;I756,MIN(H756-I756,J756-I756)*INDEX('2018_commission_structure-Start'!$A$21:$I$24,MATCH($E756,'2018_commission_structure-Start'!$A$21:$A$24,0), MATCH(P$1,'2018_commission_structure-Start'!$A$21:$I$21,0)),0)</f>
        <v>0</v>
      </c>
      <c r="Q756" s="2">
        <f>IF($H756&gt;J756,MIN($H756-J756,K756-J756)*INDEX('2018_commission_structure-Start'!$A$21:$I$24,MATCH($E756,'2018_commission_structure-Start'!$A$21:$A$24,0), MATCH(Q$1,'2018_commission_structure-Start'!$A$21:$I$21,0)),0)</f>
        <v>0</v>
      </c>
      <c r="R756" s="2">
        <f>IF($H756&gt;K756,MIN($H756-K756,L756-K756)*INDEX('2018_commission_structure-Start'!$A$21:$I$24,MATCH($E756,'2018_commission_structure-Start'!$A$21:$A$24,0), MATCH(R$1,'2018_commission_structure-Start'!$A$21:$I$21,0)),0)</f>
        <v>0</v>
      </c>
      <c r="S756" s="2">
        <f>IF(H756&gt;L756,(H756-L756)*INDEX('2018_commission_structure-Start'!$A$21:$I$24,MATCH($E756,'2018_commission_structure-Start'!$A$21:$A$24,0),MATCH(S$1,'2018_commission_structure-Start'!$A$21:$I$21,0)),0)</f>
        <v>0</v>
      </c>
      <c r="T756" s="6">
        <f t="shared" si="116"/>
        <v>86013</v>
      </c>
      <c r="U756" s="6">
        <f t="shared" si="117"/>
        <v>202363</v>
      </c>
      <c r="V756" s="6">
        <f>MIN(H756,I756)*INDEX('2018_commission_structure-Start'!$A$15:$J$18,MATCH($E756,'2018_commission_structure-Start'!$A$15:$A$18,0),MATCH(V$1,'2018_commission_structure-Start'!$A$15:$J$15,0))</f>
        <v>86013</v>
      </c>
      <c r="W756" s="2">
        <f>IF($H756&gt;I756,MIN($H756-I756,J756-I756)*INDEX('2018_commission_structure-Start'!$A$15:$J$18,MATCH($E756,'2018_commission_structure-Start'!$A$15:$A$18,0),MATCH(W$1,'2018_commission_structure-Start'!$A$15:$J$15,0)),0)</f>
        <v>0</v>
      </c>
      <c r="X756" s="2">
        <f>IF($H756&gt;J756,MIN($H756-J756,K756-J756)*INDEX('2018_commission_structure-Start'!$A$15:$J$18,MATCH($E756,'2018_commission_structure-Start'!$A$15:$A$18,0),MATCH(X$1,'2018_commission_structure-Start'!$A$15:$J$15,0)),0)</f>
        <v>0</v>
      </c>
      <c r="Y756" s="2">
        <f>IF($H756&gt;K756,MIN($H756-K756,L756-K756)*INDEX('2018_commission_structure-Start'!$A$15:$J$18,MATCH($E756,'2018_commission_structure-Start'!$A$15:$A$18,0),MATCH(Y$1,'2018_commission_structure-Start'!$A$15:$J$15,0)),0)</f>
        <v>0</v>
      </c>
      <c r="Z756" s="2">
        <f>IF(H756&gt;L756,(H756-L756)*INDEX('2018_commission_structure-Start'!$A$21:$I$24,MATCH($E756,'2018_commission_structure-Start'!$A$21:$A$24,0),MATCH(Z$1,'2018_commission_structure-Start'!$A$21:$I$21,0)),0)</f>
        <v>0</v>
      </c>
      <c r="AA756" s="6">
        <f t="shared" si="118"/>
        <v>86013</v>
      </c>
      <c r="AB756" s="6">
        <f t="shared" si="119"/>
        <v>202363</v>
      </c>
    </row>
    <row r="757" spans="1:28" x14ac:dyDescent="0.3">
      <c r="A757" t="str">
        <f t="shared" si="110"/>
        <v>Hugo Mowbray</v>
      </c>
      <c r="B757">
        <v>1382734301</v>
      </c>
      <c r="C757" t="s">
        <v>1468</v>
      </c>
      <c r="D757" t="s">
        <v>1469</v>
      </c>
      <c r="E757" t="s">
        <v>10</v>
      </c>
      <c r="F757">
        <v>108483</v>
      </c>
      <c r="G757">
        <f>COUNTIF(deals_closed!D:D,B757)</f>
        <v>19</v>
      </c>
      <c r="H757" s="2">
        <f>SUMIF(deals_closed!D:D,B757,deals_closed!C:C)</f>
        <v>619204</v>
      </c>
      <c r="I757" s="2">
        <f>VLOOKUP(E757,'2018_commission_structure-Start'!$A$22:$I$24,9,FALSE)</f>
        <v>750000</v>
      </c>
      <c r="J757" s="2">
        <f t="shared" si="111"/>
        <v>937500</v>
      </c>
      <c r="K757" s="2">
        <f t="shared" si="112"/>
        <v>1125000</v>
      </c>
      <c r="L757" s="2">
        <f t="shared" si="113"/>
        <v>1500000</v>
      </c>
      <c r="M757" s="12">
        <f t="shared" si="114"/>
        <v>0.8256053333333333</v>
      </c>
      <c r="N757" t="str">
        <f t="shared" si="115"/>
        <v>0-100%</v>
      </c>
      <c r="O757" s="6">
        <f>MIN(H757,I757)*INDEX('2018_commission_structure-Start'!$A$21:$I$24,MATCH($E757,'2018_commission_structure-Start'!$A$21:$A$24,0),MATCH(O$1,'2018_commission_structure-Start'!$A$21:$I$21,0))</f>
        <v>92880.599999999991</v>
      </c>
      <c r="P757" s="2">
        <f>IF(H757&gt;I757,MIN(H757-I757,J757-I757)*INDEX('2018_commission_structure-Start'!$A$21:$I$24,MATCH($E757,'2018_commission_structure-Start'!$A$21:$A$24,0), MATCH(P$1,'2018_commission_structure-Start'!$A$21:$I$21,0)),0)</f>
        <v>0</v>
      </c>
      <c r="Q757" s="2">
        <f>IF($H757&gt;J757,MIN($H757-J757,K757-J757)*INDEX('2018_commission_structure-Start'!$A$21:$I$24,MATCH($E757,'2018_commission_structure-Start'!$A$21:$A$24,0), MATCH(Q$1,'2018_commission_structure-Start'!$A$21:$I$21,0)),0)</f>
        <v>0</v>
      </c>
      <c r="R757" s="2">
        <f>IF($H757&gt;K757,MIN($H757-K757,L757-K757)*INDEX('2018_commission_structure-Start'!$A$21:$I$24,MATCH($E757,'2018_commission_structure-Start'!$A$21:$A$24,0), MATCH(R$1,'2018_commission_structure-Start'!$A$21:$I$21,0)),0)</f>
        <v>0</v>
      </c>
      <c r="S757" s="2">
        <f>IF(H757&gt;L757,(H757-L757)*INDEX('2018_commission_structure-Start'!$A$21:$I$24,MATCH($E757,'2018_commission_structure-Start'!$A$21:$A$24,0),MATCH(S$1,'2018_commission_structure-Start'!$A$21:$I$21,0)),0)</f>
        <v>0</v>
      </c>
      <c r="T757" s="6">
        <f t="shared" si="116"/>
        <v>92880.599999999991</v>
      </c>
      <c r="U757" s="6">
        <f t="shared" si="117"/>
        <v>201363.59999999998</v>
      </c>
      <c r="V757" s="6">
        <f>MIN(H757,I757)*INDEX('2018_commission_structure-Start'!$A$15:$J$18,MATCH($E757,'2018_commission_structure-Start'!$A$15:$A$18,0),MATCH(V$1,'2018_commission_structure-Start'!$A$15:$J$15,0))</f>
        <v>92880.599999999991</v>
      </c>
      <c r="W757" s="2">
        <f>IF($H757&gt;I757,MIN($H757-I757,J757-I757)*INDEX('2018_commission_structure-Start'!$A$15:$J$18,MATCH($E757,'2018_commission_structure-Start'!$A$15:$A$18,0),MATCH(W$1,'2018_commission_structure-Start'!$A$15:$J$15,0)),0)</f>
        <v>0</v>
      </c>
      <c r="X757" s="2">
        <f>IF($H757&gt;J757,MIN($H757-J757,K757-J757)*INDEX('2018_commission_structure-Start'!$A$15:$J$18,MATCH($E757,'2018_commission_structure-Start'!$A$15:$A$18,0),MATCH(X$1,'2018_commission_structure-Start'!$A$15:$J$15,0)),0)</f>
        <v>0</v>
      </c>
      <c r="Y757" s="2">
        <f>IF($H757&gt;K757,MIN($H757-K757,L757-K757)*INDEX('2018_commission_structure-Start'!$A$15:$J$18,MATCH($E757,'2018_commission_structure-Start'!$A$15:$A$18,0),MATCH(Y$1,'2018_commission_structure-Start'!$A$15:$J$15,0)),0)</f>
        <v>0</v>
      </c>
      <c r="Z757" s="2">
        <f>IF(H757&gt;L757,(H757-L757)*INDEX('2018_commission_structure-Start'!$A$21:$I$24,MATCH($E757,'2018_commission_structure-Start'!$A$21:$A$24,0),MATCH(Z$1,'2018_commission_structure-Start'!$A$21:$I$21,0)),0)</f>
        <v>0</v>
      </c>
      <c r="AA757" s="6">
        <f t="shared" si="118"/>
        <v>92880.599999999991</v>
      </c>
      <c r="AB757" s="6">
        <f t="shared" si="119"/>
        <v>201363.59999999998</v>
      </c>
    </row>
    <row r="758" spans="1:28" x14ac:dyDescent="0.3">
      <c r="A758" t="str">
        <f t="shared" si="110"/>
        <v>Joye Mepham</v>
      </c>
      <c r="B758">
        <v>4773306254</v>
      </c>
      <c r="C758" t="s">
        <v>1470</v>
      </c>
      <c r="D758" t="s">
        <v>1471</v>
      </c>
      <c r="E758" t="s">
        <v>29</v>
      </c>
      <c r="F758">
        <v>58452</v>
      </c>
      <c r="G758">
        <f>COUNTIF(deals_closed!D:D,B758)</f>
        <v>20</v>
      </c>
      <c r="H758" s="2">
        <f>SUMIF(deals_closed!D:D,B758,deals_closed!C:C)</f>
        <v>598593</v>
      </c>
      <c r="I758" s="2">
        <f>VLOOKUP(E758,'2018_commission_structure-Start'!$A$22:$I$24,9,FALSE)</f>
        <v>600000</v>
      </c>
      <c r="J758" s="2">
        <f t="shared" si="111"/>
        <v>750000</v>
      </c>
      <c r="K758" s="2">
        <f t="shared" si="112"/>
        <v>900000</v>
      </c>
      <c r="L758" s="2">
        <f t="shared" si="113"/>
        <v>1200000</v>
      </c>
      <c r="M758" s="12">
        <f t="shared" si="114"/>
        <v>0.99765499999999996</v>
      </c>
      <c r="N758" t="str">
        <f t="shared" si="115"/>
        <v>0-100%</v>
      </c>
      <c r="O758" s="6">
        <f>MIN(H758,I758)*INDEX('2018_commission_structure-Start'!$A$21:$I$24,MATCH($E758,'2018_commission_structure-Start'!$A$21:$A$24,0),MATCH(O$1,'2018_commission_structure-Start'!$A$21:$I$21,0))</f>
        <v>77817.09</v>
      </c>
      <c r="P758" s="2">
        <f>IF(H758&gt;I758,MIN(H758-I758,J758-I758)*INDEX('2018_commission_structure-Start'!$A$21:$I$24,MATCH($E758,'2018_commission_structure-Start'!$A$21:$A$24,0), MATCH(P$1,'2018_commission_structure-Start'!$A$21:$I$21,0)),0)</f>
        <v>0</v>
      </c>
      <c r="Q758" s="2">
        <f>IF($H758&gt;J758,MIN($H758-J758,K758-J758)*INDEX('2018_commission_structure-Start'!$A$21:$I$24,MATCH($E758,'2018_commission_structure-Start'!$A$21:$A$24,0), MATCH(Q$1,'2018_commission_structure-Start'!$A$21:$I$21,0)),0)</f>
        <v>0</v>
      </c>
      <c r="R758" s="2">
        <f>IF($H758&gt;K758,MIN($H758-K758,L758-K758)*INDEX('2018_commission_structure-Start'!$A$21:$I$24,MATCH($E758,'2018_commission_structure-Start'!$A$21:$A$24,0), MATCH(R$1,'2018_commission_structure-Start'!$A$21:$I$21,0)),0)</f>
        <v>0</v>
      </c>
      <c r="S758" s="2">
        <f>IF(H758&gt;L758,(H758-L758)*INDEX('2018_commission_structure-Start'!$A$21:$I$24,MATCH($E758,'2018_commission_structure-Start'!$A$21:$A$24,0),MATCH(S$1,'2018_commission_structure-Start'!$A$21:$I$21,0)),0)</f>
        <v>0</v>
      </c>
      <c r="T758" s="6">
        <f t="shared" si="116"/>
        <v>77817.09</v>
      </c>
      <c r="U758" s="6">
        <f t="shared" si="117"/>
        <v>136269.09</v>
      </c>
      <c r="V758" s="6">
        <f>MIN(H758,I758)*INDEX('2018_commission_structure-Start'!$A$15:$J$18,MATCH($E758,'2018_commission_structure-Start'!$A$15:$A$18,0),MATCH(V$1,'2018_commission_structure-Start'!$A$15:$J$15,0))</f>
        <v>89788.95</v>
      </c>
      <c r="W758" s="2">
        <f>IF($H758&gt;I758,MIN($H758-I758,J758-I758)*INDEX('2018_commission_structure-Start'!$A$15:$J$18,MATCH($E758,'2018_commission_structure-Start'!$A$15:$A$18,0),MATCH(W$1,'2018_commission_structure-Start'!$A$15:$J$15,0)),0)</f>
        <v>0</v>
      </c>
      <c r="X758" s="2">
        <f>IF($H758&gt;J758,MIN($H758-J758,K758-J758)*INDEX('2018_commission_structure-Start'!$A$15:$J$18,MATCH($E758,'2018_commission_structure-Start'!$A$15:$A$18,0),MATCH(X$1,'2018_commission_structure-Start'!$A$15:$J$15,0)),0)</f>
        <v>0</v>
      </c>
      <c r="Y758" s="2">
        <f>IF($H758&gt;K758,MIN($H758-K758,L758-K758)*INDEX('2018_commission_structure-Start'!$A$15:$J$18,MATCH($E758,'2018_commission_structure-Start'!$A$15:$A$18,0),MATCH(Y$1,'2018_commission_structure-Start'!$A$15:$J$15,0)),0)</f>
        <v>0</v>
      </c>
      <c r="Z758" s="2">
        <f>IF(H758&gt;L758,(H758-L758)*INDEX('2018_commission_structure-Start'!$A$21:$I$24,MATCH($E758,'2018_commission_structure-Start'!$A$21:$A$24,0),MATCH(Z$1,'2018_commission_structure-Start'!$A$21:$I$21,0)),0)</f>
        <v>0</v>
      </c>
      <c r="AA758" s="6">
        <f t="shared" si="118"/>
        <v>89788.95</v>
      </c>
      <c r="AB758" s="6">
        <f t="shared" si="119"/>
        <v>148240.95000000001</v>
      </c>
    </row>
    <row r="759" spans="1:28" x14ac:dyDescent="0.3">
      <c r="A759" t="str">
        <f t="shared" si="110"/>
        <v>Doralia Robshaw</v>
      </c>
      <c r="B759">
        <v>76572129</v>
      </c>
      <c r="C759" t="s">
        <v>1472</v>
      </c>
      <c r="D759" t="s">
        <v>1473</v>
      </c>
      <c r="E759" t="s">
        <v>10</v>
      </c>
      <c r="F759">
        <v>85993</v>
      </c>
      <c r="G759">
        <f>COUNTIF(deals_closed!D:D,B759)</f>
        <v>25</v>
      </c>
      <c r="H759" s="2">
        <f>SUMIF(deals_closed!D:D,B759,deals_closed!C:C)</f>
        <v>848660</v>
      </c>
      <c r="I759" s="2">
        <f>VLOOKUP(E759,'2018_commission_structure-Start'!$A$22:$I$24,9,FALSE)</f>
        <v>750000</v>
      </c>
      <c r="J759" s="2">
        <f t="shared" si="111"/>
        <v>937500</v>
      </c>
      <c r="K759" s="2">
        <f t="shared" si="112"/>
        <v>1125000</v>
      </c>
      <c r="L759" s="2">
        <f t="shared" si="113"/>
        <v>1500000</v>
      </c>
      <c r="M759" s="12">
        <f t="shared" si="114"/>
        <v>1.1315466666666667</v>
      </c>
      <c r="N759" t="str">
        <f t="shared" si="115"/>
        <v>100-125%</v>
      </c>
      <c r="O759" s="6">
        <f>MIN(H759,I759)*INDEX('2018_commission_structure-Start'!$A$21:$I$24,MATCH($E759,'2018_commission_structure-Start'!$A$21:$A$24,0),MATCH(O$1,'2018_commission_structure-Start'!$A$21:$I$21,0))</f>
        <v>112500</v>
      </c>
      <c r="P759" s="2">
        <f>IF(H759&gt;I759,MIN(H759-I759,J759-I759)*INDEX('2018_commission_structure-Start'!$A$21:$I$24,MATCH($E759,'2018_commission_structure-Start'!$A$21:$A$24,0), MATCH(P$1,'2018_commission_structure-Start'!$A$21:$I$21,0)),0)</f>
        <v>18745.400000000001</v>
      </c>
      <c r="Q759" s="2">
        <f>IF($H759&gt;J759,MIN($H759-J759,K759-J759)*INDEX('2018_commission_structure-Start'!$A$21:$I$24,MATCH($E759,'2018_commission_structure-Start'!$A$21:$A$24,0), MATCH(Q$1,'2018_commission_structure-Start'!$A$21:$I$21,0)),0)</f>
        <v>0</v>
      </c>
      <c r="R759" s="2">
        <f>IF($H759&gt;K759,MIN($H759-K759,L759-K759)*INDEX('2018_commission_structure-Start'!$A$21:$I$24,MATCH($E759,'2018_commission_structure-Start'!$A$21:$A$24,0), MATCH(R$1,'2018_commission_structure-Start'!$A$21:$I$21,0)),0)</f>
        <v>0</v>
      </c>
      <c r="S759" s="2">
        <f>IF(H759&gt;L759,(H759-L759)*INDEX('2018_commission_structure-Start'!$A$21:$I$24,MATCH($E759,'2018_commission_structure-Start'!$A$21:$A$24,0),MATCH(S$1,'2018_commission_structure-Start'!$A$21:$I$21,0)),0)</f>
        <v>0</v>
      </c>
      <c r="T759" s="6">
        <f t="shared" si="116"/>
        <v>131245.4</v>
      </c>
      <c r="U759" s="6">
        <f t="shared" si="117"/>
        <v>217238.39999999999</v>
      </c>
      <c r="V759" s="6">
        <f>MIN(H759,I759)*INDEX('2018_commission_structure-Start'!$A$15:$J$18,MATCH($E759,'2018_commission_structure-Start'!$A$15:$A$18,0),MATCH(V$1,'2018_commission_structure-Start'!$A$15:$J$15,0))</f>
        <v>112500</v>
      </c>
      <c r="W759" s="2">
        <f>IF($H759&gt;I759,MIN($H759-I759,J759-I759)*INDEX('2018_commission_structure-Start'!$A$15:$J$18,MATCH($E759,'2018_commission_structure-Start'!$A$15:$A$18,0),MATCH(W$1,'2018_commission_structure-Start'!$A$15:$J$15,0)),0)</f>
        <v>21705.200000000001</v>
      </c>
      <c r="X759" s="2">
        <f>IF($H759&gt;J759,MIN($H759-J759,K759-J759)*INDEX('2018_commission_structure-Start'!$A$15:$J$18,MATCH($E759,'2018_commission_structure-Start'!$A$15:$A$18,0),MATCH(X$1,'2018_commission_structure-Start'!$A$15:$J$15,0)),0)</f>
        <v>0</v>
      </c>
      <c r="Y759" s="2">
        <f>IF($H759&gt;K759,MIN($H759-K759,L759-K759)*INDEX('2018_commission_structure-Start'!$A$15:$J$18,MATCH($E759,'2018_commission_structure-Start'!$A$15:$A$18,0),MATCH(Y$1,'2018_commission_structure-Start'!$A$15:$J$15,0)),0)</f>
        <v>0</v>
      </c>
      <c r="Z759" s="2">
        <f>IF(H759&gt;L759,(H759-L759)*INDEX('2018_commission_structure-Start'!$A$21:$I$24,MATCH($E759,'2018_commission_structure-Start'!$A$21:$A$24,0),MATCH(Z$1,'2018_commission_structure-Start'!$A$21:$I$21,0)),0)</f>
        <v>0</v>
      </c>
      <c r="AA759" s="6">
        <f t="shared" si="118"/>
        <v>134205.20000000001</v>
      </c>
      <c r="AB759" s="6">
        <f t="shared" si="119"/>
        <v>220198.2</v>
      </c>
    </row>
    <row r="760" spans="1:28" x14ac:dyDescent="0.3">
      <c r="A760" t="str">
        <f t="shared" si="110"/>
        <v>Donnell Preon</v>
      </c>
      <c r="B760">
        <v>6300411419</v>
      </c>
      <c r="C760" t="s">
        <v>1474</v>
      </c>
      <c r="D760" t="s">
        <v>1475</v>
      </c>
      <c r="E760" t="s">
        <v>7</v>
      </c>
      <c r="F760">
        <v>43293</v>
      </c>
      <c r="G760">
        <f>COUNTIF(deals_closed!D:D,B760)</f>
        <v>18</v>
      </c>
      <c r="H760" s="2">
        <f>SUMIF(deals_closed!D:D,B760,deals_closed!C:C)</f>
        <v>687708</v>
      </c>
      <c r="I760" s="2">
        <f>VLOOKUP(E760,'2018_commission_structure-Start'!$A$22:$I$24,9,FALSE)</f>
        <v>500000</v>
      </c>
      <c r="J760" s="2">
        <f t="shared" si="111"/>
        <v>625000</v>
      </c>
      <c r="K760" s="2">
        <f t="shared" si="112"/>
        <v>750000</v>
      </c>
      <c r="L760" s="2">
        <f t="shared" si="113"/>
        <v>1000000</v>
      </c>
      <c r="M760" s="12">
        <f t="shared" si="114"/>
        <v>1.375416</v>
      </c>
      <c r="N760" t="str">
        <f t="shared" si="115"/>
        <v>125-150%</v>
      </c>
      <c r="O760" s="6">
        <f>MIN(H760,I760)*INDEX('2018_commission_structure-Start'!$A$21:$I$24,MATCH($E760,'2018_commission_structure-Start'!$A$21:$A$24,0),MATCH(O$1,'2018_commission_structure-Start'!$A$21:$I$21,0))</f>
        <v>50000</v>
      </c>
      <c r="P760" s="2">
        <f>IF(H760&gt;I760,MIN(H760-I760,J760-I760)*INDEX('2018_commission_structure-Start'!$A$21:$I$24,MATCH($E760,'2018_commission_structure-Start'!$A$21:$A$24,0), MATCH(P$1,'2018_commission_structure-Start'!$A$21:$I$21,0)),0)</f>
        <v>18750</v>
      </c>
      <c r="Q760" s="2">
        <f>IF($H760&gt;J760,MIN($H760-J760,K760-J760)*INDEX('2018_commission_structure-Start'!$A$21:$I$24,MATCH($E760,'2018_commission_structure-Start'!$A$21:$A$24,0), MATCH(Q$1,'2018_commission_structure-Start'!$A$21:$I$21,0)),0)</f>
        <v>11287.439999999999</v>
      </c>
      <c r="R760" s="2">
        <f>IF($H760&gt;K760,MIN($H760-K760,L760-K760)*INDEX('2018_commission_structure-Start'!$A$21:$I$24,MATCH($E760,'2018_commission_structure-Start'!$A$21:$A$24,0), MATCH(R$1,'2018_commission_structure-Start'!$A$21:$I$21,0)),0)</f>
        <v>0</v>
      </c>
      <c r="S760" s="2">
        <f>IF(H760&gt;L760,(H760-L760)*INDEX('2018_commission_structure-Start'!$A$21:$I$24,MATCH($E760,'2018_commission_structure-Start'!$A$21:$A$24,0),MATCH(S$1,'2018_commission_structure-Start'!$A$21:$I$21,0)),0)</f>
        <v>0</v>
      </c>
      <c r="T760" s="6">
        <f t="shared" si="116"/>
        <v>80037.440000000002</v>
      </c>
      <c r="U760" s="6">
        <f t="shared" si="117"/>
        <v>123330.44</v>
      </c>
      <c r="V760" s="6">
        <f>MIN(H760,I760)*INDEX('2018_commission_structure-Start'!$A$15:$J$18,MATCH($E760,'2018_commission_structure-Start'!$A$15:$A$18,0),MATCH(V$1,'2018_commission_structure-Start'!$A$15:$J$15,0))</f>
        <v>60000</v>
      </c>
      <c r="W760" s="2">
        <f>IF($H760&gt;I760,MIN($H760-I760,J760-I760)*INDEX('2018_commission_structure-Start'!$A$15:$J$18,MATCH($E760,'2018_commission_structure-Start'!$A$15:$A$18,0),MATCH(W$1,'2018_commission_structure-Start'!$A$15:$J$15,0)),0)</f>
        <v>21250</v>
      </c>
      <c r="X760" s="2">
        <f>IF($H760&gt;J760,MIN($H760-J760,K760-J760)*INDEX('2018_commission_structure-Start'!$A$15:$J$18,MATCH($E760,'2018_commission_structure-Start'!$A$15:$A$18,0),MATCH(X$1,'2018_commission_structure-Start'!$A$15:$J$15,0)),0)</f>
        <v>12541.6</v>
      </c>
      <c r="Y760" s="2">
        <f>IF($H760&gt;K760,MIN($H760-K760,L760-K760)*INDEX('2018_commission_structure-Start'!$A$15:$J$18,MATCH($E760,'2018_commission_structure-Start'!$A$15:$A$18,0),MATCH(Y$1,'2018_commission_structure-Start'!$A$15:$J$15,0)),0)</f>
        <v>0</v>
      </c>
      <c r="Z760" s="2">
        <f>IF(H760&gt;L760,(H760-L760)*INDEX('2018_commission_structure-Start'!$A$21:$I$24,MATCH($E760,'2018_commission_structure-Start'!$A$21:$A$24,0),MATCH(Z$1,'2018_commission_structure-Start'!$A$21:$I$21,0)),0)</f>
        <v>0</v>
      </c>
      <c r="AA760" s="6">
        <f t="shared" si="118"/>
        <v>93791.6</v>
      </c>
      <c r="AB760" s="6">
        <f t="shared" si="119"/>
        <v>137084.6</v>
      </c>
    </row>
    <row r="761" spans="1:28" x14ac:dyDescent="0.3">
      <c r="A761" t="str">
        <f t="shared" si="110"/>
        <v>Beitris Naulty</v>
      </c>
      <c r="B761">
        <v>5687748091</v>
      </c>
      <c r="C761" t="s">
        <v>1476</v>
      </c>
      <c r="D761" t="s">
        <v>1477</v>
      </c>
      <c r="E761" t="s">
        <v>29</v>
      </c>
      <c r="F761">
        <v>53594</v>
      </c>
      <c r="G761">
        <f>COUNTIF(deals_closed!D:D,B761)</f>
        <v>24</v>
      </c>
      <c r="H761" s="2">
        <f>SUMIF(deals_closed!D:D,B761,deals_closed!C:C)</f>
        <v>848914</v>
      </c>
      <c r="I761" s="2">
        <f>VLOOKUP(E761,'2018_commission_structure-Start'!$A$22:$I$24,9,FALSE)</f>
        <v>600000</v>
      </c>
      <c r="J761" s="2">
        <f t="shared" si="111"/>
        <v>750000</v>
      </c>
      <c r="K761" s="2">
        <f t="shared" si="112"/>
        <v>900000</v>
      </c>
      <c r="L761" s="2">
        <f t="shared" si="113"/>
        <v>1200000</v>
      </c>
      <c r="M761" s="12">
        <f t="shared" si="114"/>
        <v>1.4148566666666667</v>
      </c>
      <c r="N761" t="str">
        <f t="shared" si="115"/>
        <v>125-150%</v>
      </c>
      <c r="O761" s="6">
        <f>MIN(H761,I761)*INDEX('2018_commission_structure-Start'!$A$21:$I$24,MATCH($E761,'2018_commission_structure-Start'!$A$21:$A$24,0),MATCH(O$1,'2018_commission_structure-Start'!$A$21:$I$21,0))</f>
        <v>78000</v>
      </c>
      <c r="P761" s="2">
        <f>IF(H761&gt;I761,MIN(H761-I761,J761-I761)*INDEX('2018_commission_structure-Start'!$A$21:$I$24,MATCH($E761,'2018_commission_structure-Start'!$A$21:$A$24,0), MATCH(P$1,'2018_commission_structure-Start'!$A$21:$I$21,0)),0)</f>
        <v>25500.000000000004</v>
      </c>
      <c r="Q761" s="2">
        <f>IF($H761&gt;J761,MIN($H761-J761,K761-J761)*INDEX('2018_commission_structure-Start'!$A$21:$I$24,MATCH($E761,'2018_commission_structure-Start'!$A$21:$A$24,0), MATCH(Q$1,'2018_commission_structure-Start'!$A$21:$I$21,0)),0)</f>
        <v>20771.939999999999</v>
      </c>
      <c r="R761" s="2">
        <f>IF($H761&gt;K761,MIN($H761-K761,L761-K761)*INDEX('2018_commission_structure-Start'!$A$21:$I$24,MATCH($E761,'2018_commission_structure-Start'!$A$21:$A$24,0), MATCH(R$1,'2018_commission_structure-Start'!$A$21:$I$21,0)),0)</f>
        <v>0</v>
      </c>
      <c r="S761" s="2">
        <f>IF(H761&gt;L761,(H761-L761)*INDEX('2018_commission_structure-Start'!$A$21:$I$24,MATCH($E761,'2018_commission_structure-Start'!$A$21:$A$24,0),MATCH(S$1,'2018_commission_structure-Start'!$A$21:$I$21,0)),0)</f>
        <v>0</v>
      </c>
      <c r="T761" s="6">
        <f t="shared" si="116"/>
        <v>124271.94</v>
      </c>
      <c r="U761" s="6">
        <f t="shared" si="117"/>
        <v>177865.94</v>
      </c>
      <c r="V761" s="6">
        <f>MIN(H761,I761)*INDEX('2018_commission_structure-Start'!$A$15:$J$18,MATCH($E761,'2018_commission_structure-Start'!$A$15:$A$18,0),MATCH(V$1,'2018_commission_structure-Start'!$A$15:$J$15,0))</f>
        <v>90000</v>
      </c>
      <c r="W761" s="2">
        <f>IF($H761&gt;I761,MIN($H761-I761,J761-I761)*INDEX('2018_commission_structure-Start'!$A$15:$J$18,MATCH($E761,'2018_commission_structure-Start'!$A$15:$A$18,0),MATCH(W$1,'2018_commission_structure-Start'!$A$15:$J$15,0)),0)</f>
        <v>27000</v>
      </c>
      <c r="X761" s="2">
        <f>IF($H761&gt;J761,MIN($H761-J761,K761-J761)*INDEX('2018_commission_structure-Start'!$A$15:$J$18,MATCH($E761,'2018_commission_structure-Start'!$A$15:$A$18,0),MATCH(X$1,'2018_commission_structure-Start'!$A$15:$J$15,0)),0)</f>
        <v>24728.5</v>
      </c>
      <c r="Y761" s="2">
        <f>IF($H761&gt;K761,MIN($H761-K761,L761-K761)*INDEX('2018_commission_structure-Start'!$A$15:$J$18,MATCH($E761,'2018_commission_structure-Start'!$A$15:$A$18,0),MATCH(Y$1,'2018_commission_structure-Start'!$A$15:$J$15,0)),0)</f>
        <v>0</v>
      </c>
      <c r="Z761" s="2">
        <f>IF(H761&gt;L761,(H761-L761)*INDEX('2018_commission_structure-Start'!$A$21:$I$24,MATCH($E761,'2018_commission_structure-Start'!$A$21:$A$24,0),MATCH(Z$1,'2018_commission_structure-Start'!$A$21:$I$21,0)),0)</f>
        <v>0</v>
      </c>
      <c r="AA761" s="6">
        <f t="shared" si="118"/>
        <v>141728.5</v>
      </c>
      <c r="AB761" s="6">
        <f t="shared" si="119"/>
        <v>195322.5</v>
      </c>
    </row>
    <row r="762" spans="1:28" x14ac:dyDescent="0.3">
      <c r="A762" t="str">
        <f t="shared" si="110"/>
        <v>Kyle Molan</v>
      </c>
      <c r="B762">
        <v>5988565948</v>
      </c>
      <c r="C762" t="s">
        <v>1478</v>
      </c>
      <c r="D762" t="s">
        <v>1479</v>
      </c>
      <c r="E762" t="s">
        <v>7</v>
      </c>
      <c r="F762">
        <v>33660</v>
      </c>
      <c r="G762">
        <f>COUNTIF(deals_closed!D:D,B762)</f>
        <v>20</v>
      </c>
      <c r="H762" s="2">
        <f>SUMIF(deals_closed!D:D,B762,deals_closed!C:C)</f>
        <v>683641</v>
      </c>
      <c r="I762" s="2">
        <f>VLOOKUP(E762,'2018_commission_structure-Start'!$A$22:$I$24,9,FALSE)</f>
        <v>500000</v>
      </c>
      <c r="J762" s="2">
        <f t="shared" si="111"/>
        <v>625000</v>
      </c>
      <c r="K762" s="2">
        <f t="shared" si="112"/>
        <v>750000</v>
      </c>
      <c r="L762" s="2">
        <f t="shared" si="113"/>
        <v>1000000</v>
      </c>
      <c r="M762" s="12">
        <f t="shared" si="114"/>
        <v>1.3672820000000001</v>
      </c>
      <c r="N762" t="str">
        <f t="shared" si="115"/>
        <v>125-150%</v>
      </c>
      <c r="O762" s="6">
        <f>MIN(H762,I762)*INDEX('2018_commission_structure-Start'!$A$21:$I$24,MATCH($E762,'2018_commission_structure-Start'!$A$21:$A$24,0),MATCH(O$1,'2018_commission_structure-Start'!$A$21:$I$21,0))</f>
        <v>50000</v>
      </c>
      <c r="P762" s="2">
        <f>IF(H762&gt;I762,MIN(H762-I762,J762-I762)*INDEX('2018_commission_structure-Start'!$A$21:$I$24,MATCH($E762,'2018_commission_structure-Start'!$A$21:$A$24,0), MATCH(P$1,'2018_commission_structure-Start'!$A$21:$I$21,0)),0)</f>
        <v>18750</v>
      </c>
      <c r="Q762" s="2">
        <f>IF($H762&gt;J762,MIN($H762-J762,K762-J762)*INDEX('2018_commission_structure-Start'!$A$21:$I$24,MATCH($E762,'2018_commission_structure-Start'!$A$21:$A$24,0), MATCH(Q$1,'2018_commission_structure-Start'!$A$21:$I$21,0)),0)</f>
        <v>10555.38</v>
      </c>
      <c r="R762" s="2">
        <f>IF($H762&gt;K762,MIN($H762-K762,L762-K762)*INDEX('2018_commission_structure-Start'!$A$21:$I$24,MATCH($E762,'2018_commission_structure-Start'!$A$21:$A$24,0), MATCH(R$1,'2018_commission_structure-Start'!$A$21:$I$21,0)),0)</f>
        <v>0</v>
      </c>
      <c r="S762" s="2">
        <f>IF(H762&gt;L762,(H762-L762)*INDEX('2018_commission_structure-Start'!$A$21:$I$24,MATCH($E762,'2018_commission_structure-Start'!$A$21:$A$24,0),MATCH(S$1,'2018_commission_structure-Start'!$A$21:$I$21,0)),0)</f>
        <v>0</v>
      </c>
      <c r="T762" s="6">
        <f t="shared" si="116"/>
        <v>79305.38</v>
      </c>
      <c r="U762" s="6">
        <f t="shared" si="117"/>
        <v>112965.38</v>
      </c>
      <c r="V762" s="6">
        <f>MIN(H762,I762)*INDEX('2018_commission_structure-Start'!$A$15:$J$18,MATCH($E762,'2018_commission_structure-Start'!$A$15:$A$18,0),MATCH(V$1,'2018_commission_structure-Start'!$A$15:$J$15,0))</f>
        <v>60000</v>
      </c>
      <c r="W762" s="2">
        <f>IF($H762&gt;I762,MIN($H762-I762,J762-I762)*INDEX('2018_commission_structure-Start'!$A$15:$J$18,MATCH($E762,'2018_commission_structure-Start'!$A$15:$A$18,0),MATCH(W$1,'2018_commission_structure-Start'!$A$15:$J$15,0)),0)</f>
        <v>21250</v>
      </c>
      <c r="X762" s="2">
        <f>IF($H762&gt;J762,MIN($H762-J762,K762-J762)*INDEX('2018_commission_structure-Start'!$A$15:$J$18,MATCH($E762,'2018_commission_structure-Start'!$A$15:$A$18,0),MATCH(X$1,'2018_commission_structure-Start'!$A$15:$J$15,0)),0)</f>
        <v>11728.2</v>
      </c>
      <c r="Y762" s="2">
        <f>IF($H762&gt;K762,MIN($H762-K762,L762-K762)*INDEX('2018_commission_structure-Start'!$A$15:$J$18,MATCH($E762,'2018_commission_structure-Start'!$A$15:$A$18,0),MATCH(Y$1,'2018_commission_structure-Start'!$A$15:$J$15,0)),0)</f>
        <v>0</v>
      </c>
      <c r="Z762" s="2">
        <f>IF(H762&gt;L762,(H762-L762)*INDEX('2018_commission_structure-Start'!$A$21:$I$24,MATCH($E762,'2018_commission_structure-Start'!$A$21:$A$24,0),MATCH(Z$1,'2018_commission_structure-Start'!$A$21:$I$21,0)),0)</f>
        <v>0</v>
      </c>
      <c r="AA762" s="6">
        <f t="shared" si="118"/>
        <v>92978.2</v>
      </c>
      <c r="AB762" s="6">
        <f t="shared" si="119"/>
        <v>126638.2</v>
      </c>
    </row>
    <row r="763" spans="1:28" x14ac:dyDescent="0.3">
      <c r="A763" t="str">
        <f t="shared" si="110"/>
        <v>Sidnee Chalkly</v>
      </c>
      <c r="B763">
        <v>8526090127</v>
      </c>
      <c r="C763" t="s">
        <v>1480</v>
      </c>
      <c r="D763" t="s">
        <v>1481</v>
      </c>
      <c r="E763" t="s">
        <v>7</v>
      </c>
      <c r="F763">
        <v>32505</v>
      </c>
      <c r="G763">
        <f>COUNTIF(deals_closed!D:D,B763)</f>
        <v>19</v>
      </c>
      <c r="H763" s="2">
        <f>SUMIF(deals_closed!D:D,B763,deals_closed!C:C)</f>
        <v>683280</v>
      </c>
      <c r="I763" s="2">
        <f>VLOOKUP(E763,'2018_commission_structure-Start'!$A$22:$I$24,9,FALSE)</f>
        <v>500000</v>
      </c>
      <c r="J763" s="2">
        <f t="shared" si="111"/>
        <v>625000</v>
      </c>
      <c r="K763" s="2">
        <f t="shared" si="112"/>
        <v>750000</v>
      </c>
      <c r="L763" s="2">
        <f t="shared" si="113"/>
        <v>1000000</v>
      </c>
      <c r="M763" s="12">
        <f t="shared" si="114"/>
        <v>1.36656</v>
      </c>
      <c r="N763" t="str">
        <f t="shared" si="115"/>
        <v>125-150%</v>
      </c>
      <c r="O763" s="6">
        <f>MIN(H763,I763)*INDEX('2018_commission_structure-Start'!$A$21:$I$24,MATCH($E763,'2018_commission_structure-Start'!$A$21:$A$24,0),MATCH(O$1,'2018_commission_structure-Start'!$A$21:$I$21,0))</f>
        <v>50000</v>
      </c>
      <c r="P763" s="2">
        <f>IF(H763&gt;I763,MIN(H763-I763,J763-I763)*INDEX('2018_commission_structure-Start'!$A$21:$I$24,MATCH($E763,'2018_commission_structure-Start'!$A$21:$A$24,0), MATCH(P$1,'2018_commission_structure-Start'!$A$21:$I$21,0)),0)</f>
        <v>18750</v>
      </c>
      <c r="Q763" s="2">
        <f>IF($H763&gt;J763,MIN($H763-J763,K763-J763)*INDEX('2018_commission_structure-Start'!$A$21:$I$24,MATCH($E763,'2018_commission_structure-Start'!$A$21:$A$24,0), MATCH(Q$1,'2018_commission_structure-Start'!$A$21:$I$21,0)),0)</f>
        <v>10490.4</v>
      </c>
      <c r="R763" s="2">
        <f>IF($H763&gt;K763,MIN($H763-K763,L763-K763)*INDEX('2018_commission_structure-Start'!$A$21:$I$24,MATCH($E763,'2018_commission_structure-Start'!$A$21:$A$24,0), MATCH(R$1,'2018_commission_structure-Start'!$A$21:$I$21,0)),0)</f>
        <v>0</v>
      </c>
      <c r="S763" s="2">
        <f>IF(H763&gt;L763,(H763-L763)*INDEX('2018_commission_structure-Start'!$A$21:$I$24,MATCH($E763,'2018_commission_structure-Start'!$A$21:$A$24,0),MATCH(S$1,'2018_commission_structure-Start'!$A$21:$I$21,0)),0)</f>
        <v>0</v>
      </c>
      <c r="T763" s="6">
        <f t="shared" si="116"/>
        <v>79240.399999999994</v>
      </c>
      <c r="U763" s="6">
        <f t="shared" si="117"/>
        <v>111745.4</v>
      </c>
      <c r="V763" s="6">
        <f>MIN(H763,I763)*INDEX('2018_commission_structure-Start'!$A$15:$J$18,MATCH($E763,'2018_commission_structure-Start'!$A$15:$A$18,0),MATCH(V$1,'2018_commission_structure-Start'!$A$15:$J$15,0))</f>
        <v>60000</v>
      </c>
      <c r="W763" s="2">
        <f>IF($H763&gt;I763,MIN($H763-I763,J763-I763)*INDEX('2018_commission_structure-Start'!$A$15:$J$18,MATCH($E763,'2018_commission_structure-Start'!$A$15:$A$18,0),MATCH(W$1,'2018_commission_structure-Start'!$A$15:$J$15,0)),0)</f>
        <v>21250</v>
      </c>
      <c r="X763" s="2">
        <f>IF($H763&gt;J763,MIN($H763-J763,K763-J763)*INDEX('2018_commission_structure-Start'!$A$15:$J$18,MATCH($E763,'2018_commission_structure-Start'!$A$15:$A$18,0),MATCH(X$1,'2018_commission_structure-Start'!$A$15:$J$15,0)),0)</f>
        <v>11656</v>
      </c>
      <c r="Y763" s="2">
        <f>IF($H763&gt;K763,MIN($H763-K763,L763-K763)*INDEX('2018_commission_structure-Start'!$A$15:$J$18,MATCH($E763,'2018_commission_structure-Start'!$A$15:$A$18,0),MATCH(Y$1,'2018_commission_structure-Start'!$A$15:$J$15,0)),0)</f>
        <v>0</v>
      </c>
      <c r="Z763" s="2">
        <f>IF(H763&gt;L763,(H763-L763)*INDEX('2018_commission_structure-Start'!$A$21:$I$24,MATCH($E763,'2018_commission_structure-Start'!$A$21:$A$24,0),MATCH(Z$1,'2018_commission_structure-Start'!$A$21:$I$21,0)),0)</f>
        <v>0</v>
      </c>
      <c r="AA763" s="6">
        <f t="shared" si="118"/>
        <v>92906</v>
      </c>
      <c r="AB763" s="6">
        <f t="shared" si="119"/>
        <v>125411</v>
      </c>
    </row>
    <row r="764" spans="1:28" x14ac:dyDescent="0.3">
      <c r="A764" t="str">
        <f t="shared" si="110"/>
        <v>Zebadiah Parham</v>
      </c>
      <c r="B764">
        <v>8162941088</v>
      </c>
      <c r="C764" t="s">
        <v>1482</v>
      </c>
      <c r="D764" t="s">
        <v>1483</v>
      </c>
      <c r="E764" t="s">
        <v>7</v>
      </c>
      <c r="F764">
        <v>30769</v>
      </c>
      <c r="G764">
        <f>COUNTIF(deals_closed!D:D,B764)</f>
        <v>29</v>
      </c>
      <c r="H764" s="2">
        <f>SUMIF(deals_closed!D:D,B764,deals_closed!C:C)</f>
        <v>869443</v>
      </c>
      <c r="I764" s="2">
        <f>VLOOKUP(E764,'2018_commission_structure-Start'!$A$22:$I$24,9,FALSE)</f>
        <v>500000</v>
      </c>
      <c r="J764" s="2">
        <f t="shared" si="111"/>
        <v>625000</v>
      </c>
      <c r="K764" s="2">
        <f t="shared" si="112"/>
        <v>750000</v>
      </c>
      <c r="L764" s="2">
        <f t="shared" si="113"/>
        <v>1000000</v>
      </c>
      <c r="M764" s="12">
        <f t="shared" si="114"/>
        <v>1.7388859999999999</v>
      </c>
      <c r="N764" t="str">
        <f t="shared" si="115"/>
        <v>150-200%</v>
      </c>
      <c r="O764" s="6">
        <f>MIN(H764,I764)*INDEX('2018_commission_structure-Start'!$A$21:$I$24,MATCH($E764,'2018_commission_structure-Start'!$A$21:$A$24,0),MATCH(O$1,'2018_commission_structure-Start'!$A$21:$I$21,0))</f>
        <v>50000</v>
      </c>
      <c r="P764" s="2">
        <f>IF(H764&gt;I764,MIN(H764-I764,J764-I764)*INDEX('2018_commission_structure-Start'!$A$21:$I$24,MATCH($E764,'2018_commission_structure-Start'!$A$21:$A$24,0), MATCH(P$1,'2018_commission_structure-Start'!$A$21:$I$21,0)),0)</f>
        <v>18750</v>
      </c>
      <c r="Q764" s="2">
        <f>IF($H764&gt;J764,MIN($H764-J764,K764-J764)*INDEX('2018_commission_structure-Start'!$A$21:$I$24,MATCH($E764,'2018_commission_structure-Start'!$A$21:$A$24,0), MATCH(Q$1,'2018_commission_structure-Start'!$A$21:$I$21,0)),0)</f>
        <v>22500</v>
      </c>
      <c r="R764" s="2">
        <f>IF($H764&gt;K764,MIN($H764-K764,L764-K764)*INDEX('2018_commission_structure-Start'!$A$21:$I$24,MATCH($E764,'2018_commission_structure-Start'!$A$21:$A$24,0), MATCH(R$1,'2018_commission_structure-Start'!$A$21:$I$21,0)),0)</f>
        <v>26277.46</v>
      </c>
      <c r="S764" s="2">
        <f>IF(H764&gt;L764,(H764-L764)*INDEX('2018_commission_structure-Start'!$A$21:$I$24,MATCH($E764,'2018_commission_structure-Start'!$A$21:$A$24,0),MATCH(S$1,'2018_commission_structure-Start'!$A$21:$I$21,0)),0)</f>
        <v>0</v>
      </c>
      <c r="T764" s="6">
        <f t="shared" si="116"/>
        <v>117527.45999999999</v>
      </c>
      <c r="U764" s="6">
        <f t="shared" si="117"/>
        <v>148296.46</v>
      </c>
      <c r="V764" s="6">
        <f>MIN(H764,I764)*INDEX('2018_commission_structure-Start'!$A$15:$J$18,MATCH($E764,'2018_commission_structure-Start'!$A$15:$A$18,0),MATCH(V$1,'2018_commission_structure-Start'!$A$15:$J$15,0))</f>
        <v>60000</v>
      </c>
      <c r="W764" s="2">
        <f>IF($H764&gt;I764,MIN($H764-I764,J764-I764)*INDEX('2018_commission_structure-Start'!$A$15:$J$18,MATCH($E764,'2018_commission_structure-Start'!$A$15:$A$18,0),MATCH(W$1,'2018_commission_structure-Start'!$A$15:$J$15,0)),0)</f>
        <v>21250</v>
      </c>
      <c r="X764" s="2">
        <f>IF($H764&gt;J764,MIN($H764-J764,K764-J764)*INDEX('2018_commission_structure-Start'!$A$15:$J$18,MATCH($E764,'2018_commission_structure-Start'!$A$15:$A$18,0),MATCH(X$1,'2018_commission_structure-Start'!$A$15:$J$15,0)),0)</f>
        <v>25000</v>
      </c>
      <c r="Y764" s="2">
        <f>IF($H764&gt;K764,MIN($H764-K764,L764-K764)*INDEX('2018_commission_structure-Start'!$A$15:$J$18,MATCH($E764,'2018_commission_structure-Start'!$A$15:$A$18,0),MATCH(Y$1,'2018_commission_structure-Start'!$A$15:$J$15,0)),0)</f>
        <v>26277.46</v>
      </c>
      <c r="Z764" s="2">
        <f>IF(H764&gt;L764,(H764-L764)*INDEX('2018_commission_structure-Start'!$A$21:$I$24,MATCH($E764,'2018_commission_structure-Start'!$A$21:$A$24,0),MATCH(Z$1,'2018_commission_structure-Start'!$A$21:$I$21,0)),0)</f>
        <v>0</v>
      </c>
      <c r="AA764" s="6">
        <f t="shared" si="118"/>
        <v>132527.46</v>
      </c>
      <c r="AB764" s="6">
        <f t="shared" si="119"/>
        <v>163296.46</v>
      </c>
    </row>
    <row r="765" spans="1:28" x14ac:dyDescent="0.3">
      <c r="A765" t="str">
        <f t="shared" si="110"/>
        <v>Veriee McGillacoell</v>
      </c>
      <c r="B765">
        <v>6019132307</v>
      </c>
      <c r="C765" t="s">
        <v>1484</v>
      </c>
      <c r="D765" t="s">
        <v>1485</v>
      </c>
      <c r="E765" t="s">
        <v>29</v>
      </c>
      <c r="F765">
        <v>72064</v>
      </c>
      <c r="G765">
        <f>COUNTIF(deals_closed!D:D,B765)</f>
        <v>19</v>
      </c>
      <c r="H765" s="2">
        <f>SUMIF(deals_closed!D:D,B765,deals_closed!C:C)</f>
        <v>677458</v>
      </c>
      <c r="I765" s="2">
        <f>VLOOKUP(E765,'2018_commission_structure-Start'!$A$22:$I$24,9,FALSE)</f>
        <v>600000</v>
      </c>
      <c r="J765" s="2">
        <f t="shared" si="111"/>
        <v>750000</v>
      </c>
      <c r="K765" s="2">
        <f t="shared" si="112"/>
        <v>900000</v>
      </c>
      <c r="L765" s="2">
        <f t="shared" si="113"/>
        <v>1200000</v>
      </c>
      <c r="M765" s="12">
        <f t="shared" si="114"/>
        <v>1.1290966666666666</v>
      </c>
      <c r="N765" t="str">
        <f t="shared" si="115"/>
        <v>100-125%</v>
      </c>
      <c r="O765" s="6">
        <f>MIN(H765,I765)*INDEX('2018_commission_structure-Start'!$A$21:$I$24,MATCH($E765,'2018_commission_structure-Start'!$A$21:$A$24,0),MATCH(O$1,'2018_commission_structure-Start'!$A$21:$I$21,0))</f>
        <v>78000</v>
      </c>
      <c r="P765" s="2">
        <f>IF(H765&gt;I765,MIN(H765-I765,J765-I765)*INDEX('2018_commission_structure-Start'!$A$21:$I$24,MATCH($E765,'2018_commission_structure-Start'!$A$21:$A$24,0), MATCH(P$1,'2018_commission_structure-Start'!$A$21:$I$21,0)),0)</f>
        <v>13167.86</v>
      </c>
      <c r="Q765" s="2">
        <f>IF($H765&gt;J765,MIN($H765-J765,K765-J765)*INDEX('2018_commission_structure-Start'!$A$21:$I$24,MATCH($E765,'2018_commission_structure-Start'!$A$21:$A$24,0), MATCH(Q$1,'2018_commission_structure-Start'!$A$21:$I$21,0)),0)</f>
        <v>0</v>
      </c>
      <c r="R765" s="2">
        <f>IF($H765&gt;K765,MIN($H765-K765,L765-K765)*INDEX('2018_commission_structure-Start'!$A$21:$I$24,MATCH($E765,'2018_commission_structure-Start'!$A$21:$A$24,0), MATCH(R$1,'2018_commission_structure-Start'!$A$21:$I$21,0)),0)</f>
        <v>0</v>
      </c>
      <c r="S765" s="2">
        <f>IF(H765&gt;L765,(H765-L765)*INDEX('2018_commission_structure-Start'!$A$21:$I$24,MATCH($E765,'2018_commission_structure-Start'!$A$21:$A$24,0),MATCH(S$1,'2018_commission_structure-Start'!$A$21:$I$21,0)),0)</f>
        <v>0</v>
      </c>
      <c r="T765" s="6">
        <f t="shared" si="116"/>
        <v>91167.86</v>
      </c>
      <c r="U765" s="6">
        <f t="shared" si="117"/>
        <v>163231.85999999999</v>
      </c>
      <c r="V765" s="6">
        <f>MIN(H765,I765)*INDEX('2018_commission_structure-Start'!$A$15:$J$18,MATCH($E765,'2018_commission_structure-Start'!$A$15:$A$18,0),MATCH(V$1,'2018_commission_structure-Start'!$A$15:$J$15,0))</f>
        <v>90000</v>
      </c>
      <c r="W765" s="2">
        <f>IF($H765&gt;I765,MIN($H765-I765,J765-I765)*INDEX('2018_commission_structure-Start'!$A$15:$J$18,MATCH($E765,'2018_commission_structure-Start'!$A$15:$A$18,0),MATCH(W$1,'2018_commission_structure-Start'!$A$15:$J$15,0)),0)</f>
        <v>13942.439999999999</v>
      </c>
      <c r="X765" s="2">
        <f>IF($H765&gt;J765,MIN($H765-J765,K765-J765)*INDEX('2018_commission_structure-Start'!$A$15:$J$18,MATCH($E765,'2018_commission_structure-Start'!$A$15:$A$18,0),MATCH(X$1,'2018_commission_structure-Start'!$A$15:$J$15,0)),0)</f>
        <v>0</v>
      </c>
      <c r="Y765" s="2">
        <f>IF($H765&gt;K765,MIN($H765-K765,L765-K765)*INDEX('2018_commission_structure-Start'!$A$15:$J$18,MATCH($E765,'2018_commission_structure-Start'!$A$15:$A$18,0),MATCH(Y$1,'2018_commission_structure-Start'!$A$15:$J$15,0)),0)</f>
        <v>0</v>
      </c>
      <c r="Z765" s="2">
        <f>IF(H765&gt;L765,(H765-L765)*INDEX('2018_commission_structure-Start'!$A$21:$I$24,MATCH($E765,'2018_commission_structure-Start'!$A$21:$A$24,0),MATCH(Z$1,'2018_commission_structure-Start'!$A$21:$I$21,0)),0)</f>
        <v>0</v>
      </c>
      <c r="AA765" s="6">
        <f t="shared" si="118"/>
        <v>103942.44</v>
      </c>
      <c r="AB765" s="6">
        <f t="shared" si="119"/>
        <v>176006.44</v>
      </c>
    </row>
    <row r="766" spans="1:28" x14ac:dyDescent="0.3">
      <c r="A766" t="str">
        <f t="shared" si="110"/>
        <v>Ingar Halpine</v>
      </c>
      <c r="B766">
        <v>7625163059</v>
      </c>
      <c r="C766" t="s">
        <v>1486</v>
      </c>
      <c r="D766" t="s">
        <v>1487</v>
      </c>
      <c r="E766" t="s">
        <v>29</v>
      </c>
      <c r="F766">
        <v>59321</v>
      </c>
      <c r="G766">
        <f>COUNTIF(deals_closed!D:D,B766)</f>
        <v>22</v>
      </c>
      <c r="H766" s="2">
        <f>SUMIF(deals_closed!D:D,B766,deals_closed!C:C)</f>
        <v>781150</v>
      </c>
      <c r="I766" s="2">
        <f>VLOOKUP(E766,'2018_commission_structure-Start'!$A$22:$I$24,9,FALSE)</f>
        <v>600000</v>
      </c>
      <c r="J766" s="2">
        <f t="shared" si="111"/>
        <v>750000</v>
      </c>
      <c r="K766" s="2">
        <f t="shared" si="112"/>
        <v>900000</v>
      </c>
      <c r="L766" s="2">
        <f t="shared" si="113"/>
        <v>1200000</v>
      </c>
      <c r="M766" s="12">
        <f t="shared" si="114"/>
        <v>1.3019166666666666</v>
      </c>
      <c r="N766" t="str">
        <f t="shared" si="115"/>
        <v>125-150%</v>
      </c>
      <c r="O766" s="6">
        <f>MIN(H766,I766)*INDEX('2018_commission_structure-Start'!$A$21:$I$24,MATCH($E766,'2018_commission_structure-Start'!$A$21:$A$24,0),MATCH(O$1,'2018_commission_structure-Start'!$A$21:$I$21,0))</f>
        <v>78000</v>
      </c>
      <c r="P766" s="2">
        <f>IF(H766&gt;I766,MIN(H766-I766,J766-I766)*INDEX('2018_commission_structure-Start'!$A$21:$I$24,MATCH($E766,'2018_commission_structure-Start'!$A$21:$A$24,0), MATCH(P$1,'2018_commission_structure-Start'!$A$21:$I$21,0)),0)</f>
        <v>25500.000000000004</v>
      </c>
      <c r="Q766" s="2">
        <f>IF($H766&gt;J766,MIN($H766-J766,K766-J766)*INDEX('2018_commission_structure-Start'!$A$21:$I$24,MATCH($E766,'2018_commission_structure-Start'!$A$21:$A$24,0), MATCH(Q$1,'2018_commission_structure-Start'!$A$21:$I$21,0)),0)</f>
        <v>6541.5</v>
      </c>
      <c r="R766" s="2">
        <f>IF($H766&gt;K766,MIN($H766-K766,L766-K766)*INDEX('2018_commission_structure-Start'!$A$21:$I$24,MATCH($E766,'2018_commission_structure-Start'!$A$21:$A$24,0), MATCH(R$1,'2018_commission_structure-Start'!$A$21:$I$21,0)),0)</f>
        <v>0</v>
      </c>
      <c r="S766" s="2">
        <f>IF(H766&gt;L766,(H766-L766)*INDEX('2018_commission_structure-Start'!$A$21:$I$24,MATCH($E766,'2018_commission_structure-Start'!$A$21:$A$24,0),MATCH(S$1,'2018_commission_structure-Start'!$A$21:$I$21,0)),0)</f>
        <v>0</v>
      </c>
      <c r="T766" s="6">
        <f t="shared" si="116"/>
        <v>110041.5</v>
      </c>
      <c r="U766" s="6">
        <f t="shared" si="117"/>
        <v>169362.5</v>
      </c>
      <c r="V766" s="6">
        <f>MIN(H766,I766)*INDEX('2018_commission_structure-Start'!$A$15:$J$18,MATCH($E766,'2018_commission_structure-Start'!$A$15:$A$18,0),MATCH(V$1,'2018_commission_structure-Start'!$A$15:$J$15,0))</f>
        <v>90000</v>
      </c>
      <c r="W766" s="2">
        <f>IF($H766&gt;I766,MIN($H766-I766,J766-I766)*INDEX('2018_commission_structure-Start'!$A$15:$J$18,MATCH($E766,'2018_commission_structure-Start'!$A$15:$A$18,0),MATCH(W$1,'2018_commission_structure-Start'!$A$15:$J$15,0)),0)</f>
        <v>27000</v>
      </c>
      <c r="X766" s="2">
        <f>IF($H766&gt;J766,MIN($H766-J766,K766-J766)*INDEX('2018_commission_structure-Start'!$A$15:$J$18,MATCH($E766,'2018_commission_structure-Start'!$A$15:$A$18,0),MATCH(X$1,'2018_commission_structure-Start'!$A$15:$J$15,0)),0)</f>
        <v>7787.5</v>
      </c>
      <c r="Y766" s="2">
        <f>IF($H766&gt;K766,MIN($H766-K766,L766-K766)*INDEX('2018_commission_structure-Start'!$A$15:$J$18,MATCH($E766,'2018_commission_structure-Start'!$A$15:$A$18,0),MATCH(Y$1,'2018_commission_structure-Start'!$A$15:$J$15,0)),0)</f>
        <v>0</v>
      </c>
      <c r="Z766" s="2">
        <f>IF(H766&gt;L766,(H766-L766)*INDEX('2018_commission_structure-Start'!$A$21:$I$24,MATCH($E766,'2018_commission_structure-Start'!$A$21:$A$24,0),MATCH(Z$1,'2018_commission_structure-Start'!$A$21:$I$21,0)),0)</f>
        <v>0</v>
      </c>
      <c r="AA766" s="6">
        <f t="shared" si="118"/>
        <v>124787.5</v>
      </c>
      <c r="AB766" s="6">
        <f t="shared" si="119"/>
        <v>184108.5</v>
      </c>
    </row>
    <row r="767" spans="1:28" x14ac:dyDescent="0.3">
      <c r="A767" t="str">
        <f t="shared" si="110"/>
        <v>Cyndia Fratson</v>
      </c>
      <c r="B767">
        <v>8445779583</v>
      </c>
      <c r="C767" t="s">
        <v>1488</v>
      </c>
      <c r="D767" t="s">
        <v>1489</v>
      </c>
      <c r="E767" t="s">
        <v>29</v>
      </c>
      <c r="F767">
        <v>61293</v>
      </c>
      <c r="G767">
        <f>COUNTIF(deals_closed!D:D,B767)</f>
        <v>16</v>
      </c>
      <c r="H767" s="2">
        <f>SUMIF(deals_closed!D:D,B767,deals_closed!C:C)</f>
        <v>569297</v>
      </c>
      <c r="I767" s="2">
        <f>VLOOKUP(E767,'2018_commission_structure-Start'!$A$22:$I$24,9,FALSE)</f>
        <v>600000</v>
      </c>
      <c r="J767" s="2">
        <f t="shared" si="111"/>
        <v>750000</v>
      </c>
      <c r="K767" s="2">
        <f t="shared" si="112"/>
        <v>900000</v>
      </c>
      <c r="L767" s="2">
        <f t="shared" si="113"/>
        <v>1200000</v>
      </c>
      <c r="M767" s="12">
        <f t="shared" si="114"/>
        <v>0.94882833333333338</v>
      </c>
      <c r="N767" t="str">
        <f t="shared" si="115"/>
        <v>0-100%</v>
      </c>
      <c r="O767" s="6">
        <f>MIN(H767,I767)*INDEX('2018_commission_structure-Start'!$A$21:$I$24,MATCH($E767,'2018_commission_structure-Start'!$A$21:$A$24,0),MATCH(O$1,'2018_commission_structure-Start'!$A$21:$I$21,0))</f>
        <v>74008.61</v>
      </c>
      <c r="P767" s="2">
        <f>IF(H767&gt;I767,MIN(H767-I767,J767-I767)*INDEX('2018_commission_structure-Start'!$A$21:$I$24,MATCH($E767,'2018_commission_structure-Start'!$A$21:$A$24,0), MATCH(P$1,'2018_commission_structure-Start'!$A$21:$I$21,0)),0)</f>
        <v>0</v>
      </c>
      <c r="Q767" s="2">
        <f>IF($H767&gt;J767,MIN($H767-J767,K767-J767)*INDEX('2018_commission_structure-Start'!$A$21:$I$24,MATCH($E767,'2018_commission_structure-Start'!$A$21:$A$24,0), MATCH(Q$1,'2018_commission_structure-Start'!$A$21:$I$21,0)),0)</f>
        <v>0</v>
      </c>
      <c r="R767" s="2">
        <f>IF($H767&gt;K767,MIN($H767-K767,L767-K767)*INDEX('2018_commission_structure-Start'!$A$21:$I$24,MATCH($E767,'2018_commission_structure-Start'!$A$21:$A$24,0), MATCH(R$1,'2018_commission_structure-Start'!$A$21:$I$21,0)),0)</f>
        <v>0</v>
      </c>
      <c r="S767" s="2">
        <f>IF(H767&gt;L767,(H767-L767)*INDEX('2018_commission_structure-Start'!$A$21:$I$24,MATCH($E767,'2018_commission_structure-Start'!$A$21:$A$24,0),MATCH(S$1,'2018_commission_structure-Start'!$A$21:$I$21,0)),0)</f>
        <v>0</v>
      </c>
      <c r="T767" s="6">
        <f t="shared" si="116"/>
        <v>74008.61</v>
      </c>
      <c r="U767" s="6">
        <f t="shared" si="117"/>
        <v>135301.60999999999</v>
      </c>
      <c r="V767" s="6">
        <f>MIN(H767,I767)*INDEX('2018_commission_structure-Start'!$A$15:$J$18,MATCH($E767,'2018_commission_structure-Start'!$A$15:$A$18,0),MATCH(V$1,'2018_commission_structure-Start'!$A$15:$J$15,0))</f>
        <v>85394.55</v>
      </c>
      <c r="W767" s="2">
        <f>IF($H767&gt;I767,MIN($H767-I767,J767-I767)*INDEX('2018_commission_structure-Start'!$A$15:$J$18,MATCH($E767,'2018_commission_structure-Start'!$A$15:$A$18,0),MATCH(W$1,'2018_commission_structure-Start'!$A$15:$J$15,0)),0)</f>
        <v>0</v>
      </c>
      <c r="X767" s="2">
        <f>IF($H767&gt;J767,MIN($H767-J767,K767-J767)*INDEX('2018_commission_structure-Start'!$A$15:$J$18,MATCH($E767,'2018_commission_structure-Start'!$A$15:$A$18,0),MATCH(X$1,'2018_commission_structure-Start'!$A$15:$J$15,0)),0)</f>
        <v>0</v>
      </c>
      <c r="Y767" s="2">
        <f>IF($H767&gt;K767,MIN($H767-K767,L767-K767)*INDEX('2018_commission_structure-Start'!$A$15:$J$18,MATCH($E767,'2018_commission_structure-Start'!$A$15:$A$18,0),MATCH(Y$1,'2018_commission_structure-Start'!$A$15:$J$15,0)),0)</f>
        <v>0</v>
      </c>
      <c r="Z767" s="2">
        <f>IF(H767&gt;L767,(H767-L767)*INDEX('2018_commission_structure-Start'!$A$21:$I$24,MATCH($E767,'2018_commission_structure-Start'!$A$21:$A$24,0),MATCH(Z$1,'2018_commission_structure-Start'!$A$21:$I$21,0)),0)</f>
        <v>0</v>
      </c>
      <c r="AA767" s="6">
        <f t="shared" si="118"/>
        <v>85394.55</v>
      </c>
      <c r="AB767" s="6">
        <f t="shared" si="119"/>
        <v>146687.54999999999</v>
      </c>
    </row>
    <row r="768" spans="1:28" x14ac:dyDescent="0.3">
      <c r="A768" t="str">
        <f t="shared" si="110"/>
        <v>Merrel Pomphrey</v>
      </c>
      <c r="B768">
        <v>4972162740</v>
      </c>
      <c r="C768" t="s">
        <v>1490</v>
      </c>
      <c r="D768" t="s">
        <v>1491</v>
      </c>
      <c r="E768" t="s">
        <v>29</v>
      </c>
      <c r="F768">
        <v>64683</v>
      </c>
      <c r="G768">
        <f>COUNTIF(deals_closed!D:D,B768)</f>
        <v>23</v>
      </c>
      <c r="H768" s="2">
        <f>SUMIF(deals_closed!D:D,B768,deals_closed!C:C)</f>
        <v>822894</v>
      </c>
      <c r="I768" s="2">
        <f>VLOOKUP(E768,'2018_commission_structure-Start'!$A$22:$I$24,9,FALSE)</f>
        <v>600000</v>
      </c>
      <c r="J768" s="2">
        <f t="shared" si="111"/>
        <v>750000</v>
      </c>
      <c r="K768" s="2">
        <f t="shared" si="112"/>
        <v>900000</v>
      </c>
      <c r="L768" s="2">
        <f t="shared" si="113"/>
        <v>1200000</v>
      </c>
      <c r="M768" s="12">
        <f t="shared" si="114"/>
        <v>1.3714900000000001</v>
      </c>
      <c r="N768" t="str">
        <f t="shared" si="115"/>
        <v>125-150%</v>
      </c>
      <c r="O768" s="6">
        <f>MIN(H768,I768)*INDEX('2018_commission_structure-Start'!$A$21:$I$24,MATCH($E768,'2018_commission_structure-Start'!$A$21:$A$24,0),MATCH(O$1,'2018_commission_structure-Start'!$A$21:$I$21,0))</f>
        <v>78000</v>
      </c>
      <c r="P768" s="2">
        <f>IF(H768&gt;I768,MIN(H768-I768,J768-I768)*INDEX('2018_commission_structure-Start'!$A$21:$I$24,MATCH($E768,'2018_commission_structure-Start'!$A$21:$A$24,0), MATCH(P$1,'2018_commission_structure-Start'!$A$21:$I$21,0)),0)</f>
        <v>25500.000000000004</v>
      </c>
      <c r="Q768" s="2">
        <f>IF($H768&gt;J768,MIN($H768-J768,K768-J768)*INDEX('2018_commission_structure-Start'!$A$21:$I$24,MATCH($E768,'2018_commission_structure-Start'!$A$21:$A$24,0), MATCH(Q$1,'2018_commission_structure-Start'!$A$21:$I$21,0)),0)</f>
        <v>15307.74</v>
      </c>
      <c r="R768" s="2">
        <f>IF($H768&gt;K768,MIN($H768-K768,L768-K768)*INDEX('2018_commission_structure-Start'!$A$21:$I$24,MATCH($E768,'2018_commission_structure-Start'!$A$21:$A$24,0), MATCH(R$1,'2018_commission_structure-Start'!$A$21:$I$21,0)),0)</f>
        <v>0</v>
      </c>
      <c r="S768" s="2">
        <f>IF(H768&gt;L768,(H768-L768)*INDEX('2018_commission_structure-Start'!$A$21:$I$24,MATCH($E768,'2018_commission_structure-Start'!$A$21:$A$24,0),MATCH(S$1,'2018_commission_structure-Start'!$A$21:$I$21,0)),0)</f>
        <v>0</v>
      </c>
      <c r="T768" s="6">
        <f t="shared" si="116"/>
        <v>118807.74</v>
      </c>
      <c r="U768" s="6">
        <f t="shared" si="117"/>
        <v>183490.74</v>
      </c>
      <c r="V768" s="6">
        <f>MIN(H768,I768)*INDEX('2018_commission_structure-Start'!$A$15:$J$18,MATCH($E768,'2018_commission_structure-Start'!$A$15:$A$18,0),MATCH(V$1,'2018_commission_structure-Start'!$A$15:$J$15,0))</f>
        <v>90000</v>
      </c>
      <c r="W768" s="2">
        <f>IF($H768&gt;I768,MIN($H768-I768,J768-I768)*INDEX('2018_commission_structure-Start'!$A$15:$J$18,MATCH($E768,'2018_commission_structure-Start'!$A$15:$A$18,0),MATCH(W$1,'2018_commission_structure-Start'!$A$15:$J$15,0)),0)</f>
        <v>27000</v>
      </c>
      <c r="X768" s="2">
        <f>IF($H768&gt;J768,MIN($H768-J768,K768-J768)*INDEX('2018_commission_structure-Start'!$A$15:$J$18,MATCH($E768,'2018_commission_structure-Start'!$A$15:$A$18,0),MATCH(X$1,'2018_commission_structure-Start'!$A$15:$J$15,0)),0)</f>
        <v>18223.5</v>
      </c>
      <c r="Y768" s="2">
        <f>IF($H768&gt;K768,MIN($H768-K768,L768-K768)*INDEX('2018_commission_structure-Start'!$A$15:$J$18,MATCH($E768,'2018_commission_structure-Start'!$A$15:$A$18,0),MATCH(Y$1,'2018_commission_structure-Start'!$A$15:$J$15,0)),0)</f>
        <v>0</v>
      </c>
      <c r="Z768" s="2">
        <f>IF(H768&gt;L768,(H768-L768)*INDEX('2018_commission_structure-Start'!$A$21:$I$24,MATCH($E768,'2018_commission_structure-Start'!$A$21:$A$24,0),MATCH(Z$1,'2018_commission_structure-Start'!$A$21:$I$21,0)),0)</f>
        <v>0</v>
      </c>
      <c r="AA768" s="6">
        <f t="shared" si="118"/>
        <v>135223.5</v>
      </c>
      <c r="AB768" s="6">
        <f t="shared" si="119"/>
        <v>199906.5</v>
      </c>
    </row>
    <row r="769" spans="1:28" x14ac:dyDescent="0.3">
      <c r="A769" t="str">
        <f t="shared" si="110"/>
        <v>Craggie Paradin</v>
      </c>
      <c r="B769">
        <v>2456061896</v>
      </c>
      <c r="C769" t="s">
        <v>1492</v>
      </c>
      <c r="D769" t="s">
        <v>1493</v>
      </c>
      <c r="E769" t="s">
        <v>7</v>
      </c>
      <c r="F769">
        <v>32384</v>
      </c>
      <c r="G769">
        <f>COUNTIF(deals_closed!D:D,B769)</f>
        <v>15</v>
      </c>
      <c r="H769" s="2">
        <f>SUMIF(deals_closed!D:D,B769,deals_closed!C:C)</f>
        <v>458838</v>
      </c>
      <c r="I769" s="2">
        <f>VLOOKUP(E769,'2018_commission_structure-Start'!$A$22:$I$24,9,FALSE)</f>
        <v>500000</v>
      </c>
      <c r="J769" s="2">
        <f t="shared" si="111"/>
        <v>625000</v>
      </c>
      <c r="K769" s="2">
        <f t="shared" si="112"/>
        <v>750000</v>
      </c>
      <c r="L769" s="2">
        <f t="shared" si="113"/>
        <v>1000000</v>
      </c>
      <c r="M769" s="12">
        <f t="shared" si="114"/>
        <v>0.91767600000000005</v>
      </c>
      <c r="N769" t="str">
        <f t="shared" si="115"/>
        <v>0-100%</v>
      </c>
      <c r="O769" s="6">
        <f>MIN(H769,I769)*INDEX('2018_commission_structure-Start'!$A$21:$I$24,MATCH($E769,'2018_commission_structure-Start'!$A$21:$A$24,0),MATCH(O$1,'2018_commission_structure-Start'!$A$21:$I$21,0))</f>
        <v>45883.8</v>
      </c>
      <c r="P769" s="2">
        <f>IF(H769&gt;I769,MIN(H769-I769,J769-I769)*INDEX('2018_commission_structure-Start'!$A$21:$I$24,MATCH($E769,'2018_commission_structure-Start'!$A$21:$A$24,0), MATCH(P$1,'2018_commission_structure-Start'!$A$21:$I$21,0)),0)</f>
        <v>0</v>
      </c>
      <c r="Q769" s="2">
        <f>IF($H769&gt;J769,MIN($H769-J769,K769-J769)*INDEX('2018_commission_structure-Start'!$A$21:$I$24,MATCH($E769,'2018_commission_structure-Start'!$A$21:$A$24,0), MATCH(Q$1,'2018_commission_structure-Start'!$A$21:$I$21,0)),0)</f>
        <v>0</v>
      </c>
      <c r="R769" s="2">
        <f>IF($H769&gt;K769,MIN($H769-K769,L769-K769)*INDEX('2018_commission_structure-Start'!$A$21:$I$24,MATCH($E769,'2018_commission_structure-Start'!$A$21:$A$24,0), MATCH(R$1,'2018_commission_structure-Start'!$A$21:$I$21,0)),0)</f>
        <v>0</v>
      </c>
      <c r="S769" s="2">
        <f>IF(H769&gt;L769,(H769-L769)*INDEX('2018_commission_structure-Start'!$A$21:$I$24,MATCH($E769,'2018_commission_structure-Start'!$A$21:$A$24,0),MATCH(S$1,'2018_commission_structure-Start'!$A$21:$I$21,0)),0)</f>
        <v>0</v>
      </c>
      <c r="T769" s="6">
        <f t="shared" si="116"/>
        <v>45883.8</v>
      </c>
      <c r="U769" s="6">
        <f t="shared" si="117"/>
        <v>78267.8</v>
      </c>
      <c r="V769" s="6">
        <f>MIN(H769,I769)*INDEX('2018_commission_structure-Start'!$A$15:$J$18,MATCH($E769,'2018_commission_structure-Start'!$A$15:$A$18,0),MATCH(V$1,'2018_commission_structure-Start'!$A$15:$J$15,0))</f>
        <v>55060.56</v>
      </c>
      <c r="W769" s="2">
        <f>IF($H769&gt;I769,MIN($H769-I769,J769-I769)*INDEX('2018_commission_structure-Start'!$A$15:$J$18,MATCH($E769,'2018_commission_structure-Start'!$A$15:$A$18,0),MATCH(W$1,'2018_commission_structure-Start'!$A$15:$J$15,0)),0)</f>
        <v>0</v>
      </c>
      <c r="X769" s="2">
        <f>IF($H769&gt;J769,MIN($H769-J769,K769-J769)*INDEX('2018_commission_structure-Start'!$A$15:$J$18,MATCH($E769,'2018_commission_structure-Start'!$A$15:$A$18,0),MATCH(X$1,'2018_commission_structure-Start'!$A$15:$J$15,0)),0)</f>
        <v>0</v>
      </c>
      <c r="Y769" s="2">
        <f>IF($H769&gt;K769,MIN($H769-K769,L769-K769)*INDEX('2018_commission_structure-Start'!$A$15:$J$18,MATCH($E769,'2018_commission_structure-Start'!$A$15:$A$18,0),MATCH(Y$1,'2018_commission_structure-Start'!$A$15:$J$15,0)),0)</f>
        <v>0</v>
      </c>
      <c r="Z769" s="2">
        <f>IF(H769&gt;L769,(H769-L769)*INDEX('2018_commission_structure-Start'!$A$21:$I$24,MATCH($E769,'2018_commission_structure-Start'!$A$21:$A$24,0),MATCH(Z$1,'2018_commission_structure-Start'!$A$21:$I$21,0)),0)</f>
        <v>0</v>
      </c>
      <c r="AA769" s="6">
        <f t="shared" si="118"/>
        <v>55060.56</v>
      </c>
      <c r="AB769" s="6">
        <f t="shared" si="119"/>
        <v>87444.56</v>
      </c>
    </row>
    <row r="770" spans="1:28" x14ac:dyDescent="0.3">
      <c r="A770" t="str">
        <f t="shared" ref="A770:A833" si="120">C770&amp;" "&amp;D770</f>
        <v>Nicolette Matityahu</v>
      </c>
      <c r="B770">
        <v>8175279842</v>
      </c>
      <c r="C770" t="s">
        <v>1494</v>
      </c>
      <c r="D770" t="s">
        <v>1495</v>
      </c>
      <c r="E770" t="s">
        <v>29</v>
      </c>
      <c r="F770">
        <v>50337</v>
      </c>
      <c r="G770">
        <f>COUNTIF(deals_closed!D:D,B770)</f>
        <v>16</v>
      </c>
      <c r="H770" s="2">
        <f>SUMIF(deals_closed!D:D,B770,deals_closed!C:C)</f>
        <v>535986</v>
      </c>
      <c r="I770" s="2">
        <f>VLOOKUP(E770,'2018_commission_structure-Start'!$A$22:$I$24,9,FALSE)</f>
        <v>600000</v>
      </c>
      <c r="J770" s="2">
        <f t="shared" si="111"/>
        <v>750000</v>
      </c>
      <c r="K770" s="2">
        <f t="shared" si="112"/>
        <v>900000</v>
      </c>
      <c r="L770" s="2">
        <f t="shared" si="113"/>
        <v>1200000</v>
      </c>
      <c r="M770" s="12">
        <f t="shared" si="114"/>
        <v>0.89331000000000005</v>
      </c>
      <c r="N770" t="str">
        <f t="shared" si="115"/>
        <v>0-100%</v>
      </c>
      <c r="O770" s="6">
        <f>MIN(H770,I770)*INDEX('2018_commission_structure-Start'!$A$21:$I$24,MATCH($E770,'2018_commission_structure-Start'!$A$21:$A$24,0),MATCH(O$1,'2018_commission_structure-Start'!$A$21:$I$21,0))</f>
        <v>69678.180000000008</v>
      </c>
      <c r="P770" s="2">
        <f>IF(H770&gt;I770,MIN(H770-I770,J770-I770)*INDEX('2018_commission_structure-Start'!$A$21:$I$24,MATCH($E770,'2018_commission_structure-Start'!$A$21:$A$24,0), MATCH(P$1,'2018_commission_structure-Start'!$A$21:$I$21,0)),0)</f>
        <v>0</v>
      </c>
      <c r="Q770" s="2">
        <f>IF($H770&gt;J770,MIN($H770-J770,K770-J770)*INDEX('2018_commission_structure-Start'!$A$21:$I$24,MATCH($E770,'2018_commission_structure-Start'!$A$21:$A$24,0), MATCH(Q$1,'2018_commission_structure-Start'!$A$21:$I$21,0)),0)</f>
        <v>0</v>
      </c>
      <c r="R770" s="2">
        <f>IF($H770&gt;K770,MIN($H770-K770,L770-K770)*INDEX('2018_commission_structure-Start'!$A$21:$I$24,MATCH($E770,'2018_commission_structure-Start'!$A$21:$A$24,0), MATCH(R$1,'2018_commission_structure-Start'!$A$21:$I$21,0)),0)</f>
        <v>0</v>
      </c>
      <c r="S770" s="2">
        <f>IF(H770&gt;L770,(H770-L770)*INDEX('2018_commission_structure-Start'!$A$21:$I$24,MATCH($E770,'2018_commission_structure-Start'!$A$21:$A$24,0),MATCH(S$1,'2018_commission_structure-Start'!$A$21:$I$21,0)),0)</f>
        <v>0</v>
      </c>
      <c r="T770" s="6">
        <f t="shared" si="116"/>
        <v>69678.180000000008</v>
      </c>
      <c r="U770" s="6">
        <f t="shared" si="117"/>
        <v>120015.18000000001</v>
      </c>
      <c r="V770" s="6">
        <f>MIN(H770,I770)*INDEX('2018_commission_structure-Start'!$A$15:$J$18,MATCH($E770,'2018_commission_structure-Start'!$A$15:$A$18,0),MATCH(V$1,'2018_commission_structure-Start'!$A$15:$J$15,0))</f>
        <v>80397.899999999994</v>
      </c>
      <c r="W770" s="2">
        <f>IF($H770&gt;I770,MIN($H770-I770,J770-I770)*INDEX('2018_commission_structure-Start'!$A$15:$J$18,MATCH($E770,'2018_commission_structure-Start'!$A$15:$A$18,0),MATCH(W$1,'2018_commission_structure-Start'!$A$15:$J$15,0)),0)</f>
        <v>0</v>
      </c>
      <c r="X770" s="2">
        <f>IF($H770&gt;J770,MIN($H770-J770,K770-J770)*INDEX('2018_commission_structure-Start'!$A$15:$J$18,MATCH($E770,'2018_commission_structure-Start'!$A$15:$A$18,0),MATCH(X$1,'2018_commission_structure-Start'!$A$15:$J$15,0)),0)</f>
        <v>0</v>
      </c>
      <c r="Y770" s="2">
        <f>IF($H770&gt;K770,MIN($H770-K770,L770-K770)*INDEX('2018_commission_structure-Start'!$A$15:$J$18,MATCH($E770,'2018_commission_structure-Start'!$A$15:$A$18,0),MATCH(Y$1,'2018_commission_structure-Start'!$A$15:$J$15,0)),0)</f>
        <v>0</v>
      </c>
      <c r="Z770" s="2">
        <f>IF(H770&gt;L770,(H770-L770)*INDEX('2018_commission_structure-Start'!$A$21:$I$24,MATCH($E770,'2018_commission_structure-Start'!$A$21:$A$24,0),MATCH(Z$1,'2018_commission_structure-Start'!$A$21:$I$21,0)),0)</f>
        <v>0</v>
      </c>
      <c r="AA770" s="6">
        <f t="shared" si="118"/>
        <v>80397.899999999994</v>
      </c>
      <c r="AB770" s="6">
        <f t="shared" si="119"/>
        <v>130734.9</v>
      </c>
    </row>
    <row r="771" spans="1:28" x14ac:dyDescent="0.3">
      <c r="A771" t="str">
        <f t="shared" si="120"/>
        <v>Gaby Shilston</v>
      </c>
      <c r="B771">
        <v>8728207157</v>
      </c>
      <c r="C771" t="s">
        <v>1496</v>
      </c>
      <c r="D771" t="s">
        <v>1497</v>
      </c>
      <c r="E771" t="s">
        <v>10</v>
      </c>
      <c r="F771">
        <v>100924</v>
      </c>
      <c r="G771">
        <f>COUNTIF(deals_closed!D:D,B771)</f>
        <v>23</v>
      </c>
      <c r="H771" s="2">
        <f>SUMIF(deals_closed!D:D,B771,deals_closed!C:C)</f>
        <v>728077</v>
      </c>
      <c r="I771" s="2">
        <f>VLOOKUP(E771,'2018_commission_structure-Start'!$A$22:$I$24,9,FALSE)</f>
        <v>750000</v>
      </c>
      <c r="J771" s="2">
        <f t="shared" ref="J771:J834" si="121">I771*1.25</f>
        <v>937500</v>
      </c>
      <c r="K771" s="2">
        <f t="shared" ref="K771:K834" si="122">I771*1.5</f>
        <v>1125000</v>
      </c>
      <c r="L771" s="2">
        <f t="shared" ref="L771:L834" si="123">I771*2</f>
        <v>1500000</v>
      </c>
      <c r="M771" s="12">
        <f t="shared" ref="M771:M834" si="124">H771/I771</f>
        <v>0.97076933333333337</v>
      </c>
      <c r="N771" t="str">
        <f t="shared" ref="N771:N834" si="125">IF(M771&lt;=1, "0-100%", IF(M771&lt;=1.25, "100-125%", IF(M771&lt;=1.5, "125-150%", IF(M771&lt;=2, "150-200%", "&gt;200%"))))</f>
        <v>0-100%</v>
      </c>
      <c r="O771" s="6">
        <f>MIN(H771,I771)*INDEX('2018_commission_structure-Start'!$A$21:$I$24,MATCH($E771,'2018_commission_structure-Start'!$A$21:$A$24,0),MATCH(O$1,'2018_commission_structure-Start'!$A$21:$I$21,0))</f>
        <v>109211.55</v>
      </c>
      <c r="P771" s="2">
        <f>IF(H771&gt;I771,MIN(H771-I771,J771-I771)*INDEX('2018_commission_structure-Start'!$A$21:$I$24,MATCH($E771,'2018_commission_structure-Start'!$A$21:$A$24,0), MATCH(P$1,'2018_commission_structure-Start'!$A$21:$I$21,0)),0)</f>
        <v>0</v>
      </c>
      <c r="Q771" s="2">
        <f>IF($H771&gt;J771,MIN($H771-J771,K771-J771)*INDEX('2018_commission_structure-Start'!$A$21:$I$24,MATCH($E771,'2018_commission_structure-Start'!$A$21:$A$24,0), MATCH(Q$1,'2018_commission_structure-Start'!$A$21:$I$21,0)),0)</f>
        <v>0</v>
      </c>
      <c r="R771" s="2">
        <f>IF($H771&gt;K771,MIN($H771-K771,L771-K771)*INDEX('2018_commission_structure-Start'!$A$21:$I$24,MATCH($E771,'2018_commission_structure-Start'!$A$21:$A$24,0), MATCH(R$1,'2018_commission_structure-Start'!$A$21:$I$21,0)),0)</f>
        <v>0</v>
      </c>
      <c r="S771" s="2">
        <f>IF(H771&gt;L771,(H771-L771)*INDEX('2018_commission_structure-Start'!$A$21:$I$24,MATCH($E771,'2018_commission_structure-Start'!$A$21:$A$24,0),MATCH(S$1,'2018_commission_structure-Start'!$A$21:$I$21,0)),0)</f>
        <v>0</v>
      </c>
      <c r="T771" s="6">
        <f t="shared" ref="T771:T834" si="126">SUM(O771:S771)</f>
        <v>109211.55</v>
      </c>
      <c r="U771" s="6">
        <f t="shared" ref="U771:U834" si="127">T771+F771</f>
        <v>210135.55</v>
      </c>
      <c r="V771" s="6">
        <f>MIN(H771,I771)*INDEX('2018_commission_structure-Start'!$A$15:$J$18,MATCH($E771,'2018_commission_structure-Start'!$A$15:$A$18,0),MATCH(V$1,'2018_commission_structure-Start'!$A$15:$J$15,0))</f>
        <v>109211.55</v>
      </c>
      <c r="W771" s="2">
        <f>IF($H771&gt;I771,MIN($H771-I771,J771-I771)*INDEX('2018_commission_structure-Start'!$A$15:$J$18,MATCH($E771,'2018_commission_structure-Start'!$A$15:$A$18,0),MATCH(W$1,'2018_commission_structure-Start'!$A$15:$J$15,0)),0)</f>
        <v>0</v>
      </c>
      <c r="X771" s="2">
        <f>IF($H771&gt;J771,MIN($H771-J771,K771-J771)*INDEX('2018_commission_structure-Start'!$A$15:$J$18,MATCH($E771,'2018_commission_structure-Start'!$A$15:$A$18,0),MATCH(X$1,'2018_commission_structure-Start'!$A$15:$J$15,0)),0)</f>
        <v>0</v>
      </c>
      <c r="Y771" s="2">
        <f>IF($H771&gt;K771,MIN($H771-K771,L771-K771)*INDEX('2018_commission_structure-Start'!$A$15:$J$18,MATCH($E771,'2018_commission_structure-Start'!$A$15:$A$18,0),MATCH(Y$1,'2018_commission_structure-Start'!$A$15:$J$15,0)),0)</f>
        <v>0</v>
      </c>
      <c r="Z771" s="2">
        <f>IF(H771&gt;L771,(H771-L771)*INDEX('2018_commission_structure-Start'!$A$21:$I$24,MATCH($E771,'2018_commission_structure-Start'!$A$21:$A$24,0),MATCH(Z$1,'2018_commission_structure-Start'!$A$21:$I$21,0)),0)</f>
        <v>0</v>
      </c>
      <c r="AA771" s="6">
        <f t="shared" ref="AA771:AA834" si="128">SUM(V771:Z771)</f>
        <v>109211.55</v>
      </c>
      <c r="AB771" s="6">
        <f t="shared" ref="AB771:AB834" si="129">AA771+F771</f>
        <v>210135.55</v>
      </c>
    </row>
    <row r="772" spans="1:28" x14ac:dyDescent="0.3">
      <c r="A772" t="str">
        <f t="shared" si="120"/>
        <v>Adolpho Wickersham</v>
      </c>
      <c r="B772">
        <v>3764546336</v>
      </c>
      <c r="C772" t="s">
        <v>1498</v>
      </c>
      <c r="D772" t="s">
        <v>1499</v>
      </c>
      <c r="E772" t="s">
        <v>10</v>
      </c>
      <c r="F772">
        <v>116738</v>
      </c>
      <c r="G772">
        <f>COUNTIF(deals_closed!D:D,B772)</f>
        <v>22</v>
      </c>
      <c r="H772" s="2">
        <f>SUMIF(deals_closed!D:D,B772,deals_closed!C:C)</f>
        <v>826741</v>
      </c>
      <c r="I772" s="2">
        <f>VLOOKUP(E772,'2018_commission_structure-Start'!$A$22:$I$24,9,FALSE)</f>
        <v>750000</v>
      </c>
      <c r="J772" s="2">
        <f t="shared" si="121"/>
        <v>937500</v>
      </c>
      <c r="K772" s="2">
        <f t="shared" si="122"/>
        <v>1125000</v>
      </c>
      <c r="L772" s="2">
        <f t="shared" si="123"/>
        <v>1500000</v>
      </c>
      <c r="M772" s="12">
        <f t="shared" si="124"/>
        <v>1.1023213333333333</v>
      </c>
      <c r="N772" t="str">
        <f t="shared" si="125"/>
        <v>100-125%</v>
      </c>
      <c r="O772" s="6">
        <f>MIN(H772,I772)*INDEX('2018_commission_structure-Start'!$A$21:$I$24,MATCH($E772,'2018_commission_structure-Start'!$A$21:$A$24,0),MATCH(O$1,'2018_commission_structure-Start'!$A$21:$I$21,0))</f>
        <v>112500</v>
      </c>
      <c r="P772" s="2">
        <f>IF(H772&gt;I772,MIN(H772-I772,J772-I772)*INDEX('2018_commission_structure-Start'!$A$21:$I$24,MATCH($E772,'2018_commission_structure-Start'!$A$21:$A$24,0), MATCH(P$1,'2018_commission_structure-Start'!$A$21:$I$21,0)),0)</f>
        <v>14580.79</v>
      </c>
      <c r="Q772" s="2">
        <f>IF($H772&gt;J772,MIN($H772-J772,K772-J772)*INDEX('2018_commission_structure-Start'!$A$21:$I$24,MATCH($E772,'2018_commission_structure-Start'!$A$21:$A$24,0), MATCH(Q$1,'2018_commission_structure-Start'!$A$21:$I$21,0)),0)</f>
        <v>0</v>
      </c>
      <c r="R772" s="2">
        <f>IF($H772&gt;K772,MIN($H772-K772,L772-K772)*INDEX('2018_commission_structure-Start'!$A$21:$I$24,MATCH($E772,'2018_commission_structure-Start'!$A$21:$A$24,0), MATCH(R$1,'2018_commission_structure-Start'!$A$21:$I$21,0)),0)</f>
        <v>0</v>
      </c>
      <c r="S772" s="2">
        <f>IF(H772&gt;L772,(H772-L772)*INDEX('2018_commission_structure-Start'!$A$21:$I$24,MATCH($E772,'2018_commission_structure-Start'!$A$21:$A$24,0),MATCH(S$1,'2018_commission_structure-Start'!$A$21:$I$21,0)),0)</f>
        <v>0</v>
      </c>
      <c r="T772" s="6">
        <f t="shared" si="126"/>
        <v>127080.79000000001</v>
      </c>
      <c r="U772" s="6">
        <f t="shared" si="127"/>
        <v>243818.79</v>
      </c>
      <c r="V772" s="6">
        <f>MIN(H772,I772)*INDEX('2018_commission_structure-Start'!$A$15:$J$18,MATCH($E772,'2018_commission_structure-Start'!$A$15:$A$18,0),MATCH(V$1,'2018_commission_structure-Start'!$A$15:$J$15,0))</f>
        <v>112500</v>
      </c>
      <c r="W772" s="2">
        <f>IF($H772&gt;I772,MIN($H772-I772,J772-I772)*INDEX('2018_commission_structure-Start'!$A$15:$J$18,MATCH($E772,'2018_commission_structure-Start'!$A$15:$A$18,0),MATCH(W$1,'2018_commission_structure-Start'!$A$15:$J$15,0)),0)</f>
        <v>16883.02</v>
      </c>
      <c r="X772" s="2">
        <f>IF($H772&gt;J772,MIN($H772-J772,K772-J772)*INDEX('2018_commission_structure-Start'!$A$15:$J$18,MATCH($E772,'2018_commission_structure-Start'!$A$15:$A$18,0),MATCH(X$1,'2018_commission_structure-Start'!$A$15:$J$15,0)),0)</f>
        <v>0</v>
      </c>
      <c r="Y772" s="2">
        <f>IF($H772&gt;K772,MIN($H772-K772,L772-K772)*INDEX('2018_commission_structure-Start'!$A$15:$J$18,MATCH($E772,'2018_commission_structure-Start'!$A$15:$A$18,0),MATCH(Y$1,'2018_commission_structure-Start'!$A$15:$J$15,0)),0)</f>
        <v>0</v>
      </c>
      <c r="Z772" s="2">
        <f>IF(H772&gt;L772,(H772-L772)*INDEX('2018_commission_structure-Start'!$A$21:$I$24,MATCH($E772,'2018_commission_structure-Start'!$A$21:$A$24,0),MATCH(Z$1,'2018_commission_structure-Start'!$A$21:$I$21,0)),0)</f>
        <v>0</v>
      </c>
      <c r="AA772" s="6">
        <f t="shared" si="128"/>
        <v>129383.02</v>
      </c>
      <c r="AB772" s="6">
        <f t="shared" si="129"/>
        <v>246121.02000000002</v>
      </c>
    </row>
    <row r="773" spans="1:28" x14ac:dyDescent="0.3">
      <c r="A773" t="str">
        <f t="shared" si="120"/>
        <v>Chaddie Record</v>
      </c>
      <c r="B773">
        <v>6478891895</v>
      </c>
      <c r="C773" t="s">
        <v>1500</v>
      </c>
      <c r="D773" t="s">
        <v>1501</v>
      </c>
      <c r="E773" t="s">
        <v>10</v>
      </c>
      <c r="F773">
        <v>90997</v>
      </c>
      <c r="G773">
        <f>COUNTIF(deals_closed!D:D,B773)</f>
        <v>18</v>
      </c>
      <c r="H773" s="2">
        <f>SUMIF(deals_closed!D:D,B773,deals_closed!C:C)</f>
        <v>585356</v>
      </c>
      <c r="I773" s="2">
        <f>VLOOKUP(E773,'2018_commission_structure-Start'!$A$22:$I$24,9,FALSE)</f>
        <v>750000</v>
      </c>
      <c r="J773" s="2">
        <f t="shared" si="121"/>
        <v>937500</v>
      </c>
      <c r="K773" s="2">
        <f t="shared" si="122"/>
        <v>1125000</v>
      </c>
      <c r="L773" s="2">
        <f t="shared" si="123"/>
        <v>1500000</v>
      </c>
      <c r="M773" s="12">
        <f t="shared" si="124"/>
        <v>0.78047466666666665</v>
      </c>
      <c r="N773" t="str">
        <f t="shared" si="125"/>
        <v>0-100%</v>
      </c>
      <c r="O773" s="6">
        <f>MIN(H773,I773)*INDEX('2018_commission_structure-Start'!$A$21:$I$24,MATCH($E773,'2018_commission_structure-Start'!$A$21:$A$24,0),MATCH(O$1,'2018_commission_structure-Start'!$A$21:$I$21,0))</f>
        <v>87803.4</v>
      </c>
      <c r="P773" s="2">
        <f>IF(H773&gt;I773,MIN(H773-I773,J773-I773)*INDEX('2018_commission_structure-Start'!$A$21:$I$24,MATCH($E773,'2018_commission_structure-Start'!$A$21:$A$24,0), MATCH(P$1,'2018_commission_structure-Start'!$A$21:$I$21,0)),0)</f>
        <v>0</v>
      </c>
      <c r="Q773" s="2">
        <f>IF($H773&gt;J773,MIN($H773-J773,K773-J773)*INDEX('2018_commission_structure-Start'!$A$21:$I$24,MATCH($E773,'2018_commission_structure-Start'!$A$21:$A$24,0), MATCH(Q$1,'2018_commission_structure-Start'!$A$21:$I$21,0)),0)</f>
        <v>0</v>
      </c>
      <c r="R773" s="2">
        <f>IF($H773&gt;K773,MIN($H773-K773,L773-K773)*INDEX('2018_commission_structure-Start'!$A$21:$I$24,MATCH($E773,'2018_commission_structure-Start'!$A$21:$A$24,0), MATCH(R$1,'2018_commission_structure-Start'!$A$21:$I$21,0)),0)</f>
        <v>0</v>
      </c>
      <c r="S773" s="2">
        <f>IF(H773&gt;L773,(H773-L773)*INDEX('2018_commission_structure-Start'!$A$21:$I$24,MATCH($E773,'2018_commission_structure-Start'!$A$21:$A$24,0),MATCH(S$1,'2018_commission_structure-Start'!$A$21:$I$21,0)),0)</f>
        <v>0</v>
      </c>
      <c r="T773" s="6">
        <f t="shared" si="126"/>
        <v>87803.4</v>
      </c>
      <c r="U773" s="6">
        <f t="shared" si="127"/>
        <v>178800.4</v>
      </c>
      <c r="V773" s="6">
        <f>MIN(H773,I773)*INDEX('2018_commission_structure-Start'!$A$15:$J$18,MATCH($E773,'2018_commission_structure-Start'!$A$15:$A$18,0),MATCH(V$1,'2018_commission_structure-Start'!$A$15:$J$15,0))</f>
        <v>87803.4</v>
      </c>
      <c r="W773" s="2">
        <f>IF($H773&gt;I773,MIN($H773-I773,J773-I773)*INDEX('2018_commission_structure-Start'!$A$15:$J$18,MATCH($E773,'2018_commission_structure-Start'!$A$15:$A$18,0),MATCH(W$1,'2018_commission_structure-Start'!$A$15:$J$15,0)),0)</f>
        <v>0</v>
      </c>
      <c r="X773" s="2">
        <f>IF($H773&gt;J773,MIN($H773-J773,K773-J773)*INDEX('2018_commission_structure-Start'!$A$15:$J$18,MATCH($E773,'2018_commission_structure-Start'!$A$15:$A$18,0),MATCH(X$1,'2018_commission_structure-Start'!$A$15:$J$15,0)),0)</f>
        <v>0</v>
      </c>
      <c r="Y773" s="2">
        <f>IF($H773&gt;K773,MIN($H773-K773,L773-K773)*INDEX('2018_commission_structure-Start'!$A$15:$J$18,MATCH($E773,'2018_commission_structure-Start'!$A$15:$A$18,0),MATCH(Y$1,'2018_commission_structure-Start'!$A$15:$J$15,0)),0)</f>
        <v>0</v>
      </c>
      <c r="Z773" s="2">
        <f>IF(H773&gt;L773,(H773-L773)*INDEX('2018_commission_structure-Start'!$A$21:$I$24,MATCH($E773,'2018_commission_structure-Start'!$A$21:$A$24,0),MATCH(Z$1,'2018_commission_structure-Start'!$A$21:$I$21,0)),0)</f>
        <v>0</v>
      </c>
      <c r="AA773" s="6">
        <f t="shared" si="128"/>
        <v>87803.4</v>
      </c>
      <c r="AB773" s="6">
        <f t="shared" si="129"/>
        <v>178800.4</v>
      </c>
    </row>
    <row r="774" spans="1:28" x14ac:dyDescent="0.3">
      <c r="A774" t="str">
        <f t="shared" si="120"/>
        <v>Leicester Blonden</v>
      </c>
      <c r="B774">
        <v>116428384</v>
      </c>
      <c r="C774" t="s">
        <v>1502</v>
      </c>
      <c r="D774" t="s">
        <v>1503</v>
      </c>
      <c r="E774" t="s">
        <v>7</v>
      </c>
      <c r="F774">
        <v>49600</v>
      </c>
      <c r="G774">
        <f>COUNTIF(deals_closed!D:D,B774)</f>
        <v>15</v>
      </c>
      <c r="H774" s="2">
        <f>SUMIF(deals_closed!D:D,B774,deals_closed!C:C)</f>
        <v>552282</v>
      </c>
      <c r="I774" s="2">
        <f>VLOOKUP(E774,'2018_commission_structure-Start'!$A$22:$I$24,9,FALSE)</f>
        <v>500000</v>
      </c>
      <c r="J774" s="2">
        <f t="shared" si="121"/>
        <v>625000</v>
      </c>
      <c r="K774" s="2">
        <f t="shared" si="122"/>
        <v>750000</v>
      </c>
      <c r="L774" s="2">
        <f t="shared" si="123"/>
        <v>1000000</v>
      </c>
      <c r="M774" s="12">
        <f t="shared" si="124"/>
        <v>1.1045640000000001</v>
      </c>
      <c r="N774" t="str">
        <f t="shared" si="125"/>
        <v>100-125%</v>
      </c>
      <c r="O774" s="6">
        <f>MIN(H774,I774)*INDEX('2018_commission_structure-Start'!$A$21:$I$24,MATCH($E774,'2018_commission_structure-Start'!$A$21:$A$24,0),MATCH(O$1,'2018_commission_structure-Start'!$A$21:$I$21,0))</f>
        <v>50000</v>
      </c>
      <c r="P774" s="2">
        <f>IF(H774&gt;I774,MIN(H774-I774,J774-I774)*INDEX('2018_commission_structure-Start'!$A$21:$I$24,MATCH($E774,'2018_commission_structure-Start'!$A$21:$A$24,0), MATCH(P$1,'2018_commission_structure-Start'!$A$21:$I$21,0)),0)</f>
        <v>7842.2999999999993</v>
      </c>
      <c r="Q774" s="2">
        <f>IF($H774&gt;J774,MIN($H774-J774,K774-J774)*INDEX('2018_commission_structure-Start'!$A$21:$I$24,MATCH($E774,'2018_commission_structure-Start'!$A$21:$A$24,0), MATCH(Q$1,'2018_commission_structure-Start'!$A$21:$I$21,0)),0)</f>
        <v>0</v>
      </c>
      <c r="R774" s="2">
        <f>IF($H774&gt;K774,MIN($H774-K774,L774-K774)*INDEX('2018_commission_structure-Start'!$A$21:$I$24,MATCH($E774,'2018_commission_structure-Start'!$A$21:$A$24,0), MATCH(R$1,'2018_commission_structure-Start'!$A$21:$I$21,0)),0)</f>
        <v>0</v>
      </c>
      <c r="S774" s="2">
        <f>IF(H774&gt;L774,(H774-L774)*INDEX('2018_commission_structure-Start'!$A$21:$I$24,MATCH($E774,'2018_commission_structure-Start'!$A$21:$A$24,0),MATCH(S$1,'2018_commission_structure-Start'!$A$21:$I$21,0)),0)</f>
        <v>0</v>
      </c>
      <c r="T774" s="6">
        <f t="shared" si="126"/>
        <v>57842.3</v>
      </c>
      <c r="U774" s="6">
        <f t="shared" si="127"/>
        <v>107442.3</v>
      </c>
      <c r="V774" s="6">
        <f>MIN(H774,I774)*INDEX('2018_commission_structure-Start'!$A$15:$J$18,MATCH($E774,'2018_commission_structure-Start'!$A$15:$A$18,0),MATCH(V$1,'2018_commission_structure-Start'!$A$15:$J$15,0))</f>
        <v>60000</v>
      </c>
      <c r="W774" s="2">
        <f>IF($H774&gt;I774,MIN($H774-I774,J774-I774)*INDEX('2018_commission_structure-Start'!$A$15:$J$18,MATCH($E774,'2018_commission_structure-Start'!$A$15:$A$18,0),MATCH(W$1,'2018_commission_structure-Start'!$A$15:$J$15,0)),0)</f>
        <v>8887.94</v>
      </c>
      <c r="X774" s="2">
        <f>IF($H774&gt;J774,MIN($H774-J774,K774-J774)*INDEX('2018_commission_structure-Start'!$A$15:$J$18,MATCH($E774,'2018_commission_structure-Start'!$A$15:$A$18,0),MATCH(X$1,'2018_commission_structure-Start'!$A$15:$J$15,0)),0)</f>
        <v>0</v>
      </c>
      <c r="Y774" s="2">
        <f>IF($H774&gt;K774,MIN($H774-K774,L774-K774)*INDEX('2018_commission_structure-Start'!$A$15:$J$18,MATCH($E774,'2018_commission_structure-Start'!$A$15:$A$18,0),MATCH(Y$1,'2018_commission_structure-Start'!$A$15:$J$15,0)),0)</f>
        <v>0</v>
      </c>
      <c r="Z774" s="2">
        <f>IF(H774&gt;L774,(H774-L774)*INDEX('2018_commission_structure-Start'!$A$21:$I$24,MATCH($E774,'2018_commission_structure-Start'!$A$21:$A$24,0),MATCH(Z$1,'2018_commission_structure-Start'!$A$21:$I$21,0)),0)</f>
        <v>0</v>
      </c>
      <c r="AA774" s="6">
        <f t="shared" si="128"/>
        <v>68887.94</v>
      </c>
      <c r="AB774" s="6">
        <f t="shared" si="129"/>
        <v>118487.94</v>
      </c>
    </row>
    <row r="775" spans="1:28" x14ac:dyDescent="0.3">
      <c r="A775" t="str">
        <f t="shared" si="120"/>
        <v>Rouvin Bavister</v>
      </c>
      <c r="B775">
        <v>3507341514</v>
      </c>
      <c r="C775" t="s">
        <v>1504</v>
      </c>
      <c r="D775" t="s">
        <v>1505</v>
      </c>
      <c r="E775" t="s">
        <v>10</v>
      </c>
      <c r="F775">
        <v>89245</v>
      </c>
      <c r="G775">
        <f>COUNTIF(deals_closed!D:D,B775)</f>
        <v>17</v>
      </c>
      <c r="H775" s="2">
        <f>SUMIF(deals_closed!D:D,B775,deals_closed!C:C)</f>
        <v>596808</v>
      </c>
      <c r="I775" s="2">
        <f>VLOOKUP(E775,'2018_commission_structure-Start'!$A$22:$I$24,9,FALSE)</f>
        <v>750000</v>
      </c>
      <c r="J775" s="2">
        <f t="shared" si="121"/>
        <v>937500</v>
      </c>
      <c r="K775" s="2">
        <f t="shared" si="122"/>
        <v>1125000</v>
      </c>
      <c r="L775" s="2">
        <f t="shared" si="123"/>
        <v>1500000</v>
      </c>
      <c r="M775" s="12">
        <f t="shared" si="124"/>
        <v>0.79574400000000001</v>
      </c>
      <c r="N775" t="str">
        <f t="shared" si="125"/>
        <v>0-100%</v>
      </c>
      <c r="O775" s="6">
        <f>MIN(H775,I775)*INDEX('2018_commission_structure-Start'!$A$21:$I$24,MATCH($E775,'2018_commission_structure-Start'!$A$21:$A$24,0),MATCH(O$1,'2018_commission_structure-Start'!$A$21:$I$21,0))</f>
        <v>89521.2</v>
      </c>
      <c r="P775" s="2">
        <f>IF(H775&gt;I775,MIN(H775-I775,J775-I775)*INDEX('2018_commission_structure-Start'!$A$21:$I$24,MATCH($E775,'2018_commission_structure-Start'!$A$21:$A$24,0), MATCH(P$1,'2018_commission_structure-Start'!$A$21:$I$21,0)),0)</f>
        <v>0</v>
      </c>
      <c r="Q775" s="2">
        <f>IF($H775&gt;J775,MIN($H775-J775,K775-J775)*INDEX('2018_commission_structure-Start'!$A$21:$I$24,MATCH($E775,'2018_commission_structure-Start'!$A$21:$A$24,0), MATCH(Q$1,'2018_commission_structure-Start'!$A$21:$I$21,0)),0)</f>
        <v>0</v>
      </c>
      <c r="R775" s="2">
        <f>IF($H775&gt;K775,MIN($H775-K775,L775-K775)*INDEX('2018_commission_structure-Start'!$A$21:$I$24,MATCH($E775,'2018_commission_structure-Start'!$A$21:$A$24,0), MATCH(R$1,'2018_commission_structure-Start'!$A$21:$I$21,0)),0)</f>
        <v>0</v>
      </c>
      <c r="S775" s="2">
        <f>IF(H775&gt;L775,(H775-L775)*INDEX('2018_commission_structure-Start'!$A$21:$I$24,MATCH($E775,'2018_commission_structure-Start'!$A$21:$A$24,0),MATCH(S$1,'2018_commission_structure-Start'!$A$21:$I$21,0)),0)</f>
        <v>0</v>
      </c>
      <c r="T775" s="6">
        <f t="shared" si="126"/>
        <v>89521.2</v>
      </c>
      <c r="U775" s="6">
        <f t="shared" si="127"/>
        <v>178766.2</v>
      </c>
      <c r="V775" s="6">
        <f>MIN(H775,I775)*INDEX('2018_commission_structure-Start'!$A$15:$J$18,MATCH($E775,'2018_commission_structure-Start'!$A$15:$A$18,0),MATCH(V$1,'2018_commission_structure-Start'!$A$15:$J$15,0))</f>
        <v>89521.2</v>
      </c>
      <c r="W775" s="2">
        <f>IF($H775&gt;I775,MIN($H775-I775,J775-I775)*INDEX('2018_commission_structure-Start'!$A$15:$J$18,MATCH($E775,'2018_commission_structure-Start'!$A$15:$A$18,0),MATCH(W$1,'2018_commission_structure-Start'!$A$15:$J$15,0)),0)</f>
        <v>0</v>
      </c>
      <c r="X775" s="2">
        <f>IF($H775&gt;J775,MIN($H775-J775,K775-J775)*INDEX('2018_commission_structure-Start'!$A$15:$J$18,MATCH($E775,'2018_commission_structure-Start'!$A$15:$A$18,0),MATCH(X$1,'2018_commission_structure-Start'!$A$15:$J$15,0)),0)</f>
        <v>0</v>
      </c>
      <c r="Y775" s="2">
        <f>IF($H775&gt;K775,MIN($H775-K775,L775-K775)*INDEX('2018_commission_structure-Start'!$A$15:$J$18,MATCH($E775,'2018_commission_structure-Start'!$A$15:$A$18,0),MATCH(Y$1,'2018_commission_structure-Start'!$A$15:$J$15,0)),0)</f>
        <v>0</v>
      </c>
      <c r="Z775" s="2">
        <f>IF(H775&gt;L775,(H775-L775)*INDEX('2018_commission_structure-Start'!$A$21:$I$24,MATCH($E775,'2018_commission_structure-Start'!$A$21:$A$24,0),MATCH(Z$1,'2018_commission_structure-Start'!$A$21:$I$21,0)),0)</f>
        <v>0</v>
      </c>
      <c r="AA775" s="6">
        <f t="shared" si="128"/>
        <v>89521.2</v>
      </c>
      <c r="AB775" s="6">
        <f t="shared" si="129"/>
        <v>178766.2</v>
      </c>
    </row>
    <row r="776" spans="1:28" x14ac:dyDescent="0.3">
      <c r="A776" t="str">
        <f t="shared" si="120"/>
        <v>Elmore Gianullo</v>
      </c>
      <c r="B776">
        <v>4094820760</v>
      </c>
      <c r="C776" t="s">
        <v>1506</v>
      </c>
      <c r="D776" t="s">
        <v>1507</v>
      </c>
      <c r="E776" t="s">
        <v>29</v>
      </c>
      <c r="F776">
        <v>74967</v>
      </c>
      <c r="G776">
        <f>COUNTIF(deals_closed!D:D,B776)</f>
        <v>17</v>
      </c>
      <c r="H776" s="2">
        <f>SUMIF(deals_closed!D:D,B776,deals_closed!C:C)</f>
        <v>523072</v>
      </c>
      <c r="I776" s="2">
        <f>VLOOKUP(E776,'2018_commission_structure-Start'!$A$22:$I$24,9,FALSE)</f>
        <v>600000</v>
      </c>
      <c r="J776" s="2">
        <f t="shared" si="121"/>
        <v>750000</v>
      </c>
      <c r="K776" s="2">
        <f t="shared" si="122"/>
        <v>900000</v>
      </c>
      <c r="L776" s="2">
        <f t="shared" si="123"/>
        <v>1200000</v>
      </c>
      <c r="M776" s="12">
        <f t="shared" si="124"/>
        <v>0.87178666666666671</v>
      </c>
      <c r="N776" t="str">
        <f t="shared" si="125"/>
        <v>0-100%</v>
      </c>
      <c r="O776" s="6">
        <f>MIN(H776,I776)*INDEX('2018_commission_structure-Start'!$A$21:$I$24,MATCH($E776,'2018_commission_structure-Start'!$A$21:$A$24,0),MATCH(O$1,'2018_commission_structure-Start'!$A$21:$I$21,0))</f>
        <v>67999.360000000001</v>
      </c>
      <c r="P776" s="2">
        <f>IF(H776&gt;I776,MIN(H776-I776,J776-I776)*INDEX('2018_commission_structure-Start'!$A$21:$I$24,MATCH($E776,'2018_commission_structure-Start'!$A$21:$A$24,0), MATCH(P$1,'2018_commission_structure-Start'!$A$21:$I$21,0)),0)</f>
        <v>0</v>
      </c>
      <c r="Q776" s="2">
        <f>IF($H776&gt;J776,MIN($H776-J776,K776-J776)*INDEX('2018_commission_structure-Start'!$A$21:$I$24,MATCH($E776,'2018_commission_structure-Start'!$A$21:$A$24,0), MATCH(Q$1,'2018_commission_structure-Start'!$A$21:$I$21,0)),0)</f>
        <v>0</v>
      </c>
      <c r="R776" s="2">
        <f>IF($H776&gt;K776,MIN($H776-K776,L776-K776)*INDEX('2018_commission_structure-Start'!$A$21:$I$24,MATCH($E776,'2018_commission_structure-Start'!$A$21:$A$24,0), MATCH(R$1,'2018_commission_structure-Start'!$A$21:$I$21,0)),0)</f>
        <v>0</v>
      </c>
      <c r="S776" s="2">
        <f>IF(H776&gt;L776,(H776-L776)*INDEX('2018_commission_structure-Start'!$A$21:$I$24,MATCH($E776,'2018_commission_structure-Start'!$A$21:$A$24,0),MATCH(S$1,'2018_commission_structure-Start'!$A$21:$I$21,0)),0)</f>
        <v>0</v>
      </c>
      <c r="T776" s="6">
        <f t="shared" si="126"/>
        <v>67999.360000000001</v>
      </c>
      <c r="U776" s="6">
        <f t="shared" si="127"/>
        <v>142966.35999999999</v>
      </c>
      <c r="V776" s="6">
        <f>MIN(H776,I776)*INDEX('2018_commission_structure-Start'!$A$15:$J$18,MATCH($E776,'2018_commission_structure-Start'!$A$15:$A$18,0),MATCH(V$1,'2018_commission_structure-Start'!$A$15:$J$15,0))</f>
        <v>78460.800000000003</v>
      </c>
      <c r="W776" s="2">
        <f>IF($H776&gt;I776,MIN($H776-I776,J776-I776)*INDEX('2018_commission_structure-Start'!$A$15:$J$18,MATCH($E776,'2018_commission_structure-Start'!$A$15:$A$18,0),MATCH(W$1,'2018_commission_structure-Start'!$A$15:$J$15,0)),0)</f>
        <v>0</v>
      </c>
      <c r="X776" s="2">
        <f>IF($H776&gt;J776,MIN($H776-J776,K776-J776)*INDEX('2018_commission_structure-Start'!$A$15:$J$18,MATCH($E776,'2018_commission_structure-Start'!$A$15:$A$18,0),MATCH(X$1,'2018_commission_structure-Start'!$A$15:$J$15,0)),0)</f>
        <v>0</v>
      </c>
      <c r="Y776" s="2">
        <f>IF($H776&gt;K776,MIN($H776-K776,L776-K776)*INDEX('2018_commission_structure-Start'!$A$15:$J$18,MATCH($E776,'2018_commission_structure-Start'!$A$15:$A$18,0),MATCH(Y$1,'2018_commission_structure-Start'!$A$15:$J$15,0)),0)</f>
        <v>0</v>
      </c>
      <c r="Z776" s="2">
        <f>IF(H776&gt;L776,(H776-L776)*INDEX('2018_commission_structure-Start'!$A$21:$I$24,MATCH($E776,'2018_commission_structure-Start'!$A$21:$A$24,0),MATCH(Z$1,'2018_commission_structure-Start'!$A$21:$I$21,0)),0)</f>
        <v>0</v>
      </c>
      <c r="AA776" s="6">
        <f t="shared" si="128"/>
        <v>78460.800000000003</v>
      </c>
      <c r="AB776" s="6">
        <f t="shared" si="129"/>
        <v>153427.79999999999</v>
      </c>
    </row>
    <row r="777" spans="1:28" x14ac:dyDescent="0.3">
      <c r="A777" t="str">
        <f t="shared" si="120"/>
        <v>Jourdain Patience</v>
      </c>
      <c r="B777">
        <v>8718856853</v>
      </c>
      <c r="C777" t="s">
        <v>1508</v>
      </c>
      <c r="D777" t="s">
        <v>1509</v>
      </c>
      <c r="E777" t="s">
        <v>29</v>
      </c>
      <c r="F777">
        <v>71243</v>
      </c>
      <c r="G777">
        <f>COUNTIF(deals_closed!D:D,B777)</f>
        <v>19</v>
      </c>
      <c r="H777" s="2">
        <f>SUMIF(deals_closed!D:D,B777,deals_closed!C:C)</f>
        <v>681071</v>
      </c>
      <c r="I777" s="2">
        <f>VLOOKUP(E777,'2018_commission_structure-Start'!$A$22:$I$24,9,FALSE)</f>
        <v>600000</v>
      </c>
      <c r="J777" s="2">
        <f t="shared" si="121"/>
        <v>750000</v>
      </c>
      <c r="K777" s="2">
        <f t="shared" si="122"/>
        <v>900000</v>
      </c>
      <c r="L777" s="2">
        <f t="shared" si="123"/>
        <v>1200000</v>
      </c>
      <c r="M777" s="12">
        <f t="shared" si="124"/>
        <v>1.1351183333333332</v>
      </c>
      <c r="N777" t="str">
        <f t="shared" si="125"/>
        <v>100-125%</v>
      </c>
      <c r="O777" s="6">
        <f>MIN(H777,I777)*INDEX('2018_commission_structure-Start'!$A$21:$I$24,MATCH($E777,'2018_commission_structure-Start'!$A$21:$A$24,0),MATCH(O$1,'2018_commission_structure-Start'!$A$21:$I$21,0))</f>
        <v>78000</v>
      </c>
      <c r="P777" s="2">
        <f>IF(H777&gt;I777,MIN(H777-I777,J777-I777)*INDEX('2018_commission_structure-Start'!$A$21:$I$24,MATCH($E777,'2018_commission_structure-Start'!$A$21:$A$24,0), MATCH(P$1,'2018_commission_structure-Start'!$A$21:$I$21,0)),0)</f>
        <v>13782.070000000002</v>
      </c>
      <c r="Q777" s="2">
        <f>IF($H777&gt;J777,MIN($H777-J777,K777-J777)*INDEX('2018_commission_structure-Start'!$A$21:$I$24,MATCH($E777,'2018_commission_structure-Start'!$A$21:$A$24,0), MATCH(Q$1,'2018_commission_structure-Start'!$A$21:$I$21,0)),0)</f>
        <v>0</v>
      </c>
      <c r="R777" s="2">
        <f>IF($H777&gt;K777,MIN($H777-K777,L777-K777)*INDEX('2018_commission_structure-Start'!$A$21:$I$24,MATCH($E777,'2018_commission_structure-Start'!$A$21:$A$24,0), MATCH(R$1,'2018_commission_structure-Start'!$A$21:$I$21,0)),0)</f>
        <v>0</v>
      </c>
      <c r="S777" s="2">
        <f>IF(H777&gt;L777,(H777-L777)*INDEX('2018_commission_structure-Start'!$A$21:$I$24,MATCH($E777,'2018_commission_structure-Start'!$A$21:$A$24,0),MATCH(S$1,'2018_commission_structure-Start'!$A$21:$I$21,0)),0)</f>
        <v>0</v>
      </c>
      <c r="T777" s="6">
        <f t="shared" si="126"/>
        <v>91782.07</v>
      </c>
      <c r="U777" s="6">
        <f t="shared" si="127"/>
        <v>163025.07</v>
      </c>
      <c r="V777" s="6">
        <f>MIN(H777,I777)*INDEX('2018_commission_structure-Start'!$A$15:$J$18,MATCH($E777,'2018_commission_structure-Start'!$A$15:$A$18,0),MATCH(V$1,'2018_commission_structure-Start'!$A$15:$J$15,0))</f>
        <v>90000</v>
      </c>
      <c r="W777" s="2">
        <f>IF($H777&gt;I777,MIN($H777-I777,J777-I777)*INDEX('2018_commission_structure-Start'!$A$15:$J$18,MATCH($E777,'2018_commission_structure-Start'!$A$15:$A$18,0),MATCH(W$1,'2018_commission_structure-Start'!$A$15:$J$15,0)),0)</f>
        <v>14592.779999999999</v>
      </c>
      <c r="X777" s="2">
        <f>IF($H777&gt;J777,MIN($H777-J777,K777-J777)*INDEX('2018_commission_structure-Start'!$A$15:$J$18,MATCH($E777,'2018_commission_structure-Start'!$A$15:$A$18,0),MATCH(X$1,'2018_commission_structure-Start'!$A$15:$J$15,0)),0)</f>
        <v>0</v>
      </c>
      <c r="Y777" s="2">
        <f>IF($H777&gt;K777,MIN($H777-K777,L777-K777)*INDEX('2018_commission_structure-Start'!$A$15:$J$18,MATCH($E777,'2018_commission_structure-Start'!$A$15:$A$18,0),MATCH(Y$1,'2018_commission_structure-Start'!$A$15:$J$15,0)),0)</f>
        <v>0</v>
      </c>
      <c r="Z777" s="2">
        <f>IF(H777&gt;L777,(H777-L777)*INDEX('2018_commission_structure-Start'!$A$21:$I$24,MATCH($E777,'2018_commission_structure-Start'!$A$21:$A$24,0),MATCH(Z$1,'2018_commission_structure-Start'!$A$21:$I$21,0)),0)</f>
        <v>0</v>
      </c>
      <c r="AA777" s="6">
        <f t="shared" si="128"/>
        <v>104592.78</v>
      </c>
      <c r="AB777" s="6">
        <f t="shared" si="129"/>
        <v>175835.78</v>
      </c>
    </row>
    <row r="778" spans="1:28" x14ac:dyDescent="0.3">
      <c r="A778" t="str">
        <f t="shared" si="120"/>
        <v>Richmound Satyford</v>
      </c>
      <c r="B778">
        <v>4691333258</v>
      </c>
      <c r="C778" t="s">
        <v>1510</v>
      </c>
      <c r="D778" t="s">
        <v>1511</v>
      </c>
      <c r="E778" t="s">
        <v>7</v>
      </c>
      <c r="F778">
        <v>39926</v>
      </c>
      <c r="G778">
        <f>COUNTIF(deals_closed!D:D,B778)</f>
        <v>24</v>
      </c>
      <c r="H778" s="2">
        <f>SUMIF(deals_closed!D:D,B778,deals_closed!C:C)</f>
        <v>745980</v>
      </c>
      <c r="I778" s="2">
        <f>VLOOKUP(E778,'2018_commission_structure-Start'!$A$22:$I$24,9,FALSE)</f>
        <v>500000</v>
      </c>
      <c r="J778" s="2">
        <f t="shared" si="121"/>
        <v>625000</v>
      </c>
      <c r="K778" s="2">
        <f t="shared" si="122"/>
        <v>750000</v>
      </c>
      <c r="L778" s="2">
        <f t="shared" si="123"/>
        <v>1000000</v>
      </c>
      <c r="M778" s="12">
        <f t="shared" si="124"/>
        <v>1.49196</v>
      </c>
      <c r="N778" t="str">
        <f t="shared" si="125"/>
        <v>125-150%</v>
      </c>
      <c r="O778" s="6">
        <f>MIN(H778,I778)*INDEX('2018_commission_structure-Start'!$A$21:$I$24,MATCH($E778,'2018_commission_structure-Start'!$A$21:$A$24,0),MATCH(O$1,'2018_commission_structure-Start'!$A$21:$I$21,0))</f>
        <v>50000</v>
      </c>
      <c r="P778" s="2">
        <f>IF(H778&gt;I778,MIN(H778-I778,J778-I778)*INDEX('2018_commission_structure-Start'!$A$21:$I$24,MATCH($E778,'2018_commission_structure-Start'!$A$21:$A$24,0), MATCH(P$1,'2018_commission_structure-Start'!$A$21:$I$21,0)),0)</f>
        <v>18750</v>
      </c>
      <c r="Q778" s="2">
        <f>IF($H778&gt;J778,MIN($H778-J778,K778-J778)*INDEX('2018_commission_structure-Start'!$A$21:$I$24,MATCH($E778,'2018_commission_structure-Start'!$A$21:$A$24,0), MATCH(Q$1,'2018_commission_structure-Start'!$A$21:$I$21,0)),0)</f>
        <v>21776.399999999998</v>
      </c>
      <c r="R778" s="2">
        <f>IF($H778&gt;K778,MIN($H778-K778,L778-K778)*INDEX('2018_commission_structure-Start'!$A$21:$I$24,MATCH($E778,'2018_commission_structure-Start'!$A$21:$A$24,0), MATCH(R$1,'2018_commission_structure-Start'!$A$21:$I$21,0)),0)</f>
        <v>0</v>
      </c>
      <c r="S778" s="2">
        <f>IF(H778&gt;L778,(H778-L778)*INDEX('2018_commission_structure-Start'!$A$21:$I$24,MATCH($E778,'2018_commission_structure-Start'!$A$21:$A$24,0),MATCH(S$1,'2018_commission_structure-Start'!$A$21:$I$21,0)),0)</f>
        <v>0</v>
      </c>
      <c r="T778" s="6">
        <f t="shared" si="126"/>
        <v>90526.399999999994</v>
      </c>
      <c r="U778" s="6">
        <f t="shared" si="127"/>
        <v>130452.4</v>
      </c>
      <c r="V778" s="6">
        <f>MIN(H778,I778)*INDEX('2018_commission_structure-Start'!$A$15:$J$18,MATCH($E778,'2018_commission_structure-Start'!$A$15:$A$18,0),MATCH(V$1,'2018_commission_structure-Start'!$A$15:$J$15,0))</f>
        <v>60000</v>
      </c>
      <c r="W778" s="2">
        <f>IF($H778&gt;I778,MIN($H778-I778,J778-I778)*INDEX('2018_commission_structure-Start'!$A$15:$J$18,MATCH($E778,'2018_commission_structure-Start'!$A$15:$A$18,0),MATCH(W$1,'2018_commission_structure-Start'!$A$15:$J$15,0)),0)</f>
        <v>21250</v>
      </c>
      <c r="X778" s="2">
        <f>IF($H778&gt;J778,MIN($H778-J778,K778-J778)*INDEX('2018_commission_structure-Start'!$A$15:$J$18,MATCH($E778,'2018_commission_structure-Start'!$A$15:$A$18,0),MATCH(X$1,'2018_commission_structure-Start'!$A$15:$J$15,0)),0)</f>
        <v>24196</v>
      </c>
      <c r="Y778" s="2">
        <f>IF($H778&gt;K778,MIN($H778-K778,L778-K778)*INDEX('2018_commission_structure-Start'!$A$15:$J$18,MATCH($E778,'2018_commission_structure-Start'!$A$15:$A$18,0),MATCH(Y$1,'2018_commission_structure-Start'!$A$15:$J$15,0)),0)</f>
        <v>0</v>
      </c>
      <c r="Z778" s="2">
        <f>IF(H778&gt;L778,(H778-L778)*INDEX('2018_commission_structure-Start'!$A$21:$I$24,MATCH($E778,'2018_commission_structure-Start'!$A$21:$A$24,0),MATCH(Z$1,'2018_commission_structure-Start'!$A$21:$I$21,0)),0)</f>
        <v>0</v>
      </c>
      <c r="AA778" s="6">
        <f t="shared" si="128"/>
        <v>105446</v>
      </c>
      <c r="AB778" s="6">
        <f t="shared" si="129"/>
        <v>145372</v>
      </c>
    </row>
    <row r="779" spans="1:28" x14ac:dyDescent="0.3">
      <c r="A779" t="str">
        <f t="shared" si="120"/>
        <v>Maighdiln Payfoot</v>
      </c>
      <c r="B779">
        <v>4878156686</v>
      </c>
      <c r="C779" t="s">
        <v>1512</v>
      </c>
      <c r="D779" t="s">
        <v>1513</v>
      </c>
      <c r="E779" t="s">
        <v>7</v>
      </c>
      <c r="F779">
        <v>38736</v>
      </c>
      <c r="G779">
        <f>COUNTIF(deals_closed!D:D,B779)</f>
        <v>20</v>
      </c>
      <c r="H779" s="2">
        <f>SUMIF(deals_closed!D:D,B779,deals_closed!C:C)</f>
        <v>650341</v>
      </c>
      <c r="I779" s="2">
        <f>VLOOKUP(E779,'2018_commission_structure-Start'!$A$22:$I$24,9,FALSE)</f>
        <v>500000</v>
      </c>
      <c r="J779" s="2">
        <f t="shared" si="121"/>
        <v>625000</v>
      </c>
      <c r="K779" s="2">
        <f t="shared" si="122"/>
        <v>750000</v>
      </c>
      <c r="L779" s="2">
        <f t="shared" si="123"/>
        <v>1000000</v>
      </c>
      <c r="M779" s="12">
        <f t="shared" si="124"/>
        <v>1.3006819999999999</v>
      </c>
      <c r="N779" t="str">
        <f t="shared" si="125"/>
        <v>125-150%</v>
      </c>
      <c r="O779" s="6">
        <f>MIN(H779,I779)*INDEX('2018_commission_structure-Start'!$A$21:$I$24,MATCH($E779,'2018_commission_structure-Start'!$A$21:$A$24,0),MATCH(O$1,'2018_commission_structure-Start'!$A$21:$I$21,0))</f>
        <v>50000</v>
      </c>
      <c r="P779" s="2">
        <f>IF(H779&gt;I779,MIN(H779-I779,J779-I779)*INDEX('2018_commission_structure-Start'!$A$21:$I$24,MATCH($E779,'2018_commission_structure-Start'!$A$21:$A$24,0), MATCH(P$1,'2018_commission_structure-Start'!$A$21:$I$21,0)),0)</f>
        <v>18750</v>
      </c>
      <c r="Q779" s="2">
        <f>IF($H779&gt;J779,MIN($H779-J779,K779-J779)*INDEX('2018_commission_structure-Start'!$A$21:$I$24,MATCH($E779,'2018_commission_structure-Start'!$A$21:$A$24,0), MATCH(Q$1,'2018_commission_structure-Start'!$A$21:$I$21,0)),0)</f>
        <v>4561.38</v>
      </c>
      <c r="R779" s="2">
        <f>IF($H779&gt;K779,MIN($H779-K779,L779-K779)*INDEX('2018_commission_structure-Start'!$A$21:$I$24,MATCH($E779,'2018_commission_structure-Start'!$A$21:$A$24,0), MATCH(R$1,'2018_commission_structure-Start'!$A$21:$I$21,0)),0)</f>
        <v>0</v>
      </c>
      <c r="S779" s="2">
        <f>IF(H779&gt;L779,(H779-L779)*INDEX('2018_commission_structure-Start'!$A$21:$I$24,MATCH($E779,'2018_commission_structure-Start'!$A$21:$A$24,0),MATCH(S$1,'2018_commission_structure-Start'!$A$21:$I$21,0)),0)</f>
        <v>0</v>
      </c>
      <c r="T779" s="6">
        <f t="shared" si="126"/>
        <v>73311.38</v>
      </c>
      <c r="U779" s="6">
        <f t="shared" si="127"/>
        <v>112047.38</v>
      </c>
      <c r="V779" s="6">
        <f>MIN(H779,I779)*INDEX('2018_commission_structure-Start'!$A$15:$J$18,MATCH($E779,'2018_commission_structure-Start'!$A$15:$A$18,0),MATCH(V$1,'2018_commission_structure-Start'!$A$15:$J$15,0))</f>
        <v>60000</v>
      </c>
      <c r="W779" s="2">
        <f>IF($H779&gt;I779,MIN($H779-I779,J779-I779)*INDEX('2018_commission_structure-Start'!$A$15:$J$18,MATCH($E779,'2018_commission_structure-Start'!$A$15:$A$18,0),MATCH(W$1,'2018_commission_structure-Start'!$A$15:$J$15,0)),0)</f>
        <v>21250</v>
      </c>
      <c r="X779" s="2">
        <f>IF($H779&gt;J779,MIN($H779-J779,K779-J779)*INDEX('2018_commission_structure-Start'!$A$15:$J$18,MATCH($E779,'2018_commission_structure-Start'!$A$15:$A$18,0),MATCH(X$1,'2018_commission_structure-Start'!$A$15:$J$15,0)),0)</f>
        <v>5068.2000000000007</v>
      </c>
      <c r="Y779" s="2">
        <f>IF($H779&gt;K779,MIN($H779-K779,L779-K779)*INDEX('2018_commission_structure-Start'!$A$15:$J$18,MATCH($E779,'2018_commission_structure-Start'!$A$15:$A$18,0),MATCH(Y$1,'2018_commission_structure-Start'!$A$15:$J$15,0)),0)</f>
        <v>0</v>
      </c>
      <c r="Z779" s="2">
        <f>IF(H779&gt;L779,(H779-L779)*INDEX('2018_commission_structure-Start'!$A$21:$I$24,MATCH($E779,'2018_commission_structure-Start'!$A$21:$A$24,0),MATCH(Z$1,'2018_commission_structure-Start'!$A$21:$I$21,0)),0)</f>
        <v>0</v>
      </c>
      <c r="AA779" s="6">
        <f t="shared" si="128"/>
        <v>86318.2</v>
      </c>
      <c r="AB779" s="6">
        <f t="shared" si="129"/>
        <v>125054.2</v>
      </c>
    </row>
    <row r="780" spans="1:28" x14ac:dyDescent="0.3">
      <c r="A780" t="str">
        <f t="shared" si="120"/>
        <v>Eddy Shilston</v>
      </c>
      <c r="B780">
        <v>8832488175</v>
      </c>
      <c r="C780" t="s">
        <v>81</v>
      </c>
      <c r="D780" t="s">
        <v>1497</v>
      </c>
      <c r="E780" t="s">
        <v>29</v>
      </c>
      <c r="F780">
        <v>50688</v>
      </c>
      <c r="G780">
        <f>COUNTIF(deals_closed!D:D,B780)</f>
        <v>25</v>
      </c>
      <c r="H780" s="2">
        <f>SUMIF(deals_closed!D:D,B780,deals_closed!C:C)</f>
        <v>855507</v>
      </c>
      <c r="I780" s="2">
        <f>VLOOKUP(E780,'2018_commission_structure-Start'!$A$22:$I$24,9,FALSE)</f>
        <v>600000</v>
      </c>
      <c r="J780" s="2">
        <f t="shared" si="121"/>
        <v>750000</v>
      </c>
      <c r="K780" s="2">
        <f t="shared" si="122"/>
        <v>900000</v>
      </c>
      <c r="L780" s="2">
        <f t="shared" si="123"/>
        <v>1200000</v>
      </c>
      <c r="M780" s="12">
        <f t="shared" si="124"/>
        <v>1.425845</v>
      </c>
      <c r="N780" t="str">
        <f t="shared" si="125"/>
        <v>125-150%</v>
      </c>
      <c r="O780" s="6">
        <f>MIN(H780,I780)*INDEX('2018_commission_structure-Start'!$A$21:$I$24,MATCH($E780,'2018_commission_structure-Start'!$A$21:$A$24,0),MATCH(O$1,'2018_commission_structure-Start'!$A$21:$I$21,0))</f>
        <v>78000</v>
      </c>
      <c r="P780" s="2">
        <f>IF(H780&gt;I780,MIN(H780-I780,J780-I780)*INDEX('2018_commission_structure-Start'!$A$21:$I$24,MATCH($E780,'2018_commission_structure-Start'!$A$21:$A$24,0), MATCH(P$1,'2018_commission_structure-Start'!$A$21:$I$21,0)),0)</f>
        <v>25500.000000000004</v>
      </c>
      <c r="Q780" s="2">
        <f>IF($H780&gt;J780,MIN($H780-J780,K780-J780)*INDEX('2018_commission_structure-Start'!$A$21:$I$24,MATCH($E780,'2018_commission_structure-Start'!$A$21:$A$24,0), MATCH(Q$1,'2018_commission_structure-Start'!$A$21:$I$21,0)),0)</f>
        <v>22156.469999999998</v>
      </c>
      <c r="R780" s="2">
        <f>IF($H780&gt;K780,MIN($H780-K780,L780-K780)*INDEX('2018_commission_structure-Start'!$A$21:$I$24,MATCH($E780,'2018_commission_structure-Start'!$A$21:$A$24,0), MATCH(R$1,'2018_commission_structure-Start'!$A$21:$I$21,0)),0)</f>
        <v>0</v>
      </c>
      <c r="S780" s="2">
        <f>IF(H780&gt;L780,(H780-L780)*INDEX('2018_commission_structure-Start'!$A$21:$I$24,MATCH($E780,'2018_commission_structure-Start'!$A$21:$A$24,0),MATCH(S$1,'2018_commission_structure-Start'!$A$21:$I$21,0)),0)</f>
        <v>0</v>
      </c>
      <c r="T780" s="6">
        <f t="shared" si="126"/>
        <v>125656.47</v>
      </c>
      <c r="U780" s="6">
        <f t="shared" si="127"/>
        <v>176344.47</v>
      </c>
      <c r="V780" s="6">
        <f>MIN(H780,I780)*INDEX('2018_commission_structure-Start'!$A$15:$J$18,MATCH($E780,'2018_commission_structure-Start'!$A$15:$A$18,0),MATCH(V$1,'2018_commission_structure-Start'!$A$15:$J$15,0))</f>
        <v>90000</v>
      </c>
      <c r="W780" s="2">
        <f>IF($H780&gt;I780,MIN($H780-I780,J780-I780)*INDEX('2018_commission_structure-Start'!$A$15:$J$18,MATCH($E780,'2018_commission_structure-Start'!$A$15:$A$18,0),MATCH(W$1,'2018_commission_structure-Start'!$A$15:$J$15,0)),0)</f>
        <v>27000</v>
      </c>
      <c r="X780" s="2">
        <f>IF($H780&gt;J780,MIN($H780-J780,K780-J780)*INDEX('2018_commission_structure-Start'!$A$15:$J$18,MATCH($E780,'2018_commission_structure-Start'!$A$15:$A$18,0),MATCH(X$1,'2018_commission_structure-Start'!$A$15:$J$15,0)),0)</f>
        <v>26376.75</v>
      </c>
      <c r="Y780" s="2">
        <f>IF($H780&gt;K780,MIN($H780-K780,L780-K780)*INDEX('2018_commission_structure-Start'!$A$15:$J$18,MATCH($E780,'2018_commission_structure-Start'!$A$15:$A$18,0),MATCH(Y$1,'2018_commission_structure-Start'!$A$15:$J$15,0)),0)</f>
        <v>0</v>
      </c>
      <c r="Z780" s="2">
        <f>IF(H780&gt;L780,(H780-L780)*INDEX('2018_commission_structure-Start'!$A$21:$I$24,MATCH($E780,'2018_commission_structure-Start'!$A$21:$A$24,0),MATCH(Z$1,'2018_commission_structure-Start'!$A$21:$I$21,0)),0)</f>
        <v>0</v>
      </c>
      <c r="AA780" s="6">
        <f t="shared" si="128"/>
        <v>143376.75</v>
      </c>
      <c r="AB780" s="6">
        <f t="shared" si="129"/>
        <v>194064.75</v>
      </c>
    </row>
    <row r="781" spans="1:28" x14ac:dyDescent="0.3">
      <c r="A781" t="str">
        <f t="shared" si="120"/>
        <v>Amalee Shaddock</v>
      </c>
      <c r="B781">
        <v>483886254</v>
      </c>
      <c r="C781" t="s">
        <v>1514</v>
      </c>
      <c r="D781" t="s">
        <v>1515</v>
      </c>
      <c r="E781" t="s">
        <v>7</v>
      </c>
      <c r="F781">
        <v>58261</v>
      </c>
      <c r="G781">
        <f>COUNTIF(deals_closed!D:D,B781)</f>
        <v>26</v>
      </c>
      <c r="H781" s="2">
        <f>SUMIF(deals_closed!D:D,B781,deals_closed!C:C)</f>
        <v>921445</v>
      </c>
      <c r="I781" s="2">
        <f>VLOOKUP(E781,'2018_commission_structure-Start'!$A$22:$I$24,9,FALSE)</f>
        <v>500000</v>
      </c>
      <c r="J781" s="2">
        <f t="shared" si="121"/>
        <v>625000</v>
      </c>
      <c r="K781" s="2">
        <f t="shared" si="122"/>
        <v>750000</v>
      </c>
      <c r="L781" s="2">
        <f t="shared" si="123"/>
        <v>1000000</v>
      </c>
      <c r="M781" s="12">
        <f t="shared" si="124"/>
        <v>1.8428899999999999</v>
      </c>
      <c r="N781" t="str">
        <f t="shared" si="125"/>
        <v>150-200%</v>
      </c>
      <c r="O781" s="6">
        <f>MIN(H781,I781)*INDEX('2018_commission_structure-Start'!$A$21:$I$24,MATCH($E781,'2018_commission_structure-Start'!$A$21:$A$24,0),MATCH(O$1,'2018_commission_structure-Start'!$A$21:$I$21,0))</f>
        <v>50000</v>
      </c>
      <c r="P781" s="2">
        <f>IF(H781&gt;I781,MIN(H781-I781,J781-I781)*INDEX('2018_commission_structure-Start'!$A$21:$I$24,MATCH($E781,'2018_commission_structure-Start'!$A$21:$A$24,0), MATCH(P$1,'2018_commission_structure-Start'!$A$21:$I$21,0)),0)</f>
        <v>18750</v>
      </c>
      <c r="Q781" s="2">
        <f>IF($H781&gt;J781,MIN($H781-J781,K781-J781)*INDEX('2018_commission_structure-Start'!$A$21:$I$24,MATCH($E781,'2018_commission_structure-Start'!$A$21:$A$24,0), MATCH(Q$1,'2018_commission_structure-Start'!$A$21:$I$21,0)),0)</f>
        <v>22500</v>
      </c>
      <c r="R781" s="2">
        <f>IF($H781&gt;K781,MIN($H781-K781,L781-K781)*INDEX('2018_commission_structure-Start'!$A$21:$I$24,MATCH($E781,'2018_commission_structure-Start'!$A$21:$A$24,0), MATCH(R$1,'2018_commission_structure-Start'!$A$21:$I$21,0)),0)</f>
        <v>37717.9</v>
      </c>
      <c r="S781" s="2">
        <f>IF(H781&gt;L781,(H781-L781)*INDEX('2018_commission_structure-Start'!$A$21:$I$24,MATCH($E781,'2018_commission_structure-Start'!$A$21:$A$24,0),MATCH(S$1,'2018_commission_structure-Start'!$A$21:$I$21,0)),0)</f>
        <v>0</v>
      </c>
      <c r="T781" s="6">
        <f t="shared" si="126"/>
        <v>128967.9</v>
      </c>
      <c r="U781" s="6">
        <f t="shared" si="127"/>
        <v>187228.9</v>
      </c>
      <c r="V781" s="6">
        <f>MIN(H781,I781)*INDEX('2018_commission_structure-Start'!$A$15:$J$18,MATCH($E781,'2018_commission_structure-Start'!$A$15:$A$18,0),MATCH(V$1,'2018_commission_structure-Start'!$A$15:$J$15,0))</f>
        <v>60000</v>
      </c>
      <c r="W781" s="2">
        <f>IF($H781&gt;I781,MIN($H781-I781,J781-I781)*INDEX('2018_commission_structure-Start'!$A$15:$J$18,MATCH($E781,'2018_commission_structure-Start'!$A$15:$A$18,0),MATCH(W$1,'2018_commission_structure-Start'!$A$15:$J$15,0)),0)</f>
        <v>21250</v>
      </c>
      <c r="X781" s="2">
        <f>IF($H781&gt;J781,MIN($H781-J781,K781-J781)*INDEX('2018_commission_structure-Start'!$A$15:$J$18,MATCH($E781,'2018_commission_structure-Start'!$A$15:$A$18,0),MATCH(X$1,'2018_commission_structure-Start'!$A$15:$J$15,0)),0)</f>
        <v>25000</v>
      </c>
      <c r="Y781" s="2">
        <f>IF($H781&gt;K781,MIN($H781-K781,L781-K781)*INDEX('2018_commission_structure-Start'!$A$15:$J$18,MATCH($E781,'2018_commission_structure-Start'!$A$15:$A$18,0),MATCH(Y$1,'2018_commission_structure-Start'!$A$15:$J$15,0)),0)</f>
        <v>37717.9</v>
      </c>
      <c r="Z781" s="2">
        <f>IF(H781&gt;L781,(H781-L781)*INDEX('2018_commission_structure-Start'!$A$21:$I$24,MATCH($E781,'2018_commission_structure-Start'!$A$21:$A$24,0),MATCH(Z$1,'2018_commission_structure-Start'!$A$21:$I$21,0)),0)</f>
        <v>0</v>
      </c>
      <c r="AA781" s="6">
        <f t="shared" si="128"/>
        <v>143967.9</v>
      </c>
      <c r="AB781" s="6">
        <f t="shared" si="129"/>
        <v>202228.9</v>
      </c>
    </row>
    <row r="782" spans="1:28" x14ac:dyDescent="0.3">
      <c r="A782" t="str">
        <f t="shared" si="120"/>
        <v>Marysa Skalls</v>
      </c>
      <c r="B782">
        <v>8109358470</v>
      </c>
      <c r="C782" t="s">
        <v>1516</v>
      </c>
      <c r="D782" t="s">
        <v>1517</v>
      </c>
      <c r="E782" t="s">
        <v>29</v>
      </c>
      <c r="F782">
        <v>74649</v>
      </c>
      <c r="G782">
        <f>COUNTIF(deals_closed!D:D,B782)</f>
        <v>18</v>
      </c>
      <c r="H782" s="2">
        <f>SUMIF(deals_closed!D:D,B782,deals_closed!C:C)</f>
        <v>646149</v>
      </c>
      <c r="I782" s="2">
        <f>VLOOKUP(E782,'2018_commission_structure-Start'!$A$22:$I$24,9,FALSE)</f>
        <v>600000</v>
      </c>
      <c r="J782" s="2">
        <f t="shared" si="121"/>
        <v>750000</v>
      </c>
      <c r="K782" s="2">
        <f t="shared" si="122"/>
        <v>900000</v>
      </c>
      <c r="L782" s="2">
        <f t="shared" si="123"/>
        <v>1200000</v>
      </c>
      <c r="M782" s="12">
        <f t="shared" si="124"/>
        <v>1.0769150000000001</v>
      </c>
      <c r="N782" t="str">
        <f t="shared" si="125"/>
        <v>100-125%</v>
      </c>
      <c r="O782" s="6">
        <f>MIN(H782,I782)*INDEX('2018_commission_structure-Start'!$A$21:$I$24,MATCH($E782,'2018_commission_structure-Start'!$A$21:$A$24,0),MATCH(O$1,'2018_commission_structure-Start'!$A$21:$I$21,0))</f>
        <v>78000</v>
      </c>
      <c r="P782" s="2">
        <f>IF(H782&gt;I782,MIN(H782-I782,J782-I782)*INDEX('2018_commission_structure-Start'!$A$21:$I$24,MATCH($E782,'2018_commission_structure-Start'!$A$21:$A$24,0), MATCH(P$1,'2018_commission_structure-Start'!$A$21:$I$21,0)),0)</f>
        <v>7845.3300000000008</v>
      </c>
      <c r="Q782" s="2">
        <f>IF($H782&gt;J782,MIN($H782-J782,K782-J782)*INDEX('2018_commission_structure-Start'!$A$21:$I$24,MATCH($E782,'2018_commission_structure-Start'!$A$21:$A$24,0), MATCH(Q$1,'2018_commission_structure-Start'!$A$21:$I$21,0)),0)</f>
        <v>0</v>
      </c>
      <c r="R782" s="2">
        <f>IF($H782&gt;K782,MIN($H782-K782,L782-K782)*INDEX('2018_commission_structure-Start'!$A$21:$I$24,MATCH($E782,'2018_commission_structure-Start'!$A$21:$A$24,0), MATCH(R$1,'2018_commission_structure-Start'!$A$21:$I$21,0)),0)</f>
        <v>0</v>
      </c>
      <c r="S782" s="2">
        <f>IF(H782&gt;L782,(H782-L782)*INDEX('2018_commission_structure-Start'!$A$21:$I$24,MATCH($E782,'2018_commission_structure-Start'!$A$21:$A$24,0),MATCH(S$1,'2018_commission_structure-Start'!$A$21:$I$21,0)),0)</f>
        <v>0</v>
      </c>
      <c r="T782" s="6">
        <f t="shared" si="126"/>
        <v>85845.33</v>
      </c>
      <c r="U782" s="6">
        <f t="shared" si="127"/>
        <v>160494.33000000002</v>
      </c>
      <c r="V782" s="6">
        <f>MIN(H782,I782)*INDEX('2018_commission_structure-Start'!$A$15:$J$18,MATCH($E782,'2018_commission_structure-Start'!$A$15:$A$18,0),MATCH(V$1,'2018_commission_structure-Start'!$A$15:$J$15,0))</f>
        <v>90000</v>
      </c>
      <c r="W782" s="2">
        <f>IF($H782&gt;I782,MIN($H782-I782,J782-I782)*INDEX('2018_commission_structure-Start'!$A$15:$J$18,MATCH($E782,'2018_commission_structure-Start'!$A$15:$A$18,0),MATCH(W$1,'2018_commission_structure-Start'!$A$15:$J$15,0)),0)</f>
        <v>8306.82</v>
      </c>
      <c r="X782" s="2">
        <f>IF($H782&gt;J782,MIN($H782-J782,K782-J782)*INDEX('2018_commission_structure-Start'!$A$15:$J$18,MATCH($E782,'2018_commission_structure-Start'!$A$15:$A$18,0),MATCH(X$1,'2018_commission_structure-Start'!$A$15:$J$15,0)),0)</f>
        <v>0</v>
      </c>
      <c r="Y782" s="2">
        <f>IF($H782&gt;K782,MIN($H782-K782,L782-K782)*INDEX('2018_commission_structure-Start'!$A$15:$J$18,MATCH($E782,'2018_commission_structure-Start'!$A$15:$A$18,0),MATCH(Y$1,'2018_commission_structure-Start'!$A$15:$J$15,0)),0)</f>
        <v>0</v>
      </c>
      <c r="Z782" s="2">
        <f>IF(H782&gt;L782,(H782-L782)*INDEX('2018_commission_structure-Start'!$A$21:$I$24,MATCH($E782,'2018_commission_structure-Start'!$A$21:$A$24,0),MATCH(Z$1,'2018_commission_structure-Start'!$A$21:$I$21,0)),0)</f>
        <v>0</v>
      </c>
      <c r="AA782" s="6">
        <f t="shared" si="128"/>
        <v>98306.82</v>
      </c>
      <c r="AB782" s="6">
        <f t="shared" si="129"/>
        <v>172955.82</v>
      </c>
    </row>
    <row r="783" spans="1:28" x14ac:dyDescent="0.3">
      <c r="A783" t="str">
        <f t="shared" si="120"/>
        <v>Morty Kettlestringes</v>
      </c>
      <c r="B783">
        <v>2426144645</v>
      </c>
      <c r="C783" t="s">
        <v>1518</v>
      </c>
      <c r="D783" t="s">
        <v>1519</v>
      </c>
      <c r="E783" t="s">
        <v>7</v>
      </c>
      <c r="F783">
        <v>32787</v>
      </c>
      <c r="G783">
        <f>COUNTIF(deals_closed!D:D,B783)</f>
        <v>18</v>
      </c>
      <c r="H783" s="2">
        <f>SUMIF(deals_closed!D:D,B783,deals_closed!C:C)</f>
        <v>700912</v>
      </c>
      <c r="I783" s="2">
        <f>VLOOKUP(E783,'2018_commission_structure-Start'!$A$22:$I$24,9,FALSE)</f>
        <v>500000</v>
      </c>
      <c r="J783" s="2">
        <f t="shared" si="121"/>
        <v>625000</v>
      </c>
      <c r="K783" s="2">
        <f t="shared" si="122"/>
        <v>750000</v>
      </c>
      <c r="L783" s="2">
        <f t="shared" si="123"/>
        <v>1000000</v>
      </c>
      <c r="M783" s="12">
        <f t="shared" si="124"/>
        <v>1.401824</v>
      </c>
      <c r="N783" t="str">
        <f t="shared" si="125"/>
        <v>125-150%</v>
      </c>
      <c r="O783" s="6">
        <f>MIN(H783,I783)*INDEX('2018_commission_structure-Start'!$A$21:$I$24,MATCH($E783,'2018_commission_structure-Start'!$A$21:$A$24,0),MATCH(O$1,'2018_commission_structure-Start'!$A$21:$I$21,0))</f>
        <v>50000</v>
      </c>
      <c r="P783" s="2">
        <f>IF(H783&gt;I783,MIN(H783-I783,J783-I783)*INDEX('2018_commission_structure-Start'!$A$21:$I$24,MATCH($E783,'2018_commission_structure-Start'!$A$21:$A$24,0), MATCH(P$1,'2018_commission_structure-Start'!$A$21:$I$21,0)),0)</f>
        <v>18750</v>
      </c>
      <c r="Q783" s="2">
        <f>IF($H783&gt;J783,MIN($H783-J783,K783-J783)*INDEX('2018_commission_structure-Start'!$A$21:$I$24,MATCH($E783,'2018_commission_structure-Start'!$A$21:$A$24,0), MATCH(Q$1,'2018_commission_structure-Start'!$A$21:$I$21,0)),0)</f>
        <v>13664.16</v>
      </c>
      <c r="R783" s="2">
        <f>IF($H783&gt;K783,MIN($H783-K783,L783-K783)*INDEX('2018_commission_structure-Start'!$A$21:$I$24,MATCH($E783,'2018_commission_structure-Start'!$A$21:$A$24,0), MATCH(R$1,'2018_commission_structure-Start'!$A$21:$I$21,0)),0)</f>
        <v>0</v>
      </c>
      <c r="S783" s="2">
        <f>IF(H783&gt;L783,(H783-L783)*INDEX('2018_commission_structure-Start'!$A$21:$I$24,MATCH($E783,'2018_commission_structure-Start'!$A$21:$A$24,0),MATCH(S$1,'2018_commission_structure-Start'!$A$21:$I$21,0)),0)</f>
        <v>0</v>
      </c>
      <c r="T783" s="6">
        <f t="shared" si="126"/>
        <v>82414.16</v>
      </c>
      <c r="U783" s="6">
        <f t="shared" si="127"/>
        <v>115201.16</v>
      </c>
      <c r="V783" s="6">
        <f>MIN(H783,I783)*INDEX('2018_commission_structure-Start'!$A$15:$J$18,MATCH($E783,'2018_commission_structure-Start'!$A$15:$A$18,0),MATCH(V$1,'2018_commission_structure-Start'!$A$15:$J$15,0))</f>
        <v>60000</v>
      </c>
      <c r="W783" s="2">
        <f>IF($H783&gt;I783,MIN($H783-I783,J783-I783)*INDEX('2018_commission_structure-Start'!$A$15:$J$18,MATCH($E783,'2018_commission_structure-Start'!$A$15:$A$18,0),MATCH(W$1,'2018_commission_structure-Start'!$A$15:$J$15,0)),0)</f>
        <v>21250</v>
      </c>
      <c r="X783" s="2">
        <f>IF($H783&gt;J783,MIN($H783-J783,K783-J783)*INDEX('2018_commission_structure-Start'!$A$15:$J$18,MATCH($E783,'2018_commission_structure-Start'!$A$15:$A$18,0),MATCH(X$1,'2018_commission_structure-Start'!$A$15:$J$15,0)),0)</f>
        <v>15182.400000000001</v>
      </c>
      <c r="Y783" s="2">
        <f>IF($H783&gt;K783,MIN($H783-K783,L783-K783)*INDEX('2018_commission_structure-Start'!$A$15:$J$18,MATCH($E783,'2018_commission_structure-Start'!$A$15:$A$18,0),MATCH(Y$1,'2018_commission_structure-Start'!$A$15:$J$15,0)),0)</f>
        <v>0</v>
      </c>
      <c r="Z783" s="2">
        <f>IF(H783&gt;L783,(H783-L783)*INDEX('2018_commission_structure-Start'!$A$21:$I$24,MATCH($E783,'2018_commission_structure-Start'!$A$21:$A$24,0),MATCH(Z$1,'2018_commission_structure-Start'!$A$21:$I$21,0)),0)</f>
        <v>0</v>
      </c>
      <c r="AA783" s="6">
        <f t="shared" si="128"/>
        <v>96432.4</v>
      </c>
      <c r="AB783" s="6">
        <f t="shared" si="129"/>
        <v>129219.4</v>
      </c>
    </row>
    <row r="784" spans="1:28" x14ac:dyDescent="0.3">
      <c r="A784" t="str">
        <f t="shared" si="120"/>
        <v>Juditha Robe</v>
      </c>
      <c r="B784">
        <v>8467388188</v>
      </c>
      <c r="C784" t="s">
        <v>1520</v>
      </c>
      <c r="D784" t="s">
        <v>1521</v>
      </c>
      <c r="E784" t="s">
        <v>29</v>
      </c>
      <c r="F784">
        <v>60837</v>
      </c>
      <c r="G784">
        <f>COUNTIF(deals_closed!D:D,B784)</f>
        <v>14</v>
      </c>
      <c r="H784" s="2">
        <f>SUMIF(deals_closed!D:D,B784,deals_closed!C:C)</f>
        <v>564088</v>
      </c>
      <c r="I784" s="2">
        <f>VLOOKUP(E784,'2018_commission_structure-Start'!$A$22:$I$24,9,FALSE)</f>
        <v>600000</v>
      </c>
      <c r="J784" s="2">
        <f t="shared" si="121"/>
        <v>750000</v>
      </c>
      <c r="K784" s="2">
        <f t="shared" si="122"/>
        <v>900000</v>
      </c>
      <c r="L784" s="2">
        <f t="shared" si="123"/>
        <v>1200000</v>
      </c>
      <c r="M784" s="12">
        <f t="shared" si="124"/>
        <v>0.94014666666666669</v>
      </c>
      <c r="N784" t="str">
        <f t="shared" si="125"/>
        <v>0-100%</v>
      </c>
      <c r="O784" s="6">
        <f>MIN(H784,I784)*INDEX('2018_commission_structure-Start'!$A$21:$I$24,MATCH($E784,'2018_commission_structure-Start'!$A$21:$A$24,0),MATCH(O$1,'2018_commission_structure-Start'!$A$21:$I$21,0))</f>
        <v>73331.44</v>
      </c>
      <c r="P784" s="2">
        <f>IF(H784&gt;I784,MIN(H784-I784,J784-I784)*INDEX('2018_commission_structure-Start'!$A$21:$I$24,MATCH($E784,'2018_commission_structure-Start'!$A$21:$A$24,0), MATCH(P$1,'2018_commission_structure-Start'!$A$21:$I$21,0)),0)</f>
        <v>0</v>
      </c>
      <c r="Q784" s="2">
        <f>IF($H784&gt;J784,MIN($H784-J784,K784-J784)*INDEX('2018_commission_structure-Start'!$A$21:$I$24,MATCH($E784,'2018_commission_structure-Start'!$A$21:$A$24,0), MATCH(Q$1,'2018_commission_structure-Start'!$A$21:$I$21,0)),0)</f>
        <v>0</v>
      </c>
      <c r="R784" s="2">
        <f>IF($H784&gt;K784,MIN($H784-K784,L784-K784)*INDEX('2018_commission_structure-Start'!$A$21:$I$24,MATCH($E784,'2018_commission_structure-Start'!$A$21:$A$24,0), MATCH(R$1,'2018_commission_structure-Start'!$A$21:$I$21,0)),0)</f>
        <v>0</v>
      </c>
      <c r="S784" s="2">
        <f>IF(H784&gt;L784,(H784-L784)*INDEX('2018_commission_structure-Start'!$A$21:$I$24,MATCH($E784,'2018_commission_structure-Start'!$A$21:$A$24,0),MATCH(S$1,'2018_commission_structure-Start'!$A$21:$I$21,0)),0)</f>
        <v>0</v>
      </c>
      <c r="T784" s="6">
        <f t="shared" si="126"/>
        <v>73331.44</v>
      </c>
      <c r="U784" s="6">
        <f t="shared" si="127"/>
        <v>134168.44</v>
      </c>
      <c r="V784" s="6">
        <f>MIN(H784,I784)*INDEX('2018_commission_structure-Start'!$A$15:$J$18,MATCH($E784,'2018_commission_structure-Start'!$A$15:$A$18,0),MATCH(V$1,'2018_commission_structure-Start'!$A$15:$J$15,0))</f>
        <v>84613.2</v>
      </c>
      <c r="W784" s="2">
        <f>IF($H784&gt;I784,MIN($H784-I784,J784-I784)*INDEX('2018_commission_structure-Start'!$A$15:$J$18,MATCH($E784,'2018_commission_structure-Start'!$A$15:$A$18,0),MATCH(W$1,'2018_commission_structure-Start'!$A$15:$J$15,0)),0)</f>
        <v>0</v>
      </c>
      <c r="X784" s="2">
        <f>IF($H784&gt;J784,MIN($H784-J784,K784-J784)*INDEX('2018_commission_structure-Start'!$A$15:$J$18,MATCH($E784,'2018_commission_structure-Start'!$A$15:$A$18,0),MATCH(X$1,'2018_commission_structure-Start'!$A$15:$J$15,0)),0)</f>
        <v>0</v>
      </c>
      <c r="Y784" s="2">
        <f>IF($H784&gt;K784,MIN($H784-K784,L784-K784)*INDEX('2018_commission_structure-Start'!$A$15:$J$18,MATCH($E784,'2018_commission_structure-Start'!$A$15:$A$18,0),MATCH(Y$1,'2018_commission_structure-Start'!$A$15:$J$15,0)),0)</f>
        <v>0</v>
      </c>
      <c r="Z784" s="2">
        <f>IF(H784&gt;L784,(H784-L784)*INDEX('2018_commission_structure-Start'!$A$21:$I$24,MATCH($E784,'2018_commission_structure-Start'!$A$21:$A$24,0),MATCH(Z$1,'2018_commission_structure-Start'!$A$21:$I$21,0)),0)</f>
        <v>0</v>
      </c>
      <c r="AA784" s="6">
        <f t="shared" si="128"/>
        <v>84613.2</v>
      </c>
      <c r="AB784" s="6">
        <f t="shared" si="129"/>
        <v>145450.20000000001</v>
      </c>
    </row>
    <row r="785" spans="1:28" x14ac:dyDescent="0.3">
      <c r="A785" t="str">
        <f t="shared" si="120"/>
        <v>Winston Pech</v>
      </c>
      <c r="B785">
        <v>3524504531</v>
      </c>
      <c r="C785" t="s">
        <v>1522</v>
      </c>
      <c r="D785" t="s">
        <v>1523</v>
      </c>
      <c r="E785" t="s">
        <v>10</v>
      </c>
      <c r="F785">
        <v>106058</v>
      </c>
      <c r="G785">
        <f>COUNTIF(deals_closed!D:D,B785)</f>
        <v>21</v>
      </c>
      <c r="H785" s="2">
        <f>SUMIF(deals_closed!D:D,B785,deals_closed!C:C)</f>
        <v>716444</v>
      </c>
      <c r="I785" s="2">
        <f>VLOOKUP(E785,'2018_commission_structure-Start'!$A$22:$I$24,9,FALSE)</f>
        <v>750000</v>
      </c>
      <c r="J785" s="2">
        <f t="shared" si="121"/>
        <v>937500</v>
      </c>
      <c r="K785" s="2">
        <f t="shared" si="122"/>
        <v>1125000</v>
      </c>
      <c r="L785" s="2">
        <f t="shared" si="123"/>
        <v>1500000</v>
      </c>
      <c r="M785" s="12">
        <f t="shared" si="124"/>
        <v>0.9552586666666667</v>
      </c>
      <c r="N785" t="str">
        <f t="shared" si="125"/>
        <v>0-100%</v>
      </c>
      <c r="O785" s="6">
        <f>MIN(H785,I785)*INDEX('2018_commission_structure-Start'!$A$21:$I$24,MATCH($E785,'2018_commission_structure-Start'!$A$21:$A$24,0),MATCH(O$1,'2018_commission_structure-Start'!$A$21:$I$21,0))</f>
        <v>107466.59999999999</v>
      </c>
      <c r="P785" s="2">
        <f>IF(H785&gt;I785,MIN(H785-I785,J785-I785)*INDEX('2018_commission_structure-Start'!$A$21:$I$24,MATCH($E785,'2018_commission_structure-Start'!$A$21:$A$24,0), MATCH(P$1,'2018_commission_structure-Start'!$A$21:$I$21,0)),0)</f>
        <v>0</v>
      </c>
      <c r="Q785" s="2">
        <f>IF($H785&gt;J785,MIN($H785-J785,K785-J785)*INDEX('2018_commission_structure-Start'!$A$21:$I$24,MATCH($E785,'2018_commission_structure-Start'!$A$21:$A$24,0), MATCH(Q$1,'2018_commission_structure-Start'!$A$21:$I$21,0)),0)</f>
        <v>0</v>
      </c>
      <c r="R785" s="2">
        <f>IF($H785&gt;K785,MIN($H785-K785,L785-K785)*INDEX('2018_commission_structure-Start'!$A$21:$I$24,MATCH($E785,'2018_commission_structure-Start'!$A$21:$A$24,0), MATCH(R$1,'2018_commission_structure-Start'!$A$21:$I$21,0)),0)</f>
        <v>0</v>
      </c>
      <c r="S785" s="2">
        <f>IF(H785&gt;L785,(H785-L785)*INDEX('2018_commission_structure-Start'!$A$21:$I$24,MATCH($E785,'2018_commission_structure-Start'!$A$21:$A$24,0),MATCH(S$1,'2018_commission_structure-Start'!$A$21:$I$21,0)),0)</f>
        <v>0</v>
      </c>
      <c r="T785" s="6">
        <f t="shared" si="126"/>
        <v>107466.59999999999</v>
      </c>
      <c r="U785" s="6">
        <f t="shared" si="127"/>
        <v>213524.59999999998</v>
      </c>
      <c r="V785" s="6">
        <f>MIN(H785,I785)*INDEX('2018_commission_structure-Start'!$A$15:$J$18,MATCH($E785,'2018_commission_structure-Start'!$A$15:$A$18,0),MATCH(V$1,'2018_commission_structure-Start'!$A$15:$J$15,0))</f>
        <v>107466.59999999999</v>
      </c>
      <c r="W785" s="2">
        <f>IF($H785&gt;I785,MIN($H785-I785,J785-I785)*INDEX('2018_commission_structure-Start'!$A$15:$J$18,MATCH($E785,'2018_commission_structure-Start'!$A$15:$A$18,0),MATCH(W$1,'2018_commission_structure-Start'!$A$15:$J$15,0)),0)</f>
        <v>0</v>
      </c>
      <c r="X785" s="2">
        <f>IF($H785&gt;J785,MIN($H785-J785,K785-J785)*INDEX('2018_commission_structure-Start'!$A$15:$J$18,MATCH($E785,'2018_commission_structure-Start'!$A$15:$A$18,0),MATCH(X$1,'2018_commission_structure-Start'!$A$15:$J$15,0)),0)</f>
        <v>0</v>
      </c>
      <c r="Y785" s="2">
        <f>IF($H785&gt;K785,MIN($H785-K785,L785-K785)*INDEX('2018_commission_structure-Start'!$A$15:$J$18,MATCH($E785,'2018_commission_structure-Start'!$A$15:$A$18,0),MATCH(Y$1,'2018_commission_structure-Start'!$A$15:$J$15,0)),0)</f>
        <v>0</v>
      </c>
      <c r="Z785" s="2">
        <f>IF(H785&gt;L785,(H785-L785)*INDEX('2018_commission_structure-Start'!$A$21:$I$24,MATCH($E785,'2018_commission_structure-Start'!$A$21:$A$24,0),MATCH(Z$1,'2018_commission_structure-Start'!$A$21:$I$21,0)),0)</f>
        <v>0</v>
      </c>
      <c r="AA785" s="6">
        <f t="shared" si="128"/>
        <v>107466.59999999999</v>
      </c>
      <c r="AB785" s="6">
        <f t="shared" si="129"/>
        <v>213524.59999999998</v>
      </c>
    </row>
    <row r="786" spans="1:28" x14ac:dyDescent="0.3">
      <c r="A786" t="str">
        <f t="shared" si="120"/>
        <v>Brandtr Lathwood</v>
      </c>
      <c r="B786">
        <v>6148235056</v>
      </c>
      <c r="C786" t="s">
        <v>1524</v>
      </c>
      <c r="D786" t="s">
        <v>1525</v>
      </c>
      <c r="E786" t="s">
        <v>10</v>
      </c>
      <c r="F786">
        <v>117912</v>
      </c>
      <c r="G786">
        <f>COUNTIF(deals_closed!D:D,B786)</f>
        <v>21</v>
      </c>
      <c r="H786" s="2">
        <f>SUMIF(deals_closed!D:D,B786,deals_closed!C:C)</f>
        <v>724454</v>
      </c>
      <c r="I786" s="2">
        <f>VLOOKUP(E786,'2018_commission_structure-Start'!$A$22:$I$24,9,FALSE)</f>
        <v>750000</v>
      </c>
      <c r="J786" s="2">
        <f t="shared" si="121"/>
        <v>937500</v>
      </c>
      <c r="K786" s="2">
        <f t="shared" si="122"/>
        <v>1125000</v>
      </c>
      <c r="L786" s="2">
        <f t="shared" si="123"/>
        <v>1500000</v>
      </c>
      <c r="M786" s="12">
        <f t="shared" si="124"/>
        <v>0.96593866666666661</v>
      </c>
      <c r="N786" t="str">
        <f t="shared" si="125"/>
        <v>0-100%</v>
      </c>
      <c r="O786" s="6">
        <f>MIN(H786,I786)*INDEX('2018_commission_structure-Start'!$A$21:$I$24,MATCH($E786,'2018_commission_structure-Start'!$A$21:$A$24,0),MATCH(O$1,'2018_commission_structure-Start'!$A$21:$I$21,0))</f>
        <v>108668.09999999999</v>
      </c>
      <c r="P786" s="2">
        <f>IF(H786&gt;I786,MIN(H786-I786,J786-I786)*INDEX('2018_commission_structure-Start'!$A$21:$I$24,MATCH($E786,'2018_commission_structure-Start'!$A$21:$A$24,0), MATCH(P$1,'2018_commission_structure-Start'!$A$21:$I$21,0)),0)</f>
        <v>0</v>
      </c>
      <c r="Q786" s="2">
        <f>IF($H786&gt;J786,MIN($H786-J786,K786-J786)*INDEX('2018_commission_structure-Start'!$A$21:$I$24,MATCH($E786,'2018_commission_structure-Start'!$A$21:$A$24,0), MATCH(Q$1,'2018_commission_structure-Start'!$A$21:$I$21,0)),0)</f>
        <v>0</v>
      </c>
      <c r="R786" s="2">
        <f>IF($H786&gt;K786,MIN($H786-K786,L786-K786)*INDEX('2018_commission_structure-Start'!$A$21:$I$24,MATCH($E786,'2018_commission_structure-Start'!$A$21:$A$24,0), MATCH(R$1,'2018_commission_structure-Start'!$A$21:$I$21,0)),0)</f>
        <v>0</v>
      </c>
      <c r="S786" s="2">
        <f>IF(H786&gt;L786,(H786-L786)*INDEX('2018_commission_structure-Start'!$A$21:$I$24,MATCH($E786,'2018_commission_structure-Start'!$A$21:$A$24,0),MATCH(S$1,'2018_commission_structure-Start'!$A$21:$I$21,0)),0)</f>
        <v>0</v>
      </c>
      <c r="T786" s="6">
        <f t="shared" si="126"/>
        <v>108668.09999999999</v>
      </c>
      <c r="U786" s="6">
        <f t="shared" si="127"/>
        <v>226580.09999999998</v>
      </c>
      <c r="V786" s="6">
        <f>MIN(H786,I786)*INDEX('2018_commission_structure-Start'!$A$15:$J$18,MATCH($E786,'2018_commission_structure-Start'!$A$15:$A$18,0),MATCH(V$1,'2018_commission_structure-Start'!$A$15:$J$15,0))</f>
        <v>108668.09999999999</v>
      </c>
      <c r="W786" s="2">
        <f>IF($H786&gt;I786,MIN($H786-I786,J786-I786)*INDEX('2018_commission_structure-Start'!$A$15:$J$18,MATCH($E786,'2018_commission_structure-Start'!$A$15:$A$18,0),MATCH(W$1,'2018_commission_structure-Start'!$A$15:$J$15,0)),0)</f>
        <v>0</v>
      </c>
      <c r="X786" s="2">
        <f>IF($H786&gt;J786,MIN($H786-J786,K786-J786)*INDEX('2018_commission_structure-Start'!$A$15:$J$18,MATCH($E786,'2018_commission_structure-Start'!$A$15:$A$18,0),MATCH(X$1,'2018_commission_structure-Start'!$A$15:$J$15,0)),0)</f>
        <v>0</v>
      </c>
      <c r="Y786" s="2">
        <f>IF($H786&gt;K786,MIN($H786-K786,L786-K786)*INDEX('2018_commission_structure-Start'!$A$15:$J$18,MATCH($E786,'2018_commission_structure-Start'!$A$15:$A$18,0),MATCH(Y$1,'2018_commission_structure-Start'!$A$15:$J$15,0)),0)</f>
        <v>0</v>
      </c>
      <c r="Z786" s="2">
        <f>IF(H786&gt;L786,(H786-L786)*INDEX('2018_commission_structure-Start'!$A$21:$I$24,MATCH($E786,'2018_commission_structure-Start'!$A$21:$A$24,0),MATCH(Z$1,'2018_commission_structure-Start'!$A$21:$I$21,0)),0)</f>
        <v>0</v>
      </c>
      <c r="AA786" s="6">
        <f t="shared" si="128"/>
        <v>108668.09999999999</v>
      </c>
      <c r="AB786" s="6">
        <f t="shared" si="129"/>
        <v>226580.09999999998</v>
      </c>
    </row>
    <row r="787" spans="1:28" x14ac:dyDescent="0.3">
      <c r="A787" t="str">
        <f t="shared" si="120"/>
        <v>Emelyne Rochford</v>
      </c>
      <c r="B787">
        <v>1351073265</v>
      </c>
      <c r="C787" t="s">
        <v>1526</v>
      </c>
      <c r="D787" t="s">
        <v>1527</v>
      </c>
      <c r="E787" t="s">
        <v>10</v>
      </c>
      <c r="F787">
        <v>80670</v>
      </c>
      <c r="G787">
        <f>COUNTIF(deals_closed!D:D,B787)</f>
        <v>22</v>
      </c>
      <c r="H787" s="2">
        <f>SUMIF(deals_closed!D:D,B787,deals_closed!C:C)</f>
        <v>744781</v>
      </c>
      <c r="I787" s="2">
        <f>VLOOKUP(E787,'2018_commission_structure-Start'!$A$22:$I$24,9,FALSE)</f>
        <v>750000</v>
      </c>
      <c r="J787" s="2">
        <f t="shared" si="121"/>
        <v>937500</v>
      </c>
      <c r="K787" s="2">
        <f t="shared" si="122"/>
        <v>1125000</v>
      </c>
      <c r="L787" s="2">
        <f t="shared" si="123"/>
        <v>1500000</v>
      </c>
      <c r="M787" s="12">
        <f t="shared" si="124"/>
        <v>0.99304133333333333</v>
      </c>
      <c r="N787" t="str">
        <f t="shared" si="125"/>
        <v>0-100%</v>
      </c>
      <c r="O787" s="6">
        <f>MIN(H787,I787)*INDEX('2018_commission_structure-Start'!$A$21:$I$24,MATCH($E787,'2018_commission_structure-Start'!$A$21:$A$24,0),MATCH(O$1,'2018_commission_structure-Start'!$A$21:$I$21,0))</f>
        <v>111717.15</v>
      </c>
      <c r="P787" s="2">
        <f>IF(H787&gt;I787,MIN(H787-I787,J787-I787)*INDEX('2018_commission_structure-Start'!$A$21:$I$24,MATCH($E787,'2018_commission_structure-Start'!$A$21:$A$24,0), MATCH(P$1,'2018_commission_structure-Start'!$A$21:$I$21,0)),0)</f>
        <v>0</v>
      </c>
      <c r="Q787" s="2">
        <f>IF($H787&gt;J787,MIN($H787-J787,K787-J787)*INDEX('2018_commission_structure-Start'!$A$21:$I$24,MATCH($E787,'2018_commission_structure-Start'!$A$21:$A$24,0), MATCH(Q$1,'2018_commission_structure-Start'!$A$21:$I$21,0)),0)</f>
        <v>0</v>
      </c>
      <c r="R787" s="2">
        <f>IF($H787&gt;K787,MIN($H787-K787,L787-K787)*INDEX('2018_commission_structure-Start'!$A$21:$I$24,MATCH($E787,'2018_commission_structure-Start'!$A$21:$A$24,0), MATCH(R$1,'2018_commission_structure-Start'!$A$21:$I$21,0)),0)</f>
        <v>0</v>
      </c>
      <c r="S787" s="2">
        <f>IF(H787&gt;L787,(H787-L787)*INDEX('2018_commission_structure-Start'!$A$21:$I$24,MATCH($E787,'2018_commission_structure-Start'!$A$21:$A$24,0),MATCH(S$1,'2018_commission_structure-Start'!$A$21:$I$21,0)),0)</f>
        <v>0</v>
      </c>
      <c r="T787" s="6">
        <f t="shared" si="126"/>
        <v>111717.15</v>
      </c>
      <c r="U787" s="6">
        <f t="shared" si="127"/>
        <v>192387.15</v>
      </c>
      <c r="V787" s="6">
        <f>MIN(H787,I787)*INDEX('2018_commission_structure-Start'!$A$15:$J$18,MATCH($E787,'2018_commission_structure-Start'!$A$15:$A$18,0),MATCH(V$1,'2018_commission_structure-Start'!$A$15:$J$15,0))</f>
        <v>111717.15</v>
      </c>
      <c r="W787" s="2">
        <f>IF($H787&gt;I787,MIN($H787-I787,J787-I787)*INDEX('2018_commission_structure-Start'!$A$15:$J$18,MATCH($E787,'2018_commission_structure-Start'!$A$15:$A$18,0),MATCH(W$1,'2018_commission_structure-Start'!$A$15:$J$15,0)),0)</f>
        <v>0</v>
      </c>
      <c r="X787" s="2">
        <f>IF($H787&gt;J787,MIN($H787-J787,K787-J787)*INDEX('2018_commission_structure-Start'!$A$15:$J$18,MATCH($E787,'2018_commission_structure-Start'!$A$15:$A$18,0),MATCH(X$1,'2018_commission_structure-Start'!$A$15:$J$15,0)),0)</f>
        <v>0</v>
      </c>
      <c r="Y787" s="2">
        <f>IF($H787&gt;K787,MIN($H787-K787,L787-K787)*INDEX('2018_commission_structure-Start'!$A$15:$J$18,MATCH($E787,'2018_commission_structure-Start'!$A$15:$A$18,0),MATCH(Y$1,'2018_commission_structure-Start'!$A$15:$J$15,0)),0)</f>
        <v>0</v>
      </c>
      <c r="Z787" s="2">
        <f>IF(H787&gt;L787,(H787-L787)*INDEX('2018_commission_structure-Start'!$A$21:$I$24,MATCH($E787,'2018_commission_structure-Start'!$A$21:$A$24,0),MATCH(Z$1,'2018_commission_structure-Start'!$A$21:$I$21,0)),0)</f>
        <v>0</v>
      </c>
      <c r="AA787" s="6">
        <f t="shared" si="128"/>
        <v>111717.15</v>
      </c>
      <c r="AB787" s="6">
        <f t="shared" si="129"/>
        <v>192387.15</v>
      </c>
    </row>
    <row r="788" spans="1:28" x14ac:dyDescent="0.3">
      <c r="A788" t="str">
        <f t="shared" si="120"/>
        <v>Amalle Reymers</v>
      </c>
      <c r="B788">
        <v>1892125439</v>
      </c>
      <c r="C788" t="s">
        <v>600</v>
      </c>
      <c r="D788" t="s">
        <v>1528</v>
      </c>
      <c r="E788" t="s">
        <v>10</v>
      </c>
      <c r="F788">
        <v>95373</v>
      </c>
      <c r="G788">
        <f>COUNTIF(deals_closed!D:D,B788)</f>
        <v>31</v>
      </c>
      <c r="H788" s="2">
        <f>SUMIF(deals_closed!D:D,B788,deals_closed!C:C)</f>
        <v>1143315</v>
      </c>
      <c r="I788" s="2">
        <f>VLOOKUP(E788,'2018_commission_structure-Start'!$A$22:$I$24,9,FALSE)</f>
        <v>750000</v>
      </c>
      <c r="J788" s="2">
        <f t="shared" si="121"/>
        <v>937500</v>
      </c>
      <c r="K788" s="2">
        <f t="shared" si="122"/>
        <v>1125000</v>
      </c>
      <c r="L788" s="2">
        <f t="shared" si="123"/>
        <v>1500000</v>
      </c>
      <c r="M788" s="12">
        <f t="shared" si="124"/>
        <v>1.5244200000000001</v>
      </c>
      <c r="N788" t="str">
        <f t="shared" si="125"/>
        <v>150-200%</v>
      </c>
      <c r="O788" s="6">
        <f>MIN(H788,I788)*INDEX('2018_commission_structure-Start'!$A$21:$I$24,MATCH($E788,'2018_commission_structure-Start'!$A$21:$A$24,0),MATCH(O$1,'2018_commission_structure-Start'!$A$21:$I$21,0))</f>
        <v>112500</v>
      </c>
      <c r="P788" s="2">
        <f>IF(H788&gt;I788,MIN(H788-I788,J788-I788)*INDEX('2018_commission_structure-Start'!$A$21:$I$24,MATCH($E788,'2018_commission_structure-Start'!$A$21:$A$24,0), MATCH(P$1,'2018_commission_structure-Start'!$A$21:$I$21,0)),0)</f>
        <v>35625</v>
      </c>
      <c r="Q788" s="2">
        <f>IF($H788&gt;J788,MIN($H788-J788,K788-J788)*INDEX('2018_commission_structure-Start'!$A$21:$I$24,MATCH($E788,'2018_commission_structure-Start'!$A$21:$A$24,0), MATCH(Q$1,'2018_commission_structure-Start'!$A$21:$I$21,0)),0)</f>
        <v>43125</v>
      </c>
      <c r="R788" s="2">
        <f>IF($H788&gt;K788,MIN($H788-K788,L788-K788)*INDEX('2018_commission_structure-Start'!$A$21:$I$24,MATCH($E788,'2018_commission_structure-Start'!$A$21:$A$24,0), MATCH(R$1,'2018_commission_structure-Start'!$A$21:$I$21,0)),0)</f>
        <v>5494.5</v>
      </c>
      <c r="S788" s="2">
        <f>IF(H788&gt;L788,(H788-L788)*INDEX('2018_commission_structure-Start'!$A$21:$I$24,MATCH($E788,'2018_commission_structure-Start'!$A$21:$A$24,0),MATCH(S$1,'2018_commission_structure-Start'!$A$21:$I$21,0)),0)</f>
        <v>0</v>
      </c>
      <c r="T788" s="6">
        <f t="shared" si="126"/>
        <v>196744.5</v>
      </c>
      <c r="U788" s="6">
        <f t="shared" si="127"/>
        <v>292117.5</v>
      </c>
      <c r="V788" s="6">
        <f>MIN(H788,I788)*INDEX('2018_commission_structure-Start'!$A$15:$J$18,MATCH($E788,'2018_commission_structure-Start'!$A$15:$A$18,0),MATCH(V$1,'2018_commission_structure-Start'!$A$15:$J$15,0))</f>
        <v>112500</v>
      </c>
      <c r="W788" s="2">
        <f>IF($H788&gt;I788,MIN($H788-I788,J788-I788)*INDEX('2018_commission_structure-Start'!$A$15:$J$18,MATCH($E788,'2018_commission_structure-Start'!$A$15:$A$18,0),MATCH(W$1,'2018_commission_structure-Start'!$A$15:$J$15,0)),0)</f>
        <v>41250</v>
      </c>
      <c r="X788" s="2">
        <f>IF($H788&gt;J788,MIN($H788-J788,K788-J788)*INDEX('2018_commission_structure-Start'!$A$15:$J$18,MATCH($E788,'2018_commission_structure-Start'!$A$15:$A$18,0),MATCH(X$1,'2018_commission_structure-Start'!$A$15:$J$15,0)),0)</f>
        <v>46875</v>
      </c>
      <c r="Y788" s="2">
        <f>IF($H788&gt;K788,MIN($H788-K788,L788-K788)*INDEX('2018_commission_structure-Start'!$A$15:$J$18,MATCH($E788,'2018_commission_structure-Start'!$A$15:$A$18,0),MATCH(Y$1,'2018_commission_structure-Start'!$A$15:$J$15,0)),0)</f>
        <v>6043.9500000000007</v>
      </c>
      <c r="Z788" s="2">
        <f>IF(H788&gt;L788,(H788-L788)*INDEX('2018_commission_structure-Start'!$A$21:$I$24,MATCH($E788,'2018_commission_structure-Start'!$A$21:$A$24,0),MATCH(Z$1,'2018_commission_structure-Start'!$A$21:$I$21,0)),0)</f>
        <v>0</v>
      </c>
      <c r="AA788" s="6">
        <f t="shared" si="128"/>
        <v>206668.95</v>
      </c>
      <c r="AB788" s="6">
        <f t="shared" si="129"/>
        <v>302041.95</v>
      </c>
    </row>
    <row r="789" spans="1:28" x14ac:dyDescent="0.3">
      <c r="A789" t="str">
        <f t="shared" si="120"/>
        <v>Antonella Horrod</v>
      </c>
      <c r="B789">
        <v>37593587</v>
      </c>
      <c r="C789" t="s">
        <v>1529</v>
      </c>
      <c r="D789" t="s">
        <v>1530</v>
      </c>
      <c r="E789" t="s">
        <v>10</v>
      </c>
      <c r="F789">
        <v>112138</v>
      </c>
      <c r="G789">
        <f>COUNTIF(deals_closed!D:D,B789)</f>
        <v>21</v>
      </c>
      <c r="H789" s="2">
        <f>SUMIF(deals_closed!D:D,B789,deals_closed!C:C)</f>
        <v>697983</v>
      </c>
      <c r="I789" s="2">
        <f>VLOOKUP(E789,'2018_commission_structure-Start'!$A$22:$I$24,9,FALSE)</f>
        <v>750000</v>
      </c>
      <c r="J789" s="2">
        <f t="shared" si="121"/>
        <v>937500</v>
      </c>
      <c r="K789" s="2">
        <f t="shared" si="122"/>
        <v>1125000</v>
      </c>
      <c r="L789" s="2">
        <f t="shared" si="123"/>
        <v>1500000</v>
      </c>
      <c r="M789" s="12">
        <f t="shared" si="124"/>
        <v>0.93064400000000003</v>
      </c>
      <c r="N789" t="str">
        <f t="shared" si="125"/>
        <v>0-100%</v>
      </c>
      <c r="O789" s="6">
        <f>MIN(H789,I789)*INDEX('2018_commission_structure-Start'!$A$21:$I$24,MATCH($E789,'2018_commission_structure-Start'!$A$21:$A$24,0),MATCH(O$1,'2018_commission_structure-Start'!$A$21:$I$21,0))</f>
        <v>104697.45</v>
      </c>
      <c r="P789" s="2">
        <f>IF(H789&gt;I789,MIN(H789-I789,J789-I789)*INDEX('2018_commission_structure-Start'!$A$21:$I$24,MATCH($E789,'2018_commission_structure-Start'!$A$21:$A$24,0), MATCH(P$1,'2018_commission_structure-Start'!$A$21:$I$21,0)),0)</f>
        <v>0</v>
      </c>
      <c r="Q789" s="2">
        <f>IF($H789&gt;J789,MIN($H789-J789,K789-J789)*INDEX('2018_commission_structure-Start'!$A$21:$I$24,MATCH($E789,'2018_commission_structure-Start'!$A$21:$A$24,0), MATCH(Q$1,'2018_commission_structure-Start'!$A$21:$I$21,0)),0)</f>
        <v>0</v>
      </c>
      <c r="R789" s="2">
        <f>IF($H789&gt;K789,MIN($H789-K789,L789-K789)*INDEX('2018_commission_structure-Start'!$A$21:$I$24,MATCH($E789,'2018_commission_structure-Start'!$A$21:$A$24,0), MATCH(R$1,'2018_commission_structure-Start'!$A$21:$I$21,0)),0)</f>
        <v>0</v>
      </c>
      <c r="S789" s="2">
        <f>IF(H789&gt;L789,(H789-L789)*INDEX('2018_commission_structure-Start'!$A$21:$I$24,MATCH($E789,'2018_commission_structure-Start'!$A$21:$A$24,0),MATCH(S$1,'2018_commission_structure-Start'!$A$21:$I$21,0)),0)</f>
        <v>0</v>
      </c>
      <c r="T789" s="6">
        <f t="shared" si="126"/>
        <v>104697.45</v>
      </c>
      <c r="U789" s="6">
        <f t="shared" si="127"/>
        <v>216835.45</v>
      </c>
      <c r="V789" s="6">
        <f>MIN(H789,I789)*INDEX('2018_commission_structure-Start'!$A$15:$J$18,MATCH($E789,'2018_commission_structure-Start'!$A$15:$A$18,0),MATCH(V$1,'2018_commission_structure-Start'!$A$15:$J$15,0))</f>
        <v>104697.45</v>
      </c>
      <c r="W789" s="2">
        <f>IF($H789&gt;I789,MIN($H789-I789,J789-I789)*INDEX('2018_commission_structure-Start'!$A$15:$J$18,MATCH($E789,'2018_commission_structure-Start'!$A$15:$A$18,0),MATCH(W$1,'2018_commission_structure-Start'!$A$15:$J$15,0)),0)</f>
        <v>0</v>
      </c>
      <c r="X789" s="2">
        <f>IF($H789&gt;J789,MIN($H789-J789,K789-J789)*INDEX('2018_commission_structure-Start'!$A$15:$J$18,MATCH($E789,'2018_commission_structure-Start'!$A$15:$A$18,0),MATCH(X$1,'2018_commission_structure-Start'!$A$15:$J$15,0)),0)</f>
        <v>0</v>
      </c>
      <c r="Y789" s="2">
        <f>IF($H789&gt;K789,MIN($H789-K789,L789-K789)*INDEX('2018_commission_structure-Start'!$A$15:$J$18,MATCH($E789,'2018_commission_structure-Start'!$A$15:$A$18,0),MATCH(Y$1,'2018_commission_structure-Start'!$A$15:$J$15,0)),0)</f>
        <v>0</v>
      </c>
      <c r="Z789" s="2">
        <f>IF(H789&gt;L789,(H789-L789)*INDEX('2018_commission_structure-Start'!$A$21:$I$24,MATCH($E789,'2018_commission_structure-Start'!$A$21:$A$24,0),MATCH(Z$1,'2018_commission_structure-Start'!$A$21:$I$21,0)),0)</f>
        <v>0</v>
      </c>
      <c r="AA789" s="6">
        <f t="shared" si="128"/>
        <v>104697.45</v>
      </c>
      <c r="AB789" s="6">
        <f t="shared" si="129"/>
        <v>216835.45</v>
      </c>
    </row>
    <row r="790" spans="1:28" x14ac:dyDescent="0.3">
      <c r="A790" t="str">
        <f t="shared" si="120"/>
        <v>Junina Galland</v>
      </c>
      <c r="B790">
        <v>5675852751</v>
      </c>
      <c r="C790" t="s">
        <v>1531</v>
      </c>
      <c r="D790" t="s">
        <v>130</v>
      </c>
      <c r="E790" t="s">
        <v>7</v>
      </c>
      <c r="F790">
        <v>62435</v>
      </c>
      <c r="G790">
        <f>COUNTIF(deals_closed!D:D,B790)</f>
        <v>16</v>
      </c>
      <c r="H790" s="2">
        <f>SUMIF(deals_closed!D:D,B790,deals_closed!C:C)</f>
        <v>637937</v>
      </c>
      <c r="I790" s="2">
        <f>VLOOKUP(E790,'2018_commission_structure-Start'!$A$22:$I$24,9,FALSE)</f>
        <v>500000</v>
      </c>
      <c r="J790" s="2">
        <f t="shared" si="121"/>
        <v>625000</v>
      </c>
      <c r="K790" s="2">
        <f t="shared" si="122"/>
        <v>750000</v>
      </c>
      <c r="L790" s="2">
        <f t="shared" si="123"/>
        <v>1000000</v>
      </c>
      <c r="M790" s="12">
        <f t="shared" si="124"/>
        <v>1.275874</v>
      </c>
      <c r="N790" t="str">
        <f t="shared" si="125"/>
        <v>125-150%</v>
      </c>
      <c r="O790" s="6">
        <f>MIN(H790,I790)*INDEX('2018_commission_structure-Start'!$A$21:$I$24,MATCH($E790,'2018_commission_structure-Start'!$A$21:$A$24,0),MATCH(O$1,'2018_commission_structure-Start'!$A$21:$I$21,0))</f>
        <v>50000</v>
      </c>
      <c r="P790" s="2">
        <f>IF(H790&gt;I790,MIN(H790-I790,J790-I790)*INDEX('2018_commission_structure-Start'!$A$21:$I$24,MATCH($E790,'2018_commission_structure-Start'!$A$21:$A$24,0), MATCH(P$1,'2018_commission_structure-Start'!$A$21:$I$21,0)),0)</f>
        <v>18750</v>
      </c>
      <c r="Q790" s="2">
        <f>IF($H790&gt;J790,MIN($H790-J790,K790-J790)*INDEX('2018_commission_structure-Start'!$A$21:$I$24,MATCH($E790,'2018_commission_structure-Start'!$A$21:$A$24,0), MATCH(Q$1,'2018_commission_structure-Start'!$A$21:$I$21,0)),0)</f>
        <v>2328.66</v>
      </c>
      <c r="R790" s="2">
        <f>IF($H790&gt;K790,MIN($H790-K790,L790-K790)*INDEX('2018_commission_structure-Start'!$A$21:$I$24,MATCH($E790,'2018_commission_structure-Start'!$A$21:$A$24,0), MATCH(R$1,'2018_commission_structure-Start'!$A$21:$I$21,0)),0)</f>
        <v>0</v>
      </c>
      <c r="S790" s="2">
        <f>IF(H790&gt;L790,(H790-L790)*INDEX('2018_commission_structure-Start'!$A$21:$I$24,MATCH($E790,'2018_commission_structure-Start'!$A$21:$A$24,0),MATCH(S$1,'2018_commission_structure-Start'!$A$21:$I$21,0)),0)</f>
        <v>0</v>
      </c>
      <c r="T790" s="6">
        <f t="shared" si="126"/>
        <v>71078.66</v>
      </c>
      <c r="U790" s="6">
        <f t="shared" si="127"/>
        <v>133513.66</v>
      </c>
      <c r="V790" s="6">
        <f>MIN(H790,I790)*INDEX('2018_commission_structure-Start'!$A$15:$J$18,MATCH($E790,'2018_commission_structure-Start'!$A$15:$A$18,0),MATCH(V$1,'2018_commission_structure-Start'!$A$15:$J$15,0))</f>
        <v>60000</v>
      </c>
      <c r="W790" s="2">
        <f>IF($H790&gt;I790,MIN($H790-I790,J790-I790)*INDEX('2018_commission_structure-Start'!$A$15:$J$18,MATCH($E790,'2018_commission_structure-Start'!$A$15:$A$18,0),MATCH(W$1,'2018_commission_structure-Start'!$A$15:$J$15,0)),0)</f>
        <v>21250</v>
      </c>
      <c r="X790" s="2">
        <f>IF($H790&gt;J790,MIN($H790-J790,K790-J790)*INDEX('2018_commission_structure-Start'!$A$15:$J$18,MATCH($E790,'2018_commission_structure-Start'!$A$15:$A$18,0),MATCH(X$1,'2018_commission_structure-Start'!$A$15:$J$15,0)),0)</f>
        <v>2587.4</v>
      </c>
      <c r="Y790" s="2">
        <f>IF($H790&gt;K790,MIN($H790-K790,L790-K790)*INDEX('2018_commission_structure-Start'!$A$15:$J$18,MATCH($E790,'2018_commission_structure-Start'!$A$15:$A$18,0),MATCH(Y$1,'2018_commission_structure-Start'!$A$15:$J$15,0)),0)</f>
        <v>0</v>
      </c>
      <c r="Z790" s="2">
        <f>IF(H790&gt;L790,(H790-L790)*INDEX('2018_commission_structure-Start'!$A$21:$I$24,MATCH($E790,'2018_commission_structure-Start'!$A$21:$A$24,0),MATCH(Z$1,'2018_commission_structure-Start'!$A$21:$I$21,0)),0)</f>
        <v>0</v>
      </c>
      <c r="AA790" s="6">
        <f t="shared" si="128"/>
        <v>83837.399999999994</v>
      </c>
      <c r="AB790" s="6">
        <f t="shared" si="129"/>
        <v>146272.4</v>
      </c>
    </row>
    <row r="791" spans="1:28" x14ac:dyDescent="0.3">
      <c r="A791" t="str">
        <f t="shared" si="120"/>
        <v>Dewie Dory</v>
      </c>
      <c r="B791">
        <v>8370379001</v>
      </c>
      <c r="C791" t="s">
        <v>1532</v>
      </c>
      <c r="D791" t="s">
        <v>1533</v>
      </c>
      <c r="E791" t="s">
        <v>7</v>
      </c>
      <c r="F791">
        <v>57499</v>
      </c>
      <c r="G791">
        <f>COUNTIF(deals_closed!D:D,B791)</f>
        <v>27</v>
      </c>
      <c r="H791" s="2">
        <f>SUMIF(deals_closed!D:D,B791,deals_closed!C:C)</f>
        <v>942255</v>
      </c>
      <c r="I791" s="2">
        <f>VLOOKUP(E791,'2018_commission_structure-Start'!$A$22:$I$24,9,FALSE)</f>
        <v>500000</v>
      </c>
      <c r="J791" s="2">
        <f t="shared" si="121"/>
        <v>625000</v>
      </c>
      <c r="K791" s="2">
        <f t="shared" si="122"/>
        <v>750000</v>
      </c>
      <c r="L791" s="2">
        <f t="shared" si="123"/>
        <v>1000000</v>
      </c>
      <c r="M791" s="12">
        <f t="shared" si="124"/>
        <v>1.8845099999999999</v>
      </c>
      <c r="N791" t="str">
        <f t="shared" si="125"/>
        <v>150-200%</v>
      </c>
      <c r="O791" s="6">
        <f>MIN(H791,I791)*INDEX('2018_commission_structure-Start'!$A$21:$I$24,MATCH($E791,'2018_commission_structure-Start'!$A$21:$A$24,0),MATCH(O$1,'2018_commission_structure-Start'!$A$21:$I$21,0))</f>
        <v>50000</v>
      </c>
      <c r="P791" s="2">
        <f>IF(H791&gt;I791,MIN(H791-I791,J791-I791)*INDEX('2018_commission_structure-Start'!$A$21:$I$24,MATCH($E791,'2018_commission_structure-Start'!$A$21:$A$24,0), MATCH(P$1,'2018_commission_structure-Start'!$A$21:$I$21,0)),0)</f>
        <v>18750</v>
      </c>
      <c r="Q791" s="2">
        <f>IF($H791&gt;J791,MIN($H791-J791,K791-J791)*INDEX('2018_commission_structure-Start'!$A$21:$I$24,MATCH($E791,'2018_commission_structure-Start'!$A$21:$A$24,0), MATCH(Q$1,'2018_commission_structure-Start'!$A$21:$I$21,0)),0)</f>
        <v>22500</v>
      </c>
      <c r="R791" s="2">
        <f>IF($H791&gt;K791,MIN($H791-K791,L791-K791)*INDEX('2018_commission_structure-Start'!$A$21:$I$24,MATCH($E791,'2018_commission_structure-Start'!$A$21:$A$24,0), MATCH(R$1,'2018_commission_structure-Start'!$A$21:$I$21,0)),0)</f>
        <v>42296.1</v>
      </c>
      <c r="S791" s="2">
        <f>IF(H791&gt;L791,(H791-L791)*INDEX('2018_commission_structure-Start'!$A$21:$I$24,MATCH($E791,'2018_commission_structure-Start'!$A$21:$A$24,0),MATCH(S$1,'2018_commission_structure-Start'!$A$21:$I$21,0)),0)</f>
        <v>0</v>
      </c>
      <c r="T791" s="6">
        <f t="shared" si="126"/>
        <v>133546.1</v>
      </c>
      <c r="U791" s="6">
        <f t="shared" si="127"/>
        <v>191045.1</v>
      </c>
      <c r="V791" s="6">
        <f>MIN(H791,I791)*INDEX('2018_commission_structure-Start'!$A$15:$J$18,MATCH($E791,'2018_commission_structure-Start'!$A$15:$A$18,0),MATCH(V$1,'2018_commission_structure-Start'!$A$15:$J$15,0))</f>
        <v>60000</v>
      </c>
      <c r="W791" s="2">
        <f>IF($H791&gt;I791,MIN($H791-I791,J791-I791)*INDEX('2018_commission_structure-Start'!$A$15:$J$18,MATCH($E791,'2018_commission_structure-Start'!$A$15:$A$18,0),MATCH(W$1,'2018_commission_structure-Start'!$A$15:$J$15,0)),0)</f>
        <v>21250</v>
      </c>
      <c r="X791" s="2">
        <f>IF($H791&gt;J791,MIN($H791-J791,K791-J791)*INDEX('2018_commission_structure-Start'!$A$15:$J$18,MATCH($E791,'2018_commission_structure-Start'!$A$15:$A$18,0),MATCH(X$1,'2018_commission_structure-Start'!$A$15:$J$15,0)),0)</f>
        <v>25000</v>
      </c>
      <c r="Y791" s="2">
        <f>IF($H791&gt;K791,MIN($H791-K791,L791-K791)*INDEX('2018_commission_structure-Start'!$A$15:$J$18,MATCH($E791,'2018_commission_structure-Start'!$A$15:$A$18,0),MATCH(Y$1,'2018_commission_structure-Start'!$A$15:$J$15,0)),0)</f>
        <v>42296.1</v>
      </c>
      <c r="Z791" s="2">
        <f>IF(H791&gt;L791,(H791-L791)*INDEX('2018_commission_structure-Start'!$A$21:$I$24,MATCH($E791,'2018_commission_structure-Start'!$A$21:$A$24,0),MATCH(Z$1,'2018_commission_structure-Start'!$A$21:$I$21,0)),0)</f>
        <v>0</v>
      </c>
      <c r="AA791" s="6">
        <f t="shared" si="128"/>
        <v>148546.1</v>
      </c>
      <c r="AB791" s="6">
        <f t="shared" si="129"/>
        <v>206045.1</v>
      </c>
    </row>
    <row r="792" spans="1:28" x14ac:dyDescent="0.3">
      <c r="A792" t="str">
        <f t="shared" si="120"/>
        <v>Barbara Locker</v>
      </c>
      <c r="B792">
        <v>1888252693</v>
      </c>
      <c r="C792" t="s">
        <v>1534</v>
      </c>
      <c r="D792" t="s">
        <v>1535</v>
      </c>
      <c r="E792" t="s">
        <v>29</v>
      </c>
      <c r="F792">
        <v>65975</v>
      </c>
      <c r="G792">
        <f>COUNTIF(deals_closed!D:D,B792)</f>
        <v>24</v>
      </c>
      <c r="H792" s="2">
        <f>SUMIF(deals_closed!D:D,B792,deals_closed!C:C)</f>
        <v>920165</v>
      </c>
      <c r="I792" s="2">
        <f>VLOOKUP(E792,'2018_commission_structure-Start'!$A$22:$I$24,9,FALSE)</f>
        <v>600000</v>
      </c>
      <c r="J792" s="2">
        <f t="shared" si="121"/>
        <v>750000</v>
      </c>
      <c r="K792" s="2">
        <f t="shared" si="122"/>
        <v>900000</v>
      </c>
      <c r="L792" s="2">
        <f t="shared" si="123"/>
        <v>1200000</v>
      </c>
      <c r="M792" s="12">
        <f t="shared" si="124"/>
        <v>1.5336083333333332</v>
      </c>
      <c r="N792" t="str">
        <f t="shared" si="125"/>
        <v>150-200%</v>
      </c>
      <c r="O792" s="6">
        <f>MIN(H792,I792)*INDEX('2018_commission_structure-Start'!$A$21:$I$24,MATCH($E792,'2018_commission_structure-Start'!$A$21:$A$24,0),MATCH(O$1,'2018_commission_structure-Start'!$A$21:$I$21,0))</f>
        <v>78000</v>
      </c>
      <c r="P792" s="2">
        <f>IF(H792&gt;I792,MIN(H792-I792,J792-I792)*INDEX('2018_commission_structure-Start'!$A$21:$I$24,MATCH($E792,'2018_commission_structure-Start'!$A$21:$A$24,0), MATCH(P$1,'2018_commission_structure-Start'!$A$21:$I$21,0)),0)</f>
        <v>25500.000000000004</v>
      </c>
      <c r="Q792" s="2">
        <f>IF($H792&gt;J792,MIN($H792-J792,K792-J792)*INDEX('2018_commission_structure-Start'!$A$21:$I$24,MATCH($E792,'2018_commission_structure-Start'!$A$21:$A$24,0), MATCH(Q$1,'2018_commission_structure-Start'!$A$21:$I$21,0)),0)</f>
        <v>31500</v>
      </c>
      <c r="R792" s="2">
        <f>IF($H792&gt;K792,MIN($H792-K792,L792-K792)*INDEX('2018_commission_structure-Start'!$A$21:$I$24,MATCH($E792,'2018_commission_structure-Start'!$A$21:$A$24,0), MATCH(R$1,'2018_commission_structure-Start'!$A$21:$I$21,0)),0)</f>
        <v>5242.9000000000005</v>
      </c>
      <c r="S792" s="2">
        <f>IF(H792&gt;L792,(H792-L792)*INDEX('2018_commission_structure-Start'!$A$21:$I$24,MATCH($E792,'2018_commission_structure-Start'!$A$21:$A$24,0),MATCH(S$1,'2018_commission_structure-Start'!$A$21:$I$21,0)),0)</f>
        <v>0</v>
      </c>
      <c r="T792" s="6">
        <f t="shared" si="126"/>
        <v>140242.9</v>
      </c>
      <c r="U792" s="6">
        <f t="shared" si="127"/>
        <v>206217.9</v>
      </c>
      <c r="V792" s="6">
        <f>MIN(H792,I792)*INDEX('2018_commission_structure-Start'!$A$15:$J$18,MATCH($E792,'2018_commission_structure-Start'!$A$15:$A$18,0),MATCH(V$1,'2018_commission_structure-Start'!$A$15:$J$15,0))</f>
        <v>90000</v>
      </c>
      <c r="W792" s="2">
        <f>IF($H792&gt;I792,MIN($H792-I792,J792-I792)*INDEX('2018_commission_structure-Start'!$A$15:$J$18,MATCH($E792,'2018_commission_structure-Start'!$A$15:$A$18,0),MATCH(W$1,'2018_commission_structure-Start'!$A$15:$J$15,0)),0)</f>
        <v>27000</v>
      </c>
      <c r="X792" s="2">
        <f>IF($H792&gt;J792,MIN($H792-J792,K792-J792)*INDEX('2018_commission_structure-Start'!$A$15:$J$18,MATCH($E792,'2018_commission_structure-Start'!$A$15:$A$18,0),MATCH(X$1,'2018_commission_structure-Start'!$A$15:$J$15,0)),0)</f>
        <v>37500</v>
      </c>
      <c r="Y792" s="2">
        <f>IF($H792&gt;K792,MIN($H792-K792,L792-K792)*INDEX('2018_commission_structure-Start'!$A$15:$J$18,MATCH($E792,'2018_commission_structure-Start'!$A$15:$A$18,0),MATCH(Y$1,'2018_commission_structure-Start'!$A$15:$J$15,0)),0)</f>
        <v>6049.5</v>
      </c>
      <c r="Z792" s="2">
        <f>IF(H792&gt;L792,(H792-L792)*INDEX('2018_commission_structure-Start'!$A$21:$I$24,MATCH($E792,'2018_commission_structure-Start'!$A$21:$A$24,0),MATCH(Z$1,'2018_commission_structure-Start'!$A$21:$I$21,0)),0)</f>
        <v>0</v>
      </c>
      <c r="AA792" s="6">
        <f t="shared" si="128"/>
        <v>160549.5</v>
      </c>
      <c r="AB792" s="6">
        <f t="shared" si="129"/>
        <v>226524.5</v>
      </c>
    </row>
    <row r="793" spans="1:28" x14ac:dyDescent="0.3">
      <c r="A793" t="str">
        <f t="shared" si="120"/>
        <v>Gill Labrum</v>
      </c>
      <c r="B793">
        <v>6894004730</v>
      </c>
      <c r="C793" t="s">
        <v>1536</v>
      </c>
      <c r="D793" t="s">
        <v>1537</v>
      </c>
      <c r="E793" t="s">
        <v>7</v>
      </c>
      <c r="F793">
        <v>41307</v>
      </c>
      <c r="G793">
        <f>COUNTIF(deals_closed!D:D,B793)</f>
        <v>20</v>
      </c>
      <c r="H793" s="2">
        <f>SUMIF(deals_closed!D:D,B793,deals_closed!C:C)</f>
        <v>822111</v>
      </c>
      <c r="I793" s="2">
        <f>VLOOKUP(E793,'2018_commission_structure-Start'!$A$22:$I$24,9,FALSE)</f>
        <v>500000</v>
      </c>
      <c r="J793" s="2">
        <f t="shared" si="121"/>
        <v>625000</v>
      </c>
      <c r="K793" s="2">
        <f t="shared" si="122"/>
        <v>750000</v>
      </c>
      <c r="L793" s="2">
        <f t="shared" si="123"/>
        <v>1000000</v>
      </c>
      <c r="M793" s="12">
        <f t="shared" si="124"/>
        <v>1.6442220000000001</v>
      </c>
      <c r="N793" t="str">
        <f t="shared" si="125"/>
        <v>150-200%</v>
      </c>
      <c r="O793" s="6">
        <f>MIN(H793,I793)*INDEX('2018_commission_structure-Start'!$A$21:$I$24,MATCH($E793,'2018_commission_structure-Start'!$A$21:$A$24,0),MATCH(O$1,'2018_commission_structure-Start'!$A$21:$I$21,0))</f>
        <v>50000</v>
      </c>
      <c r="P793" s="2">
        <f>IF(H793&gt;I793,MIN(H793-I793,J793-I793)*INDEX('2018_commission_structure-Start'!$A$21:$I$24,MATCH($E793,'2018_commission_structure-Start'!$A$21:$A$24,0), MATCH(P$1,'2018_commission_structure-Start'!$A$21:$I$21,0)),0)</f>
        <v>18750</v>
      </c>
      <c r="Q793" s="2">
        <f>IF($H793&gt;J793,MIN($H793-J793,K793-J793)*INDEX('2018_commission_structure-Start'!$A$21:$I$24,MATCH($E793,'2018_commission_structure-Start'!$A$21:$A$24,0), MATCH(Q$1,'2018_commission_structure-Start'!$A$21:$I$21,0)),0)</f>
        <v>22500</v>
      </c>
      <c r="R793" s="2">
        <f>IF($H793&gt;K793,MIN($H793-K793,L793-K793)*INDEX('2018_commission_structure-Start'!$A$21:$I$24,MATCH($E793,'2018_commission_structure-Start'!$A$21:$A$24,0), MATCH(R$1,'2018_commission_structure-Start'!$A$21:$I$21,0)),0)</f>
        <v>15864.42</v>
      </c>
      <c r="S793" s="2">
        <f>IF(H793&gt;L793,(H793-L793)*INDEX('2018_commission_structure-Start'!$A$21:$I$24,MATCH($E793,'2018_commission_structure-Start'!$A$21:$A$24,0),MATCH(S$1,'2018_commission_structure-Start'!$A$21:$I$21,0)),0)</f>
        <v>0</v>
      </c>
      <c r="T793" s="6">
        <f t="shared" si="126"/>
        <v>107114.42</v>
      </c>
      <c r="U793" s="6">
        <f t="shared" si="127"/>
        <v>148421.41999999998</v>
      </c>
      <c r="V793" s="6">
        <f>MIN(H793,I793)*INDEX('2018_commission_structure-Start'!$A$15:$J$18,MATCH($E793,'2018_commission_structure-Start'!$A$15:$A$18,0),MATCH(V$1,'2018_commission_structure-Start'!$A$15:$J$15,0))</f>
        <v>60000</v>
      </c>
      <c r="W793" s="2">
        <f>IF($H793&gt;I793,MIN($H793-I793,J793-I793)*INDEX('2018_commission_structure-Start'!$A$15:$J$18,MATCH($E793,'2018_commission_structure-Start'!$A$15:$A$18,0),MATCH(W$1,'2018_commission_structure-Start'!$A$15:$J$15,0)),0)</f>
        <v>21250</v>
      </c>
      <c r="X793" s="2">
        <f>IF($H793&gt;J793,MIN($H793-J793,K793-J793)*INDEX('2018_commission_structure-Start'!$A$15:$J$18,MATCH($E793,'2018_commission_structure-Start'!$A$15:$A$18,0),MATCH(X$1,'2018_commission_structure-Start'!$A$15:$J$15,0)),0)</f>
        <v>25000</v>
      </c>
      <c r="Y793" s="2">
        <f>IF($H793&gt;K793,MIN($H793-K793,L793-K793)*INDEX('2018_commission_structure-Start'!$A$15:$J$18,MATCH($E793,'2018_commission_structure-Start'!$A$15:$A$18,0),MATCH(Y$1,'2018_commission_structure-Start'!$A$15:$J$15,0)),0)</f>
        <v>15864.42</v>
      </c>
      <c r="Z793" s="2">
        <f>IF(H793&gt;L793,(H793-L793)*INDEX('2018_commission_structure-Start'!$A$21:$I$24,MATCH($E793,'2018_commission_structure-Start'!$A$21:$A$24,0),MATCH(Z$1,'2018_commission_structure-Start'!$A$21:$I$21,0)),0)</f>
        <v>0</v>
      </c>
      <c r="AA793" s="6">
        <f t="shared" si="128"/>
        <v>122114.42</v>
      </c>
      <c r="AB793" s="6">
        <f t="shared" si="129"/>
        <v>163421.41999999998</v>
      </c>
    </row>
    <row r="794" spans="1:28" x14ac:dyDescent="0.3">
      <c r="A794" t="str">
        <f t="shared" si="120"/>
        <v>Melisse Hartill</v>
      </c>
      <c r="B794">
        <v>5293354957</v>
      </c>
      <c r="C794" t="s">
        <v>1538</v>
      </c>
      <c r="D794" t="s">
        <v>1539</v>
      </c>
      <c r="E794" t="s">
        <v>10</v>
      </c>
      <c r="F794">
        <v>122090</v>
      </c>
      <c r="G794">
        <f>COUNTIF(deals_closed!D:D,B794)</f>
        <v>25</v>
      </c>
      <c r="H794" s="2">
        <f>SUMIF(deals_closed!D:D,B794,deals_closed!C:C)</f>
        <v>1063967</v>
      </c>
      <c r="I794" s="2">
        <f>VLOOKUP(E794,'2018_commission_structure-Start'!$A$22:$I$24,9,FALSE)</f>
        <v>750000</v>
      </c>
      <c r="J794" s="2">
        <f t="shared" si="121"/>
        <v>937500</v>
      </c>
      <c r="K794" s="2">
        <f t="shared" si="122"/>
        <v>1125000</v>
      </c>
      <c r="L794" s="2">
        <f t="shared" si="123"/>
        <v>1500000</v>
      </c>
      <c r="M794" s="12">
        <f t="shared" si="124"/>
        <v>1.4186226666666666</v>
      </c>
      <c r="N794" t="str">
        <f t="shared" si="125"/>
        <v>125-150%</v>
      </c>
      <c r="O794" s="6">
        <f>MIN(H794,I794)*INDEX('2018_commission_structure-Start'!$A$21:$I$24,MATCH($E794,'2018_commission_structure-Start'!$A$21:$A$24,0),MATCH(O$1,'2018_commission_structure-Start'!$A$21:$I$21,0))</f>
        <v>112500</v>
      </c>
      <c r="P794" s="2">
        <f>IF(H794&gt;I794,MIN(H794-I794,J794-I794)*INDEX('2018_commission_structure-Start'!$A$21:$I$24,MATCH($E794,'2018_commission_structure-Start'!$A$21:$A$24,0), MATCH(P$1,'2018_commission_structure-Start'!$A$21:$I$21,0)),0)</f>
        <v>35625</v>
      </c>
      <c r="Q794" s="2">
        <f>IF($H794&gt;J794,MIN($H794-J794,K794-J794)*INDEX('2018_commission_structure-Start'!$A$21:$I$24,MATCH($E794,'2018_commission_structure-Start'!$A$21:$A$24,0), MATCH(Q$1,'2018_commission_structure-Start'!$A$21:$I$21,0)),0)</f>
        <v>29087.41</v>
      </c>
      <c r="R794" s="2">
        <f>IF($H794&gt;K794,MIN($H794-K794,L794-K794)*INDEX('2018_commission_structure-Start'!$A$21:$I$24,MATCH($E794,'2018_commission_structure-Start'!$A$21:$A$24,0), MATCH(R$1,'2018_commission_structure-Start'!$A$21:$I$21,0)),0)</f>
        <v>0</v>
      </c>
      <c r="S794" s="2">
        <f>IF(H794&gt;L794,(H794-L794)*INDEX('2018_commission_structure-Start'!$A$21:$I$24,MATCH($E794,'2018_commission_structure-Start'!$A$21:$A$24,0),MATCH(S$1,'2018_commission_structure-Start'!$A$21:$I$21,0)),0)</f>
        <v>0</v>
      </c>
      <c r="T794" s="6">
        <f t="shared" si="126"/>
        <v>177212.41</v>
      </c>
      <c r="U794" s="6">
        <f t="shared" si="127"/>
        <v>299302.41000000003</v>
      </c>
      <c r="V794" s="6">
        <f>MIN(H794,I794)*INDEX('2018_commission_structure-Start'!$A$15:$J$18,MATCH($E794,'2018_commission_structure-Start'!$A$15:$A$18,0),MATCH(V$1,'2018_commission_structure-Start'!$A$15:$J$15,0))</f>
        <v>112500</v>
      </c>
      <c r="W794" s="2">
        <f>IF($H794&gt;I794,MIN($H794-I794,J794-I794)*INDEX('2018_commission_structure-Start'!$A$15:$J$18,MATCH($E794,'2018_commission_structure-Start'!$A$15:$A$18,0),MATCH(W$1,'2018_commission_structure-Start'!$A$15:$J$15,0)),0)</f>
        <v>41250</v>
      </c>
      <c r="X794" s="2">
        <f>IF($H794&gt;J794,MIN($H794-J794,K794-J794)*INDEX('2018_commission_structure-Start'!$A$15:$J$18,MATCH($E794,'2018_commission_structure-Start'!$A$15:$A$18,0),MATCH(X$1,'2018_commission_structure-Start'!$A$15:$J$15,0)),0)</f>
        <v>31616.75</v>
      </c>
      <c r="Y794" s="2">
        <f>IF($H794&gt;K794,MIN($H794-K794,L794-K794)*INDEX('2018_commission_structure-Start'!$A$15:$J$18,MATCH($E794,'2018_commission_structure-Start'!$A$15:$A$18,0),MATCH(Y$1,'2018_commission_structure-Start'!$A$15:$J$15,0)),0)</f>
        <v>0</v>
      </c>
      <c r="Z794" s="2">
        <f>IF(H794&gt;L794,(H794-L794)*INDEX('2018_commission_structure-Start'!$A$21:$I$24,MATCH($E794,'2018_commission_structure-Start'!$A$21:$A$24,0),MATCH(Z$1,'2018_commission_structure-Start'!$A$21:$I$21,0)),0)</f>
        <v>0</v>
      </c>
      <c r="AA794" s="6">
        <f t="shared" si="128"/>
        <v>185366.75</v>
      </c>
      <c r="AB794" s="6">
        <f t="shared" si="129"/>
        <v>307456.75</v>
      </c>
    </row>
    <row r="795" spans="1:28" x14ac:dyDescent="0.3">
      <c r="A795" t="str">
        <f t="shared" si="120"/>
        <v>Lionello Grogono</v>
      </c>
      <c r="B795">
        <v>3129526900</v>
      </c>
      <c r="C795" t="s">
        <v>1540</v>
      </c>
      <c r="D795" t="s">
        <v>1541</v>
      </c>
      <c r="E795" t="s">
        <v>29</v>
      </c>
      <c r="F795">
        <v>57123</v>
      </c>
      <c r="G795">
        <f>COUNTIF(deals_closed!D:D,B795)</f>
        <v>23</v>
      </c>
      <c r="H795" s="2">
        <f>SUMIF(deals_closed!D:D,B795,deals_closed!C:C)</f>
        <v>662269</v>
      </c>
      <c r="I795" s="2">
        <f>VLOOKUP(E795,'2018_commission_structure-Start'!$A$22:$I$24,9,FALSE)</f>
        <v>600000</v>
      </c>
      <c r="J795" s="2">
        <f t="shared" si="121"/>
        <v>750000</v>
      </c>
      <c r="K795" s="2">
        <f t="shared" si="122"/>
        <v>900000</v>
      </c>
      <c r="L795" s="2">
        <f t="shared" si="123"/>
        <v>1200000</v>
      </c>
      <c r="M795" s="12">
        <f t="shared" si="124"/>
        <v>1.1037816666666667</v>
      </c>
      <c r="N795" t="str">
        <f t="shared" si="125"/>
        <v>100-125%</v>
      </c>
      <c r="O795" s="6">
        <f>MIN(H795,I795)*INDEX('2018_commission_structure-Start'!$A$21:$I$24,MATCH($E795,'2018_commission_structure-Start'!$A$21:$A$24,0),MATCH(O$1,'2018_commission_structure-Start'!$A$21:$I$21,0))</f>
        <v>78000</v>
      </c>
      <c r="P795" s="2">
        <f>IF(H795&gt;I795,MIN(H795-I795,J795-I795)*INDEX('2018_commission_structure-Start'!$A$21:$I$24,MATCH($E795,'2018_commission_structure-Start'!$A$21:$A$24,0), MATCH(P$1,'2018_commission_structure-Start'!$A$21:$I$21,0)),0)</f>
        <v>10585.730000000001</v>
      </c>
      <c r="Q795" s="2">
        <f>IF($H795&gt;J795,MIN($H795-J795,K795-J795)*INDEX('2018_commission_structure-Start'!$A$21:$I$24,MATCH($E795,'2018_commission_structure-Start'!$A$21:$A$24,0), MATCH(Q$1,'2018_commission_structure-Start'!$A$21:$I$21,0)),0)</f>
        <v>0</v>
      </c>
      <c r="R795" s="2">
        <f>IF($H795&gt;K795,MIN($H795-K795,L795-K795)*INDEX('2018_commission_structure-Start'!$A$21:$I$24,MATCH($E795,'2018_commission_structure-Start'!$A$21:$A$24,0), MATCH(R$1,'2018_commission_structure-Start'!$A$21:$I$21,0)),0)</f>
        <v>0</v>
      </c>
      <c r="S795" s="2">
        <f>IF(H795&gt;L795,(H795-L795)*INDEX('2018_commission_structure-Start'!$A$21:$I$24,MATCH($E795,'2018_commission_structure-Start'!$A$21:$A$24,0),MATCH(S$1,'2018_commission_structure-Start'!$A$21:$I$21,0)),0)</f>
        <v>0</v>
      </c>
      <c r="T795" s="6">
        <f t="shared" si="126"/>
        <v>88585.73</v>
      </c>
      <c r="U795" s="6">
        <f t="shared" si="127"/>
        <v>145708.72999999998</v>
      </c>
      <c r="V795" s="6">
        <f>MIN(H795,I795)*INDEX('2018_commission_structure-Start'!$A$15:$J$18,MATCH($E795,'2018_commission_structure-Start'!$A$15:$A$18,0),MATCH(V$1,'2018_commission_structure-Start'!$A$15:$J$15,0))</f>
        <v>90000</v>
      </c>
      <c r="W795" s="2">
        <f>IF($H795&gt;I795,MIN($H795-I795,J795-I795)*INDEX('2018_commission_structure-Start'!$A$15:$J$18,MATCH($E795,'2018_commission_structure-Start'!$A$15:$A$18,0),MATCH(W$1,'2018_commission_structure-Start'!$A$15:$J$15,0)),0)</f>
        <v>11208.42</v>
      </c>
      <c r="X795" s="2">
        <f>IF($H795&gt;J795,MIN($H795-J795,K795-J795)*INDEX('2018_commission_structure-Start'!$A$15:$J$18,MATCH($E795,'2018_commission_structure-Start'!$A$15:$A$18,0),MATCH(X$1,'2018_commission_structure-Start'!$A$15:$J$15,0)),0)</f>
        <v>0</v>
      </c>
      <c r="Y795" s="2">
        <f>IF($H795&gt;K795,MIN($H795-K795,L795-K795)*INDEX('2018_commission_structure-Start'!$A$15:$J$18,MATCH($E795,'2018_commission_structure-Start'!$A$15:$A$18,0),MATCH(Y$1,'2018_commission_structure-Start'!$A$15:$J$15,0)),0)</f>
        <v>0</v>
      </c>
      <c r="Z795" s="2">
        <f>IF(H795&gt;L795,(H795-L795)*INDEX('2018_commission_structure-Start'!$A$21:$I$24,MATCH($E795,'2018_commission_structure-Start'!$A$21:$A$24,0),MATCH(Z$1,'2018_commission_structure-Start'!$A$21:$I$21,0)),0)</f>
        <v>0</v>
      </c>
      <c r="AA795" s="6">
        <f t="shared" si="128"/>
        <v>101208.42</v>
      </c>
      <c r="AB795" s="6">
        <f t="shared" si="129"/>
        <v>158331.41999999998</v>
      </c>
    </row>
    <row r="796" spans="1:28" x14ac:dyDescent="0.3">
      <c r="A796" t="str">
        <f t="shared" si="120"/>
        <v>Rodrique Filon</v>
      </c>
      <c r="B796">
        <v>278558984</v>
      </c>
      <c r="C796" t="s">
        <v>1542</v>
      </c>
      <c r="D796" t="s">
        <v>1543</v>
      </c>
      <c r="E796" t="s">
        <v>29</v>
      </c>
      <c r="F796">
        <v>62792</v>
      </c>
      <c r="G796">
        <f>COUNTIF(deals_closed!D:D,B796)</f>
        <v>12</v>
      </c>
      <c r="H796" s="2">
        <f>SUMIF(deals_closed!D:D,B796,deals_closed!C:C)</f>
        <v>435921</v>
      </c>
      <c r="I796" s="2">
        <f>VLOOKUP(E796,'2018_commission_structure-Start'!$A$22:$I$24,9,FALSE)</f>
        <v>600000</v>
      </c>
      <c r="J796" s="2">
        <f t="shared" si="121"/>
        <v>750000</v>
      </c>
      <c r="K796" s="2">
        <f t="shared" si="122"/>
        <v>900000</v>
      </c>
      <c r="L796" s="2">
        <f t="shared" si="123"/>
        <v>1200000</v>
      </c>
      <c r="M796" s="12">
        <f t="shared" si="124"/>
        <v>0.72653500000000004</v>
      </c>
      <c r="N796" t="str">
        <f t="shared" si="125"/>
        <v>0-100%</v>
      </c>
      <c r="O796" s="6">
        <f>MIN(H796,I796)*INDEX('2018_commission_structure-Start'!$A$21:$I$24,MATCH($E796,'2018_commission_structure-Start'!$A$21:$A$24,0),MATCH(O$1,'2018_commission_structure-Start'!$A$21:$I$21,0))</f>
        <v>56669.73</v>
      </c>
      <c r="P796" s="2">
        <f>IF(H796&gt;I796,MIN(H796-I796,J796-I796)*INDEX('2018_commission_structure-Start'!$A$21:$I$24,MATCH($E796,'2018_commission_structure-Start'!$A$21:$A$24,0), MATCH(P$1,'2018_commission_structure-Start'!$A$21:$I$21,0)),0)</f>
        <v>0</v>
      </c>
      <c r="Q796" s="2">
        <f>IF($H796&gt;J796,MIN($H796-J796,K796-J796)*INDEX('2018_commission_structure-Start'!$A$21:$I$24,MATCH($E796,'2018_commission_structure-Start'!$A$21:$A$24,0), MATCH(Q$1,'2018_commission_structure-Start'!$A$21:$I$21,0)),0)</f>
        <v>0</v>
      </c>
      <c r="R796" s="2">
        <f>IF($H796&gt;K796,MIN($H796-K796,L796-K796)*INDEX('2018_commission_structure-Start'!$A$21:$I$24,MATCH($E796,'2018_commission_structure-Start'!$A$21:$A$24,0), MATCH(R$1,'2018_commission_structure-Start'!$A$21:$I$21,0)),0)</f>
        <v>0</v>
      </c>
      <c r="S796" s="2">
        <f>IF(H796&gt;L796,(H796-L796)*INDEX('2018_commission_structure-Start'!$A$21:$I$24,MATCH($E796,'2018_commission_structure-Start'!$A$21:$A$24,0),MATCH(S$1,'2018_commission_structure-Start'!$A$21:$I$21,0)),0)</f>
        <v>0</v>
      </c>
      <c r="T796" s="6">
        <f t="shared" si="126"/>
        <v>56669.73</v>
      </c>
      <c r="U796" s="6">
        <f t="shared" si="127"/>
        <v>119461.73000000001</v>
      </c>
      <c r="V796" s="6">
        <f>MIN(H796,I796)*INDEX('2018_commission_structure-Start'!$A$15:$J$18,MATCH($E796,'2018_commission_structure-Start'!$A$15:$A$18,0),MATCH(V$1,'2018_commission_structure-Start'!$A$15:$J$15,0))</f>
        <v>65388.149999999994</v>
      </c>
      <c r="W796" s="2">
        <f>IF($H796&gt;I796,MIN($H796-I796,J796-I796)*INDEX('2018_commission_structure-Start'!$A$15:$J$18,MATCH($E796,'2018_commission_structure-Start'!$A$15:$A$18,0),MATCH(W$1,'2018_commission_structure-Start'!$A$15:$J$15,0)),0)</f>
        <v>0</v>
      </c>
      <c r="X796" s="2">
        <f>IF($H796&gt;J796,MIN($H796-J796,K796-J796)*INDEX('2018_commission_structure-Start'!$A$15:$J$18,MATCH($E796,'2018_commission_structure-Start'!$A$15:$A$18,0),MATCH(X$1,'2018_commission_structure-Start'!$A$15:$J$15,0)),0)</f>
        <v>0</v>
      </c>
      <c r="Y796" s="2">
        <f>IF($H796&gt;K796,MIN($H796-K796,L796-K796)*INDEX('2018_commission_structure-Start'!$A$15:$J$18,MATCH($E796,'2018_commission_structure-Start'!$A$15:$A$18,0),MATCH(Y$1,'2018_commission_structure-Start'!$A$15:$J$15,0)),0)</f>
        <v>0</v>
      </c>
      <c r="Z796" s="2">
        <f>IF(H796&gt;L796,(H796-L796)*INDEX('2018_commission_structure-Start'!$A$21:$I$24,MATCH($E796,'2018_commission_structure-Start'!$A$21:$A$24,0),MATCH(Z$1,'2018_commission_structure-Start'!$A$21:$I$21,0)),0)</f>
        <v>0</v>
      </c>
      <c r="AA796" s="6">
        <f t="shared" si="128"/>
        <v>65388.149999999994</v>
      </c>
      <c r="AB796" s="6">
        <f t="shared" si="129"/>
        <v>128180.15</v>
      </c>
    </row>
    <row r="797" spans="1:28" x14ac:dyDescent="0.3">
      <c r="A797" t="str">
        <f t="shared" si="120"/>
        <v>Coralyn Dudney</v>
      </c>
      <c r="B797">
        <v>2066028762</v>
      </c>
      <c r="C797" t="s">
        <v>1544</v>
      </c>
      <c r="D797" t="s">
        <v>1545</v>
      </c>
      <c r="E797" t="s">
        <v>10</v>
      </c>
      <c r="F797">
        <v>99848</v>
      </c>
      <c r="G797">
        <f>COUNTIF(deals_closed!D:D,B797)</f>
        <v>20</v>
      </c>
      <c r="H797" s="2">
        <f>SUMIF(deals_closed!D:D,B797,deals_closed!C:C)</f>
        <v>722703</v>
      </c>
      <c r="I797" s="2">
        <f>VLOOKUP(E797,'2018_commission_structure-Start'!$A$22:$I$24,9,FALSE)</f>
        <v>750000</v>
      </c>
      <c r="J797" s="2">
        <f t="shared" si="121"/>
        <v>937500</v>
      </c>
      <c r="K797" s="2">
        <f t="shared" si="122"/>
        <v>1125000</v>
      </c>
      <c r="L797" s="2">
        <f t="shared" si="123"/>
        <v>1500000</v>
      </c>
      <c r="M797" s="12">
        <f t="shared" si="124"/>
        <v>0.96360400000000002</v>
      </c>
      <c r="N797" t="str">
        <f t="shared" si="125"/>
        <v>0-100%</v>
      </c>
      <c r="O797" s="6">
        <f>MIN(H797,I797)*INDEX('2018_commission_structure-Start'!$A$21:$I$24,MATCH($E797,'2018_commission_structure-Start'!$A$21:$A$24,0),MATCH(O$1,'2018_commission_structure-Start'!$A$21:$I$21,0))</f>
        <v>108405.45</v>
      </c>
      <c r="P797" s="2">
        <f>IF(H797&gt;I797,MIN(H797-I797,J797-I797)*INDEX('2018_commission_structure-Start'!$A$21:$I$24,MATCH($E797,'2018_commission_structure-Start'!$A$21:$A$24,0), MATCH(P$1,'2018_commission_structure-Start'!$A$21:$I$21,0)),0)</f>
        <v>0</v>
      </c>
      <c r="Q797" s="2">
        <f>IF($H797&gt;J797,MIN($H797-J797,K797-J797)*INDEX('2018_commission_structure-Start'!$A$21:$I$24,MATCH($E797,'2018_commission_structure-Start'!$A$21:$A$24,0), MATCH(Q$1,'2018_commission_structure-Start'!$A$21:$I$21,0)),0)</f>
        <v>0</v>
      </c>
      <c r="R797" s="2">
        <f>IF($H797&gt;K797,MIN($H797-K797,L797-K797)*INDEX('2018_commission_structure-Start'!$A$21:$I$24,MATCH($E797,'2018_commission_structure-Start'!$A$21:$A$24,0), MATCH(R$1,'2018_commission_structure-Start'!$A$21:$I$21,0)),0)</f>
        <v>0</v>
      </c>
      <c r="S797" s="2">
        <f>IF(H797&gt;L797,(H797-L797)*INDEX('2018_commission_structure-Start'!$A$21:$I$24,MATCH($E797,'2018_commission_structure-Start'!$A$21:$A$24,0),MATCH(S$1,'2018_commission_structure-Start'!$A$21:$I$21,0)),0)</f>
        <v>0</v>
      </c>
      <c r="T797" s="6">
        <f t="shared" si="126"/>
        <v>108405.45</v>
      </c>
      <c r="U797" s="6">
        <f t="shared" si="127"/>
        <v>208253.45</v>
      </c>
      <c r="V797" s="6">
        <f>MIN(H797,I797)*INDEX('2018_commission_structure-Start'!$A$15:$J$18,MATCH($E797,'2018_commission_structure-Start'!$A$15:$A$18,0),MATCH(V$1,'2018_commission_structure-Start'!$A$15:$J$15,0))</f>
        <v>108405.45</v>
      </c>
      <c r="W797" s="2">
        <f>IF($H797&gt;I797,MIN($H797-I797,J797-I797)*INDEX('2018_commission_structure-Start'!$A$15:$J$18,MATCH($E797,'2018_commission_structure-Start'!$A$15:$A$18,0),MATCH(W$1,'2018_commission_structure-Start'!$A$15:$J$15,0)),0)</f>
        <v>0</v>
      </c>
      <c r="X797" s="2">
        <f>IF($H797&gt;J797,MIN($H797-J797,K797-J797)*INDEX('2018_commission_structure-Start'!$A$15:$J$18,MATCH($E797,'2018_commission_structure-Start'!$A$15:$A$18,0),MATCH(X$1,'2018_commission_structure-Start'!$A$15:$J$15,0)),0)</f>
        <v>0</v>
      </c>
      <c r="Y797" s="2">
        <f>IF($H797&gt;K797,MIN($H797-K797,L797-K797)*INDEX('2018_commission_structure-Start'!$A$15:$J$18,MATCH($E797,'2018_commission_structure-Start'!$A$15:$A$18,0),MATCH(Y$1,'2018_commission_structure-Start'!$A$15:$J$15,0)),0)</f>
        <v>0</v>
      </c>
      <c r="Z797" s="2">
        <f>IF(H797&gt;L797,(H797-L797)*INDEX('2018_commission_structure-Start'!$A$21:$I$24,MATCH($E797,'2018_commission_structure-Start'!$A$21:$A$24,0),MATCH(Z$1,'2018_commission_structure-Start'!$A$21:$I$21,0)),0)</f>
        <v>0</v>
      </c>
      <c r="AA797" s="6">
        <f t="shared" si="128"/>
        <v>108405.45</v>
      </c>
      <c r="AB797" s="6">
        <f t="shared" si="129"/>
        <v>208253.45</v>
      </c>
    </row>
    <row r="798" spans="1:28" x14ac:dyDescent="0.3">
      <c r="A798" t="str">
        <f t="shared" si="120"/>
        <v>Kristy Hadland</v>
      </c>
      <c r="B798">
        <v>6515844751</v>
      </c>
      <c r="C798" t="s">
        <v>1546</v>
      </c>
      <c r="D798" t="s">
        <v>1547</v>
      </c>
      <c r="E798" t="s">
        <v>10</v>
      </c>
      <c r="F798">
        <v>99622</v>
      </c>
      <c r="G798">
        <f>COUNTIF(deals_closed!D:D,B798)</f>
        <v>17</v>
      </c>
      <c r="H798" s="2">
        <f>SUMIF(deals_closed!D:D,B798,deals_closed!C:C)</f>
        <v>550672</v>
      </c>
      <c r="I798" s="2">
        <f>VLOOKUP(E798,'2018_commission_structure-Start'!$A$22:$I$24,9,FALSE)</f>
        <v>750000</v>
      </c>
      <c r="J798" s="2">
        <f t="shared" si="121"/>
        <v>937500</v>
      </c>
      <c r="K798" s="2">
        <f t="shared" si="122"/>
        <v>1125000</v>
      </c>
      <c r="L798" s="2">
        <f t="shared" si="123"/>
        <v>1500000</v>
      </c>
      <c r="M798" s="12">
        <f t="shared" si="124"/>
        <v>0.73422933333333329</v>
      </c>
      <c r="N798" t="str">
        <f t="shared" si="125"/>
        <v>0-100%</v>
      </c>
      <c r="O798" s="6">
        <f>MIN(H798,I798)*INDEX('2018_commission_structure-Start'!$A$21:$I$24,MATCH($E798,'2018_commission_structure-Start'!$A$21:$A$24,0),MATCH(O$1,'2018_commission_structure-Start'!$A$21:$I$21,0))</f>
        <v>82600.800000000003</v>
      </c>
      <c r="P798" s="2">
        <f>IF(H798&gt;I798,MIN(H798-I798,J798-I798)*INDEX('2018_commission_structure-Start'!$A$21:$I$24,MATCH($E798,'2018_commission_structure-Start'!$A$21:$A$24,0), MATCH(P$1,'2018_commission_structure-Start'!$A$21:$I$21,0)),0)</f>
        <v>0</v>
      </c>
      <c r="Q798" s="2">
        <f>IF($H798&gt;J798,MIN($H798-J798,K798-J798)*INDEX('2018_commission_structure-Start'!$A$21:$I$24,MATCH($E798,'2018_commission_structure-Start'!$A$21:$A$24,0), MATCH(Q$1,'2018_commission_structure-Start'!$A$21:$I$21,0)),0)</f>
        <v>0</v>
      </c>
      <c r="R798" s="2">
        <f>IF($H798&gt;K798,MIN($H798-K798,L798-K798)*INDEX('2018_commission_structure-Start'!$A$21:$I$24,MATCH($E798,'2018_commission_structure-Start'!$A$21:$A$24,0), MATCH(R$1,'2018_commission_structure-Start'!$A$21:$I$21,0)),0)</f>
        <v>0</v>
      </c>
      <c r="S798" s="2">
        <f>IF(H798&gt;L798,(H798-L798)*INDEX('2018_commission_structure-Start'!$A$21:$I$24,MATCH($E798,'2018_commission_structure-Start'!$A$21:$A$24,0),MATCH(S$1,'2018_commission_structure-Start'!$A$21:$I$21,0)),0)</f>
        <v>0</v>
      </c>
      <c r="T798" s="6">
        <f t="shared" si="126"/>
        <v>82600.800000000003</v>
      </c>
      <c r="U798" s="6">
        <f t="shared" si="127"/>
        <v>182222.8</v>
      </c>
      <c r="V798" s="6">
        <f>MIN(H798,I798)*INDEX('2018_commission_structure-Start'!$A$15:$J$18,MATCH($E798,'2018_commission_structure-Start'!$A$15:$A$18,0),MATCH(V$1,'2018_commission_structure-Start'!$A$15:$J$15,0))</f>
        <v>82600.800000000003</v>
      </c>
      <c r="W798" s="2">
        <f>IF($H798&gt;I798,MIN($H798-I798,J798-I798)*INDEX('2018_commission_structure-Start'!$A$15:$J$18,MATCH($E798,'2018_commission_structure-Start'!$A$15:$A$18,0),MATCH(W$1,'2018_commission_structure-Start'!$A$15:$J$15,0)),0)</f>
        <v>0</v>
      </c>
      <c r="X798" s="2">
        <f>IF($H798&gt;J798,MIN($H798-J798,K798-J798)*INDEX('2018_commission_structure-Start'!$A$15:$J$18,MATCH($E798,'2018_commission_structure-Start'!$A$15:$A$18,0),MATCH(X$1,'2018_commission_structure-Start'!$A$15:$J$15,0)),0)</f>
        <v>0</v>
      </c>
      <c r="Y798" s="2">
        <f>IF($H798&gt;K798,MIN($H798-K798,L798-K798)*INDEX('2018_commission_structure-Start'!$A$15:$J$18,MATCH($E798,'2018_commission_structure-Start'!$A$15:$A$18,0),MATCH(Y$1,'2018_commission_structure-Start'!$A$15:$J$15,0)),0)</f>
        <v>0</v>
      </c>
      <c r="Z798" s="2">
        <f>IF(H798&gt;L798,(H798-L798)*INDEX('2018_commission_structure-Start'!$A$21:$I$24,MATCH($E798,'2018_commission_structure-Start'!$A$21:$A$24,0),MATCH(Z$1,'2018_commission_structure-Start'!$A$21:$I$21,0)),0)</f>
        <v>0</v>
      </c>
      <c r="AA798" s="6">
        <f t="shared" si="128"/>
        <v>82600.800000000003</v>
      </c>
      <c r="AB798" s="6">
        <f t="shared" si="129"/>
        <v>182222.8</v>
      </c>
    </row>
    <row r="799" spans="1:28" x14ac:dyDescent="0.3">
      <c r="A799" t="str">
        <f t="shared" si="120"/>
        <v>Ernesta Rodd</v>
      </c>
      <c r="B799">
        <v>6471464479</v>
      </c>
      <c r="C799" t="s">
        <v>1548</v>
      </c>
      <c r="D799" t="s">
        <v>1549</v>
      </c>
      <c r="E799" t="s">
        <v>29</v>
      </c>
      <c r="F799">
        <v>77224</v>
      </c>
      <c r="G799">
        <f>COUNTIF(deals_closed!D:D,B799)</f>
        <v>26</v>
      </c>
      <c r="H799" s="2">
        <f>SUMIF(deals_closed!D:D,B799,deals_closed!C:C)</f>
        <v>936364</v>
      </c>
      <c r="I799" s="2">
        <f>VLOOKUP(E799,'2018_commission_structure-Start'!$A$22:$I$24,9,FALSE)</f>
        <v>600000</v>
      </c>
      <c r="J799" s="2">
        <f t="shared" si="121"/>
        <v>750000</v>
      </c>
      <c r="K799" s="2">
        <f t="shared" si="122"/>
        <v>900000</v>
      </c>
      <c r="L799" s="2">
        <f t="shared" si="123"/>
        <v>1200000</v>
      </c>
      <c r="M799" s="12">
        <f t="shared" si="124"/>
        <v>1.5606066666666667</v>
      </c>
      <c r="N799" t="str">
        <f t="shared" si="125"/>
        <v>150-200%</v>
      </c>
      <c r="O799" s="6">
        <f>MIN(H799,I799)*INDEX('2018_commission_structure-Start'!$A$21:$I$24,MATCH($E799,'2018_commission_structure-Start'!$A$21:$A$24,0),MATCH(O$1,'2018_commission_structure-Start'!$A$21:$I$21,0))</f>
        <v>78000</v>
      </c>
      <c r="P799" s="2">
        <f>IF(H799&gt;I799,MIN(H799-I799,J799-I799)*INDEX('2018_commission_structure-Start'!$A$21:$I$24,MATCH($E799,'2018_commission_structure-Start'!$A$21:$A$24,0), MATCH(P$1,'2018_commission_structure-Start'!$A$21:$I$21,0)),0)</f>
        <v>25500.000000000004</v>
      </c>
      <c r="Q799" s="2">
        <f>IF($H799&gt;J799,MIN($H799-J799,K799-J799)*INDEX('2018_commission_structure-Start'!$A$21:$I$24,MATCH($E799,'2018_commission_structure-Start'!$A$21:$A$24,0), MATCH(Q$1,'2018_commission_structure-Start'!$A$21:$I$21,0)),0)</f>
        <v>31500</v>
      </c>
      <c r="R799" s="2">
        <f>IF($H799&gt;K799,MIN($H799-K799,L799-K799)*INDEX('2018_commission_structure-Start'!$A$21:$I$24,MATCH($E799,'2018_commission_structure-Start'!$A$21:$A$24,0), MATCH(R$1,'2018_commission_structure-Start'!$A$21:$I$21,0)),0)</f>
        <v>9454.64</v>
      </c>
      <c r="S799" s="2">
        <f>IF(H799&gt;L799,(H799-L799)*INDEX('2018_commission_structure-Start'!$A$21:$I$24,MATCH($E799,'2018_commission_structure-Start'!$A$21:$A$24,0),MATCH(S$1,'2018_commission_structure-Start'!$A$21:$I$21,0)),0)</f>
        <v>0</v>
      </c>
      <c r="T799" s="6">
        <f t="shared" si="126"/>
        <v>144454.64000000001</v>
      </c>
      <c r="U799" s="6">
        <f t="shared" si="127"/>
        <v>221678.64</v>
      </c>
      <c r="V799" s="6">
        <f>MIN(H799,I799)*INDEX('2018_commission_structure-Start'!$A$15:$J$18,MATCH($E799,'2018_commission_structure-Start'!$A$15:$A$18,0),MATCH(V$1,'2018_commission_structure-Start'!$A$15:$J$15,0))</f>
        <v>90000</v>
      </c>
      <c r="W799" s="2">
        <f>IF($H799&gt;I799,MIN($H799-I799,J799-I799)*INDEX('2018_commission_structure-Start'!$A$15:$J$18,MATCH($E799,'2018_commission_structure-Start'!$A$15:$A$18,0),MATCH(W$1,'2018_commission_structure-Start'!$A$15:$J$15,0)),0)</f>
        <v>27000</v>
      </c>
      <c r="X799" s="2">
        <f>IF($H799&gt;J799,MIN($H799-J799,K799-J799)*INDEX('2018_commission_structure-Start'!$A$15:$J$18,MATCH($E799,'2018_commission_structure-Start'!$A$15:$A$18,0),MATCH(X$1,'2018_commission_structure-Start'!$A$15:$J$15,0)),0)</f>
        <v>37500</v>
      </c>
      <c r="Y799" s="2">
        <f>IF($H799&gt;K799,MIN($H799-K799,L799-K799)*INDEX('2018_commission_structure-Start'!$A$15:$J$18,MATCH($E799,'2018_commission_structure-Start'!$A$15:$A$18,0),MATCH(Y$1,'2018_commission_structure-Start'!$A$15:$J$15,0)),0)</f>
        <v>10909.199999999999</v>
      </c>
      <c r="Z799" s="2">
        <f>IF(H799&gt;L799,(H799-L799)*INDEX('2018_commission_structure-Start'!$A$21:$I$24,MATCH($E799,'2018_commission_structure-Start'!$A$21:$A$24,0),MATCH(Z$1,'2018_commission_structure-Start'!$A$21:$I$21,0)),0)</f>
        <v>0</v>
      </c>
      <c r="AA799" s="6">
        <f t="shared" si="128"/>
        <v>165409.20000000001</v>
      </c>
      <c r="AB799" s="6">
        <f t="shared" si="129"/>
        <v>242633.2</v>
      </c>
    </row>
    <row r="800" spans="1:28" x14ac:dyDescent="0.3">
      <c r="A800" t="str">
        <f t="shared" si="120"/>
        <v>Greer Mercey</v>
      </c>
      <c r="B800">
        <v>4698538416</v>
      </c>
      <c r="C800" t="s">
        <v>1550</v>
      </c>
      <c r="D800" t="s">
        <v>1551</v>
      </c>
      <c r="E800" t="s">
        <v>29</v>
      </c>
      <c r="F800">
        <v>53655</v>
      </c>
      <c r="G800">
        <f>COUNTIF(deals_closed!D:D,B800)</f>
        <v>23</v>
      </c>
      <c r="H800" s="2">
        <f>SUMIF(deals_closed!D:D,B800,deals_closed!C:C)</f>
        <v>788197</v>
      </c>
      <c r="I800" s="2">
        <f>VLOOKUP(E800,'2018_commission_structure-Start'!$A$22:$I$24,9,FALSE)</f>
        <v>600000</v>
      </c>
      <c r="J800" s="2">
        <f t="shared" si="121"/>
        <v>750000</v>
      </c>
      <c r="K800" s="2">
        <f t="shared" si="122"/>
        <v>900000</v>
      </c>
      <c r="L800" s="2">
        <f t="shared" si="123"/>
        <v>1200000</v>
      </c>
      <c r="M800" s="12">
        <f t="shared" si="124"/>
        <v>1.3136616666666667</v>
      </c>
      <c r="N800" t="str">
        <f t="shared" si="125"/>
        <v>125-150%</v>
      </c>
      <c r="O800" s="6">
        <f>MIN(H800,I800)*INDEX('2018_commission_structure-Start'!$A$21:$I$24,MATCH($E800,'2018_commission_structure-Start'!$A$21:$A$24,0),MATCH(O$1,'2018_commission_structure-Start'!$A$21:$I$21,0))</f>
        <v>78000</v>
      </c>
      <c r="P800" s="2">
        <f>IF(H800&gt;I800,MIN(H800-I800,J800-I800)*INDEX('2018_commission_structure-Start'!$A$21:$I$24,MATCH($E800,'2018_commission_structure-Start'!$A$21:$A$24,0), MATCH(P$1,'2018_commission_structure-Start'!$A$21:$I$21,0)),0)</f>
        <v>25500.000000000004</v>
      </c>
      <c r="Q800" s="2">
        <f>IF($H800&gt;J800,MIN($H800-J800,K800-J800)*INDEX('2018_commission_structure-Start'!$A$21:$I$24,MATCH($E800,'2018_commission_structure-Start'!$A$21:$A$24,0), MATCH(Q$1,'2018_commission_structure-Start'!$A$21:$I$21,0)),0)</f>
        <v>8021.37</v>
      </c>
      <c r="R800" s="2">
        <f>IF($H800&gt;K800,MIN($H800-K800,L800-K800)*INDEX('2018_commission_structure-Start'!$A$21:$I$24,MATCH($E800,'2018_commission_structure-Start'!$A$21:$A$24,0), MATCH(R$1,'2018_commission_structure-Start'!$A$21:$I$21,0)),0)</f>
        <v>0</v>
      </c>
      <c r="S800" s="2">
        <f>IF(H800&gt;L800,(H800-L800)*INDEX('2018_commission_structure-Start'!$A$21:$I$24,MATCH($E800,'2018_commission_structure-Start'!$A$21:$A$24,0),MATCH(S$1,'2018_commission_structure-Start'!$A$21:$I$21,0)),0)</f>
        <v>0</v>
      </c>
      <c r="T800" s="6">
        <f t="shared" si="126"/>
        <v>111521.37</v>
      </c>
      <c r="U800" s="6">
        <f t="shared" si="127"/>
        <v>165176.37</v>
      </c>
      <c r="V800" s="6">
        <f>MIN(H800,I800)*INDEX('2018_commission_structure-Start'!$A$15:$J$18,MATCH($E800,'2018_commission_structure-Start'!$A$15:$A$18,0),MATCH(V$1,'2018_commission_structure-Start'!$A$15:$J$15,0))</f>
        <v>90000</v>
      </c>
      <c r="W800" s="2">
        <f>IF($H800&gt;I800,MIN($H800-I800,J800-I800)*INDEX('2018_commission_structure-Start'!$A$15:$J$18,MATCH($E800,'2018_commission_structure-Start'!$A$15:$A$18,0),MATCH(W$1,'2018_commission_structure-Start'!$A$15:$J$15,0)),0)</f>
        <v>27000</v>
      </c>
      <c r="X800" s="2">
        <f>IF($H800&gt;J800,MIN($H800-J800,K800-J800)*INDEX('2018_commission_structure-Start'!$A$15:$J$18,MATCH($E800,'2018_commission_structure-Start'!$A$15:$A$18,0),MATCH(X$1,'2018_commission_structure-Start'!$A$15:$J$15,0)),0)</f>
        <v>9549.25</v>
      </c>
      <c r="Y800" s="2">
        <f>IF($H800&gt;K800,MIN($H800-K800,L800-K800)*INDEX('2018_commission_structure-Start'!$A$15:$J$18,MATCH($E800,'2018_commission_structure-Start'!$A$15:$A$18,0),MATCH(Y$1,'2018_commission_structure-Start'!$A$15:$J$15,0)),0)</f>
        <v>0</v>
      </c>
      <c r="Z800" s="2">
        <f>IF(H800&gt;L800,(H800-L800)*INDEX('2018_commission_structure-Start'!$A$21:$I$24,MATCH($E800,'2018_commission_structure-Start'!$A$21:$A$24,0),MATCH(Z$1,'2018_commission_structure-Start'!$A$21:$I$21,0)),0)</f>
        <v>0</v>
      </c>
      <c r="AA800" s="6">
        <f t="shared" si="128"/>
        <v>126549.25</v>
      </c>
      <c r="AB800" s="6">
        <f t="shared" si="129"/>
        <v>180204.25</v>
      </c>
    </row>
    <row r="801" spans="1:28" x14ac:dyDescent="0.3">
      <c r="A801" t="str">
        <f t="shared" si="120"/>
        <v>Shani Dawdary</v>
      </c>
      <c r="B801">
        <v>324399618</v>
      </c>
      <c r="C801" t="s">
        <v>1552</v>
      </c>
      <c r="D801" t="s">
        <v>205</v>
      </c>
      <c r="E801" t="s">
        <v>7</v>
      </c>
      <c r="F801">
        <v>32171</v>
      </c>
      <c r="G801">
        <f>COUNTIF(deals_closed!D:D,B801)</f>
        <v>21</v>
      </c>
      <c r="H801" s="2">
        <f>SUMIF(deals_closed!D:D,B801,deals_closed!C:C)</f>
        <v>682856</v>
      </c>
      <c r="I801" s="2">
        <f>VLOOKUP(E801,'2018_commission_structure-Start'!$A$22:$I$24,9,FALSE)</f>
        <v>500000</v>
      </c>
      <c r="J801" s="2">
        <f t="shared" si="121"/>
        <v>625000</v>
      </c>
      <c r="K801" s="2">
        <f t="shared" si="122"/>
        <v>750000</v>
      </c>
      <c r="L801" s="2">
        <f t="shared" si="123"/>
        <v>1000000</v>
      </c>
      <c r="M801" s="12">
        <f t="shared" si="124"/>
        <v>1.365712</v>
      </c>
      <c r="N801" t="str">
        <f t="shared" si="125"/>
        <v>125-150%</v>
      </c>
      <c r="O801" s="6">
        <f>MIN(H801,I801)*INDEX('2018_commission_structure-Start'!$A$21:$I$24,MATCH($E801,'2018_commission_structure-Start'!$A$21:$A$24,0),MATCH(O$1,'2018_commission_structure-Start'!$A$21:$I$21,0))</f>
        <v>50000</v>
      </c>
      <c r="P801" s="2">
        <f>IF(H801&gt;I801,MIN(H801-I801,J801-I801)*INDEX('2018_commission_structure-Start'!$A$21:$I$24,MATCH($E801,'2018_commission_structure-Start'!$A$21:$A$24,0), MATCH(P$1,'2018_commission_structure-Start'!$A$21:$I$21,0)),0)</f>
        <v>18750</v>
      </c>
      <c r="Q801" s="2">
        <f>IF($H801&gt;J801,MIN($H801-J801,K801-J801)*INDEX('2018_commission_structure-Start'!$A$21:$I$24,MATCH($E801,'2018_commission_structure-Start'!$A$21:$A$24,0), MATCH(Q$1,'2018_commission_structure-Start'!$A$21:$I$21,0)),0)</f>
        <v>10414.08</v>
      </c>
      <c r="R801" s="2">
        <f>IF($H801&gt;K801,MIN($H801-K801,L801-K801)*INDEX('2018_commission_structure-Start'!$A$21:$I$24,MATCH($E801,'2018_commission_structure-Start'!$A$21:$A$24,0), MATCH(R$1,'2018_commission_structure-Start'!$A$21:$I$21,0)),0)</f>
        <v>0</v>
      </c>
      <c r="S801" s="2">
        <f>IF(H801&gt;L801,(H801-L801)*INDEX('2018_commission_structure-Start'!$A$21:$I$24,MATCH($E801,'2018_commission_structure-Start'!$A$21:$A$24,0),MATCH(S$1,'2018_commission_structure-Start'!$A$21:$I$21,0)),0)</f>
        <v>0</v>
      </c>
      <c r="T801" s="6">
        <f t="shared" si="126"/>
        <v>79164.08</v>
      </c>
      <c r="U801" s="6">
        <f t="shared" si="127"/>
        <v>111335.08</v>
      </c>
      <c r="V801" s="6">
        <f>MIN(H801,I801)*INDEX('2018_commission_structure-Start'!$A$15:$J$18,MATCH($E801,'2018_commission_structure-Start'!$A$15:$A$18,0),MATCH(V$1,'2018_commission_structure-Start'!$A$15:$J$15,0))</f>
        <v>60000</v>
      </c>
      <c r="W801" s="2">
        <f>IF($H801&gt;I801,MIN($H801-I801,J801-I801)*INDEX('2018_commission_structure-Start'!$A$15:$J$18,MATCH($E801,'2018_commission_structure-Start'!$A$15:$A$18,0),MATCH(W$1,'2018_commission_structure-Start'!$A$15:$J$15,0)),0)</f>
        <v>21250</v>
      </c>
      <c r="X801" s="2">
        <f>IF($H801&gt;J801,MIN($H801-J801,K801-J801)*INDEX('2018_commission_structure-Start'!$A$15:$J$18,MATCH($E801,'2018_commission_structure-Start'!$A$15:$A$18,0),MATCH(X$1,'2018_commission_structure-Start'!$A$15:$J$15,0)),0)</f>
        <v>11571.2</v>
      </c>
      <c r="Y801" s="2">
        <f>IF($H801&gt;K801,MIN($H801-K801,L801-K801)*INDEX('2018_commission_structure-Start'!$A$15:$J$18,MATCH($E801,'2018_commission_structure-Start'!$A$15:$A$18,0),MATCH(Y$1,'2018_commission_structure-Start'!$A$15:$J$15,0)),0)</f>
        <v>0</v>
      </c>
      <c r="Z801" s="2">
        <f>IF(H801&gt;L801,(H801-L801)*INDEX('2018_commission_structure-Start'!$A$21:$I$24,MATCH($E801,'2018_commission_structure-Start'!$A$21:$A$24,0),MATCH(Z$1,'2018_commission_structure-Start'!$A$21:$I$21,0)),0)</f>
        <v>0</v>
      </c>
      <c r="AA801" s="6">
        <f t="shared" si="128"/>
        <v>92821.2</v>
      </c>
      <c r="AB801" s="6">
        <f t="shared" si="129"/>
        <v>124992.2</v>
      </c>
    </row>
    <row r="802" spans="1:28" x14ac:dyDescent="0.3">
      <c r="A802" t="str">
        <f t="shared" si="120"/>
        <v>Bill Covil</v>
      </c>
      <c r="B802">
        <v>1532722974</v>
      </c>
      <c r="C802" t="s">
        <v>1553</v>
      </c>
      <c r="D802" t="s">
        <v>1554</v>
      </c>
      <c r="E802" t="s">
        <v>29</v>
      </c>
      <c r="F802">
        <v>56016</v>
      </c>
      <c r="G802">
        <f>COUNTIF(deals_closed!D:D,B802)</f>
        <v>20</v>
      </c>
      <c r="H802" s="2">
        <f>SUMIF(deals_closed!D:D,B802,deals_closed!C:C)</f>
        <v>724529</v>
      </c>
      <c r="I802" s="2">
        <f>VLOOKUP(E802,'2018_commission_structure-Start'!$A$22:$I$24,9,FALSE)</f>
        <v>600000</v>
      </c>
      <c r="J802" s="2">
        <f t="shared" si="121"/>
        <v>750000</v>
      </c>
      <c r="K802" s="2">
        <f t="shared" si="122"/>
        <v>900000</v>
      </c>
      <c r="L802" s="2">
        <f t="shared" si="123"/>
        <v>1200000</v>
      </c>
      <c r="M802" s="12">
        <f t="shared" si="124"/>
        <v>1.2075483333333332</v>
      </c>
      <c r="N802" t="str">
        <f t="shared" si="125"/>
        <v>100-125%</v>
      </c>
      <c r="O802" s="6">
        <f>MIN(H802,I802)*INDEX('2018_commission_structure-Start'!$A$21:$I$24,MATCH($E802,'2018_commission_structure-Start'!$A$21:$A$24,0),MATCH(O$1,'2018_commission_structure-Start'!$A$21:$I$21,0))</f>
        <v>78000</v>
      </c>
      <c r="P802" s="2">
        <f>IF(H802&gt;I802,MIN(H802-I802,J802-I802)*INDEX('2018_commission_structure-Start'!$A$21:$I$24,MATCH($E802,'2018_commission_structure-Start'!$A$21:$A$24,0), MATCH(P$1,'2018_commission_structure-Start'!$A$21:$I$21,0)),0)</f>
        <v>21169.93</v>
      </c>
      <c r="Q802" s="2">
        <f>IF($H802&gt;J802,MIN($H802-J802,K802-J802)*INDEX('2018_commission_structure-Start'!$A$21:$I$24,MATCH($E802,'2018_commission_structure-Start'!$A$21:$A$24,0), MATCH(Q$1,'2018_commission_structure-Start'!$A$21:$I$21,0)),0)</f>
        <v>0</v>
      </c>
      <c r="R802" s="2">
        <f>IF($H802&gt;K802,MIN($H802-K802,L802-K802)*INDEX('2018_commission_structure-Start'!$A$21:$I$24,MATCH($E802,'2018_commission_structure-Start'!$A$21:$A$24,0), MATCH(R$1,'2018_commission_structure-Start'!$A$21:$I$21,0)),0)</f>
        <v>0</v>
      </c>
      <c r="S802" s="2">
        <f>IF(H802&gt;L802,(H802-L802)*INDEX('2018_commission_structure-Start'!$A$21:$I$24,MATCH($E802,'2018_commission_structure-Start'!$A$21:$A$24,0),MATCH(S$1,'2018_commission_structure-Start'!$A$21:$I$21,0)),0)</f>
        <v>0</v>
      </c>
      <c r="T802" s="6">
        <f t="shared" si="126"/>
        <v>99169.93</v>
      </c>
      <c r="U802" s="6">
        <f t="shared" si="127"/>
        <v>155185.93</v>
      </c>
      <c r="V802" s="6">
        <f>MIN(H802,I802)*INDEX('2018_commission_structure-Start'!$A$15:$J$18,MATCH($E802,'2018_commission_structure-Start'!$A$15:$A$18,0),MATCH(V$1,'2018_commission_structure-Start'!$A$15:$J$15,0))</f>
        <v>90000</v>
      </c>
      <c r="W802" s="2">
        <f>IF($H802&gt;I802,MIN($H802-I802,J802-I802)*INDEX('2018_commission_structure-Start'!$A$15:$J$18,MATCH($E802,'2018_commission_structure-Start'!$A$15:$A$18,0),MATCH(W$1,'2018_commission_structure-Start'!$A$15:$J$15,0)),0)</f>
        <v>22415.219999999998</v>
      </c>
      <c r="X802" s="2">
        <f>IF($H802&gt;J802,MIN($H802-J802,K802-J802)*INDEX('2018_commission_structure-Start'!$A$15:$J$18,MATCH($E802,'2018_commission_structure-Start'!$A$15:$A$18,0),MATCH(X$1,'2018_commission_structure-Start'!$A$15:$J$15,0)),0)</f>
        <v>0</v>
      </c>
      <c r="Y802" s="2">
        <f>IF($H802&gt;K802,MIN($H802-K802,L802-K802)*INDEX('2018_commission_structure-Start'!$A$15:$J$18,MATCH($E802,'2018_commission_structure-Start'!$A$15:$A$18,0),MATCH(Y$1,'2018_commission_structure-Start'!$A$15:$J$15,0)),0)</f>
        <v>0</v>
      </c>
      <c r="Z802" s="2">
        <f>IF(H802&gt;L802,(H802-L802)*INDEX('2018_commission_structure-Start'!$A$21:$I$24,MATCH($E802,'2018_commission_structure-Start'!$A$21:$A$24,0),MATCH(Z$1,'2018_commission_structure-Start'!$A$21:$I$21,0)),0)</f>
        <v>0</v>
      </c>
      <c r="AA802" s="6">
        <f t="shared" si="128"/>
        <v>112415.22</v>
      </c>
      <c r="AB802" s="6">
        <f t="shared" si="129"/>
        <v>168431.22</v>
      </c>
    </row>
    <row r="803" spans="1:28" x14ac:dyDescent="0.3">
      <c r="A803" t="str">
        <f t="shared" si="120"/>
        <v>Elena Ilyukhov</v>
      </c>
      <c r="B803">
        <v>8516539148</v>
      </c>
      <c r="C803" t="s">
        <v>1555</v>
      </c>
      <c r="D803" t="s">
        <v>1556</v>
      </c>
      <c r="E803" t="s">
        <v>10</v>
      </c>
      <c r="F803">
        <v>90234</v>
      </c>
      <c r="G803">
        <f>COUNTIF(deals_closed!D:D,B803)</f>
        <v>19</v>
      </c>
      <c r="H803" s="2">
        <f>SUMIF(deals_closed!D:D,B803,deals_closed!C:C)</f>
        <v>664840</v>
      </c>
      <c r="I803" s="2">
        <f>VLOOKUP(E803,'2018_commission_structure-Start'!$A$22:$I$24,9,FALSE)</f>
        <v>750000</v>
      </c>
      <c r="J803" s="2">
        <f t="shared" si="121"/>
        <v>937500</v>
      </c>
      <c r="K803" s="2">
        <f t="shared" si="122"/>
        <v>1125000</v>
      </c>
      <c r="L803" s="2">
        <f t="shared" si="123"/>
        <v>1500000</v>
      </c>
      <c r="M803" s="12">
        <f t="shared" si="124"/>
        <v>0.88645333333333332</v>
      </c>
      <c r="N803" t="str">
        <f t="shared" si="125"/>
        <v>0-100%</v>
      </c>
      <c r="O803" s="6">
        <f>MIN(H803,I803)*INDEX('2018_commission_structure-Start'!$A$21:$I$24,MATCH($E803,'2018_commission_structure-Start'!$A$21:$A$24,0),MATCH(O$1,'2018_commission_structure-Start'!$A$21:$I$21,0))</f>
        <v>99726</v>
      </c>
      <c r="P803" s="2">
        <f>IF(H803&gt;I803,MIN(H803-I803,J803-I803)*INDEX('2018_commission_structure-Start'!$A$21:$I$24,MATCH($E803,'2018_commission_structure-Start'!$A$21:$A$24,0), MATCH(P$1,'2018_commission_structure-Start'!$A$21:$I$21,0)),0)</f>
        <v>0</v>
      </c>
      <c r="Q803" s="2">
        <f>IF($H803&gt;J803,MIN($H803-J803,K803-J803)*INDEX('2018_commission_structure-Start'!$A$21:$I$24,MATCH($E803,'2018_commission_structure-Start'!$A$21:$A$24,0), MATCH(Q$1,'2018_commission_structure-Start'!$A$21:$I$21,0)),0)</f>
        <v>0</v>
      </c>
      <c r="R803" s="2">
        <f>IF($H803&gt;K803,MIN($H803-K803,L803-K803)*INDEX('2018_commission_structure-Start'!$A$21:$I$24,MATCH($E803,'2018_commission_structure-Start'!$A$21:$A$24,0), MATCH(R$1,'2018_commission_structure-Start'!$A$21:$I$21,0)),0)</f>
        <v>0</v>
      </c>
      <c r="S803" s="2">
        <f>IF(H803&gt;L803,(H803-L803)*INDEX('2018_commission_structure-Start'!$A$21:$I$24,MATCH($E803,'2018_commission_structure-Start'!$A$21:$A$24,0),MATCH(S$1,'2018_commission_structure-Start'!$A$21:$I$21,0)),0)</f>
        <v>0</v>
      </c>
      <c r="T803" s="6">
        <f t="shared" si="126"/>
        <v>99726</v>
      </c>
      <c r="U803" s="6">
        <f t="shared" si="127"/>
        <v>189960</v>
      </c>
      <c r="V803" s="6">
        <f>MIN(H803,I803)*INDEX('2018_commission_structure-Start'!$A$15:$J$18,MATCH($E803,'2018_commission_structure-Start'!$A$15:$A$18,0),MATCH(V$1,'2018_commission_structure-Start'!$A$15:$J$15,0))</f>
        <v>99726</v>
      </c>
      <c r="W803" s="2">
        <f>IF($H803&gt;I803,MIN($H803-I803,J803-I803)*INDEX('2018_commission_structure-Start'!$A$15:$J$18,MATCH($E803,'2018_commission_structure-Start'!$A$15:$A$18,0),MATCH(W$1,'2018_commission_structure-Start'!$A$15:$J$15,0)),0)</f>
        <v>0</v>
      </c>
      <c r="X803" s="2">
        <f>IF($H803&gt;J803,MIN($H803-J803,K803-J803)*INDEX('2018_commission_structure-Start'!$A$15:$J$18,MATCH($E803,'2018_commission_structure-Start'!$A$15:$A$18,0),MATCH(X$1,'2018_commission_structure-Start'!$A$15:$J$15,0)),0)</f>
        <v>0</v>
      </c>
      <c r="Y803" s="2">
        <f>IF($H803&gt;K803,MIN($H803-K803,L803-K803)*INDEX('2018_commission_structure-Start'!$A$15:$J$18,MATCH($E803,'2018_commission_structure-Start'!$A$15:$A$18,0),MATCH(Y$1,'2018_commission_structure-Start'!$A$15:$J$15,0)),0)</f>
        <v>0</v>
      </c>
      <c r="Z803" s="2">
        <f>IF(H803&gt;L803,(H803-L803)*INDEX('2018_commission_structure-Start'!$A$21:$I$24,MATCH($E803,'2018_commission_structure-Start'!$A$21:$A$24,0),MATCH(Z$1,'2018_commission_structure-Start'!$A$21:$I$21,0)),0)</f>
        <v>0</v>
      </c>
      <c r="AA803" s="6">
        <f t="shared" si="128"/>
        <v>99726</v>
      </c>
      <c r="AB803" s="6">
        <f t="shared" si="129"/>
        <v>189960</v>
      </c>
    </row>
    <row r="804" spans="1:28" x14ac:dyDescent="0.3">
      <c r="A804" t="str">
        <f t="shared" si="120"/>
        <v>Costa Fincke</v>
      </c>
      <c r="B804">
        <v>1411873114</v>
      </c>
      <c r="C804" t="s">
        <v>1557</v>
      </c>
      <c r="D804" t="s">
        <v>1558</v>
      </c>
      <c r="E804" t="s">
        <v>10</v>
      </c>
      <c r="F804">
        <v>90585</v>
      </c>
      <c r="G804">
        <f>COUNTIF(deals_closed!D:D,B804)</f>
        <v>13</v>
      </c>
      <c r="H804" s="2">
        <f>SUMIF(deals_closed!D:D,B804,deals_closed!C:C)</f>
        <v>437303</v>
      </c>
      <c r="I804" s="2">
        <f>VLOOKUP(E804,'2018_commission_structure-Start'!$A$22:$I$24,9,FALSE)</f>
        <v>750000</v>
      </c>
      <c r="J804" s="2">
        <f t="shared" si="121"/>
        <v>937500</v>
      </c>
      <c r="K804" s="2">
        <f t="shared" si="122"/>
        <v>1125000</v>
      </c>
      <c r="L804" s="2">
        <f t="shared" si="123"/>
        <v>1500000</v>
      </c>
      <c r="M804" s="12">
        <f t="shared" si="124"/>
        <v>0.58307066666666663</v>
      </c>
      <c r="N804" t="str">
        <f t="shared" si="125"/>
        <v>0-100%</v>
      </c>
      <c r="O804" s="6">
        <f>MIN(H804,I804)*INDEX('2018_commission_structure-Start'!$A$21:$I$24,MATCH($E804,'2018_commission_structure-Start'!$A$21:$A$24,0),MATCH(O$1,'2018_commission_structure-Start'!$A$21:$I$21,0))</f>
        <v>65595.45</v>
      </c>
      <c r="P804" s="2">
        <f>IF(H804&gt;I804,MIN(H804-I804,J804-I804)*INDEX('2018_commission_structure-Start'!$A$21:$I$24,MATCH($E804,'2018_commission_structure-Start'!$A$21:$A$24,0), MATCH(P$1,'2018_commission_structure-Start'!$A$21:$I$21,0)),0)</f>
        <v>0</v>
      </c>
      <c r="Q804" s="2">
        <f>IF($H804&gt;J804,MIN($H804-J804,K804-J804)*INDEX('2018_commission_structure-Start'!$A$21:$I$24,MATCH($E804,'2018_commission_structure-Start'!$A$21:$A$24,0), MATCH(Q$1,'2018_commission_structure-Start'!$A$21:$I$21,0)),0)</f>
        <v>0</v>
      </c>
      <c r="R804" s="2">
        <f>IF($H804&gt;K804,MIN($H804-K804,L804-K804)*INDEX('2018_commission_structure-Start'!$A$21:$I$24,MATCH($E804,'2018_commission_structure-Start'!$A$21:$A$24,0), MATCH(R$1,'2018_commission_structure-Start'!$A$21:$I$21,0)),0)</f>
        <v>0</v>
      </c>
      <c r="S804" s="2">
        <f>IF(H804&gt;L804,(H804-L804)*INDEX('2018_commission_structure-Start'!$A$21:$I$24,MATCH($E804,'2018_commission_structure-Start'!$A$21:$A$24,0),MATCH(S$1,'2018_commission_structure-Start'!$A$21:$I$21,0)),0)</f>
        <v>0</v>
      </c>
      <c r="T804" s="6">
        <f t="shared" si="126"/>
        <v>65595.45</v>
      </c>
      <c r="U804" s="6">
        <f t="shared" si="127"/>
        <v>156180.45000000001</v>
      </c>
      <c r="V804" s="6">
        <f>MIN(H804,I804)*INDEX('2018_commission_structure-Start'!$A$15:$J$18,MATCH($E804,'2018_commission_structure-Start'!$A$15:$A$18,0),MATCH(V$1,'2018_commission_structure-Start'!$A$15:$J$15,0))</f>
        <v>65595.45</v>
      </c>
      <c r="W804" s="2">
        <f>IF($H804&gt;I804,MIN($H804-I804,J804-I804)*INDEX('2018_commission_structure-Start'!$A$15:$J$18,MATCH($E804,'2018_commission_structure-Start'!$A$15:$A$18,0),MATCH(W$1,'2018_commission_structure-Start'!$A$15:$J$15,0)),0)</f>
        <v>0</v>
      </c>
      <c r="X804" s="2">
        <f>IF($H804&gt;J804,MIN($H804-J804,K804-J804)*INDEX('2018_commission_structure-Start'!$A$15:$J$18,MATCH($E804,'2018_commission_structure-Start'!$A$15:$A$18,0),MATCH(X$1,'2018_commission_structure-Start'!$A$15:$J$15,0)),0)</f>
        <v>0</v>
      </c>
      <c r="Y804" s="2">
        <f>IF($H804&gt;K804,MIN($H804-K804,L804-K804)*INDEX('2018_commission_structure-Start'!$A$15:$J$18,MATCH($E804,'2018_commission_structure-Start'!$A$15:$A$18,0),MATCH(Y$1,'2018_commission_structure-Start'!$A$15:$J$15,0)),0)</f>
        <v>0</v>
      </c>
      <c r="Z804" s="2">
        <f>IF(H804&gt;L804,(H804-L804)*INDEX('2018_commission_structure-Start'!$A$21:$I$24,MATCH($E804,'2018_commission_structure-Start'!$A$21:$A$24,0),MATCH(Z$1,'2018_commission_structure-Start'!$A$21:$I$21,0)),0)</f>
        <v>0</v>
      </c>
      <c r="AA804" s="6">
        <f t="shared" si="128"/>
        <v>65595.45</v>
      </c>
      <c r="AB804" s="6">
        <f t="shared" si="129"/>
        <v>156180.45000000001</v>
      </c>
    </row>
    <row r="805" spans="1:28" x14ac:dyDescent="0.3">
      <c r="A805" t="str">
        <f t="shared" si="120"/>
        <v>Fredi Dunkerly</v>
      </c>
      <c r="B805">
        <v>4031884281</v>
      </c>
      <c r="C805" t="s">
        <v>1559</v>
      </c>
      <c r="D805" t="s">
        <v>1560</v>
      </c>
      <c r="E805" t="s">
        <v>10</v>
      </c>
      <c r="F805">
        <v>89664</v>
      </c>
      <c r="G805">
        <f>COUNTIF(deals_closed!D:D,B805)</f>
        <v>14</v>
      </c>
      <c r="H805" s="2">
        <f>SUMIF(deals_closed!D:D,B805,deals_closed!C:C)</f>
        <v>421213</v>
      </c>
      <c r="I805" s="2">
        <f>VLOOKUP(E805,'2018_commission_structure-Start'!$A$22:$I$24,9,FALSE)</f>
        <v>750000</v>
      </c>
      <c r="J805" s="2">
        <f t="shared" si="121"/>
        <v>937500</v>
      </c>
      <c r="K805" s="2">
        <f t="shared" si="122"/>
        <v>1125000</v>
      </c>
      <c r="L805" s="2">
        <f t="shared" si="123"/>
        <v>1500000</v>
      </c>
      <c r="M805" s="12">
        <f t="shared" si="124"/>
        <v>0.5616173333333333</v>
      </c>
      <c r="N805" t="str">
        <f t="shared" si="125"/>
        <v>0-100%</v>
      </c>
      <c r="O805" s="6">
        <f>MIN(H805,I805)*INDEX('2018_commission_structure-Start'!$A$21:$I$24,MATCH($E805,'2018_commission_structure-Start'!$A$21:$A$24,0),MATCH(O$1,'2018_commission_structure-Start'!$A$21:$I$21,0))</f>
        <v>63181.95</v>
      </c>
      <c r="P805" s="2">
        <f>IF(H805&gt;I805,MIN(H805-I805,J805-I805)*INDEX('2018_commission_structure-Start'!$A$21:$I$24,MATCH($E805,'2018_commission_structure-Start'!$A$21:$A$24,0), MATCH(P$1,'2018_commission_structure-Start'!$A$21:$I$21,0)),0)</f>
        <v>0</v>
      </c>
      <c r="Q805" s="2">
        <f>IF($H805&gt;J805,MIN($H805-J805,K805-J805)*INDEX('2018_commission_structure-Start'!$A$21:$I$24,MATCH($E805,'2018_commission_structure-Start'!$A$21:$A$24,0), MATCH(Q$1,'2018_commission_structure-Start'!$A$21:$I$21,0)),0)</f>
        <v>0</v>
      </c>
      <c r="R805" s="2">
        <f>IF($H805&gt;K805,MIN($H805-K805,L805-K805)*INDEX('2018_commission_structure-Start'!$A$21:$I$24,MATCH($E805,'2018_commission_structure-Start'!$A$21:$A$24,0), MATCH(R$1,'2018_commission_structure-Start'!$A$21:$I$21,0)),0)</f>
        <v>0</v>
      </c>
      <c r="S805" s="2">
        <f>IF(H805&gt;L805,(H805-L805)*INDEX('2018_commission_structure-Start'!$A$21:$I$24,MATCH($E805,'2018_commission_structure-Start'!$A$21:$A$24,0),MATCH(S$1,'2018_commission_structure-Start'!$A$21:$I$21,0)),0)</f>
        <v>0</v>
      </c>
      <c r="T805" s="6">
        <f t="shared" si="126"/>
        <v>63181.95</v>
      </c>
      <c r="U805" s="6">
        <f t="shared" si="127"/>
        <v>152845.95000000001</v>
      </c>
      <c r="V805" s="6">
        <f>MIN(H805,I805)*INDEX('2018_commission_structure-Start'!$A$15:$J$18,MATCH($E805,'2018_commission_structure-Start'!$A$15:$A$18,0),MATCH(V$1,'2018_commission_structure-Start'!$A$15:$J$15,0))</f>
        <v>63181.95</v>
      </c>
      <c r="W805" s="2">
        <f>IF($H805&gt;I805,MIN($H805-I805,J805-I805)*INDEX('2018_commission_structure-Start'!$A$15:$J$18,MATCH($E805,'2018_commission_structure-Start'!$A$15:$A$18,0),MATCH(W$1,'2018_commission_structure-Start'!$A$15:$J$15,0)),0)</f>
        <v>0</v>
      </c>
      <c r="X805" s="2">
        <f>IF($H805&gt;J805,MIN($H805-J805,K805-J805)*INDEX('2018_commission_structure-Start'!$A$15:$J$18,MATCH($E805,'2018_commission_structure-Start'!$A$15:$A$18,0),MATCH(X$1,'2018_commission_structure-Start'!$A$15:$J$15,0)),0)</f>
        <v>0</v>
      </c>
      <c r="Y805" s="2">
        <f>IF($H805&gt;K805,MIN($H805-K805,L805-K805)*INDEX('2018_commission_structure-Start'!$A$15:$J$18,MATCH($E805,'2018_commission_structure-Start'!$A$15:$A$18,0),MATCH(Y$1,'2018_commission_structure-Start'!$A$15:$J$15,0)),0)</f>
        <v>0</v>
      </c>
      <c r="Z805" s="2">
        <f>IF(H805&gt;L805,(H805-L805)*INDEX('2018_commission_structure-Start'!$A$21:$I$24,MATCH($E805,'2018_commission_structure-Start'!$A$21:$A$24,0),MATCH(Z$1,'2018_commission_structure-Start'!$A$21:$I$21,0)),0)</f>
        <v>0</v>
      </c>
      <c r="AA805" s="6">
        <f t="shared" si="128"/>
        <v>63181.95</v>
      </c>
      <c r="AB805" s="6">
        <f t="shared" si="129"/>
        <v>152845.95000000001</v>
      </c>
    </row>
    <row r="806" spans="1:28" x14ac:dyDescent="0.3">
      <c r="A806" t="str">
        <f t="shared" si="120"/>
        <v>Norman Carcas</v>
      </c>
      <c r="B806">
        <v>9223618401</v>
      </c>
      <c r="C806" t="s">
        <v>628</v>
      </c>
      <c r="D806" t="s">
        <v>1561</v>
      </c>
      <c r="E806" t="s">
        <v>7</v>
      </c>
      <c r="F806">
        <v>35362</v>
      </c>
      <c r="G806">
        <f>COUNTIF(deals_closed!D:D,B806)</f>
        <v>21</v>
      </c>
      <c r="H806" s="2">
        <f>SUMIF(deals_closed!D:D,B806,deals_closed!C:C)</f>
        <v>681211</v>
      </c>
      <c r="I806" s="2">
        <f>VLOOKUP(E806,'2018_commission_structure-Start'!$A$22:$I$24,9,FALSE)</f>
        <v>500000</v>
      </c>
      <c r="J806" s="2">
        <f t="shared" si="121"/>
        <v>625000</v>
      </c>
      <c r="K806" s="2">
        <f t="shared" si="122"/>
        <v>750000</v>
      </c>
      <c r="L806" s="2">
        <f t="shared" si="123"/>
        <v>1000000</v>
      </c>
      <c r="M806" s="12">
        <f t="shared" si="124"/>
        <v>1.362422</v>
      </c>
      <c r="N806" t="str">
        <f t="shared" si="125"/>
        <v>125-150%</v>
      </c>
      <c r="O806" s="6">
        <f>MIN(H806,I806)*INDEX('2018_commission_structure-Start'!$A$21:$I$24,MATCH($E806,'2018_commission_structure-Start'!$A$21:$A$24,0),MATCH(O$1,'2018_commission_structure-Start'!$A$21:$I$21,0))</f>
        <v>50000</v>
      </c>
      <c r="P806" s="2">
        <f>IF(H806&gt;I806,MIN(H806-I806,J806-I806)*INDEX('2018_commission_structure-Start'!$A$21:$I$24,MATCH($E806,'2018_commission_structure-Start'!$A$21:$A$24,0), MATCH(P$1,'2018_commission_structure-Start'!$A$21:$I$21,0)),0)</f>
        <v>18750</v>
      </c>
      <c r="Q806" s="2">
        <f>IF($H806&gt;J806,MIN($H806-J806,K806-J806)*INDEX('2018_commission_structure-Start'!$A$21:$I$24,MATCH($E806,'2018_commission_structure-Start'!$A$21:$A$24,0), MATCH(Q$1,'2018_commission_structure-Start'!$A$21:$I$21,0)),0)</f>
        <v>10117.98</v>
      </c>
      <c r="R806" s="2">
        <f>IF($H806&gt;K806,MIN($H806-K806,L806-K806)*INDEX('2018_commission_structure-Start'!$A$21:$I$24,MATCH($E806,'2018_commission_structure-Start'!$A$21:$A$24,0), MATCH(R$1,'2018_commission_structure-Start'!$A$21:$I$21,0)),0)</f>
        <v>0</v>
      </c>
      <c r="S806" s="2">
        <f>IF(H806&gt;L806,(H806-L806)*INDEX('2018_commission_structure-Start'!$A$21:$I$24,MATCH($E806,'2018_commission_structure-Start'!$A$21:$A$24,0),MATCH(S$1,'2018_commission_structure-Start'!$A$21:$I$21,0)),0)</f>
        <v>0</v>
      </c>
      <c r="T806" s="6">
        <f t="shared" si="126"/>
        <v>78867.98</v>
      </c>
      <c r="U806" s="6">
        <f t="shared" si="127"/>
        <v>114229.98</v>
      </c>
      <c r="V806" s="6">
        <f>MIN(H806,I806)*INDEX('2018_commission_structure-Start'!$A$15:$J$18,MATCH($E806,'2018_commission_structure-Start'!$A$15:$A$18,0),MATCH(V$1,'2018_commission_structure-Start'!$A$15:$J$15,0))</f>
        <v>60000</v>
      </c>
      <c r="W806" s="2">
        <f>IF($H806&gt;I806,MIN($H806-I806,J806-I806)*INDEX('2018_commission_structure-Start'!$A$15:$J$18,MATCH($E806,'2018_commission_structure-Start'!$A$15:$A$18,0),MATCH(W$1,'2018_commission_structure-Start'!$A$15:$J$15,0)),0)</f>
        <v>21250</v>
      </c>
      <c r="X806" s="2">
        <f>IF($H806&gt;J806,MIN($H806-J806,K806-J806)*INDEX('2018_commission_structure-Start'!$A$15:$J$18,MATCH($E806,'2018_commission_structure-Start'!$A$15:$A$18,0),MATCH(X$1,'2018_commission_structure-Start'!$A$15:$J$15,0)),0)</f>
        <v>11242.2</v>
      </c>
      <c r="Y806" s="2">
        <f>IF($H806&gt;K806,MIN($H806-K806,L806-K806)*INDEX('2018_commission_structure-Start'!$A$15:$J$18,MATCH($E806,'2018_commission_structure-Start'!$A$15:$A$18,0),MATCH(Y$1,'2018_commission_structure-Start'!$A$15:$J$15,0)),0)</f>
        <v>0</v>
      </c>
      <c r="Z806" s="2">
        <f>IF(H806&gt;L806,(H806-L806)*INDEX('2018_commission_structure-Start'!$A$21:$I$24,MATCH($E806,'2018_commission_structure-Start'!$A$21:$A$24,0),MATCH(Z$1,'2018_commission_structure-Start'!$A$21:$I$21,0)),0)</f>
        <v>0</v>
      </c>
      <c r="AA806" s="6">
        <f t="shared" si="128"/>
        <v>92492.2</v>
      </c>
      <c r="AB806" s="6">
        <f t="shared" si="129"/>
        <v>127854.2</v>
      </c>
    </row>
    <row r="807" spans="1:28" x14ac:dyDescent="0.3">
      <c r="A807" t="str">
        <f t="shared" si="120"/>
        <v>Carlos Claxson</v>
      </c>
      <c r="B807">
        <v>5928086253</v>
      </c>
      <c r="C807" t="s">
        <v>1562</v>
      </c>
      <c r="D807" t="s">
        <v>1563</v>
      </c>
      <c r="E807" t="s">
        <v>10</v>
      </c>
      <c r="F807">
        <v>123100</v>
      </c>
      <c r="G807">
        <f>COUNTIF(deals_closed!D:D,B807)</f>
        <v>15</v>
      </c>
      <c r="H807" s="2">
        <f>SUMIF(deals_closed!D:D,B807,deals_closed!C:C)</f>
        <v>549442</v>
      </c>
      <c r="I807" s="2">
        <f>VLOOKUP(E807,'2018_commission_structure-Start'!$A$22:$I$24,9,FALSE)</f>
        <v>750000</v>
      </c>
      <c r="J807" s="2">
        <f t="shared" si="121"/>
        <v>937500</v>
      </c>
      <c r="K807" s="2">
        <f t="shared" si="122"/>
        <v>1125000</v>
      </c>
      <c r="L807" s="2">
        <f t="shared" si="123"/>
        <v>1500000</v>
      </c>
      <c r="M807" s="12">
        <f t="shared" si="124"/>
        <v>0.73258933333333331</v>
      </c>
      <c r="N807" t="str">
        <f t="shared" si="125"/>
        <v>0-100%</v>
      </c>
      <c r="O807" s="6">
        <f>MIN(H807,I807)*INDEX('2018_commission_structure-Start'!$A$21:$I$24,MATCH($E807,'2018_commission_structure-Start'!$A$21:$A$24,0),MATCH(O$1,'2018_commission_structure-Start'!$A$21:$I$21,0))</f>
        <v>82416.3</v>
      </c>
      <c r="P807" s="2">
        <f>IF(H807&gt;I807,MIN(H807-I807,J807-I807)*INDEX('2018_commission_structure-Start'!$A$21:$I$24,MATCH($E807,'2018_commission_structure-Start'!$A$21:$A$24,0), MATCH(P$1,'2018_commission_structure-Start'!$A$21:$I$21,0)),0)</f>
        <v>0</v>
      </c>
      <c r="Q807" s="2">
        <f>IF($H807&gt;J807,MIN($H807-J807,K807-J807)*INDEX('2018_commission_structure-Start'!$A$21:$I$24,MATCH($E807,'2018_commission_structure-Start'!$A$21:$A$24,0), MATCH(Q$1,'2018_commission_structure-Start'!$A$21:$I$21,0)),0)</f>
        <v>0</v>
      </c>
      <c r="R807" s="2">
        <f>IF($H807&gt;K807,MIN($H807-K807,L807-K807)*INDEX('2018_commission_structure-Start'!$A$21:$I$24,MATCH($E807,'2018_commission_structure-Start'!$A$21:$A$24,0), MATCH(R$1,'2018_commission_structure-Start'!$A$21:$I$21,0)),0)</f>
        <v>0</v>
      </c>
      <c r="S807" s="2">
        <f>IF(H807&gt;L807,(H807-L807)*INDEX('2018_commission_structure-Start'!$A$21:$I$24,MATCH($E807,'2018_commission_structure-Start'!$A$21:$A$24,0),MATCH(S$1,'2018_commission_structure-Start'!$A$21:$I$21,0)),0)</f>
        <v>0</v>
      </c>
      <c r="T807" s="6">
        <f t="shared" si="126"/>
        <v>82416.3</v>
      </c>
      <c r="U807" s="6">
        <f t="shared" si="127"/>
        <v>205516.3</v>
      </c>
      <c r="V807" s="6">
        <f>MIN(H807,I807)*INDEX('2018_commission_structure-Start'!$A$15:$J$18,MATCH($E807,'2018_commission_structure-Start'!$A$15:$A$18,0),MATCH(V$1,'2018_commission_structure-Start'!$A$15:$J$15,0))</f>
        <v>82416.3</v>
      </c>
      <c r="W807" s="2">
        <f>IF($H807&gt;I807,MIN($H807-I807,J807-I807)*INDEX('2018_commission_structure-Start'!$A$15:$J$18,MATCH($E807,'2018_commission_structure-Start'!$A$15:$A$18,0),MATCH(W$1,'2018_commission_structure-Start'!$A$15:$J$15,0)),0)</f>
        <v>0</v>
      </c>
      <c r="X807" s="2">
        <f>IF($H807&gt;J807,MIN($H807-J807,K807-J807)*INDEX('2018_commission_structure-Start'!$A$15:$J$18,MATCH($E807,'2018_commission_structure-Start'!$A$15:$A$18,0),MATCH(X$1,'2018_commission_structure-Start'!$A$15:$J$15,0)),0)</f>
        <v>0</v>
      </c>
      <c r="Y807" s="2">
        <f>IF($H807&gt;K807,MIN($H807-K807,L807-K807)*INDEX('2018_commission_structure-Start'!$A$15:$J$18,MATCH($E807,'2018_commission_structure-Start'!$A$15:$A$18,0),MATCH(Y$1,'2018_commission_structure-Start'!$A$15:$J$15,0)),0)</f>
        <v>0</v>
      </c>
      <c r="Z807" s="2">
        <f>IF(H807&gt;L807,(H807-L807)*INDEX('2018_commission_structure-Start'!$A$21:$I$24,MATCH($E807,'2018_commission_structure-Start'!$A$21:$A$24,0),MATCH(Z$1,'2018_commission_structure-Start'!$A$21:$I$21,0)),0)</f>
        <v>0</v>
      </c>
      <c r="AA807" s="6">
        <f t="shared" si="128"/>
        <v>82416.3</v>
      </c>
      <c r="AB807" s="6">
        <f t="shared" si="129"/>
        <v>205516.3</v>
      </c>
    </row>
    <row r="808" spans="1:28" x14ac:dyDescent="0.3">
      <c r="A808" t="str">
        <f t="shared" si="120"/>
        <v>Erma Wilder</v>
      </c>
      <c r="B808">
        <v>6000780338</v>
      </c>
      <c r="C808" t="s">
        <v>1564</v>
      </c>
      <c r="D808" t="s">
        <v>1565</v>
      </c>
      <c r="E808" t="s">
        <v>29</v>
      </c>
      <c r="F808">
        <v>78142</v>
      </c>
      <c r="G808">
        <f>COUNTIF(deals_closed!D:D,B808)</f>
        <v>26</v>
      </c>
      <c r="H808" s="2">
        <f>SUMIF(deals_closed!D:D,B808,deals_closed!C:C)</f>
        <v>951577</v>
      </c>
      <c r="I808" s="2">
        <f>VLOOKUP(E808,'2018_commission_structure-Start'!$A$22:$I$24,9,FALSE)</f>
        <v>600000</v>
      </c>
      <c r="J808" s="2">
        <f t="shared" si="121"/>
        <v>750000</v>
      </c>
      <c r="K808" s="2">
        <f t="shared" si="122"/>
        <v>900000</v>
      </c>
      <c r="L808" s="2">
        <f t="shared" si="123"/>
        <v>1200000</v>
      </c>
      <c r="M808" s="12">
        <f t="shared" si="124"/>
        <v>1.5859616666666667</v>
      </c>
      <c r="N808" t="str">
        <f t="shared" si="125"/>
        <v>150-200%</v>
      </c>
      <c r="O808" s="6">
        <f>MIN(H808,I808)*INDEX('2018_commission_structure-Start'!$A$21:$I$24,MATCH($E808,'2018_commission_structure-Start'!$A$21:$A$24,0),MATCH(O$1,'2018_commission_structure-Start'!$A$21:$I$21,0))</f>
        <v>78000</v>
      </c>
      <c r="P808" s="2">
        <f>IF(H808&gt;I808,MIN(H808-I808,J808-I808)*INDEX('2018_commission_structure-Start'!$A$21:$I$24,MATCH($E808,'2018_commission_structure-Start'!$A$21:$A$24,0), MATCH(P$1,'2018_commission_structure-Start'!$A$21:$I$21,0)),0)</f>
        <v>25500.000000000004</v>
      </c>
      <c r="Q808" s="2">
        <f>IF($H808&gt;J808,MIN($H808-J808,K808-J808)*INDEX('2018_commission_structure-Start'!$A$21:$I$24,MATCH($E808,'2018_commission_structure-Start'!$A$21:$A$24,0), MATCH(Q$1,'2018_commission_structure-Start'!$A$21:$I$21,0)),0)</f>
        <v>31500</v>
      </c>
      <c r="R808" s="2">
        <f>IF($H808&gt;K808,MIN($H808-K808,L808-K808)*INDEX('2018_commission_structure-Start'!$A$21:$I$24,MATCH($E808,'2018_commission_structure-Start'!$A$21:$A$24,0), MATCH(R$1,'2018_commission_structure-Start'!$A$21:$I$21,0)),0)</f>
        <v>13410.02</v>
      </c>
      <c r="S808" s="2">
        <f>IF(H808&gt;L808,(H808-L808)*INDEX('2018_commission_structure-Start'!$A$21:$I$24,MATCH($E808,'2018_commission_structure-Start'!$A$21:$A$24,0),MATCH(S$1,'2018_commission_structure-Start'!$A$21:$I$21,0)),0)</f>
        <v>0</v>
      </c>
      <c r="T808" s="6">
        <f t="shared" si="126"/>
        <v>148410.01999999999</v>
      </c>
      <c r="U808" s="6">
        <f t="shared" si="127"/>
        <v>226552.02</v>
      </c>
      <c r="V808" s="6">
        <f>MIN(H808,I808)*INDEX('2018_commission_structure-Start'!$A$15:$J$18,MATCH($E808,'2018_commission_structure-Start'!$A$15:$A$18,0),MATCH(V$1,'2018_commission_structure-Start'!$A$15:$J$15,0))</f>
        <v>90000</v>
      </c>
      <c r="W808" s="2">
        <f>IF($H808&gt;I808,MIN($H808-I808,J808-I808)*INDEX('2018_commission_structure-Start'!$A$15:$J$18,MATCH($E808,'2018_commission_structure-Start'!$A$15:$A$18,0),MATCH(W$1,'2018_commission_structure-Start'!$A$15:$J$15,0)),0)</f>
        <v>27000</v>
      </c>
      <c r="X808" s="2">
        <f>IF($H808&gt;J808,MIN($H808-J808,K808-J808)*INDEX('2018_commission_structure-Start'!$A$15:$J$18,MATCH($E808,'2018_commission_structure-Start'!$A$15:$A$18,0),MATCH(X$1,'2018_commission_structure-Start'!$A$15:$J$15,0)),0)</f>
        <v>37500</v>
      </c>
      <c r="Y808" s="2">
        <f>IF($H808&gt;K808,MIN($H808-K808,L808-K808)*INDEX('2018_commission_structure-Start'!$A$15:$J$18,MATCH($E808,'2018_commission_structure-Start'!$A$15:$A$18,0),MATCH(Y$1,'2018_commission_structure-Start'!$A$15:$J$15,0)),0)</f>
        <v>15473.099999999999</v>
      </c>
      <c r="Z808" s="2">
        <f>IF(H808&gt;L808,(H808-L808)*INDEX('2018_commission_structure-Start'!$A$21:$I$24,MATCH($E808,'2018_commission_structure-Start'!$A$21:$A$24,0),MATCH(Z$1,'2018_commission_structure-Start'!$A$21:$I$21,0)),0)</f>
        <v>0</v>
      </c>
      <c r="AA808" s="6">
        <f t="shared" si="128"/>
        <v>169973.1</v>
      </c>
      <c r="AB808" s="6">
        <f t="shared" si="129"/>
        <v>248115.1</v>
      </c>
    </row>
    <row r="809" spans="1:28" x14ac:dyDescent="0.3">
      <c r="A809" t="str">
        <f t="shared" si="120"/>
        <v>Carley Niemetz</v>
      </c>
      <c r="B809">
        <v>6750554423</v>
      </c>
      <c r="C809" t="s">
        <v>1566</v>
      </c>
      <c r="D809" t="s">
        <v>1567</v>
      </c>
      <c r="E809" t="s">
        <v>10</v>
      </c>
      <c r="F809">
        <v>91978</v>
      </c>
      <c r="G809">
        <f>COUNTIF(deals_closed!D:D,B809)</f>
        <v>16</v>
      </c>
      <c r="H809" s="2">
        <f>SUMIF(deals_closed!D:D,B809,deals_closed!C:C)</f>
        <v>635633</v>
      </c>
      <c r="I809" s="2">
        <f>VLOOKUP(E809,'2018_commission_structure-Start'!$A$22:$I$24,9,FALSE)</f>
        <v>750000</v>
      </c>
      <c r="J809" s="2">
        <f t="shared" si="121"/>
        <v>937500</v>
      </c>
      <c r="K809" s="2">
        <f t="shared" si="122"/>
        <v>1125000</v>
      </c>
      <c r="L809" s="2">
        <f t="shared" si="123"/>
        <v>1500000</v>
      </c>
      <c r="M809" s="12">
        <f t="shared" si="124"/>
        <v>0.84751066666666663</v>
      </c>
      <c r="N809" t="str">
        <f t="shared" si="125"/>
        <v>0-100%</v>
      </c>
      <c r="O809" s="6">
        <f>MIN(H809,I809)*INDEX('2018_commission_structure-Start'!$A$21:$I$24,MATCH($E809,'2018_commission_structure-Start'!$A$21:$A$24,0),MATCH(O$1,'2018_commission_structure-Start'!$A$21:$I$21,0))</f>
        <v>95344.95</v>
      </c>
      <c r="P809" s="2">
        <f>IF(H809&gt;I809,MIN(H809-I809,J809-I809)*INDEX('2018_commission_structure-Start'!$A$21:$I$24,MATCH($E809,'2018_commission_structure-Start'!$A$21:$A$24,0), MATCH(P$1,'2018_commission_structure-Start'!$A$21:$I$21,0)),0)</f>
        <v>0</v>
      </c>
      <c r="Q809" s="2">
        <f>IF($H809&gt;J809,MIN($H809-J809,K809-J809)*INDEX('2018_commission_structure-Start'!$A$21:$I$24,MATCH($E809,'2018_commission_structure-Start'!$A$21:$A$24,0), MATCH(Q$1,'2018_commission_structure-Start'!$A$21:$I$21,0)),0)</f>
        <v>0</v>
      </c>
      <c r="R809" s="2">
        <f>IF($H809&gt;K809,MIN($H809-K809,L809-K809)*INDEX('2018_commission_structure-Start'!$A$21:$I$24,MATCH($E809,'2018_commission_structure-Start'!$A$21:$A$24,0), MATCH(R$1,'2018_commission_structure-Start'!$A$21:$I$21,0)),0)</f>
        <v>0</v>
      </c>
      <c r="S809" s="2">
        <f>IF(H809&gt;L809,(H809-L809)*INDEX('2018_commission_structure-Start'!$A$21:$I$24,MATCH($E809,'2018_commission_structure-Start'!$A$21:$A$24,0),MATCH(S$1,'2018_commission_structure-Start'!$A$21:$I$21,0)),0)</f>
        <v>0</v>
      </c>
      <c r="T809" s="6">
        <f t="shared" si="126"/>
        <v>95344.95</v>
      </c>
      <c r="U809" s="6">
        <f t="shared" si="127"/>
        <v>187322.95</v>
      </c>
      <c r="V809" s="6">
        <f>MIN(H809,I809)*INDEX('2018_commission_structure-Start'!$A$15:$J$18,MATCH($E809,'2018_commission_structure-Start'!$A$15:$A$18,0),MATCH(V$1,'2018_commission_structure-Start'!$A$15:$J$15,0))</f>
        <v>95344.95</v>
      </c>
      <c r="W809" s="2">
        <f>IF($H809&gt;I809,MIN($H809-I809,J809-I809)*INDEX('2018_commission_structure-Start'!$A$15:$J$18,MATCH($E809,'2018_commission_structure-Start'!$A$15:$A$18,0),MATCH(W$1,'2018_commission_structure-Start'!$A$15:$J$15,0)),0)</f>
        <v>0</v>
      </c>
      <c r="X809" s="2">
        <f>IF($H809&gt;J809,MIN($H809-J809,K809-J809)*INDEX('2018_commission_structure-Start'!$A$15:$J$18,MATCH($E809,'2018_commission_structure-Start'!$A$15:$A$18,0),MATCH(X$1,'2018_commission_structure-Start'!$A$15:$J$15,0)),0)</f>
        <v>0</v>
      </c>
      <c r="Y809" s="2">
        <f>IF($H809&gt;K809,MIN($H809-K809,L809-K809)*INDEX('2018_commission_structure-Start'!$A$15:$J$18,MATCH($E809,'2018_commission_structure-Start'!$A$15:$A$18,0),MATCH(Y$1,'2018_commission_structure-Start'!$A$15:$J$15,0)),0)</f>
        <v>0</v>
      </c>
      <c r="Z809" s="2">
        <f>IF(H809&gt;L809,(H809-L809)*INDEX('2018_commission_structure-Start'!$A$21:$I$24,MATCH($E809,'2018_commission_structure-Start'!$A$21:$A$24,0),MATCH(Z$1,'2018_commission_structure-Start'!$A$21:$I$21,0)),0)</f>
        <v>0</v>
      </c>
      <c r="AA809" s="6">
        <f t="shared" si="128"/>
        <v>95344.95</v>
      </c>
      <c r="AB809" s="6">
        <f t="shared" si="129"/>
        <v>187322.95</v>
      </c>
    </row>
    <row r="810" spans="1:28" x14ac:dyDescent="0.3">
      <c r="A810" t="str">
        <f t="shared" si="120"/>
        <v>Franny Malarkey</v>
      </c>
      <c r="B810">
        <v>2191930824</v>
      </c>
      <c r="C810" t="s">
        <v>1568</v>
      </c>
      <c r="D810" t="s">
        <v>1569</v>
      </c>
      <c r="E810" t="s">
        <v>29</v>
      </c>
      <c r="F810">
        <v>69316</v>
      </c>
      <c r="G810">
        <f>COUNTIF(deals_closed!D:D,B810)</f>
        <v>16</v>
      </c>
      <c r="H810" s="2">
        <f>SUMIF(deals_closed!D:D,B810,deals_closed!C:C)</f>
        <v>528737</v>
      </c>
      <c r="I810" s="2">
        <f>VLOOKUP(E810,'2018_commission_structure-Start'!$A$22:$I$24,9,FALSE)</f>
        <v>600000</v>
      </c>
      <c r="J810" s="2">
        <f t="shared" si="121"/>
        <v>750000</v>
      </c>
      <c r="K810" s="2">
        <f t="shared" si="122"/>
        <v>900000</v>
      </c>
      <c r="L810" s="2">
        <f t="shared" si="123"/>
        <v>1200000</v>
      </c>
      <c r="M810" s="12">
        <f t="shared" si="124"/>
        <v>0.88122833333333328</v>
      </c>
      <c r="N810" t="str">
        <f t="shared" si="125"/>
        <v>0-100%</v>
      </c>
      <c r="O810" s="6">
        <f>MIN(H810,I810)*INDEX('2018_commission_structure-Start'!$A$21:$I$24,MATCH($E810,'2018_commission_structure-Start'!$A$21:$A$24,0),MATCH(O$1,'2018_commission_structure-Start'!$A$21:$I$21,0))</f>
        <v>68735.81</v>
      </c>
      <c r="P810" s="2">
        <f>IF(H810&gt;I810,MIN(H810-I810,J810-I810)*INDEX('2018_commission_structure-Start'!$A$21:$I$24,MATCH($E810,'2018_commission_structure-Start'!$A$21:$A$24,0), MATCH(P$1,'2018_commission_structure-Start'!$A$21:$I$21,0)),0)</f>
        <v>0</v>
      </c>
      <c r="Q810" s="2">
        <f>IF($H810&gt;J810,MIN($H810-J810,K810-J810)*INDEX('2018_commission_structure-Start'!$A$21:$I$24,MATCH($E810,'2018_commission_structure-Start'!$A$21:$A$24,0), MATCH(Q$1,'2018_commission_structure-Start'!$A$21:$I$21,0)),0)</f>
        <v>0</v>
      </c>
      <c r="R810" s="2">
        <f>IF($H810&gt;K810,MIN($H810-K810,L810-K810)*INDEX('2018_commission_structure-Start'!$A$21:$I$24,MATCH($E810,'2018_commission_structure-Start'!$A$21:$A$24,0), MATCH(R$1,'2018_commission_structure-Start'!$A$21:$I$21,0)),0)</f>
        <v>0</v>
      </c>
      <c r="S810" s="2">
        <f>IF(H810&gt;L810,(H810-L810)*INDEX('2018_commission_structure-Start'!$A$21:$I$24,MATCH($E810,'2018_commission_structure-Start'!$A$21:$A$24,0),MATCH(S$1,'2018_commission_structure-Start'!$A$21:$I$21,0)),0)</f>
        <v>0</v>
      </c>
      <c r="T810" s="6">
        <f t="shared" si="126"/>
        <v>68735.81</v>
      </c>
      <c r="U810" s="6">
        <f t="shared" si="127"/>
        <v>138051.81</v>
      </c>
      <c r="V810" s="6">
        <f>MIN(H810,I810)*INDEX('2018_commission_structure-Start'!$A$15:$J$18,MATCH($E810,'2018_commission_structure-Start'!$A$15:$A$18,0),MATCH(V$1,'2018_commission_structure-Start'!$A$15:$J$15,0))</f>
        <v>79310.55</v>
      </c>
      <c r="W810" s="2">
        <f>IF($H810&gt;I810,MIN($H810-I810,J810-I810)*INDEX('2018_commission_structure-Start'!$A$15:$J$18,MATCH($E810,'2018_commission_structure-Start'!$A$15:$A$18,0),MATCH(W$1,'2018_commission_structure-Start'!$A$15:$J$15,0)),0)</f>
        <v>0</v>
      </c>
      <c r="X810" s="2">
        <f>IF($H810&gt;J810,MIN($H810-J810,K810-J810)*INDEX('2018_commission_structure-Start'!$A$15:$J$18,MATCH($E810,'2018_commission_structure-Start'!$A$15:$A$18,0),MATCH(X$1,'2018_commission_structure-Start'!$A$15:$J$15,0)),0)</f>
        <v>0</v>
      </c>
      <c r="Y810" s="2">
        <f>IF($H810&gt;K810,MIN($H810-K810,L810-K810)*INDEX('2018_commission_structure-Start'!$A$15:$J$18,MATCH($E810,'2018_commission_structure-Start'!$A$15:$A$18,0),MATCH(Y$1,'2018_commission_structure-Start'!$A$15:$J$15,0)),0)</f>
        <v>0</v>
      </c>
      <c r="Z810" s="2">
        <f>IF(H810&gt;L810,(H810-L810)*INDEX('2018_commission_structure-Start'!$A$21:$I$24,MATCH($E810,'2018_commission_structure-Start'!$A$21:$A$24,0),MATCH(Z$1,'2018_commission_structure-Start'!$A$21:$I$21,0)),0)</f>
        <v>0</v>
      </c>
      <c r="AA810" s="6">
        <f t="shared" si="128"/>
        <v>79310.55</v>
      </c>
      <c r="AB810" s="6">
        <f t="shared" si="129"/>
        <v>148626.54999999999</v>
      </c>
    </row>
    <row r="811" spans="1:28" x14ac:dyDescent="0.3">
      <c r="A811" t="str">
        <f t="shared" si="120"/>
        <v>Garey Lambregts</v>
      </c>
      <c r="B811">
        <v>2859931651</v>
      </c>
      <c r="C811" t="s">
        <v>1570</v>
      </c>
      <c r="D811" t="s">
        <v>1571</v>
      </c>
      <c r="E811" t="s">
        <v>29</v>
      </c>
      <c r="F811">
        <v>73783</v>
      </c>
      <c r="G811">
        <f>COUNTIF(deals_closed!D:D,B811)</f>
        <v>18</v>
      </c>
      <c r="H811" s="2">
        <f>SUMIF(deals_closed!D:D,B811,deals_closed!C:C)</f>
        <v>561077</v>
      </c>
      <c r="I811" s="2">
        <f>VLOOKUP(E811,'2018_commission_structure-Start'!$A$22:$I$24,9,FALSE)</f>
        <v>600000</v>
      </c>
      <c r="J811" s="2">
        <f t="shared" si="121"/>
        <v>750000</v>
      </c>
      <c r="K811" s="2">
        <f t="shared" si="122"/>
        <v>900000</v>
      </c>
      <c r="L811" s="2">
        <f t="shared" si="123"/>
        <v>1200000</v>
      </c>
      <c r="M811" s="12">
        <f t="shared" si="124"/>
        <v>0.93512833333333334</v>
      </c>
      <c r="N811" t="str">
        <f t="shared" si="125"/>
        <v>0-100%</v>
      </c>
      <c r="O811" s="6">
        <f>MIN(H811,I811)*INDEX('2018_commission_structure-Start'!$A$21:$I$24,MATCH($E811,'2018_commission_structure-Start'!$A$21:$A$24,0),MATCH(O$1,'2018_commission_structure-Start'!$A$21:$I$21,0))</f>
        <v>72940.010000000009</v>
      </c>
      <c r="P811" s="2">
        <f>IF(H811&gt;I811,MIN(H811-I811,J811-I811)*INDEX('2018_commission_structure-Start'!$A$21:$I$24,MATCH($E811,'2018_commission_structure-Start'!$A$21:$A$24,0), MATCH(P$1,'2018_commission_structure-Start'!$A$21:$I$21,0)),0)</f>
        <v>0</v>
      </c>
      <c r="Q811" s="2">
        <f>IF($H811&gt;J811,MIN($H811-J811,K811-J811)*INDEX('2018_commission_structure-Start'!$A$21:$I$24,MATCH($E811,'2018_commission_structure-Start'!$A$21:$A$24,0), MATCH(Q$1,'2018_commission_structure-Start'!$A$21:$I$21,0)),0)</f>
        <v>0</v>
      </c>
      <c r="R811" s="2">
        <f>IF($H811&gt;K811,MIN($H811-K811,L811-K811)*INDEX('2018_commission_structure-Start'!$A$21:$I$24,MATCH($E811,'2018_commission_structure-Start'!$A$21:$A$24,0), MATCH(R$1,'2018_commission_structure-Start'!$A$21:$I$21,0)),0)</f>
        <v>0</v>
      </c>
      <c r="S811" s="2">
        <f>IF(H811&gt;L811,(H811-L811)*INDEX('2018_commission_structure-Start'!$A$21:$I$24,MATCH($E811,'2018_commission_structure-Start'!$A$21:$A$24,0),MATCH(S$1,'2018_commission_structure-Start'!$A$21:$I$21,0)),0)</f>
        <v>0</v>
      </c>
      <c r="T811" s="6">
        <f t="shared" si="126"/>
        <v>72940.010000000009</v>
      </c>
      <c r="U811" s="6">
        <f t="shared" si="127"/>
        <v>146723.01</v>
      </c>
      <c r="V811" s="6">
        <f>MIN(H811,I811)*INDEX('2018_commission_structure-Start'!$A$15:$J$18,MATCH($E811,'2018_commission_structure-Start'!$A$15:$A$18,0),MATCH(V$1,'2018_commission_structure-Start'!$A$15:$J$15,0))</f>
        <v>84161.55</v>
      </c>
      <c r="W811" s="2">
        <f>IF($H811&gt;I811,MIN($H811-I811,J811-I811)*INDEX('2018_commission_structure-Start'!$A$15:$J$18,MATCH($E811,'2018_commission_structure-Start'!$A$15:$A$18,0),MATCH(W$1,'2018_commission_structure-Start'!$A$15:$J$15,0)),0)</f>
        <v>0</v>
      </c>
      <c r="X811" s="2">
        <f>IF($H811&gt;J811,MIN($H811-J811,K811-J811)*INDEX('2018_commission_structure-Start'!$A$15:$J$18,MATCH($E811,'2018_commission_structure-Start'!$A$15:$A$18,0),MATCH(X$1,'2018_commission_structure-Start'!$A$15:$J$15,0)),0)</f>
        <v>0</v>
      </c>
      <c r="Y811" s="2">
        <f>IF($H811&gt;K811,MIN($H811-K811,L811-K811)*INDEX('2018_commission_structure-Start'!$A$15:$J$18,MATCH($E811,'2018_commission_structure-Start'!$A$15:$A$18,0),MATCH(Y$1,'2018_commission_structure-Start'!$A$15:$J$15,0)),0)</f>
        <v>0</v>
      </c>
      <c r="Z811" s="2">
        <f>IF(H811&gt;L811,(H811-L811)*INDEX('2018_commission_structure-Start'!$A$21:$I$24,MATCH($E811,'2018_commission_structure-Start'!$A$21:$A$24,0),MATCH(Z$1,'2018_commission_structure-Start'!$A$21:$I$21,0)),0)</f>
        <v>0</v>
      </c>
      <c r="AA811" s="6">
        <f t="shared" si="128"/>
        <v>84161.55</v>
      </c>
      <c r="AB811" s="6">
        <f t="shared" si="129"/>
        <v>157944.54999999999</v>
      </c>
    </row>
    <row r="812" spans="1:28" x14ac:dyDescent="0.3">
      <c r="A812" t="str">
        <f t="shared" si="120"/>
        <v>Donelle Eyckelbeck</v>
      </c>
      <c r="B812">
        <v>7961231404</v>
      </c>
      <c r="C812" t="s">
        <v>1572</v>
      </c>
      <c r="D812" t="s">
        <v>1573</v>
      </c>
      <c r="E812" t="s">
        <v>29</v>
      </c>
      <c r="F812">
        <v>59253</v>
      </c>
      <c r="G812">
        <f>COUNTIF(deals_closed!D:D,B812)</f>
        <v>25</v>
      </c>
      <c r="H812" s="2">
        <f>SUMIF(deals_closed!D:D,B812,deals_closed!C:C)</f>
        <v>990045</v>
      </c>
      <c r="I812" s="2">
        <f>VLOOKUP(E812,'2018_commission_structure-Start'!$A$22:$I$24,9,FALSE)</f>
        <v>600000</v>
      </c>
      <c r="J812" s="2">
        <f t="shared" si="121"/>
        <v>750000</v>
      </c>
      <c r="K812" s="2">
        <f t="shared" si="122"/>
        <v>900000</v>
      </c>
      <c r="L812" s="2">
        <f t="shared" si="123"/>
        <v>1200000</v>
      </c>
      <c r="M812" s="12">
        <f t="shared" si="124"/>
        <v>1.650075</v>
      </c>
      <c r="N812" t="str">
        <f t="shared" si="125"/>
        <v>150-200%</v>
      </c>
      <c r="O812" s="6">
        <f>MIN(H812,I812)*INDEX('2018_commission_structure-Start'!$A$21:$I$24,MATCH($E812,'2018_commission_structure-Start'!$A$21:$A$24,0),MATCH(O$1,'2018_commission_structure-Start'!$A$21:$I$21,0))</f>
        <v>78000</v>
      </c>
      <c r="P812" s="2">
        <f>IF(H812&gt;I812,MIN(H812-I812,J812-I812)*INDEX('2018_commission_structure-Start'!$A$21:$I$24,MATCH($E812,'2018_commission_structure-Start'!$A$21:$A$24,0), MATCH(P$1,'2018_commission_structure-Start'!$A$21:$I$21,0)),0)</f>
        <v>25500.000000000004</v>
      </c>
      <c r="Q812" s="2">
        <f>IF($H812&gt;J812,MIN($H812-J812,K812-J812)*INDEX('2018_commission_structure-Start'!$A$21:$I$24,MATCH($E812,'2018_commission_structure-Start'!$A$21:$A$24,0), MATCH(Q$1,'2018_commission_structure-Start'!$A$21:$I$21,0)),0)</f>
        <v>31500</v>
      </c>
      <c r="R812" s="2">
        <f>IF($H812&gt;K812,MIN($H812-K812,L812-K812)*INDEX('2018_commission_structure-Start'!$A$21:$I$24,MATCH($E812,'2018_commission_structure-Start'!$A$21:$A$24,0), MATCH(R$1,'2018_commission_structure-Start'!$A$21:$I$21,0)),0)</f>
        <v>23411.7</v>
      </c>
      <c r="S812" s="2">
        <f>IF(H812&gt;L812,(H812-L812)*INDEX('2018_commission_structure-Start'!$A$21:$I$24,MATCH($E812,'2018_commission_structure-Start'!$A$21:$A$24,0),MATCH(S$1,'2018_commission_structure-Start'!$A$21:$I$21,0)),0)</f>
        <v>0</v>
      </c>
      <c r="T812" s="6">
        <f t="shared" si="126"/>
        <v>158411.70000000001</v>
      </c>
      <c r="U812" s="6">
        <f t="shared" si="127"/>
        <v>217664.7</v>
      </c>
      <c r="V812" s="6">
        <f>MIN(H812,I812)*INDEX('2018_commission_structure-Start'!$A$15:$J$18,MATCH($E812,'2018_commission_structure-Start'!$A$15:$A$18,0),MATCH(V$1,'2018_commission_structure-Start'!$A$15:$J$15,0))</f>
        <v>90000</v>
      </c>
      <c r="W812" s="2">
        <f>IF($H812&gt;I812,MIN($H812-I812,J812-I812)*INDEX('2018_commission_structure-Start'!$A$15:$J$18,MATCH($E812,'2018_commission_structure-Start'!$A$15:$A$18,0),MATCH(W$1,'2018_commission_structure-Start'!$A$15:$J$15,0)),0)</f>
        <v>27000</v>
      </c>
      <c r="X812" s="2">
        <f>IF($H812&gt;J812,MIN($H812-J812,K812-J812)*INDEX('2018_commission_structure-Start'!$A$15:$J$18,MATCH($E812,'2018_commission_structure-Start'!$A$15:$A$18,0),MATCH(X$1,'2018_commission_structure-Start'!$A$15:$J$15,0)),0)</f>
        <v>37500</v>
      </c>
      <c r="Y812" s="2">
        <f>IF($H812&gt;K812,MIN($H812-K812,L812-K812)*INDEX('2018_commission_structure-Start'!$A$15:$J$18,MATCH($E812,'2018_commission_structure-Start'!$A$15:$A$18,0),MATCH(Y$1,'2018_commission_structure-Start'!$A$15:$J$15,0)),0)</f>
        <v>27013.5</v>
      </c>
      <c r="Z812" s="2">
        <f>IF(H812&gt;L812,(H812-L812)*INDEX('2018_commission_structure-Start'!$A$21:$I$24,MATCH($E812,'2018_commission_structure-Start'!$A$21:$A$24,0),MATCH(Z$1,'2018_commission_structure-Start'!$A$21:$I$21,0)),0)</f>
        <v>0</v>
      </c>
      <c r="AA812" s="6">
        <f t="shared" si="128"/>
        <v>181513.5</v>
      </c>
      <c r="AB812" s="6">
        <f t="shared" si="129"/>
        <v>240766.5</v>
      </c>
    </row>
    <row r="813" spans="1:28" x14ac:dyDescent="0.3">
      <c r="A813" t="str">
        <f t="shared" si="120"/>
        <v>Bride Fidelli</v>
      </c>
      <c r="B813">
        <v>5974179625</v>
      </c>
      <c r="C813" t="s">
        <v>1574</v>
      </c>
      <c r="D813" t="s">
        <v>1575</v>
      </c>
      <c r="E813" t="s">
        <v>10</v>
      </c>
      <c r="F813">
        <v>102765</v>
      </c>
      <c r="G813">
        <f>COUNTIF(deals_closed!D:D,B813)</f>
        <v>24</v>
      </c>
      <c r="H813" s="2">
        <f>SUMIF(deals_closed!D:D,B813,deals_closed!C:C)</f>
        <v>833134</v>
      </c>
      <c r="I813" s="2">
        <f>VLOOKUP(E813,'2018_commission_structure-Start'!$A$22:$I$24,9,FALSE)</f>
        <v>750000</v>
      </c>
      <c r="J813" s="2">
        <f t="shared" si="121"/>
        <v>937500</v>
      </c>
      <c r="K813" s="2">
        <f t="shared" si="122"/>
        <v>1125000</v>
      </c>
      <c r="L813" s="2">
        <f t="shared" si="123"/>
        <v>1500000</v>
      </c>
      <c r="M813" s="12">
        <f t="shared" si="124"/>
        <v>1.1108453333333332</v>
      </c>
      <c r="N813" t="str">
        <f t="shared" si="125"/>
        <v>100-125%</v>
      </c>
      <c r="O813" s="6">
        <f>MIN(H813,I813)*INDEX('2018_commission_structure-Start'!$A$21:$I$24,MATCH($E813,'2018_commission_structure-Start'!$A$21:$A$24,0),MATCH(O$1,'2018_commission_structure-Start'!$A$21:$I$21,0))</f>
        <v>112500</v>
      </c>
      <c r="P813" s="2">
        <f>IF(H813&gt;I813,MIN(H813-I813,J813-I813)*INDEX('2018_commission_structure-Start'!$A$21:$I$24,MATCH($E813,'2018_commission_structure-Start'!$A$21:$A$24,0), MATCH(P$1,'2018_commission_structure-Start'!$A$21:$I$21,0)),0)</f>
        <v>15795.460000000001</v>
      </c>
      <c r="Q813" s="2">
        <f>IF($H813&gt;J813,MIN($H813-J813,K813-J813)*INDEX('2018_commission_structure-Start'!$A$21:$I$24,MATCH($E813,'2018_commission_structure-Start'!$A$21:$A$24,0), MATCH(Q$1,'2018_commission_structure-Start'!$A$21:$I$21,0)),0)</f>
        <v>0</v>
      </c>
      <c r="R813" s="2">
        <f>IF($H813&gt;K813,MIN($H813-K813,L813-K813)*INDEX('2018_commission_structure-Start'!$A$21:$I$24,MATCH($E813,'2018_commission_structure-Start'!$A$21:$A$24,0), MATCH(R$1,'2018_commission_structure-Start'!$A$21:$I$21,0)),0)</f>
        <v>0</v>
      </c>
      <c r="S813" s="2">
        <f>IF(H813&gt;L813,(H813-L813)*INDEX('2018_commission_structure-Start'!$A$21:$I$24,MATCH($E813,'2018_commission_structure-Start'!$A$21:$A$24,0),MATCH(S$1,'2018_commission_structure-Start'!$A$21:$I$21,0)),0)</f>
        <v>0</v>
      </c>
      <c r="T813" s="6">
        <f t="shared" si="126"/>
        <v>128295.46</v>
      </c>
      <c r="U813" s="6">
        <f t="shared" si="127"/>
        <v>231060.46000000002</v>
      </c>
      <c r="V813" s="6">
        <f>MIN(H813,I813)*INDEX('2018_commission_structure-Start'!$A$15:$J$18,MATCH($E813,'2018_commission_structure-Start'!$A$15:$A$18,0),MATCH(V$1,'2018_commission_structure-Start'!$A$15:$J$15,0))</f>
        <v>112500</v>
      </c>
      <c r="W813" s="2">
        <f>IF($H813&gt;I813,MIN($H813-I813,J813-I813)*INDEX('2018_commission_structure-Start'!$A$15:$J$18,MATCH($E813,'2018_commission_structure-Start'!$A$15:$A$18,0),MATCH(W$1,'2018_commission_structure-Start'!$A$15:$J$15,0)),0)</f>
        <v>18289.48</v>
      </c>
      <c r="X813" s="2">
        <f>IF($H813&gt;J813,MIN($H813-J813,K813-J813)*INDEX('2018_commission_structure-Start'!$A$15:$J$18,MATCH($E813,'2018_commission_structure-Start'!$A$15:$A$18,0),MATCH(X$1,'2018_commission_structure-Start'!$A$15:$J$15,0)),0)</f>
        <v>0</v>
      </c>
      <c r="Y813" s="2">
        <f>IF($H813&gt;K813,MIN($H813-K813,L813-K813)*INDEX('2018_commission_structure-Start'!$A$15:$J$18,MATCH($E813,'2018_commission_structure-Start'!$A$15:$A$18,0),MATCH(Y$1,'2018_commission_structure-Start'!$A$15:$J$15,0)),0)</f>
        <v>0</v>
      </c>
      <c r="Z813" s="2">
        <f>IF(H813&gt;L813,(H813-L813)*INDEX('2018_commission_structure-Start'!$A$21:$I$24,MATCH($E813,'2018_commission_structure-Start'!$A$21:$A$24,0),MATCH(Z$1,'2018_commission_structure-Start'!$A$21:$I$21,0)),0)</f>
        <v>0</v>
      </c>
      <c r="AA813" s="6">
        <f t="shared" si="128"/>
        <v>130789.48</v>
      </c>
      <c r="AB813" s="6">
        <f t="shared" si="129"/>
        <v>233554.47999999998</v>
      </c>
    </row>
    <row r="814" spans="1:28" x14ac:dyDescent="0.3">
      <c r="A814" t="str">
        <f t="shared" si="120"/>
        <v>Darci Wixey</v>
      </c>
      <c r="B814">
        <v>4768342426</v>
      </c>
      <c r="C814" t="s">
        <v>1576</v>
      </c>
      <c r="D814" t="s">
        <v>1577</v>
      </c>
      <c r="E814" t="s">
        <v>29</v>
      </c>
      <c r="F814">
        <v>62604</v>
      </c>
      <c r="G814">
        <f>COUNTIF(deals_closed!D:D,B814)</f>
        <v>18</v>
      </c>
      <c r="H814" s="2">
        <f>SUMIF(deals_closed!D:D,B814,deals_closed!C:C)</f>
        <v>659813</v>
      </c>
      <c r="I814" s="2">
        <f>VLOOKUP(E814,'2018_commission_structure-Start'!$A$22:$I$24,9,FALSE)</f>
        <v>600000</v>
      </c>
      <c r="J814" s="2">
        <f t="shared" si="121"/>
        <v>750000</v>
      </c>
      <c r="K814" s="2">
        <f t="shared" si="122"/>
        <v>900000</v>
      </c>
      <c r="L814" s="2">
        <f t="shared" si="123"/>
        <v>1200000</v>
      </c>
      <c r="M814" s="12">
        <f t="shared" si="124"/>
        <v>1.0996883333333334</v>
      </c>
      <c r="N814" t="str">
        <f t="shared" si="125"/>
        <v>100-125%</v>
      </c>
      <c r="O814" s="6">
        <f>MIN(H814,I814)*INDEX('2018_commission_structure-Start'!$A$21:$I$24,MATCH($E814,'2018_commission_structure-Start'!$A$21:$A$24,0),MATCH(O$1,'2018_commission_structure-Start'!$A$21:$I$21,0))</f>
        <v>78000</v>
      </c>
      <c r="P814" s="2">
        <f>IF(H814&gt;I814,MIN(H814-I814,J814-I814)*INDEX('2018_commission_structure-Start'!$A$21:$I$24,MATCH($E814,'2018_commission_structure-Start'!$A$21:$A$24,0), MATCH(P$1,'2018_commission_structure-Start'!$A$21:$I$21,0)),0)</f>
        <v>10168.210000000001</v>
      </c>
      <c r="Q814" s="2">
        <f>IF($H814&gt;J814,MIN($H814-J814,K814-J814)*INDEX('2018_commission_structure-Start'!$A$21:$I$24,MATCH($E814,'2018_commission_structure-Start'!$A$21:$A$24,0), MATCH(Q$1,'2018_commission_structure-Start'!$A$21:$I$21,0)),0)</f>
        <v>0</v>
      </c>
      <c r="R814" s="2">
        <f>IF($H814&gt;K814,MIN($H814-K814,L814-K814)*INDEX('2018_commission_structure-Start'!$A$21:$I$24,MATCH($E814,'2018_commission_structure-Start'!$A$21:$A$24,0), MATCH(R$1,'2018_commission_structure-Start'!$A$21:$I$21,0)),0)</f>
        <v>0</v>
      </c>
      <c r="S814" s="2">
        <f>IF(H814&gt;L814,(H814-L814)*INDEX('2018_commission_structure-Start'!$A$21:$I$24,MATCH($E814,'2018_commission_structure-Start'!$A$21:$A$24,0),MATCH(S$1,'2018_commission_structure-Start'!$A$21:$I$21,0)),0)</f>
        <v>0</v>
      </c>
      <c r="T814" s="6">
        <f t="shared" si="126"/>
        <v>88168.21</v>
      </c>
      <c r="U814" s="6">
        <f t="shared" si="127"/>
        <v>150772.21000000002</v>
      </c>
      <c r="V814" s="6">
        <f>MIN(H814,I814)*INDEX('2018_commission_structure-Start'!$A$15:$J$18,MATCH($E814,'2018_commission_structure-Start'!$A$15:$A$18,0),MATCH(V$1,'2018_commission_structure-Start'!$A$15:$J$15,0))</f>
        <v>90000</v>
      </c>
      <c r="W814" s="2">
        <f>IF($H814&gt;I814,MIN($H814-I814,J814-I814)*INDEX('2018_commission_structure-Start'!$A$15:$J$18,MATCH($E814,'2018_commission_structure-Start'!$A$15:$A$18,0),MATCH(W$1,'2018_commission_structure-Start'!$A$15:$J$15,0)),0)</f>
        <v>10766.34</v>
      </c>
      <c r="X814" s="2">
        <f>IF($H814&gt;J814,MIN($H814-J814,K814-J814)*INDEX('2018_commission_structure-Start'!$A$15:$J$18,MATCH($E814,'2018_commission_structure-Start'!$A$15:$A$18,0),MATCH(X$1,'2018_commission_structure-Start'!$A$15:$J$15,0)),0)</f>
        <v>0</v>
      </c>
      <c r="Y814" s="2">
        <f>IF($H814&gt;K814,MIN($H814-K814,L814-K814)*INDEX('2018_commission_structure-Start'!$A$15:$J$18,MATCH($E814,'2018_commission_structure-Start'!$A$15:$A$18,0),MATCH(Y$1,'2018_commission_structure-Start'!$A$15:$J$15,0)),0)</f>
        <v>0</v>
      </c>
      <c r="Z814" s="2">
        <f>IF(H814&gt;L814,(H814-L814)*INDEX('2018_commission_structure-Start'!$A$21:$I$24,MATCH($E814,'2018_commission_structure-Start'!$A$21:$A$24,0),MATCH(Z$1,'2018_commission_structure-Start'!$A$21:$I$21,0)),0)</f>
        <v>0</v>
      </c>
      <c r="AA814" s="6">
        <f t="shared" si="128"/>
        <v>100766.34</v>
      </c>
      <c r="AB814" s="6">
        <f t="shared" si="129"/>
        <v>163370.34</v>
      </c>
    </row>
    <row r="815" spans="1:28" x14ac:dyDescent="0.3">
      <c r="A815" t="str">
        <f t="shared" si="120"/>
        <v>Rolph Slatcher</v>
      </c>
      <c r="B815">
        <v>7205288142</v>
      </c>
      <c r="C815" t="s">
        <v>1578</v>
      </c>
      <c r="D815" t="s">
        <v>1579</v>
      </c>
      <c r="E815" t="s">
        <v>10</v>
      </c>
      <c r="F815">
        <v>89937</v>
      </c>
      <c r="G815">
        <f>COUNTIF(deals_closed!D:D,B815)</f>
        <v>19</v>
      </c>
      <c r="H815" s="2">
        <f>SUMIF(deals_closed!D:D,B815,deals_closed!C:C)</f>
        <v>632661</v>
      </c>
      <c r="I815" s="2">
        <f>VLOOKUP(E815,'2018_commission_structure-Start'!$A$22:$I$24,9,FALSE)</f>
        <v>750000</v>
      </c>
      <c r="J815" s="2">
        <f t="shared" si="121"/>
        <v>937500</v>
      </c>
      <c r="K815" s="2">
        <f t="shared" si="122"/>
        <v>1125000</v>
      </c>
      <c r="L815" s="2">
        <f t="shared" si="123"/>
        <v>1500000</v>
      </c>
      <c r="M815" s="12">
        <f t="shared" si="124"/>
        <v>0.84354799999999996</v>
      </c>
      <c r="N815" t="str">
        <f t="shared" si="125"/>
        <v>0-100%</v>
      </c>
      <c r="O815" s="6">
        <f>MIN(H815,I815)*INDEX('2018_commission_structure-Start'!$A$21:$I$24,MATCH($E815,'2018_commission_structure-Start'!$A$21:$A$24,0),MATCH(O$1,'2018_commission_structure-Start'!$A$21:$I$21,0))</f>
        <v>94899.15</v>
      </c>
      <c r="P815" s="2">
        <f>IF(H815&gt;I815,MIN(H815-I815,J815-I815)*INDEX('2018_commission_structure-Start'!$A$21:$I$24,MATCH($E815,'2018_commission_structure-Start'!$A$21:$A$24,0), MATCH(P$1,'2018_commission_structure-Start'!$A$21:$I$21,0)),0)</f>
        <v>0</v>
      </c>
      <c r="Q815" s="2">
        <f>IF($H815&gt;J815,MIN($H815-J815,K815-J815)*INDEX('2018_commission_structure-Start'!$A$21:$I$24,MATCH($E815,'2018_commission_structure-Start'!$A$21:$A$24,0), MATCH(Q$1,'2018_commission_structure-Start'!$A$21:$I$21,0)),0)</f>
        <v>0</v>
      </c>
      <c r="R815" s="2">
        <f>IF($H815&gt;K815,MIN($H815-K815,L815-K815)*INDEX('2018_commission_structure-Start'!$A$21:$I$24,MATCH($E815,'2018_commission_structure-Start'!$A$21:$A$24,0), MATCH(R$1,'2018_commission_structure-Start'!$A$21:$I$21,0)),0)</f>
        <v>0</v>
      </c>
      <c r="S815" s="2">
        <f>IF(H815&gt;L815,(H815-L815)*INDEX('2018_commission_structure-Start'!$A$21:$I$24,MATCH($E815,'2018_commission_structure-Start'!$A$21:$A$24,0),MATCH(S$1,'2018_commission_structure-Start'!$A$21:$I$21,0)),0)</f>
        <v>0</v>
      </c>
      <c r="T815" s="6">
        <f t="shared" si="126"/>
        <v>94899.15</v>
      </c>
      <c r="U815" s="6">
        <f t="shared" si="127"/>
        <v>184836.15</v>
      </c>
      <c r="V815" s="6">
        <f>MIN(H815,I815)*INDEX('2018_commission_structure-Start'!$A$15:$J$18,MATCH($E815,'2018_commission_structure-Start'!$A$15:$A$18,0),MATCH(V$1,'2018_commission_structure-Start'!$A$15:$J$15,0))</f>
        <v>94899.15</v>
      </c>
      <c r="W815" s="2">
        <f>IF($H815&gt;I815,MIN($H815-I815,J815-I815)*INDEX('2018_commission_structure-Start'!$A$15:$J$18,MATCH($E815,'2018_commission_structure-Start'!$A$15:$A$18,0),MATCH(W$1,'2018_commission_structure-Start'!$A$15:$J$15,0)),0)</f>
        <v>0</v>
      </c>
      <c r="X815" s="2">
        <f>IF($H815&gt;J815,MIN($H815-J815,K815-J815)*INDEX('2018_commission_structure-Start'!$A$15:$J$18,MATCH($E815,'2018_commission_structure-Start'!$A$15:$A$18,0),MATCH(X$1,'2018_commission_structure-Start'!$A$15:$J$15,0)),0)</f>
        <v>0</v>
      </c>
      <c r="Y815" s="2">
        <f>IF($H815&gt;K815,MIN($H815-K815,L815-K815)*INDEX('2018_commission_structure-Start'!$A$15:$J$18,MATCH($E815,'2018_commission_structure-Start'!$A$15:$A$18,0),MATCH(Y$1,'2018_commission_structure-Start'!$A$15:$J$15,0)),0)</f>
        <v>0</v>
      </c>
      <c r="Z815" s="2">
        <f>IF(H815&gt;L815,(H815-L815)*INDEX('2018_commission_structure-Start'!$A$21:$I$24,MATCH($E815,'2018_commission_structure-Start'!$A$21:$A$24,0),MATCH(Z$1,'2018_commission_structure-Start'!$A$21:$I$21,0)),0)</f>
        <v>0</v>
      </c>
      <c r="AA815" s="6">
        <f t="shared" si="128"/>
        <v>94899.15</v>
      </c>
      <c r="AB815" s="6">
        <f t="shared" si="129"/>
        <v>184836.15</v>
      </c>
    </row>
    <row r="816" spans="1:28" x14ac:dyDescent="0.3">
      <c r="A816" t="str">
        <f t="shared" si="120"/>
        <v>Caryn De La Coste</v>
      </c>
      <c r="B816">
        <v>9619649427</v>
      </c>
      <c r="C816" t="s">
        <v>1580</v>
      </c>
      <c r="D816" t="s">
        <v>1581</v>
      </c>
      <c r="E816" t="s">
        <v>29</v>
      </c>
      <c r="F816">
        <v>52037</v>
      </c>
      <c r="G816">
        <f>COUNTIF(deals_closed!D:D,B816)</f>
        <v>27</v>
      </c>
      <c r="H816" s="2">
        <f>SUMIF(deals_closed!D:D,B816,deals_closed!C:C)</f>
        <v>924749</v>
      </c>
      <c r="I816" s="2">
        <f>VLOOKUP(E816,'2018_commission_structure-Start'!$A$22:$I$24,9,FALSE)</f>
        <v>600000</v>
      </c>
      <c r="J816" s="2">
        <f t="shared" si="121"/>
        <v>750000</v>
      </c>
      <c r="K816" s="2">
        <f t="shared" si="122"/>
        <v>900000</v>
      </c>
      <c r="L816" s="2">
        <f t="shared" si="123"/>
        <v>1200000</v>
      </c>
      <c r="M816" s="12">
        <f t="shared" si="124"/>
        <v>1.5412483333333333</v>
      </c>
      <c r="N816" t="str">
        <f t="shared" si="125"/>
        <v>150-200%</v>
      </c>
      <c r="O816" s="6">
        <f>MIN(H816,I816)*INDEX('2018_commission_structure-Start'!$A$21:$I$24,MATCH($E816,'2018_commission_structure-Start'!$A$21:$A$24,0),MATCH(O$1,'2018_commission_structure-Start'!$A$21:$I$21,0))</f>
        <v>78000</v>
      </c>
      <c r="P816" s="2">
        <f>IF(H816&gt;I816,MIN(H816-I816,J816-I816)*INDEX('2018_commission_structure-Start'!$A$21:$I$24,MATCH($E816,'2018_commission_structure-Start'!$A$21:$A$24,0), MATCH(P$1,'2018_commission_structure-Start'!$A$21:$I$21,0)),0)</f>
        <v>25500.000000000004</v>
      </c>
      <c r="Q816" s="2">
        <f>IF($H816&gt;J816,MIN($H816-J816,K816-J816)*INDEX('2018_commission_structure-Start'!$A$21:$I$24,MATCH($E816,'2018_commission_structure-Start'!$A$21:$A$24,0), MATCH(Q$1,'2018_commission_structure-Start'!$A$21:$I$21,0)),0)</f>
        <v>31500</v>
      </c>
      <c r="R816" s="2">
        <f>IF($H816&gt;K816,MIN($H816-K816,L816-K816)*INDEX('2018_commission_structure-Start'!$A$21:$I$24,MATCH($E816,'2018_commission_structure-Start'!$A$21:$A$24,0), MATCH(R$1,'2018_commission_structure-Start'!$A$21:$I$21,0)),0)</f>
        <v>6434.74</v>
      </c>
      <c r="S816" s="2">
        <f>IF(H816&gt;L816,(H816-L816)*INDEX('2018_commission_structure-Start'!$A$21:$I$24,MATCH($E816,'2018_commission_structure-Start'!$A$21:$A$24,0),MATCH(S$1,'2018_commission_structure-Start'!$A$21:$I$21,0)),0)</f>
        <v>0</v>
      </c>
      <c r="T816" s="6">
        <f t="shared" si="126"/>
        <v>141434.74</v>
      </c>
      <c r="U816" s="6">
        <f t="shared" si="127"/>
        <v>193471.74</v>
      </c>
      <c r="V816" s="6">
        <f>MIN(H816,I816)*INDEX('2018_commission_structure-Start'!$A$15:$J$18,MATCH($E816,'2018_commission_structure-Start'!$A$15:$A$18,0),MATCH(V$1,'2018_commission_structure-Start'!$A$15:$J$15,0))</f>
        <v>90000</v>
      </c>
      <c r="W816" s="2">
        <f>IF($H816&gt;I816,MIN($H816-I816,J816-I816)*INDEX('2018_commission_structure-Start'!$A$15:$J$18,MATCH($E816,'2018_commission_structure-Start'!$A$15:$A$18,0),MATCH(W$1,'2018_commission_structure-Start'!$A$15:$J$15,0)),0)</f>
        <v>27000</v>
      </c>
      <c r="X816" s="2">
        <f>IF($H816&gt;J816,MIN($H816-J816,K816-J816)*INDEX('2018_commission_structure-Start'!$A$15:$J$18,MATCH($E816,'2018_commission_structure-Start'!$A$15:$A$18,0),MATCH(X$1,'2018_commission_structure-Start'!$A$15:$J$15,0)),0)</f>
        <v>37500</v>
      </c>
      <c r="Y816" s="2">
        <f>IF($H816&gt;K816,MIN($H816-K816,L816-K816)*INDEX('2018_commission_structure-Start'!$A$15:$J$18,MATCH($E816,'2018_commission_structure-Start'!$A$15:$A$18,0),MATCH(Y$1,'2018_commission_structure-Start'!$A$15:$J$15,0)),0)</f>
        <v>7424.7</v>
      </c>
      <c r="Z816" s="2">
        <f>IF(H816&gt;L816,(H816-L816)*INDEX('2018_commission_structure-Start'!$A$21:$I$24,MATCH($E816,'2018_commission_structure-Start'!$A$21:$A$24,0),MATCH(Z$1,'2018_commission_structure-Start'!$A$21:$I$21,0)),0)</f>
        <v>0</v>
      </c>
      <c r="AA816" s="6">
        <f t="shared" si="128"/>
        <v>161924.70000000001</v>
      </c>
      <c r="AB816" s="6">
        <f t="shared" si="129"/>
        <v>213961.7</v>
      </c>
    </row>
    <row r="817" spans="1:28" x14ac:dyDescent="0.3">
      <c r="A817" t="str">
        <f t="shared" si="120"/>
        <v>Currie Lethbury</v>
      </c>
      <c r="B817">
        <v>3463222345</v>
      </c>
      <c r="C817" t="s">
        <v>1582</v>
      </c>
      <c r="D817" t="s">
        <v>1583</v>
      </c>
      <c r="E817" t="s">
        <v>7</v>
      </c>
      <c r="F817">
        <v>50537</v>
      </c>
      <c r="G817">
        <f>COUNTIF(deals_closed!D:D,B817)</f>
        <v>20</v>
      </c>
      <c r="H817" s="2">
        <f>SUMIF(deals_closed!D:D,B817,deals_closed!C:C)</f>
        <v>596017</v>
      </c>
      <c r="I817" s="2">
        <f>VLOOKUP(E817,'2018_commission_structure-Start'!$A$22:$I$24,9,FALSE)</f>
        <v>500000</v>
      </c>
      <c r="J817" s="2">
        <f t="shared" si="121"/>
        <v>625000</v>
      </c>
      <c r="K817" s="2">
        <f t="shared" si="122"/>
        <v>750000</v>
      </c>
      <c r="L817" s="2">
        <f t="shared" si="123"/>
        <v>1000000</v>
      </c>
      <c r="M817" s="12">
        <f t="shared" si="124"/>
        <v>1.192034</v>
      </c>
      <c r="N817" t="str">
        <f t="shared" si="125"/>
        <v>100-125%</v>
      </c>
      <c r="O817" s="6">
        <f>MIN(H817,I817)*INDEX('2018_commission_structure-Start'!$A$21:$I$24,MATCH($E817,'2018_commission_structure-Start'!$A$21:$A$24,0),MATCH(O$1,'2018_commission_structure-Start'!$A$21:$I$21,0))</f>
        <v>50000</v>
      </c>
      <c r="P817" s="2">
        <f>IF(H817&gt;I817,MIN(H817-I817,J817-I817)*INDEX('2018_commission_structure-Start'!$A$21:$I$24,MATCH($E817,'2018_commission_structure-Start'!$A$21:$A$24,0), MATCH(P$1,'2018_commission_structure-Start'!$A$21:$I$21,0)),0)</f>
        <v>14402.55</v>
      </c>
      <c r="Q817" s="2">
        <f>IF($H817&gt;J817,MIN($H817-J817,K817-J817)*INDEX('2018_commission_structure-Start'!$A$21:$I$24,MATCH($E817,'2018_commission_structure-Start'!$A$21:$A$24,0), MATCH(Q$1,'2018_commission_structure-Start'!$A$21:$I$21,0)),0)</f>
        <v>0</v>
      </c>
      <c r="R817" s="2">
        <f>IF($H817&gt;K817,MIN($H817-K817,L817-K817)*INDEX('2018_commission_structure-Start'!$A$21:$I$24,MATCH($E817,'2018_commission_structure-Start'!$A$21:$A$24,0), MATCH(R$1,'2018_commission_structure-Start'!$A$21:$I$21,0)),0)</f>
        <v>0</v>
      </c>
      <c r="S817" s="2">
        <f>IF(H817&gt;L817,(H817-L817)*INDEX('2018_commission_structure-Start'!$A$21:$I$24,MATCH($E817,'2018_commission_structure-Start'!$A$21:$A$24,0),MATCH(S$1,'2018_commission_structure-Start'!$A$21:$I$21,0)),0)</f>
        <v>0</v>
      </c>
      <c r="T817" s="6">
        <f t="shared" si="126"/>
        <v>64402.55</v>
      </c>
      <c r="U817" s="6">
        <f t="shared" si="127"/>
        <v>114939.55</v>
      </c>
      <c r="V817" s="6">
        <f>MIN(H817,I817)*INDEX('2018_commission_structure-Start'!$A$15:$J$18,MATCH($E817,'2018_commission_structure-Start'!$A$15:$A$18,0),MATCH(V$1,'2018_commission_structure-Start'!$A$15:$J$15,0))</f>
        <v>60000</v>
      </c>
      <c r="W817" s="2">
        <f>IF($H817&gt;I817,MIN($H817-I817,J817-I817)*INDEX('2018_commission_structure-Start'!$A$15:$J$18,MATCH($E817,'2018_commission_structure-Start'!$A$15:$A$18,0),MATCH(W$1,'2018_commission_structure-Start'!$A$15:$J$15,0)),0)</f>
        <v>16322.890000000001</v>
      </c>
      <c r="X817" s="2">
        <f>IF($H817&gt;J817,MIN($H817-J817,K817-J817)*INDEX('2018_commission_structure-Start'!$A$15:$J$18,MATCH($E817,'2018_commission_structure-Start'!$A$15:$A$18,0),MATCH(X$1,'2018_commission_structure-Start'!$A$15:$J$15,0)),0)</f>
        <v>0</v>
      </c>
      <c r="Y817" s="2">
        <f>IF($H817&gt;K817,MIN($H817-K817,L817-K817)*INDEX('2018_commission_structure-Start'!$A$15:$J$18,MATCH($E817,'2018_commission_structure-Start'!$A$15:$A$18,0),MATCH(Y$1,'2018_commission_structure-Start'!$A$15:$J$15,0)),0)</f>
        <v>0</v>
      </c>
      <c r="Z817" s="2">
        <f>IF(H817&gt;L817,(H817-L817)*INDEX('2018_commission_structure-Start'!$A$21:$I$24,MATCH($E817,'2018_commission_structure-Start'!$A$21:$A$24,0),MATCH(Z$1,'2018_commission_structure-Start'!$A$21:$I$21,0)),0)</f>
        <v>0</v>
      </c>
      <c r="AA817" s="6">
        <f t="shared" si="128"/>
        <v>76322.89</v>
      </c>
      <c r="AB817" s="6">
        <f t="shared" si="129"/>
        <v>126859.89</v>
      </c>
    </row>
    <row r="818" spans="1:28" x14ac:dyDescent="0.3">
      <c r="A818" t="str">
        <f t="shared" si="120"/>
        <v>Carlin Yardley</v>
      </c>
      <c r="B818">
        <v>4075444457</v>
      </c>
      <c r="C818" t="s">
        <v>185</v>
      </c>
      <c r="D818" t="s">
        <v>1584</v>
      </c>
      <c r="E818" t="s">
        <v>10</v>
      </c>
      <c r="F818">
        <v>91957</v>
      </c>
      <c r="G818">
        <f>COUNTIF(deals_closed!D:D,B818)</f>
        <v>22</v>
      </c>
      <c r="H818" s="2">
        <f>SUMIF(deals_closed!D:D,B818,deals_closed!C:C)</f>
        <v>817460</v>
      </c>
      <c r="I818" s="2">
        <f>VLOOKUP(E818,'2018_commission_structure-Start'!$A$22:$I$24,9,FALSE)</f>
        <v>750000</v>
      </c>
      <c r="J818" s="2">
        <f t="shared" si="121"/>
        <v>937500</v>
      </c>
      <c r="K818" s="2">
        <f t="shared" si="122"/>
        <v>1125000</v>
      </c>
      <c r="L818" s="2">
        <f t="shared" si="123"/>
        <v>1500000</v>
      </c>
      <c r="M818" s="12">
        <f t="shared" si="124"/>
        <v>1.0899466666666666</v>
      </c>
      <c r="N818" t="str">
        <f t="shared" si="125"/>
        <v>100-125%</v>
      </c>
      <c r="O818" s="6">
        <f>MIN(H818,I818)*INDEX('2018_commission_structure-Start'!$A$21:$I$24,MATCH($E818,'2018_commission_structure-Start'!$A$21:$A$24,0),MATCH(O$1,'2018_commission_structure-Start'!$A$21:$I$21,0))</f>
        <v>112500</v>
      </c>
      <c r="P818" s="2">
        <f>IF(H818&gt;I818,MIN(H818-I818,J818-I818)*INDEX('2018_commission_structure-Start'!$A$21:$I$24,MATCH($E818,'2018_commission_structure-Start'!$A$21:$A$24,0), MATCH(P$1,'2018_commission_structure-Start'!$A$21:$I$21,0)),0)</f>
        <v>12817.4</v>
      </c>
      <c r="Q818" s="2">
        <f>IF($H818&gt;J818,MIN($H818-J818,K818-J818)*INDEX('2018_commission_structure-Start'!$A$21:$I$24,MATCH($E818,'2018_commission_structure-Start'!$A$21:$A$24,0), MATCH(Q$1,'2018_commission_structure-Start'!$A$21:$I$21,0)),0)</f>
        <v>0</v>
      </c>
      <c r="R818" s="2">
        <f>IF($H818&gt;K818,MIN($H818-K818,L818-K818)*INDEX('2018_commission_structure-Start'!$A$21:$I$24,MATCH($E818,'2018_commission_structure-Start'!$A$21:$A$24,0), MATCH(R$1,'2018_commission_structure-Start'!$A$21:$I$21,0)),0)</f>
        <v>0</v>
      </c>
      <c r="S818" s="2">
        <f>IF(H818&gt;L818,(H818-L818)*INDEX('2018_commission_structure-Start'!$A$21:$I$24,MATCH($E818,'2018_commission_structure-Start'!$A$21:$A$24,0),MATCH(S$1,'2018_commission_structure-Start'!$A$21:$I$21,0)),0)</f>
        <v>0</v>
      </c>
      <c r="T818" s="6">
        <f t="shared" si="126"/>
        <v>125317.4</v>
      </c>
      <c r="U818" s="6">
        <f t="shared" si="127"/>
        <v>217274.4</v>
      </c>
      <c r="V818" s="6">
        <f>MIN(H818,I818)*INDEX('2018_commission_structure-Start'!$A$15:$J$18,MATCH($E818,'2018_commission_structure-Start'!$A$15:$A$18,0),MATCH(V$1,'2018_commission_structure-Start'!$A$15:$J$15,0))</f>
        <v>112500</v>
      </c>
      <c r="W818" s="2">
        <f>IF($H818&gt;I818,MIN($H818-I818,J818-I818)*INDEX('2018_commission_structure-Start'!$A$15:$J$18,MATCH($E818,'2018_commission_structure-Start'!$A$15:$A$18,0),MATCH(W$1,'2018_commission_structure-Start'!$A$15:$J$15,0)),0)</f>
        <v>14841.2</v>
      </c>
      <c r="X818" s="2">
        <f>IF($H818&gt;J818,MIN($H818-J818,K818-J818)*INDEX('2018_commission_structure-Start'!$A$15:$J$18,MATCH($E818,'2018_commission_structure-Start'!$A$15:$A$18,0),MATCH(X$1,'2018_commission_structure-Start'!$A$15:$J$15,0)),0)</f>
        <v>0</v>
      </c>
      <c r="Y818" s="2">
        <f>IF($H818&gt;K818,MIN($H818-K818,L818-K818)*INDEX('2018_commission_structure-Start'!$A$15:$J$18,MATCH($E818,'2018_commission_structure-Start'!$A$15:$A$18,0),MATCH(Y$1,'2018_commission_structure-Start'!$A$15:$J$15,0)),0)</f>
        <v>0</v>
      </c>
      <c r="Z818" s="2">
        <f>IF(H818&gt;L818,(H818-L818)*INDEX('2018_commission_structure-Start'!$A$21:$I$24,MATCH($E818,'2018_commission_structure-Start'!$A$21:$A$24,0),MATCH(Z$1,'2018_commission_structure-Start'!$A$21:$I$21,0)),0)</f>
        <v>0</v>
      </c>
      <c r="AA818" s="6">
        <f t="shared" si="128"/>
        <v>127341.2</v>
      </c>
      <c r="AB818" s="6">
        <f t="shared" si="129"/>
        <v>219298.2</v>
      </c>
    </row>
    <row r="819" spans="1:28" x14ac:dyDescent="0.3">
      <c r="A819" t="str">
        <f t="shared" si="120"/>
        <v>Jammal McPhee</v>
      </c>
      <c r="B819">
        <v>7098438871</v>
      </c>
      <c r="C819" t="s">
        <v>1585</v>
      </c>
      <c r="D819" t="s">
        <v>1586</v>
      </c>
      <c r="E819" t="s">
        <v>29</v>
      </c>
      <c r="F819">
        <v>57781</v>
      </c>
      <c r="G819">
        <f>COUNTIF(deals_closed!D:D,B819)</f>
        <v>23</v>
      </c>
      <c r="H819" s="2">
        <f>SUMIF(deals_closed!D:D,B819,deals_closed!C:C)</f>
        <v>659507</v>
      </c>
      <c r="I819" s="2">
        <f>VLOOKUP(E819,'2018_commission_structure-Start'!$A$22:$I$24,9,FALSE)</f>
        <v>600000</v>
      </c>
      <c r="J819" s="2">
        <f t="shared" si="121"/>
        <v>750000</v>
      </c>
      <c r="K819" s="2">
        <f t="shared" si="122"/>
        <v>900000</v>
      </c>
      <c r="L819" s="2">
        <f t="shared" si="123"/>
        <v>1200000</v>
      </c>
      <c r="M819" s="12">
        <f t="shared" si="124"/>
        <v>1.0991783333333334</v>
      </c>
      <c r="N819" t="str">
        <f t="shared" si="125"/>
        <v>100-125%</v>
      </c>
      <c r="O819" s="6">
        <f>MIN(H819,I819)*INDEX('2018_commission_structure-Start'!$A$21:$I$24,MATCH($E819,'2018_commission_structure-Start'!$A$21:$A$24,0),MATCH(O$1,'2018_commission_structure-Start'!$A$21:$I$21,0))</f>
        <v>78000</v>
      </c>
      <c r="P819" s="2">
        <f>IF(H819&gt;I819,MIN(H819-I819,J819-I819)*INDEX('2018_commission_structure-Start'!$A$21:$I$24,MATCH($E819,'2018_commission_structure-Start'!$A$21:$A$24,0), MATCH(P$1,'2018_commission_structure-Start'!$A$21:$I$21,0)),0)</f>
        <v>10116.19</v>
      </c>
      <c r="Q819" s="2">
        <f>IF($H819&gt;J819,MIN($H819-J819,K819-J819)*INDEX('2018_commission_structure-Start'!$A$21:$I$24,MATCH($E819,'2018_commission_structure-Start'!$A$21:$A$24,0), MATCH(Q$1,'2018_commission_structure-Start'!$A$21:$I$21,0)),0)</f>
        <v>0</v>
      </c>
      <c r="R819" s="2">
        <f>IF($H819&gt;K819,MIN($H819-K819,L819-K819)*INDEX('2018_commission_structure-Start'!$A$21:$I$24,MATCH($E819,'2018_commission_structure-Start'!$A$21:$A$24,0), MATCH(R$1,'2018_commission_structure-Start'!$A$21:$I$21,0)),0)</f>
        <v>0</v>
      </c>
      <c r="S819" s="2">
        <f>IF(H819&gt;L819,(H819-L819)*INDEX('2018_commission_structure-Start'!$A$21:$I$24,MATCH($E819,'2018_commission_structure-Start'!$A$21:$A$24,0),MATCH(S$1,'2018_commission_structure-Start'!$A$21:$I$21,0)),0)</f>
        <v>0</v>
      </c>
      <c r="T819" s="6">
        <f t="shared" si="126"/>
        <v>88116.19</v>
      </c>
      <c r="U819" s="6">
        <f t="shared" si="127"/>
        <v>145897.19</v>
      </c>
      <c r="V819" s="6">
        <f>MIN(H819,I819)*INDEX('2018_commission_structure-Start'!$A$15:$J$18,MATCH($E819,'2018_commission_structure-Start'!$A$15:$A$18,0),MATCH(V$1,'2018_commission_structure-Start'!$A$15:$J$15,0))</f>
        <v>90000</v>
      </c>
      <c r="W819" s="2">
        <f>IF($H819&gt;I819,MIN($H819-I819,J819-I819)*INDEX('2018_commission_structure-Start'!$A$15:$J$18,MATCH($E819,'2018_commission_structure-Start'!$A$15:$A$18,0),MATCH(W$1,'2018_commission_structure-Start'!$A$15:$J$15,0)),0)</f>
        <v>10711.26</v>
      </c>
      <c r="X819" s="2">
        <f>IF($H819&gt;J819,MIN($H819-J819,K819-J819)*INDEX('2018_commission_structure-Start'!$A$15:$J$18,MATCH($E819,'2018_commission_structure-Start'!$A$15:$A$18,0),MATCH(X$1,'2018_commission_structure-Start'!$A$15:$J$15,0)),0)</f>
        <v>0</v>
      </c>
      <c r="Y819" s="2">
        <f>IF($H819&gt;K819,MIN($H819-K819,L819-K819)*INDEX('2018_commission_structure-Start'!$A$15:$J$18,MATCH($E819,'2018_commission_structure-Start'!$A$15:$A$18,0),MATCH(Y$1,'2018_commission_structure-Start'!$A$15:$J$15,0)),0)</f>
        <v>0</v>
      </c>
      <c r="Z819" s="2">
        <f>IF(H819&gt;L819,(H819-L819)*INDEX('2018_commission_structure-Start'!$A$21:$I$24,MATCH($E819,'2018_commission_structure-Start'!$A$21:$A$24,0),MATCH(Z$1,'2018_commission_structure-Start'!$A$21:$I$21,0)),0)</f>
        <v>0</v>
      </c>
      <c r="AA819" s="6">
        <f t="shared" si="128"/>
        <v>100711.26</v>
      </c>
      <c r="AB819" s="6">
        <f t="shared" si="129"/>
        <v>158492.26</v>
      </c>
    </row>
    <row r="820" spans="1:28" x14ac:dyDescent="0.3">
      <c r="A820" t="str">
        <f t="shared" si="120"/>
        <v>Auguste Uren</v>
      </c>
      <c r="B820">
        <v>7596173217</v>
      </c>
      <c r="C820" t="s">
        <v>1587</v>
      </c>
      <c r="D820" t="s">
        <v>1588</v>
      </c>
      <c r="E820" t="s">
        <v>10</v>
      </c>
      <c r="F820">
        <v>91764</v>
      </c>
      <c r="G820">
        <f>COUNTIF(deals_closed!D:D,B820)</f>
        <v>22</v>
      </c>
      <c r="H820" s="2">
        <f>SUMIF(deals_closed!D:D,B820,deals_closed!C:C)</f>
        <v>779353</v>
      </c>
      <c r="I820" s="2">
        <f>VLOOKUP(E820,'2018_commission_structure-Start'!$A$22:$I$24,9,FALSE)</f>
        <v>750000</v>
      </c>
      <c r="J820" s="2">
        <f t="shared" si="121"/>
        <v>937500</v>
      </c>
      <c r="K820" s="2">
        <f t="shared" si="122"/>
        <v>1125000</v>
      </c>
      <c r="L820" s="2">
        <f t="shared" si="123"/>
        <v>1500000</v>
      </c>
      <c r="M820" s="12">
        <f t="shared" si="124"/>
        <v>1.0391373333333334</v>
      </c>
      <c r="N820" t="str">
        <f t="shared" si="125"/>
        <v>100-125%</v>
      </c>
      <c r="O820" s="6">
        <f>MIN(H820,I820)*INDEX('2018_commission_structure-Start'!$A$21:$I$24,MATCH($E820,'2018_commission_structure-Start'!$A$21:$A$24,0),MATCH(O$1,'2018_commission_structure-Start'!$A$21:$I$21,0))</f>
        <v>112500</v>
      </c>
      <c r="P820" s="2">
        <f>IF(H820&gt;I820,MIN(H820-I820,J820-I820)*INDEX('2018_commission_structure-Start'!$A$21:$I$24,MATCH($E820,'2018_commission_structure-Start'!$A$21:$A$24,0), MATCH(P$1,'2018_commission_structure-Start'!$A$21:$I$21,0)),0)</f>
        <v>5577.07</v>
      </c>
      <c r="Q820" s="2">
        <f>IF($H820&gt;J820,MIN($H820-J820,K820-J820)*INDEX('2018_commission_structure-Start'!$A$21:$I$24,MATCH($E820,'2018_commission_structure-Start'!$A$21:$A$24,0), MATCH(Q$1,'2018_commission_structure-Start'!$A$21:$I$21,0)),0)</f>
        <v>0</v>
      </c>
      <c r="R820" s="2">
        <f>IF($H820&gt;K820,MIN($H820-K820,L820-K820)*INDEX('2018_commission_structure-Start'!$A$21:$I$24,MATCH($E820,'2018_commission_structure-Start'!$A$21:$A$24,0), MATCH(R$1,'2018_commission_structure-Start'!$A$21:$I$21,0)),0)</f>
        <v>0</v>
      </c>
      <c r="S820" s="2">
        <f>IF(H820&gt;L820,(H820-L820)*INDEX('2018_commission_structure-Start'!$A$21:$I$24,MATCH($E820,'2018_commission_structure-Start'!$A$21:$A$24,0),MATCH(S$1,'2018_commission_structure-Start'!$A$21:$I$21,0)),0)</f>
        <v>0</v>
      </c>
      <c r="T820" s="6">
        <f t="shared" si="126"/>
        <v>118077.07</v>
      </c>
      <c r="U820" s="6">
        <f t="shared" si="127"/>
        <v>209841.07</v>
      </c>
      <c r="V820" s="6">
        <f>MIN(H820,I820)*INDEX('2018_commission_structure-Start'!$A$15:$J$18,MATCH($E820,'2018_commission_structure-Start'!$A$15:$A$18,0),MATCH(V$1,'2018_commission_structure-Start'!$A$15:$J$15,0))</f>
        <v>112500</v>
      </c>
      <c r="W820" s="2">
        <f>IF($H820&gt;I820,MIN($H820-I820,J820-I820)*INDEX('2018_commission_structure-Start'!$A$15:$J$18,MATCH($E820,'2018_commission_structure-Start'!$A$15:$A$18,0),MATCH(W$1,'2018_commission_structure-Start'!$A$15:$J$15,0)),0)</f>
        <v>6457.66</v>
      </c>
      <c r="X820" s="2">
        <f>IF($H820&gt;J820,MIN($H820-J820,K820-J820)*INDEX('2018_commission_structure-Start'!$A$15:$J$18,MATCH($E820,'2018_commission_structure-Start'!$A$15:$A$18,0),MATCH(X$1,'2018_commission_structure-Start'!$A$15:$J$15,0)),0)</f>
        <v>0</v>
      </c>
      <c r="Y820" s="2">
        <f>IF($H820&gt;K820,MIN($H820-K820,L820-K820)*INDEX('2018_commission_structure-Start'!$A$15:$J$18,MATCH($E820,'2018_commission_structure-Start'!$A$15:$A$18,0),MATCH(Y$1,'2018_commission_structure-Start'!$A$15:$J$15,0)),0)</f>
        <v>0</v>
      </c>
      <c r="Z820" s="2">
        <f>IF(H820&gt;L820,(H820-L820)*INDEX('2018_commission_structure-Start'!$A$21:$I$24,MATCH($E820,'2018_commission_structure-Start'!$A$21:$A$24,0),MATCH(Z$1,'2018_commission_structure-Start'!$A$21:$I$21,0)),0)</f>
        <v>0</v>
      </c>
      <c r="AA820" s="6">
        <f t="shared" si="128"/>
        <v>118957.66</v>
      </c>
      <c r="AB820" s="6">
        <f t="shared" si="129"/>
        <v>210721.66</v>
      </c>
    </row>
    <row r="821" spans="1:28" x14ac:dyDescent="0.3">
      <c r="A821" t="str">
        <f t="shared" si="120"/>
        <v>Loella Connell</v>
      </c>
      <c r="B821">
        <v>1502791994</v>
      </c>
      <c r="C821" t="s">
        <v>1589</v>
      </c>
      <c r="D821" t="s">
        <v>1590</v>
      </c>
      <c r="E821" t="s">
        <v>10</v>
      </c>
      <c r="F821">
        <v>116313</v>
      </c>
      <c r="G821">
        <f>COUNTIF(deals_closed!D:D,B821)</f>
        <v>21</v>
      </c>
      <c r="H821" s="2">
        <f>SUMIF(deals_closed!D:D,B821,deals_closed!C:C)</f>
        <v>827946</v>
      </c>
      <c r="I821" s="2">
        <f>VLOOKUP(E821,'2018_commission_structure-Start'!$A$22:$I$24,9,FALSE)</f>
        <v>750000</v>
      </c>
      <c r="J821" s="2">
        <f t="shared" si="121"/>
        <v>937500</v>
      </c>
      <c r="K821" s="2">
        <f t="shared" si="122"/>
        <v>1125000</v>
      </c>
      <c r="L821" s="2">
        <f t="shared" si="123"/>
        <v>1500000</v>
      </c>
      <c r="M821" s="12">
        <f t="shared" si="124"/>
        <v>1.103928</v>
      </c>
      <c r="N821" t="str">
        <f t="shared" si="125"/>
        <v>100-125%</v>
      </c>
      <c r="O821" s="6">
        <f>MIN(H821,I821)*INDEX('2018_commission_structure-Start'!$A$21:$I$24,MATCH($E821,'2018_commission_structure-Start'!$A$21:$A$24,0),MATCH(O$1,'2018_commission_structure-Start'!$A$21:$I$21,0))</f>
        <v>112500</v>
      </c>
      <c r="P821" s="2">
        <f>IF(H821&gt;I821,MIN(H821-I821,J821-I821)*INDEX('2018_commission_structure-Start'!$A$21:$I$24,MATCH($E821,'2018_commission_structure-Start'!$A$21:$A$24,0), MATCH(P$1,'2018_commission_structure-Start'!$A$21:$I$21,0)),0)</f>
        <v>14809.74</v>
      </c>
      <c r="Q821" s="2">
        <f>IF($H821&gt;J821,MIN($H821-J821,K821-J821)*INDEX('2018_commission_structure-Start'!$A$21:$I$24,MATCH($E821,'2018_commission_structure-Start'!$A$21:$A$24,0), MATCH(Q$1,'2018_commission_structure-Start'!$A$21:$I$21,0)),0)</f>
        <v>0</v>
      </c>
      <c r="R821" s="2">
        <f>IF($H821&gt;K821,MIN($H821-K821,L821-K821)*INDEX('2018_commission_structure-Start'!$A$21:$I$24,MATCH($E821,'2018_commission_structure-Start'!$A$21:$A$24,0), MATCH(R$1,'2018_commission_structure-Start'!$A$21:$I$21,0)),0)</f>
        <v>0</v>
      </c>
      <c r="S821" s="2">
        <f>IF(H821&gt;L821,(H821-L821)*INDEX('2018_commission_structure-Start'!$A$21:$I$24,MATCH($E821,'2018_commission_structure-Start'!$A$21:$A$24,0),MATCH(S$1,'2018_commission_structure-Start'!$A$21:$I$21,0)),0)</f>
        <v>0</v>
      </c>
      <c r="T821" s="6">
        <f t="shared" si="126"/>
        <v>127309.74</v>
      </c>
      <c r="U821" s="6">
        <f t="shared" si="127"/>
        <v>243622.74</v>
      </c>
      <c r="V821" s="6">
        <f>MIN(H821,I821)*INDEX('2018_commission_structure-Start'!$A$15:$J$18,MATCH($E821,'2018_commission_structure-Start'!$A$15:$A$18,0),MATCH(V$1,'2018_commission_structure-Start'!$A$15:$J$15,0))</f>
        <v>112500</v>
      </c>
      <c r="W821" s="2">
        <f>IF($H821&gt;I821,MIN($H821-I821,J821-I821)*INDEX('2018_commission_structure-Start'!$A$15:$J$18,MATCH($E821,'2018_commission_structure-Start'!$A$15:$A$18,0),MATCH(W$1,'2018_commission_structure-Start'!$A$15:$J$15,0)),0)</f>
        <v>17148.12</v>
      </c>
      <c r="X821" s="2">
        <f>IF($H821&gt;J821,MIN($H821-J821,K821-J821)*INDEX('2018_commission_structure-Start'!$A$15:$J$18,MATCH($E821,'2018_commission_structure-Start'!$A$15:$A$18,0),MATCH(X$1,'2018_commission_structure-Start'!$A$15:$J$15,0)),0)</f>
        <v>0</v>
      </c>
      <c r="Y821" s="2">
        <f>IF($H821&gt;K821,MIN($H821-K821,L821-K821)*INDEX('2018_commission_structure-Start'!$A$15:$J$18,MATCH($E821,'2018_commission_structure-Start'!$A$15:$A$18,0),MATCH(Y$1,'2018_commission_structure-Start'!$A$15:$J$15,0)),0)</f>
        <v>0</v>
      </c>
      <c r="Z821" s="2">
        <f>IF(H821&gt;L821,(H821-L821)*INDEX('2018_commission_structure-Start'!$A$21:$I$24,MATCH($E821,'2018_commission_structure-Start'!$A$21:$A$24,0),MATCH(Z$1,'2018_commission_structure-Start'!$A$21:$I$21,0)),0)</f>
        <v>0</v>
      </c>
      <c r="AA821" s="6">
        <f t="shared" si="128"/>
        <v>129648.12</v>
      </c>
      <c r="AB821" s="6">
        <f t="shared" si="129"/>
        <v>245961.12</v>
      </c>
    </row>
    <row r="822" spans="1:28" x14ac:dyDescent="0.3">
      <c r="A822" t="str">
        <f t="shared" si="120"/>
        <v>Veronike Chidwick</v>
      </c>
      <c r="B822">
        <v>5075915108</v>
      </c>
      <c r="C822" t="s">
        <v>1591</v>
      </c>
      <c r="D822" t="s">
        <v>1592</v>
      </c>
      <c r="E822" t="s">
        <v>29</v>
      </c>
      <c r="F822">
        <v>76714</v>
      </c>
      <c r="G822">
        <f>COUNTIF(deals_closed!D:D,B822)</f>
        <v>17</v>
      </c>
      <c r="H822" s="2">
        <f>SUMIF(deals_closed!D:D,B822,deals_closed!C:C)</f>
        <v>614133</v>
      </c>
      <c r="I822" s="2">
        <f>VLOOKUP(E822,'2018_commission_structure-Start'!$A$22:$I$24,9,FALSE)</f>
        <v>600000</v>
      </c>
      <c r="J822" s="2">
        <f t="shared" si="121"/>
        <v>750000</v>
      </c>
      <c r="K822" s="2">
        <f t="shared" si="122"/>
        <v>900000</v>
      </c>
      <c r="L822" s="2">
        <f t="shared" si="123"/>
        <v>1200000</v>
      </c>
      <c r="M822" s="12">
        <f t="shared" si="124"/>
        <v>1.023555</v>
      </c>
      <c r="N822" t="str">
        <f t="shared" si="125"/>
        <v>100-125%</v>
      </c>
      <c r="O822" s="6">
        <f>MIN(H822,I822)*INDEX('2018_commission_structure-Start'!$A$21:$I$24,MATCH($E822,'2018_commission_structure-Start'!$A$21:$A$24,0),MATCH(O$1,'2018_commission_structure-Start'!$A$21:$I$21,0))</f>
        <v>78000</v>
      </c>
      <c r="P822" s="2">
        <f>IF(H822&gt;I822,MIN(H822-I822,J822-I822)*INDEX('2018_commission_structure-Start'!$A$21:$I$24,MATCH($E822,'2018_commission_structure-Start'!$A$21:$A$24,0), MATCH(P$1,'2018_commission_structure-Start'!$A$21:$I$21,0)),0)</f>
        <v>2402.61</v>
      </c>
      <c r="Q822" s="2">
        <f>IF($H822&gt;J822,MIN($H822-J822,K822-J822)*INDEX('2018_commission_structure-Start'!$A$21:$I$24,MATCH($E822,'2018_commission_structure-Start'!$A$21:$A$24,0), MATCH(Q$1,'2018_commission_structure-Start'!$A$21:$I$21,0)),0)</f>
        <v>0</v>
      </c>
      <c r="R822" s="2">
        <f>IF($H822&gt;K822,MIN($H822-K822,L822-K822)*INDEX('2018_commission_structure-Start'!$A$21:$I$24,MATCH($E822,'2018_commission_structure-Start'!$A$21:$A$24,0), MATCH(R$1,'2018_commission_structure-Start'!$A$21:$I$21,0)),0)</f>
        <v>0</v>
      </c>
      <c r="S822" s="2">
        <f>IF(H822&gt;L822,(H822-L822)*INDEX('2018_commission_structure-Start'!$A$21:$I$24,MATCH($E822,'2018_commission_structure-Start'!$A$21:$A$24,0),MATCH(S$1,'2018_commission_structure-Start'!$A$21:$I$21,0)),0)</f>
        <v>0</v>
      </c>
      <c r="T822" s="6">
        <f t="shared" si="126"/>
        <v>80402.61</v>
      </c>
      <c r="U822" s="6">
        <f t="shared" si="127"/>
        <v>157116.60999999999</v>
      </c>
      <c r="V822" s="6">
        <f>MIN(H822,I822)*INDEX('2018_commission_structure-Start'!$A$15:$J$18,MATCH($E822,'2018_commission_structure-Start'!$A$15:$A$18,0),MATCH(V$1,'2018_commission_structure-Start'!$A$15:$J$15,0))</f>
        <v>90000</v>
      </c>
      <c r="W822" s="2">
        <f>IF($H822&gt;I822,MIN($H822-I822,J822-I822)*INDEX('2018_commission_structure-Start'!$A$15:$J$18,MATCH($E822,'2018_commission_structure-Start'!$A$15:$A$18,0),MATCH(W$1,'2018_commission_structure-Start'!$A$15:$J$15,0)),0)</f>
        <v>2543.94</v>
      </c>
      <c r="X822" s="2">
        <f>IF($H822&gt;J822,MIN($H822-J822,K822-J822)*INDEX('2018_commission_structure-Start'!$A$15:$J$18,MATCH($E822,'2018_commission_structure-Start'!$A$15:$A$18,0),MATCH(X$1,'2018_commission_structure-Start'!$A$15:$J$15,0)),0)</f>
        <v>0</v>
      </c>
      <c r="Y822" s="2">
        <f>IF($H822&gt;K822,MIN($H822-K822,L822-K822)*INDEX('2018_commission_structure-Start'!$A$15:$J$18,MATCH($E822,'2018_commission_structure-Start'!$A$15:$A$18,0),MATCH(Y$1,'2018_commission_structure-Start'!$A$15:$J$15,0)),0)</f>
        <v>0</v>
      </c>
      <c r="Z822" s="2">
        <f>IF(H822&gt;L822,(H822-L822)*INDEX('2018_commission_structure-Start'!$A$21:$I$24,MATCH($E822,'2018_commission_structure-Start'!$A$21:$A$24,0),MATCH(Z$1,'2018_commission_structure-Start'!$A$21:$I$21,0)),0)</f>
        <v>0</v>
      </c>
      <c r="AA822" s="6">
        <f t="shared" si="128"/>
        <v>92543.94</v>
      </c>
      <c r="AB822" s="6">
        <f t="shared" si="129"/>
        <v>169257.94</v>
      </c>
    </row>
    <row r="823" spans="1:28" x14ac:dyDescent="0.3">
      <c r="A823" t="str">
        <f t="shared" si="120"/>
        <v>Wilmette Dronsfield</v>
      </c>
      <c r="B823">
        <v>4649590612</v>
      </c>
      <c r="C823" t="s">
        <v>1593</v>
      </c>
      <c r="D823" t="s">
        <v>1594</v>
      </c>
      <c r="E823" t="s">
        <v>29</v>
      </c>
      <c r="F823">
        <v>73006</v>
      </c>
      <c r="G823">
        <f>COUNTIF(deals_closed!D:D,B823)</f>
        <v>17</v>
      </c>
      <c r="H823" s="2">
        <f>SUMIF(deals_closed!D:D,B823,deals_closed!C:C)</f>
        <v>528881</v>
      </c>
      <c r="I823" s="2">
        <f>VLOOKUP(E823,'2018_commission_structure-Start'!$A$22:$I$24,9,FALSE)</f>
        <v>600000</v>
      </c>
      <c r="J823" s="2">
        <f t="shared" si="121"/>
        <v>750000</v>
      </c>
      <c r="K823" s="2">
        <f t="shared" si="122"/>
        <v>900000</v>
      </c>
      <c r="L823" s="2">
        <f t="shared" si="123"/>
        <v>1200000</v>
      </c>
      <c r="M823" s="12">
        <f t="shared" si="124"/>
        <v>0.8814683333333333</v>
      </c>
      <c r="N823" t="str">
        <f t="shared" si="125"/>
        <v>0-100%</v>
      </c>
      <c r="O823" s="6">
        <f>MIN(H823,I823)*INDEX('2018_commission_structure-Start'!$A$21:$I$24,MATCH($E823,'2018_commission_structure-Start'!$A$21:$A$24,0),MATCH(O$1,'2018_commission_structure-Start'!$A$21:$I$21,0))</f>
        <v>68754.53</v>
      </c>
      <c r="P823" s="2">
        <f>IF(H823&gt;I823,MIN(H823-I823,J823-I823)*INDEX('2018_commission_structure-Start'!$A$21:$I$24,MATCH($E823,'2018_commission_structure-Start'!$A$21:$A$24,0), MATCH(P$1,'2018_commission_structure-Start'!$A$21:$I$21,0)),0)</f>
        <v>0</v>
      </c>
      <c r="Q823" s="2">
        <f>IF($H823&gt;J823,MIN($H823-J823,K823-J823)*INDEX('2018_commission_structure-Start'!$A$21:$I$24,MATCH($E823,'2018_commission_structure-Start'!$A$21:$A$24,0), MATCH(Q$1,'2018_commission_structure-Start'!$A$21:$I$21,0)),0)</f>
        <v>0</v>
      </c>
      <c r="R823" s="2">
        <f>IF($H823&gt;K823,MIN($H823-K823,L823-K823)*INDEX('2018_commission_structure-Start'!$A$21:$I$24,MATCH($E823,'2018_commission_structure-Start'!$A$21:$A$24,0), MATCH(R$1,'2018_commission_structure-Start'!$A$21:$I$21,0)),0)</f>
        <v>0</v>
      </c>
      <c r="S823" s="2">
        <f>IF(H823&gt;L823,(H823-L823)*INDEX('2018_commission_structure-Start'!$A$21:$I$24,MATCH($E823,'2018_commission_structure-Start'!$A$21:$A$24,0),MATCH(S$1,'2018_commission_structure-Start'!$A$21:$I$21,0)),0)</f>
        <v>0</v>
      </c>
      <c r="T823" s="6">
        <f t="shared" si="126"/>
        <v>68754.53</v>
      </c>
      <c r="U823" s="6">
        <f t="shared" si="127"/>
        <v>141760.53</v>
      </c>
      <c r="V823" s="6">
        <f>MIN(H823,I823)*INDEX('2018_commission_structure-Start'!$A$15:$J$18,MATCH($E823,'2018_commission_structure-Start'!$A$15:$A$18,0),MATCH(V$1,'2018_commission_structure-Start'!$A$15:$J$15,0))</f>
        <v>79332.149999999994</v>
      </c>
      <c r="W823" s="2">
        <f>IF($H823&gt;I823,MIN($H823-I823,J823-I823)*INDEX('2018_commission_structure-Start'!$A$15:$J$18,MATCH($E823,'2018_commission_structure-Start'!$A$15:$A$18,0),MATCH(W$1,'2018_commission_structure-Start'!$A$15:$J$15,0)),0)</f>
        <v>0</v>
      </c>
      <c r="X823" s="2">
        <f>IF($H823&gt;J823,MIN($H823-J823,K823-J823)*INDEX('2018_commission_structure-Start'!$A$15:$J$18,MATCH($E823,'2018_commission_structure-Start'!$A$15:$A$18,0),MATCH(X$1,'2018_commission_structure-Start'!$A$15:$J$15,0)),0)</f>
        <v>0</v>
      </c>
      <c r="Y823" s="2">
        <f>IF($H823&gt;K823,MIN($H823-K823,L823-K823)*INDEX('2018_commission_structure-Start'!$A$15:$J$18,MATCH($E823,'2018_commission_structure-Start'!$A$15:$A$18,0),MATCH(Y$1,'2018_commission_structure-Start'!$A$15:$J$15,0)),0)</f>
        <v>0</v>
      </c>
      <c r="Z823" s="2">
        <f>IF(H823&gt;L823,(H823-L823)*INDEX('2018_commission_structure-Start'!$A$21:$I$24,MATCH($E823,'2018_commission_structure-Start'!$A$21:$A$24,0),MATCH(Z$1,'2018_commission_structure-Start'!$A$21:$I$21,0)),0)</f>
        <v>0</v>
      </c>
      <c r="AA823" s="6">
        <f t="shared" si="128"/>
        <v>79332.149999999994</v>
      </c>
      <c r="AB823" s="6">
        <f t="shared" si="129"/>
        <v>152338.15</v>
      </c>
    </row>
    <row r="824" spans="1:28" x14ac:dyDescent="0.3">
      <c r="A824" t="str">
        <f t="shared" si="120"/>
        <v>Trey Rosenthal</v>
      </c>
      <c r="B824">
        <v>4278470843</v>
      </c>
      <c r="C824" t="s">
        <v>1595</v>
      </c>
      <c r="D824" t="s">
        <v>1596</v>
      </c>
      <c r="E824" t="s">
        <v>7</v>
      </c>
      <c r="F824">
        <v>61463</v>
      </c>
      <c r="G824">
        <f>COUNTIF(deals_closed!D:D,B824)</f>
        <v>14</v>
      </c>
      <c r="H824" s="2">
        <f>SUMIF(deals_closed!D:D,B824,deals_closed!C:C)</f>
        <v>413843</v>
      </c>
      <c r="I824" s="2">
        <f>VLOOKUP(E824,'2018_commission_structure-Start'!$A$22:$I$24,9,FALSE)</f>
        <v>500000</v>
      </c>
      <c r="J824" s="2">
        <f t="shared" si="121"/>
        <v>625000</v>
      </c>
      <c r="K824" s="2">
        <f t="shared" si="122"/>
        <v>750000</v>
      </c>
      <c r="L824" s="2">
        <f t="shared" si="123"/>
        <v>1000000</v>
      </c>
      <c r="M824" s="12">
        <f t="shared" si="124"/>
        <v>0.82768600000000003</v>
      </c>
      <c r="N824" t="str">
        <f t="shared" si="125"/>
        <v>0-100%</v>
      </c>
      <c r="O824" s="6">
        <f>MIN(H824,I824)*INDEX('2018_commission_structure-Start'!$A$21:$I$24,MATCH($E824,'2018_commission_structure-Start'!$A$21:$A$24,0),MATCH(O$1,'2018_commission_structure-Start'!$A$21:$I$21,0))</f>
        <v>41384.300000000003</v>
      </c>
      <c r="P824" s="2">
        <f>IF(H824&gt;I824,MIN(H824-I824,J824-I824)*INDEX('2018_commission_structure-Start'!$A$21:$I$24,MATCH($E824,'2018_commission_structure-Start'!$A$21:$A$24,0), MATCH(P$1,'2018_commission_structure-Start'!$A$21:$I$21,0)),0)</f>
        <v>0</v>
      </c>
      <c r="Q824" s="2">
        <f>IF($H824&gt;J824,MIN($H824-J824,K824-J824)*INDEX('2018_commission_structure-Start'!$A$21:$I$24,MATCH($E824,'2018_commission_structure-Start'!$A$21:$A$24,0), MATCH(Q$1,'2018_commission_structure-Start'!$A$21:$I$21,0)),0)</f>
        <v>0</v>
      </c>
      <c r="R824" s="2">
        <f>IF($H824&gt;K824,MIN($H824-K824,L824-K824)*INDEX('2018_commission_structure-Start'!$A$21:$I$24,MATCH($E824,'2018_commission_structure-Start'!$A$21:$A$24,0), MATCH(R$1,'2018_commission_structure-Start'!$A$21:$I$21,0)),0)</f>
        <v>0</v>
      </c>
      <c r="S824" s="2">
        <f>IF(H824&gt;L824,(H824-L824)*INDEX('2018_commission_structure-Start'!$A$21:$I$24,MATCH($E824,'2018_commission_structure-Start'!$A$21:$A$24,0),MATCH(S$1,'2018_commission_structure-Start'!$A$21:$I$21,0)),0)</f>
        <v>0</v>
      </c>
      <c r="T824" s="6">
        <f t="shared" si="126"/>
        <v>41384.300000000003</v>
      </c>
      <c r="U824" s="6">
        <f t="shared" si="127"/>
        <v>102847.3</v>
      </c>
      <c r="V824" s="6">
        <f>MIN(H824,I824)*INDEX('2018_commission_structure-Start'!$A$15:$J$18,MATCH($E824,'2018_commission_structure-Start'!$A$15:$A$18,0),MATCH(V$1,'2018_commission_structure-Start'!$A$15:$J$15,0))</f>
        <v>49661.159999999996</v>
      </c>
      <c r="W824" s="2">
        <f>IF($H824&gt;I824,MIN($H824-I824,J824-I824)*INDEX('2018_commission_structure-Start'!$A$15:$J$18,MATCH($E824,'2018_commission_structure-Start'!$A$15:$A$18,0),MATCH(W$1,'2018_commission_structure-Start'!$A$15:$J$15,0)),0)</f>
        <v>0</v>
      </c>
      <c r="X824" s="2">
        <f>IF($H824&gt;J824,MIN($H824-J824,K824-J824)*INDEX('2018_commission_structure-Start'!$A$15:$J$18,MATCH($E824,'2018_commission_structure-Start'!$A$15:$A$18,0),MATCH(X$1,'2018_commission_structure-Start'!$A$15:$J$15,0)),0)</f>
        <v>0</v>
      </c>
      <c r="Y824" s="2">
        <f>IF($H824&gt;K824,MIN($H824-K824,L824-K824)*INDEX('2018_commission_structure-Start'!$A$15:$J$18,MATCH($E824,'2018_commission_structure-Start'!$A$15:$A$18,0),MATCH(Y$1,'2018_commission_structure-Start'!$A$15:$J$15,0)),0)</f>
        <v>0</v>
      </c>
      <c r="Z824" s="2">
        <f>IF(H824&gt;L824,(H824-L824)*INDEX('2018_commission_structure-Start'!$A$21:$I$24,MATCH($E824,'2018_commission_structure-Start'!$A$21:$A$24,0),MATCH(Z$1,'2018_commission_structure-Start'!$A$21:$I$21,0)),0)</f>
        <v>0</v>
      </c>
      <c r="AA824" s="6">
        <f t="shared" si="128"/>
        <v>49661.159999999996</v>
      </c>
      <c r="AB824" s="6">
        <f t="shared" si="129"/>
        <v>111124.16</v>
      </c>
    </row>
    <row r="825" spans="1:28" x14ac:dyDescent="0.3">
      <c r="A825" t="str">
        <f t="shared" si="120"/>
        <v>Myrtie Silversmid</v>
      </c>
      <c r="B825">
        <v>2973558387</v>
      </c>
      <c r="C825" t="s">
        <v>1597</v>
      </c>
      <c r="D825" t="s">
        <v>1598</v>
      </c>
      <c r="E825" t="s">
        <v>29</v>
      </c>
      <c r="F825">
        <v>67150</v>
      </c>
      <c r="G825">
        <f>COUNTIF(deals_closed!D:D,B825)</f>
        <v>19</v>
      </c>
      <c r="H825" s="2">
        <f>SUMIF(deals_closed!D:D,B825,deals_closed!C:C)</f>
        <v>662484</v>
      </c>
      <c r="I825" s="2">
        <f>VLOOKUP(E825,'2018_commission_structure-Start'!$A$22:$I$24,9,FALSE)</f>
        <v>600000</v>
      </c>
      <c r="J825" s="2">
        <f t="shared" si="121"/>
        <v>750000</v>
      </c>
      <c r="K825" s="2">
        <f t="shared" si="122"/>
        <v>900000</v>
      </c>
      <c r="L825" s="2">
        <f t="shared" si="123"/>
        <v>1200000</v>
      </c>
      <c r="M825" s="12">
        <f t="shared" si="124"/>
        <v>1.1041399999999999</v>
      </c>
      <c r="N825" t="str">
        <f t="shared" si="125"/>
        <v>100-125%</v>
      </c>
      <c r="O825" s="6">
        <f>MIN(H825,I825)*INDEX('2018_commission_structure-Start'!$A$21:$I$24,MATCH($E825,'2018_commission_structure-Start'!$A$21:$A$24,0),MATCH(O$1,'2018_commission_structure-Start'!$A$21:$I$21,0))</f>
        <v>78000</v>
      </c>
      <c r="P825" s="2">
        <f>IF(H825&gt;I825,MIN(H825-I825,J825-I825)*INDEX('2018_commission_structure-Start'!$A$21:$I$24,MATCH($E825,'2018_commission_structure-Start'!$A$21:$A$24,0), MATCH(P$1,'2018_commission_structure-Start'!$A$21:$I$21,0)),0)</f>
        <v>10622.28</v>
      </c>
      <c r="Q825" s="2">
        <f>IF($H825&gt;J825,MIN($H825-J825,K825-J825)*INDEX('2018_commission_structure-Start'!$A$21:$I$24,MATCH($E825,'2018_commission_structure-Start'!$A$21:$A$24,0), MATCH(Q$1,'2018_commission_structure-Start'!$A$21:$I$21,0)),0)</f>
        <v>0</v>
      </c>
      <c r="R825" s="2">
        <f>IF($H825&gt;K825,MIN($H825-K825,L825-K825)*INDEX('2018_commission_structure-Start'!$A$21:$I$24,MATCH($E825,'2018_commission_structure-Start'!$A$21:$A$24,0), MATCH(R$1,'2018_commission_structure-Start'!$A$21:$I$21,0)),0)</f>
        <v>0</v>
      </c>
      <c r="S825" s="2">
        <f>IF(H825&gt;L825,(H825-L825)*INDEX('2018_commission_structure-Start'!$A$21:$I$24,MATCH($E825,'2018_commission_structure-Start'!$A$21:$A$24,0),MATCH(S$1,'2018_commission_structure-Start'!$A$21:$I$21,0)),0)</f>
        <v>0</v>
      </c>
      <c r="T825" s="6">
        <f t="shared" si="126"/>
        <v>88622.28</v>
      </c>
      <c r="U825" s="6">
        <f t="shared" si="127"/>
        <v>155772.28</v>
      </c>
      <c r="V825" s="6">
        <f>MIN(H825,I825)*INDEX('2018_commission_structure-Start'!$A$15:$J$18,MATCH($E825,'2018_commission_structure-Start'!$A$15:$A$18,0),MATCH(V$1,'2018_commission_structure-Start'!$A$15:$J$15,0))</f>
        <v>90000</v>
      </c>
      <c r="W825" s="2">
        <f>IF($H825&gt;I825,MIN($H825-I825,J825-I825)*INDEX('2018_commission_structure-Start'!$A$15:$J$18,MATCH($E825,'2018_commission_structure-Start'!$A$15:$A$18,0),MATCH(W$1,'2018_commission_structure-Start'!$A$15:$J$15,0)),0)</f>
        <v>11247.119999999999</v>
      </c>
      <c r="X825" s="2">
        <f>IF($H825&gt;J825,MIN($H825-J825,K825-J825)*INDEX('2018_commission_structure-Start'!$A$15:$J$18,MATCH($E825,'2018_commission_structure-Start'!$A$15:$A$18,0),MATCH(X$1,'2018_commission_structure-Start'!$A$15:$J$15,0)),0)</f>
        <v>0</v>
      </c>
      <c r="Y825" s="2">
        <f>IF($H825&gt;K825,MIN($H825-K825,L825-K825)*INDEX('2018_commission_structure-Start'!$A$15:$J$18,MATCH($E825,'2018_commission_structure-Start'!$A$15:$A$18,0),MATCH(Y$1,'2018_commission_structure-Start'!$A$15:$J$15,0)),0)</f>
        <v>0</v>
      </c>
      <c r="Z825" s="2">
        <f>IF(H825&gt;L825,(H825-L825)*INDEX('2018_commission_structure-Start'!$A$21:$I$24,MATCH($E825,'2018_commission_structure-Start'!$A$21:$A$24,0),MATCH(Z$1,'2018_commission_structure-Start'!$A$21:$I$21,0)),0)</f>
        <v>0</v>
      </c>
      <c r="AA825" s="6">
        <f t="shared" si="128"/>
        <v>101247.12</v>
      </c>
      <c r="AB825" s="6">
        <f t="shared" si="129"/>
        <v>168397.12</v>
      </c>
    </row>
    <row r="826" spans="1:28" x14ac:dyDescent="0.3">
      <c r="A826" t="str">
        <f t="shared" si="120"/>
        <v>Saunders Hubery</v>
      </c>
      <c r="B826">
        <v>2599557828</v>
      </c>
      <c r="C826" t="s">
        <v>1599</v>
      </c>
      <c r="D826" t="s">
        <v>1600</v>
      </c>
      <c r="E826" t="s">
        <v>29</v>
      </c>
      <c r="F826">
        <v>51532</v>
      </c>
      <c r="G826">
        <f>COUNTIF(deals_closed!D:D,B826)</f>
        <v>20</v>
      </c>
      <c r="H826" s="2">
        <f>SUMIF(deals_closed!D:D,B826,deals_closed!C:C)</f>
        <v>740914</v>
      </c>
      <c r="I826" s="2">
        <f>VLOOKUP(E826,'2018_commission_structure-Start'!$A$22:$I$24,9,FALSE)</f>
        <v>600000</v>
      </c>
      <c r="J826" s="2">
        <f t="shared" si="121"/>
        <v>750000</v>
      </c>
      <c r="K826" s="2">
        <f t="shared" si="122"/>
        <v>900000</v>
      </c>
      <c r="L826" s="2">
        <f t="shared" si="123"/>
        <v>1200000</v>
      </c>
      <c r="M826" s="12">
        <f t="shared" si="124"/>
        <v>1.2348566666666667</v>
      </c>
      <c r="N826" t="str">
        <f t="shared" si="125"/>
        <v>100-125%</v>
      </c>
      <c r="O826" s="6">
        <f>MIN(H826,I826)*INDEX('2018_commission_structure-Start'!$A$21:$I$24,MATCH($E826,'2018_commission_structure-Start'!$A$21:$A$24,0),MATCH(O$1,'2018_commission_structure-Start'!$A$21:$I$21,0))</f>
        <v>78000</v>
      </c>
      <c r="P826" s="2">
        <f>IF(H826&gt;I826,MIN(H826-I826,J826-I826)*INDEX('2018_commission_structure-Start'!$A$21:$I$24,MATCH($E826,'2018_commission_structure-Start'!$A$21:$A$24,0), MATCH(P$1,'2018_commission_structure-Start'!$A$21:$I$21,0)),0)</f>
        <v>23955.38</v>
      </c>
      <c r="Q826" s="2">
        <f>IF($H826&gt;J826,MIN($H826-J826,K826-J826)*INDEX('2018_commission_structure-Start'!$A$21:$I$24,MATCH($E826,'2018_commission_structure-Start'!$A$21:$A$24,0), MATCH(Q$1,'2018_commission_structure-Start'!$A$21:$I$21,0)),0)</f>
        <v>0</v>
      </c>
      <c r="R826" s="2">
        <f>IF($H826&gt;K826,MIN($H826-K826,L826-K826)*INDEX('2018_commission_structure-Start'!$A$21:$I$24,MATCH($E826,'2018_commission_structure-Start'!$A$21:$A$24,0), MATCH(R$1,'2018_commission_structure-Start'!$A$21:$I$21,0)),0)</f>
        <v>0</v>
      </c>
      <c r="S826" s="2">
        <f>IF(H826&gt;L826,(H826-L826)*INDEX('2018_commission_structure-Start'!$A$21:$I$24,MATCH($E826,'2018_commission_structure-Start'!$A$21:$A$24,0),MATCH(S$1,'2018_commission_structure-Start'!$A$21:$I$21,0)),0)</f>
        <v>0</v>
      </c>
      <c r="T826" s="6">
        <f t="shared" si="126"/>
        <v>101955.38</v>
      </c>
      <c r="U826" s="6">
        <f t="shared" si="127"/>
        <v>153487.38</v>
      </c>
      <c r="V826" s="6">
        <f>MIN(H826,I826)*INDEX('2018_commission_structure-Start'!$A$15:$J$18,MATCH($E826,'2018_commission_structure-Start'!$A$15:$A$18,0),MATCH(V$1,'2018_commission_structure-Start'!$A$15:$J$15,0))</f>
        <v>90000</v>
      </c>
      <c r="W826" s="2">
        <f>IF($H826&gt;I826,MIN($H826-I826,J826-I826)*INDEX('2018_commission_structure-Start'!$A$15:$J$18,MATCH($E826,'2018_commission_structure-Start'!$A$15:$A$18,0),MATCH(W$1,'2018_commission_structure-Start'!$A$15:$J$15,0)),0)</f>
        <v>25364.52</v>
      </c>
      <c r="X826" s="2">
        <f>IF($H826&gt;J826,MIN($H826-J826,K826-J826)*INDEX('2018_commission_structure-Start'!$A$15:$J$18,MATCH($E826,'2018_commission_structure-Start'!$A$15:$A$18,0),MATCH(X$1,'2018_commission_structure-Start'!$A$15:$J$15,0)),0)</f>
        <v>0</v>
      </c>
      <c r="Y826" s="2">
        <f>IF($H826&gt;K826,MIN($H826-K826,L826-K826)*INDEX('2018_commission_structure-Start'!$A$15:$J$18,MATCH($E826,'2018_commission_structure-Start'!$A$15:$A$18,0),MATCH(Y$1,'2018_commission_structure-Start'!$A$15:$J$15,0)),0)</f>
        <v>0</v>
      </c>
      <c r="Z826" s="2">
        <f>IF(H826&gt;L826,(H826-L826)*INDEX('2018_commission_structure-Start'!$A$21:$I$24,MATCH($E826,'2018_commission_structure-Start'!$A$21:$A$24,0),MATCH(Z$1,'2018_commission_structure-Start'!$A$21:$I$21,0)),0)</f>
        <v>0</v>
      </c>
      <c r="AA826" s="6">
        <f t="shared" si="128"/>
        <v>115364.52</v>
      </c>
      <c r="AB826" s="6">
        <f t="shared" si="129"/>
        <v>166896.52000000002</v>
      </c>
    </row>
    <row r="827" spans="1:28" x14ac:dyDescent="0.3">
      <c r="A827" t="str">
        <f t="shared" si="120"/>
        <v>Kendra March</v>
      </c>
      <c r="B827">
        <v>9727426344</v>
      </c>
      <c r="C827" t="s">
        <v>1601</v>
      </c>
      <c r="D827" t="s">
        <v>1602</v>
      </c>
      <c r="E827" t="s">
        <v>10</v>
      </c>
      <c r="F827">
        <v>78393</v>
      </c>
      <c r="G827">
        <f>COUNTIF(deals_closed!D:D,B827)</f>
        <v>10</v>
      </c>
      <c r="H827" s="2">
        <f>SUMIF(deals_closed!D:D,B827,deals_closed!C:C)</f>
        <v>351514</v>
      </c>
      <c r="I827" s="2">
        <f>VLOOKUP(E827,'2018_commission_structure-Start'!$A$22:$I$24,9,FALSE)</f>
        <v>750000</v>
      </c>
      <c r="J827" s="2">
        <f t="shared" si="121"/>
        <v>937500</v>
      </c>
      <c r="K827" s="2">
        <f t="shared" si="122"/>
        <v>1125000</v>
      </c>
      <c r="L827" s="2">
        <f t="shared" si="123"/>
        <v>1500000</v>
      </c>
      <c r="M827" s="12">
        <f t="shared" si="124"/>
        <v>0.46868533333333334</v>
      </c>
      <c r="N827" t="str">
        <f t="shared" si="125"/>
        <v>0-100%</v>
      </c>
      <c r="O827" s="6">
        <f>MIN(H827,I827)*INDEX('2018_commission_structure-Start'!$A$21:$I$24,MATCH($E827,'2018_commission_structure-Start'!$A$21:$A$24,0),MATCH(O$1,'2018_commission_structure-Start'!$A$21:$I$21,0))</f>
        <v>52727.1</v>
      </c>
      <c r="P827" s="2">
        <f>IF(H827&gt;I827,MIN(H827-I827,J827-I827)*INDEX('2018_commission_structure-Start'!$A$21:$I$24,MATCH($E827,'2018_commission_structure-Start'!$A$21:$A$24,0), MATCH(P$1,'2018_commission_structure-Start'!$A$21:$I$21,0)),0)</f>
        <v>0</v>
      </c>
      <c r="Q827" s="2">
        <f>IF($H827&gt;J827,MIN($H827-J827,K827-J827)*INDEX('2018_commission_structure-Start'!$A$21:$I$24,MATCH($E827,'2018_commission_structure-Start'!$A$21:$A$24,0), MATCH(Q$1,'2018_commission_structure-Start'!$A$21:$I$21,0)),0)</f>
        <v>0</v>
      </c>
      <c r="R827" s="2">
        <f>IF($H827&gt;K827,MIN($H827-K827,L827-K827)*INDEX('2018_commission_structure-Start'!$A$21:$I$24,MATCH($E827,'2018_commission_structure-Start'!$A$21:$A$24,0), MATCH(R$1,'2018_commission_structure-Start'!$A$21:$I$21,0)),0)</f>
        <v>0</v>
      </c>
      <c r="S827" s="2">
        <f>IF(H827&gt;L827,(H827-L827)*INDEX('2018_commission_structure-Start'!$A$21:$I$24,MATCH($E827,'2018_commission_structure-Start'!$A$21:$A$24,0),MATCH(S$1,'2018_commission_structure-Start'!$A$21:$I$21,0)),0)</f>
        <v>0</v>
      </c>
      <c r="T827" s="6">
        <f t="shared" si="126"/>
        <v>52727.1</v>
      </c>
      <c r="U827" s="6">
        <f t="shared" si="127"/>
        <v>131120.1</v>
      </c>
      <c r="V827" s="6">
        <f>MIN(H827,I827)*INDEX('2018_commission_structure-Start'!$A$15:$J$18,MATCH($E827,'2018_commission_structure-Start'!$A$15:$A$18,0),MATCH(V$1,'2018_commission_structure-Start'!$A$15:$J$15,0))</f>
        <v>52727.1</v>
      </c>
      <c r="W827" s="2">
        <f>IF($H827&gt;I827,MIN($H827-I827,J827-I827)*INDEX('2018_commission_structure-Start'!$A$15:$J$18,MATCH($E827,'2018_commission_structure-Start'!$A$15:$A$18,0),MATCH(W$1,'2018_commission_structure-Start'!$A$15:$J$15,0)),0)</f>
        <v>0</v>
      </c>
      <c r="X827" s="2">
        <f>IF($H827&gt;J827,MIN($H827-J827,K827-J827)*INDEX('2018_commission_structure-Start'!$A$15:$J$18,MATCH($E827,'2018_commission_structure-Start'!$A$15:$A$18,0),MATCH(X$1,'2018_commission_structure-Start'!$A$15:$J$15,0)),0)</f>
        <v>0</v>
      </c>
      <c r="Y827" s="2">
        <f>IF($H827&gt;K827,MIN($H827-K827,L827-K827)*INDEX('2018_commission_structure-Start'!$A$15:$J$18,MATCH($E827,'2018_commission_structure-Start'!$A$15:$A$18,0),MATCH(Y$1,'2018_commission_structure-Start'!$A$15:$J$15,0)),0)</f>
        <v>0</v>
      </c>
      <c r="Z827" s="2">
        <f>IF(H827&gt;L827,(H827-L827)*INDEX('2018_commission_structure-Start'!$A$21:$I$24,MATCH($E827,'2018_commission_structure-Start'!$A$21:$A$24,0),MATCH(Z$1,'2018_commission_structure-Start'!$A$21:$I$21,0)),0)</f>
        <v>0</v>
      </c>
      <c r="AA827" s="6">
        <f t="shared" si="128"/>
        <v>52727.1</v>
      </c>
      <c r="AB827" s="6">
        <f t="shared" si="129"/>
        <v>131120.1</v>
      </c>
    </row>
    <row r="828" spans="1:28" x14ac:dyDescent="0.3">
      <c r="A828" t="str">
        <f t="shared" si="120"/>
        <v>Nobie Queripel</v>
      </c>
      <c r="B828">
        <v>2524572722</v>
      </c>
      <c r="C828" t="s">
        <v>1603</v>
      </c>
      <c r="D828" t="s">
        <v>1604</v>
      </c>
      <c r="E828" t="s">
        <v>29</v>
      </c>
      <c r="F828">
        <v>58232</v>
      </c>
      <c r="G828">
        <f>COUNTIF(deals_closed!D:D,B828)</f>
        <v>29</v>
      </c>
      <c r="H828" s="2">
        <f>SUMIF(deals_closed!D:D,B828,deals_closed!C:C)</f>
        <v>976706</v>
      </c>
      <c r="I828" s="2">
        <f>VLOOKUP(E828,'2018_commission_structure-Start'!$A$22:$I$24,9,FALSE)</f>
        <v>600000</v>
      </c>
      <c r="J828" s="2">
        <f t="shared" si="121"/>
        <v>750000</v>
      </c>
      <c r="K828" s="2">
        <f t="shared" si="122"/>
        <v>900000</v>
      </c>
      <c r="L828" s="2">
        <f t="shared" si="123"/>
        <v>1200000</v>
      </c>
      <c r="M828" s="12">
        <f t="shared" si="124"/>
        <v>1.6278433333333333</v>
      </c>
      <c r="N828" t="str">
        <f t="shared" si="125"/>
        <v>150-200%</v>
      </c>
      <c r="O828" s="6">
        <f>MIN(H828,I828)*INDEX('2018_commission_structure-Start'!$A$21:$I$24,MATCH($E828,'2018_commission_structure-Start'!$A$21:$A$24,0),MATCH(O$1,'2018_commission_structure-Start'!$A$21:$I$21,0))</f>
        <v>78000</v>
      </c>
      <c r="P828" s="2">
        <f>IF(H828&gt;I828,MIN(H828-I828,J828-I828)*INDEX('2018_commission_structure-Start'!$A$21:$I$24,MATCH($E828,'2018_commission_structure-Start'!$A$21:$A$24,0), MATCH(P$1,'2018_commission_structure-Start'!$A$21:$I$21,0)),0)</f>
        <v>25500.000000000004</v>
      </c>
      <c r="Q828" s="2">
        <f>IF($H828&gt;J828,MIN($H828-J828,K828-J828)*INDEX('2018_commission_structure-Start'!$A$21:$I$24,MATCH($E828,'2018_commission_structure-Start'!$A$21:$A$24,0), MATCH(Q$1,'2018_commission_structure-Start'!$A$21:$I$21,0)),0)</f>
        <v>31500</v>
      </c>
      <c r="R828" s="2">
        <f>IF($H828&gt;K828,MIN($H828-K828,L828-K828)*INDEX('2018_commission_structure-Start'!$A$21:$I$24,MATCH($E828,'2018_commission_structure-Start'!$A$21:$A$24,0), MATCH(R$1,'2018_commission_structure-Start'!$A$21:$I$21,0)),0)</f>
        <v>19943.560000000001</v>
      </c>
      <c r="S828" s="2">
        <f>IF(H828&gt;L828,(H828-L828)*INDEX('2018_commission_structure-Start'!$A$21:$I$24,MATCH($E828,'2018_commission_structure-Start'!$A$21:$A$24,0),MATCH(S$1,'2018_commission_structure-Start'!$A$21:$I$21,0)),0)</f>
        <v>0</v>
      </c>
      <c r="T828" s="6">
        <f t="shared" si="126"/>
        <v>154943.56</v>
      </c>
      <c r="U828" s="6">
        <f t="shared" si="127"/>
        <v>213175.56</v>
      </c>
      <c r="V828" s="6">
        <f>MIN(H828,I828)*INDEX('2018_commission_structure-Start'!$A$15:$J$18,MATCH($E828,'2018_commission_structure-Start'!$A$15:$A$18,0),MATCH(V$1,'2018_commission_structure-Start'!$A$15:$J$15,0))</f>
        <v>90000</v>
      </c>
      <c r="W828" s="2">
        <f>IF($H828&gt;I828,MIN($H828-I828,J828-I828)*INDEX('2018_commission_structure-Start'!$A$15:$J$18,MATCH($E828,'2018_commission_structure-Start'!$A$15:$A$18,0),MATCH(W$1,'2018_commission_structure-Start'!$A$15:$J$15,0)),0)</f>
        <v>27000</v>
      </c>
      <c r="X828" s="2">
        <f>IF($H828&gt;J828,MIN($H828-J828,K828-J828)*INDEX('2018_commission_structure-Start'!$A$15:$J$18,MATCH($E828,'2018_commission_structure-Start'!$A$15:$A$18,0),MATCH(X$1,'2018_commission_structure-Start'!$A$15:$J$15,0)),0)</f>
        <v>37500</v>
      </c>
      <c r="Y828" s="2">
        <f>IF($H828&gt;K828,MIN($H828-K828,L828-K828)*INDEX('2018_commission_structure-Start'!$A$15:$J$18,MATCH($E828,'2018_commission_structure-Start'!$A$15:$A$18,0),MATCH(Y$1,'2018_commission_structure-Start'!$A$15:$J$15,0)),0)</f>
        <v>23011.8</v>
      </c>
      <c r="Z828" s="2">
        <f>IF(H828&gt;L828,(H828-L828)*INDEX('2018_commission_structure-Start'!$A$21:$I$24,MATCH($E828,'2018_commission_structure-Start'!$A$21:$A$24,0),MATCH(Z$1,'2018_commission_structure-Start'!$A$21:$I$21,0)),0)</f>
        <v>0</v>
      </c>
      <c r="AA828" s="6">
        <f t="shared" si="128"/>
        <v>177511.8</v>
      </c>
      <c r="AB828" s="6">
        <f t="shared" si="129"/>
        <v>235743.8</v>
      </c>
    </row>
    <row r="829" spans="1:28" x14ac:dyDescent="0.3">
      <c r="A829" t="str">
        <f t="shared" si="120"/>
        <v>Scot Skoughman</v>
      </c>
      <c r="B829">
        <v>2405876701</v>
      </c>
      <c r="C829" t="s">
        <v>1605</v>
      </c>
      <c r="D829" t="s">
        <v>1606</v>
      </c>
      <c r="E829" t="s">
        <v>10</v>
      </c>
      <c r="F829">
        <v>118003</v>
      </c>
      <c r="G829">
        <f>COUNTIF(deals_closed!D:D,B829)</f>
        <v>20</v>
      </c>
      <c r="H829" s="2">
        <f>SUMIF(deals_closed!D:D,B829,deals_closed!C:C)</f>
        <v>787996</v>
      </c>
      <c r="I829" s="2">
        <f>VLOOKUP(E829,'2018_commission_structure-Start'!$A$22:$I$24,9,FALSE)</f>
        <v>750000</v>
      </c>
      <c r="J829" s="2">
        <f t="shared" si="121"/>
        <v>937500</v>
      </c>
      <c r="K829" s="2">
        <f t="shared" si="122"/>
        <v>1125000</v>
      </c>
      <c r="L829" s="2">
        <f t="shared" si="123"/>
        <v>1500000</v>
      </c>
      <c r="M829" s="12">
        <f t="shared" si="124"/>
        <v>1.0506613333333332</v>
      </c>
      <c r="N829" t="str">
        <f t="shared" si="125"/>
        <v>100-125%</v>
      </c>
      <c r="O829" s="6">
        <f>MIN(H829,I829)*INDEX('2018_commission_structure-Start'!$A$21:$I$24,MATCH($E829,'2018_commission_structure-Start'!$A$21:$A$24,0),MATCH(O$1,'2018_commission_structure-Start'!$A$21:$I$21,0))</f>
        <v>112500</v>
      </c>
      <c r="P829" s="2">
        <f>IF(H829&gt;I829,MIN(H829-I829,J829-I829)*INDEX('2018_commission_structure-Start'!$A$21:$I$24,MATCH($E829,'2018_commission_structure-Start'!$A$21:$A$24,0), MATCH(P$1,'2018_commission_structure-Start'!$A$21:$I$21,0)),0)</f>
        <v>7219.24</v>
      </c>
      <c r="Q829" s="2">
        <f>IF($H829&gt;J829,MIN($H829-J829,K829-J829)*INDEX('2018_commission_structure-Start'!$A$21:$I$24,MATCH($E829,'2018_commission_structure-Start'!$A$21:$A$24,0), MATCH(Q$1,'2018_commission_structure-Start'!$A$21:$I$21,0)),0)</f>
        <v>0</v>
      </c>
      <c r="R829" s="2">
        <f>IF($H829&gt;K829,MIN($H829-K829,L829-K829)*INDEX('2018_commission_structure-Start'!$A$21:$I$24,MATCH($E829,'2018_commission_structure-Start'!$A$21:$A$24,0), MATCH(R$1,'2018_commission_structure-Start'!$A$21:$I$21,0)),0)</f>
        <v>0</v>
      </c>
      <c r="S829" s="2">
        <f>IF(H829&gt;L829,(H829-L829)*INDEX('2018_commission_structure-Start'!$A$21:$I$24,MATCH($E829,'2018_commission_structure-Start'!$A$21:$A$24,0),MATCH(S$1,'2018_commission_structure-Start'!$A$21:$I$21,0)),0)</f>
        <v>0</v>
      </c>
      <c r="T829" s="6">
        <f t="shared" si="126"/>
        <v>119719.24</v>
      </c>
      <c r="U829" s="6">
        <f t="shared" si="127"/>
        <v>237722.23999999999</v>
      </c>
      <c r="V829" s="6">
        <f>MIN(H829,I829)*INDEX('2018_commission_structure-Start'!$A$15:$J$18,MATCH($E829,'2018_commission_structure-Start'!$A$15:$A$18,0),MATCH(V$1,'2018_commission_structure-Start'!$A$15:$J$15,0))</f>
        <v>112500</v>
      </c>
      <c r="W829" s="2">
        <f>IF($H829&gt;I829,MIN($H829-I829,J829-I829)*INDEX('2018_commission_structure-Start'!$A$15:$J$18,MATCH($E829,'2018_commission_structure-Start'!$A$15:$A$18,0),MATCH(W$1,'2018_commission_structure-Start'!$A$15:$J$15,0)),0)</f>
        <v>8359.1200000000008</v>
      </c>
      <c r="X829" s="2">
        <f>IF($H829&gt;J829,MIN($H829-J829,K829-J829)*INDEX('2018_commission_structure-Start'!$A$15:$J$18,MATCH($E829,'2018_commission_structure-Start'!$A$15:$A$18,0),MATCH(X$1,'2018_commission_structure-Start'!$A$15:$J$15,0)),0)</f>
        <v>0</v>
      </c>
      <c r="Y829" s="2">
        <f>IF($H829&gt;K829,MIN($H829-K829,L829-K829)*INDEX('2018_commission_structure-Start'!$A$15:$J$18,MATCH($E829,'2018_commission_structure-Start'!$A$15:$A$18,0),MATCH(Y$1,'2018_commission_structure-Start'!$A$15:$J$15,0)),0)</f>
        <v>0</v>
      </c>
      <c r="Z829" s="2">
        <f>IF(H829&gt;L829,(H829-L829)*INDEX('2018_commission_structure-Start'!$A$21:$I$24,MATCH($E829,'2018_commission_structure-Start'!$A$21:$A$24,0),MATCH(Z$1,'2018_commission_structure-Start'!$A$21:$I$21,0)),0)</f>
        <v>0</v>
      </c>
      <c r="AA829" s="6">
        <f t="shared" si="128"/>
        <v>120859.12</v>
      </c>
      <c r="AB829" s="6">
        <f t="shared" si="129"/>
        <v>238862.12</v>
      </c>
    </row>
    <row r="830" spans="1:28" x14ac:dyDescent="0.3">
      <c r="A830" t="str">
        <f t="shared" si="120"/>
        <v>Abdul Thunnerclef</v>
      </c>
      <c r="B830">
        <v>5726465660</v>
      </c>
      <c r="C830" t="s">
        <v>1607</v>
      </c>
      <c r="D830" t="s">
        <v>1608</v>
      </c>
      <c r="E830" t="s">
        <v>29</v>
      </c>
      <c r="F830">
        <v>60233</v>
      </c>
      <c r="G830">
        <f>COUNTIF(deals_closed!D:D,B830)</f>
        <v>22</v>
      </c>
      <c r="H830" s="2">
        <f>SUMIF(deals_closed!D:D,B830,deals_closed!C:C)</f>
        <v>799312</v>
      </c>
      <c r="I830" s="2">
        <f>VLOOKUP(E830,'2018_commission_structure-Start'!$A$22:$I$24,9,FALSE)</f>
        <v>600000</v>
      </c>
      <c r="J830" s="2">
        <f t="shared" si="121"/>
        <v>750000</v>
      </c>
      <c r="K830" s="2">
        <f t="shared" si="122"/>
        <v>900000</v>
      </c>
      <c r="L830" s="2">
        <f t="shared" si="123"/>
        <v>1200000</v>
      </c>
      <c r="M830" s="12">
        <f t="shared" si="124"/>
        <v>1.3321866666666666</v>
      </c>
      <c r="N830" t="str">
        <f t="shared" si="125"/>
        <v>125-150%</v>
      </c>
      <c r="O830" s="6">
        <f>MIN(H830,I830)*INDEX('2018_commission_structure-Start'!$A$21:$I$24,MATCH($E830,'2018_commission_structure-Start'!$A$21:$A$24,0),MATCH(O$1,'2018_commission_structure-Start'!$A$21:$I$21,0))</f>
        <v>78000</v>
      </c>
      <c r="P830" s="2">
        <f>IF(H830&gt;I830,MIN(H830-I830,J830-I830)*INDEX('2018_commission_structure-Start'!$A$21:$I$24,MATCH($E830,'2018_commission_structure-Start'!$A$21:$A$24,0), MATCH(P$1,'2018_commission_structure-Start'!$A$21:$I$21,0)),0)</f>
        <v>25500.000000000004</v>
      </c>
      <c r="Q830" s="2">
        <f>IF($H830&gt;J830,MIN($H830-J830,K830-J830)*INDEX('2018_commission_structure-Start'!$A$21:$I$24,MATCH($E830,'2018_commission_structure-Start'!$A$21:$A$24,0), MATCH(Q$1,'2018_commission_structure-Start'!$A$21:$I$21,0)),0)</f>
        <v>10355.52</v>
      </c>
      <c r="R830" s="2">
        <f>IF($H830&gt;K830,MIN($H830-K830,L830-K830)*INDEX('2018_commission_structure-Start'!$A$21:$I$24,MATCH($E830,'2018_commission_structure-Start'!$A$21:$A$24,0), MATCH(R$1,'2018_commission_structure-Start'!$A$21:$I$21,0)),0)</f>
        <v>0</v>
      </c>
      <c r="S830" s="2">
        <f>IF(H830&gt;L830,(H830-L830)*INDEX('2018_commission_structure-Start'!$A$21:$I$24,MATCH($E830,'2018_commission_structure-Start'!$A$21:$A$24,0),MATCH(S$1,'2018_commission_structure-Start'!$A$21:$I$21,0)),0)</f>
        <v>0</v>
      </c>
      <c r="T830" s="6">
        <f t="shared" si="126"/>
        <v>113855.52</v>
      </c>
      <c r="U830" s="6">
        <f t="shared" si="127"/>
        <v>174088.52000000002</v>
      </c>
      <c r="V830" s="6">
        <f>MIN(H830,I830)*INDEX('2018_commission_structure-Start'!$A$15:$J$18,MATCH($E830,'2018_commission_structure-Start'!$A$15:$A$18,0),MATCH(V$1,'2018_commission_structure-Start'!$A$15:$J$15,0))</f>
        <v>90000</v>
      </c>
      <c r="W830" s="2">
        <f>IF($H830&gt;I830,MIN($H830-I830,J830-I830)*INDEX('2018_commission_structure-Start'!$A$15:$J$18,MATCH($E830,'2018_commission_structure-Start'!$A$15:$A$18,0),MATCH(W$1,'2018_commission_structure-Start'!$A$15:$J$15,0)),0)</f>
        <v>27000</v>
      </c>
      <c r="X830" s="2">
        <f>IF($H830&gt;J830,MIN($H830-J830,K830-J830)*INDEX('2018_commission_structure-Start'!$A$15:$J$18,MATCH($E830,'2018_commission_structure-Start'!$A$15:$A$18,0),MATCH(X$1,'2018_commission_structure-Start'!$A$15:$J$15,0)),0)</f>
        <v>12328</v>
      </c>
      <c r="Y830" s="2">
        <f>IF($H830&gt;K830,MIN($H830-K830,L830-K830)*INDEX('2018_commission_structure-Start'!$A$15:$J$18,MATCH($E830,'2018_commission_structure-Start'!$A$15:$A$18,0),MATCH(Y$1,'2018_commission_structure-Start'!$A$15:$J$15,0)),0)</f>
        <v>0</v>
      </c>
      <c r="Z830" s="2">
        <f>IF(H830&gt;L830,(H830-L830)*INDEX('2018_commission_structure-Start'!$A$21:$I$24,MATCH($E830,'2018_commission_structure-Start'!$A$21:$A$24,0),MATCH(Z$1,'2018_commission_structure-Start'!$A$21:$I$21,0)),0)</f>
        <v>0</v>
      </c>
      <c r="AA830" s="6">
        <f t="shared" si="128"/>
        <v>129328</v>
      </c>
      <c r="AB830" s="6">
        <f t="shared" si="129"/>
        <v>189561</v>
      </c>
    </row>
    <row r="831" spans="1:28" x14ac:dyDescent="0.3">
      <c r="A831" t="str">
        <f t="shared" si="120"/>
        <v>Saleem Dewdney</v>
      </c>
      <c r="B831">
        <v>1664426442</v>
      </c>
      <c r="C831" t="s">
        <v>1609</v>
      </c>
      <c r="D831" t="s">
        <v>1610</v>
      </c>
      <c r="E831" t="s">
        <v>7</v>
      </c>
      <c r="F831">
        <v>57195</v>
      </c>
      <c r="G831">
        <f>COUNTIF(deals_closed!D:D,B831)</f>
        <v>17</v>
      </c>
      <c r="H831" s="2">
        <f>SUMIF(deals_closed!D:D,B831,deals_closed!C:C)</f>
        <v>601920</v>
      </c>
      <c r="I831" s="2">
        <f>VLOOKUP(E831,'2018_commission_structure-Start'!$A$22:$I$24,9,FALSE)</f>
        <v>500000</v>
      </c>
      <c r="J831" s="2">
        <f t="shared" si="121"/>
        <v>625000</v>
      </c>
      <c r="K831" s="2">
        <f t="shared" si="122"/>
        <v>750000</v>
      </c>
      <c r="L831" s="2">
        <f t="shared" si="123"/>
        <v>1000000</v>
      </c>
      <c r="M831" s="12">
        <f t="shared" si="124"/>
        <v>1.20384</v>
      </c>
      <c r="N831" t="str">
        <f t="shared" si="125"/>
        <v>100-125%</v>
      </c>
      <c r="O831" s="6">
        <f>MIN(H831,I831)*INDEX('2018_commission_structure-Start'!$A$21:$I$24,MATCH($E831,'2018_commission_structure-Start'!$A$21:$A$24,0),MATCH(O$1,'2018_commission_structure-Start'!$A$21:$I$21,0))</f>
        <v>50000</v>
      </c>
      <c r="P831" s="2">
        <f>IF(H831&gt;I831,MIN(H831-I831,J831-I831)*INDEX('2018_commission_structure-Start'!$A$21:$I$24,MATCH($E831,'2018_commission_structure-Start'!$A$21:$A$24,0), MATCH(P$1,'2018_commission_structure-Start'!$A$21:$I$21,0)),0)</f>
        <v>15288</v>
      </c>
      <c r="Q831" s="2">
        <f>IF($H831&gt;J831,MIN($H831-J831,K831-J831)*INDEX('2018_commission_structure-Start'!$A$21:$I$24,MATCH($E831,'2018_commission_structure-Start'!$A$21:$A$24,0), MATCH(Q$1,'2018_commission_structure-Start'!$A$21:$I$21,0)),0)</f>
        <v>0</v>
      </c>
      <c r="R831" s="2">
        <f>IF($H831&gt;K831,MIN($H831-K831,L831-K831)*INDEX('2018_commission_structure-Start'!$A$21:$I$24,MATCH($E831,'2018_commission_structure-Start'!$A$21:$A$24,0), MATCH(R$1,'2018_commission_structure-Start'!$A$21:$I$21,0)),0)</f>
        <v>0</v>
      </c>
      <c r="S831" s="2">
        <f>IF(H831&gt;L831,(H831-L831)*INDEX('2018_commission_structure-Start'!$A$21:$I$24,MATCH($E831,'2018_commission_structure-Start'!$A$21:$A$24,0),MATCH(S$1,'2018_commission_structure-Start'!$A$21:$I$21,0)),0)</f>
        <v>0</v>
      </c>
      <c r="T831" s="6">
        <f t="shared" si="126"/>
        <v>65288</v>
      </c>
      <c r="U831" s="6">
        <f t="shared" si="127"/>
        <v>122483</v>
      </c>
      <c r="V831" s="6">
        <f>MIN(H831,I831)*INDEX('2018_commission_structure-Start'!$A$15:$J$18,MATCH($E831,'2018_commission_structure-Start'!$A$15:$A$18,0),MATCH(V$1,'2018_commission_structure-Start'!$A$15:$J$15,0))</f>
        <v>60000</v>
      </c>
      <c r="W831" s="2">
        <f>IF($H831&gt;I831,MIN($H831-I831,J831-I831)*INDEX('2018_commission_structure-Start'!$A$15:$J$18,MATCH($E831,'2018_commission_structure-Start'!$A$15:$A$18,0),MATCH(W$1,'2018_commission_structure-Start'!$A$15:$J$15,0)),0)</f>
        <v>17326.400000000001</v>
      </c>
      <c r="X831" s="2">
        <f>IF($H831&gt;J831,MIN($H831-J831,K831-J831)*INDEX('2018_commission_structure-Start'!$A$15:$J$18,MATCH($E831,'2018_commission_structure-Start'!$A$15:$A$18,0),MATCH(X$1,'2018_commission_structure-Start'!$A$15:$J$15,0)),0)</f>
        <v>0</v>
      </c>
      <c r="Y831" s="2">
        <f>IF($H831&gt;K831,MIN($H831-K831,L831-K831)*INDEX('2018_commission_structure-Start'!$A$15:$J$18,MATCH($E831,'2018_commission_structure-Start'!$A$15:$A$18,0),MATCH(Y$1,'2018_commission_structure-Start'!$A$15:$J$15,0)),0)</f>
        <v>0</v>
      </c>
      <c r="Z831" s="2">
        <f>IF(H831&gt;L831,(H831-L831)*INDEX('2018_commission_structure-Start'!$A$21:$I$24,MATCH($E831,'2018_commission_structure-Start'!$A$21:$A$24,0),MATCH(Z$1,'2018_commission_structure-Start'!$A$21:$I$21,0)),0)</f>
        <v>0</v>
      </c>
      <c r="AA831" s="6">
        <f t="shared" si="128"/>
        <v>77326.399999999994</v>
      </c>
      <c r="AB831" s="6">
        <f t="shared" si="129"/>
        <v>134521.4</v>
      </c>
    </row>
    <row r="832" spans="1:28" x14ac:dyDescent="0.3">
      <c r="A832" t="str">
        <f t="shared" si="120"/>
        <v>Hildagard White</v>
      </c>
      <c r="B832">
        <v>6614458434</v>
      </c>
      <c r="C832" t="s">
        <v>1611</v>
      </c>
      <c r="D832" t="s">
        <v>1612</v>
      </c>
      <c r="E832" t="s">
        <v>10</v>
      </c>
      <c r="F832">
        <v>118195</v>
      </c>
      <c r="G832">
        <f>COUNTIF(deals_closed!D:D,B832)</f>
        <v>13</v>
      </c>
      <c r="H832" s="2">
        <f>SUMIF(deals_closed!D:D,B832,deals_closed!C:C)</f>
        <v>457093</v>
      </c>
      <c r="I832" s="2">
        <f>VLOOKUP(E832,'2018_commission_structure-Start'!$A$22:$I$24,9,FALSE)</f>
        <v>750000</v>
      </c>
      <c r="J832" s="2">
        <f t="shared" si="121"/>
        <v>937500</v>
      </c>
      <c r="K832" s="2">
        <f t="shared" si="122"/>
        <v>1125000</v>
      </c>
      <c r="L832" s="2">
        <f t="shared" si="123"/>
        <v>1500000</v>
      </c>
      <c r="M832" s="12">
        <f t="shared" si="124"/>
        <v>0.6094573333333333</v>
      </c>
      <c r="N832" t="str">
        <f t="shared" si="125"/>
        <v>0-100%</v>
      </c>
      <c r="O832" s="6">
        <f>MIN(H832,I832)*INDEX('2018_commission_structure-Start'!$A$21:$I$24,MATCH($E832,'2018_commission_structure-Start'!$A$21:$A$24,0),MATCH(O$1,'2018_commission_structure-Start'!$A$21:$I$21,0))</f>
        <v>68563.95</v>
      </c>
      <c r="P832" s="2">
        <f>IF(H832&gt;I832,MIN(H832-I832,J832-I832)*INDEX('2018_commission_structure-Start'!$A$21:$I$24,MATCH($E832,'2018_commission_structure-Start'!$A$21:$A$24,0), MATCH(P$1,'2018_commission_structure-Start'!$A$21:$I$21,0)),0)</f>
        <v>0</v>
      </c>
      <c r="Q832" s="2">
        <f>IF($H832&gt;J832,MIN($H832-J832,K832-J832)*INDEX('2018_commission_structure-Start'!$A$21:$I$24,MATCH($E832,'2018_commission_structure-Start'!$A$21:$A$24,0), MATCH(Q$1,'2018_commission_structure-Start'!$A$21:$I$21,0)),0)</f>
        <v>0</v>
      </c>
      <c r="R832" s="2">
        <f>IF($H832&gt;K832,MIN($H832-K832,L832-K832)*INDEX('2018_commission_structure-Start'!$A$21:$I$24,MATCH($E832,'2018_commission_structure-Start'!$A$21:$A$24,0), MATCH(R$1,'2018_commission_structure-Start'!$A$21:$I$21,0)),0)</f>
        <v>0</v>
      </c>
      <c r="S832" s="2">
        <f>IF(H832&gt;L832,(H832-L832)*INDEX('2018_commission_structure-Start'!$A$21:$I$24,MATCH($E832,'2018_commission_structure-Start'!$A$21:$A$24,0),MATCH(S$1,'2018_commission_structure-Start'!$A$21:$I$21,0)),0)</f>
        <v>0</v>
      </c>
      <c r="T832" s="6">
        <f t="shared" si="126"/>
        <v>68563.95</v>
      </c>
      <c r="U832" s="6">
        <f t="shared" si="127"/>
        <v>186758.95</v>
      </c>
      <c r="V832" s="6">
        <f>MIN(H832,I832)*INDEX('2018_commission_structure-Start'!$A$15:$J$18,MATCH($E832,'2018_commission_structure-Start'!$A$15:$A$18,0),MATCH(V$1,'2018_commission_structure-Start'!$A$15:$J$15,0))</f>
        <v>68563.95</v>
      </c>
      <c r="W832" s="2">
        <f>IF($H832&gt;I832,MIN($H832-I832,J832-I832)*INDEX('2018_commission_structure-Start'!$A$15:$J$18,MATCH($E832,'2018_commission_structure-Start'!$A$15:$A$18,0),MATCH(W$1,'2018_commission_structure-Start'!$A$15:$J$15,0)),0)</f>
        <v>0</v>
      </c>
      <c r="X832" s="2">
        <f>IF($H832&gt;J832,MIN($H832-J832,K832-J832)*INDEX('2018_commission_structure-Start'!$A$15:$J$18,MATCH($E832,'2018_commission_structure-Start'!$A$15:$A$18,0),MATCH(X$1,'2018_commission_structure-Start'!$A$15:$J$15,0)),0)</f>
        <v>0</v>
      </c>
      <c r="Y832" s="2">
        <f>IF($H832&gt;K832,MIN($H832-K832,L832-K832)*INDEX('2018_commission_structure-Start'!$A$15:$J$18,MATCH($E832,'2018_commission_structure-Start'!$A$15:$A$18,0),MATCH(Y$1,'2018_commission_structure-Start'!$A$15:$J$15,0)),0)</f>
        <v>0</v>
      </c>
      <c r="Z832" s="2">
        <f>IF(H832&gt;L832,(H832-L832)*INDEX('2018_commission_structure-Start'!$A$21:$I$24,MATCH($E832,'2018_commission_structure-Start'!$A$21:$A$24,0),MATCH(Z$1,'2018_commission_structure-Start'!$A$21:$I$21,0)),0)</f>
        <v>0</v>
      </c>
      <c r="AA832" s="6">
        <f t="shared" si="128"/>
        <v>68563.95</v>
      </c>
      <c r="AB832" s="6">
        <f t="shared" si="129"/>
        <v>186758.95</v>
      </c>
    </row>
    <row r="833" spans="1:28" x14ac:dyDescent="0.3">
      <c r="A833" t="str">
        <f t="shared" si="120"/>
        <v>Rudd Bigland</v>
      </c>
      <c r="B833">
        <v>6227038881</v>
      </c>
      <c r="C833" t="s">
        <v>1613</v>
      </c>
      <c r="D833" t="s">
        <v>1614</v>
      </c>
      <c r="E833" t="s">
        <v>10</v>
      </c>
      <c r="F833">
        <v>124085</v>
      </c>
      <c r="G833">
        <f>COUNTIF(deals_closed!D:D,B833)</f>
        <v>24</v>
      </c>
      <c r="H833" s="2">
        <f>SUMIF(deals_closed!D:D,B833,deals_closed!C:C)</f>
        <v>751155</v>
      </c>
      <c r="I833" s="2">
        <f>VLOOKUP(E833,'2018_commission_structure-Start'!$A$22:$I$24,9,FALSE)</f>
        <v>750000</v>
      </c>
      <c r="J833" s="2">
        <f t="shared" si="121"/>
        <v>937500</v>
      </c>
      <c r="K833" s="2">
        <f t="shared" si="122"/>
        <v>1125000</v>
      </c>
      <c r="L833" s="2">
        <f t="shared" si="123"/>
        <v>1500000</v>
      </c>
      <c r="M833" s="12">
        <f t="shared" si="124"/>
        <v>1.0015400000000001</v>
      </c>
      <c r="N833" t="str">
        <f t="shared" si="125"/>
        <v>100-125%</v>
      </c>
      <c r="O833" s="6">
        <f>MIN(H833,I833)*INDEX('2018_commission_structure-Start'!$A$21:$I$24,MATCH($E833,'2018_commission_structure-Start'!$A$21:$A$24,0),MATCH(O$1,'2018_commission_structure-Start'!$A$21:$I$21,0))</f>
        <v>112500</v>
      </c>
      <c r="P833" s="2">
        <f>IF(H833&gt;I833,MIN(H833-I833,J833-I833)*INDEX('2018_commission_structure-Start'!$A$21:$I$24,MATCH($E833,'2018_commission_structure-Start'!$A$21:$A$24,0), MATCH(P$1,'2018_commission_structure-Start'!$A$21:$I$21,0)),0)</f>
        <v>219.45</v>
      </c>
      <c r="Q833" s="2">
        <f>IF($H833&gt;J833,MIN($H833-J833,K833-J833)*INDEX('2018_commission_structure-Start'!$A$21:$I$24,MATCH($E833,'2018_commission_structure-Start'!$A$21:$A$24,0), MATCH(Q$1,'2018_commission_structure-Start'!$A$21:$I$21,0)),0)</f>
        <v>0</v>
      </c>
      <c r="R833" s="2">
        <f>IF($H833&gt;K833,MIN($H833-K833,L833-K833)*INDEX('2018_commission_structure-Start'!$A$21:$I$24,MATCH($E833,'2018_commission_structure-Start'!$A$21:$A$24,0), MATCH(R$1,'2018_commission_structure-Start'!$A$21:$I$21,0)),0)</f>
        <v>0</v>
      </c>
      <c r="S833" s="2">
        <f>IF(H833&gt;L833,(H833-L833)*INDEX('2018_commission_structure-Start'!$A$21:$I$24,MATCH($E833,'2018_commission_structure-Start'!$A$21:$A$24,0),MATCH(S$1,'2018_commission_structure-Start'!$A$21:$I$21,0)),0)</f>
        <v>0</v>
      </c>
      <c r="T833" s="6">
        <f t="shared" si="126"/>
        <v>112719.45</v>
      </c>
      <c r="U833" s="6">
        <f t="shared" si="127"/>
        <v>236804.45</v>
      </c>
      <c r="V833" s="6">
        <f>MIN(H833,I833)*INDEX('2018_commission_structure-Start'!$A$15:$J$18,MATCH($E833,'2018_commission_structure-Start'!$A$15:$A$18,0),MATCH(V$1,'2018_commission_structure-Start'!$A$15:$J$15,0))</f>
        <v>112500</v>
      </c>
      <c r="W833" s="2">
        <f>IF($H833&gt;I833,MIN($H833-I833,J833-I833)*INDEX('2018_commission_structure-Start'!$A$15:$J$18,MATCH($E833,'2018_commission_structure-Start'!$A$15:$A$18,0),MATCH(W$1,'2018_commission_structure-Start'!$A$15:$J$15,0)),0)</f>
        <v>254.1</v>
      </c>
      <c r="X833" s="2">
        <f>IF($H833&gt;J833,MIN($H833-J833,K833-J833)*INDEX('2018_commission_structure-Start'!$A$15:$J$18,MATCH($E833,'2018_commission_structure-Start'!$A$15:$A$18,0),MATCH(X$1,'2018_commission_structure-Start'!$A$15:$J$15,0)),0)</f>
        <v>0</v>
      </c>
      <c r="Y833" s="2">
        <f>IF($H833&gt;K833,MIN($H833-K833,L833-K833)*INDEX('2018_commission_structure-Start'!$A$15:$J$18,MATCH($E833,'2018_commission_structure-Start'!$A$15:$A$18,0),MATCH(Y$1,'2018_commission_structure-Start'!$A$15:$J$15,0)),0)</f>
        <v>0</v>
      </c>
      <c r="Z833" s="2">
        <f>IF(H833&gt;L833,(H833-L833)*INDEX('2018_commission_structure-Start'!$A$21:$I$24,MATCH($E833,'2018_commission_structure-Start'!$A$21:$A$24,0),MATCH(Z$1,'2018_commission_structure-Start'!$A$21:$I$21,0)),0)</f>
        <v>0</v>
      </c>
      <c r="AA833" s="6">
        <f t="shared" si="128"/>
        <v>112754.1</v>
      </c>
      <c r="AB833" s="6">
        <f t="shared" si="129"/>
        <v>236839.1</v>
      </c>
    </row>
    <row r="834" spans="1:28" x14ac:dyDescent="0.3">
      <c r="A834" t="str">
        <f t="shared" ref="A834:A897" si="130">C834&amp;" "&amp;D834</f>
        <v>Dion Liccardi</v>
      </c>
      <c r="B834">
        <v>8705788102</v>
      </c>
      <c r="C834" t="s">
        <v>1615</v>
      </c>
      <c r="D834" t="s">
        <v>1616</v>
      </c>
      <c r="E834" t="s">
        <v>7</v>
      </c>
      <c r="F834">
        <v>61019</v>
      </c>
      <c r="G834">
        <f>COUNTIF(deals_closed!D:D,B834)</f>
        <v>18</v>
      </c>
      <c r="H834" s="2">
        <f>SUMIF(deals_closed!D:D,B834,deals_closed!C:C)</f>
        <v>637903</v>
      </c>
      <c r="I834" s="2">
        <f>VLOOKUP(E834,'2018_commission_structure-Start'!$A$22:$I$24,9,FALSE)</f>
        <v>500000</v>
      </c>
      <c r="J834" s="2">
        <f t="shared" si="121"/>
        <v>625000</v>
      </c>
      <c r="K834" s="2">
        <f t="shared" si="122"/>
        <v>750000</v>
      </c>
      <c r="L834" s="2">
        <f t="shared" si="123"/>
        <v>1000000</v>
      </c>
      <c r="M834" s="12">
        <f t="shared" si="124"/>
        <v>1.275806</v>
      </c>
      <c r="N834" t="str">
        <f t="shared" si="125"/>
        <v>125-150%</v>
      </c>
      <c r="O834" s="6">
        <f>MIN(H834,I834)*INDEX('2018_commission_structure-Start'!$A$21:$I$24,MATCH($E834,'2018_commission_structure-Start'!$A$21:$A$24,0),MATCH(O$1,'2018_commission_structure-Start'!$A$21:$I$21,0))</f>
        <v>50000</v>
      </c>
      <c r="P834" s="2">
        <f>IF(H834&gt;I834,MIN(H834-I834,J834-I834)*INDEX('2018_commission_structure-Start'!$A$21:$I$24,MATCH($E834,'2018_commission_structure-Start'!$A$21:$A$24,0), MATCH(P$1,'2018_commission_structure-Start'!$A$21:$I$21,0)),0)</f>
        <v>18750</v>
      </c>
      <c r="Q834" s="2">
        <f>IF($H834&gt;J834,MIN($H834-J834,K834-J834)*INDEX('2018_commission_structure-Start'!$A$21:$I$24,MATCH($E834,'2018_commission_structure-Start'!$A$21:$A$24,0), MATCH(Q$1,'2018_commission_structure-Start'!$A$21:$I$21,0)),0)</f>
        <v>2322.54</v>
      </c>
      <c r="R834" s="2">
        <f>IF($H834&gt;K834,MIN($H834-K834,L834-K834)*INDEX('2018_commission_structure-Start'!$A$21:$I$24,MATCH($E834,'2018_commission_structure-Start'!$A$21:$A$24,0), MATCH(R$1,'2018_commission_structure-Start'!$A$21:$I$21,0)),0)</f>
        <v>0</v>
      </c>
      <c r="S834" s="2">
        <f>IF(H834&gt;L834,(H834-L834)*INDEX('2018_commission_structure-Start'!$A$21:$I$24,MATCH($E834,'2018_commission_structure-Start'!$A$21:$A$24,0),MATCH(S$1,'2018_commission_structure-Start'!$A$21:$I$21,0)),0)</f>
        <v>0</v>
      </c>
      <c r="T834" s="6">
        <f t="shared" si="126"/>
        <v>71072.539999999994</v>
      </c>
      <c r="U834" s="6">
        <f t="shared" si="127"/>
        <v>132091.53999999998</v>
      </c>
      <c r="V834" s="6">
        <f>MIN(H834,I834)*INDEX('2018_commission_structure-Start'!$A$15:$J$18,MATCH($E834,'2018_commission_structure-Start'!$A$15:$A$18,0),MATCH(V$1,'2018_commission_structure-Start'!$A$15:$J$15,0))</f>
        <v>60000</v>
      </c>
      <c r="W834" s="2">
        <f>IF($H834&gt;I834,MIN($H834-I834,J834-I834)*INDEX('2018_commission_structure-Start'!$A$15:$J$18,MATCH($E834,'2018_commission_structure-Start'!$A$15:$A$18,0),MATCH(W$1,'2018_commission_structure-Start'!$A$15:$J$15,0)),0)</f>
        <v>21250</v>
      </c>
      <c r="X834" s="2">
        <f>IF($H834&gt;J834,MIN($H834-J834,K834-J834)*INDEX('2018_commission_structure-Start'!$A$15:$J$18,MATCH($E834,'2018_commission_structure-Start'!$A$15:$A$18,0),MATCH(X$1,'2018_commission_structure-Start'!$A$15:$J$15,0)),0)</f>
        <v>2580.6000000000004</v>
      </c>
      <c r="Y834" s="2">
        <f>IF($H834&gt;K834,MIN($H834-K834,L834-K834)*INDEX('2018_commission_structure-Start'!$A$15:$J$18,MATCH($E834,'2018_commission_structure-Start'!$A$15:$A$18,0),MATCH(Y$1,'2018_commission_structure-Start'!$A$15:$J$15,0)),0)</f>
        <v>0</v>
      </c>
      <c r="Z834" s="2">
        <f>IF(H834&gt;L834,(H834-L834)*INDEX('2018_commission_structure-Start'!$A$21:$I$24,MATCH($E834,'2018_commission_structure-Start'!$A$21:$A$24,0),MATCH(Z$1,'2018_commission_structure-Start'!$A$21:$I$21,0)),0)</f>
        <v>0</v>
      </c>
      <c r="AA834" s="6">
        <f t="shared" si="128"/>
        <v>83830.600000000006</v>
      </c>
      <c r="AB834" s="6">
        <f t="shared" si="129"/>
        <v>144849.60000000001</v>
      </c>
    </row>
    <row r="835" spans="1:28" x14ac:dyDescent="0.3">
      <c r="A835" t="str">
        <f t="shared" si="130"/>
        <v>May Richings</v>
      </c>
      <c r="B835">
        <v>2421688019</v>
      </c>
      <c r="C835" t="s">
        <v>1371</v>
      </c>
      <c r="D835" t="s">
        <v>1617</v>
      </c>
      <c r="E835" t="s">
        <v>10</v>
      </c>
      <c r="F835">
        <v>92591</v>
      </c>
      <c r="G835">
        <f>COUNTIF(deals_closed!D:D,B835)</f>
        <v>21</v>
      </c>
      <c r="H835" s="2">
        <f>SUMIF(deals_closed!D:D,B835,deals_closed!C:C)</f>
        <v>610003</v>
      </c>
      <c r="I835" s="2">
        <f>VLOOKUP(E835,'2018_commission_structure-Start'!$A$22:$I$24,9,FALSE)</f>
        <v>750000</v>
      </c>
      <c r="J835" s="2">
        <f t="shared" ref="J835:J898" si="131">I835*1.25</f>
        <v>937500</v>
      </c>
      <c r="K835" s="2">
        <f t="shared" ref="K835:K898" si="132">I835*1.5</f>
        <v>1125000</v>
      </c>
      <c r="L835" s="2">
        <f t="shared" ref="L835:L898" si="133">I835*2</f>
        <v>1500000</v>
      </c>
      <c r="M835" s="12">
        <f t="shared" ref="M835:M898" si="134">H835/I835</f>
        <v>0.81333733333333336</v>
      </c>
      <c r="N835" t="str">
        <f t="shared" ref="N835:N898" si="135">IF(M835&lt;=1, "0-100%", IF(M835&lt;=1.25, "100-125%", IF(M835&lt;=1.5, "125-150%", IF(M835&lt;=2, "150-200%", "&gt;200%"))))</f>
        <v>0-100%</v>
      </c>
      <c r="O835" s="6">
        <f>MIN(H835,I835)*INDEX('2018_commission_structure-Start'!$A$21:$I$24,MATCH($E835,'2018_commission_structure-Start'!$A$21:$A$24,0),MATCH(O$1,'2018_commission_structure-Start'!$A$21:$I$21,0))</f>
        <v>91500.45</v>
      </c>
      <c r="P835" s="2">
        <f>IF(H835&gt;I835,MIN(H835-I835,J835-I835)*INDEX('2018_commission_structure-Start'!$A$21:$I$24,MATCH($E835,'2018_commission_structure-Start'!$A$21:$A$24,0), MATCH(P$1,'2018_commission_structure-Start'!$A$21:$I$21,0)),0)</f>
        <v>0</v>
      </c>
      <c r="Q835" s="2">
        <f>IF($H835&gt;J835,MIN($H835-J835,K835-J835)*INDEX('2018_commission_structure-Start'!$A$21:$I$24,MATCH($E835,'2018_commission_structure-Start'!$A$21:$A$24,0), MATCH(Q$1,'2018_commission_structure-Start'!$A$21:$I$21,0)),0)</f>
        <v>0</v>
      </c>
      <c r="R835" s="2">
        <f>IF($H835&gt;K835,MIN($H835-K835,L835-K835)*INDEX('2018_commission_structure-Start'!$A$21:$I$24,MATCH($E835,'2018_commission_structure-Start'!$A$21:$A$24,0), MATCH(R$1,'2018_commission_structure-Start'!$A$21:$I$21,0)),0)</f>
        <v>0</v>
      </c>
      <c r="S835" s="2">
        <f>IF(H835&gt;L835,(H835-L835)*INDEX('2018_commission_structure-Start'!$A$21:$I$24,MATCH($E835,'2018_commission_structure-Start'!$A$21:$A$24,0),MATCH(S$1,'2018_commission_structure-Start'!$A$21:$I$21,0)),0)</f>
        <v>0</v>
      </c>
      <c r="T835" s="6">
        <f t="shared" ref="T835:T898" si="136">SUM(O835:S835)</f>
        <v>91500.45</v>
      </c>
      <c r="U835" s="6">
        <f t="shared" ref="U835:U898" si="137">T835+F835</f>
        <v>184091.45</v>
      </c>
      <c r="V835" s="6">
        <f>MIN(H835,I835)*INDEX('2018_commission_structure-Start'!$A$15:$J$18,MATCH($E835,'2018_commission_structure-Start'!$A$15:$A$18,0),MATCH(V$1,'2018_commission_structure-Start'!$A$15:$J$15,0))</f>
        <v>91500.45</v>
      </c>
      <c r="W835" s="2">
        <f>IF($H835&gt;I835,MIN($H835-I835,J835-I835)*INDEX('2018_commission_structure-Start'!$A$15:$J$18,MATCH($E835,'2018_commission_structure-Start'!$A$15:$A$18,0),MATCH(W$1,'2018_commission_structure-Start'!$A$15:$J$15,0)),0)</f>
        <v>0</v>
      </c>
      <c r="X835" s="2">
        <f>IF($H835&gt;J835,MIN($H835-J835,K835-J835)*INDEX('2018_commission_structure-Start'!$A$15:$J$18,MATCH($E835,'2018_commission_structure-Start'!$A$15:$A$18,0),MATCH(X$1,'2018_commission_structure-Start'!$A$15:$J$15,0)),0)</f>
        <v>0</v>
      </c>
      <c r="Y835" s="2">
        <f>IF($H835&gt;K835,MIN($H835-K835,L835-K835)*INDEX('2018_commission_structure-Start'!$A$15:$J$18,MATCH($E835,'2018_commission_structure-Start'!$A$15:$A$18,0),MATCH(Y$1,'2018_commission_structure-Start'!$A$15:$J$15,0)),0)</f>
        <v>0</v>
      </c>
      <c r="Z835" s="2">
        <f>IF(H835&gt;L835,(H835-L835)*INDEX('2018_commission_structure-Start'!$A$21:$I$24,MATCH($E835,'2018_commission_structure-Start'!$A$21:$A$24,0),MATCH(Z$1,'2018_commission_structure-Start'!$A$21:$I$21,0)),0)</f>
        <v>0</v>
      </c>
      <c r="AA835" s="6">
        <f t="shared" ref="AA835:AA898" si="138">SUM(V835:Z835)</f>
        <v>91500.45</v>
      </c>
      <c r="AB835" s="6">
        <f t="shared" ref="AB835:AB898" si="139">AA835+F835</f>
        <v>184091.45</v>
      </c>
    </row>
    <row r="836" spans="1:28" x14ac:dyDescent="0.3">
      <c r="A836" t="str">
        <f t="shared" si="130"/>
        <v>Lynea Vanyukhin</v>
      </c>
      <c r="B836">
        <v>9732655267</v>
      </c>
      <c r="C836" t="s">
        <v>1618</v>
      </c>
      <c r="D836" t="s">
        <v>1619</v>
      </c>
      <c r="E836" t="s">
        <v>29</v>
      </c>
      <c r="F836">
        <v>77474</v>
      </c>
      <c r="G836">
        <f>COUNTIF(deals_closed!D:D,B836)</f>
        <v>11</v>
      </c>
      <c r="H836" s="2">
        <f>SUMIF(deals_closed!D:D,B836,deals_closed!C:C)</f>
        <v>454991</v>
      </c>
      <c r="I836" s="2">
        <f>VLOOKUP(E836,'2018_commission_structure-Start'!$A$22:$I$24,9,FALSE)</f>
        <v>600000</v>
      </c>
      <c r="J836" s="2">
        <f t="shared" si="131"/>
        <v>750000</v>
      </c>
      <c r="K836" s="2">
        <f t="shared" si="132"/>
        <v>900000</v>
      </c>
      <c r="L836" s="2">
        <f t="shared" si="133"/>
        <v>1200000</v>
      </c>
      <c r="M836" s="12">
        <f t="shared" si="134"/>
        <v>0.75831833333333332</v>
      </c>
      <c r="N836" t="str">
        <f t="shared" si="135"/>
        <v>0-100%</v>
      </c>
      <c r="O836" s="6">
        <f>MIN(H836,I836)*INDEX('2018_commission_structure-Start'!$A$21:$I$24,MATCH($E836,'2018_commission_structure-Start'!$A$21:$A$24,0),MATCH(O$1,'2018_commission_structure-Start'!$A$21:$I$21,0))</f>
        <v>59148.83</v>
      </c>
      <c r="P836" s="2">
        <f>IF(H836&gt;I836,MIN(H836-I836,J836-I836)*INDEX('2018_commission_structure-Start'!$A$21:$I$24,MATCH($E836,'2018_commission_structure-Start'!$A$21:$A$24,0), MATCH(P$1,'2018_commission_structure-Start'!$A$21:$I$21,0)),0)</f>
        <v>0</v>
      </c>
      <c r="Q836" s="2">
        <f>IF($H836&gt;J836,MIN($H836-J836,K836-J836)*INDEX('2018_commission_structure-Start'!$A$21:$I$24,MATCH($E836,'2018_commission_structure-Start'!$A$21:$A$24,0), MATCH(Q$1,'2018_commission_structure-Start'!$A$21:$I$21,0)),0)</f>
        <v>0</v>
      </c>
      <c r="R836" s="2">
        <f>IF($H836&gt;K836,MIN($H836-K836,L836-K836)*INDEX('2018_commission_structure-Start'!$A$21:$I$24,MATCH($E836,'2018_commission_structure-Start'!$A$21:$A$24,0), MATCH(R$1,'2018_commission_structure-Start'!$A$21:$I$21,0)),0)</f>
        <v>0</v>
      </c>
      <c r="S836" s="2">
        <f>IF(H836&gt;L836,(H836-L836)*INDEX('2018_commission_structure-Start'!$A$21:$I$24,MATCH($E836,'2018_commission_structure-Start'!$A$21:$A$24,0),MATCH(S$1,'2018_commission_structure-Start'!$A$21:$I$21,0)),0)</f>
        <v>0</v>
      </c>
      <c r="T836" s="6">
        <f t="shared" si="136"/>
        <v>59148.83</v>
      </c>
      <c r="U836" s="6">
        <f t="shared" si="137"/>
        <v>136622.83000000002</v>
      </c>
      <c r="V836" s="6">
        <f>MIN(H836,I836)*INDEX('2018_commission_structure-Start'!$A$15:$J$18,MATCH($E836,'2018_commission_structure-Start'!$A$15:$A$18,0),MATCH(V$1,'2018_commission_structure-Start'!$A$15:$J$15,0))</f>
        <v>68248.649999999994</v>
      </c>
      <c r="W836" s="2">
        <f>IF($H836&gt;I836,MIN($H836-I836,J836-I836)*INDEX('2018_commission_structure-Start'!$A$15:$J$18,MATCH($E836,'2018_commission_structure-Start'!$A$15:$A$18,0),MATCH(W$1,'2018_commission_structure-Start'!$A$15:$J$15,0)),0)</f>
        <v>0</v>
      </c>
      <c r="X836" s="2">
        <f>IF($H836&gt;J836,MIN($H836-J836,K836-J836)*INDEX('2018_commission_structure-Start'!$A$15:$J$18,MATCH($E836,'2018_commission_structure-Start'!$A$15:$A$18,0),MATCH(X$1,'2018_commission_structure-Start'!$A$15:$J$15,0)),0)</f>
        <v>0</v>
      </c>
      <c r="Y836" s="2">
        <f>IF($H836&gt;K836,MIN($H836-K836,L836-K836)*INDEX('2018_commission_structure-Start'!$A$15:$J$18,MATCH($E836,'2018_commission_structure-Start'!$A$15:$A$18,0),MATCH(Y$1,'2018_commission_structure-Start'!$A$15:$J$15,0)),0)</f>
        <v>0</v>
      </c>
      <c r="Z836" s="2">
        <f>IF(H836&gt;L836,(H836-L836)*INDEX('2018_commission_structure-Start'!$A$21:$I$24,MATCH($E836,'2018_commission_structure-Start'!$A$21:$A$24,0),MATCH(Z$1,'2018_commission_structure-Start'!$A$21:$I$21,0)),0)</f>
        <v>0</v>
      </c>
      <c r="AA836" s="6">
        <f t="shared" si="138"/>
        <v>68248.649999999994</v>
      </c>
      <c r="AB836" s="6">
        <f t="shared" si="139"/>
        <v>145722.65</v>
      </c>
    </row>
    <row r="837" spans="1:28" x14ac:dyDescent="0.3">
      <c r="A837" t="str">
        <f t="shared" si="130"/>
        <v>Donovan Willingham</v>
      </c>
      <c r="B837">
        <v>7741079360</v>
      </c>
      <c r="C837" t="s">
        <v>1620</v>
      </c>
      <c r="D837" t="s">
        <v>1621</v>
      </c>
      <c r="E837" t="s">
        <v>29</v>
      </c>
      <c r="F837">
        <v>60165</v>
      </c>
      <c r="G837">
        <f>COUNTIF(deals_closed!D:D,B837)</f>
        <v>22</v>
      </c>
      <c r="H837" s="2">
        <f>SUMIF(deals_closed!D:D,B837,deals_closed!C:C)</f>
        <v>766349</v>
      </c>
      <c r="I837" s="2">
        <f>VLOOKUP(E837,'2018_commission_structure-Start'!$A$22:$I$24,9,FALSE)</f>
        <v>600000</v>
      </c>
      <c r="J837" s="2">
        <f t="shared" si="131"/>
        <v>750000</v>
      </c>
      <c r="K837" s="2">
        <f t="shared" si="132"/>
        <v>900000</v>
      </c>
      <c r="L837" s="2">
        <f t="shared" si="133"/>
        <v>1200000</v>
      </c>
      <c r="M837" s="12">
        <f t="shared" si="134"/>
        <v>1.2772483333333333</v>
      </c>
      <c r="N837" t="str">
        <f t="shared" si="135"/>
        <v>125-150%</v>
      </c>
      <c r="O837" s="6">
        <f>MIN(H837,I837)*INDEX('2018_commission_structure-Start'!$A$21:$I$24,MATCH($E837,'2018_commission_structure-Start'!$A$21:$A$24,0),MATCH(O$1,'2018_commission_structure-Start'!$A$21:$I$21,0))</f>
        <v>78000</v>
      </c>
      <c r="P837" s="2">
        <f>IF(H837&gt;I837,MIN(H837-I837,J837-I837)*INDEX('2018_commission_structure-Start'!$A$21:$I$24,MATCH($E837,'2018_commission_structure-Start'!$A$21:$A$24,0), MATCH(P$1,'2018_commission_structure-Start'!$A$21:$I$21,0)),0)</f>
        <v>25500.000000000004</v>
      </c>
      <c r="Q837" s="2">
        <f>IF($H837&gt;J837,MIN($H837-J837,K837-J837)*INDEX('2018_commission_structure-Start'!$A$21:$I$24,MATCH($E837,'2018_commission_structure-Start'!$A$21:$A$24,0), MATCH(Q$1,'2018_commission_structure-Start'!$A$21:$I$21,0)),0)</f>
        <v>3433.29</v>
      </c>
      <c r="R837" s="2">
        <f>IF($H837&gt;K837,MIN($H837-K837,L837-K837)*INDEX('2018_commission_structure-Start'!$A$21:$I$24,MATCH($E837,'2018_commission_structure-Start'!$A$21:$A$24,0), MATCH(R$1,'2018_commission_structure-Start'!$A$21:$I$21,0)),0)</f>
        <v>0</v>
      </c>
      <c r="S837" s="2">
        <f>IF(H837&gt;L837,(H837-L837)*INDEX('2018_commission_structure-Start'!$A$21:$I$24,MATCH($E837,'2018_commission_structure-Start'!$A$21:$A$24,0),MATCH(S$1,'2018_commission_structure-Start'!$A$21:$I$21,0)),0)</f>
        <v>0</v>
      </c>
      <c r="T837" s="6">
        <f t="shared" si="136"/>
        <v>106933.29</v>
      </c>
      <c r="U837" s="6">
        <f t="shared" si="137"/>
        <v>167098.28999999998</v>
      </c>
      <c r="V837" s="6">
        <f>MIN(H837,I837)*INDEX('2018_commission_structure-Start'!$A$15:$J$18,MATCH($E837,'2018_commission_structure-Start'!$A$15:$A$18,0),MATCH(V$1,'2018_commission_structure-Start'!$A$15:$J$15,0))</f>
        <v>90000</v>
      </c>
      <c r="W837" s="2">
        <f>IF($H837&gt;I837,MIN($H837-I837,J837-I837)*INDEX('2018_commission_structure-Start'!$A$15:$J$18,MATCH($E837,'2018_commission_structure-Start'!$A$15:$A$18,0),MATCH(W$1,'2018_commission_structure-Start'!$A$15:$J$15,0)),0)</f>
        <v>27000</v>
      </c>
      <c r="X837" s="2">
        <f>IF($H837&gt;J837,MIN($H837-J837,K837-J837)*INDEX('2018_commission_structure-Start'!$A$15:$J$18,MATCH($E837,'2018_commission_structure-Start'!$A$15:$A$18,0),MATCH(X$1,'2018_commission_structure-Start'!$A$15:$J$15,0)),0)</f>
        <v>4087.25</v>
      </c>
      <c r="Y837" s="2">
        <f>IF($H837&gt;K837,MIN($H837-K837,L837-K837)*INDEX('2018_commission_structure-Start'!$A$15:$J$18,MATCH($E837,'2018_commission_structure-Start'!$A$15:$A$18,0),MATCH(Y$1,'2018_commission_structure-Start'!$A$15:$J$15,0)),0)</f>
        <v>0</v>
      </c>
      <c r="Z837" s="2">
        <f>IF(H837&gt;L837,(H837-L837)*INDEX('2018_commission_structure-Start'!$A$21:$I$24,MATCH($E837,'2018_commission_structure-Start'!$A$21:$A$24,0),MATCH(Z$1,'2018_commission_structure-Start'!$A$21:$I$21,0)),0)</f>
        <v>0</v>
      </c>
      <c r="AA837" s="6">
        <f t="shared" si="138"/>
        <v>121087.25</v>
      </c>
      <c r="AB837" s="6">
        <f t="shared" si="139"/>
        <v>181252.25</v>
      </c>
    </row>
    <row r="838" spans="1:28" x14ac:dyDescent="0.3">
      <c r="A838" t="str">
        <f t="shared" si="130"/>
        <v>Marillin Yerrall</v>
      </c>
      <c r="B838">
        <v>8034345962</v>
      </c>
      <c r="C838" t="s">
        <v>1622</v>
      </c>
      <c r="D838" t="s">
        <v>1623</v>
      </c>
      <c r="E838" t="s">
        <v>10</v>
      </c>
      <c r="F838">
        <v>121088</v>
      </c>
      <c r="G838">
        <f>COUNTIF(deals_closed!D:D,B838)</f>
        <v>23</v>
      </c>
      <c r="H838" s="2">
        <f>SUMIF(deals_closed!D:D,B838,deals_closed!C:C)</f>
        <v>696032</v>
      </c>
      <c r="I838" s="2">
        <f>VLOOKUP(E838,'2018_commission_structure-Start'!$A$22:$I$24,9,FALSE)</f>
        <v>750000</v>
      </c>
      <c r="J838" s="2">
        <f t="shared" si="131"/>
        <v>937500</v>
      </c>
      <c r="K838" s="2">
        <f t="shared" si="132"/>
        <v>1125000</v>
      </c>
      <c r="L838" s="2">
        <f t="shared" si="133"/>
        <v>1500000</v>
      </c>
      <c r="M838" s="12">
        <f t="shared" si="134"/>
        <v>0.92804266666666668</v>
      </c>
      <c r="N838" t="str">
        <f t="shared" si="135"/>
        <v>0-100%</v>
      </c>
      <c r="O838" s="6">
        <f>MIN(H838,I838)*INDEX('2018_commission_structure-Start'!$A$21:$I$24,MATCH($E838,'2018_commission_structure-Start'!$A$21:$A$24,0),MATCH(O$1,'2018_commission_structure-Start'!$A$21:$I$21,0))</f>
        <v>104404.8</v>
      </c>
      <c r="P838" s="2">
        <f>IF(H838&gt;I838,MIN(H838-I838,J838-I838)*INDEX('2018_commission_structure-Start'!$A$21:$I$24,MATCH($E838,'2018_commission_structure-Start'!$A$21:$A$24,0), MATCH(P$1,'2018_commission_structure-Start'!$A$21:$I$21,0)),0)</f>
        <v>0</v>
      </c>
      <c r="Q838" s="2">
        <f>IF($H838&gt;J838,MIN($H838-J838,K838-J838)*INDEX('2018_commission_structure-Start'!$A$21:$I$24,MATCH($E838,'2018_commission_structure-Start'!$A$21:$A$24,0), MATCH(Q$1,'2018_commission_structure-Start'!$A$21:$I$21,0)),0)</f>
        <v>0</v>
      </c>
      <c r="R838" s="2">
        <f>IF($H838&gt;K838,MIN($H838-K838,L838-K838)*INDEX('2018_commission_structure-Start'!$A$21:$I$24,MATCH($E838,'2018_commission_structure-Start'!$A$21:$A$24,0), MATCH(R$1,'2018_commission_structure-Start'!$A$21:$I$21,0)),0)</f>
        <v>0</v>
      </c>
      <c r="S838" s="2">
        <f>IF(H838&gt;L838,(H838-L838)*INDEX('2018_commission_structure-Start'!$A$21:$I$24,MATCH($E838,'2018_commission_structure-Start'!$A$21:$A$24,0),MATCH(S$1,'2018_commission_structure-Start'!$A$21:$I$21,0)),0)</f>
        <v>0</v>
      </c>
      <c r="T838" s="6">
        <f t="shared" si="136"/>
        <v>104404.8</v>
      </c>
      <c r="U838" s="6">
        <f t="shared" si="137"/>
        <v>225492.8</v>
      </c>
      <c r="V838" s="6">
        <f>MIN(H838,I838)*INDEX('2018_commission_structure-Start'!$A$15:$J$18,MATCH($E838,'2018_commission_structure-Start'!$A$15:$A$18,0),MATCH(V$1,'2018_commission_structure-Start'!$A$15:$J$15,0))</f>
        <v>104404.8</v>
      </c>
      <c r="W838" s="2">
        <f>IF($H838&gt;I838,MIN($H838-I838,J838-I838)*INDEX('2018_commission_structure-Start'!$A$15:$J$18,MATCH($E838,'2018_commission_structure-Start'!$A$15:$A$18,0),MATCH(W$1,'2018_commission_structure-Start'!$A$15:$J$15,0)),0)</f>
        <v>0</v>
      </c>
      <c r="X838" s="2">
        <f>IF($H838&gt;J838,MIN($H838-J838,K838-J838)*INDEX('2018_commission_structure-Start'!$A$15:$J$18,MATCH($E838,'2018_commission_structure-Start'!$A$15:$A$18,0),MATCH(X$1,'2018_commission_structure-Start'!$A$15:$J$15,0)),0)</f>
        <v>0</v>
      </c>
      <c r="Y838" s="2">
        <f>IF($H838&gt;K838,MIN($H838-K838,L838-K838)*INDEX('2018_commission_structure-Start'!$A$15:$J$18,MATCH($E838,'2018_commission_structure-Start'!$A$15:$A$18,0),MATCH(Y$1,'2018_commission_structure-Start'!$A$15:$J$15,0)),0)</f>
        <v>0</v>
      </c>
      <c r="Z838" s="2">
        <f>IF(H838&gt;L838,(H838-L838)*INDEX('2018_commission_structure-Start'!$A$21:$I$24,MATCH($E838,'2018_commission_structure-Start'!$A$21:$A$24,0),MATCH(Z$1,'2018_commission_structure-Start'!$A$21:$I$21,0)),0)</f>
        <v>0</v>
      </c>
      <c r="AA838" s="6">
        <f t="shared" si="138"/>
        <v>104404.8</v>
      </c>
      <c r="AB838" s="6">
        <f t="shared" si="139"/>
        <v>225492.8</v>
      </c>
    </row>
    <row r="839" spans="1:28" x14ac:dyDescent="0.3">
      <c r="A839" t="str">
        <f t="shared" si="130"/>
        <v>Elfrida Fone</v>
      </c>
      <c r="B839">
        <v>9518260397</v>
      </c>
      <c r="C839" t="s">
        <v>1624</v>
      </c>
      <c r="D839" t="s">
        <v>1625</v>
      </c>
      <c r="E839" t="s">
        <v>29</v>
      </c>
      <c r="F839">
        <v>63471</v>
      </c>
      <c r="G839">
        <f>COUNTIF(deals_closed!D:D,B839)</f>
        <v>18</v>
      </c>
      <c r="H839" s="2">
        <f>SUMIF(deals_closed!D:D,B839,deals_closed!C:C)</f>
        <v>652900</v>
      </c>
      <c r="I839" s="2">
        <f>VLOOKUP(E839,'2018_commission_structure-Start'!$A$22:$I$24,9,FALSE)</f>
        <v>600000</v>
      </c>
      <c r="J839" s="2">
        <f t="shared" si="131"/>
        <v>750000</v>
      </c>
      <c r="K839" s="2">
        <f t="shared" si="132"/>
        <v>900000</v>
      </c>
      <c r="L839" s="2">
        <f t="shared" si="133"/>
        <v>1200000</v>
      </c>
      <c r="M839" s="12">
        <f t="shared" si="134"/>
        <v>1.0881666666666667</v>
      </c>
      <c r="N839" t="str">
        <f t="shared" si="135"/>
        <v>100-125%</v>
      </c>
      <c r="O839" s="6">
        <f>MIN(H839,I839)*INDEX('2018_commission_structure-Start'!$A$21:$I$24,MATCH($E839,'2018_commission_structure-Start'!$A$21:$A$24,0),MATCH(O$1,'2018_commission_structure-Start'!$A$21:$I$21,0))</f>
        <v>78000</v>
      </c>
      <c r="P839" s="2">
        <f>IF(H839&gt;I839,MIN(H839-I839,J839-I839)*INDEX('2018_commission_structure-Start'!$A$21:$I$24,MATCH($E839,'2018_commission_structure-Start'!$A$21:$A$24,0), MATCH(P$1,'2018_commission_structure-Start'!$A$21:$I$21,0)),0)</f>
        <v>8993</v>
      </c>
      <c r="Q839" s="2">
        <f>IF($H839&gt;J839,MIN($H839-J839,K839-J839)*INDEX('2018_commission_structure-Start'!$A$21:$I$24,MATCH($E839,'2018_commission_structure-Start'!$A$21:$A$24,0), MATCH(Q$1,'2018_commission_structure-Start'!$A$21:$I$21,0)),0)</f>
        <v>0</v>
      </c>
      <c r="R839" s="2">
        <f>IF($H839&gt;K839,MIN($H839-K839,L839-K839)*INDEX('2018_commission_structure-Start'!$A$21:$I$24,MATCH($E839,'2018_commission_structure-Start'!$A$21:$A$24,0), MATCH(R$1,'2018_commission_structure-Start'!$A$21:$I$21,0)),0)</f>
        <v>0</v>
      </c>
      <c r="S839" s="2">
        <f>IF(H839&gt;L839,(H839-L839)*INDEX('2018_commission_structure-Start'!$A$21:$I$24,MATCH($E839,'2018_commission_structure-Start'!$A$21:$A$24,0),MATCH(S$1,'2018_commission_structure-Start'!$A$21:$I$21,0)),0)</f>
        <v>0</v>
      </c>
      <c r="T839" s="6">
        <f t="shared" si="136"/>
        <v>86993</v>
      </c>
      <c r="U839" s="6">
        <f t="shared" si="137"/>
        <v>150464</v>
      </c>
      <c r="V839" s="6">
        <f>MIN(H839,I839)*INDEX('2018_commission_structure-Start'!$A$15:$J$18,MATCH($E839,'2018_commission_structure-Start'!$A$15:$A$18,0),MATCH(V$1,'2018_commission_structure-Start'!$A$15:$J$15,0))</f>
        <v>90000</v>
      </c>
      <c r="W839" s="2">
        <f>IF($H839&gt;I839,MIN($H839-I839,J839-I839)*INDEX('2018_commission_structure-Start'!$A$15:$J$18,MATCH($E839,'2018_commission_structure-Start'!$A$15:$A$18,0),MATCH(W$1,'2018_commission_structure-Start'!$A$15:$J$15,0)),0)</f>
        <v>9522</v>
      </c>
      <c r="X839" s="2">
        <f>IF($H839&gt;J839,MIN($H839-J839,K839-J839)*INDEX('2018_commission_structure-Start'!$A$15:$J$18,MATCH($E839,'2018_commission_structure-Start'!$A$15:$A$18,0),MATCH(X$1,'2018_commission_structure-Start'!$A$15:$J$15,0)),0)</f>
        <v>0</v>
      </c>
      <c r="Y839" s="2">
        <f>IF($H839&gt;K839,MIN($H839-K839,L839-K839)*INDEX('2018_commission_structure-Start'!$A$15:$J$18,MATCH($E839,'2018_commission_structure-Start'!$A$15:$A$18,0),MATCH(Y$1,'2018_commission_structure-Start'!$A$15:$J$15,0)),0)</f>
        <v>0</v>
      </c>
      <c r="Z839" s="2">
        <f>IF(H839&gt;L839,(H839-L839)*INDEX('2018_commission_structure-Start'!$A$21:$I$24,MATCH($E839,'2018_commission_structure-Start'!$A$21:$A$24,0),MATCH(Z$1,'2018_commission_structure-Start'!$A$21:$I$21,0)),0)</f>
        <v>0</v>
      </c>
      <c r="AA839" s="6">
        <f t="shared" si="138"/>
        <v>99522</v>
      </c>
      <c r="AB839" s="6">
        <f t="shared" si="139"/>
        <v>162993</v>
      </c>
    </row>
    <row r="840" spans="1:28" x14ac:dyDescent="0.3">
      <c r="A840" t="str">
        <f t="shared" si="130"/>
        <v>Pavlov Pucknell</v>
      </c>
      <c r="B840">
        <v>6769297310</v>
      </c>
      <c r="C840" t="s">
        <v>1626</v>
      </c>
      <c r="D840" t="s">
        <v>1627</v>
      </c>
      <c r="E840" t="s">
        <v>10</v>
      </c>
      <c r="F840">
        <v>83667</v>
      </c>
      <c r="G840">
        <f>COUNTIF(deals_closed!D:D,B840)</f>
        <v>23</v>
      </c>
      <c r="H840" s="2">
        <f>SUMIF(deals_closed!D:D,B840,deals_closed!C:C)</f>
        <v>743886</v>
      </c>
      <c r="I840" s="2">
        <f>VLOOKUP(E840,'2018_commission_structure-Start'!$A$22:$I$24,9,FALSE)</f>
        <v>750000</v>
      </c>
      <c r="J840" s="2">
        <f t="shared" si="131"/>
        <v>937500</v>
      </c>
      <c r="K840" s="2">
        <f t="shared" si="132"/>
        <v>1125000</v>
      </c>
      <c r="L840" s="2">
        <f t="shared" si="133"/>
        <v>1500000</v>
      </c>
      <c r="M840" s="12">
        <f t="shared" si="134"/>
        <v>0.99184799999999995</v>
      </c>
      <c r="N840" t="str">
        <f t="shared" si="135"/>
        <v>0-100%</v>
      </c>
      <c r="O840" s="6">
        <f>MIN(H840,I840)*INDEX('2018_commission_structure-Start'!$A$21:$I$24,MATCH($E840,'2018_commission_structure-Start'!$A$21:$A$24,0),MATCH(O$1,'2018_commission_structure-Start'!$A$21:$I$21,0))</f>
        <v>111582.9</v>
      </c>
      <c r="P840" s="2">
        <f>IF(H840&gt;I840,MIN(H840-I840,J840-I840)*INDEX('2018_commission_structure-Start'!$A$21:$I$24,MATCH($E840,'2018_commission_structure-Start'!$A$21:$A$24,0), MATCH(P$1,'2018_commission_structure-Start'!$A$21:$I$21,0)),0)</f>
        <v>0</v>
      </c>
      <c r="Q840" s="2">
        <f>IF($H840&gt;J840,MIN($H840-J840,K840-J840)*INDEX('2018_commission_structure-Start'!$A$21:$I$24,MATCH($E840,'2018_commission_structure-Start'!$A$21:$A$24,0), MATCH(Q$1,'2018_commission_structure-Start'!$A$21:$I$21,0)),0)</f>
        <v>0</v>
      </c>
      <c r="R840" s="2">
        <f>IF($H840&gt;K840,MIN($H840-K840,L840-K840)*INDEX('2018_commission_structure-Start'!$A$21:$I$24,MATCH($E840,'2018_commission_structure-Start'!$A$21:$A$24,0), MATCH(R$1,'2018_commission_structure-Start'!$A$21:$I$21,0)),0)</f>
        <v>0</v>
      </c>
      <c r="S840" s="2">
        <f>IF(H840&gt;L840,(H840-L840)*INDEX('2018_commission_structure-Start'!$A$21:$I$24,MATCH($E840,'2018_commission_structure-Start'!$A$21:$A$24,0),MATCH(S$1,'2018_commission_structure-Start'!$A$21:$I$21,0)),0)</f>
        <v>0</v>
      </c>
      <c r="T840" s="6">
        <f t="shared" si="136"/>
        <v>111582.9</v>
      </c>
      <c r="U840" s="6">
        <f t="shared" si="137"/>
        <v>195249.9</v>
      </c>
      <c r="V840" s="6">
        <f>MIN(H840,I840)*INDEX('2018_commission_structure-Start'!$A$15:$J$18,MATCH($E840,'2018_commission_structure-Start'!$A$15:$A$18,0),MATCH(V$1,'2018_commission_structure-Start'!$A$15:$J$15,0))</f>
        <v>111582.9</v>
      </c>
      <c r="W840" s="2">
        <f>IF($H840&gt;I840,MIN($H840-I840,J840-I840)*INDEX('2018_commission_structure-Start'!$A$15:$J$18,MATCH($E840,'2018_commission_structure-Start'!$A$15:$A$18,0),MATCH(W$1,'2018_commission_structure-Start'!$A$15:$J$15,0)),0)</f>
        <v>0</v>
      </c>
      <c r="X840" s="2">
        <f>IF($H840&gt;J840,MIN($H840-J840,K840-J840)*INDEX('2018_commission_structure-Start'!$A$15:$J$18,MATCH($E840,'2018_commission_structure-Start'!$A$15:$A$18,0),MATCH(X$1,'2018_commission_structure-Start'!$A$15:$J$15,0)),0)</f>
        <v>0</v>
      </c>
      <c r="Y840" s="2">
        <f>IF($H840&gt;K840,MIN($H840-K840,L840-K840)*INDEX('2018_commission_structure-Start'!$A$15:$J$18,MATCH($E840,'2018_commission_structure-Start'!$A$15:$A$18,0),MATCH(Y$1,'2018_commission_structure-Start'!$A$15:$J$15,0)),0)</f>
        <v>0</v>
      </c>
      <c r="Z840" s="2">
        <f>IF(H840&gt;L840,(H840-L840)*INDEX('2018_commission_structure-Start'!$A$21:$I$24,MATCH($E840,'2018_commission_structure-Start'!$A$21:$A$24,0),MATCH(Z$1,'2018_commission_structure-Start'!$A$21:$I$21,0)),0)</f>
        <v>0</v>
      </c>
      <c r="AA840" s="6">
        <f t="shared" si="138"/>
        <v>111582.9</v>
      </c>
      <c r="AB840" s="6">
        <f t="shared" si="139"/>
        <v>195249.9</v>
      </c>
    </row>
    <row r="841" spans="1:28" x14ac:dyDescent="0.3">
      <c r="A841" t="str">
        <f t="shared" si="130"/>
        <v>Kristoforo Claremont</v>
      </c>
      <c r="B841">
        <v>3016446324</v>
      </c>
      <c r="C841" t="s">
        <v>1628</v>
      </c>
      <c r="D841" t="s">
        <v>1629</v>
      </c>
      <c r="E841" t="s">
        <v>7</v>
      </c>
      <c r="F841">
        <v>45261</v>
      </c>
      <c r="G841">
        <f>COUNTIF(deals_closed!D:D,B841)</f>
        <v>26</v>
      </c>
      <c r="H841" s="2">
        <f>SUMIF(deals_closed!D:D,B841,deals_closed!C:C)</f>
        <v>970661</v>
      </c>
      <c r="I841" s="2">
        <f>VLOOKUP(E841,'2018_commission_structure-Start'!$A$22:$I$24,9,FALSE)</f>
        <v>500000</v>
      </c>
      <c r="J841" s="2">
        <f t="shared" si="131"/>
        <v>625000</v>
      </c>
      <c r="K841" s="2">
        <f t="shared" si="132"/>
        <v>750000</v>
      </c>
      <c r="L841" s="2">
        <f t="shared" si="133"/>
        <v>1000000</v>
      </c>
      <c r="M841" s="12">
        <f t="shared" si="134"/>
        <v>1.941322</v>
      </c>
      <c r="N841" t="str">
        <f t="shared" si="135"/>
        <v>150-200%</v>
      </c>
      <c r="O841" s="6">
        <f>MIN(H841,I841)*INDEX('2018_commission_structure-Start'!$A$21:$I$24,MATCH($E841,'2018_commission_structure-Start'!$A$21:$A$24,0),MATCH(O$1,'2018_commission_structure-Start'!$A$21:$I$21,0))</f>
        <v>50000</v>
      </c>
      <c r="P841" s="2">
        <f>IF(H841&gt;I841,MIN(H841-I841,J841-I841)*INDEX('2018_commission_structure-Start'!$A$21:$I$24,MATCH($E841,'2018_commission_structure-Start'!$A$21:$A$24,0), MATCH(P$1,'2018_commission_structure-Start'!$A$21:$I$21,0)),0)</f>
        <v>18750</v>
      </c>
      <c r="Q841" s="2">
        <f>IF($H841&gt;J841,MIN($H841-J841,K841-J841)*INDEX('2018_commission_structure-Start'!$A$21:$I$24,MATCH($E841,'2018_commission_structure-Start'!$A$21:$A$24,0), MATCH(Q$1,'2018_commission_structure-Start'!$A$21:$I$21,0)),0)</f>
        <v>22500</v>
      </c>
      <c r="R841" s="2">
        <f>IF($H841&gt;K841,MIN($H841-K841,L841-K841)*INDEX('2018_commission_structure-Start'!$A$21:$I$24,MATCH($E841,'2018_commission_structure-Start'!$A$21:$A$24,0), MATCH(R$1,'2018_commission_structure-Start'!$A$21:$I$21,0)),0)</f>
        <v>48545.42</v>
      </c>
      <c r="S841" s="2">
        <f>IF(H841&gt;L841,(H841-L841)*INDEX('2018_commission_structure-Start'!$A$21:$I$24,MATCH($E841,'2018_commission_structure-Start'!$A$21:$A$24,0),MATCH(S$1,'2018_commission_structure-Start'!$A$21:$I$21,0)),0)</f>
        <v>0</v>
      </c>
      <c r="T841" s="6">
        <f t="shared" si="136"/>
        <v>139795.41999999998</v>
      </c>
      <c r="U841" s="6">
        <f t="shared" si="137"/>
        <v>185056.41999999998</v>
      </c>
      <c r="V841" s="6">
        <f>MIN(H841,I841)*INDEX('2018_commission_structure-Start'!$A$15:$J$18,MATCH($E841,'2018_commission_structure-Start'!$A$15:$A$18,0),MATCH(V$1,'2018_commission_structure-Start'!$A$15:$J$15,0))</f>
        <v>60000</v>
      </c>
      <c r="W841" s="2">
        <f>IF($H841&gt;I841,MIN($H841-I841,J841-I841)*INDEX('2018_commission_structure-Start'!$A$15:$J$18,MATCH($E841,'2018_commission_structure-Start'!$A$15:$A$18,0),MATCH(W$1,'2018_commission_structure-Start'!$A$15:$J$15,0)),0)</f>
        <v>21250</v>
      </c>
      <c r="X841" s="2">
        <f>IF($H841&gt;J841,MIN($H841-J841,K841-J841)*INDEX('2018_commission_structure-Start'!$A$15:$J$18,MATCH($E841,'2018_commission_structure-Start'!$A$15:$A$18,0),MATCH(X$1,'2018_commission_structure-Start'!$A$15:$J$15,0)),0)</f>
        <v>25000</v>
      </c>
      <c r="Y841" s="2">
        <f>IF($H841&gt;K841,MIN($H841-K841,L841-K841)*INDEX('2018_commission_structure-Start'!$A$15:$J$18,MATCH($E841,'2018_commission_structure-Start'!$A$15:$A$18,0),MATCH(Y$1,'2018_commission_structure-Start'!$A$15:$J$15,0)),0)</f>
        <v>48545.42</v>
      </c>
      <c r="Z841" s="2">
        <f>IF(H841&gt;L841,(H841-L841)*INDEX('2018_commission_structure-Start'!$A$21:$I$24,MATCH($E841,'2018_commission_structure-Start'!$A$21:$A$24,0),MATCH(Z$1,'2018_commission_structure-Start'!$A$21:$I$21,0)),0)</f>
        <v>0</v>
      </c>
      <c r="AA841" s="6">
        <f t="shared" si="138"/>
        <v>154795.41999999998</v>
      </c>
      <c r="AB841" s="6">
        <f t="shared" si="139"/>
        <v>200056.41999999998</v>
      </c>
    </row>
    <row r="842" spans="1:28" x14ac:dyDescent="0.3">
      <c r="A842" t="str">
        <f t="shared" si="130"/>
        <v>Cyndi D'Agostino</v>
      </c>
      <c r="B842">
        <v>858481901</v>
      </c>
      <c r="C842" t="s">
        <v>1630</v>
      </c>
      <c r="D842" t="s">
        <v>1631</v>
      </c>
      <c r="E842" t="s">
        <v>10</v>
      </c>
      <c r="F842">
        <v>78794</v>
      </c>
      <c r="G842">
        <f>COUNTIF(deals_closed!D:D,B842)</f>
        <v>28</v>
      </c>
      <c r="H842" s="2">
        <f>SUMIF(deals_closed!D:D,B842,deals_closed!C:C)</f>
        <v>982174</v>
      </c>
      <c r="I842" s="2">
        <f>VLOOKUP(E842,'2018_commission_structure-Start'!$A$22:$I$24,9,FALSE)</f>
        <v>750000</v>
      </c>
      <c r="J842" s="2">
        <f t="shared" si="131"/>
        <v>937500</v>
      </c>
      <c r="K842" s="2">
        <f t="shared" si="132"/>
        <v>1125000</v>
      </c>
      <c r="L842" s="2">
        <f t="shared" si="133"/>
        <v>1500000</v>
      </c>
      <c r="M842" s="12">
        <f t="shared" si="134"/>
        <v>1.3095653333333332</v>
      </c>
      <c r="N842" t="str">
        <f t="shared" si="135"/>
        <v>125-150%</v>
      </c>
      <c r="O842" s="6">
        <f>MIN(H842,I842)*INDEX('2018_commission_structure-Start'!$A$21:$I$24,MATCH($E842,'2018_commission_structure-Start'!$A$21:$A$24,0),MATCH(O$1,'2018_commission_structure-Start'!$A$21:$I$21,0))</f>
        <v>112500</v>
      </c>
      <c r="P842" s="2">
        <f>IF(H842&gt;I842,MIN(H842-I842,J842-I842)*INDEX('2018_commission_structure-Start'!$A$21:$I$24,MATCH($E842,'2018_commission_structure-Start'!$A$21:$A$24,0), MATCH(P$1,'2018_commission_structure-Start'!$A$21:$I$21,0)),0)</f>
        <v>35625</v>
      </c>
      <c r="Q842" s="2">
        <f>IF($H842&gt;J842,MIN($H842-J842,K842-J842)*INDEX('2018_commission_structure-Start'!$A$21:$I$24,MATCH($E842,'2018_commission_structure-Start'!$A$21:$A$24,0), MATCH(Q$1,'2018_commission_structure-Start'!$A$21:$I$21,0)),0)</f>
        <v>10275.02</v>
      </c>
      <c r="R842" s="2">
        <f>IF($H842&gt;K842,MIN($H842-K842,L842-K842)*INDEX('2018_commission_structure-Start'!$A$21:$I$24,MATCH($E842,'2018_commission_structure-Start'!$A$21:$A$24,0), MATCH(R$1,'2018_commission_structure-Start'!$A$21:$I$21,0)),0)</f>
        <v>0</v>
      </c>
      <c r="S842" s="2">
        <f>IF(H842&gt;L842,(H842-L842)*INDEX('2018_commission_structure-Start'!$A$21:$I$24,MATCH($E842,'2018_commission_structure-Start'!$A$21:$A$24,0),MATCH(S$1,'2018_commission_structure-Start'!$A$21:$I$21,0)),0)</f>
        <v>0</v>
      </c>
      <c r="T842" s="6">
        <f t="shared" si="136"/>
        <v>158400.01999999999</v>
      </c>
      <c r="U842" s="6">
        <f t="shared" si="137"/>
        <v>237194.02</v>
      </c>
      <c r="V842" s="6">
        <f>MIN(H842,I842)*INDEX('2018_commission_structure-Start'!$A$15:$J$18,MATCH($E842,'2018_commission_structure-Start'!$A$15:$A$18,0),MATCH(V$1,'2018_commission_structure-Start'!$A$15:$J$15,0))</f>
        <v>112500</v>
      </c>
      <c r="W842" s="2">
        <f>IF($H842&gt;I842,MIN($H842-I842,J842-I842)*INDEX('2018_commission_structure-Start'!$A$15:$J$18,MATCH($E842,'2018_commission_structure-Start'!$A$15:$A$18,0),MATCH(W$1,'2018_commission_structure-Start'!$A$15:$J$15,0)),0)</f>
        <v>41250</v>
      </c>
      <c r="X842" s="2">
        <f>IF($H842&gt;J842,MIN($H842-J842,K842-J842)*INDEX('2018_commission_structure-Start'!$A$15:$J$18,MATCH($E842,'2018_commission_structure-Start'!$A$15:$A$18,0),MATCH(X$1,'2018_commission_structure-Start'!$A$15:$J$15,0)),0)</f>
        <v>11168.5</v>
      </c>
      <c r="Y842" s="2">
        <f>IF($H842&gt;K842,MIN($H842-K842,L842-K842)*INDEX('2018_commission_structure-Start'!$A$15:$J$18,MATCH($E842,'2018_commission_structure-Start'!$A$15:$A$18,0),MATCH(Y$1,'2018_commission_structure-Start'!$A$15:$J$15,0)),0)</f>
        <v>0</v>
      </c>
      <c r="Z842" s="2">
        <f>IF(H842&gt;L842,(H842-L842)*INDEX('2018_commission_structure-Start'!$A$21:$I$24,MATCH($E842,'2018_commission_structure-Start'!$A$21:$A$24,0),MATCH(Z$1,'2018_commission_structure-Start'!$A$21:$I$21,0)),0)</f>
        <v>0</v>
      </c>
      <c r="AA842" s="6">
        <f t="shared" si="138"/>
        <v>164918.5</v>
      </c>
      <c r="AB842" s="6">
        <f t="shared" si="139"/>
        <v>243712.5</v>
      </c>
    </row>
    <row r="843" spans="1:28" x14ac:dyDescent="0.3">
      <c r="A843" t="str">
        <f t="shared" si="130"/>
        <v>Finn Dixey</v>
      </c>
      <c r="B843">
        <v>9196221739</v>
      </c>
      <c r="C843" t="s">
        <v>1632</v>
      </c>
      <c r="D843" t="s">
        <v>1633</v>
      </c>
      <c r="E843" t="s">
        <v>10</v>
      </c>
      <c r="F843">
        <v>89772</v>
      </c>
      <c r="G843">
        <f>COUNTIF(deals_closed!D:D,B843)</f>
        <v>22</v>
      </c>
      <c r="H843" s="2">
        <f>SUMIF(deals_closed!D:D,B843,deals_closed!C:C)</f>
        <v>773763</v>
      </c>
      <c r="I843" s="2">
        <f>VLOOKUP(E843,'2018_commission_structure-Start'!$A$22:$I$24,9,FALSE)</f>
        <v>750000</v>
      </c>
      <c r="J843" s="2">
        <f t="shared" si="131"/>
        <v>937500</v>
      </c>
      <c r="K843" s="2">
        <f t="shared" si="132"/>
        <v>1125000</v>
      </c>
      <c r="L843" s="2">
        <f t="shared" si="133"/>
        <v>1500000</v>
      </c>
      <c r="M843" s="12">
        <f t="shared" si="134"/>
        <v>1.031684</v>
      </c>
      <c r="N843" t="str">
        <f t="shared" si="135"/>
        <v>100-125%</v>
      </c>
      <c r="O843" s="6">
        <f>MIN(H843,I843)*INDEX('2018_commission_structure-Start'!$A$21:$I$24,MATCH($E843,'2018_commission_structure-Start'!$A$21:$A$24,0),MATCH(O$1,'2018_commission_structure-Start'!$A$21:$I$21,0))</f>
        <v>112500</v>
      </c>
      <c r="P843" s="2">
        <f>IF(H843&gt;I843,MIN(H843-I843,J843-I843)*INDEX('2018_commission_structure-Start'!$A$21:$I$24,MATCH($E843,'2018_commission_structure-Start'!$A$21:$A$24,0), MATCH(P$1,'2018_commission_structure-Start'!$A$21:$I$21,0)),0)</f>
        <v>4514.97</v>
      </c>
      <c r="Q843" s="2">
        <f>IF($H843&gt;J843,MIN($H843-J843,K843-J843)*INDEX('2018_commission_structure-Start'!$A$21:$I$24,MATCH($E843,'2018_commission_structure-Start'!$A$21:$A$24,0), MATCH(Q$1,'2018_commission_structure-Start'!$A$21:$I$21,0)),0)</f>
        <v>0</v>
      </c>
      <c r="R843" s="2">
        <f>IF($H843&gt;K843,MIN($H843-K843,L843-K843)*INDEX('2018_commission_structure-Start'!$A$21:$I$24,MATCH($E843,'2018_commission_structure-Start'!$A$21:$A$24,0), MATCH(R$1,'2018_commission_structure-Start'!$A$21:$I$21,0)),0)</f>
        <v>0</v>
      </c>
      <c r="S843" s="2">
        <f>IF(H843&gt;L843,(H843-L843)*INDEX('2018_commission_structure-Start'!$A$21:$I$24,MATCH($E843,'2018_commission_structure-Start'!$A$21:$A$24,0),MATCH(S$1,'2018_commission_structure-Start'!$A$21:$I$21,0)),0)</f>
        <v>0</v>
      </c>
      <c r="T843" s="6">
        <f t="shared" si="136"/>
        <v>117014.97</v>
      </c>
      <c r="U843" s="6">
        <f t="shared" si="137"/>
        <v>206786.97</v>
      </c>
      <c r="V843" s="6">
        <f>MIN(H843,I843)*INDEX('2018_commission_structure-Start'!$A$15:$J$18,MATCH($E843,'2018_commission_structure-Start'!$A$15:$A$18,0),MATCH(V$1,'2018_commission_structure-Start'!$A$15:$J$15,0))</f>
        <v>112500</v>
      </c>
      <c r="W843" s="2">
        <f>IF($H843&gt;I843,MIN($H843-I843,J843-I843)*INDEX('2018_commission_structure-Start'!$A$15:$J$18,MATCH($E843,'2018_commission_structure-Start'!$A$15:$A$18,0),MATCH(W$1,'2018_commission_structure-Start'!$A$15:$J$15,0)),0)</f>
        <v>5227.8599999999997</v>
      </c>
      <c r="X843" s="2">
        <f>IF($H843&gt;J843,MIN($H843-J843,K843-J843)*INDEX('2018_commission_structure-Start'!$A$15:$J$18,MATCH($E843,'2018_commission_structure-Start'!$A$15:$A$18,0),MATCH(X$1,'2018_commission_structure-Start'!$A$15:$J$15,0)),0)</f>
        <v>0</v>
      </c>
      <c r="Y843" s="2">
        <f>IF($H843&gt;K843,MIN($H843-K843,L843-K843)*INDEX('2018_commission_structure-Start'!$A$15:$J$18,MATCH($E843,'2018_commission_structure-Start'!$A$15:$A$18,0),MATCH(Y$1,'2018_commission_structure-Start'!$A$15:$J$15,0)),0)</f>
        <v>0</v>
      </c>
      <c r="Z843" s="2">
        <f>IF(H843&gt;L843,(H843-L843)*INDEX('2018_commission_structure-Start'!$A$21:$I$24,MATCH($E843,'2018_commission_structure-Start'!$A$21:$A$24,0),MATCH(Z$1,'2018_commission_structure-Start'!$A$21:$I$21,0)),0)</f>
        <v>0</v>
      </c>
      <c r="AA843" s="6">
        <f t="shared" si="138"/>
        <v>117727.86</v>
      </c>
      <c r="AB843" s="6">
        <f t="shared" si="139"/>
        <v>207499.86</v>
      </c>
    </row>
    <row r="844" spans="1:28" x14ac:dyDescent="0.3">
      <c r="A844" t="str">
        <f t="shared" si="130"/>
        <v>Thatcher Haug</v>
      </c>
      <c r="B844">
        <v>2592292012</v>
      </c>
      <c r="C844" t="s">
        <v>1634</v>
      </c>
      <c r="D844" t="s">
        <v>1635</v>
      </c>
      <c r="E844" t="s">
        <v>7</v>
      </c>
      <c r="F844">
        <v>40895</v>
      </c>
      <c r="G844">
        <f>COUNTIF(deals_closed!D:D,B844)</f>
        <v>26</v>
      </c>
      <c r="H844" s="2">
        <f>SUMIF(deals_closed!D:D,B844,deals_closed!C:C)</f>
        <v>802034</v>
      </c>
      <c r="I844" s="2">
        <f>VLOOKUP(E844,'2018_commission_structure-Start'!$A$22:$I$24,9,FALSE)</f>
        <v>500000</v>
      </c>
      <c r="J844" s="2">
        <f t="shared" si="131"/>
        <v>625000</v>
      </c>
      <c r="K844" s="2">
        <f t="shared" si="132"/>
        <v>750000</v>
      </c>
      <c r="L844" s="2">
        <f t="shared" si="133"/>
        <v>1000000</v>
      </c>
      <c r="M844" s="12">
        <f t="shared" si="134"/>
        <v>1.604068</v>
      </c>
      <c r="N844" t="str">
        <f t="shared" si="135"/>
        <v>150-200%</v>
      </c>
      <c r="O844" s="6">
        <f>MIN(H844,I844)*INDEX('2018_commission_structure-Start'!$A$21:$I$24,MATCH($E844,'2018_commission_structure-Start'!$A$21:$A$24,0),MATCH(O$1,'2018_commission_structure-Start'!$A$21:$I$21,0))</f>
        <v>50000</v>
      </c>
      <c r="P844" s="2">
        <f>IF(H844&gt;I844,MIN(H844-I844,J844-I844)*INDEX('2018_commission_structure-Start'!$A$21:$I$24,MATCH($E844,'2018_commission_structure-Start'!$A$21:$A$24,0), MATCH(P$1,'2018_commission_structure-Start'!$A$21:$I$21,0)),0)</f>
        <v>18750</v>
      </c>
      <c r="Q844" s="2">
        <f>IF($H844&gt;J844,MIN($H844-J844,K844-J844)*INDEX('2018_commission_structure-Start'!$A$21:$I$24,MATCH($E844,'2018_commission_structure-Start'!$A$21:$A$24,0), MATCH(Q$1,'2018_commission_structure-Start'!$A$21:$I$21,0)),0)</f>
        <v>22500</v>
      </c>
      <c r="R844" s="2">
        <f>IF($H844&gt;K844,MIN($H844-K844,L844-K844)*INDEX('2018_commission_structure-Start'!$A$21:$I$24,MATCH($E844,'2018_commission_structure-Start'!$A$21:$A$24,0), MATCH(R$1,'2018_commission_structure-Start'!$A$21:$I$21,0)),0)</f>
        <v>11447.48</v>
      </c>
      <c r="S844" s="2">
        <f>IF(H844&gt;L844,(H844-L844)*INDEX('2018_commission_structure-Start'!$A$21:$I$24,MATCH($E844,'2018_commission_structure-Start'!$A$21:$A$24,0),MATCH(S$1,'2018_commission_structure-Start'!$A$21:$I$21,0)),0)</f>
        <v>0</v>
      </c>
      <c r="T844" s="6">
        <f t="shared" si="136"/>
        <v>102697.48</v>
      </c>
      <c r="U844" s="6">
        <f t="shared" si="137"/>
        <v>143592.47999999998</v>
      </c>
      <c r="V844" s="6">
        <f>MIN(H844,I844)*INDEX('2018_commission_structure-Start'!$A$15:$J$18,MATCH($E844,'2018_commission_structure-Start'!$A$15:$A$18,0),MATCH(V$1,'2018_commission_structure-Start'!$A$15:$J$15,0))</f>
        <v>60000</v>
      </c>
      <c r="W844" s="2">
        <f>IF($H844&gt;I844,MIN($H844-I844,J844-I844)*INDEX('2018_commission_structure-Start'!$A$15:$J$18,MATCH($E844,'2018_commission_structure-Start'!$A$15:$A$18,0),MATCH(W$1,'2018_commission_structure-Start'!$A$15:$J$15,0)),0)</f>
        <v>21250</v>
      </c>
      <c r="X844" s="2">
        <f>IF($H844&gt;J844,MIN($H844-J844,K844-J844)*INDEX('2018_commission_structure-Start'!$A$15:$J$18,MATCH($E844,'2018_commission_structure-Start'!$A$15:$A$18,0),MATCH(X$1,'2018_commission_structure-Start'!$A$15:$J$15,0)),0)</f>
        <v>25000</v>
      </c>
      <c r="Y844" s="2">
        <f>IF($H844&gt;K844,MIN($H844-K844,L844-K844)*INDEX('2018_commission_structure-Start'!$A$15:$J$18,MATCH($E844,'2018_commission_structure-Start'!$A$15:$A$18,0),MATCH(Y$1,'2018_commission_structure-Start'!$A$15:$J$15,0)),0)</f>
        <v>11447.48</v>
      </c>
      <c r="Z844" s="2">
        <f>IF(H844&gt;L844,(H844-L844)*INDEX('2018_commission_structure-Start'!$A$21:$I$24,MATCH($E844,'2018_commission_structure-Start'!$A$21:$A$24,0),MATCH(Z$1,'2018_commission_structure-Start'!$A$21:$I$21,0)),0)</f>
        <v>0</v>
      </c>
      <c r="AA844" s="6">
        <f t="shared" si="138"/>
        <v>117697.48</v>
      </c>
      <c r="AB844" s="6">
        <f t="shared" si="139"/>
        <v>158592.47999999998</v>
      </c>
    </row>
    <row r="845" spans="1:28" x14ac:dyDescent="0.3">
      <c r="A845" t="str">
        <f t="shared" si="130"/>
        <v>Chuck Petkov</v>
      </c>
      <c r="B845">
        <v>9312128221</v>
      </c>
      <c r="C845" t="s">
        <v>1636</v>
      </c>
      <c r="D845" t="s">
        <v>1637</v>
      </c>
      <c r="E845" t="s">
        <v>7</v>
      </c>
      <c r="F845">
        <v>49598</v>
      </c>
      <c r="G845">
        <f>COUNTIF(deals_closed!D:D,B845)</f>
        <v>15</v>
      </c>
      <c r="H845" s="2">
        <f>SUMIF(deals_closed!D:D,B845,deals_closed!C:C)</f>
        <v>518485</v>
      </c>
      <c r="I845" s="2">
        <f>VLOOKUP(E845,'2018_commission_structure-Start'!$A$22:$I$24,9,FALSE)</f>
        <v>500000</v>
      </c>
      <c r="J845" s="2">
        <f t="shared" si="131"/>
        <v>625000</v>
      </c>
      <c r="K845" s="2">
        <f t="shared" si="132"/>
        <v>750000</v>
      </c>
      <c r="L845" s="2">
        <f t="shared" si="133"/>
        <v>1000000</v>
      </c>
      <c r="M845" s="12">
        <f t="shared" si="134"/>
        <v>1.0369699999999999</v>
      </c>
      <c r="N845" t="str">
        <f t="shared" si="135"/>
        <v>100-125%</v>
      </c>
      <c r="O845" s="6">
        <f>MIN(H845,I845)*INDEX('2018_commission_structure-Start'!$A$21:$I$24,MATCH($E845,'2018_commission_structure-Start'!$A$21:$A$24,0),MATCH(O$1,'2018_commission_structure-Start'!$A$21:$I$21,0))</f>
        <v>50000</v>
      </c>
      <c r="P845" s="2">
        <f>IF(H845&gt;I845,MIN(H845-I845,J845-I845)*INDEX('2018_commission_structure-Start'!$A$21:$I$24,MATCH($E845,'2018_commission_structure-Start'!$A$21:$A$24,0), MATCH(P$1,'2018_commission_structure-Start'!$A$21:$I$21,0)),0)</f>
        <v>2772.75</v>
      </c>
      <c r="Q845" s="2">
        <f>IF($H845&gt;J845,MIN($H845-J845,K845-J845)*INDEX('2018_commission_structure-Start'!$A$21:$I$24,MATCH($E845,'2018_commission_structure-Start'!$A$21:$A$24,0), MATCH(Q$1,'2018_commission_structure-Start'!$A$21:$I$21,0)),0)</f>
        <v>0</v>
      </c>
      <c r="R845" s="2">
        <f>IF($H845&gt;K845,MIN($H845-K845,L845-K845)*INDEX('2018_commission_structure-Start'!$A$21:$I$24,MATCH($E845,'2018_commission_structure-Start'!$A$21:$A$24,0), MATCH(R$1,'2018_commission_structure-Start'!$A$21:$I$21,0)),0)</f>
        <v>0</v>
      </c>
      <c r="S845" s="2">
        <f>IF(H845&gt;L845,(H845-L845)*INDEX('2018_commission_structure-Start'!$A$21:$I$24,MATCH($E845,'2018_commission_structure-Start'!$A$21:$A$24,0),MATCH(S$1,'2018_commission_structure-Start'!$A$21:$I$21,0)),0)</f>
        <v>0</v>
      </c>
      <c r="T845" s="6">
        <f t="shared" si="136"/>
        <v>52772.75</v>
      </c>
      <c r="U845" s="6">
        <f t="shared" si="137"/>
        <v>102370.75</v>
      </c>
      <c r="V845" s="6">
        <f>MIN(H845,I845)*INDEX('2018_commission_structure-Start'!$A$15:$J$18,MATCH($E845,'2018_commission_structure-Start'!$A$15:$A$18,0),MATCH(V$1,'2018_commission_structure-Start'!$A$15:$J$15,0))</f>
        <v>60000</v>
      </c>
      <c r="W845" s="2">
        <f>IF($H845&gt;I845,MIN($H845-I845,J845-I845)*INDEX('2018_commission_structure-Start'!$A$15:$J$18,MATCH($E845,'2018_commission_structure-Start'!$A$15:$A$18,0),MATCH(W$1,'2018_commission_structure-Start'!$A$15:$J$15,0)),0)</f>
        <v>3142.4500000000003</v>
      </c>
      <c r="X845" s="2">
        <f>IF($H845&gt;J845,MIN($H845-J845,K845-J845)*INDEX('2018_commission_structure-Start'!$A$15:$J$18,MATCH($E845,'2018_commission_structure-Start'!$A$15:$A$18,0),MATCH(X$1,'2018_commission_structure-Start'!$A$15:$J$15,0)),0)</f>
        <v>0</v>
      </c>
      <c r="Y845" s="2">
        <f>IF($H845&gt;K845,MIN($H845-K845,L845-K845)*INDEX('2018_commission_structure-Start'!$A$15:$J$18,MATCH($E845,'2018_commission_structure-Start'!$A$15:$A$18,0),MATCH(Y$1,'2018_commission_structure-Start'!$A$15:$J$15,0)),0)</f>
        <v>0</v>
      </c>
      <c r="Z845" s="2">
        <f>IF(H845&gt;L845,(H845-L845)*INDEX('2018_commission_structure-Start'!$A$21:$I$24,MATCH($E845,'2018_commission_structure-Start'!$A$21:$A$24,0),MATCH(Z$1,'2018_commission_structure-Start'!$A$21:$I$21,0)),0)</f>
        <v>0</v>
      </c>
      <c r="AA845" s="6">
        <f t="shared" si="138"/>
        <v>63142.45</v>
      </c>
      <c r="AB845" s="6">
        <f t="shared" si="139"/>
        <v>112740.45</v>
      </c>
    </row>
    <row r="846" spans="1:28" x14ac:dyDescent="0.3">
      <c r="A846" t="str">
        <f t="shared" si="130"/>
        <v>Kev Scogin</v>
      </c>
      <c r="B846">
        <v>8204786093</v>
      </c>
      <c r="C846" t="s">
        <v>1638</v>
      </c>
      <c r="D846" t="s">
        <v>1639</v>
      </c>
      <c r="E846" t="s">
        <v>10</v>
      </c>
      <c r="F846">
        <v>96492</v>
      </c>
      <c r="G846">
        <f>COUNTIF(deals_closed!D:D,B846)</f>
        <v>21</v>
      </c>
      <c r="H846" s="2">
        <f>SUMIF(deals_closed!D:D,B846,deals_closed!C:C)</f>
        <v>675470</v>
      </c>
      <c r="I846" s="2">
        <f>VLOOKUP(E846,'2018_commission_structure-Start'!$A$22:$I$24,9,FALSE)</f>
        <v>750000</v>
      </c>
      <c r="J846" s="2">
        <f t="shared" si="131"/>
        <v>937500</v>
      </c>
      <c r="K846" s="2">
        <f t="shared" si="132"/>
        <v>1125000</v>
      </c>
      <c r="L846" s="2">
        <f t="shared" si="133"/>
        <v>1500000</v>
      </c>
      <c r="M846" s="12">
        <f t="shared" si="134"/>
        <v>0.90062666666666669</v>
      </c>
      <c r="N846" t="str">
        <f t="shared" si="135"/>
        <v>0-100%</v>
      </c>
      <c r="O846" s="6">
        <f>MIN(H846,I846)*INDEX('2018_commission_structure-Start'!$A$21:$I$24,MATCH($E846,'2018_commission_structure-Start'!$A$21:$A$24,0),MATCH(O$1,'2018_commission_structure-Start'!$A$21:$I$21,0))</f>
        <v>101320.5</v>
      </c>
      <c r="P846" s="2">
        <f>IF(H846&gt;I846,MIN(H846-I846,J846-I846)*INDEX('2018_commission_structure-Start'!$A$21:$I$24,MATCH($E846,'2018_commission_structure-Start'!$A$21:$A$24,0), MATCH(P$1,'2018_commission_structure-Start'!$A$21:$I$21,0)),0)</f>
        <v>0</v>
      </c>
      <c r="Q846" s="2">
        <f>IF($H846&gt;J846,MIN($H846-J846,K846-J846)*INDEX('2018_commission_structure-Start'!$A$21:$I$24,MATCH($E846,'2018_commission_structure-Start'!$A$21:$A$24,0), MATCH(Q$1,'2018_commission_structure-Start'!$A$21:$I$21,0)),0)</f>
        <v>0</v>
      </c>
      <c r="R846" s="2">
        <f>IF($H846&gt;K846,MIN($H846-K846,L846-K846)*INDEX('2018_commission_structure-Start'!$A$21:$I$24,MATCH($E846,'2018_commission_structure-Start'!$A$21:$A$24,0), MATCH(R$1,'2018_commission_structure-Start'!$A$21:$I$21,0)),0)</f>
        <v>0</v>
      </c>
      <c r="S846" s="2">
        <f>IF(H846&gt;L846,(H846-L846)*INDEX('2018_commission_structure-Start'!$A$21:$I$24,MATCH($E846,'2018_commission_structure-Start'!$A$21:$A$24,0),MATCH(S$1,'2018_commission_structure-Start'!$A$21:$I$21,0)),0)</f>
        <v>0</v>
      </c>
      <c r="T846" s="6">
        <f t="shared" si="136"/>
        <v>101320.5</v>
      </c>
      <c r="U846" s="6">
        <f t="shared" si="137"/>
        <v>197812.5</v>
      </c>
      <c r="V846" s="6">
        <f>MIN(H846,I846)*INDEX('2018_commission_structure-Start'!$A$15:$J$18,MATCH($E846,'2018_commission_structure-Start'!$A$15:$A$18,0),MATCH(V$1,'2018_commission_structure-Start'!$A$15:$J$15,0))</f>
        <v>101320.5</v>
      </c>
      <c r="W846" s="2">
        <f>IF($H846&gt;I846,MIN($H846-I846,J846-I846)*INDEX('2018_commission_structure-Start'!$A$15:$J$18,MATCH($E846,'2018_commission_structure-Start'!$A$15:$A$18,0),MATCH(W$1,'2018_commission_structure-Start'!$A$15:$J$15,0)),0)</f>
        <v>0</v>
      </c>
      <c r="X846" s="2">
        <f>IF($H846&gt;J846,MIN($H846-J846,K846-J846)*INDEX('2018_commission_structure-Start'!$A$15:$J$18,MATCH($E846,'2018_commission_structure-Start'!$A$15:$A$18,0),MATCH(X$1,'2018_commission_structure-Start'!$A$15:$J$15,0)),0)</f>
        <v>0</v>
      </c>
      <c r="Y846" s="2">
        <f>IF($H846&gt;K846,MIN($H846-K846,L846-K846)*INDEX('2018_commission_structure-Start'!$A$15:$J$18,MATCH($E846,'2018_commission_structure-Start'!$A$15:$A$18,0),MATCH(Y$1,'2018_commission_structure-Start'!$A$15:$J$15,0)),0)</f>
        <v>0</v>
      </c>
      <c r="Z846" s="2">
        <f>IF(H846&gt;L846,(H846-L846)*INDEX('2018_commission_structure-Start'!$A$21:$I$24,MATCH($E846,'2018_commission_structure-Start'!$A$21:$A$24,0),MATCH(Z$1,'2018_commission_structure-Start'!$A$21:$I$21,0)),0)</f>
        <v>0</v>
      </c>
      <c r="AA846" s="6">
        <f t="shared" si="138"/>
        <v>101320.5</v>
      </c>
      <c r="AB846" s="6">
        <f t="shared" si="139"/>
        <v>197812.5</v>
      </c>
    </row>
    <row r="847" spans="1:28" x14ac:dyDescent="0.3">
      <c r="A847" t="str">
        <f t="shared" si="130"/>
        <v>Rodd Froggatt</v>
      </c>
      <c r="B847">
        <v>959209328</v>
      </c>
      <c r="C847" t="s">
        <v>1549</v>
      </c>
      <c r="D847" t="s">
        <v>1640</v>
      </c>
      <c r="E847" t="s">
        <v>7</v>
      </c>
      <c r="F847">
        <v>48352</v>
      </c>
      <c r="G847">
        <f>COUNTIF(deals_closed!D:D,B847)</f>
        <v>11</v>
      </c>
      <c r="H847" s="2">
        <f>SUMIF(deals_closed!D:D,B847,deals_closed!C:C)</f>
        <v>408387</v>
      </c>
      <c r="I847" s="2">
        <f>VLOOKUP(E847,'2018_commission_structure-Start'!$A$22:$I$24,9,FALSE)</f>
        <v>500000</v>
      </c>
      <c r="J847" s="2">
        <f t="shared" si="131"/>
        <v>625000</v>
      </c>
      <c r="K847" s="2">
        <f t="shared" si="132"/>
        <v>750000</v>
      </c>
      <c r="L847" s="2">
        <f t="shared" si="133"/>
        <v>1000000</v>
      </c>
      <c r="M847" s="12">
        <f t="shared" si="134"/>
        <v>0.816774</v>
      </c>
      <c r="N847" t="str">
        <f t="shared" si="135"/>
        <v>0-100%</v>
      </c>
      <c r="O847" s="6">
        <f>MIN(H847,I847)*INDEX('2018_commission_structure-Start'!$A$21:$I$24,MATCH($E847,'2018_commission_structure-Start'!$A$21:$A$24,0),MATCH(O$1,'2018_commission_structure-Start'!$A$21:$I$21,0))</f>
        <v>40838.700000000004</v>
      </c>
      <c r="P847" s="2">
        <f>IF(H847&gt;I847,MIN(H847-I847,J847-I847)*INDEX('2018_commission_structure-Start'!$A$21:$I$24,MATCH($E847,'2018_commission_structure-Start'!$A$21:$A$24,0), MATCH(P$1,'2018_commission_structure-Start'!$A$21:$I$21,0)),0)</f>
        <v>0</v>
      </c>
      <c r="Q847" s="2">
        <f>IF($H847&gt;J847,MIN($H847-J847,K847-J847)*INDEX('2018_commission_structure-Start'!$A$21:$I$24,MATCH($E847,'2018_commission_structure-Start'!$A$21:$A$24,0), MATCH(Q$1,'2018_commission_structure-Start'!$A$21:$I$21,0)),0)</f>
        <v>0</v>
      </c>
      <c r="R847" s="2">
        <f>IF($H847&gt;K847,MIN($H847-K847,L847-K847)*INDEX('2018_commission_structure-Start'!$A$21:$I$24,MATCH($E847,'2018_commission_structure-Start'!$A$21:$A$24,0), MATCH(R$1,'2018_commission_structure-Start'!$A$21:$I$21,0)),0)</f>
        <v>0</v>
      </c>
      <c r="S847" s="2">
        <f>IF(H847&gt;L847,(H847-L847)*INDEX('2018_commission_structure-Start'!$A$21:$I$24,MATCH($E847,'2018_commission_structure-Start'!$A$21:$A$24,0),MATCH(S$1,'2018_commission_structure-Start'!$A$21:$I$21,0)),0)</f>
        <v>0</v>
      </c>
      <c r="T847" s="6">
        <f t="shared" si="136"/>
        <v>40838.700000000004</v>
      </c>
      <c r="U847" s="6">
        <f t="shared" si="137"/>
        <v>89190.700000000012</v>
      </c>
      <c r="V847" s="6">
        <f>MIN(H847,I847)*INDEX('2018_commission_structure-Start'!$A$15:$J$18,MATCH($E847,'2018_commission_structure-Start'!$A$15:$A$18,0),MATCH(V$1,'2018_commission_structure-Start'!$A$15:$J$15,0))</f>
        <v>49006.439999999995</v>
      </c>
      <c r="W847" s="2">
        <f>IF($H847&gt;I847,MIN($H847-I847,J847-I847)*INDEX('2018_commission_structure-Start'!$A$15:$J$18,MATCH($E847,'2018_commission_structure-Start'!$A$15:$A$18,0),MATCH(W$1,'2018_commission_structure-Start'!$A$15:$J$15,0)),0)</f>
        <v>0</v>
      </c>
      <c r="X847" s="2">
        <f>IF($H847&gt;J847,MIN($H847-J847,K847-J847)*INDEX('2018_commission_structure-Start'!$A$15:$J$18,MATCH($E847,'2018_commission_structure-Start'!$A$15:$A$18,0),MATCH(X$1,'2018_commission_structure-Start'!$A$15:$J$15,0)),0)</f>
        <v>0</v>
      </c>
      <c r="Y847" s="2">
        <f>IF($H847&gt;K847,MIN($H847-K847,L847-K847)*INDEX('2018_commission_structure-Start'!$A$15:$J$18,MATCH($E847,'2018_commission_structure-Start'!$A$15:$A$18,0),MATCH(Y$1,'2018_commission_structure-Start'!$A$15:$J$15,0)),0)</f>
        <v>0</v>
      </c>
      <c r="Z847" s="2">
        <f>IF(H847&gt;L847,(H847-L847)*INDEX('2018_commission_structure-Start'!$A$21:$I$24,MATCH($E847,'2018_commission_structure-Start'!$A$21:$A$24,0),MATCH(Z$1,'2018_commission_structure-Start'!$A$21:$I$21,0)),0)</f>
        <v>0</v>
      </c>
      <c r="AA847" s="6">
        <f t="shared" si="138"/>
        <v>49006.439999999995</v>
      </c>
      <c r="AB847" s="6">
        <f t="shared" si="139"/>
        <v>97358.44</v>
      </c>
    </row>
    <row r="848" spans="1:28" x14ac:dyDescent="0.3">
      <c r="A848" t="str">
        <f t="shared" si="130"/>
        <v>Garnette Woodyear</v>
      </c>
      <c r="B848">
        <v>4866916575</v>
      </c>
      <c r="C848" t="s">
        <v>1641</v>
      </c>
      <c r="D848" t="s">
        <v>1642</v>
      </c>
      <c r="E848" t="s">
        <v>7</v>
      </c>
      <c r="F848">
        <v>45185</v>
      </c>
      <c r="G848">
        <f>COUNTIF(deals_closed!D:D,B848)</f>
        <v>22</v>
      </c>
      <c r="H848" s="2">
        <f>SUMIF(deals_closed!D:D,B848,deals_closed!C:C)</f>
        <v>886977</v>
      </c>
      <c r="I848" s="2">
        <f>VLOOKUP(E848,'2018_commission_structure-Start'!$A$22:$I$24,9,FALSE)</f>
        <v>500000</v>
      </c>
      <c r="J848" s="2">
        <f t="shared" si="131"/>
        <v>625000</v>
      </c>
      <c r="K848" s="2">
        <f t="shared" si="132"/>
        <v>750000</v>
      </c>
      <c r="L848" s="2">
        <f t="shared" si="133"/>
        <v>1000000</v>
      </c>
      <c r="M848" s="12">
        <f t="shared" si="134"/>
        <v>1.773954</v>
      </c>
      <c r="N848" t="str">
        <f t="shared" si="135"/>
        <v>150-200%</v>
      </c>
      <c r="O848" s="6">
        <f>MIN(H848,I848)*INDEX('2018_commission_structure-Start'!$A$21:$I$24,MATCH($E848,'2018_commission_structure-Start'!$A$21:$A$24,0),MATCH(O$1,'2018_commission_structure-Start'!$A$21:$I$21,0))</f>
        <v>50000</v>
      </c>
      <c r="P848" s="2">
        <f>IF(H848&gt;I848,MIN(H848-I848,J848-I848)*INDEX('2018_commission_structure-Start'!$A$21:$I$24,MATCH($E848,'2018_commission_structure-Start'!$A$21:$A$24,0), MATCH(P$1,'2018_commission_structure-Start'!$A$21:$I$21,0)),0)</f>
        <v>18750</v>
      </c>
      <c r="Q848" s="2">
        <f>IF($H848&gt;J848,MIN($H848-J848,K848-J848)*INDEX('2018_commission_structure-Start'!$A$21:$I$24,MATCH($E848,'2018_commission_structure-Start'!$A$21:$A$24,0), MATCH(Q$1,'2018_commission_structure-Start'!$A$21:$I$21,0)),0)</f>
        <v>22500</v>
      </c>
      <c r="R848" s="2">
        <f>IF($H848&gt;K848,MIN($H848-K848,L848-K848)*INDEX('2018_commission_structure-Start'!$A$21:$I$24,MATCH($E848,'2018_commission_structure-Start'!$A$21:$A$24,0), MATCH(R$1,'2018_commission_structure-Start'!$A$21:$I$21,0)),0)</f>
        <v>30134.94</v>
      </c>
      <c r="S848" s="2">
        <f>IF(H848&gt;L848,(H848-L848)*INDEX('2018_commission_structure-Start'!$A$21:$I$24,MATCH($E848,'2018_commission_structure-Start'!$A$21:$A$24,0),MATCH(S$1,'2018_commission_structure-Start'!$A$21:$I$21,0)),0)</f>
        <v>0</v>
      </c>
      <c r="T848" s="6">
        <f t="shared" si="136"/>
        <v>121384.94</v>
      </c>
      <c r="U848" s="6">
        <f t="shared" si="137"/>
        <v>166569.94</v>
      </c>
      <c r="V848" s="6">
        <f>MIN(H848,I848)*INDEX('2018_commission_structure-Start'!$A$15:$J$18,MATCH($E848,'2018_commission_structure-Start'!$A$15:$A$18,0),MATCH(V$1,'2018_commission_structure-Start'!$A$15:$J$15,0))</f>
        <v>60000</v>
      </c>
      <c r="W848" s="2">
        <f>IF($H848&gt;I848,MIN($H848-I848,J848-I848)*INDEX('2018_commission_structure-Start'!$A$15:$J$18,MATCH($E848,'2018_commission_structure-Start'!$A$15:$A$18,0),MATCH(W$1,'2018_commission_structure-Start'!$A$15:$J$15,0)),0)</f>
        <v>21250</v>
      </c>
      <c r="X848" s="2">
        <f>IF($H848&gt;J848,MIN($H848-J848,K848-J848)*INDEX('2018_commission_structure-Start'!$A$15:$J$18,MATCH($E848,'2018_commission_structure-Start'!$A$15:$A$18,0),MATCH(X$1,'2018_commission_structure-Start'!$A$15:$J$15,0)),0)</f>
        <v>25000</v>
      </c>
      <c r="Y848" s="2">
        <f>IF($H848&gt;K848,MIN($H848-K848,L848-K848)*INDEX('2018_commission_structure-Start'!$A$15:$J$18,MATCH($E848,'2018_commission_structure-Start'!$A$15:$A$18,0),MATCH(Y$1,'2018_commission_structure-Start'!$A$15:$J$15,0)),0)</f>
        <v>30134.94</v>
      </c>
      <c r="Z848" s="2">
        <f>IF(H848&gt;L848,(H848-L848)*INDEX('2018_commission_structure-Start'!$A$21:$I$24,MATCH($E848,'2018_commission_structure-Start'!$A$21:$A$24,0),MATCH(Z$1,'2018_commission_structure-Start'!$A$21:$I$21,0)),0)</f>
        <v>0</v>
      </c>
      <c r="AA848" s="6">
        <f t="shared" si="138"/>
        <v>136384.94</v>
      </c>
      <c r="AB848" s="6">
        <f t="shared" si="139"/>
        <v>181569.94</v>
      </c>
    </row>
    <row r="849" spans="1:28" x14ac:dyDescent="0.3">
      <c r="A849" t="str">
        <f t="shared" si="130"/>
        <v>Marleah Lingner</v>
      </c>
      <c r="B849">
        <v>4191160419</v>
      </c>
      <c r="C849" t="s">
        <v>1643</v>
      </c>
      <c r="D849" t="s">
        <v>1644</v>
      </c>
      <c r="E849" t="s">
        <v>7</v>
      </c>
      <c r="F849">
        <v>39616</v>
      </c>
      <c r="G849">
        <f>COUNTIF(deals_closed!D:D,B849)</f>
        <v>15</v>
      </c>
      <c r="H849" s="2">
        <f>SUMIF(deals_closed!D:D,B849,deals_closed!C:C)</f>
        <v>641056</v>
      </c>
      <c r="I849" s="2">
        <f>VLOOKUP(E849,'2018_commission_structure-Start'!$A$22:$I$24,9,FALSE)</f>
        <v>500000</v>
      </c>
      <c r="J849" s="2">
        <f t="shared" si="131"/>
        <v>625000</v>
      </c>
      <c r="K849" s="2">
        <f t="shared" si="132"/>
        <v>750000</v>
      </c>
      <c r="L849" s="2">
        <f t="shared" si="133"/>
        <v>1000000</v>
      </c>
      <c r="M849" s="12">
        <f t="shared" si="134"/>
        <v>1.2821119999999999</v>
      </c>
      <c r="N849" t="str">
        <f t="shared" si="135"/>
        <v>125-150%</v>
      </c>
      <c r="O849" s="6">
        <f>MIN(H849,I849)*INDEX('2018_commission_structure-Start'!$A$21:$I$24,MATCH($E849,'2018_commission_structure-Start'!$A$21:$A$24,0),MATCH(O$1,'2018_commission_structure-Start'!$A$21:$I$21,0))</f>
        <v>50000</v>
      </c>
      <c r="P849" s="2">
        <f>IF(H849&gt;I849,MIN(H849-I849,J849-I849)*INDEX('2018_commission_structure-Start'!$A$21:$I$24,MATCH($E849,'2018_commission_structure-Start'!$A$21:$A$24,0), MATCH(P$1,'2018_commission_structure-Start'!$A$21:$I$21,0)),0)</f>
        <v>18750</v>
      </c>
      <c r="Q849" s="2">
        <f>IF($H849&gt;J849,MIN($H849-J849,K849-J849)*INDEX('2018_commission_structure-Start'!$A$21:$I$24,MATCH($E849,'2018_commission_structure-Start'!$A$21:$A$24,0), MATCH(Q$1,'2018_commission_structure-Start'!$A$21:$I$21,0)),0)</f>
        <v>2890.08</v>
      </c>
      <c r="R849" s="2">
        <f>IF($H849&gt;K849,MIN($H849-K849,L849-K849)*INDEX('2018_commission_structure-Start'!$A$21:$I$24,MATCH($E849,'2018_commission_structure-Start'!$A$21:$A$24,0), MATCH(R$1,'2018_commission_structure-Start'!$A$21:$I$21,0)),0)</f>
        <v>0</v>
      </c>
      <c r="S849" s="2">
        <f>IF(H849&gt;L849,(H849-L849)*INDEX('2018_commission_structure-Start'!$A$21:$I$24,MATCH($E849,'2018_commission_structure-Start'!$A$21:$A$24,0),MATCH(S$1,'2018_commission_structure-Start'!$A$21:$I$21,0)),0)</f>
        <v>0</v>
      </c>
      <c r="T849" s="6">
        <f t="shared" si="136"/>
        <v>71640.08</v>
      </c>
      <c r="U849" s="6">
        <f t="shared" si="137"/>
        <v>111256.08</v>
      </c>
      <c r="V849" s="6">
        <f>MIN(H849,I849)*INDEX('2018_commission_structure-Start'!$A$15:$J$18,MATCH($E849,'2018_commission_structure-Start'!$A$15:$A$18,0),MATCH(V$1,'2018_commission_structure-Start'!$A$15:$J$15,0))</f>
        <v>60000</v>
      </c>
      <c r="W849" s="2">
        <f>IF($H849&gt;I849,MIN($H849-I849,J849-I849)*INDEX('2018_commission_structure-Start'!$A$15:$J$18,MATCH($E849,'2018_commission_structure-Start'!$A$15:$A$18,0),MATCH(W$1,'2018_commission_structure-Start'!$A$15:$J$15,0)),0)</f>
        <v>21250</v>
      </c>
      <c r="X849" s="2">
        <f>IF($H849&gt;J849,MIN($H849-J849,K849-J849)*INDEX('2018_commission_structure-Start'!$A$15:$J$18,MATCH($E849,'2018_commission_structure-Start'!$A$15:$A$18,0),MATCH(X$1,'2018_commission_structure-Start'!$A$15:$J$15,0)),0)</f>
        <v>3211.2000000000003</v>
      </c>
      <c r="Y849" s="2">
        <f>IF($H849&gt;K849,MIN($H849-K849,L849-K849)*INDEX('2018_commission_structure-Start'!$A$15:$J$18,MATCH($E849,'2018_commission_structure-Start'!$A$15:$A$18,0),MATCH(Y$1,'2018_commission_structure-Start'!$A$15:$J$15,0)),0)</f>
        <v>0</v>
      </c>
      <c r="Z849" s="2">
        <f>IF(H849&gt;L849,(H849-L849)*INDEX('2018_commission_structure-Start'!$A$21:$I$24,MATCH($E849,'2018_commission_structure-Start'!$A$21:$A$24,0),MATCH(Z$1,'2018_commission_structure-Start'!$A$21:$I$21,0)),0)</f>
        <v>0</v>
      </c>
      <c r="AA849" s="6">
        <f t="shared" si="138"/>
        <v>84461.2</v>
      </c>
      <c r="AB849" s="6">
        <f t="shared" si="139"/>
        <v>124077.2</v>
      </c>
    </row>
    <row r="850" spans="1:28" x14ac:dyDescent="0.3">
      <c r="A850" t="str">
        <f t="shared" si="130"/>
        <v>Anselma Paradise</v>
      </c>
      <c r="B850">
        <v>1442784075</v>
      </c>
      <c r="C850" t="s">
        <v>1645</v>
      </c>
      <c r="D850" t="s">
        <v>1646</v>
      </c>
      <c r="E850" t="s">
        <v>10</v>
      </c>
      <c r="F850">
        <v>102948</v>
      </c>
      <c r="G850">
        <f>COUNTIF(deals_closed!D:D,B850)</f>
        <v>24</v>
      </c>
      <c r="H850" s="2">
        <f>SUMIF(deals_closed!D:D,B850,deals_closed!C:C)</f>
        <v>805015</v>
      </c>
      <c r="I850" s="2">
        <f>VLOOKUP(E850,'2018_commission_structure-Start'!$A$22:$I$24,9,FALSE)</f>
        <v>750000</v>
      </c>
      <c r="J850" s="2">
        <f t="shared" si="131"/>
        <v>937500</v>
      </c>
      <c r="K850" s="2">
        <f t="shared" si="132"/>
        <v>1125000</v>
      </c>
      <c r="L850" s="2">
        <f t="shared" si="133"/>
        <v>1500000</v>
      </c>
      <c r="M850" s="12">
        <f t="shared" si="134"/>
        <v>1.0733533333333334</v>
      </c>
      <c r="N850" t="str">
        <f t="shared" si="135"/>
        <v>100-125%</v>
      </c>
      <c r="O850" s="6">
        <f>MIN(H850,I850)*INDEX('2018_commission_structure-Start'!$A$21:$I$24,MATCH($E850,'2018_commission_structure-Start'!$A$21:$A$24,0),MATCH(O$1,'2018_commission_structure-Start'!$A$21:$I$21,0))</f>
        <v>112500</v>
      </c>
      <c r="P850" s="2">
        <f>IF(H850&gt;I850,MIN(H850-I850,J850-I850)*INDEX('2018_commission_structure-Start'!$A$21:$I$24,MATCH($E850,'2018_commission_structure-Start'!$A$21:$A$24,0), MATCH(P$1,'2018_commission_structure-Start'!$A$21:$I$21,0)),0)</f>
        <v>10452.85</v>
      </c>
      <c r="Q850" s="2">
        <f>IF($H850&gt;J850,MIN($H850-J850,K850-J850)*INDEX('2018_commission_structure-Start'!$A$21:$I$24,MATCH($E850,'2018_commission_structure-Start'!$A$21:$A$24,0), MATCH(Q$1,'2018_commission_structure-Start'!$A$21:$I$21,0)),0)</f>
        <v>0</v>
      </c>
      <c r="R850" s="2">
        <f>IF($H850&gt;K850,MIN($H850-K850,L850-K850)*INDEX('2018_commission_structure-Start'!$A$21:$I$24,MATCH($E850,'2018_commission_structure-Start'!$A$21:$A$24,0), MATCH(R$1,'2018_commission_structure-Start'!$A$21:$I$21,0)),0)</f>
        <v>0</v>
      </c>
      <c r="S850" s="2">
        <f>IF(H850&gt;L850,(H850-L850)*INDEX('2018_commission_structure-Start'!$A$21:$I$24,MATCH($E850,'2018_commission_structure-Start'!$A$21:$A$24,0),MATCH(S$1,'2018_commission_structure-Start'!$A$21:$I$21,0)),0)</f>
        <v>0</v>
      </c>
      <c r="T850" s="6">
        <f t="shared" si="136"/>
        <v>122952.85</v>
      </c>
      <c r="U850" s="6">
        <f t="shared" si="137"/>
        <v>225900.85</v>
      </c>
      <c r="V850" s="6">
        <f>MIN(H850,I850)*INDEX('2018_commission_structure-Start'!$A$15:$J$18,MATCH($E850,'2018_commission_structure-Start'!$A$15:$A$18,0),MATCH(V$1,'2018_commission_structure-Start'!$A$15:$J$15,0))</f>
        <v>112500</v>
      </c>
      <c r="W850" s="2">
        <f>IF($H850&gt;I850,MIN($H850-I850,J850-I850)*INDEX('2018_commission_structure-Start'!$A$15:$J$18,MATCH($E850,'2018_commission_structure-Start'!$A$15:$A$18,0),MATCH(W$1,'2018_commission_structure-Start'!$A$15:$J$15,0)),0)</f>
        <v>12103.3</v>
      </c>
      <c r="X850" s="2">
        <f>IF($H850&gt;J850,MIN($H850-J850,K850-J850)*INDEX('2018_commission_structure-Start'!$A$15:$J$18,MATCH($E850,'2018_commission_structure-Start'!$A$15:$A$18,0),MATCH(X$1,'2018_commission_structure-Start'!$A$15:$J$15,0)),0)</f>
        <v>0</v>
      </c>
      <c r="Y850" s="2">
        <f>IF($H850&gt;K850,MIN($H850-K850,L850-K850)*INDEX('2018_commission_structure-Start'!$A$15:$J$18,MATCH($E850,'2018_commission_structure-Start'!$A$15:$A$18,0),MATCH(Y$1,'2018_commission_structure-Start'!$A$15:$J$15,0)),0)</f>
        <v>0</v>
      </c>
      <c r="Z850" s="2">
        <f>IF(H850&gt;L850,(H850-L850)*INDEX('2018_commission_structure-Start'!$A$21:$I$24,MATCH($E850,'2018_commission_structure-Start'!$A$21:$A$24,0),MATCH(Z$1,'2018_commission_structure-Start'!$A$21:$I$21,0)),0)</f>
        <v>0</v>
      </c>
      <c r="AA850" s="6">
        <f t="shared" si="138"/>
        <v>124603.3</v>
      </c>
      <c r="AB850" s="6">
        <f t="shared" si="139"/>
        <v>227551.3</v>
      </c>
    </row>
    <row r="851" spans="1:28" x14ac:dyDescent="0.3">
      <c r="A851" t="str">
        <f t="shared" si="130"/>
        <v>Wini Allenson</v>
      </c>
      <c r="B851">
        <v>5117202538</v>
      </c>
      <c r="C851" t="s">
        <v>1647</v>
      </c>
      <c r="D851" t="s">
        <v>1648</v>
      </c>
      <c r="E851" t="s">
        <v>7</v>
      </c>
      <c r="F851">
        <v>35279</v>
      </c>
      <c r="G851">
        <f>COUNTIF(deals_closed!D:D,B851)</f>
        <v>21</v>
      </c>
      <c r="H851" s="2">
        <f>SUMIF(deals_closed!D:D,B851,deals_closed!C:C)</f>
        <v>639491</v>
      </c>
      <c r="I851" s="2">
        <f>VLOOKUP(E851,'2018_commission_structure-Start'!$A$22:$I$24,9,FALSE)</f>
        <v>500000</v>
      </c>
      <c r="J851" s="2">
        <f t="shared" si="131"/>
        <v>625000</v>
      </c>
      <c r="K851" s="2">
        <f t="shared" si="132"/>
        <v>750000</v>
      </c>
      <c r="L851" s="2">
        <f t="shared" si="133"/>
        <v>1000000</v>
      </c>
      <c r="M851" s="12">
        <f t="shared" si="134"/>
        <v>1.2789820000000001</v>
      </c>
      <c r="N851" t="str">
        <f t="shared" si="135"/>
        <v>125-150%</v>
      </c>
      <c r="O851" s="6">
        <f>MIN(H851,I851)*INDEX('2018_commission_structure-Start'!$A$21:$I$24,MATCH($E851,'2018_commission_structure-Start'!$A$21:$A$24,0),MATCH(O$1,'2018_commission_structure-Start'!$A$21:$I$21,0))</f>
        <v>50000</v>
      </c>
      <c r="P851" s="2">
        <f>IF(H851&gt;I851,MIN(H851-I851,J851-I851)*INDEX('2018_commission_structure-Start'!$A$21:$I$24,MATCH($E851,'2018_commission_structure-Start'!$A$21:$A$24,0), MATCH(P$1,'2018_commission_structure-Start'!$A$21:$I$21,0)),0)</f>
        <v>18750</v>
      </c>
      <c r="Q851" s="2">
        <f>IF($H851&gt;J851,MIN($H851-J851,K851-J851)*INDEX('2018_commission_structure-Start'!$A$21:$I$24,MATCH($E851,'2018_commission_structure-Start'!$A$21:$A$24,0), MATCH(Q$1,'2018_commission_structure-Start'!$A$21:$I$21,0)),0)</f>
        <v>2608.38</v>
      </c>
      <c r="R851" s="2">
        <f>IF($H851&gt;K851,MIN($H851-K851,L851-K851)*INDEX('2018_commission_structure-Start'!$A$21:$I$24,MATCH($E851,'2018_commission_structure-Start'!$A$21:$A$24,0), MATCH(R$1,'2018_commission_structure-Start'!$A$21:$I$21,0)),0)</f>
        <v>0</v>
      </c>
      <c r="S851" s="2">
        <f>IF(H851&gt;L851,(H851-L851)*INDEX('2018_commission_structure-Start'!$A$21:$I$24,MATCH($E851,'2018_commission_structure-Start'!$A$21:$A$24,0),MATCH(S$1,'2018_commission_structure-Start'!$A$21:$I$21,0)),0)</f>
        <v>0</v>
      </c>
      <c r="T851" s="6">
        <f t="shared" si="136"/>
        <v>71358.38</v>
      </c>
      <c r="U851" s="6">
        <f t="shared" si="137"/>
        <v>106637.38</v>
      </c>
      <c r="V851" s="6">
        <f>MIN(H851,I851)*INDEX('2018_commission_structure-Start'!$A$15:$J$18,MATCH($E851,'2018_commission_structure-Start'!$A$15:$A$18,0),MATCH(V$1,'2018_commission_structure-Start'!$A$15:$J$15,0))</f>
        <v>60000</v>
      </c>
      <c r="W851" s="2">
        <f>IF($H851&gt;I851,MIN($H851-I851,J851-I851)*INDEX('2018_commission_structure-Start'!$A$15:$J$18,MATCH($E851,'2018_commission_structure-Start'!$A$15:$A$18,0),MATCH(W$1,'2018_commission_structure-Start'!$A$15:$J$15,0)),0)</f>
        <v>21250</v>
      </c>
      <c r="X851" s="2">
        <f>IF($H851&gt;J851,MIN($H851-J851,K851-J851)*INDEX('2018_commission_structure-Start'!$A$15:$J$18,MATCH($E851,'2018_commission_structure-Start'!$A$15:$A$18,0),MATCH(X$1,'2018_commission_structure-Start'!$A$15:$J$15,0)),0)</f>
        <v>2898.2000000000003</v>
      </c>
      <c r="Y851" s="2">
        <f>IF($H851&gt;K851,MIN($H851-K851,L851-K851)*INDEX('2018_commission_structure-Start'!$A$15:$J$18,MATCH($E851,'2018_commission_structure-Start'!$A$15:$A$18,0),MATCH(Y$1,'2018_commission_structure-Start'!$A$15:$J$15,0)),0)</f>
        <v>0</v>
      </c>
      <c r="Z851" s="2">
        <f>IF(H851&gt;L851,(H851-L851)*INDEX('2018_commission_structure-Start'!$A$21:$I$24,MATCH($E851,'2018_commission_structure-Start'!$A$21:$A$24,0),MATCH(Z$1,'2018_commission_structure-Start'!$A$21:$I$21,0)),0)</f>
        <v>0</v>
      </c>
      <c r="AA851" s="6">
        <f t="shared" si="138"/>
        <v>84148.2</v>
      </c>
      <c r="AB851" s="6">
        <f t="shared" si="139"/>
        <v>119427.2</v>
      </c>
    </row>
    <row r="852" spans="1:28" x14ac:dyDescent="0.3">
      <c r="A852" t="str">
        <f t="shared" si="130"/>
        <v>Lotta Thoresbie</v>
      </c>
      <c r="B852">
        <v>1657097021</v>
      </c>
      <c r="C852" t="s">
        <v>1649</v>
      </c>
      <c r="D852" t="s">
        <v>1650</v>
      </c>
      <c r="E852" t="s">
        <v>7</v>
      </c>
      <c r="F852">
        <v>50269</v>
      </c>
      <c r="G852">
        <f>COUNTIF(deals_closed!D:D,B852)</f>
        <v>21</v>
      </c>
      <c r="H852" s="2">
        <f>SUMIF(deals_closed!D:D,B852,deals_closed!C:C)</f>
        <v>831018</v>
      </c>
      <c r="I852" s="2">
        <f>VLOOKUP(E852,'2018_commission_structure-Start'!$A$22:$I$24,9,FALSE)</f>
        <v>500000</v>
      </c>
      <c r="J852" s="2">
        <f t="shared" si="131"/>
        <v>625000</v>
      </c>
      <c r="K852" s="2">
        <f t="shared" si="132"/>
        <v>750000</v>
      </c>
      <c r="L852" s="2">
        <f t="shared" si="133"/>
        <v>1000000</v>
      </c>
      <c r="M852" s="12">
        <f t="shared" si="134"/>
        <v>1.6620360000000001</v>
      </c>
      <c r="N852" t="str">
        <f t="shared" si="135"/>
        <v>150-200%</v>
      </c>
      <c r="O852" s="6">
        <f>MIN(H852,I852)*INDEX('2018_commission_structure-Start'!$A$21:$I$24,MATCH($E852,'2018_commission_structure-Start'!$A$21:$A$24,0),MATCH(O$1,'2018_commission_structure-Start'!$A$21:$I$21,0))</f>
        <v>50000</v>
      </c>
      <c r="P852" s="2">
        <f>IF(H852&gt;I852,MIN(H852-I852,J852-I852)*INDEX('2018_commission_structure-Start'!$A$21:$I$24,MATCH($E852,'2018_commission_structure-Start'!$A$21:$A$24,0), MATCH(P$1,'2018_commission_structure-Start'!$A$21:$I$21,0)),0)</f>
        <v>18750</v>
      </c>
      <c r="Q852" s="2">
        <f>IF($H852&gt;J852,MIN($H852-J852,K852-J852)*INDEX('2018_commission_structure-Start'!$A$21:$I$24,MATCH($E852,'2018_commission_structure-Start'!$A$21:$A$24,0), MATCH(Q$1,'2018_commission_structure-Start'!$A$21:$I$21,0)),0)</f>
        <v>22500</v>
      </c>
      <c r="R852" s="2">
        <f>IF($H852&gt;K852,MIN($H852-K852,L852-K852)*INDEX('2018_commission_structure-Start'!$A$21:$I$24,MATCH($E852,'2018_commission_structure-Start'!$A$21:$A$24,0), MATCH(R$1,'2018_commission_structure-Start'!$A$21:$I$21,0)),0)</f>
        <v>17823.96</v>
      </c>
      <c r="S852" s="2">
        <f>IF(H852&gt;L852,(H852-L852)*INDEX('2018_commission_structure-Start'!$A$21:$I$24,MATCH($E852,'2018_commission_structure-Start'!$A$21:$A$24,0),MATCH(S$1,'2018_commission_structure-Start'!$A$21:$I$21,0)),0)</f>
        <v>0</v>
      </c>
      <c r="T852" s="6">
        <f t="shared" si="136"/>
        <v>109073.95999999999</v>
      </c>
      <c r="U852" s="6">
        <f t="shared" si="137"/>
        <v>159342.96</v>
      </c>
      <c r="V852" s="6">
        <f>MIN(H852,I852)*INDEX('2018_commission_structure-Start'!$A$15:$J$18,MATCH($E852,'2018_commission_structure-Start'!$A$15:$A$18,0),MATCH(V$1,'2018_commission_structure-Start'!$A$15:$J$15,0))</f>
        <v>60000</v>
      </c>
      <c r="W852" s="2">
        <f>IF($H852&gt;I852,MIN($H852-I852,J852-I852)*INDEX('2018_commission_structure-Start'!$A$15:$J$18,MATCH($E852,'2018_commission_structure-Start'!$A$15:$A$18,0),MATCH(W$1,'2018_commission_structure-Start'!$A$15:$J$15,0)),0)</f>
        <v>21250</v>
      </c>
      <c r="X852" s="2">
        <f>IF($H852&gt;J852,MIN($H852-J852,K852-J852)*INDEX('2018_commission_structure-Start'!$A$15:$J$18,MATCH($E852,'2018_commission_structure-Start'!$A$15:$A$18,0),MATCH(X$1,'2018_commission_structure-Start'!$A$15:$J$15,0)),0)</f>
        <v>25000</v>
      </c>
      <c r="Y852" s="2">
        <f>IF($H852&gt;K852,MIN($H852-K852,L852-K852)*INDEX('2018_commission_structure-Start'!$A$15:$J$18,MATCH($E852,'2018_commission_structure-Start'!$A$15:$A$18,0),MATCH(Y$1,'2018_commission_structure-Start'!$A$15:$J$15,0)),0)</f>
        <v>17823.96</v>
      </c>
      <c r="Z852" s="2">
        <f>IF(H852&gt;L852,(H852-L852)*INDEX('2018_commission_structure-Start'!$A$21:$I$24,MATCH($E852,'2018_commission_structure-Start'!$A$21:$A$24,0),MATCH(Z$1,'2018_commission_structure-Start'!$A$21:$I$21,0)),0)</f>
        <v>0</v>
      </c>
      <c r="AA852" s="6">
        <f t="shared" si="138"/>
        <v>124073.95999999999</v>
      </c>
      <c r="AB852" s="6">
        <f t="shared" si="139"/>
        <v>174342.96</v>
      </c>
    </row>
    <row r="853" spans="1:28" x14ac:dyDescent="0.3">
      <c r="A853" t="str">
        <f t="shared" si="130"/>
        <v>Bil Riatt</v>
      </c>
      <c r="B853">
        <v>999389173</v>
      </c>
      <c r="C853" t="s">
        <v>1651</v>
      </c>
      <c r="D853" t="s">
        <v>1652</v>
      </c>
      <c r="E853" t="s">
        <v>7</v>
      </c>
      <c r="F853">
        <v>37224</v>
      </c>
      <c r="G853">
        <f>COUNTIF(deals_closed!D:D,B853)</f>
        <v>19</v>
      </c>
      <c r="H853" s="2">
        <f>SUMIF(deals_closed!D:D,B853,deals_closed!C:C)</f>
        <v>652389</v>
      </c>
      <c r="I853" s="2">
        <f>VLOOKUP(E853,'2018_commission_structure-Start'!$A$22:$I$24,9,FALSE)</f>
        <v>500000</v>
      </c>
      <c r="J853" s="2">
        <f t="shared" si="131"/>
        <v>625000</v>
      </c>
      <c r="K853" s="2">
        <f t="shared" si="132"/>
        <v>750000</v>
      </c>
      <c r="L853" s="2">
        <f t="shared" si="133"/>
        <v>1000000</v>
      </c>
      <c r="M853" s="12">
        <f t="shared" si="134"/>
        <v>1.304778</v>
      </c>
      <c r="N853" t="str">
        <f t="shared" si="135"/>
        <v>125-150%</v>
      </c>
      <c r="O853" s="6">
        <f>MIN(H853,I853)*INDEX('2018_commission_structure-Start'!$A$21:$I$24,MATCH($E853,'2018_commission_structure-Start'!$A$21:$A$24,0),MATCH(O$1,'2018_commission_structure-Start'!$A$21:$I$21,0))</f>
        <v>50000</v>
      </c>
      <c r="P853" s="2">
        <f>IF(H853&gt;I853,MIN(H853-I853,J853-I853)*INDEX('2018_commission_structure-Start'!$A$21:$I$24,MATCH($E853,'2018_commission_structure-Start'!$A$21:$A$24,0), MATCH(P$1,'2018_commission_structure-Start'!$A$21:$I$21,0)),0)</f>
        <v>18750</v>
      </c>
      <c r="Q853" s="2">
        <f>IF($H853&gt;J853,MIN($H853-J853,K853-J853)*INDEX('2018_commission_structure-Start'!$A$21:$I$24,MATCH($E853,'2018_commission_structure-Start'!$A$21:$A$24,0), MATCH(Q$1,'2018_commission_structure-Start'!$A$21:$I$21,0)),0)</f>
        <v>4930.0199999999995</v>
      </c>
      <c r="R853" s="2">
        <f>IF($H853&gt;K853,MIN($H853-K853,L853-K853)*INDEX('2018_commission_structure-Start'!$A$21:$I$24,MATCH($E853,'2018_commission_structure-Start'!$A$21:$A$24,0), MATCH(R$1,'2018_commission_structure-Start'!$A$21:$I$21,0)),0)</f>
        <v>0</v>
      </c>
      <c r="S853" s="2">
        <f>IF(H853&gt;L853,(H853-L853)*INDEX('2018_commission_structure-Start'!$A$21:$I$24,MATCH($E853,'2018_commission_structure-Start'!$A$21:$A$24,0),MATCH(S$1,'2018_commission_structure-Start'!$A$21:$I$21,0)),0)</f>
        <v>0</v>
      </c>
      <c r="T853" s="6">
        <f t="shared" si="136"/>
        <v>73680.02</v>
      </c>
      <c r="U853" s="6">
        <f t="shared" si="137"/>
        <v>110904.02</v>
      </c>
      <c r="V853" s="6">
        <f>MIN(H853,I853)*INDEX('2018_commission_structure-Start'!$A$15:$J$18,MATCH($E853,'2018_commission_structure-Start'!$A$15:$A$18,0),MATCH(V$1,'2018_commission_structure-Start'!$A$15:$J$15,0))</f>
        <v>60000</v>
      </c>
      <c r="W853" s="2">
        <f>IF($H853&gt;I853,MIN($H853-I853,J853-I853)*INDEX('2018_commission_structure-Start'!$A$15:$J$18,MATCH($E853,'2018_commission_structure-Start'!$A$15:$A$18,0),MATCH(W$1,'2018_commission_structure-Start'!$A$15:$J$15,0)),0)</f>
        <v>21250</v>
      </c>
      <c r="X853" s="2">
        <f>IF($H853&gt;J853,MIN($H853-J853,K853-J853)*INDEX('2018_commission_structure-Start'!$A$15:$J$18,MATCH($E853,'2018_commission_structure-Start'!$A$15:$A$18,0),MATCH(X$1,'2018_commission_structure-Start'!$A$15:$J$15,0)),0)</f>
        <v>5477.8</v>
      </c>
      <c r="Y853" s="2">
        <f>IF($H853&gt;K853,MIN($H853-K853,L853-K853)*INDEX('2018_commission_structure-Start'!$A$15:$J$18,MATCH($E853,'2018_commission_structure-Start'!$A$15:$A$18,0),MATCH(Y$1,'2018_commission_structure-Start'!$A$15:$J$15,0)),0)</f>
        <v>0</v>
      </c>
      <c r="Z853" s="2">
        <f>IF(H853&gt;L853,(H853-L853)*INDEX('2018_commission_structure-Start'!$A$21:$I$24,MATCH($E853,'2018_commission_structure-Start'!$A$21:$A$24,0),MATCH(Z$1,'2018_commission_structure-Start'!$A$21:$I$21,0)),0)</f>
        <v>0</v>
      </c>
      <c r="AA853" s="6">
        <f t="shared" si="138"/>
        <v>86727.8</v>
      </c>
      <c r="AB853" s="6">
        <f t="shared" si="139"/>
        <v>123951.8</v>
      </c>
    </row>
    <row r="854" spans="1:28" x14ac:dyDescent="0.3">
      <c r="A854" t="str">
        <f t="shared" si="130"/>
        <v>Mellicent Hopkyns</v>
      </c>
      <c r="B854">
        <v>9008589443</v>
      </c>
      <c r="C854" t="s">
        <v>1653</v>
      </c>
      <c r="D854" t="s">
        <v>1654</v>
      </c>
      <c r="E854" t="s">
        <v>29</v>
      </c>
      <c r="F854">
        <v>77458</v>
      </c>
      <c r="G854">
        <f>COUNTIF(deals_closed!D:D,B854)</f>
        <v>18</v>
      </c>
      <c r="H854" s="2">
        <f>SUMIF(deals_closed!D:D,B854,deals_closed!C:C)</f>
        <v>620204</v>
      </c>
      <c r="I854" s="2">
        <f>VLOOKUP(E854,'2018_commission_structure-Start'!$A$22:$I$24,9,FALSE)</f>
        <v>600000</v>
      </c>
      <c r="J854" s="2">
        <f t="shared" si="131"/>
        <v>750000</v>
      </c>
      <c r="K854" s="2">
        <f t="shared" si="132"/>
        <v>900000</v>
      </c>
      <c r="L854" s="2">
        <f t="shared" si="133"/>
        <v>1200000</v>
      </c>
      <c r="M854" s="12">
        <f t="shared" si="134"/>
        <v>1.0336733333333334</v>
      </c>
      <c r="N854" t="str">
        <f t="shared" si="135"/>
        <v>100-125%</v>
      </c>
      <c r="O854" s="6">
        <f>MIN(H854,I854)*INDEX('2018_commission_structure-Start'!$A$21:$I$24,MATCH($E854,'2018_commission_structure-Start'!$A$21:$A$24,0),MATCH(O$1,'2018_commission_structure-Start'!$A$21:$I$21,0))</f>
        <v>78000</v>
      </c>
      <c r="P854" s="2">
        <f>IF(H854&gt;I854,MIN(H854-I854,J854-I854)*INDEX('2018_commission_structure-Start'!$A$21:$I$24,MATCH($E854,'2018_commission_structure-Start'!$A$21:$A$24,0), MATCH(P$1,'2018_commission_structure-Start'!$A$21:$I$21,0)),0)</f>
        <v>3434.6800000000003</v>
      </c>
      <c r="Q854" s="2">
        <f>IF($H854&gt;J854,MIN($H854-J854,K854-J854)*INDEX('2018_commission_structure-Start'!$A$21:$I$24,MATCH($E854,'2018_commission_structure-Start'!$A$21:$A$24,0), MATCH(Q$1,'2018_commission_structure-Start'!$A$21:$I$21,0)),0)</f>
        <v>0</v>
      </c>
      <c r="R854" s="2">
        <f>IF($H854&gt;K854,MIN($H854-K854,L854-K854)*INDEX('2018_commission_structure-Start'!$A$21:$I$24,MATCH($E854,'2018_commission_structure-Start'!$A$21:$A$24,0), MATCH(R$1,'2018_commission_structure-Start'!$A$21:$I$21,0)),0)</f>
        <v>0</v>
      </c>
      <c r="S854" s="2">
        <f>IF(H854&gt;L854,(H854-L854)*INDEX('2018_commission_structure-Start'!$A$21:$I$24,MATCH($E854,'2018_commission_structure-Start'!$A$21:$A$24,0),MATCH(S$1,'2018_commission_structure-Start'!$A$21:$I$21,0)),0)</f>
        <v>0</v>
      </c>
      <c r="T854" s="6">
        <f t="shared" si="136"/>
        <v>81434.679999999993</v>
      </c>
      <c r="U854" s="6">
        <f t="shared" si="137"/>
        <v>158892.68</v>
      </c>
      <c r="V854" s="6">
        <f>MIN(H854,I854)*INDEX('2018_commission_structure-Start'!$A$15:$J$18,MATCH($E854,'2018_commission_structure-Start'!$A$15:$A$18,0),MATCH(V$1,'2018_commission_structure-Start'!$A$15:$J$15,0))</f>
        <v>90000</v>
      </c>
      <c r="W854" s="2">
        <f>IF($H854&gt;I854,MIN($H854-I854,J854-I854)*INDEX('2018_commission_structure-Start'!$A$15:$J$18,MATCH($E854,'2018_commission_structure-Start'!$A$15:$A$18,0),MATCH(W$1,'2018_commission_structure-Start'!$A$15:$J$15,0)),0)</f>
        <v>3636.72</v>
      </c>
      <c r="X854" s="2">
        <f>IF($H854&gt;J854,MIN($H854-J854,K854-J854)*INDEX('2018_commission_structure-Start'!$A$15:$J$18,MATCH($E854,'2018_commission_structure-Start'!$A$15:$A$18,0),MATCH(X$1,'2018_commission_structure-Start'!$A$15:$J$15,0)),0)</f>
        <v>0</v>
      </c>
      <c r="Y854" s="2">
        <f>IF($H854&gt;K854,MIN($H854-K854,L854-K854)*INDEX('2018_commission_structure-Start'!$A$15:$J$18,MATCH($E854,'2018_commission_structure-Start'!$A$15:$A$18,0),MATCH(Y$1,'2018_commission_structure-Start'!$A$15:$J$15,0)),0)</f>
        <v>0</v>
      </c>
      <c r="Z854" s="2">
        <f>IF(H854&gt;L854,(H854-L854)*INDEX('2018_commission_structure-Start'!$A$21:$I$24,MATCH($E854,'2018_commission_structure-Start'!$A$21:$A$24,0),MATCH(Z$1,'2018_commission_structure-Start'!$A$21:$I$21,0)),0)</f>
        <v>0</v>
      </c>
      <c r="AA854" s="6">
        <f t="shared" si="138"/>
        <v>93636.72</v>
      </c>
      <c r="AB854" s="6">
        <f t="shared" si="139"/>
        <v>171094.72</v>
      </c>
    </row>
    <row r="855" spans="1:28" x14ac:dyDescent="0.3">
      <c r="A855" t="str">
        <f t="shared" si="130"/>
        <v>Ezequiel Kull</v>
      </c>
      <c r="B855">
        <v>1729795870</v>
      </c>
      <c r="C855" t="s">
        <v>1655</v>
      </c>
      <c r="D855" t="s">
        <v>1656</v>
      </c>
      <c r="E855" t="s">
        <v>29</v>
      </c>
      <c r="F855">
        <v>71506</v>
      </c>
      <c r="G855">
        <f>COUNTIF(deals_closed!D:D,B855)</f>
        <v>18</v>
      </c>
      <c r="H855" s="2">
        <f>SUMIF(deals_closed!D:D,B855,deals_closed!C:C)</f>
        <v>642239</v>
      </c>
      <c r="I855" s="2">
        <f>VLOOKUP(E855,'2018_commission_structure-Start'!$A$22:$I$24,9,FALSE)</f>
        <v>600000</v>
      </c>
      <c r="J855" s="2">
        <f t="shared" si="131"/>
        <v>750000</v>
      </c>
      <c r="K855" s="2">
        <f t="shared" si="132"/>
        <v>900000</v>
      </c>
      <c r="L855" s="2">
        <f t="shared" si="133"/>
        <v>1200000</v>
      </c>
      <c r="M855" s="12">
        <f t="shared" si="134"/>
        <v>1.0703983333333333</v>
      </c>
      <c r="N855" t="str">
        <f t="shared" si="135"/>
        <v>100-125%</v>
      </c>
      <c r="O855" s="6">
        <f>MIN(H855,I855)*INDEX('2018_commission_structure-Start'!$A$21:$I$24,MATCH($E855,'2018_commission_structure-Start'!$A$21:$A$24,0),MATCH(O$1,'2018_commission_structure-Start'!$A$21:$I$21,0))</f>
        <v>78000</v>
      </c>
      <c r="P855" s="2">
        <f>IF(H855&gt;I855,MIN(H855-I855,J855-I855)*INDEX('2018_commission_structure-Start'!$A$21:$I$24,MATCH($E855,'2018_commission_structure-Start'!$A$21:$A$24,0), MATCH(P$1,'2018_commission_structure-Start'!$A$21:$I$21,0)),0)</f>
        <v>7180.63</v>
      </c>
      <c r="Q855" s="2">
        <f>IF($H855&gt;J855,MIN($H855-J855,K855-J855)*INDEX('2018_commission_structure-Start'!$A$21:$I$24,MATCH($E855,'2018_commission_structure-Start'!$A$21:$A$24,0), MATCH(Q$1,'2018_commission_structure-Start'!$A$21:$I$21,0)),0)</f>
        <v>0</v>
      </c>
      <c r="R855" s="2">
        <f>IF($H855&gt;K855,MIN($H855-K855,L855-K855)*INDEX('2018_commission_structure-Start'!$A$21:$I$24,MATCH($E855,'2018_commission_structure-Start'!$A$21:$A$24,0), MATCH(R$1,'2018_commission_structure-Start'!$A$21:$I$21,0)),0)</f>
        <v>0</v>
      </c>
      <c r="S855" s="2">
        <f>IF(H855&gt;L855,(H855-L855)*INDEX('2018_commission_structure-Start'!$A$21:$I$24,MATCH($E855,'2018_commission_structure-Start'!$A$21:$A$24,0),MATCH(S$1,'2018_commission_structure-Start'!$A$21:$I$21,0)),0)</f>
        <v>0</v>
      </c>
      <c r="T855" s="6">
        <f t="shared" si="136"/>
        <v>85180.63</v>
      </c>
      <c r="U855" s="6">
        <f t="shared" si="137"/>
        <v>156686.63</v>
      </c>
      <c r="V855" s="6">
        <f>MIN(H855,I855)*INDEX('2018_commission_structure-Start'!$A$15:$J$18,MATCH($E855,'2018_commission_structure-Start'!$A$15:$A$18,0),MATCH(V$1,'2018_commission_structure-Start'!$A$15:$J$15,0))</f>
        <v>90000</v>
      </c>
      <c r="W855" s="2">
        <f>IF($H855&gt;I855,MIN($H855-I855,J855-I855)*INDEX('2018_commission_structure-Start'!$A$15:$J$18,MATCH($E855,'2018_commission_structure-Start'!$A$15:$A$18,0),MATCH(W$1,'2018_commission_structure-Start'!$A$15:$J$15,0)),0)</f>
        <v>7603.0199999999995</v>
      </c>
      <c r="X855" s="2">
        <f>IF($H855&gt;J855,MIN($H855-J855,K855-J855)*INDEX('2018_commission_structure-Start'!$A$15:$J$18,MATCH($E855,'2018_commission_structure-Start'!$A$15:$A$18,0),MATCH(X$1,'2018_commission_structure-Start'!$A$15:$J$15,0)),0)</f>
        <v>0</v>
      </c>
      <c r="Y855" s="2">
        <f>IF($H855&gt;K855,MIN($H855-K855,L855-K855)*INDEX('2018_commission_structure-Start'!$A$15:$J$18,MATCH($E855,'2018_commission_structure-Start'!$A$15:$A$18,0),MATCH(Y$1,'2018_commission_structure-Start'!$A$15:$J$15,0)),0)</f>
        <v>0</v>
      </c>
      <c r="Z855" s="2">
        <f>IF(H855&gt;L855,(H855-L855)*INDEX('2018_commission_structure-Start'!$A$21:$I$24,MATCH($E855,'2018_commission_structure-Start'!$A$21:$A$24,0),MATCH(Z$1,'2018_commission_structure-Start'!$A$21:$I$21,0)),0)</f>
        <v>0</v>
      </c>
      <c r="AA855" s="6">
        <f t="shared" si="138"/>
        <v>97603.02</v>
      </c>
      <c r="AB855" s="6">
        <f t="shared" si="139"/>
        <v>169109.02000000002</v>
      </c>
    </row>
    <row r="856" spans="1:28" x14ac:dyDescent="0.3">
      <c r="A856" t="str">
        <f t="shared" si="130"/>
        <v>Barth McGifford</v>
      </c>
      <c r="B856">
        <v>9483290694</v>
      </c>
      <c r="C856" t="s">
        <v>1657</v>
      </c>
      <c r="D856" t="s">
        <v>1658</v>
      </c>
      <c r="E856" t="s">
        <v>7</v>
      </c>
      <c r="F856">
        <v>41287</v>
      </c>
      <c r="G856">
        <f>COUNTIF(deals_closed!D:D,B856)</f>
        <v>26</v>
      </c>
      <c r="H856" s="2">
        <f>SUMIF(deals_closed!D:D,B856,deals_closed!C:C)</f>
        <v>937682</v>
      </c>
      <c r="I856" s="2">
        <f>VLOOKUP(E856,'2018_commission_structure-Start'!$A$22:$I$24,9,FALSE)</f>
        <v>500000</v>
      </c>
      <c r="J856" s="2">
        <f t="shared" si="131"/>
        <v>625000</v>
      </c>
      <c r="K856" s="2">
        <f t="shared" si="132"/>
        <v>750000</v>
      </c>
      <c r="L856" s="2">
        <f t="shared" si="133"/>
        <v>1000000</v>
      </c>
      <c r="M856" s="12">
        <f t="shared" si="134"/>
        <v>1.875364</v>
      </c>
      <c r="N856" t="str">
        <f t="shared" si="135"/>
        <v>150-200%</v>
      </c>
      <c r="O856" s="6">
        <f>MIN(H856,I856)*INDEX('2018_commission_structure-Start'!$A$21:$I$24,MATCH($E856,'2018_commission_structure-Start'!$A$21:$A$24,0),MATCH(O$1,'2018_commission_structure-Start'!$A$21:$I$21,0))</f>
        <v>50000</v>
      </c>
      <c r="P856" s="2">
        <f>IF(H856&gt;I856,MIN(H856-I856,J856-I856)*INDEX('2018_commission_structure-Start'!$A$21:$I$24,MATCH($E856,'2018_commission_structure-Start'!$A$21:$A$24,0), MATCH(P$1,'2018_commission_structure-Start'!$A$21:$I$21,0)),0)</f>
        <v>18750</v>
      </c>
      <c r="Q856" s="2">
        <f>IF($H856&gt;J856,MIN($H856-J856,K856-J856)*INDEX('2018_commission_structure-Start'!$A$21:$I$24,MATCH($E856,'2018_commission_structure-Start'!$A$21:$A$24,0), MATCH(Q$1,'2018_commission_structure-Start'!$A$21:$I$21,0)),0)</f>
        <v>22500</v>
      </c>
      <c r="R856" s="2">
        <f>IF($H856&gt;K856,MIN($H856-K856,L856-K856)*INDEX('2018_commission_structure-Start'!$A$21:$I$24,MATCH($E856,'2018_commission_structure-Start'!$A$21:$A$24,0), MATCH(R$1,'2018_commission_structure-Start'!$A$21:$I$21,0)),0)</f>
        <v>41290.04</v>
      </c>
      <c r="S856" s="2">
        <f>IF(H856&gt;L856,(H856-L856)*INDEX('2018_commission_structure-Start'!$A$21:$I$24,MATCH($E856,'2018_commission_structure-Start'!$A$21:$A$24,0),MATCH(S$1,'2018_commission_structure-Start'!$A$21:$I$21,0)),0)</f>
        <v>0</v>
      </c>
      <c r="T856" s="6">
        <f t="shared" si="136"/>
        <v>132540.04</v>
      </c>
      <c r="U856" s="6">
        <f t="shared" si="137"/>
        <v>173827.04</v>
      </c>
      <c r="V856" s="6">
        <f>MIN(H856,I856)*INDEX('2018_commission_structure-Start'!$A$15:$J$18,MATCH($E856,'2018_commission_structure-Start'!$A$15:$A$18,0),MATCH(V$1,'2018_commission_structure-Start'!$A$15:$J$15,0))</f>
        <v>60000</v>
      </c>
      <c r="W856" s="2">
        <f>IF($H856&gt;I856,MIN($H856-I856,J856-I856)*INDEX('2018_commission_structure-Start'!$A$15:$J$18,MATCH($E856,'2018_commission_structure-Start'!$A$15:$A$18,0),MATCH(W$1,'2018_commission_structure-Start'!$A$15:$J$15,0)),0)</f>
        <v>21250</v>
      </c>
      <c r="X856" s="2">
        <f>IF($H856&gt;J856,MIN($H856-J856,K856-J856)*INDEX('2018_commission_structure-Start'!$A$15:$J$18,MATCH($E856,'2018_commission_structure-Start'!$A$15:$A$18,0),MATCH(X$1,'2018_commission_structure-Start'!$A$15:$J$15,0)),0)</f>
        <v>25000</v>
      </c>
      <c r="Y856" s="2">
        <f>IF($H856&gt;K856,MIN($H856-K856,L856-K856)*INDEX('2018_commission_structure-Start'!$A$15:$J$18,MATCH($E856,'2018_commission_structure-Start'!$A$15:$A$18,0),MATCH(Y$1,'2018_commission_structure-Start'!$A$15:$J$15,0)),0)</f>
        <v>41290.04</v>
      </c>
      <c r="Z856" s="2">
        <f>IF(H856&gt;L856,(H856-L856)*INDEX('2018_commission_structure-Start'!$A$21:$I$24,MATCH($E856,'2018_commission_structure-Start'!$A$21:$A$24,0),MATCH(Z$1,'2018_commission_structure-Start'!$A$21:$I$21,0)),0)</f>
        <v>0</v>
      </c>
      <c r="AA856" s="6">
        <f t="shared" si="138"/>
        <v>147540.04</v>
      </c>
      <c r="AB856" s="6">
        <f t="shared" si="139"/>
        <v>188827.04</v>
      </c>
    </row>
    <row r="857" spans="1:28" x14ac:dyDescent="0.3">
      <c r="A857" t="str">
        <f t="shared" si="130"/>
        <v>Rosaline Joanic</v>
      </c>
      <c r="B857">
        <v>1096335336</v>
      </c>
      <c r="C857" t="s">
        <v>1659</v>
      </c>
      <c r="D857" t="s">
        <v>1660</v>
      </c>
      <c r="E857" t="s">
        <v>10</v>
      </c>
      <c r="F857">
        <v>86014</v>
      </c>
      <c r="G857">
        <f>COUNTIF(deals_closed!D:D,B857)</f>
        <v>24</v>
      </c>
      <c r="H857" s="2">
        <f>SUMIF(deals_closed!D:D,B857,deals_closed!C:C)</f>
        <v>916522</v>
      </c>
      <c r="I857" s="2">
        <f>VLOOKUP(E857,'2018_commission_structure-Start'!$A$22:$I$24,9,FALSE)</f>
        <v>750000</v>
      </c>
      <c r="J857" s="2">
        <f t="shared" si="131"/>
        <v>937500</v>
      </c>
      <c r="K857" s="2">
        <f t="shared" si="132"/>
        <v>1125000</v>
      </c>
      <c r="L857" s="2">
        <f t="shared" si="133"/>
        <v>1500000</v>
      </c>
      <c r="M857" s="12">
        <f t="shared" si="134"/>
        <v>1.2220293333333334</v>
      </c>
      <c r="N857" t="str">
        <f t="shared" si="135"/>
        <v>100-125%</v>
      </c>
      <c r="O857" s="6">
        <f>MIN(H857,I857)*INDEX('2018_commission_structure-Start'!$A$21:$I$24,MATCH($E857,'2018_commission_structure-Start'!$A$21:$A$24,0),MATCH(O$1,'2018_commission_structure-Start'!$A$21:$I$21,0))</f>
        <v>112500</v>
      </c>
      <c r="P857" s="2">
        <f>IF(H857&gt;I857,MIN(H857-I857,J857-I857)*INDEX('2018_commission_structure-Start'!$A$21:$I$24,MATCH($E857,'2018_commission_structure-Start'!$A$21:$A$24,0), MATCH(P$1,'2018_commission_structure-Start'!$A$21:$I$21,0)),0)</f>
        <v>31639.18</v>
      </c>
      <c r="Q857" s="2">
        <f>IF($H857&gt;J857,MIN($H857-J857,K857-J857)*INDEX('2018_commission_structure-Start'!$A$21:$I$24,MATCH($E857,'2018_commission_structure-Start'!$A$21:$A$24,0), MATCH(Q$1,'2018_commission_structure-Start'!$A$21:$I$21,0)),0)</f>
        <v>0</v>
      </c>
      <c r="R857" s="2">
        <f>IF($H857&gt;K857,MIN($H857-K857,L857-K857)*INDEX('2018_commission_structure-Start'!$A$21:$I$24,MATCH($E857,'2018_commission_structure-Start'!$A$21:$A$24,0), MATCH(R$1,'2018_commission_structure-Start'!$A$21:$I$21,0)),0)</f>
        <v>0</v>
      </c>
      <c r="S857" s="2">
        <f>IF(H857&gt;L857,(H857-L857)*INDEX('2018_commission_structure-Start'!$A$21:$I$24,MATCH($E857,'2018_commission_structure-Start'!$A$21:$A$24,0),MATCH(S$1,'2018_commission_structure-Start'!$A$21:$I$21,0)),0)</f>
        <v>0</v>
      </c>
      <c r="T857" s="6">
        <f t="shared" si="136"/>
        <v>144139.18</v>
      </c>
      <c r="U857" s="6">
        <f t="shared" si="137"/>
        <v>230153.18</v>
      </c>
      <c r="V857" s="6">
        <f>MIN(H857,I857)*INDEX('2018_commission_structure-Start'!$A$15:$J$18,MATCH($E857,'2018_commission_structure-Start'!$A$15:$A$18,0),MATCH(V$1,'2018_commission_structure-Start'!$A$15:$J$15,0))</f>
        <v>112500</v>
      </c>
      <c r="W857" s="2">
        <f>IF($H857&gt;I857,MIN($H857-I857,J857-I857)*INDEX('2018_commission_structure-Start'!$A$15:$J$18,MATCH($E857,'2018_commission_structure-Start'!$A$15:$A$18,0),MATCH(W$1,'2018_commission_structure-Start'!$A$15:$J$15,0)),0)</f>
        <v>36634.840000000004</v>
      </c>
      <c r="X857" s="2">
        <f>IF($H857&gt;J857,MIN($H857-J857,K857-J857)*INDEX('2018_commission_structure-Start'!$A$15:$J$18,MATCH($E857,'2018_commission_structure-Start'!$A$15:$A$18,0),MATCH(X$1,'2018_commission_structure-Start'!$A$15:$J$15,0)),0)</f>
        <v>0</v>
      </c>
      <c r="Y857" s="2">
        <f>IF($H857&gt;K857,MIN($H857-K857,L857-K857)*INDEX('2018_commission_structure-Start'!$A$15:$J$18,MATCH($E857,'2018_commission_structure-Start'!$A$15:$A$18,0),MATCH(Y$1,'2018_commission_structure-Start'!$A$15:$J$15,0)),0)</f>
        <v>0</v>
      </c>
      <c r="Z857" s="2">
        <f>IF(H857&gt;L857,(H857-L857)*INDEX('2018_commission_structure-Start'!$A$21:$I$24,MATCH($E857,'2018_commission_structure-Start'!$A$21:$A$24,0),MATCH(Z$1,'2018_commission_structure-Start'!$A$21:$I$21,0)),0)</f>
        <v>0</v>
      </c>
      <c r="AA857" s="6">
        <f t="shared" si="138"/>
        <v>149134.84</v>
      </c>
      <c r="AB857" s="6">
        <f t="shared" si="139"/>
        <v>235148.84</v>
      </c>
    </row>
    <row r="858" spans="1:28" x14ac:dyDescent="0.3">
      <c r="A858" t="str">
        <f t="shared" si="130"/>
        <v>Glennie Giorgio</v>
      </c>
      <c r="B858">
        <v>9331851693</v>
      </c>
      <c r="C858" t="s">
        <v>1661</v>
      </c>
      <c r="D858" t="s">
        <v>1135</v>
      </c>
      <c r="E858" t="s">
        <v>7</v>
      </c>
      <c r="F858">
        <v>37472</v>
      </c>
      <c r="G858">
        <f>COUNTIF(deals_closed!D:D,B858)</f>
        <v>22</v>
      </c>
      <c r="H858" s="2">
        <f>SUMIF(deals_closed!D:D,B858,deals_closed!C:C)</f>
        <v>651320</v>
      </c>
      <c r="I858" s="2">
        <f>VLOOKUP(E858,'2018_commission_structure-Start'!$A$22:$I$24,9,FALSE)</f>
        <v>500000</v>
      </c>
      <c r="J858" s="2">
        <f t="shared" si="131"/>
        <v>625000</v>
      </c>
      <c r="K858" s="2">
        <f t="shared" si="132"/>
        <v>750000</v>
      </c>
      <c r="L858" s="2">
        <f t="shared" si="133"/>
        <v>1000000</v>
      </c>
      <c r="M858" s="12">
        <f t="shared" si="134"/>
        <v>1.30264</v>
      </c>
      <c r="N858" t="str">
        <f t="shared" si="135"/>
        <v>125-150%</v>
      </c>
      <c r="O858" s="6">
        <f>MIN(H858,I858)*INDEX('2018_commission_structure-Start'!$A$21:$I$24,MATCH($E858,'2018_commission_structure-Start'!$A$21:$A$24,0),MATCH(O$1,'2018_commission_structure-Start'!$A$21:$I$21,0))</f>
        <v>50000</v>
      </c>
      <c r="P858" s="2">
        <f>IF(H858&gt;I858,MIN(H858-I858,J858-I858)*INDEX('2018_commission_structure-Start'!$A$21:$I$24,MATCH($E858,'2018_commission_structure-Start'!$A$21:$A$24,0), MATCH(P$1,'2018_commission_structure-Start'!$A$21:$I$21,0)),0)</f>
        <v>18750</v>
      </c>
      <c r="Q858" s="2">
        <f>IF($H858&gt;J858,MIN($H858-J858,K858-J858)*INDEX('2018_commission_structure-Start'!$A$21:$I$24,MATCH($E858,'2018_commission_structure-Start'!$A$21:$A$24,0), MATCH(Q$1,'2018_commission_structure-Start'!$A$21:$I$21,0)),0)</f>
        <v>4737.5999999999995</v>
      </c>
      <c r="R858" s="2">
        <f>IF($H858&gt;K858,MIN($H858-K858,L858-K858)*INDEX('2018_commission_structure-Start'!$A$21:$I$24,MATCH($E858,'2018_commission_structure-Start'!$A$21:$A$24,0), MATCH(R$1,'2018_commission_structure-Start'!$A$21:$I$21,0)),0)</f>
        <v>0</v>
      </c>
      <c r="S858" s="2">
        <f>IF(H858&gt;L858,(H858-L858)*INDEX('2018_commission_structure-Start'!$A$21:$I$24,MATCH($E858,'2018_commission_structure-Start'!$A$21:$A$24,0),MATCH(S$1,'2018_commission_structure-Start'!$A$21:$I$21,0)),0)</f>
        <v>0</v>
      </c>
      <c r="T858" s="6">
        <f t="shared" si="136"/>
        <v>73487.600000000006</v>
      </c>
      <c r="U858" s="6">
        <f t="shared" si="137"/>
        <v>110959.6</v>
      </c>
      <c r="V858" s="6">
        <f>MIN(H858,I858)*INDEX('2018_commission_structure-Start'!$A$15:$J$18,MATCH($E858,'2018_commission_structure-Start'!$A$15:$A$18,0),MATCH(V$1,'2018_commission_structure-Start'!$A$15:$J$15,0))</f>
        <v>60000</v>
      </c>
      <c r="W858" s="2">
        <f>IF($H858&gt;I858,MIN($H858-I858,J858-I858)*INDEX('2018_commission_structure-Start'!$A$15:$J$18,MATCH($E858,'2018_commission_structure-Start'!$A$15:$A$18,0),MATCH(W$1,'2018_commission_structure-Start'!$A$15:$J$15,0)),0)</f>
        <v>21250</v>
      </c>
      <c r="X858" s="2">
        <f>IF($H858&gt;J858,MIN($H858-J858,K858-J858)*INDEX('2018_commission_structure-Start'!$A$15:$J$18,MATCH($E858,'2018_commission_structure-Start'!$A$15:$A$18,0),MATCH(X$1,'2018_commission_structure-Start'!$A$15:$J$15,0)),0)</f>
        <v>5264</v>
      </c>
      <c r="Y858" s="2">
        <f>IF($H858&gt;K858,MIN($H858-K858,L858-K858)*INDEX('2018_commission_structure-Start'!$A$15:$J$18,MATCH($E858,'2018_commission_structure-Start'!$A$15:$A$18,0),MATCH(Y$1,'2018_commission_structure-Start'!$A$15:$J$15,0)),0)</f>
        <v>0</v>
      </c>
      <c r="Z858" s="2">
        <f>IF(H858&gt;L858,(H858-L858)*INDEX('2018_commission_structure-Start'!$A$21:$I$24,MATCH($E858,'2018_commission_structure-Start'!$A$21:$A$24,0),MATCH(Z$1,'2018_commission_structure-Start'!$A$21:$I$21,0)),0)</f>
        <v>0</v>
      </c>
      <c r="AA858" s="6">
        <f t="shared" si="138"/>
        <v>86514</v>
      </c>
      <c r="AB858" s="6">
        <f t="shared" si="139"/>
        <v>123986</v>
      </c>
    </row>
    <row r="859" spans="1:28" x14ac:dyDescent="0.3">
      <c r="A859" t="str">
        <f t="shared" si="130"/>
        <v>Jessica Sheather</v>
      </c>
      <c r="B859">
        <v>3428040538</v>
      </c>
      <c r="C859" t="s">
        <v>1662</v>
      </c>
      <c r="D859" t="s">
        <v>1663</v>
      </c>
      <c r="E859" t="s">
        <v>7</v>
      </c>
      <c r="F859">
        <v>36021</v>
      </c>
      <c r="G859">
        <f>COUNTIF(deals_closed!D:D,B859)</f>
        <v>17</v>
      </c>
      <c r="H859" s="2">
        <f>SUMIF(deals_closed!D:D,B859,deals_closed!C:C)</f>
        <v>650996</v>
      </c>
      <c r="I859" s="2">
        <f>VLOOKUP(E859,'2018_commission_structure-Start'!$A$22:$I$24,9,FALSE)</f>
        <v>500000</v>
      </c>
      <c r="J859" s="2">
        <f t="shared" si="131"/>
        <v>625000</v>
      </c>
      <c r="K859" s="2">
        <f t="shared" si="132"/>
        <v>750000</v>
      </c>
      <c r="L859" s="2">
        <f t="shared" si="133"/>
        <v>1000000</v>
      </c>
      <c r="M859" s="12">
        <f t="shared" si="134"/>
        <v>1.301992</v>
      </c>
      <c r="N859" t="str">
        <f t="shared" si="135"/>
        <v>125-150%</v>
      </c>
      <c r="O859" s="6">
        <f>MIN(H859,I859)*INDEX('2018_commission_structure-Start'!$A$21:$I$24,MATCH($E859,'2018_commission_structure-Start'!$A$21:$A$24,0),MATCH(O$1,'2018_commission_structure-Start'!$A$21:$I$21,0))</f>
        <v>50000</v>
      </c>
      <c r="P859" s="2">
        <f>IF(H859&gt;I859,MIN(H859-I859,J859-I859)*INDEX('2018_commission_structure-Start'!$A$21:$I$24,MATCH($E859,'2018_commission_structure-Start'!$A$21:$A$24,0), MATCH(P$1,'2018_commission_structure-Start'!$A$21:$I$21,0)),0)</f>
        <v>18750</v>
      </c>
      <c r="Q859" s="2">
        <f>IF($H859&gt;J859,MIN($H859-J859,K859-J859)*INDEX('2018_commission_structure-Start'!$A$21:$I$24,MATCH($E859,'2018_commission_structure-Start'!$A$21:$A$24,0), MATCH(Q$1,'2018_commission_structure-Start'!$A$21:$I$21,0)),0)</f>
        <v>4679.28</v>
      </c>
      <c r="R859" s="2">
        <f>IF($H859&gt;K859,MIN($H859-K859,L859-K859)*INDEX('2018_commission_structure-Start'!$A$21:$I$24,MATCH($E859,'2018_commission_structure-Start'!$A$21:$A$24,0), MATCH(R$1,'2018_commission_structure-Start'!$A$21:$I$21,0)),0)</f>
        <v>0</v>
      </c>
      <c r="S859" s="2">
        <f>IF(H859&gt;L859,(H859-L859)*INDEX('2018_commission_structure-Start'!$A$21:$I$24,MATCH($E859,'2018_commission_structure-Start'!$A$21:$A$24,0),MATCH(S$1,'2018_commission_structure-Start'!$A$21:$I$21,0)),0)</f>
        <v>0</v>
      </c>
      <c r="T859" s="6">
        <f t="shared" si="136"/>
        <v>73429.279999999999</v>
      </c>
      <c r="U859" s="6">
        <f t="shared" si="137"/>
        <v>109450.28</v>
      </c>
      <c r="V859" s="6">
        <f>MIN(H859,I859)*INDEX('2018_commission_structure-Start'!$A$15:$J$18,MATCH($E859,'2018_commission_structure-Start'!$A$15:$A$18,0),MATCH(V$1,'2018_commission_structure-Start'!$A$15:$J$15,0))</f>
        <v>60000</v>
      </c>
      <c r="W859" s="2">
        <f>IF($H859&gt;I859,MIN($H859-I859,J859-I859)*INDEX('2018_commission_structure-Start'!$A$15:$J$18,MATCH($E859,'2018_commission_structure-Start'!$A$15:$A$18,0),MATCH(W$1,'2018_commission_structure-Start'!$A$15:$J$15,0)),0)</f>
        <v>21250</v>
      </c>
      <c r="X859" s="2">
        <f>IF($H859&gt;J859,MIN($H859-J859,K859-J859)*INDEX('2018_commission_structure-Start'!$A$15:$J$18,MATCH($E859,'2018_commission_structure-Start'!$A$15:$A$18,0),MATCH(X$1,'2018_commission_structure-Start'!$A$15:$J$15,0)),0)</f>
        <v>5199.2000000000007</v>
      </c>
      <c r="Y859" s="2">
        <f>IF($H859&gt;K859,MIN($H859-K859,L859-K859)*INDEX('2018_commission_structure-Start'!$A$15:$J$18,MATCH($E859,'2018_commission_structure-Start'!$A$15:$A$18,0),MATCH(Y$1,'2018_commission_structure-Start'!$A$15:$J$15,0)),0)</f>
        <v>0</v>
      </c>
      <c r="Z859" s="2">
        <f>IF(H859&gt;L859,(H859-L859)*INDEX('2018_commission_structure-Start'!$A$21:$I$24,MATCH($E859,'2018_commission_structure-Start'!$A$21:$A$24,0),MATCH(Z$1,'2018_commission_structure-Start'!$A$21:$I$21,0)),0)</f>
        <v>0</v>
      </c>
      <c r="AA859" s="6">
        <f t="shared" si="138"/>
        <v>86449.2</v>
      </c>
      <c r="AB859" s="6">
        <f t="shared" si="139"/>
        <v>122470.2</v>
      </c>
    </row>
    <row r="860" spans="1:28" x14ac:dyDescent="0.3">
      <c r="A860" t="str">
        <f t="shared" si="130"/>
        <v>Friederike Leve</v>
      </c>
      <c r="B860">
        <v>5603002824</v>
      </c>
      <c r="C860" t="s">
        <v>1664</v>
      </c>
      <c r="D860" t="s">
        <v>1665</v>
      </c>
      <c r="E860" t="s">
        <v>29</v>
      </c>
      <c r="F860">
        <v>71120</v>
      </c>
      <c r="G860">
        <f>COUNTIF(deals_closed!D:D,B860)</f>
        <v>19</v>
      </c>
      <c r="H860" s="2">
        <f>SUMIF(deals_closed!D:D,B860,deals_closed!C:C)</f>
        <v>737953</v>
      </c>
      <c r="I860" s="2">
        <f>VLOOKUP(E860,'2018_commission_structure-Start'!$A$22:$I$24,9,FALSE)</f>
        <v>600000</v>
      </c>
      <c r="J860" s="2">
        <f t="shared" si="131"/>
        <v>750000</v>
      </c>
      <c r="K860" s="2">
        <f t="shared" si="132"/>
        <v>900000</v>
      </c>
      <c r="L860" s="2">
        <f t="shared" si="133"/>
        <v>1200000</v>
      </c>
      <c r="M860" s="12">
        <f t="shared" si="134"/>
        <v>1.2299216666666666</v>
      </c>
      <c r="N860" t="str">
        <f t="shared" si="135"/>
        <v>100-125%</v>
      </c>
      <c r="O860" s="6">
        <f>MIN(H860,I860)*INDEX('2018_commission_structure-Start'!$A$21:$I$24,MATCH($E860,'2018_commission_structure-Start'!$A$21:$A$24,0),MATCH(O$1,'2018_commission_structure-Start'!$A$21:$I$21,0))</f>
        <v>78000</v>
      </c>
      <c r="P860" s="2">
        <f>IF(H860&gt;I860,MIN(H860-I860,J860-I860)*INDEX('2018_commission_structure-Start'!$A$21:$I$24,MATCH($E860,'2018_commission_structure-Start'!$A$21:$A$24,0), MATCH(P$1,'2018_commission_structure-Start'!$A$21:$I$21,0)),0)</f>
        <v>23452.010000000002</v>
      </c>
      <c r="Q860" s="2">
        <f>IF($H860&gt;J860,MIN($H860-J860,K860-J860)*INDEX('2018_commission_structure-Start'!$A$21:$I$24,MATCH($E860,'2018_commission_structure-Start'!$A$21:$A$24,0), MATCH(Q$1,'2018_commission_structure-Start'!$A$21:$I$21,0)),0)</f>
        <v>0</v>
      </c>
      <c r="R860" s="2">
        <f>IF($H860&gt;K860,MIN($H860-K860,L860-K860)*INDEX('2018_commission_structure-Start'!$A$21:$I$24,MATCH($E860,'2018_commission_structure-Start'!$A$21:$A$24,0), MATCH(R$1,'2018_commission_structure-Start'!$A$21:$I$21,0)),0)</f>
        <v>0</v>
      </c>
      <c r="S860" s="2">
        <f>IF(H860&gt;L860,(H860-L860)*INDEX('2018_commission_structure-Start'!$A$21:$I$24,MATCH($E860,'2018_commission_structure-Start'!$A$21:$A$24,0),MATCH(S$1,'2018_commission_structure-Start'!$A$21:$I$21,0)),0)</f>
        <v>0</v>
      </c>
      <c r="T860" s="6">
        <f t="shared" si="136"/>
        <v>101452.01000000001</v>
      </c>
      <c r="U860" s="6">
        <f t="shared" si="137"/>
        <v>172572.01</v>
      </c>
      <c r="V860" s="6">
        <f>MIN(H860,I860)*INDEX('2018_commission_structure-Start'!$A$15:$J$18,MATCH($E860,'2018_commission_structure-Start'!$A$15:$A$18,0),MATCH(V$1,'2018_commission_structure-Start'!$A$15:$J$15,0))</f>
        <v>90000</v>
      </c>
      <c r="W860" s="2">
        <f>IF($H860&gt;I860,MIN($H860-I860,J860-I860)*INDEX('2018_commission_structure-Start'!$A$15:$J$18,MATCH($E860,'2018_commission_structure-Start'!$A$15:$A$18,0),MATCH(W$1,'2018_commission_structure-Start'!$A$15:$J$15,0)),0)</f>
        <v>24831.54</v>
      </c>
      <c r="X860" s="2">
        <f>IF($H860&gt;J860,MIN($H860-J860,K860-J860)*INDEX('2018_commission_structure-Start'!$A$15:$J$18,MATCH($E860,'2018_commission_structure-Start'!$A$15:$A$18,0),MATCH(X$1,'2018_commission_structure-Start'!$A$15:$J$15,0)),0)</f>
        <v>0</v>
      </c>
      <c r="Y860" s="2">
        <f>IF($H860&gt;K860,MIN($H860-K860,L860-K860)*INDEX('2018_commission_structure-Start'!$A$15:$J$18,MATCH($E860,'2018_commission_structure-Start'!$A$15:$A$18,0),MATCH(Y$1,'2018_commission_structure-Start'!$A$15:$J$15,0)),0)</f>
        <v>0</v>
      </c>
      <c r="Z860" s="2">
        <f>IF(H860&gt;L860,(H860-L860)*INDEX('2018_commission_structure-Start'!$A$21:$I$24,MATCH($E860,'2018_commission_structure-Start'!$A$21:$A$24,0),MATCH(Z$1,'2018_commission_structure-Start'!$A$21:$I$21,0)),0)</f>
        <v>0</v>
      </c>
      <c r="AA860" s="6">
        <f t="shared" si="138"/>
        <v>114831.54000000001</v>
      </c>
      <c r="AB860" s="6">
        <f t="shared" si="139"/>
        <v>185951.54</v>
      </c>
    </row>
    <row r="861" spans="1:28" x14ac:dyDescent="0.3">
      <c r="A861" t="str">
        <f t="shared" si="130"/>
        <v>Benedetto Aymes</v>
      </c>
      <c r="B861">
        <v>1659418720</v>
      </c>
      <c r="C861" t="s">
        <v>1666</v>
      </c>
      <c r="D861" t="s">
        <v>1667</v>
      </c>
      <c r="E861" t="s">
        <v>7</v>
      </c>
      <c r="F861">
        <v>48774</v>
      </c>
      <c r="G861">
        <f>COUNTIF(deals_closed!D:D,B861)</f>
        <v>20</v>
      </c>
      <c r="H861" s="2">
        <f>SUMIF(deals_closed!D:D,B861,deals_closed!C:C)</f>
        <v>724029</v>
      </c>
      <c r="I861" s="2">
        <f>VLOOKUP(E861,'2018_commission_structure-Start'!$A$22:$I$24,9,FALSE)</f>
        <v>500000</v>
      </c>
      <c r="J861" s="2">
        <f t="shared" si="131"/>
        <v>625000</v>
      </c>
      <c r="K861" s="2">
        <f t="shared" si="132"/>
        <v>750000</v>
      </c>
      <c r="L861" s="2">
        <f t="shared" si="133"/>
        <v>1000000</v>
      </c>
      <c r="M861" s="12">
        <f t="shared" si="134"/>
        <v>1.4480580000000001</v>
      </c>
      <c r="N861" t="str">
        <f t="shared" si="135"/>
        <v>125-150%</v>
      </c>
      <c r="O861" s="6">
        <f>MIN(H861,I861)*INDEX('2018_commission_structure-Start'!$A$21:$I$24,MATCH($E861,'2018_commission_structure-Start'!$A$21:$A$24,0),MATCH(O$1,'2018_commission_structure-Start'!$A$21:$I$21,0))</f>
        <v>50000</v>
      </c>
      <c r="P861" s="2">
        <f>IF(H861&gt;I861,MIN(H861-I861,J861-I861)*INDEX('2018_commission_structure-Start'!$A$21:$I$24,MATCH($E861,'2018_commission_structure-Start'!$A$21:$A$24,0), MATCH(P$1,'2018_commission_structure-Start'!$A$21:$I$21,0)),0)</f>
        <v>18750</v>
      </c>
      <c r="Q861" s="2">
        <f>IF($H861&gt;J861,MIN($H861-J861,K861-J861)*INDEX('2018_commission_structure-Start'!$A$21:$I$24,MATCH($E861,'2018_commission_structure-Start'!$A$21:$A$24,0), MATCH(Q$1,'2018_commission_structure-Start'!$A$21:$I$21,0)),0)</f>
        <v>17825.219999999998</v>
      </c>
      <c r="R861" s="2">
        <f>IF($H861&gt;K861,MIN($H861-K861,L861-K861)*INDEX('2018_commission_structure-Start'!$A$21:$I$24,MATCH($E861,'2018_commission_structure-Start'!$A$21:$A$24,0), MATCH(R$1,'2018_commission_structure-Start'!$A$21:$I$21,0)),0)</f>
        <v>0</v>
      </c>
      <c r="S861" s="2">
        <f>IF(H861&gt;L861,(H861-L861)*INDEX('2018_commission_structure-Start'!$A$21:$I$24,MATCH($E861,'2018_commission_structure-Start'!$A$21:$A$24,0),MATCH(S$1,'2018_commission_structure-Start'!$A$21:$I$21,0)),0)</f>
        <v>0</v>
      </c>
      <c r="T861" s="6">
        <f t="shared" si="136"/>
        <v>86575.22</v>
      </c>
      <c r="U861" s="6">
        <f t="shared" si="137"/>
        <v>135349.22</v>
      </c>
      <c r="V861" s="6">
        <f>MIN(H861,I861)*INDEX('2018_commission_structure-Start'!$A$15:$J$18,MATCH($E861,'2018_commission_structure-Start'!$A$15:$A$18,0),MATCH(V$1,'2018_commission_structure-Start'!$A$15:$J$15,0))</f>
        <v>60000</v>
      </c>
      <c r="W861" s="2">
        <f>IF($H861&gt;I861,MIN($H861-I861,J861-I861)*INDEX('2018_commission_structure-Start'!$A$15:$J$18,MATCH($E861,'2018_commission_structure-Start'!$A$15:$A$18,0),MATCH(W$1,'2018_commission_structure-Start'!$A$15:$J$15,0)),0)</f>
        <v>21250</v>
      </c>
      <c r="X861" s="2">
        <f>IF($H861&gt;J861,MIN($H861-J861,K861-J861)*INDEX('2018_commission_structure-Start'!$A$15:$J$18,MATCH($E861,'2018_commission_structure-Start'!$A$15:$A$18,0),MATCH(X$1,'2018_commission_structure-Start'!$A$15:$J$15,0)),0)</f>
        <v>19805.800000000003</v>
      </c>
      <c r="Y861" s="2">
        <f>IF($H861&gt;K861,MIN($H861-K861,L861-K861)*INDEX('2018_commission_structure-Start'!$A$15:$J$18,MATCH($E861,'2018_commission_structure-Start'!$A$15:$A$18,0),MATCH(Y$1,'2018_commission_structure-Start'!$A$15:$J$15,0)),0)</f>
        <v>0</v>
      </c>
      <c r="Z861" s="2">
        <f>IF(H861&gt;L861,(H861-L861)*INDEX('2018_commission_structure-Start'!$A$21:$I$24,MATCH($E861,'2018_commission_structure-Start'!$A$21:$A$24,0),MATCH(Z$1,'2018_commission_structure-Start'!$A$21:$I$21,0)),0)</f>
        <v>0</v>
      </c>
      <c r="AA861" s="6">
        <f t="shared" si="138"/>
        <v>101055.8</v>
      </c>
      <c r="AB861" s="6">
        <f t="shared" si="139"/>
        <v>149829.79999999999</v>
      </c>
    </row>
    <row r="862" spans="1:28" x14ac:dyDescent="0.3">
      <c r="A862" t="str">
        <f t="shared" si="130"/>
        <v>Jonathon Goodrum</v>
      </c>
      <c r="B862">
        <v>8460683117</v>
      </c>
      <c r="C862" t="s">
        <v>1668</v>
      </c>
      <c r="D862" t="s">
        <v>1669</v>
      </c>
      <c r="E862" t="s">
        <v>10</v>
      </c>
      <c r="F862">
        <v>117035</v>
      </c>
      <c r="G862">
        <f>COUNTIF(deals_closed!D:D,B862)</f>
        <v>23</v>
      </c>
      <c r="H862" s="2">
        <f>SUMIF(deals_closed!D:D,B862,deals_closed!C:C)</f>
        <v>893432</v>
      </c>
      <c r="I862" s="2">
        <f>VLOOKUP(E862,'2018_commission_structure-Start'!$A$22:$I$24,9,FALSE)</f>
        <v>750000</v>
      </c>
      <c r="J862" s="2">
        <f t="shared" si="131"/>
        <v>937500</v>
      </c>
      <c r="K862" s="2">
        <f t="shared" si="132"/>
        <v>1125000</v>
      </c>
      <c r="L862" s="2">
        <f t="shared" si="133"/>
        <v>1500000</v>
      </c>
      <c r="M862" s="12">
        <f t="shared" si="134"/>
        <v>1.1912426666666667</v>
      </c>
      <c r="N862" t="str">
        <f t="shared" si="135"/>
        <v>100-125%</v>
      </c>
      <c r="O862" s="6">
        <f>MIN(H862,I862)*INDEX('2018_commission_structure-Start'!$A$21:$I$24,MATCH($E862,'2018_commission_structure-Start'!$A$21:$A$24,0),MATCH(O$1,'2018_commission_structure-Start'!$A$21:$I$21,0))</f>
        <v>112500</v>
      </c>
      <c r="P862" s="2">
        <f>IF(H862&gt;I862,MIN(H862-I862,J862-I862)*INDEX('2018_commission_structure-Start'!$A$21:$I$24,MATCH($E862,'2018_commission_structure-Start'!$A$21:$A$24,0), MATCH(P$1,'2018_commission_structure-Start'!$A$21:$I$21,0)),0)</f>
        <v>27252.080000000002</v>
      </c>
      <c r="Q862" s="2">
        <f>IF($H862&gt;J862,MIN($H862-J862,K862-J862)*INDEX('2018_commission_structure-Start'!$A$21:$I$24,MATCH($E862,'2018_commission_structure-Start'!$A$21:$A$24,0), MATCH(Q$1,'2018_commission_structure-Start'!$A$21:$I$21,0)),0)</f>
        <v>0</v>
      </c>
      <c r="R862" s="2">
        <f>IF($H862&gt;K862,MIN($H862-K862,L862-K862)*INDEX('2018_commission_structure-Start'!$A$21:$I$24,MATCH($E862,'2018_commission_structure-Start'!$A$21:$A$24,0), MATCH(R$1,'2018_commission_structure-Start'!$A$21:$I$21,0)),0)</f>
        <v>0</v>
      </c>
      <c r="S862" s="2">
        <f>IF(H862&gt;L862,(H862-L862)*INDEX('2018_commission_structure-Start'!$A$21:$I$24,MATCH($E862,'2018_commission_structure-Start'!$A$21:$A$24,0),MATCH(S$1,'2018_commission_structure-Start'!$A$21:$I$21,0)),0)</f>
        <v>0</v>
      </c>
      <c r="T862" s="6">
        <f t="shared" si="136"/>
        <v>139752.08000000002</v>
      </c>
      <c r="U862" s="6">
        <f t="shared" si="137"/>
        <v>256787.08000000002</v>
      </c>
      <c r="V862" s="6">
        <f>MIN(H862,I862)*INDEX('2018_commission_structure-Start'!$A$15:$J$18,MATCH($E862,'2018_commission_structure-Start'!$A$15:$A$18,0),MATCH(V$1,'2018_commission_structure-Start'!$A$15:$J$15,0))</f>
        <v>112500</v>
      </c>
      <c r="W862" s="2">
        <f>IF($H862&gt;I862,MIN($H862-I862,J862-I862)*INDEX('2018_commission_structure-Start'!$A$15:$J$18,MATCH($E862,'2018_commission_structure-Start'!$A$15:$A$18,0),MATCH(W$1,'2018_commission_structure-Start'!$A$15:$J$15,0)),0)</f>
        <v>31555.040000000001</v>
      </c>
      <c r="X862" s="2">
        <f>IF($H862&gt;J862,MIN($H862-J862,K862-J862)*INDEX('2018_commission_structure-Start'!$A$15:$J$18,MATCH($E862,'2018_commission_structure-Start'!$A$15:$A$18,0),MATCH(X$1,'2018_commission_structure-Start'!$A$15:$J$15,0)),0)</f>
        <v>0</v>
      </c>
      <c r="Y862" s="2">
        <f>IF($H862&gt;K862,MIN($H862-K862,L862-K862)*INDEX('2018_commission_structure-Start'!$A$15:$J$18,MATCH($E862,'2018_commission_structure-Start'!$A$15:$A$18,0),MATCH(Y$1,'2018_commission_structure-Start'!$A$15:$J$15,0)),0)</f>
        <v>0</v>
      </c>
      <c r="Z862" s="2">
        <f>IF(H862&gt;L862,(H862-L862)*INDEX('2018_commission_structure-Start'!$A$21:$I$24,MATCH($E862,'2018_commission_structure-Start'!$A$21:$A$24,0),MATCH(Z$1,'2018_commission_structure-Start'!$A$21:$I$21,0)),0)</f>
        <v>0</v>
      </c>
      <c r="AA862" s="6">
        <f t="shared" si="138"/>
        <v>144055.04000000001</v>
      </c>
      <c r="AB862" s="6">
        <f t="shared" si="139"/>
        <v>261090.04</v>
      </c>
    </row>
    <row r="863" spans="1:28" x14ac:dyDescent="0.3">
      <c r="A863" t="str">
        <f t="shared" si="130"/>
        <v>Sadella Bowgen</v>
      </c>
      <c r="B863">
        <v>2821741499</v>
      </c>
      <c r="C863" t="s">
        <v>1670</v>
      </c>
      <c r="D863" t="s">
        <v>1671</v>
      </c>
      <c r="E863" t="s">
        <v>10</v>
      </c>
      <c r="F863">
        <v>112888</v>
      </c>
      <c r="G863">
        <f>COUNTIF(deals_closed!D:D,B863)</f>
        <v>28</v>
      </c>
      <c r="H863" s="2">
        <f>SUMIF(deals_closed!D:D,B863,deals_closed!C:C)</f>
        <v>930106</v>
      </c>
      <c r="I863" s="2">
        <f>VLOOKUP(E863,'2018_commission_structure-Start'!$A$22:$I$24,9,FALSE)</f>
        <v>750000</v>
      </c>
      <c r="J863" s="2">
        <f t="shared" si="131"/>
        <v>937500</v>
      </c>
      <c r="K863" s="2">
        <f t="shared" si="132"/>
        <v>1125000</v>
      </c>
      <c r="L863" s="2">
        <f t="shared" si="133"/>
        <v>1500000</v>
      </c>
      <c r="M863" s="12">
        <f t="shared" si="134"/>
        <v>1.2401413333333333</v>
      </c>
      <c r="N863" t="str">
        <f t="shared" si="135"/>
        <v>100-125%</v>
      </c>
      <c r="O863" s="6">
        <f>MIN(H863,I863)*INDEX('2018_commission_structure-Start'!$A$21:$I$24,MATCH($E863,'2018_commission_structure-Start'!$A$21:$A$24,0),MATCH(O$1,'2018_commission_structure-Start'!$A$21:$I$21,0))</f>
        <v>112500</v>
      </c>
      <c r="P863" s="2">
        <f>IF(H863&gt;I863,MIN(H863-I863,J863-I863)*INDEX('2018_commission_structure-Start'!$A$21:$I$24,MATCH($E863,'2018_commission_structure-Start'!$A$21:$A$24,0), MATCH(P$1,'2018_commission_structure-Start'!$A$21:$I$21,0)),0)</f>
        <v>34220.14</v>
      </c>
      <c r="Q863" s="2">
        <f>IF($H863&gt;J863,MIN($H863-J863,K863-J863)*INDEX('2018_commission_structure-Start'!$A$21:$I$24,MATCH($E863,'2018_commission_structure-Start'!$A$21:$A$24,0), MATCH(Q$1,'2018_commission_structure-Start'!$A$21:$I$21,0)),0)</f>
        <v>0</v>
      </c>
      <c r="R863" s="2">
        <f>IF($H863&gt;K863,MIN($H863-K863,L863-K863)*INDEX('2018_commission_structure-Start'!$A$21:$I$24,MATCH($E863,'2018_commission_structure-Start'!$A$21:$A$24,0), MATCH(R$1,'2018_commission_structure-Start'!$A$21:$I$21,0)),0)</f>
        <v>0</v>
      </c>
      <c r="S863" s="2">
        <f>IF(H863&gt;L863,(H863-L863)*INDEX('2018_commission_structure-Start'!$A$21:$I$24,MATCH($E863,'2018_commission_structure-Start'!$A$21:$A$24,0),MATCH(S$1,'2018_commission_structure-Start'!$A$21:$I$21,0)),0)</f>
        <v>0</v>
      </c>
      <c r="T863" s="6">
        <f t="shared" si="136"/>
        <v>146720.14000000001</v>
      </c>
      <c r="U863" s="6">
        <f t="shared" si="137"/>
        <v>259608.14</v>
      </c>
      <c r="V863" s="6">
        <f>MIN(H863,I863)*INDEX('2018_commission_structure-Start'!$A$15:$J$18,MATCH($E863,'2018_commission_structure-Start'!$A$15:$A$18,0),MATCH(V$1,'2018_commission_structure-Start'!$A$15:$J$15,0))</f>
        <v>112500</v>
      </c>
      <c r="W863" s="2">
        <f>IF($H863&gt;I863,MIN($H863-I863,J863-I863)*INDEX('2018_commission_structure-Start'!$A$15:$J$18,MATCH($E863,'2018_commission_structure-Start'!$A$15:$A$18,0),MATCH(W$1,'2018_commission_structure-Start'!$A$15:$J$15,0)),0)</f>
        <v>39623.32</v>
      </c>
      <c r="X863" s="2">
        <f>IF($H863&gt;J863,MIN($H863-J863,K863-J863)*INDEX('2018_commission_structure-Start'!$A$15:$J$18,MATCH($E863,'2018_commission_structure-Start'!$A$15:$A$18,0),MATCH(X$1,'2018_commission_structure-Start'!$A$15:$J$15,0)),0)</f>
        <v>0</v>
      </c>
      <c r="Y863" s="2">
        <f>IF($H863&gt;K863,MIN($H863-K863,L863-K863)*INDEX('2018_commission_structure-Start'!$A$15:$J$18,MATCH($E863,'2018_commission_structure-Start'!$A$15:$A$18,0),MATCH(Y$1,'2018_commission_structure-Start'!$A$15:$J$15,0)),0)</f>
        <v>0</v>
      </c>
      <c r="Z863" s="2">
        <f>IF(H863&gt;L863,(H863-L863)*INDEX('2018_commission_structure-Start'!$A$21:$I$24,MATCH($E863,'2018_commission_structure-Start'!$A$21:$A$24,0),MATCH(Z$1,'2018_commission_structure-Start'!$A$21:$I$21,0)),0)</f>
        <v>0</v>
      </c>
      <c r="AA863" s="6">
        <f t="shared" si="138"/>
        <v>152123.32</v>
      </c>
      <c r="AB863" s="6">
        <f t="shared" si="139"/>
        <v>265011.32</v>
      </c>
    </row>
    <row r="864" spans="1:28" x14ac:dyDescent="0.3">
      <c r="A864" t="str">
        <f t="shared" si="130"/>
        <v>Marieann Andren</v>
      </c>
      <c r="B864">
        <v>17898579</v>
      </c>
      <c r="C864" t="s">
        <v>1672</v>
      </c>
      <c r="D864" t="s">
        <v>1673</v>
      </c>
      <c r="E864" t="s">
        <v>10</v>
      </c>
      <c r="F864">
        <v>104902</v>
      </c>
      <c r="G864">
        <f>COUNTIF(deals_closed!D:D,B864)</f>
        <v>18</v>
      </c>
      <c r="H864" s="2">
        <f>SUMIF(deals_closed!D:D,B864,deals_closed!C:C)</f>
        <v>688820</v>
      </c>
      <c r="I864" s="2">
        <f>VLOOKUP(E864,'2018_commission_structure-Start'!$A$22:$I$24,9,FALSE)</f>
        <v>750000</v>
      </c>
      <c r="J864" s="2">
        <f t="shared" si="131"/>
        <v>937500</v>
      </c>
      <c r="K864" s="2">
        <f t="shared" si="132"/>
        <v>1125000</v>
      </c>
      <c r="L864" s="2">
        <f t="shared" si="133"/>
        <v>1500000</v>
      </c>
      <c r="M864" s="12">
        <f t="shared" si="134"/>
        <v>0.91842666666666661</v>
      </c>
      <c r="N864" t="str">
        <f t="shared" si="135"/>
        <v>0-100%</v>
      </c>
      <c r="O864" s="6">
        <f>MIN(H864,I864)*INDEX('2018_commission_structure-Start'!$A$21:$I$24,MATCH($E864,'2018_commission_structure-Start'!$A$21:$A$24,0),MATCH(O$1,'2018_commission_structure-Start'!$A$21:$I$21,0))</f>
        <v>103323</v>
      </c>
      <c r="P864" s="2">
        <f>IF(H864&gt;I864,MIN(H864-I864,J864-I864)*INDEX('2018_commission_structure-Start'!$A$21:$I$24,MATCH($E864,'2018_commission_structure-Start'!$A$21:$A$24,0), MATCH(P$1,'2018_commission_structure-Start'!$A$21:$I$21,0)),0)</f>
        <v>0</v>
      </c>
      <c r="Q864" s="2">
        <f>IF($H864&gt;J864,MIN($H864-J864,K864-J864)*INDEX('2018_commission_structure-Start'!$A$21:$I$24,MATCH($E864,'2018_commission_structure-Start'!$A$21:$A$24,0), MATCH(Q$1,'2018_commission_structure-Start'!$A$21:$I$21,0)),0)</f>
        <v>0</v>
      </c>
      <c r="R864" s="2">
        <f>IF($H864&gt;K864,MIN($H864-K864,L864-K864)*INDEX('2018_commission_structure-Start'!$A$21:$I$24,MATCH($E864,'2018_commission_structure-Start'!$A$21:$A$24,0), MATCH(R$1,'2018_commission_structure-Start'!$A$21:$I$21,0)),0)</f>
        <v>0</v>
      </c>
      <c r="S864" s="2">
        <f>IF(H864&gt;L864,(H864-L864)*INDEX('2018_commission_structure-Start'!$A$21:$I$24,MATCH($E864,'2018_commission_structure-Start'!$A$21:$A$24,0),MATCH(S$1,'2018_commission_structure-Start'!$A$21:$I$21,0)),0)</f>
        <v>0</v>
      </c>
      <c r="T864" s="6">
        <f t="shared" si="136"/>
        <v>103323</v>
      </c>
      <c r="U864" s="6">
        <f t="shared" si="137"/>
        <v>208225</v>
      </c>
      <c r="V864" s="6">
        <f>MIN(H864,I864)*INDEX('2018_commission_structure-Start'!$A$15:$J$18,MATCH($E864,'2018_commission_structure-Start'!$A$15:$A$18,0),MATCH(V$1,'2018_commission_structure-Start'!$A$15:$J$15,0))</f>
        <v>103323</v>
      </c>
      <c r="W864" s="2">
        <f>IF($H864&gt;I864,MIN($H864-I864,J864-I864)*INDEX('2018_commission_structure-Start'!$A$15:$J$18,MATCH($E864,'2018_commission_structure-Start'!$A$15:$A$18,0),MATCH(W$1,'2018_commission_structure-Start'!$A$15:$J$15,0)),0)</f>
        <v>0</v>
      </c>
      <c r="X864" s="2">
        <f>IF($H864&gt;J864,MIN($H864-J864,K864-J864)*INDEX('2018_commission_structure-Start'!$A$15:$J$18,MATCH($E864,'2018_commission_structure-Start'!$A$15:$A$18,0),MATCH(X$1,'2018_commission_structure-Start'!$A$15:$J$15,0)),0)</f>
        <v>0</v>
      </c>
      <c r="Y864" s="2">
        <f>IF($H864&gt;K864,MIN($H864-K864,L864-K864)*INDEX('2018_commission_structure-Start'!$A$15:$J$18,MATCH($E864,'2018_commission_structure-Start'!$A$15:$A$18,0),MATCH(Y$1,'2018_commission_structure-Start'!$A$15:$J$15,0)),0)</f>
        <v>0</v>
      </c>
      <c r="Z864" s="2">
        <f>IF(H864&gt;L864,(H864-L864)*INDEX('2018_commission_structure-Start'!$A$21:$I$24,MATCH($E864,'2018_commission_structure-Start'!$A$21:$A$24,0),MATCH(Z$1,'2018_commission_structure-Start'!$A$21:$I$21,0)),0)</f>
        <v>0</v>
      </c>
      <c r="AA864" s="6">
        <f t="shared" si="138"/>
        <v>103323</v>
      </c>
      <c r="AB864" s="6">
        <f t="shared" si="139"/>
        <v>208225</v>
      </c>
    </row>
    <row r="865" spans="1:28" x14ac:dyDescent="0.3">
      <c r="A865" t="str">
        <f t="shared" si="130"/>
        <v>Carce Maund</v>
      </c>
      <c r="B865">
        <v>1462119603</v>
      </c>
      <c r="C865" t="s">
        <v>1674</v>
      </c>
      <c r="D865" t="s">
        <v>1675</v>
      </c>
      <c r="E865" t="s">
        <v>10</v>
      </c>
      <c r="F865">
        <v>101235</v>
      </c>
      <c r="G865">
        <f>COUNTIF(deals_closed!D:D,B865)</f>
        <v>20</v>
      </c>
      <c r="H865" s="2">
        <f>SUMIF(deals_closed!D:D,B865,deals_closed!C:C)</f>
        <v>653912</v>
      </c>
      <c r="I865" s="2">
        <f>VLOOKUP(E865,'2018_commission_structure-Start'!$A$22:$I$24,9,FALSE)</f>
        <v>750000</v>
      </c>
      <c r="J865" s="2">
        <f t="shared" si="131"/>
        <v>937500</v>
      </c>
      <c r="K865" s="2">
        <f t="shared" si="132"/>
        <v>1125000</v>
      </c>
      <c r="L865" s="2">
        <f t="shared" si="133"/>
        <v>1500000</v>
      </c>
      <c r="M865" s="12">
        <f t="shared" si="134"/>
        <v>0.87188266666666669</v>
      </c>
      <c r="N865" t="str">
        <f t="shared" si="135"/>
        <v>0-100%</v>
      </c>
      <c r="O865" s="6">
        <f>MIN(H865,I865)*INDEX('2018_commission_structure-Start'!$A$21:$I$24,MATCH($E865,'2018_commission_structure-Start'!$A$21:$A$24,0),MATCH(O$1,'2018_commission_structure-Start'!$A$21:$I$21,0))</f>
        <v>98086.8</v>
      </c>
      <c r="P865" s="2">
        <f>IF(H865&gt;I865,MIN(H865-I865,J865-I865)*INDEX('2018_commission_structure-Start'!$A$21:$I$24,MATCH($E865,'2018_commission_structure-Start'!$A$21:$A$24,0), MATCH(P$1,'2018_commission_structure-Start'!$A$21:$I$21,0)),0)</f>
        <v>0</v>
      </c>
      <c r="Q865" s="2">
        <f>IF($H865&gt;J865,MIN($H865-J865,K865-J865)*INDEX('2018_commission_structure-Start'!$A$21:$I$24,MATCH($E865,'2018_commission_structure-Start'!$A$21:$A$24,0), MATCH(Q$1,'2018_commission_structure-Start'!$A$21:$I$21,0)),0)</f>
        <v>0</v>
      </c>
      <c r="R865" s="2">
        <f>IF($H865&gt;K865,MIN($H865-K865,L865-K865)*INDEX('2018_commission_structure-Start'!$A$21:$I$24,MATCH($E865,'2018_commission_structure-Start'!$A$21:$A$24,0), MATCH(R$1,'2018_commission_structure-Start'!$A$21:$I$21,0)),0)</f>
        <v>0</v>
      </c>
      <c r="S865" s="2">
        <f>IF(H865&gt;L865,(H865-L865)*INDEX('2018_commission_structure-Start'!$A$21:$I$24,MATCH($E865,'2018_commission_structure-Start'!$A$21:$A$24,0),MATCH(S$1,'2018_commission_structure-Start'!$A$21:$I$21,0)),0)</f>
        <v>0</v>
      </c>
      <c r="T865" s="6">
        <f t="shared" si="136"/>
        <v>98086.8</v>
      </c>
      <c r="U865" s="6">
        <f t="shared" si="137"/>
        <v>199321.8</v>
      </c>
      <c r="V865" s="6">
        <f>MIN(H865,I865)*INDEX('2018_commission_structure-Start'!$A$15:$J$18,MATCH($E865,'2018_commission_structure-Start'!$A$15:$A$18,0),MATCH(V$1,'2018_commission_structure-Start'!$A$15:$J$15,0))</f>
        <v>98086.8</v>
      </c>
      <c r="W865" s="2">
        <f>IF($H865&gt;I865,MIN($H865-I865,J865-I865)*INDEX('2018_commission_structure-Start'!$A$15:$J$18,MATCH($E865,'2018_commission_structure-Start'!$A$15:$A$18,0),MATCH(W$1,'2018_commission_structure-Start'!$A$15:$J$15,0)),0)</f>
        <v>0</v>
      </c>
      <c r="X865" s="2">
        <f>IF($H865&gt;J865,MIN($H865-J865,K865-J865)*INDEX('2018_commission_structure-Start'!$A$15:$J$18,MATCH($E865,'2018_commission_structure-Start'!$A$15:$A$18,0),MATCH(X$1,'2018_commission_structure-Start'!$A$15:$J$15,0)),0)</f>
        <v>0</v>
      </c>
      <c r="Y865" s="2">
        <f>IF($H865&gt;K865,MIN($H865-K865,L865-K865)*INDEX('2018_commission_structure-Start'!$A$15:$J$18,MATCH($E865,'2018_commission_structure-Start'!$A$15:$A$18,0),MATCH(Y$1,'2018_commission_structure-Start'!$A$15:$J$15,0)),0)</f>
        <v>0</v>
      </c>
      <c r="Z865" s="2">
        <f>IF(H865&gt;L865,(H865-L865)*INDEX('2018_commission_structure-Start'!$A$21:$I$24,MATCH($E865,'2018_commission_structure-Start'!$A$21:$A$24,0),MATCH(Z$1,'2018_commission_structure-Start'!$A$21:$I$21,0)),0)</f>
        <v>0</v>
      </c>
      <c r="AA865" s="6">
        <f t="shared" si="138"/>
        <v>98086.8</v>
      </c>
      <c r="AB865" s="6">
        <f t="shared" si="139"/>
        <v>199321.8</v>
      </c>
    </row>
    <row r="866" spans="1:28" x14ac:dyDescent="0.3">
      <c r="A866" t="str">
        <f t="shared" si="130"/>
        <v>Faustine Hayward</v>
      </c>
      <c r="B866">
        <v>9328457335</v>
      </c>
      <c r="C866" t="s">
        <v>1676</v>
      </c>
      <c r="D866" t="s">
        <v>1677</v>
      </c>
      <c r="E866" t="s">
        <v>7</v>
      </c>
      <c r="F866">
        <v>48929</v>
      </c>
      <c r="G866">
        <f>COUNTIF(deals_closed!D:D,B866)</f>
        <v>22</v>
      </c>
      <c r="H866" s="2">
        <f>SUMIF(deals_closed!D:D,B866,deals_closed!C:C)</f>
        <v>814665</v>
      </c>
      <c r="I866" s="2">
        <f>VLOOKUP(E866,'2018_commission_structure-Start'!$A$22:$I$24,9,FALSE)</f>
        <v>500000</v>
      </c>
      <c r="J866" s="2">
        <f t="shared" si="131"/>
        <v>625000</v>
      </c>
      <c r="K866" s="2">
        <f t="shared" si="132"/>
        <v>750000</v>
      </c>
      <c r="L866" s="2">
        <f t="shared" si="133"/>
        <v>1000000</v>
      </c>
      <c r="M866" s="12">
        <f t="shared" si="134"/>
        <v>1.6293299999999999</v>
      </c>
      <c r="N866" t="str">
        <f t="shared" si="135"/>
        <v>150-200%</v>
      </c>
      <c r="O866" s="6">
        <f>MIN(H866,I866)*INDEX('2018_commission_structure-Start'!$A$21:$I$24,MATCH($E866,'2018_commission_structure-Start'!$A$21:$A$24,0),MATCH(O$1,'2018_commission_structure-Start'!$A$21:$I$21,0))</f>
        <v>50000</v>
      </c>
      <c r="P866" s="2">
        <f>IF(H866&gt;I866,MIN(H866-I866,J866-I866)*INDEX('2018_commission_structure-Start'!$A$21:$I$24,MATCH($E866,'2018_commission_structure-Start'!$A$21:$A$24,0), MATCH(P$1,'2018_commission_structure-Start'!$A$21:$I$21,0)),0)</f>
        <v>18750</v>
      </c>
      <c r="Q866" s="2">
        <f>IF($H866&gt;J866,MIN($H866-J866,K866-J866)*INDEX('2018_commission_structure-Start'!$A$21:$I$24,MATCH($E866,'2018_commission_structure-Start'!$A$21:$A$24,0), MATCH(Q$1,'2018_commission_structure-Start'!$A$21:$I$21,0)),0)</f>
        <v>22500</v>
      </c>
      <c r="R866" s="2">
        <f>IF($H866&gt;K866,MIN($H866-K866,L866-K866)*INDEX('2018_commission_structure-Start'!$A$21:$I$24,MATCH($E866,'2018_commission_structure-Start'!$A$21:$A$24,0), MATCH(R$1,'2018_commission_structure-Start'!$A$21:$I$21,0)),0)</f>
        <v>14226.3</v>
      </c>
      <c r="S866" s="2">
        <f>IF(H866&gt;L866,(H866-L866)*INDEX('2018_commission_structure-Start'!$A$21:$I$24,MATCH($E866,'2018_commission_structure-Start'!$A$21:$A$24,0),MATCH(S$1,'2018_commission_structure-Start'!$A$21:$I$21,0)),0)</f>
        <v>0</v>
      </c>
      <c r="T866" s="6">
        <f t="shared" si="136"/>
        <v>105476.3</v>
      </c>
      <c r="U866" s="6">
        <f t="shared" si="137"/>
        <v>154405.29999999999</v>
      </c>
      <c r="V866" s="6">
        <f>MIN(H866,I866)*INDEX('2018_commission_structure-Start'!$A$15:$J$18,MATCH($E866,'2018_commission_structure-Start'!$A$15:$A$18,0),MATCH(V$1,'2018_commission_structure-Start'!$A$15:$J$15,0))</f>
        <v>60000</v>
      </c>
      <c r="W866" s="2">
        <f>IF($H866&gt;I866,MIN($H866-I866,J866-I866)*INDEX('2018_commission_structure-Start'!$A$15:$J$18,MATCH($E866,'2018_commission_structure-Start'!$A$15:$A$18,0),MATCH(W$1,'2018_commission_structure-Start'!$A$15:$J$15,0)),0)</f>
        <v>21250</v>
      </c>
      <c r="X866" s="2">
        <f>IF($H866&gt;J866,MIN($H866-J866,K866-J866)*INDEX('2018_commission_structure-Start'!$A$15:$J$18,MATCH($E866,'2018_commission_structure-Start'!$A$15:$A$18,0),MATCH(X$1,'2018_commission_structure-Start'!$A$15:$J$15,0)),0)</f>
        <v>25000</v>
      </c>
      <c r="Y866" s="2">
        <f>IF($H866&gt;K866,MIN($H866-K866,L866-K866)*INDEX('2018_commission_structure-Start'!$A$15:$J$18,MATCH($E866,'2018_commission_structure-Start'!$A$15:$A$18,0),MATCH(Y$1,'2018_commission_structure-Start'!$A$15:$J$15,0)),0)</f>
        <v>14226.3</v>
      </c>
      <c r="Z866" s="2">
        <f>IF(H866&gt;L866,(H866-L866)*INDEX('2018_commission_structure-Start'!$A$21:$I$24,MATCH($E866,'2018_commission_structure-Start'!$A$21:$A$24,0),MATCH(Z$1,'2018_commission_structure-Start'!$A$21:$I$21,0)),0)</f>
        <v>0</v>
      </c>
      <c r="AA866" s="6">
        <f t="shared" si="138"/>
        <v>120476.3</v>
      </c>
      <c r="AB866" s="6">
        <f t="shared" si="139"/>
        <v>169405.3</v>
      </c>
    </row>
    <row r="867" spans="1:28" x14ac:dyDescent="0.3">
      <c r="A867" t="str">
        <f t="shared" si="130"/>
        <v>Merissa Duckitt</v>
      </c>
      <c r="B867">
        <v>9403474378</v>
      </c>
      <c r="C867" t="s">
        <v>1678</v>
      </c>
      <c r="D867" t="s">
        <v>1679</v>
      </c>
      <c r="E867" t="s">
        <v>10</v>
      </c>
      <c r="F867">
        <v>75057</v>
      </c>
      <c r="G867">
        <f>COUNTIF(deals_closed!D:D,B867)</f>
        <v>19</v>
      </c>
      <c r="H867" s="2">
        <f>SUMIF(deals_closed!D:D,B867,deals_closed!C:C)</f>
        <v>691420</v>
      </c>
      <c r="I867" s="2">
        <f>VLOOKUP(E867,'2018_commission_structure-Start'!$A$22:$I$24,9,FALSE)</f>
        <v>750000</v>
      </c>
      <c r="J867" s="2">
        <f t="shared" si="131"/>
        <v>937500</v>
      </c>
      <c r="K867" s="2">
        <f t="shared" si="132"/>
        <v>1125000</v>
      </c>
      <c r="L867" s="2">
        <f t="shared" si="133"/>
        <v>1500000</v>
      </c>
      <c r="M867" s="12">
        <f t="shared" si="134"/>
        <v>0.92189333333333334</v>
      </c>
      <c r="N867" t="str">
        <f t="shared" si="135"/>
        <v>0-100%</v>
      </c>
      <c r="O867" s="6">
        <f>MIN(H867,I867)*INDEX('2018_commission_structure-Start'!$A$21:$I$24,MATCH($E867,'2018_commission_structure-Start'!$A$21:$A$24,0),MATCH(O$1,'2018_commission_structure-Start'!$A$21:$I$21,0))</f>
        <v>103713</v>
      </c>
      <c r="P867" s="2">
        <f>IF(H867&gt;I867,MIN(H867-I867,J867-I867)*INDEX('2018_commission_structure-Start'!$A$21:$I$24,MATCH($E867,'2018_commission_structure-Start'!$A$21:$A$24,0), MATCH(P$1,'2018_commission_structure-Start'!$A$21:$I$21,0)),0)</f>
        <v>0</v>
      </c>
      <c r="Q867" s="2">
        <f>IF($H867&gt;J867,MIN($H867-J867,K867-J867)*INDEX('2018_commission_structure-Start'!$A$21:$I$24,MATCH($E867,'2018_commission_structure-Start'!$A$21:$A$24,0), MATCH(Q$1,'2018_commission_structure-Start'!$A$21:$I$21,0)),0)</f>
        <v>0</v>
      </c>
      <c r="R867" s="2">
        <f>IF($H867&gt;K867,MIN($H867-K867,L867-K867)*INDEX('2018_commission_structure-Start'!$A$21:$I$24,MATCH($E867,'2018_commission_structure-Start'!$A$21:$A$24,0), MATCH(R$1,'2018_commission_structure-Start'!$A$21:$I$21,0)),0)</f>
        <v>0</v>
      </c>
      <c r="S867" s="2">
        <f>IF(H867&gt;L867,(H867-L867)*INDEX('2018_commission_structure-Start'!$A$21:$I$24,MATCH($E867,'2018_commission_structure-Start'!$A$21:$A$24,0),MATCH(S$1,'2018_commission_structure-Start'!$A$21:$I$21,0)),0)</f>
        <v>0</v>
      </c>
      <c r="T867" s="6">
        <f t="shared" si="136"/>
        <v>103713</v>
      </c>
      <c r="U867" s="6">
        <f t="shared" si="137"/>
        <v>178770</v>
      </c>
      <c r="V867" s="6">
        <f>MIN(H867,I867)*INDEX('2018_commission_structure-Start'!$A$15:$J$18,MATCH($E867,'2018_commission_structure-Start'!$A$15:$A$18,0),MATCH(V$1,'2018_commission_structure-Start'!$A$15:$J$15,0))</f>
        <v>103713</v>
      </c>
      <c r="W867" s="2">
        <f>IF($H867&gt;I867,MIN($H867-I867,J867-I867)*INDEX('2018_commission_structure-Start'!$A$15:$J$18,MATCH($E867,'2018_commission_structure-Start'!$A$15:$A$18,0),MATCH(W$1,'2018_commission_structure-Start'!$A$15:$J$15,0)),0)</f>
        <v>0</v>
      </c>
      <c r="X867" s="2">
        <f>IF($H867&gt;J867,MIN($H867-J867,K867-J867)*INDEX('2018_commission_structure-Start'!$A$15:$J$18,MATCH($E867,'2018_commission_structure-Start'!$A$15:$A$18,0),MATCH(X$1,'2018_commission_structure-Start'!$A$15:$J$15,0)),0)</f>
        <v>0</v>
      </c>
      <c r="Y867" s="2">
        <f>IF($H867&gt;K867,MIN($H867-K867,L867-K867)*INDEX('2018_commission_structure-Start'!$A$15:$J$18,MATCH($E867,'2018_commission_structure-Start'!$A$15:$A$18,0),MATCH(Y$1,'2018_commission_structure-Start'!$A$15:$J$15,0)),0)</f>
        <v>0</v>
      </c>
      <c r="Z867" s="2">
        <f>IF(H867&gt;L867,(H867-L867)*INDEX('2018_commission_structure-Start'!$A$21:$I$24,MATCH($E867,'2018_commission_structure-Start'!$A$21:$A$24,0),MATCH(Z$1,'2018_commission_structure-Start'!$A$21:$I$21,0)),0)</f>
        <v>0</v>
      </c>
      <c r="AA867" s="6">
        <f t="shared" si="138"/>
        <v>103713</v>
      </c>
      <c r="AB867" s="6">
        <f t="shared" si="139"/>
        <v>178770</v>
      </c>
    </row>
    <row r="868" spans="1:28" x14ac:dyDescent="0.3">
      <c r="A868" t="str">
        <f t="shared" si="130"/>
        <v>Maddalena Shurrock</v>
      </c>
      <c r="B868">
        <v>5863557389</v>
      </c>
      <c r="C868" t="s">
        <v>1680</v>
      </c>
      <c r="D868" t="s">
        <v>1681</v>
      </c>
      <c r="E868" t="s">
        <v>29</v>
      </c>
      <c r="F868">
        <v>78580</v>
      </c>
      <c r="G868">
        <f>COUNTIF(deals_closed!D:D,B868)</f>
        <v>19</v>
      </c>
      <c r="H868" s="2">
        <f>SUMIF(deals_closed!D:D,B868,deals_closed!C:C)</f>
        <v>680191</v>
      </c>
      <c r="I868" s="2">
        <f>VLOOKUP(E868,'2018_commission_structure-Start'!$A$22:$I$24,9,FALSE)</f>
        <v>600000</v>
      </c>
      <c r="J868" s="2">
        <f t="shared" si="131"/>
        <v>750000</v>
      </c>
      <c r="K868" s="2">
        <f t="shared" si="132"/>
        <v>900000</v>
      </c>
      <c r="L868" s="2">
        <f t="shared" si="133"/>
        <v>1200000</v>
      </c>
      <c r="M868" s="12">
        <f t="shared" si="134"/>
        <v>1.1336516666666667</v>
      </c>
      <c r="N868" t="str">
        <f t="shared" si="135"/>
        <v>100-125%</v>
      </c>
      <c r="O868" s="6">
        <f>MIN(H868,I868)*INDEX('2018_commission_structure-Start'!$A$21:$I$24,MATCH($E868,'2018_commission_structure-Start'!$A$21:$A$24,0),MATCH(O$1,'2018_commission_structure-Start'!$A$21:$I$21,0))</f>
        <v>78000</v>
      </c>
      <c r="P868" s="2">
        <f>IF(H868&gt;I868,MIN(H868-I868,J868-I868)*INDEX('2018_commission_structure-Start'!$A$21:$I$24,MATCH($E868,'2018_commission_structure-Start'!$A$21:$A$24,0), MATCH(P$1,'2018_commission_structure-Start'!$A$21:$I$21,0)),0)</f>
        <v>13632.470000000001</v>
      </c>
      <c r="Q868" s="2">
        <f>IF($H868&gt;J868,MIN($H868-J868,K868-J868)*INDEX('2018_commission_structure-Start'!$A$21:$I$24,MATCH($E868,'2018_commission_structure-Start'!$A$21:$A$24,0), MATCH(Q$1,'2018_commission_structure-Start'!$A$21:$I$21,0)),0)</f>
        <v>0</v>
      </c>
      <c r="R868" s="2">
        <f>IF($H868&gt;K868,MIN($H868-K868,L868-K868)*INDEX('2018_commission_structure-Start'!$A$21:$I$24,MATCH($E868,'2018_commission_structure-Start'!$A$21:$A$24,0), MATCH(R$1,'2018_commission_structure-Start'!$A$21:$I$21,0)),0)</f>
        <v>0</v>
      </c>
      <c r="S868" s="2">
        <f>IF(H868&gt;L868,(H868-L868)*INDEX('2018_commission_structure-Start'!$A$21:$I$24,MATCH($E868,'2018_commission_structure-Start'!$A$21:$A$24,0),MATCH(S$1,'2018_commission_structure-Start'!$A$21:$I$21,0)),0)</f>
        <v>0</v>
      </c>
      <c r="T868" s="6">
        <f t="shared" si="136"/>
        <v>91632.47</v>
      </c>
      <c r="U868" s="6">
        <f t="shared" si="137"/>
        <v>170212.47</v>
      </c>
      <c r="V868" s="6">
        <f>MIN(H868,I868)*INDEX('2018_commission_structure-Start'!$A$15:$J$18,MATCH($E868,'2018_commission_structure-Start'!$A$15:$A$18,0),MATCH(V$1,'2018_commission_structure-Start'!$A$15:$J$15,0))</f>
        <v>90000</v>
      </c>
      <c r="W868" s="2">
        <f>IF($H868&gt;I868,MIN($H868-I868,J868-I868)*INDEX('2018_commission_structure-Start'!$A$15:$J$18,MATCH($E868,'2018_commission_structure-Start'!$A$15:$A$18,0),MATCH(W$1,'2018_commission_structure-Start'!$A$15:$J$15,0)),0)</f>
        <v>14434.38</v>
      </c>
      <c r="X868" s="2">
        <f>IF($H868&gt;J868,MIN($H868-J868,K868-J868)*INDEX('2018_commission_structure-Start'!$A$15:$J$18,MATCH($E868,'2018_commission_structure-Start'!$A$15:$A$18,0),MATCH(X$1,'2018_commission_structure-Start'!$A$15:$J$15,0)),0)</f>
        <v>0</v>
      </c>
      <c r="Y868" s="2">
        <f>IF($H868&gt;K868,MIN($H868-K868,L868-K868)*INDEX('2018_commission_structure-Start'!$A$15:$J$18,MATCH($E868,'2018_commission_structure-Start'!$A$15:$A$18,0),MATCH(Y$1,'2018_commission_structure-Start'!$A$15:$J$15,0)),0)</f>
        <v>0</v>
      </c>
      <c r="Z868" s="2">
        <f>IF(H868&gt;L868,(H868-L868)*INDEX('2018_commission_structure-Start'!$A$21:$I$24,MATCH($E868,'2018_commission_structure-Start'!$A$21:$A$24,0),MATCH(Z$1,'2018_commission_structure-Start'!$A$21:$I$21,0)),0)</f>
        <v>0</v>
      </c>
      <c r="AA868" s="6">
        <f t="shared" si="138"/>
        <v>104434.38</v>
      </c>
      <c r="AB868" s="6">
        <f t="shared" si="139"/>
        <v>183014.38</v>
      </c>
    </row>
    <row r="869" spans="1:28" x14ac:dyDescent="0.3">
      <c r="A869" t="str">
        <f t="shared" si="130"/>
        <v>Aura Server</v>
      </c>
      <c r="B869">
        <v>1475796307</v>
      </c>
      <c r="C869" t="s">
        <v>1682</v>
      </c>
      <c r="D869" t="s">
        <v>1683</v>
      </c>
      <c r="E869" t="s">
        <v>7</v>
      </c>
      <c r="F869">
        <v>31487</v>
      </c>
      <c r="G869">
        <f>COUNTIF(deals_closed!D:D,B869)</f>
        <v>22</v>
      </c>
      <c r="H869" s="2">
        <f>SUMIF(deals_closed!D:D,B869,deals_closed!C:C)</f>
        <v>837529</v>
      </c>
      <c r="I869" s="2">
        <f>VLOOKUP(E869,'2018_commission_structure-Start'!$A$22:$I$24,9,FALSE)</f>
        <v>500000</v>
      </c>
      <c r="J869" s="2">
        <f t="shared" si="131"/>
        <v>625000</v>
      </c>
      <c r="K869" s="2">
        <f t="shared" si="132"/>
        <v>750000</v>
      </c>
      <c r="L869" s="2">
        <f t="shared" si="133"/>
        <v>1000000</v>
      </c>
      <c r="M869" s="12">
        <f t="shared" si="134"/>
        <v>1.6750579999999999</v>
      </c>
      <c r="N869" t="str">
        <f t="shared" si="135"/>
        <v>150-200%</v>
      </c>
      <c r="O869" s="6">
        <f>MIN(H869,I869)*INDEX('2018_commission_structure-Start'!$A$21:$I$24,MATCH($E869,'2018_commission_structure-Start'!$A$21:$A$24,0),MATCH(O$1,'2018_commission_structure-Start'!$A$21:$I$21,0))</f>
        <v>50000</v>
      </c>
      <c r="P869" s="2">
        <f>IF(H869&gt;I869,MIN(H869-I869,J869-I869)*INDEX('2018_commission_structure-Start'!$A$21:$I$24,MATCH($E869,'2018_commission_structure-Start'!$A$21:$A$24,0), MATCH(P$1,'2018_commission_structure-Start'!$A$21:$I$21,0)),0)</f>
        <v>18750</v>
      </c>
      <c r="Q869" s="2">
        <f>IF($H869&gt;J869,MIN($H869-J869,K869-J869)*INDEX('2018_commission_structure-Start'!$A$21:$I$24,MATCH($E869,'2018_commission_structure-Start'!$A$21:$A$24,0), MATCH(Q$1,'2018_commission_structure-Start'!$A$21:$I$21,0)),0)</f>
        <v>22500</v>
      </c>
      <c r="R869" s="2">
        <f>IF($H869&gt;K869,MIN($H869-K869,L869-K869)*INDEX('2018_commission_structure-Start'!$A$21:$I$24,MATCH($E869,'2018_commission_structure-Start'!$A$21:$A$24,0), MATCH(R$1,'2018_commission_structure-Start'!$A$21:$I$21,0)),0)</f>
        <v>19256.38</v>
      </c>
      <c r="S869" s="2">
        <f>IF(H869&gt;L869,(H869-L869)*INDEX('2018_commission_structure-Start'!$A$21:$I$24,MATCH($E869,'2018_commission_structure-Start'!$A$21:$A$24,0),MATCH(S$1,'2018_commission_structure-Start'!$A$21:$I$21,0)),0)</f>
        <v>0</v>
      </c>
      <c r="T869" s="6">
        <f t="shared" si="136"/>
        <v>110506.38</v>
      </c>
      <c r="U869" s="6">
        <f t="shared" si="137"/>
        <v>141993.38</v>
      </c>
      <c r="V869" s="6">
        <f>MIN(H869,I869)*INDEX('2018_commission_structure-Start'!$A$15:$J$18,MATCH($E869,'2018_commission_structure-Start'!$A$15:$A$18,0),MATCH(V$1,'2018_commission_structure-Start'!$A$15:$J$15,0))</f>
        <v>60000</v>
      </c>
      <c r="W869" s="2">
        <f>IF($H869&gt;I869,MIN($H869-I869,J869-I869)*INDEX('2018_commission_structure-Start'!$A$15:$J$18,MATCH($E869,'2018_commission_structure-Start'!$A$15:$A$18,0),MATCH(W$1,'2018_commission_structure-Start'!$A$15:$J$15,0)),0)</f>
        <v>21250</v>
      </c>
      <c r="X869" s="2">
        <f>IF($H869&gt;J869,MIN($H869-J869,K869-J869)*INDEX('2018_commission_structure-Start'!$A$15:$J$18,MATCH($E869,'2018_commission_structure-Start'!$A$15:$A$18,0),MATCH(X$1,'2018_commission_structure-Start'!$A$15:$J$15,0)),0)</f>
        <v>25000</v>
      </c>
      <c r="Y869" s="2">
        <f>IF($H869&gt;K869,MIN($H869-K869,L869-K869)*INDEX('2018_commission_structure-Start'!$A$15:$J$18,MATCH($E869,'2018_commission_structure-Start'!$A$15:$A$18,0),MATCH(Y$1,'2018_commission_structure-Start'!$A$15:$J$15,0)),0)</f>
        <v>19256.38</v>
      </c>
      <c r="Z869" s="2">
        <f>IF(H869&gt;L869,(H869-L869)*INDEX('2018_commission_structure-Start'!$A$21:$I$24,MATCH($E869,'2018_commission_structure-Start'!$A$21:$A$24,0),MATCH(Z$1,'2018_commission_structure-Start'!$A$21:$I$21,0)),0)</f>
        <v>0</v>
      </c>
      <c r="AA869" s="6">
        <f t="shared" si="138"/>
        <v>125506.38</v>
      </c>
      <c r="AB869" s="6">
        <f t="shared" si="139"/>
        <v>156993.38</v>
      </c>
    </row>
    <row r="870" spans="1:28" x14ac:dyDescent="0.3">
      <c r="A870" t="str">
        <f t="shared" si="130"/>
        <v>Shaine Monsey</v>
      </c>
      <c r="B870">
        <v>9726873223</v>
      </c>
      <c r="C870" t="s">
        <v>1684</v>
      </c>
      <c r="D870" t="s">
        <v>1685</v>
      </c>
      <c r="E870" t="s">
        <v>10</v>
      </c>
      <c r="F870">
        <v>119583</v>
      </c>
      <c r="G870">
        <f>COUNTIF(deals_closed!D:D,B870)</f>
        <v>17</v>
      </c>
      <c r="H870" s="2">
        <f>SUMIF(deals_closed!D:D,B870,deals_closed!C:C)</f>
        <v>561478</v>
      </c>
      <c r="I870" s="2">
        <f>VLOOKUP(E870,'2018_commission_structure-Start'!$A$22:$I$24,9,FALSE)</f>
        <v>750000</v>
      </c>
      <c r="J870" s="2">
        <f t="shared" si="131"/>
        <v>937500</v>
      </c>
      <c r="K870" s="2">
        <f t="shared" si="132"/>
        <v>1125000</v>
      </c>
      <c r="L870" s="2">
        <f t="shared" si="133"/>
        <v>1500000</v>
      </c>
      <c r="M870" s="12">
        <f t="shared" si="134"/>
        <v>0.74863733333333338</v>
      </c>
      <c r="N870" t="str">
        <f t="shared" si="135"/>
        <v>0-100%</v>
      </c>
      <c r="O870" s="6">
        <f>MIN(H870,I870)*INDEX('2018_commission_structure-Start'!$A$21:$I$24,MATCH($E870,'2018_commission_structure-Start'!$A$21:$A$24,0),MATCH(O$1,'2018_commission_structure-Start'!$A$21:$I$21,0))</f>
        <v>84221.7</v>
      </c>
      <c r="P870" s="2">
        <f>IF(H870&gt;I870,MIN(H870-I870,J870-I870)*INDEX('2018_commission_structure-Start'!$A$21:$I$24,MATCH($E870,'2018_commission_structure-Start'!$A$21:$A$24,0), MATCH(P$1,'2018_commission_structure-Start'!$A$21:$I$21,0)),0)</f>
        <v>0</v>
      </c>
      <c r="Q870" s="2">
        <f>IF($H870&gt;J870,MIN($H870-J870,K870-J870)*INDEX('2018_commission_structure-Start'!$A$21:$I$24,MATCH($E870,'2018_commission_structure-Start'!$A$21:$A$24,0), MATCH(Q$1,'2018_commission_structure-Start'!$A$21:$I$21,0)),0)</f>
        <v>0</v>
      </c>
      <c r="R870" s="2">
        <f>IF($H870&gt;K870,MIN($H870-K870,L870-K870)*INDEX('2018_commission_structure-Start'!$A$21:$I$24,MATCH($E870,'2018_commission_structure-Start'!$A$21:$A$24,0), MATCH(R$1,'2018_commission_structure-Start'!$A$21:$I$21,0)),0)</f>
        <v>0</v>
      </c>
      <c r="S870" s="2">
        <f>IF(H870&gt;L870,(H870-L870)*INDEX('2018_commission_structure-Start'!$A$21:$I$24,MATCH($E870,'2018_commission_structure-Start'!$A$21:$A$24,0),MATCH(S$1,'2018_commission_structure-Start'!$A$21:$I$21,0)),0)</f>
        <v>0</v>
      </c>
      <c r="T870" s="6">
        <f t="shared" si="136"/>
        <v>84221.7</v>
      </c>
      <c r="U870" s="6">
        <f t="shared" si="137"/>
        <v>203804.7</v>
      </c>
      <c r="V870" s="6">
        <f>MIN(H870,I870)*INDEX('2018_commission_structure-Start'!$A$15:$J$18,MATCH($E870,'2018_commission_structure-Start'!$A$15:$A$18,0),MATCH(V$1,'2018_commission_structure-Start'!$A$15:$J$15,0))</f>
        <v>84221.7</v>
      </c>
      <c r="W870" s="2">
        <f>IF($H870&gt;I870,MIN($H870-I870,J870-I870)*INDEX('2018_commission_structure-Start'!$A$15:$J$18,MATCH($E870,'2018_commission_structure-Start'!$A$15:$A$18,0),MATCH(W$1,'2018_commission_structure-Start'!$A$15:$J$15,0)),0)</f>
        <v>0</v>
      </c>
      <c r="X870" s="2">
        <f>IF($H870&gt;J870,MIN($H870-J870,K870-J870)*INDEX('2018_commission_structure-Start'!$A$15:$J$18,MATCH($E870,'2018_commission_structure-Start'!$A$15:$A$18,0),MATCH(X$1,'2018_commission_structure-Start'!$A$15:$J$15,0)),0)</f>
        <v>0</v>
      </c>
      <c r="Y870" s="2">
        <f>IF($H870&gt;K870,MIN($H870-K870,L870-K870)*INDEX('2018_commission_structure-Start'!$A$15:$J$18,MATCH($E870,'2018_commission_structure-Start'!$A$15:$A$18,0),MATCH(Y$1,'2018_commission_structure-Start'!$A$15:$J$15,0)),0)</f>
        <v>0</v>
      </c>
      <c r="Z870" s="2">
        <f>IF(H870&gt;L870,(H870-L870)*INDEX('2018_commission_structure-Start'!$A$21:$I$24,MATCH($E870,'2018_commission_structure-Start'!$A$21:$A$24,0),MATCH(Z$1,'2018_commission_structure-Start'!$A$21:$I$21,0)),0)</f>
        <v>0</v>
      </c>
      <c r="AA870" s="6">
        <f t="shared" si="138"/>
        <v>84221.7</v>
      </c>
      <c r="AB870" s="6">
        <f t="shared" si="139"/>
        <v>203804.7</v>
      </c>
    </row>
    <row r="871" spans="1:28" x14ac:dyDescent="0.3">
      <c r="A871" t="str">
        <f t="shared" si="130"/>
        <v>Reg Kubista</v>
      </c>
      <c r="B871">
        <v>2958692264</v>
      </c>
      <c r="C871" t="s">
        <v>1686</v>
      </c>
      <c r="D871" t="s">
        <v>1687</v>
      </c>
      <c r="E871" t="s">
        <v>7</v>
      </c>
      <c r="F871">
        <v>43860</v>
      </c>
      <c r="G871">
        <f>COUNTIF(deals_closed!D:D,B871)</f>
        <v>16</v>
      </c>
      <c r="H871" s="2">
        <f>SUMIF(deals_closed!D:D,B871,deals_closed!C:C)</f>
        <v>519595</v>
      </c>
      <c r="I871" s="2">
        <f>VLOOKUP(E871,'2018_commission_structure-Start'!$A$22:$I$24,9,FALSE)</f>
        <v>500000</v>
      </c>
      <c r="J871" s="2">
        <f t="shared" si="131"/>
        <v>625000</v>
      </c>
      <c r="K871" s="2">
        <f t="shared" si="132"/>
        <v>750000</v>
      </c>
      <c r="L871" s="2">
        <f t="shared" si="133"/>
        <v>1000000</v>
      </c>
      <c r="M871" s="12">
        <f t="shared" si="134"/>
        <v>1.0391900000000001</v>
      </c>
      <c r="N871" t="str">
        <f t="shared" si="135"/>
        <v>100-125%</v>
      </c>
      <c r="O871" s="6">
        <f>MIN(H871,I871)*INDEX('2018_commission_structure-Start'!$A$21:$I$24,MATCH($E871,'2018_commission_structure-Start'!$A$21:$A$24,0),MATCH(O$1,'2018_commission_structure-Start'!$A$21:$I$21,0))</f>
        <v>50000</v>
      </c>
      <c r="P871" s="2">
        <f>IF(H871&gt;I871,MIN(H871-I871,J871-I871)*INDEX('2018_commission_structure-Start'!$A$21:$I$24,MATCH($E871,'2018_commission_structure-Start'!$A$21:$A$24,0), MATCH(P$1,'2018_commission_structure-Start'!$A$21:$I$21,0)),0)</f>
        <v>2939.25</v>
      </c>
      <c r="Q871" s="2">
        <f>IF($H871&gt;J871,MIN($H871-J871,K871-J871)*INDEX('2018_commission_structure-Start'!$A$21:$I$24,MATCH($E871,'2018_commission_structure-Start'!$A$21:$A$24,0), MATCH(Q$1,'2018_commission_structure-Start'!$A$21:$I$21,0)),0)</f>
        <v>0</v>
      </c>
      <c r="R871" s="2">
        <f>IF($H871&gt;K871,MIN($H871-K871,L871-K871)*INDEX('2018_commission_structure-Start'!$A$21:$I$24,MATCH($E871,'2018_commission_structure-Start'!$A$21:$A$24,0), MATCH(R$1,'2018_commission_structure-Start'!$A$21:$I$21,0)),0)</f>
        <v>0</v>
      </c>
      <c r="S871" s="2">
        <f>IF(H871&gt;L871,(H871-L871)*INDEX('2018_commission_structure-Start'!$A$21:$I$24,MATCH($E871,'2018_commission_structure-Start'!$A$21:$A$24,0),MATCH(S$1,'2018_commission_structure-Start'!$A$21:$I$21,0)),0)</f>
        <v>0</v>
      </c>
      <c r="T871" s="6">
        <f t="shared" si="136"/>
        <v>52939.25</v>
      </c>
      <c r="U871" s="6">
        <f t="shared" si="137"/>
        <v>96799.25</v>
      </c>
      <c r="V871" s="6">
        <f>MIN(H871,I871)*INDEX('2018_commission_structure-Start'!$A$15:$J$18,MATCH($E871,'2018_commission_structure-Start'!$A$15:$A$18,0),MATCH(V$1,'2018_commission_structure-Start'!$A$15:$J$15,0))</f>
        <v>60000</v>
      </c>
      <c r="W871" s="2">
        <f>IF($H871&gt;I871,MIN($H871-I871,J871-I871)*INDEX('2018_commission_structure-Start'!$A$15:$J$18,MATCH($E871,'2018_commission_structure-Start'!$A$15:$A$18,0),MATCH(W$1,'2018_commission_structure-Start'!$A$15:$J$15,0)),0)</f>
        <v>3331.15</v>
      </c>
      <c r="X871" s="2">
        <f>IF($H871&gt;J871,MIN($H871-J871,K871-J871)*INDEX('2018_commission_structure-Start'!$A$15:$J$18,MATCH($E871,'2018_commission_structure-Start'!$A$15:$A$18,0),MATCH(X$1,'2018_commission_structure-Start'!$A$15:$J$15,0)),0)</f>
        <v>0</v>
      </c>
      <c r="Y871" s="2">
        <f>IF($H871&gt;K871,MIN($H871-K871,L871-K871)*INDEX('2018_commission_structure-Start'!$A$15:$J$18,MATCH($E871,'2018_commission_structure-Start'!$A$15:$A$18,0),MATCH(Y$1,'2018_commission_structure-Start'!$A$15:$J$15,0)),0)</f>
        <v>0</v>
      </c>
      <c r="Z871" s="2">
        <f>IF(H871&gt;L871,(H871-L871)*INDEX('2018_commission_structure-Start'!$A$21:$I$24,MATCH($E871,'2018_commission_structure-Start'!$A$21:$A$24,0),MATCH(Z$1,'2018_commission_structure-Start'!$A$21:$I$21,0)),0)</f>
        <v>0</v>
      </c>
      <c r="AA871" s="6">
        <f t="shared" si="138"/>
        <v>63331.15</v>
      </c>
      <c r="AB871" s="6">
        <f t="shared" si="139"/>
        <v>107191.15</v>
      </c>
    </row>
    <row r="872" spans="1:28" x14ac:dyDescent="0.3">
      <c r="A872" t="str">
        <f t="shared" si="130"/>
        <v>Lark Nelmes</v>
      </c>
      <c r="B872">
        <v>2551917727</v>
      </c>
      <c r="C872" t="s">
        <v>1688</v>
      </c>
      <c r="D872" t="s">
        <v>1689</v>
      </c>
      <c r="E872" t="s">
        <v>7</v>
      </c>
      <c r="F872">
        <v>56237</v>
      </c>
      <c r="G872">
        <f>COUNTIF(deals_closed!D:D,B872)</f>
        <v>25</v>
      </c>
      <c r="H872" s="2">
        <f>SUMIF(deals_closed!D:D,B872,deals_closed!C:C)</f>
        <v>762004</v>
      </c>
      <c r="I872" s="2">
        <f>VLOOKUP(E872,'2018_commission_structure-Start'!$A$22:$I$24,9,FALSE)</f>
        <v>500000</v>
      </c>
      <c r="J872" s="2">
        <f t="shared" si="131"/>
        <v>625000</v>
      </c>
      <c r="K872" s="2">
        <f t="shared" si="132"/>
        <v>750000</v>
      </c>
      <c r="L872" s="2">
        <f t="shared" si="133"/>
        <v>1000000</v>
      </c>
      <c r="M872" s="12">
        <f t="shared" si="134"/>
        <v>1.524008</v>
      </c>
      <c r="N872" t="str">
        <f t="shared" si="135"/>
        <v>150-200%</v>
      </c>
      <c r="O872" s="6">
        <f>MIN(H872,I872)*INDEX('2018_commission_structure-Start'!$A$21:$I$24,MATCH($E872,'2018_commission_structure-Start'!$A$21:$A$24,0),MATCH(O$1,'2018_commission_structure-Start'!$A$21:$I$21,0))</f>
        <v>50000</v>
      </c>
      <c r="P872" s="2">
        <f>IF(H872&gt;I872,MIN(H872-I872,J872-I872)*INDEX('2018_commission_structure-Start'!$A$21:$I$24,MATCH($E872,'2018_commission_structure-Start'!$A$21:$A$24,0), MATCH(P$1,'2018_commission_structure-Start'!$A$21:$I$21,0)),0)</f>
        <v>18750</v>
      </c>
      <c r="Q872" s="2">
        <f>IF($H872&gt;J872,MIN($H872-J872,K872-J872)*INDEX('2018_commission_structure-Start'!$A$21:$I$24,MATCH($E872,'2018_commission_structure-Start'!$A$21:$A$24,0), MATCH(Q$1,'2018_commission_structure-Start'!$A$21:$I$21,0)),0)</f>
        <v>22500</v>
      </c>
      <c r="R872" s="2">
        <f>IF($H872&gt;K872,MIN($H872-K872,L872-K872)*INDEX('2018_commission_structure-Start'!$A$21:$I$24,MATCH($E872,'2018_commission_structure-Start'!$A$21:$A$24,0), MATCH(R$1,'2018_commission_structure-Start'!$A$21:$I$21,0)),0)</f>
        <v>2640.88</v>
      </c>
      <c r="S872" s="2">
        <f>IF(H872&gt;L872,(H872-L872)*INDEX('2018_commission_structure-Start'!$A$21:$I$24,MATCH($E872,'2018_commission_structure-Start'!$A$21:$A$24,0),MATCH(S$1,'2018_commission_structure-Start'!$A$21:$I$21,0)),0)</f>
        <v>0</v>
      </c>
      <c r="T872" s="6">
        <f t="shared" si="136"/>
        <v>93890.880000000005</v>
      </c>
      <c r="U872" s="6">
        <f t="shared" si="137"/>
        <v>150127.88</v>
      </c>
      <c r="V872" s="6">
        <f>MIN(H872,I872)*INDEX('2018_commission_structure-Start'!$A$15:$J$18,MATCH($E872,'2018_commission_structure-Start'!$A$15:$A$18,0),MATCH(V$1,'2018_commission_structure-Start'!$A$15:$J$15,0))</f>
        <v>60000</v>
      </c>
      <c r="W872" s="2">
        <f>IF($H872&gt;I872,MIN($H872-I872,J872-I872)*INDEX('2018_commission_structure-Start'!$A$15:$J$18,MATCH($E872,'2018_commission_structure-Start'!$A$15:$A$18,0),MATCH(W$1,'2018_commission_structure-Start'!$A$15:$J$15,0)),0)</f>
        <v>21250</v>
      </c>
      <c r="X872" s="2">
        <f>IF($H872&gt;J872,MIN($H872-J872,K872-J872)*INDEX('2018_commission_structure-Start'!$A$15:$J$18,MATCH($E872,'2018_commission_structure-Start'!$A$15:$A$18,0),MATCH(X$1,'2018_commission_structure-Start'!$A$15:$J$15,0)),0)</f>
        <v>25000</v>
      </c>
      <c r="Y872" s="2">
        <f>IF($H872&gt;K872,MIN($H872-K872,L872-K872)*INDEX('2018_commission_structure-Start'!$A$15:$J$18,MATCH($E872,'2018_commission_structure-Start'!$A$15:$A$18,0),MATCH(Y$1,'2018_commission_structure-Start'!$A$15:$J$15,0)),0)</f>
        <v>2640.88</v>
      </c>
      <c r="Z872" s="2">
        <f>IF(H872&gt;L872,(H872-L872)*INDEX('2018_commission_structure-Start'!$A$21:$I$24,MATCH($E872,'2018_commission_structure-Start'!$A$21:$A$24,0),MATCH(Z$1,'2018_commission_structure-Start'!$A$21:$I$21,0)),0)</f>
        <v>0</v>
      </c>
      <c r="AA872" s="6">
        <f t="shared" si="138"/>
        <v>108890.88</v>
      </c>
      <c r="AB872" s="6">
        <f t="shared" si="139"/>
        <v>165127.88</v>
      </c>
    </row>
    <row r="873" spans="1:28" x14ac:dyDescent="0.3">
      <c r="A873" t="str">
        <f t="shared" si="130"/>
        <v>Kyle Hadlow</v>
      </c>
      <c r="B873">
        <v>5474718616</v>
      </c>
      <c r="C873" t="s">
        <v>1478</v>
      </c>
      <c r="D873" t="s">
        <v>1690</v>
      </c>
      <c r="E873" t="s">
        <v>29</v>
      </c>
      <c r="F873">
        <v>60380</v>
      </c>
      <c r="G873">
        <f>COUNTIF(deals_closed!D:D,B873)</f>
        <v>17</v>
      </c>
      <c r="H873" s="2">
        <f>SUMIF(deals_closed!D:D,B873,deals_closed!C:C)</f>
        <v>658453</v>
      </c>
      <c r="I873" s="2">
        <f>VLOOKUP(E873,'2018_commission_structure-Start'!$A$22:$I$24,9,FALSE)</f>
        <v>600000</v>
      </c>
      <c r="J873" s="2">
        <f t="shared" si="131"/>
        <v>750000</v>
      </c>
      <c r="K873" s="2">
        <f t="shared" si="132"/>
        <v>900000</v>
      </c>
      <c r="L873" s="2">
        <f t="shared" si="133"/>
        <v>1200000</v>
      </c>
      <c r="M873" s="12">
        <f t="shared" si="134"/>
        <v>1.0974216666666667</v>
      </c>
      <c r="N873" t="str">
        <f t="shared" si="135"/>
        <v>100-125%</v>
      </c>
      <c r="O873" s="6">
        <f>MIN(H873,I873)*INDEX('2018_commission_structure-Start'!$A$21:$I$24,MATCH($E873,'2018_commission_structure-Start'!$A$21:$A$24,0),MATCH(O$1,'2018_commission_structure-Start'!$A$21:$I$21,0))</f>
        <v>78000</v>
      </c>
      <c r="P873" s="2">
        <f>IF(H873&gt;I873,MIN(H873-I873,J873-I873)*INDEX('2018_commission_structure-Start'!$A$21:$I$24,MATCH($E873,'2018_commission_structure-Start'!$A$21:$A$24,0), MATCH(P$1,'2018_commission_structure-Start'!$A$21:$I$21,0)),0)</f>
        <v>9937.01</v>
      </c>
      <c r="Q873" s="2">
        <f>IF($H873&gt;J873,MIN($H873-J873,K873-J873)*INDEX('2018_commission_structure-Start'!$A$21:$I$24,MATCH($E873,'2018_commission_structure-Start'!$A$21:$A$24,0), MATCH(Q$1,'2018_commission_structure-Start'!$A$21:$I$21,0)),0)</f>
        <v>0</v>
      </c>
      <c r="R873" s="2">
        <f>IF($H873&gt;K873,MIN($H873-K873,L873-K873)*INDEX('2018_commission_structure-Start'!$A$21:$I$24,MATCH($E873,'2018_commission_structure-Start'!$A$21:$A$24,0), MATCH(R$1,'2018_commission_structure-Start'!$A$21:$I$21,0)),0)</f>
        <v>0</v>
      </c>
      <c r="S873" s="2">
        <f>IF(H873&gt;L873,(H873-L873)*INDEX('2018_commission_structure-Start'!$A$21:$I$24,MATCH($E873,'2018_commission_structure-Start'!$A$21:$A$24,0),MATCH(S$1,'2018_commission_structure-Start'!$A$21:$I$21,0)),0)</f>
        <v>0</v>
      </c>
      <c r="T873" s="6">
        <f t="shared" si="136"/>
        <v>87937.01</v>
      </c>
      <c r="U873" s="6">
        <f t="shared" si="137"/>
        <v>148317.01</v>
      </c>
      <c r="V873" s="6">
        <f>MIN(H873,I873)*INDEX('2018_commission_structure-Start'!$A$15:$J$18,MATCH($E873,'2018_commission_structure-Start'!$A$15:$A$18,0),MATCH(V$1,'2018_commission_structure-Start'!$A$15:$J$15,0))</f>
        <v>90000</v>
      </c>
      <c r="W873" s="2">
        <f>IF($H873&gt;I873,MIN($H873-I873,J873-I873)*INDEX('2018_commission_structure-Start'!$A$15:$J$18,MATCH($E873,'2018_commission_structure-Start'!$A$15:$A$18,0),MATCH(W$1,'2018_commission_structure-Start'!$A$15:$J$15,0)),0)</f>
        <v>10521.539999999999</v>
      </c>
      <c r="X873" s="2">
        <f>IF($H873&gt;J873,MIN($H873-J873,K873-J873)*INDEX('2018_commission_structure-Start'!$A$15:$J$18,MATCH($E873,'2018_commission_structure-Start'!$A$15:$A$18,0),MATCH(X$1,'2018_commission_structure-Start'!$A$15:$J$15,0)),0)</f>
        <v>0</v>
      </c>
      <c r="Y873" s="2">
        <f>IF($H873&gt;K873,MIN($H873-K873,L873-K873)*INDEX('2018_commission_structure-Start'!$A$15:$J$18,MATCH($E873,'2018_commission_structure-Start'!$A$15:$A$18,0),MATCH(Y$1,'2018_commission_structure-Start'!$A$15:$J$15,0)),0)</f>
        <v>0</v>
      </c>
      <c r="Z873" s="2">
        <f>IF(H873&gt;L873,(H873-L873)*INDEX('2018_commission_structure-Start'!$A$21:$I$24,MATCH($E873,'2018_commission_structure-Start'!$A$21:$A$24,0),MATCH(Z$1,'2018_commission_structure-Start'!$A$21:$I$21,0)),0)</f>
        <v>0</v>
      </c>
      <c r="AA873" s="6">
        <f t="shared" si="138"/>
        <v>100521.54</v>
      </c>
      <c r="AB873" s="6">
        <f t="shared" si="139"/>
        <v>160901.53999999998</v>
      </c>
    </row>
    <row r="874" spans="1:28" x14ac:dyDescent="0.3">
      <c r="A874" t="str">
        <f t="shared" si="130"/>
        <v>Richard Cowdry</v>
      </c>
      <c r="B874">
        <v>4739588234</v>
      </c>
      <c r="C874" t="s">
        <v>1691</v>
      </c>
      <c r="D874" t="s">
        <v>1692</v>
      </c>
      <c r="E874" t="s">
        <v>7</v>
      </c>
      <c r="F874">
        <v>56787</v>
      </c>
      <c r="G874">
        <f>COUNTIF(deals_closed!D:D,B874)</f>
        <v>24</v>
      </c>
      <c r="H874" s="2">
        <f>SUMIF(deals_closed!D:D,B874,deals_closed!C:C)</f>
        <v>848509</v>
      </c>
      <c r="I874" s="2">
        <f>VLOOKUP(E874,'2018_commission_structure-Start'!$A$22:$I$24,9,FALSE)</f>
        <v>500000</v>
      </c>
      <c r="J874" s="2">
        <f t="shared" si="131"/>
        <v>625000</v>
      </c>
      <c r="K874" s="2">
        <f t="shared" si="132"/>
        <v>750000</v>
      </c>
      <c r="L874" s="2">
        <f t="shared" si="133"/>
        <v>1000000</v>
      </c>
      <c r="M874" s="12">
        <f t="shared" si="134"/>
        <v>1.6970179999999999</v>
      </c>
      <c r="N874" t="str">
        <f t="shared" si="135"/>
        <v>150-200%</v>
      </c>
      <c r="O874" s="6">
        <f>MIN(H874,I874)*INDEX('2018_commission_structure-Start'!$A$21:$I$24,MATCH($E874,'2018_commission_structure-Start'!$A$21:$A$24,0),MATCH(O$1,'2018_commission_structure-Start'!$A$21:$I$21,0))</f>
        <v>50000</v>
      </c>
      <c r="P874" s="2">
        <f>IF(H874&gt;I874,MIN(H874-I874,J874-I874)*INDEX('2018_commission_structure-Start'!$A$21:$I$24,MATCH($E874,'2018_commission_structure-Start'!$A$21:$A$24,0), MATCH(P$1,'2018_commission_structure-Start'!$A$21:$I$21,0)),0)</f>
        <v>18750</v>
      </c>
      <c r="Q874" s="2">
        <f>IF($H874&gt;J874,MIN($H874-J874,K874-J874)*INDEX('2018_commission_structure-Start'!$A$21:$I$24,MATCH($E874,'2018_commission_structure-Start'!$A$21:$A$24,0), MATCH(Q$1,'2018_commission_structure-Start'!$A$21:$I$21,0)),0)</f>
        <v>22500</v>
      </c>
      <c r="R874" s="2">
        <f>IF($H874&gt;K874,MIN($H874-K874,L874-K874)*INDEX('2018_commission_structure-Start'!$A$21:$I$24,MATCH($E874,'2018_commission_structure-Start'!$A$21:$A$24,0), MATCH(R$1,'2018_commission_structure-Start'!$A$21:$I$21,0)),0)</f>
        <v>21671.98</v>
      </c>
      <c r="S874" s="2">
        <f>IF(H874&gt;L874,(H874-L874)*INDEX('2018_commission_structure-Start'!$A$21:$I$24,MATCH($E874,'2018_commission_structure-Start'!$A$21:$A$24,0),MATCH(S$1,'2018_commission_structure-Start'!$A$21:$I$21,0)),0)</f>
        <v>0</v>
      </c>
      <c r="T874" s="6">
        <f t="shared" si="136"/>
        <v>112921.98</v>
      </c>
      <c r="U874" s="6">
        <f t="shared" si="137"/>
        <v>169708.97999999998</v>
      </c>
      <c r="V874" s="6">
        <f>MIN(H874,I874)*INDEX('2018_commission_structure-Start'!$A$15:$J$18,MATCH($E874,'2018_commission_structure-Start'!$A$15:$A$18,0),MATCH(V$1,'2018_commission_structure-Start'!$A$15:$J$15,0))</f>
        <v>60000</v>
      </c>
      <c r="W874" s="2">
        <f>IF($H874&gt;I874,MIN($H874-I874,J874-I874)*INDEX('2018_commission_structure-Start'!$A$15:$J$18,MATCH($E874,'2018_commission_structure-Start'!$A$15:$A$18,0),MATCH(W$1,'2018_commission_structure-Start'!$A$15:$J$15,0)),0)</f>
        <v>21250</v>
      </c>
      <c r="X874" s="2">
        <f>IF($H874&gt;J874,MIN($H874-J874,K874-J874)*INDEX('2018_commission_structure-Start'!$A$15:$J$18,MATCH($E874,'2018_commission_structure-Start'!$A$15:$A$18,0),MATCH(X$1,'2018_commission_structure-Start'!$A$15:$J$15,0)),0)</f>
        <v>25000</v>
      </c>
      <c r="Y874" s="2">
        <f>IF($H874&gt;K874,MIN($H874-K874,L874-K874)*INDEX('2018_commission_structure-Start'!$A$15:$J$18,MATCH($E874,'2018_commission_structure-Start'!$A$15:$A$18,0),MATCH(Y$1,'2018_commission_structure-Start'!$A$15:$J$15,0)),0)</f>
        <v>21671.98</v>
      </c>
      <c r="Z874" s="2">
        <f>IF(H874&gt;L874,(H874-L874)*INDEX('2018_commission_structure-Start'!$A$21:$I$24,MATCH($E874,'2018_commission_structure-Start'!$A$21:$A$24,0),MATCH(Z$1,'2018_commission_structure-Start'!$A$21:$I$21,0)),0)</f>
        <v>0</v>
      </c>
      <c r="AA874" s="6">
        <f t="shared" si="138"/>
        <v>127921.98</v>
      </c>
      <c r="AB874" s="6">
        <f t="shared" si="139"/>
        <v>184708.97999999998</v>
      </c>
    </row>
    <row r="875" spans="1:28" x14ac:dyDescent="0.3">
      <c r="A875" t="str">
        <f t="shared" si="130"/>
        <v>Devland Le Prevost</v>
      </c>
      <c r="B875">
        <v>1425230725</v>
      </c>
      <c r="C875" t="s">
        <v>844</v>
      </c>
      <c r="D875" t="s">
        <v>1693</v>
      </c>
      <c r="E875" t="s">
        <v>29</v>
      </c>
      <c r="F875">
        <v>79469</v>
      </c>
      <c r="G875">
        <f>COUNTIF(deals_closed!D:D,B875)</f>
        <v>18</v>
      </c>
      <c r="H875" s="2">
        <f>SUMIF(deals_closed!D:D,B875,deals_closed!C:C)</f>
        <v>646367</v>
      </c>
      <c r="I875" s="2">
        <f>VLOOKUP(E875,'2018_commission_structure-Start'!$A$22:$I$24,9,FALSE)</f>
        <v>600000</v>
      </c>
      <c r="J875" s="2">
        <f t="shared" si="131"/>
        <v>750000</v>
      </c>
      <c r="K875" s="2">
        <f t="shared" si="132"/>
        <v>900000</v>
      </c>
      <c r="L875" s="2">
        <f t="shared" si="133"/>
        <v>1200000</v>
      </c>
      <c r="M875" s="12">
        <f t="shared" si="134"/>
        <v>1.0772783333333333</v>
      </c>
      <c r="N875" t="str">
        <f t="shared" si="135"/>
        <v>100-125%</v>
      </c>
      <c r="O875" s="6">
        <f>MIN(H875,I875)*INDEX('2018_commission_structure-Start'!$A$21:$I$24,MATCH($E875,'2018_commission_structure-Start'!$A$21:$A$24,0),MATCH(O$1,'2018_commission_structure-Start'!$A$21:$I$21,0))</f>
        <v>78000</v>
      </c>
      <c r="P875" s="2">
        <f>IF(H875&gt;I875,MIN(H875-I875,J875-I875)*INDEX('2018_commission_structure-Start'!$A$21:$I$24,MATCH($E875,'2018_commission_structure-Start'!$A$21:$A$24,0), MATCH(P$1,'2018_commission_structure-Start'!$A$21:$I$21,0)),0)</f>
        <v>7882.39</v>
      </c>
      <c r="Q875" s="2">
        <f>IF($H875&gt;J875,MIN($H875-J875,K875-J875)*INDEX('2018_commission_structure-Start'!$A$21:$I$24,MATCH($E875,'2018_commission_structure-Start'!$A$21:$A$24,0), MATCH(Q$1,'2018_commission_structure-Start'!$A$21:$I$21,0)),0)</f>
        <v>0</v>
      </c>
      <c r="R875" s="2">
        <f>IF($H875&gt;K875,MIN($H875-K875,L875-K875)*INDEX('2018_commission_structure-Start'!$A$21:$I$24,MATCH($E875,'2018_commission_structure-Start'!$A$21:$A$24,0), MATCH(R$1,'2018_commission_structure-Start'!$A$21:$I$21,0)),0)</f>
        <v>0</v>
      </c>
      <c r="S875" s="2">
        <f>IF(H875&gt;L875,(H875-L875)*INDEX('2018_commission_structure-Start'!$A$21:$I$24,MATCH($E875,'2018_commission_structure-Start'!$A$21:$A$24,0),MATCH(S$1,'2018_commission_structure-Start'!$A$21:$I$21,0)),0)</f>
        <v>0</v>
      </c>
      <c r="T875" s="6">
        <f t="shared" si="136"/>
        <v>85882.39</v>
      </c>
      <c r="U875" s="6">
        <f t="shared" si="137"/>
        <v>165351.39000000001</v>
      </c>
      <c r="V875" s="6">
        <f>MIN(H875,I875)*INDEX('2018_commission_structure-Start'!$A$15:$J$18,MATCH($E875,'2018_commission_structure-Start'!$A$15:$A$18,0),MATCH(V$1,'2018_commission_structure-Start'!$A$15:$J$15,0))</f>
        <v>90000</v>
      </c>
      <c r="W875" s="2">
        <f>IF($H875&gt;I875,MIN($H875-I875,J875-I875)*INDEX('2018_commission_structure-Start'!$A$15:$J$18,MATCH($E875,'2018_commission_structure-Start'!$A$15:$A$18,0),MATCH(W$1,'2018_commission_structure-Start'!$A$15:$J$15,0)),0)</f>
        <v>8346.06</v>
      </c>
      <c r="X875" s="2">
        <f>IF($H875&gt;J875,MIN($H875-J875,K875-J875)*INDEX('2018_commission_structure-Start'!$A$15:$J$18,MATCH($E875,'2018_commission_structure-Start'!$A$15:$A$18,0),MATCH(X$1,'2018_commission_structure-Start'!$A$15:$J$15,0)),0)</f>
        <v>0</v>
      </c>
      <c r="Y875" s="2">
        <f>IF($H875&gt;K875,MIN($H875-K875,L875-K875)*INDEX('2018_commission_structure-Start'!$A$15:$J$18,MATCH($E875,'2018_commission_structure-Start'!$A$15:$A$18,0),MATCH(Y$1,'2018_commission_structure-Start'!$A$15:$J$15,0)),0)</f>
        <v>0</v>
      </c>
      <c r="Z875" s="2">
        <f>IF(H875&gt;L875,(H875-L875)*INDEX('2018_commission_structure-Start'!$A$21:$I$24,MATCH($E875,'2018_commission_structure-Start'!$A$21:$A$24,0),MATCH(Z$1,'2018_commission_structure-Start'!$A$21:$I$21,0)),0)</f>
        <v>0</v>
      </c>
      <c r="AA875" s="6">
        <f t="shared" si="138"/>
        <v>98346.06</v>
      </c>
      <c r="AB875" s="6">
        <f t="shared" si="139"/>
        <v>177815.06</v>
      </c>
    </row>
    <row r="876" spans="1:28" x14ac:dyDescent="0.3">
      <c r="A876" t="str">
        <f t="shared" si="130"/>
        <v>Lowe Guiness</v>
      </c>
      <c r="B876">
        <v>569240891</v>
      </c>
      <c r="C876" t="s">
        <v>1694</v>
      </c>
      <c r="D876" t="s">
        <v>1695</v>
      </c>
      <c r="E876" t="s">
        <v>29</v>
      </c>
      <c r="F876">
        <v>78823</v>
      </c>
      <c r="G876">
        <f>COUNTIF(deals_closed!D:D,B876)</f>
        <v>23</v>
      </c>
      <c r="H876" s="2">
        <f>SUMIF(deals_closed!D:D,B876,deals_closed!C:C)</f>
        <v>950987</v>
      </c>
      <c r="I876" s="2">
        <f>VLOOKUP(E876,'2018_commission_structure-Start'!$A$22:$I$24,9,FALSE)</f>
        <v>600000</v>
      </c>
      <c r="J876" s="2">
        <f t="shared" si="131"/>
        <v>750000</v>
      </c>
      <c r="K876" s="2">
        <f t="shared" si="132"/>
        <v>900000</v>
      </c>
      <c r="L876" s="2">
        <f t="shared" si="133"/>
        <v>1200000</v>
      </c>
      <c r="M876" s="12">
        <f t="shared" si="134"/>
        <v>1.5849783333333334</v>
      </c>
      <c r="N876" t="str">
        <f t="shared" si="135"/>
        <v>150-200%</v>
      </c>
      <c r="O876" s="6">
        <f>MIN(H876,I876)*INDEX('2018_commission_structure-Start'!$A$21:$I$24,MATCH($E876,'2018_commission_structure-Start'!$A$21:$A$24,0),MATCH(O$1,'2018_commission_structure-Start'!$A$21:$I$21,0))</f>
        <v>78000</v>
      </c>
      <c r="P876" s="2">
        <f>IF(H876&gt;I876,MIN(H876-I876,J876-I876)*INDEX('2018_commission_structure-Start'!$A$21:$I$24,MATCH($E876,'2018_commission_structure-Start'!$A$21:$A$24,0), MATCH(P$1,'2018_commission_structure-Start'!$A$21:$I$21,0)),0)</f>
        <v>25500.000000000004</v>
      </c>
      <c r="Q876" s="2">
        <f>IF($H876&gt;J876,MIN($H876-J876,K876-J876)*INDEX('2018_commission_structure-Start'!$A$21:$I$24,MATCH($E876,'2018_commission_structure-Start'!$A$21:$A$24,0), MATCH(Q$1,'2018_commission_structure-Start'!$A$21:$I$21,0)),0)</f>
        <v>31500</v>
      </c>
      <c r="R876" s="2">
        <f>IF($H876&gt;K876,MIN($H876-K876,L876-K876)*INDEX('2018_commission_structure-Start'!$A$21:$I$24,MATCH($E876,'2018_commission_structure-Start'!$A$21:$A$24,0), MATCH(R$1,'2018_commission_structure-Start'!$A$21:$I$21,0)),0)</f>
        <v>13256.62</v>
      </c>
      <c r="S876" s="2">
        <f>IF(H876&gt;L876,(H876-L876)*INDEX('2018_commission_structure-Start'!$A$21:$I$24,MATCH($E876,'2018_commission_structure-Start'!$A$21:$A$24,0),MATCH(S$1,'2018_commission_structure-Start'!$A$21:$I$21,0)),0)</f>
        <v>0</v>
      </c>
      <c r="T876" s="6">
        <f t="shared" si="136"/>
        <v>148256.62</v>
      </c>
      <c r="U876" s="6">
        <f t="shared" si="137"/>
        <v>227079.62</v>
      </c>
      <c r="V876" s="6">
        <f>MIN(H876,I876)*INDEX('2018_commission_structure-Start'!$A$15:$J$18,MATCH($E876,'2018_commission_structure-Start'!$A$15:$A$18,0),MATCH(V$1,'2018_commission_structure-Start'!$A$15:$J$15,0))</f>
        <v>90000</v>
      </c>
      <c r="W876" s="2">
        <f>IF($H876&gt;I876,MIN($H876-I876,J876-I876)*INDEX('2018_commission_structure-Start'!$A$15:$J$18,MATCH($E876,'2018_commission_structure-Start'!$A$15:$A$18,0),MATCH(W$1,'2018_commission_structure-Start'!$A$15:$J$15,0)),0)</f>
        <v>27000</v>
      </c>
      <c r="X876" s="2">
        <f>IF($H876&gt;J876,MIN($H876-J876,K876-J876)*INDEX('2018_commission_structure-Start'!$A$15:$J$18,MATCH($E876,'2018_commission_structure-Start'!$A$15:$A$18,0),MATCH(X$1,'2018_commission_structure-Start'!$A$15:$J$15,0)),0)</f>
        <v>37500</v>
      </c>
      <c r="Y876" s="2">
        <f>IF($H876&gt;K876,MIN($H876-K876,L876-K876)*INDEX('2018_commission_structure-Start'!$A$15:$J$18,MATCH($E876,'2018_commission_structure-Start'!$A$15:$A$18,0),MATCH(Y$1,'2018_commission_structure-Start'!$A$15:$J$15,0)),0)</f>
        <v>15296.099999999999</v>
      </c>
      <c r="Z876" s="2">
        <f>IF(H876&gt;L876,(H876-L876)*INDEX('2018_commission_structure-Start'!$A$21:$I$24,MATCH($E876,'2018_commission_structure-Start'!$A$21:$A$24,0),MATCH(Z$1,'2018_commission_structure-Start'!$A$21:$I$21,0)),0)</f>
        <v>0</v>
      </c>
      <c r="AA876" s="6">
        <f t="shared" si="138"/>
        <v>169796.1</v>
      </c>
      <c r="AB876" s="6">
        <f t="shared" si="139"/>
        <v>248619.1</v>
      </c>
    </row>
    <row r="877" spans="1:28" x14ac:dyDescent="0.3">
      <c r="A877" t="str">
        <f t="shared" si="130"/>
        <v>Janeva Edelheid</v>
      </c>
      <c r="B877">
        <v>1163292249</v>
      </c>
      <c r="C877" t="s">
        <v>1696</v>
      </c>
      <c r="D877" t="s">
        <v>1697</v>
      </c>
      <c r="E877" t="s">
        <v>10</v>
      </c>
      <c r="F877">
        <v>90419</v>
      </c>
      <c r="G877">
        <f>COUNTIF(deals_closed!D:D,B877)</f>
        <v>15</v>
      </c>
      <c r="H877" s="2">
        <f>SUMIF(deals_closed!D:D,B877,deals_closed!C:C)</f>
        <v>525024</v>
      </c>
      <c r="I877" s="2">
        <f>VLOOKUP(E877,'2018_commission_structure-Start'!$A$22:$I$24,9,FALSE)</f>
        <v>750000</v>
      </c>
      <c r="J877" s="2">
        <f t="shared" si="131"/>
        <v>937500</v>
      </c>
      <c r="K877" s="2">
        <f t="shared" si="132"/>
        <v>1125000</v>
      </c>
      <c r="L877" s="2">
        <f t="shared" si="133"/>
        <v>1500000</v>
      </c>
      <c r="M877" s="12">
        <f t="shared" si="134"/>
        <v>0.70003199999999999</v>
      </c>
      <c r="N877" t="str">
        <f t="shared" si="135"/>
        <v>0-100%</v>
      </c>
      <c r="O877" s="6">
        <f>MIN(H877,I877)*INDEX('2018_commission_structure-Start'!$A$21:$I$24,MATCH($E877,'2018_commission_structure-Start'!$A$21:$A$24,0),MATCH(O$1,'2018_commission_structure-Start'!$A$21:$I$21,0))</f>
        <v>78753.599999999991</v>
      </c>
      <c r="P877" s="2">
        <f>IF(H877&gt;I877,MIN(H877-I877,J877-I877)*INDEX('2018_commission_structure-Start'!$A$21:$I$24,MATCH($E877,'2018_commission_structure-Start'!$A$21:$A$24,0), MATCH(P$1,'2018_commission_structure-Start'!$A$21:$I$21,0)),0)</f>
        <v>0</v>
      </c>
      <c r="Q877" s="2">
        <f>IF($H877&gt;J877,MIN($H877-J877,K877-J877)*INDEX('2018_commission_structure-Start'!$A$21:$I$24,MATCH($E877,'2018_commission_structure-Start'!$A$21:$A$24,0), MATCH(Q$1,'2018_commission_structure-Start'!$A$21:$I$21,0)),0)</f>
        <v>0</v>
      </c>
      <c r="R877" s="2">
        <f>IF($H877&gt;K877,MIN($H877-K877,L877-K877)*INDEX('2018_commission_structure-Start'!$A$21:$I$24,MATCH($E877,'2018_commission_structure-Start'!$A$21:$A$24,0), MATCH(R$1,'2018_commission_structure-Start'!$A$21:$I$21,0)),0)</f>
        <v>0</v>
      </c>
      <c r="S877" s="2">
        <f>IF(H877&gt;L877,(H877-L877)*INDEX('2018_commission_structure-Start'!$A$21:$I$24,MATCH($E877,'2018_commission_structure-Start'!$A$21:$A$24,0),MATCH(S$1,'2018_commission_structure-Start'!$A$21:$I$21,0)),0)</f>
        <v>0</v>
      </c>
      <c r="T877" s="6">
        <f t="shared" si="136"/>
        <v>78753.599999999991</v>
      </c>
      <c r="U877" s="6">
        <f t="shared" si="137"/>
        <v>169172.59999999998</v>
      </c>
      <c r="V877" s="6">
        <f>MIN(H877,I877)*INDEX('2018_commission_structure-Start'!$A$15:$J$18,MATCH($E877,'2018_commission_structure-Start'!$A$15:$A$18,0),MATCH(V$1,'2018_commission_structure-Start'!$A$15:$J$15,0))</f>
        <v>78753.599999999991</v>
      </c>
      <c r="W877" s="2">
        <f>IF($H877&gt;I877,MIN($H877-I877,J877-I877)*INDEX('2018_commission_structure-Start'!$A$15:$J$18,MATCH($E877,'2018_commission_structure-Start'!$A$15:$A$18,0),MATCH(W$1,'2018_commission_structure-Start'!$A$15:$J$15,0)),0)</f>
        <v>0</v>
      </c>
      <c r="X877" s="2">
        <f>IF($H877&gt;J877,MIN($H877-J877,K877-J877)*INDEX('2018_commission_structure-Start'!$A$15:$J$18,MATCH($E877,'2018_commission_structure-Start'!$A$15:$A$18,0),MATCH(X$1,'2018_commission_structure-Start'!$A$15:$J$15,0)),0)</f>
        <v>0</v>
      </c>
      <c r="Y877" s="2">
        <f>IF($H877&gt;K877,MIN($H877-K877,L877-K877)*INDEX('2018_commission_structure-Start'!$A$15:$J$18,MATCH($E877,'2018_commission_structure-Start'!$A$15:$A$18,0),MATCH(Y$1,'2018_commission_structure-Start'!$A$15:$J$15,0)),0)</f>
        <v>0</v>
      </c>
      <c r="Z877" s="2">
        <f>IF(H877&gt;L877,(H877-L877)*INDEX('2018_commission_structure-Start'!$A$21:$I$24,MATCH($E877,'2018_commission_structure-Start'!$A$21:$A$24,0),MATCH(Z$1,'2018_commission_structure-Start'!$A$21:$I$21,0)),0)</f>
        <v>0</v>
      </c>
      <c r="AA877" s="6">
        <f t="shared" si="138"/>
        <v>78753.599999999991</v>
      </c>
      <c r="AB877" s="6">
        <f t="shared" si="139"/>
        <v>169172.59999999998</v>
      </c>
    </row>
    <row r="878" spans="1:28" x14ac:dyDescent="0.3">
      <c r="A878" t="str">
        <f t="shared" si="130"/>
        <v>Ward Barnett</v>
      </c>
      <c r="B878">
        <v>7180110256</v>
      </c>
      <c r="C878" t="s">
        <v>1698</v>
      </c>
      <c r="D878" t="s">
        <v>1699</v>
      </c>
      <c r="E878" t="s">
        <v>29</v>
      </c>
      <c r="F878">
        <v>77067</v>
      </c>
      <c r="G878">
        <f>COUNTIF(deals_closed!D:D,B878)</f>
        <v>18</v>
      </c>
      <c r="H878" s="2">
        <f>SUMIF(deals_closed!D:D,B878,deals_closed!C:C)</f>
        <v>575085</v>
      </c>
      <c r="I878" s="2">
        <f>VLOOKUP(E878,'2018_commission_structure-Start'!$A$22:$I$24,9,FALSE)</f>
        <v>600000</v>
      </c>
      <c r="J878" s="2">
        <f t="shared" si="131"/>
        <v>750000</v>
      </c>
      <c r="K878" s="2">
        <f t="shared" si="132"/>
        <v>900000</v>
      </c>
      <c r="L878" s="2">
        <f t="shared" si="133"/>
        <v>1200000</v>
      </c>
      <c r="M878" s="12">
        <f t="shared" si="134"/>
        <v>0.95847499999999997</v>
      </c>
      <c r="N878" t="str">
        <f t="shared" si="135"/>
        <v>0-100%</v>
      </c>
      <c r="O878" s="6">
        <f>MIN(H878,I878)*INDEX('2018_commission_structure-Start'!$A$21:$I$24,MATCH($E878,'2018_commission_structure-Start'!$A$21:$A$24,0),MATCH(O$1,'2018_commission_structure-Start'!$A$21:$I$21,0))</f>
        <v>74761.05</v>
      </c>
      <c r="P878" s="2">
        <f>IF(H878&gt;I878,MIN(H878-I878,J878-I878)*INDEX('2018_commission_structure-Start'!$A$21:$I$24,MATCH($E878,'2018_commission_structure-Start'!$A$21:$A$24,0), MATCH(P$1,'2018_commission_structure-Start'!$A$21:$I$21,0)),0)</f>
        <v>0</v>
      </c>
      <c r="Q878" s="2">
        <f>IF($H878&gt;J878,MIN($H878-J878,K878-J878)*INDEX('2018_commission_structure-Start'!$A$21:$I$24,MATCH($E878,'2018_commission_structure-Start'!$A$21:$A$24,0), MATCH(Q$1,'2018_commission_structure-Start'!$A$21:$I$21,0)),0)</f>
        <v>0</v>
      </c>
      <c r="R878" s="2">
        <f>IF($H878&gt;K878,MIN($H878-K878,L878-K878)*INDEX('2018_commission_structure-Start'!$A$21:$I$24,MATCH($E878,'2018_commission_structure-Start'!$A$21:$A$24,0), MATCH(R$1,'2018_commission_structure-Start'!$A$21:$I$21,0)),0)</f>
        <v>0</v>
      </c>
      <c r="S878" s="2">
        <f>IF(H878&gt;L878,(H878-L878)*INDEX('2018_commission_structure-Start'!$A$21:$I$24,MATCH($E878,'2018_commission_structure-Start'!$A$21:$A$24,0),MATCH(S$1,'2018_commission_structure-Start'!$A$21:$I$21,0)),0)</f>
        <v>0</v>
      </c>
      <c r="T878" s="6">
        <f t="shared" si="136"/>
        <v>74761.05</v>
      </c>
      <c r="U878" s="6">
        <f t="shared" si="137"/>
        <v>151828.04999999999</v>
      </c>
      <c r="V878" s="6">
        <f>MIN(H878,I878)*INDEX('2018_commission_structure-Start'!$A$15:$J$18,MATCH($E878,'2018_commission_structure-Start'!$A$15:$A$18,0),MATCH(V$1,'2018_commission_structure-Start'!$A$15:$J$15,0))</f>
        <v>86262.75</v>
      </c>
      <c r="W878" s="2">
        <f>IF($H878&gt;I878,MIN($H878-I878,J878-I878)*INDEX('2018_commission_structure-Start'!$A$15:$J$18,MATCH($E878,'2018_commission_structure-Start'!$A$15:$A$18,0),MATCH(W$1,'2018_commission_structure-Start'!$A$15:$J$15,0)),0)</f>
        <v>0</v>
      </c>
      <c r="X878" s="2">
        <f>IF($H878&gt;J878,MIN($H878-J878,K878-J878)*INDEX('2018_commission_structure-Start'!$A$15:$J$18,MATCH($E878,'2018_commission_structure-Start'!$A$15:$A$18,0),MATCH(X$1,'2018_commission_structure-Start'!$A$15:$J$15,0)),0)</f>
        <v>0</v>
      </c>
      <c r="Y878" s="2">
        <f>IF($H878&gt;K878,MIN($H878-K878,L878-K878)*INDEX('2018_commission_structure-Start'!$A$15:$J$18,MATCH($E878,'2018_commission_structure-Start'!$A$15:$A$18,0),MATCH(Y$1,'2018_commission_structure-Start'!$A$15:$J$15,0)),0)</f>
        <v>0</v>
      </c>
      <c r="Z878" s="2">
        <f>IF(H878&gt;L878,(H878-L878)*INDEX('2018_commission_structure-Start'!$A$21:$I$24,MATCH($E878,'2018_commission_structure-Start'!$A$21:$A$24,0),MATCH(Z$1,'2018_commission_structure-Start'!$A$21:$I$21,0)),0)</f>
        <v>0</v>
      </c>
      <c r="AA878" s="6">
        <f t="shared" si="138"/>
        <v>86262.75</v>
      </c>
      <c r="AB878" s="6">
        <f t="shared" si="139"/>
        <v>163329.75</v>
      </c>
    </row>
    <row r="879" spans="1:28" x14ac:dyDescent="0.3">
      <c r="A879" t="str">
        <f t="shared" si="130"/>
        <v>Xylia Manshaw</v>
      </c>
      <c r="B879">
        <v>8533410514</v>
      </c>
      <c r="C879" t="s">
        <v>1700</v>
      </c>
      <c r="D879" t="s">
        <v>1701</v>
      </c>
      <c r="E879" t="s">
        <v>29</v>
      </c>
      <c r="F879">
        <v>60161</v>
      </c>
      <c r="G879">
        <f>COUNTIF(deals_closed!D:D,B879)</f>
        <v>26</v>
      </c>
      <c r="H879" s="2">
        <f>SUMIF(deals_closed!D:D,B879,deals_closed!C:C)</f>
        <v>991891</v>
      </c>
      <c r="I879" s="2">
        <f>VLOOKUP(E879,'2018_commission_structure-Start'!$A$22:$I$24,9,FALSE)</f>
        <v>600000</v>
      </c>
      <c r="J879" s="2">
        <f t="shared" si="131"/>
        <v>750000</v>
      </c>
      <c r="K879" s="2">
        <f t="shared" si="132"/>
        <v>900000</v>
      </c>
      <c r="L879" s="2">
        <f t="shared" si="133"/>
        <v>1200000</v>
      </c>
      <c r="M879" s="12">
        <f t="shared" si="134"/>
        <v>1.6531516666666666</v>
      </c>
      <c r="N879" t="str">
        <f t="shared" si="135"/>
        <v>150-200%</v>
      </c>
      <c r="O879" s="6">
        <f>MIN(H879,I879)*INDEX('2018_commission_structure-Start'!$A$21:$I$24,MATCH($E879,'2018_commission_structure-Start'!$A$21:$A$24,0),MATCH(O$1,'2018_commission_structure-Start'!$A$21:$I$21,0))</f>
        <v>78000</v>
      </c>
      <c r="P879" s="2">
        <f>IF(H879&gt;I879,MIN(H879-I879,J879-I879)*INDEX('2018_commission_structure-Start'!$A$21:$I$24,MATCH($E879,'2018_commission_structure-Start'!$A$21:$A$24,0), MATCH(P$1,'2018_commission_structure-Start'!$A$21:$I$21,0)),0)</f>
        <v>25500.000000000004</v>
      </c>
      <c r="Q879" s="2">
        <f>IF($H879&gt;J879,MIN($H879-J879,K879-J879)*INDEX('2018_commission_structure-Start'!$A$21:$I$24,MATCH($E879,'2018_commission_structure-Start'!$A$21:$A$24,0), MATCH(Q$1,'2018_commission_structure-Start'!$A$21:$I$21,0)),0)</f>
        <v>31500</v>
      </c>
      <c r="R879" s="2">
        <f>IF($H879&gt;K879,MIN($H879-K879,L879-K879)*INDEX('2018_commission_structure-Start'!$A$21:$I$24,MATCH($E879,'2018_commission_structure-Start'!$A$21:$A$24,0), MATCH(R$1,'2018_commission_structure-Start'!$A$21:$I$21,0)),0)</f>
        <v>23891.66</v>
      </c>
      <c r="S879" s="2">
        <f>IF(H879&gt;L879,(H879-L879)*INDEX('2018_commission_structure-Start'!$A$21:$I$24,MATCH($E879,'2018_commission_structure-Start'!$A$21:$A$24,0),MATCH(S$1,'2018_commission_structure-Start'!$A$21:$I$21,0)),0)</f>
        <v>0</v>
      </c>
      <c r="T879" s="6">
        <f t="shared" si="136"/>
        <v>158891.66</v>
      </c>
      <c r="U879" s="6">
        <f t="shared" si="137"/>
        <v>219052.66</v>
      </c>
      <c r="V879" s="6">
        <f>MIN(H879,I879)*INDEX('2018_commission_structure-Start'!$A$15:$J$18,MATCH($E879,'2018_commission_structure-Start'!$A$15:$A$18,0),MATCH(V$1,'2018_commission_structure-Start'!$A$15:$J$15,0))</f>
        <v>90000</v>
      </c>
      <c r="W879" s="2">
        <f>IF($H879&gt;I879,MIN($H879-I879,J879-I879)*INDEX('2018_commission_structure-Start'!$A$15:$J$18,MATCH($E879,'2018_commission_structure-Start'!$A$15:$A$18,0),MATCH(W$1,'2018_commission_structure-Start'!$A$15:$J$15,0)),0)</f>
        <v>27000</v>
      </c>
      <c r="X879" s="2">
        <f>IF($H879&gt;J879,MIN($H879-J879,K879-J879)*INDEX('2018_commission_structure-Start'!$A$15:$J$18,MATCH($E879,'2018_commission_structure-Start'!$A$15:$A$18,0),MATCH(X$1,'2018_commission_structure-Start'!$A$15:$J$15,0)),0)</f>
        <v>37500</v>
      </c>
      <c r="Y879" s="2">
        <f>IF($H879&gt;K879,MIN($H879-K879,L879-K879)*INDEX('2018_commission_structure-Start'!$A$15:$J$18,MATCH($E879,'2018_commission_structure-Start'!$A$15:$A$18,0),MATCH(Y$1,'2018_commission_structure-Start'!$A$15:$J$15,0)),0)</f>
        <v>27567.3</v>
      </c>
      <c r="Z879" s="2">
        <f>IF(H879&gt;L879,(H879-L879)*INDEX('2018_commission_structure-Start'!$A$21:$I$24,MATCH($E879,'2018_commission_structure-Start'!$A$21:$A$24,0),MATCH(Z$1,'2018_commission_structure-Start'!$A$21:$I$21,0)),0)</f>
        <v>0</v>
      </c>
      <c r="AA879" s="6">
        <f t="shared" si="138"/>
        <v>182067.3</v>
      </c>
      <c r="AB879" s="6">
        <f t="shared" si="139"/>
        <v>242228.3</v>
      </c>
    </row>
    <row r="880" spans="1:28" x14ac:dyDescent="0.3">
      <c r="A880" t="str">
        <f t="shared" si="130"/>
        <v>Sarita Batcheldor</v>
      </c>
      <c r="B880">
        <v>2149326663</v>
      </c>
      <c r="C880" t="s">
        <v>1702</v>
      </c>
      <c r="D880" t="s">
        <v>1703</v>
      </c>
      <c r="E880" t="s">
        <v>10</v>
      </c>
      <c r="F880">
        <v>100348</v>
      </c>
      <c r="G880">
        <f>COUNTIF(deals_closed!D:D,B880)</f>
        <v>23</v>
      </c>
      <c r="H880" s="2">
        <f>SUMIF(deals_closed!D:D,B880,deals_closed!C:C)</f>
        <v>789211</v>
      </c>
      <c r="I880" s="2">
        <f>VLOOKUP(E880,'2018_commission_structure-Start'!$A$22:$I$24,9,FALSE)</f>
        <v>750000</v>
      </c>
      <c r="J880" s="2">
        <f t="shared" si="131"/>
        <v>937500</v>
      </c>
      <c r="K880" s="2">
        <f t="shared" si="132"/>
        <v>1125000</v>
      </c>
      <c r="L880" s="2">
        <f t="shared" si="133"/>
        <v>1500000</v>
      </c>
      <c r="M880" s="12">
        <f t="shared" si="134"/>
        <v>1.0522813333333334</v>
      </c>
      <c r="N880" t="str">
        <f t="shared" si="135"/>
        <v>100-125%</v>
      </c>
      <c r="O880" s="6">
        <f>MIN(H880,I880)*INDEX('2018_commission_structure-Start'!$A$21:$I$24,MATCH($E880,'2018_commission_structure-Start'!$A$21:$A$24,0),MATCH(O$1,'2018_commission_structure-Start'!$A$21:$I$21,0))</f>
        <v>112500</v>
      </c>
      <c r="P880" s="2">
        <f>IF(H880&gt;I880,MIN(H880-I880,J880-I880)*INDEX('2018_commission_structure-Start'!$A$21:$I$24,MATCH($E880,'2018_commission_structure-Start'!$A$21:$A$24,0), MATCH(P$1,'2018_commission_structure-Start'!$A$21:$I$21,0)),0)</f>
        <v>7450.09</v>
      </c>
      <c r="Q880" s="2">
        <f>IF($H880&gt;J880,MIN($H880-J880,K880-J880)*INDEX('2018_commission_structure-Start'!$A$21:$I$24,MATCH($E880,'2018_commission_structure-Start'!$A$21:$A$24,0), MATCH(Q$1,'2018_commission_structure-Start'!$A$21:$I$21,0)),0)</f>
        <v>0</v>
      </c>
      <c r="R880" s="2">
        <f>IF($H880&gt;K880,MIN($H880-K880,L880-K880)*INDEX('2018_commission_structure-Start'!$A$21:$I$24,MATCH($E880,'2018_commission_structure-Start'!$A$21:$A$24,0), MATCH(R$1,'2018_commission_structure-Start'!$A$21:$I$21,0)),0)</f>
        <v>0</v>
      </c>
      <c r="S880" s="2">
        <f>IF(H880&gt;L880,(H880-L880)*INDEX('2018_commission_structure-Start'!$A$21:$I$24,MATCH($E880,'2018_commission_structure-Start'!$A$21:$A$24,0),MATCH(S$1,'2018_commission_structure-Start'!$A$21:$I$21,0)),0)</f>
        <v>0</v>
      </c>
      <c r="T880" s="6">
        <f t="shared" si="136"/>
        <v>119950.09</v>
      </c>
      <c r="U880" s="6">
        <f t="shared" si="137"/>
        <v>220298.09</v>
      </c>
      <c r="V880" s="6">
        <f>MIN(H880,I880)*INDEX('2018_commission_structure-Start'!$A$15:$J$18,MATCH($E880,'2018_commission_structure-Start'!$A$15:$A$18,0),MATCH(V$1,'2018_commission_structure-Start'!$A$15:$J$15,0))</f>
        <v>112500</v>
      </c>
      <c r="W880" s="2">
        <f>IF($H880&gt;I880,MIN($H880-I880,J880-I880)*INDEX('2018_commission_structure-Start'!$A$15:$J$18,MATCH($E880,'2018_commission_structure-Start'!$A$15:$A$18,0),MATCH(W$1,'2018_commission_structure-Start'!$A$15:$J$15,0)),0)</f>
        <v>8626.42</v>
      </c>
      <c r="X880" s="2">
        <f>IF($H880&gt;J880,MIN($H880-J880,K880-J880)*INDEX('2018_commission_structure-Start'!$A$15:$J$18,MATCH($E880,'2018_commission_structure-Start'!$A$15:$A$18,0),MATCH(X$1,'2018_commission_structure-Start'!$A$15:$J$15,0)),0)</f>
        <v>0</v>
      </c>
      <c r="Y880" s="2">
        <f>IF($H880&gt;K880,MIN($H880-K880,L880-K880)*INDEX('2018_commission_structure-Start'!$A$15:$J$18,MATCH($E880,'2018_commission_structure-Start'!$A$15:$A$18,0),MATCH(Y$1,'2018_commission_structure-Start'!$A$15:$J$15,0)),0)</f>
        <v>0</v>
      </c>
      <c r="Z880" s="2">
        <f>IF(H880&gt;L880,(H880-L880)*INDEX('2018_commission_structure-Start'!$A$21:$I$24,MATCH($E880,'2018_commission_structure-Start'!$A$21:$A$24,0),MATCH(Z$1,'2018_commission_structure-Start'!$A$21:$I$21,0)),0)</f>
        <v>0</v>
      </c>
      <c r="AA880" s="6">
        <f t="shared" si="138"/>
        <v>121126.42</v>
      </c>
      <c r="AB880" s="6">
        <f t="shared" si="139"/>
        <v>221474.41999999998</v>
      </c>
    </row>
    <row r="881" spans="1:28" x14ac:dyDescent="0.3">
      <c r="A881" t="str">
        <f t="shared" si="130"/>
        <v>Horst Phelips</v>
      </c>
      <c r="B881">
        <v>3458178171</v>
      </c>
      <c r="C881" t="s">
        <v>1704</v>
      </c>
      <c r="D881" t="s">
        <v>1705</v>
      </c>
      <c r="E881" t="s">
        <v>29</v>
      </c>
      <c r="F881">
        <v>57276</v>
      </c>
      <c r="G881">
        <f>COUNTIF(deals_closed!D:D,B881)</f>
        <v>12</v>
      </c>
      <c r="H881" s="2">
        <f>SUMIF(deals_closed!D:D,B881,deals_closed!C:C)</f>
        <v>473689</v>
      </c>
      <c r="I881" s="2">
        <f>VLOOKUP(E881,'2018_commission_structure-Start'!$A$22:$I$24,9,FALSE)</f>
        <v>600000</v>
      </c>
      <c r="J881" s="2">
        <f t="shared" si="131"/>
        <v>750000</v>
      </c>
      <c r="K881" s="2">
        <f t="shared" si="132"/>
        <v>900000</v>
      </c>
      <c r="L881" s="2">
        <f t="shared" si="133"/>
        <v>1200000</v>
      </c>
      <c r="M881" s="12">
        <f t="shared" si="134"/>
        <v>0.78948166666666664</v>
      </c>
      <c r="N881" t="str">
        <f t="shared" si="135"/>
        <v>0-100%</v>
      </c>
      <c r="O881" s="6">
        <f>MIN(H881,I881)*INDEX('2018_commission_structure-Start'!$A$21:$I$24,MATCH($E881,'2018_commission_structure-Start'!$A$21:$A$24,0),MATCH(O$1,'2018_commission_structure-Start'!$A$21:$I$21,0))</f>
        <v>61579.57</v>
      </c>
      <c r="P881" s="2">
        <f>IF(H881&gt;I881,MIN(H881-I881,J881-I881)*INDEX('2018_commission_structure-Start'!$A$21:$I$24,MATCH($E881,'2018_commission_structure-Start'!$A$21:$A$24,0), MATCH(P$1,'2018_commission_structure-Start'!$A$21:$I$21,0)),0)</f>
        <v>0</v>
      </c>
      <c r="Q881" s="2">
        <f>IF($H881&gt;J881,MIN($H881-J881,K881-J881)*INDEX('2018_commission_structure-Start'!$A$21:$I$24,MATCH($E881,'2018_commission_structure-Start'!$A$21:$A$24,0), MATCH(Q$1,'2018_commission_structure-Start'!$A$21:$I$21,0)),0)</f>
        <v>0</v>
      </c>
      <c r="R881" s="2">
        <f>IF($H881&gt;K881,MIN($H881-K881,L881-K881)*INDEX('2018_commission_structure-Start'!$A$21:$I$24,MATCH($E881,'2018_commission_structure-Start'!$A$21:$A$24,0), MATCH(R$1,'2018_commission_structure-Start'!$A$21:$I$21,0)),0)</f>
        <v>0</v>
      </c>
      <c r="S881" s="2">
        <f>IF(H881&gt;L881,(H881-L881)*INDEX('2018_commission_structure-Start'!$A$21:$I$24,MATCH($E881,'2018_commission_structure-Start'!$A$21:$A$24,0),MATCH(S$1,'2018_commission_structure-Start'!$A$21:$I$21,0)),0)</f>
        <v>0</v>
      </c>
      <c r="T881" s="6">
        <f t="shared" si="136"/>
        <v>61579.57</v>
      </c>
      <c r="U881" s="6">
        <f t="shared" si="137"/>
        <v>118855.57</v>
      </c>
      <c r="V881" s="6">
        <f>MIN(H881,I881)*INDEX('2018_commission_structure-Start'!$A$15:$J$18,MATCH($E881,'2018_commission_structure-Start'!$A$15:$A$18,0),MATCH(V$1,'2018_commission_structure-Start'!$A$15:$J$15,0))</f>
        <v>71053.349999999991</v>
      </c>
      <c r="W881" s="2">
        <f>IF($H881&gt;I881,MIN($H881-I881,J881-I881)*INDEX('2018_commission_structure-Start'!$A$15:$J$18,MATCH($E881,'2018_commission_structure-Start'!$A$15:$A$18,0),MATCH(W$1,'2018_commission_structure-Start'!$A$15:$J$15,0)),0)</f>
        <v>0</v>
      </c>
      <c r="X881" s="2">
        <f>IF($H881&gt;J881,MIN($H881-J881,K881-J881)*INDEX('2018_commission_structure-Start'!$A$15:$J$18,MATCH($E881,'2018_commission_structure-Start'!$A$15:$A$18,0),MATCH(X$1,'2018_commission_structure-Start'!$A$15:$J$15,0)),0)</f>
        <v>0</v>
      </c>
      <c r="Y881" s="2">
        <f>IF($H881&gt;K881,MIN($H881-K881,L881-K881)*INDEX('2018_commission_structure-Start'!$A$15:$J$18,MATCH($E881,'2018_commission_structure-Start'!$A$15:$A$18,0),MATCH(Y$1,'2018_commission_structure-Start'!$A$15:$J$15,0)),0)</f>
        <v>0</v>
      </c>
      <c r="Z881" s="2">
        <f>IF(H881&gt;L881,(H881-L881)*INDEX('2018_commission_structure-Start'!$A$21:$I$24,MATCH($E881,'2018_commission_structure-Start'!$A$21:$A$24,0),MATCH(Z$1,'2018_commission_structure-Start'!$A$21:$I$21,0)),0)</f>
        <v>0</v>
      </c>
      <c r="AA881" s="6">
        <f t="shared" si="138"/>
        <v>71053.349999999991</v>
      </c>
      <c r="AB881" s="6">
        <f t="shared" si="139"/>
        <v>128329.34999999999</v>
      </c>
    </row>
    <row r="882" spans="1:28" x14ac:dyDescent="0.3">
      <c r="A882" t="str">
        <f t="shared" si="130"/>
        <v>Karney MacMillan</v>
      </c>
      <c r="B882">
        <v>4579641655</v>
      </c>
      <c r="C882" t="s">
        <v>1706</v>
      </c>
      <c r="D882" t="s">
        <v>1707</v>
      </c>
      <c r="E882" t="s">
        <v>29</v>
      </c>
      <c r="F882">
        <v>58990</v>
      </c>
      <c r="G882">
        <f>COUNTIF(deals_closed!D:D,B882)</f>
        <v>16</v>
      </c>
      <c r="H882" s="2">
        <f>SUMIF(deals_closed!D:D,B882,deals_closed!C:C)</f>
        <v>575747</v>
      </c>
      <c r="I882" s="2">
        <f>VLOOKUP(E882,'2018_commission_structure-Start'!$A$22:$I$24,9,FALSE)</f>
        <v>600000</v>
      </c>
      <c r="J882" s="2">
        <f t="shared" si="131"/>
        <v>750000</v>
      </c>
      <c r="K882" s="2">
        <f t="shared" si="132"/>
        <v>900000</v>
      </c>
      <c r="L882" s="2">
        <f t="shared" si="133"/>
        <v>1200000</v>
      </c>
      <c r="M882" s="12">
        <f t="shared" si="134"/>
        <v>0.95957833333333331</v>
      </c>
      <c r="N882" t="str">
        <f t="shared" si="135"/>
        <v>0-100%</v>
      </c>
      <c r="O882" s="6">
        <f>MIN(H882,I882)*INDEX('2018_commission_structure-Start'!$A$21:$I$24,MATCH($E882,'2018_commission_structure-Start'!$A$21:$A$24,0),MATCH(O$1,'2018_commission_structure-Start'!$A$21:$I$21,0))</f>
        <v>74847.11</v>
      </c>
      <c r="P882" s="2">
        <f>IF(H882&gt;I882,MIN(H882-I882,J882-I882)*INDEX('2018_commission_structure-Start'!$A$21:$I$24,MATCH($E882,'2018_commission_structure-Start'!$A$21:$A$24,0), MATCH(P$1,'2018_commission_structure-Start'!$A$21:$I$21,0)),0)</f>
        <v>0</v>
      </c>
      <c r="Q882" s="2">
        <f>IF($H882&gt;J882,MIN($H882-J882,K882-J882)*INDEX('2018_commission_structure-Start'!$A$21:$I$24,MATCH($E882,'2018_commission_structure-Start'!$A$21:$A$24,0), MATCH(Q$1,'2018_commission_structure-Start'!$A$21:$I$21,0)),0)</f>
        <v>0</v>
      </c>
      <c r="R882" s="2">
        <f>IF($H882&gt;K882,MIN($H882-K882,L882-K882)*INDEX('2018_commission_structure-Start'!$A$21:$I$24,MATCH($E882,'2018_commission_structure-Start'!$A$21:$A$24,0), MATCH(R$1,'2018_commission_structure-Start'!$A$21:$I$21,0)),0)</f>
        <v>0</v>
      </c>
      <c r="S882" s="2">
        <f>IF(H882&gt;L882,(H882-L882)*INDEX('2018_commission_structure-Start'!$A$21:$I$24,MATCH($E882,'2018_commission_structure-Start'!$A$21:$A$24,0),MATCH(S$1,'2018_commission_structure-Start'!$A$21:$I$21,0)),0)</f>
        <v>0</v>
      </c>
      <c r="T882" s="6">
        <f t="shared" si="136"/>
        <v>74847.11</v>
      </c>
      <c r="U882" s="6">
        <f t="shared" si="137"/>
        <v>133837.10999999999</v>
      </c>
      <c r="V882" s="6">
        <f>MIN(H882,I882)*INDEX('2018_commission_structure-Start'!$A$15:$J$18,MATCH($E882,'2018_commission_structure-Start'!$A$15:$A$18,0),MATCH(V$1,'2018_commission_structure-Start'!$A$15:$J$15,0))</f>
        <v>86362.05</v>
      </c>
      <c r="W882" s="2">
        <f>IF($H882&gt;I882,MIN($H882-I882,J882-I882)*INDEX('2018_commission_structure-Start'!$A$15:$J$18,MATCH($E882,'2018_commission_structure-Start'!$A$15:$A$18,0),MATCH(W$1,'2018_commission_structure-Start'!$A$15:$J$15,0)),0)</f>
        <v>0</v>
      </c>
      <c r="X882" s="2">
        <f>IF($H882&gt;J882,MIN($H882-J882,K882-J882)*INDEX('2018_commission_structure-Start'!$A$15:$J$18,MATCH($E882,'2018_commission_structure-Start'!$A$15:$A$18,0),MATCH(X$1,'2018_commission_structure-Start'!$A$15:$J$15,0)),0)</f>
        <v>0</v>
      </c>
      <c r="Y882" s="2">
        <f>IF($H882&gt;K882,MIN($H882-K882,L882-K882)*INDEX('2018_commission_structure-Start'!$A$15:$J$18,MATCH($E882,'2018_commission_structure-Start'!$A$15:$A$18,0),MATCH(Y$1,'2018_commission_structure-Start'!$A$15:$J$15,0)),0)</f>
        <v>0</v>
      </c>
      <c r="Z882" s="2">
        <f>IF(H882&gt;L882,(H882-L882)*INDEX('2018_commission_structure-Start'!$A$21:$I$24,MATCH($E882,'2018_commission_structure-Start'!$A$21:$A$24,0),MATCH(Z$1,'2018_commission_structure-Start'!$A$21:$I$21,0)),0)</f>
        <v>0</v>
      </c>
      <c r="AA882" s="6">
        <f t="shared" si="138"/>
        <v>86362.05</v>
      </c>
      <c r="AB882" s="6">
        <f t="shared" si="139"/>
        <v>145352.04999999999</v>
      </c>
    </row>
    <row r="883" spans="1:28" x14ac:dyDescent="0.3">
      <c r="A883" t="str">
        <f t="shared" si="130"/>
        <v>Dex Hughill</v>
      </c>
      <c r="B883">
        <v>509393462</v>
      </c>
      <c r="C883" t="s">
        <v>1708</v>
      </c>
      <c r="D883" t="s">
        <v>1709</v>
      </c>
      <c r="E883" t="s">
        <v>29</v>
      </c>
      <c r="F883">
        <v>58109</v>
      </c>
      <c r="G883">
        <f>COUNTIF(deals_closed!D:D,B883)</f>
        <v>23</v>
      </c>
      <c r="H883" s="2">
        <f>SUMIF(deals_closed!D:D,B883,deals_closed!C:C)</f>
        <v>754953</v>
      </c>
      <c r="I883" s="2">
        <f>VLOOKUP(E883,'2018_commission_structure-Start'!$A$22:$I$24,9,FALSE)</f>
        <v>600000</v>
      </c>
      <c r="J883" s="2">
        <f t="shared" si="131"/>
        <v>750000</v>
      </c>
      <c r="K883" s="2">
        <f t="shared" si="132"/>
        <v>900000</v>
      </c>
      <c r="L883" s="2">
        <f t="shared" si="133"/>
        <v>1200000</v>
      </c>
      <c r="M883" s="12">
        <f t="shared" si="134"/>
        <v>1.2582549999999999</v>
      </c>
      <c r="N883" t="str">
        <f t="shared" si="135"/>
        <v>125-150%</v>
      </c>
      <c r="O883" s="6">
        <f>MIN(H883,I883)*INDEX('2018_commission_structure-Start'!$A$21:$I$24,MATCH($E883,'2018_commission_structure-Start'!$A$21:$A$24,0),MATCH(O$1,'2018_commission_structure-Start'!$A$21:$I$21,0))</f>
        <v>78000</v>
      </c>
      <c r="P883" s="2">
        <f>IF(H883&gt;I883,MIN(H883-I883,J883-I883)*INDEX('2018_commission_structure-Start'!$A$21:$I$24,MATCH($E883,'2018_commission_structure-Start'!$A$21:$A$24,0), MATCH(P$1,'2018_commission_structure-Start'!$A$21:$I$21,0)),0)</f>
        <v>25500.000000000004</v>
      </c>
      <c r="Q883" s="2">
        <f>IF($H883&gt;J883,MIN($H883-J883,K883-J883)*INDEX('2018_commission_structure-Start'!$A$21:$I$24,MATCH($E883,'2018_commission_structure-Start'!$A$21:$A$24,0), MATCH(Q$1,'2018_commission_structure-Start'!$A$21:$I$21,0)),0)</f>
        <v>1040.1299999999999</v>
      </c>
      <c r="R883" s="2">
        <f>IF($H883&gt;K883,MIN($H883-K883,L883-K883)*INDEX('2018_commission_structure-Start'!$A$21:$I$24,MATCH($E883,'2018_commission_structure-Start'!$A$21:$A$24,0), MATCH(R$1,'2018_commission_structure-Start'!$A$21:$I$21,0)),0)</f>
        <v>0</v>
      </c>
      <c r="S883" s="2">
        <f>IF(H883&gt;L883,(H883-L883)*INDEX('2018_commission_structure-Start'!$A$21:$I$24,MATCH($E883,'2018_commission_structure-Start'!$A$21:$A$24,0),MATCH(S$1,'2018_commission_structure-Start'!$A$21:$I$21,0)),0)</f>
        <v>0</v>
      </c>
      <c r="T883" s="6">
        <f t="shared" si="136"/>
        <v>104540.13</v>
      </c>
      <c r="U883" s="6">
        <f t="shared" si="137"/>
        <v>162649.13</v>
      </c>
      <c r="V883" s="6">
        <f>MIN(H883,I883)*INDEX('2018_commission_structure-Start'!$A$15:$J$18,MATCH($E883,'2018_commission_structure-Start'!$A$15:$A$18,0),MATCH(V$1,'2018_commission_structure-Start'!$A$15:$J$15,0))</f>
        <v>90000</v>
      </c>
      <c r="W883" s="2">
        <f>IF($H883&gt;I883,MIN($H883-I883,J883-I883)*INDEX('2018_commission_structure-Start'!$A$15:$J$18,MATCH($E883,'2018_commission_structure-Start'!$A$15:$A$18,0),MATCH(W$1,'2018_commission_structure-Start'!$A$15:$J$15,0)),0)</f>
        <v>27000</v>
      </c>
      <c r="X883" s="2">
        <f>IF($H883&gt;J883,MIN($H883-J883,K883-J883)*INDEX('2018_commission_structure-Start'!$A$15:$J$18,MATCH($E883,'2018_commission_structure-Start'!$A$15:$A$18,0),MATCH(X$1,'2018_commission_structure-Start'!$A$15:$J$15,0)),0)</f>
        <v>1238.25</v>
      </c>
      <c r="Y883" s="2">
        <f>IF($H883&gt;K883,MIN($H883-K883,L883-K883)*INDEX('2018_commission_structure-Start'!$A$15:$J$18,MATCH($E883,'2018_commission_structure-Start'!$A$15:$A$18,0),MATCH(Y$1,'2018_commission_structure-Start'!$A$15:$J$15,0)),0)</f>
        <v>0</v>
      </c>
      <c r="Z883" s="2">
        <f>IF(H883&gt;L883,(H883-L883)*INDEX('2018_commission_structure-Start'!$A$21:$I$24,MATCH($E883,'2018_commission_structure-Start'!$A$21:$A$24,0),MATCH(Z$1,'2018_commission_structure-Start'!$A$21:$I$21,0)),0)</f>
        <v>0</v>
      </c>
      <c r="AA883" s="6">
        <f t="shared" si="138"/>
        <v>118238.25</v>
      </c>
      <c r="AB883" s="6">
        <f t="shared" si="139"/>
        <v>176347.25</v>
      </c>
    </row>
    <row r="884" spans="1:28" x14ac:dyDescent="0.3">
      <c r="A884" t="str">
        <f t="shared" si="130"/>
        <v>Hoyt O' Loughran</v>
      </c>
      <c r="B884">
        <v>9590888275</v>
      </c>
      <c r="C884" t="s">
        <v>1710</v>
      </c>
      <c r="D884" t="s">
        <v>1711</v>
      </c>
      <c r="E884" t="s">
        <v>29</v>
      </c>
      <c r="F884">
        <v>53899</v>
      </c>
      <c r="G884">
        <f>COUNTIF(deals_closed!D:D,B884)</f>
        <v>18</v>
      </c>
      <c r="H884" s="2">
        <f>SUMIF(deals_closed!D:D,B884,deals_closed!C:C)</f>
        <v>701835</v>
      </c>
      <c r="I884" s="2">
        <f>VLOOKUP(E884,'2018_commission_structure-Start'!$A$22:$I$24,9,FALSE)</f>
        <v>600000</v>
      </c>
      <c r="J884" s="2">
        <f t="shared" si="131"/>
        <v>750000</v>
      </c>
      <c r="K884" s="2">
        <f t="shared" si="132"/>
        <v>900000</v>
      </c>
      <c r="L884" s="2">
        <f t="shared" si="133"/>
        <v>1200000</v>
      </c>
      <c r="M884" s="12">
        <f t="shared" si="134"/>
        <v>1.1697249999999999</v>
      </c>
      <c r="N884" t="str">
        <f t="shared" si="135"/>
        <v>100-125%</v>
      </c>
      <c r="O884" s="6">
        <f>MIN(H884,I884)*INDEX('2018_commission_structure-Start'!$A$21:$I$24,MATCH($E884,'2018_commission_structure-Start'!$A$21:$A$24,0),MATCH(O$1,'2018_commission_structure-Start'!$A$21:$I$21,0))</f>
        <v>78000</v>
      </c>
      <c r="P884" s="2">
        <f>IF(H884&gt;I884,MIN(H884-I884,J884-I884)*INDEX('2018_commission_structure-Start'!$A$21:$I$24,MATCH($E884,'2018_commission_structure-Start'!$A$21:$A$24,0), MATCH(P$1,'2018_commission_structure-Start'!$A$21:$I$21,0)),0)</f>
        <v>17311.95</v>
      </c>
      <c r="Q884" s="2">
        <f>IF($H884&gt;J884,MIN($H884-J884,K884-J884)*INDEX('2018_commission_structure-Start'!$A$21:$I$24,MATCH($E884,'2018_commission_structure-Start'!$A$21:$A$24,0), MATCH(Q$1,'2018_commission_structure-Start'!$A$21:$I$21,0)),0)</f>
        <v>0</v>
      </c>
      <c r="R884" s="2">
        <f>IF($H884&gt;K884,MIN($H884-K884,L884-K884)*INDEX('2018_commission_structure-Start'!$A$21:$I$24,MATCH($E884,'2018_commission_structure-Start'!$A$21:$A$24,0), MATCH(R$1,'2018_commission_structure-Start'!$A$21:$I$21,0)),0)</f>
        <v>0</v>
      </c>
      <c r="S884" s="2">
        <f>IF(H884&gt;L884,(H884-L884)*INDEX('2018_commission_structure-Start'!$A$21:$I$24,MATCH($E884,'2018_commission_structure-Start'!$A$21:$A$24,0),MATCH(S$1,'2018_commission_structure-Start'!$A$21:$I$21,0)),0)</f>
        <v>0</v>
      </c>
      <c r="T884" s="6">
        <f t="shared" si="136"/>
        <v>95311.95</v>
      </c>
      <c r="U884" s="6">
        <f t="shared" si="137"/>
        <v>149210.95000000001</v>
      </c>
      <c r="V884" s="6">
        <f>MIN(H884,I884)*INDEX('2018_commission_structure-Start'!$A$15:$J$18,MATCH($E884,'2018_commission_structure-Start'!$A$15:$A$18,0),MATCH(V$1,'2018_commission_structure-Start'!$A$15:$J$15,0))</f>
        <v>90000</v>
      </c>
      <c r="W884" s="2">
        <f>IF($H884&gt;I884,MIN($H884-I884,J884-I884)*INDEX('2018_commission_structure-Start'!$A$15:$J$18,MATCH($E884,'2018_commission_structure-Start'!$A$15:$A$18,0),MATCH(W$1,'2018_commission_structure-Start'!$A$15:$J$15,0)),0)</f>
        <v>18330.3</v>
      </c>
      <c r="X884" s="2">
        <f>IF($H884&gt;J884,MIN($H884-J884,K884-J884)*INDEX('2018_commission_structure-Start'!$A$15:$J$18,MATCH($E884,'2018_commission_structure-Start'!$A$15:$A$18,0),MATCH(X$1,'2018_commission_structure-Start'!$A$15:$J$15,0)),0)</f>
        <v>0</v>
      </c>
      <c r="Y884" s="2">
        <f>IF($H884&gt;K884,MIN($H884-K884,L884-K884)*INDEX('2018_commission_structure-Start'!$A$15:$J$18,MATCH($E884,'2018_commission_structure-Start'!$A$15:$A$18,0),MATCH(Y$1,'2018_commission_structure-Start'!$A$15:$J$15,0)),0)</f>
        <v>0</v>
      </c>
      <c r="Z884" s="2">
        <f>IF(H884&gt;L884,(H884-L884)*INDEX('2018_commission_structure-Start'!$A$21:$I$24,MATCH($E884,'2018_commission_structure-Start'!$A$21:$A$24,0),MATCH(Z$1,'2018_commission_structure-Start'!$A$21:$I$21,0)),0)</f>
        <v>0</v>
      </c>
      <c r="AA884" s="6">
        <f t="shared" si="138"/>
        <v>108330.3</v>
      </c>
      <c r="AB884" s="6">
        <f t="shared" si="139"/>
        <v>162229.29999999999</v>
      </c>
    </row>
    <row r="885" spans="1:28" x14ac:dyDescent="0.3">
      <c r="A885" t="str">
        <f t="shared" si="130"/>
        <v>Anabel Shall</v>
      </c>
      <c r="B885">
        <v>8620758454</v>
      </c>
      <c r="C885" t="s">
        <v>1712</v>
      </c>
      <c r="D885" t="s">
        <v>1713</v>
      </c>
      <c r="E885" t="s">
        <v>10</v>
      </c>
      <c r="F885">
        <v>115098</v>
      </c>
      <c r="G885">
        <f>COUNTIF(deals_closed!D:D,B885)</f>
        <v>25</v>
      </c>
      <c r="H885" s="2">
        <f>SUMIF(deals_closed!D:D,B885,deals_closed!C:C)</f>
        <v>895664</v>
      </c>
      <c r="I885" s="2">
        <f>VLOOKUP(E885,'2018_commission_structure-Start'!$A$22:$I$24,9,FALSE)</f>
        <v>750000</v>
      </c>
      <c r="J885" s="2">
        <f t="shared" si="131"/>
        <v>937500</v>
      </c>
      <c r="K885" s="2">
        <f t="shared" si="132"/>
        <v>1125000</v>
      </c>
      <c r="L885" s="2">
        <f t="shared" si="133"/>
        <v>1500000</v>
      </c>
      <c r="M885" s="12">
        <f t="shared" si="134"/>
        <v>1.1942186666666668</v>
      </c>
      <c r="N885" t="str">
        <f t="shared" si="135"/>
        <v>100-125%</v>
      </c>
      <c r="O885" s="6">
        <f>MIN(H885,I885)*INDEX('2018_commission_structure-Start'!$A$21:$I$24,MATCH($E885,'2018_commission_structure-Start'!$A$21:$A$24,0),MATCH(O$1,'2018_commission_structure-Start'!$A$21:$I$21,0))</f>
        <v>112500</v>
      </c>
      <c r="P885" s="2">
        <f>IF(H885&gt;I885,MIN(H885-I885,J885-I885)*INDEX('2018_commission_structure-Start'!$A$21:$I$24,MATCH($E885,'2018_commission_structure-Start'!$A$21:$A$24,0), MATCH(P$1,'2018_commission_structure-Start'!$A$21:$I$21,0)),0)</f>
        <v>27676.16</v>
      </c>
      <c r="Q885" s="2">
        <f>IF($H885&gt;J885,MIN($H885-J885,K885-J885)*INDEX('2018_commission_structure-Start'!$A$21:$I$24,MATCH($E885,'2018_commission_structure-Start'!$A$21:$A$24,0), MATCH(Q$1,'2018_commission_structure-Start'!$A$21:$I$21,0)),0)</f>
        <v>0</v>
      </c>
      <c r="R885" s="2">
        <f>IF($H885&gt;K885,MIN($H885-K885,L885-K885)*INDEX('2018_commission_structure-Start'!$A$21:$I$24,MATCH($E885,'2018_commission_structure-Start'!$A$21:$A$24,0), MATCH(R$1,'2018_commission_structure-Start'!$A$21:$I$21,0)),0)</f>
        <v>0</v>
      </c>
      <c r="S885" s="2">
        <f>IF(H885&gt;L885,(H885-L885)*INDEX('2018_commission_structure-Start'!$A$21:$I$24,MATCH($E885,'2018_commission_structure-Start'!$A$21:$A$24,0),MATCH(S$1,'2018_commission_structure-Start'!$A$21:$I$21,0)),0)</f>
        <v>0</v>
      </c>
      <c r="T885" s="6">
        <f t="shared" si="136"/>
        <v>140176.16</v>
      </c>
      <c r="U885" s="6">
        <f t="shared" si="137"/>
        <v>255274.16</v>
      </c>
      <c r="V885" s="6">
        <f>MIN(H885,I885)*INDEX('2018_commission_structure-Start'!$A$15:$J$18,MATCH($E885,'2018_commission_structure-Start'!$A$15:$A$18,0),MATCH(V$1,'2018_commission_structure-Start'!$A$15:$J$15,0))</f>
        <v>112500</v>
      </c>
      <c r="W885" s="2">
        <f>IF($H885&gt;I885,MIN($H885-I885,J885-I885)*INDEX('2018_commission_structure-Start'!$A$15:$J$18,MATCH($E885,'2018_commission_structure-Start'!$A$15:$A$18,0),MATCH(W$1,'2018_commission_structure-Start'!$A$15:$J$15,0)),0)</f>
        <v>32046.080000000002</v>
      </c>
      <c r="X885" s="2">
        <f>IF($H885&gt;J885,MIN($H885-J885,K885-J885)*INDEX('2018_commission_structure-Start'!$A$15:$J$18,MATCH($E885,'2018_commission_structure-Start'!$A$15:$A$18,0),MATCH(X$1,'2018_commission_structure-Start'!$A$15:$J$15,0)),0)</f>
        <v>0</v>
      </c>
      <c r="Y885" s="2">
        <f>IF($H885&gt;K885,MIN($H885-K885,L885-K885)*INDEX('2018_commission_structure-Start'!$A$15:$J$18,MATCH($E885,'2018_commission_structure-Start'!$A$15:$A$18,0),MATCH(Y$1,'2018_commission_structure-Start'!$A$15:$J$15,0)),0)</f>
        <v>0</v>
      </c>
      <c r="Z885" s="2">
        <f>IF(H885&gt;L885,(H885-L885)*INDEX('2018_commission_structure-Start'!$A$21:$I$24,MATCH($E885,'2018_commission_structure-Start'!$A$21:$A$24,0),MATCH(Z$1,'2018_commission_structure-Start'!$A$21:$I$21,0)),0)</f>
        <v>0</v>
      </c>
      <c r="AA885" s="6">
        <f t="shared" si="138"/>
        <v>144546.08000000002</v>
      </c>
      <c r="AB885" s="6">
        <f t="shared" si="139"/>
        <v>259644.08000000002</v>
      </c>
    </row>
    <row r="886" spans="1:28" x14ac:dyDescent="0.3">
      <c r="A886" t="str">
        <f t="shared" si="130"/>
        <v>Lory Brundell</v>
      </c>
      <c r="B886">
        <v>1280521902</v>
      </c>
      <c r="C886" t="s">
        <v>1714</v>
      </c>
      <c r="D886" t="s">
        <v>1715</v>
      </c>
      <c r="E886" t="s">
        <v>10</v>
      </c>
      <c r="F886">
        <v>84921</v>
      </c>
      <c r="G886">
        <f>COUNTIF(deals_closed!D:D,B886)</f>
        <v>14</v>
      </c>
      <c r="H886" s="2">
        <f>SUMIF(deals_closed!D:D,B886,deals_closed!C:C)</f>
        <v>493164</v>
      </c>
      <c r="I886" s="2">
        <f>VLOOKUP(E886,'2018_commission_structure-Start'!$A$22:$I$24,9,FALSE)</f>
        <v>750000</v>
      </c>
      <c r="J886" s="2">
        <f t="shared" si="131"/>
        <v>937500</v>
      </c>
      <c r="K886" s="2">
        <f t="shared" si="132"/>
        <v>1125000</v>
      </c>
      <c r="L886" s="2">
        <f t="shared" si="133"/>
        <v>1500000</v>
      </c>
      <c r="M886" s="12">
        <f t="shared" si="134"/>
        <v>0.65755200000000003</v>
      </c>
      <c r="N886" t="str">
        <f t="shared" si="135"/>
        <v>0-100%</v>
      </c>
      <c r="O886" s="6">
        <f>MIN(H886,I886)*INDEX('2018_commission_structure-Start'!$A$21:$I$24,MATCH($E886,'2018_commission_structure-Start'!$A$21:$A$24,0),MATCH(O$1,'2018_commission_structure-Start'!$A$21:$I$21,0))</f>
        <v>73974.599999999991</v>
      </c>
      <c r="P886" s="2">
        <f>IF(H886&gt;I886,MIN(H886-I886,J886-I886)*INDEX('2018_commission_structure-Start'!$A$21:$I$24,MATCH($E886,'2018_commission_structure-Start'!$A$21:$A$24,0), MATCH(P$1,'2018_commission_structure-Start'!$A$21:$I$21,0)),0)</f>
        <v>0</v>
      </c>
      <c r="Q886" s="2">
        <f>IF($H886&gt;J886,MIN($H886-J886,K886-J886)*INDEX('2018_commission_structure-Start'!$A$21:$I$24,MATCH($E886,'2018_commission_structure-Start'!$A$21:$A$24,0), MATCH(Q$1,'2018_commission_structure-Start'!$A$21:$I$21,0)),0)</f>
        <v>0</v>
      </c>
      <c r="R886" s="2">
        <f>IF($H886&gt;K886,MIN($H886-K886,L886-K886)*INDEX('2018_commission_structure-Start'!$A$21:$I$24,MATCH($E886,'2018_commission_structure-Start'!$A$21:$A$24,0), MATCH(R$1,'2018_commission_structure-Start'!$A$21:$I$21,0)),0)</f>
        <v>0</v>
      </c>
      <c r="S886" s="2">
        <f>IF(H886&gt;L886,(H886-L886)*INDEX('2018_commission_structure-Start'!$A$21:$I$24,MATCH($E886,'2018_commission_structure-Start'!$A$21:$A$24,0),MATCH(S$1,'2018_commission_structure-Start'!$A$21:$I$21,0)),0)</f>
        <v>0</v>
      </c>
      <c r="T886" s="6">
        <f t="shared" si="136"/>
        <v>73974.599999999991</v>
      </c>
      <c r="U886" s="6">
        <f t="shared" si="137"/>
        <v>158895.59999999998</v>
      </c>
      <c r="V886" s="6">
        <f>MIN(H886,I886)*INDEX('2018_commission_structure-Start'!$A$15:$J$18,MATCH($E886,'2018_commission_structure-Start'!$A$15:$A$18,0),MATCH(V$1,'2018_commission_structure-Start'!$A$15:$J$15,0))</f>
        <v>73974.599999999991</v>
      </c>
      <c r="W886" s="2">
        <f>IF($H886&gt;I886,MIN($H886-I886,J886-I886)*INDEX('2018_commission_structure-Start'!$A$15:$J$18,MATCH($E886,'2018_commission_structure-Start'!$A$15:$A$18,0),MATCH(W$1,'2018_commission_structure-Start'!$A$15:$J$15,0)),0)</f>
        <v>0</v>
      </c>
      <c r="X886" s="2">
        <f>IF($H886&gt;J886,MIN($H886-J886,K886-J886)*INDEX('2018_commission_structure-Start'!$A$15:$J$18,MATCH($E886,'2018_commission_structure-Start'!$A$15:$A$18,0),MATCH(X$1,'2018_commission_structure-Start'!$A$15:$J$15,0)),0)</f>
        <v>0</v>
      </c>
      <c r="Y886" s="2">
        <f>IF($H886&gt;K886,MIN($H886-K886,L886-K886)*INDEX('2018_commission_structure-Start'!$A$15:$J$18,MATCH($E886,'2018_commission_structure-Start'!$A$15:$A$18,0),MATCH(Y$1,'2018_commission_structure-Start'!$A$15:$J$15,0)),0)</f>
        <v>0</v>
      </c>
      <c r="Z886" s="2">
        <f>IF(H886&gt;L886,(H886-L886)*INDEX('2018_commission_structure-Start'!$A$21:$I$24,MATCH($E886,'2018_commission_structure-Start'!$A$21:$A$24,0),MATCH(Z$1,'2018_commission_structure-Start'!$A$21:$I$21,0)),0)</f>
        <v>0</v>
      </c>
      <c r="AA886" s="6">
        <f t="shared" si="138"/>
        <v>73974.599999999991</v>
      </c>
      <c r="AB886" s="6">
        <f t="shared" si="139"/>
        <v>158895.59999999998</v>
      </c>
    </row>
    <row r="887" spans="1:28" x14ac:dyDescent="0.3">
      <c r="A887" t="str">
        <f t="shared" si="130"/>
        <v>Freeland Kennerley</v>
      </c>
      <c r="B887">
        <v>769312748</v>
      </c>
      <c r="C887" t="s">
        <v>1716</v>
      </c>
      <c r="D887" t="s">
        <v>1717</v>
      </c>
      <c r="E887" t="s">
        <v>7</v>
      </c>
      <c r="F887">
        <v>42256</v>
      </c>
      <c r="G887">
        <f>COUNTIF(deals_closed!D:D,B887)</f>
        <v>18</v>
      </c>
      <c r="H887" s="2">
        <f>SUMIF(deals_closed!D:D,B887,deals_closed!C:C)</f>
        <v>717908</v>
      </c>
      <c r="I887" s="2">
        <f>VLOOKUP(E887,'2018_commission_structure-Start'!$A$22:$I$24,9,FALSE)</f>
        <v>500000</v>
      </c>
      <c r="J887" s="2">
        <f t="shared" si="131"/>
        <v>625000</v>
      </c>
      <c r="K887" s="2">
        <f t="shared" si="132"/>
        <v>750000</v>
      </c>
      <c r="L887" s="2">
        <f t="shared" si="133"/>
        <v>1000000</v>
      </c>
      <c r="M887" s="12">
        <f t="shared" si="134"/>
        <v>1.435816</v>
      </c>
      <c r="N887" t="str">
        <f t="shared" si="135"/>
        <v>125-150%</v>
      </c>
      <c r="O887" s="6">
        <f>MIN(H887,I887)*INDEX('2018_commission_structure-Start'!$A$21:$I$24,MATCH($E887,'2018_commission_structure-Start'!$A$21:$A$24,0),MATCH(O$1,'2018_commission_structure-Start'!$A$21:$I$21,0))</f>
        <v>50000</v>
      </c>
      <c r="P887" s="2">
        <f>IF(H887&gt;I887,MIN(H887-I887,J887-I887)*INDEX('2018_commission_structure-Start'!$A$21:$I$24,MATCH($E887,'2018_commission_structure-Start'!$A$21:$A$24,0), MATCH(P$1,'2018_commission_structure-Start'!$A$21:$I$21,0)),0)</f>
        <v>18750</v>
      </c>
      <c r="Q887" s="2">
        <f>IF($H887&gt;J887,MIN($H887-J887,K887-J887)*INDEX('2018_commission_structure-Start'!$A$21:$I$24,MATCH($E887,'2018_commission_structure-Start'!$A$21:$A$24,0), MATCH(Q$1,'2018_commission_structure-Start'!$A$21:$I$21,0)),0)</f>
        <v>16723.439999999999</v>
      </c>
      <c r="R887" s="2">
        <f>IF($H887&gt;K887,MIN($H887-K887,L887-K887)*INDEX('2018_commission_structure-Start'!$A$21:$I$24,MATCH($E887,'2018_commission_structure-Start'!$A$21:$A$24,0), MATCH(R$1,'2018_commission_structure-Start'!$A$21:$I$21,0)),0)</f>
        <v>0</v>
      </c>
      <c r="S887" s="2">
        <f>IF(H887&gt;L887,(H887-L887)*INDEX('2018_commission_structure-Start'!$A$21:$I$24,MATCH($E887,'2018_commission_structure-Start'!$A$21:$A$24,0),MATCH(S$1,'2018_commission_structure-Start'!$A$21:$I$21,0)),0)</f>
        <v>0</v>
      </c>
      <c r="T887" s="6">
        <f t="shared" si="136"/>
        <v>85473.44</v>
      </c>
      <c r="U887" s="6">
        <f t="shared" si="137"/>
        <v>127729.44</v>
      </c>
      <c r="V887" s="6">
        <f>MIN(H887,I887)*INDEX('2018_commission_structure-Start'!$A$15:$J$18,MATCH($E887,'2018_commission_structure-Start'!$A$15:$A$18,0),MATCH(V$1,'2018_commission_structure-Start'!$A$15:$J$15,0))</f>
        <v>60000</v>
      </c>
      <c r="W887" s="2">
        <f>IF($H887&gt;I887,MIN($H887-I887,J887-I887)*INDEX('2018_commission_structure-Start'!$A$15:$J$18,MATCH($E887,'2018_commission_structure-Start'!$A$15:$A$18,0),MATCH(W$1,'2018_commission_structure-Start'!$A$15:$J$15,0)),0)</f>
        <v>21250</v>
      </c>
      <c r="X887" s="2">
        <f>IF($H887&gt;J887,MIN($H887-J887,K887-J887)*INDEX('2018_commission_structure-Start'!$A$15:$J$18,MATCH($E887,'2018_commission_structure-Start'!$A$15:$A$18,0),MATCH(X$1,'2018_commission_structure-Start'!$A$15:$J$15,0)),0)</f>
        <v>18581.600000000002</v>
      </c>
      <c r="Y887" s="2">
        <f>IF($H887&gt;K887,MIN($H887-K887,L887-K887)*INDEX('2018_commission_structure-Start'!$A$15:$J$18,MATCH($E887,'2018_commission_structure-Start'!$A$15:$A$18,0),MATCH(Y$1,'2018_commission_structure-Start'!$A$15:$J$15,0)),0)</f>
        <v>0</v>
      </c>
      <c r="Z887" s="2">
        <f>IF(H887&gt;L887,(H887-L887)*INDEX('2018_commission_structure-Start'!$A$21:$I$24,MATCH($E887,'2018_commission_structure-Start'!$A$21:$A$24,0),MATCH(Z$1,'2018_commission_structure-Start'!$A$21:$I$21,0)),0)</f>
        <v>0</v>
      </c>
      <c r="AA887" s="6">
        <f t="shared" si="138"/>
        <v>99831.6</v>
      </c>
      <c r="AB887" s="6">
        <f t="shared" si="139"/>
        <v>142087.6</v>
      </c>
    </row>
    <row r="888" spans="1:28" x14ac:dyDescent="0.3">
      <c r="A888" t="str">
        <f t="shared" si="130"/>
        <v>Meara Timmis</v>
      </c>
      <c r="B888">
        <v>5241020535</v>
      </c>
      <c r="C888" t="s">
        <v>1718</v>
      </c>
      <c r="D888" t="s">
        <v>1719</v>
      </c>
      <c r="E888" t="s">
        <v>7</v>
      </c>
      <c r="F888">
        <v>38828</v>
      </c>
      <c r="G888">
        <f>COUNTIF(deals_closed!D:D,B888)</f>
        <v>25</v>
      </c>
      <c r="H888" s="2">
        <f>SUMIF(deals_closed!D:D,B888,deals_closed!C:C)</f>
        <v>863714</v>
      </c>
      <c r="I888" s="2">
        <f>VLOOKUP(E888,'2018_commission_structure-Start'!$A$22:$I$24,9,FALSE)</f>
        <v>500000</v>
      </c>
      <c r="J888" s="2">
        <f t="shared" si="131"/>
        <v>625000</v>
      </c>
      <c r="K888" s="2">
        <f t="shared" si="132"/>
        <v>750000</v>
      </c>
      <c r="L888" s="2">
        <f t="shared" si="133"/>
        <v>1000000</v>
      </c>
      <c r="M888" s="12">
        <f t="shared" si="134"/>
        <v>1.727428</v>
      </c>
      <c r="N888" t="str">
        <f t="shared" si="135"/>
        <v>150-200%</v>
      </c>
      <c r="O888" s="6">
        <f>MIN(H888,I888)*INDEX('2018_commission_structure-Start'!$A$21:$I$24,MATCH($E888,'2018_commission_structure-Start'!$A$21:$A$24,0),MATCH(O$1,'2018_commission_structure-Start'!$A$21:$I$21,0))</f>
        <v>50000</v>
      </c>
      <c r="P888" s="2">
        <f>IF(H888&gt;I888,MIN(H888-I888,J888-I888)*INDEX('2018_commission_structure-Start'!$A$21:$I$24,MATCH($E888,'2018_commission_structure-Start'!$A$21:$A$24,0), MATCH(P$1,'2018_commission_structure-Start'!$A$21:$I$21,0)),0)</f>
        <v>18750</v>
      </c>
      <c r="Q888" s="2">
        <f>IF($H888&gt;J888,MIN($H888-J888,K888-J888)*INDEX('2018_commission_structure-Start'!$A$21:$I$24,MATCH($E888,'2018_commission_structure-Start'!$A$21:$A$24,0), MATCH(Q$1,'2018_commission_structure-Start'!$A$21:$I$21,0)),0)</f>
        <v>22500</v>
      </c>
      <c r="R888" s="2">
        <f>IF($H888&gt;K888,MIN($H888-K888,L888-K888)*INDEX('2018_commission_structure-Start'!$A$21:$I$24,MATCH($E888,'2018_commission_structure-Start'!$A$21:$A$24,0), MATCH(R$1,'2018_commission_structure-Start'!$A$21:$I$21,0)),0)</f>
        <v>25017.08</v>
      </c>
      <c r="S888" s="2">
        <f>IF(H888&gt;L888,(H888-L888)*INDEX('2018_commission_structure-Start'!$A$21:$I$24,MATCH($E888,'2018_commission_structure-Start'!$A$21:$A$24,0),MATCH(S$1,'2018_commission_structure-Start'!$A$21:$I$21,0)),0)</f>
        <v>0</v>
      </c>
      <c r="T888" s="6">
        <f t="shared" si="136"/>
        <v>116267.08</v>
      </c>
      <c r="U888" s="6">
        <f t="shared" si="137"/>
        <v>155095.08000000002</v>
      </c>
      <c r="V888" s="6">
        <f>MIN(H888,I888)*INDEX('2018_commission_structure-Start'!$A$15:$J$18,MATCH($E888,'2018_commission_structure-Start'!$A$15:$A$18,0),MATCH(V$1,'2018_commission_structure-Start'!$A$15:$J$15,0))</f>
        <v>60000</v>
      </c>
      <c r="W888" s="2">
        <f>IF($H888&gt;I888,MIN($H888-I888,J888-I888)*INDEX('2018_commission_structure-Start'!$A$15:$J$18,MATCH($E888,'2018_commission_structure-Start'!$A$15:$A$18,0),MATCH(W$1,'2018_commission_structure-Start'!$A$15:$J$15,0)),0)</f>
        <v>21250</v>
      </c>
      <c r="X888" s="2">
        <f>IF($H888&gt;J888,MIN($H888-J888,K888-J888)*INDEX('2018_commission_structure-Start'!$A$15:$J$18,MATCH($E888,'2018_commission_structure-Start'!$A$15:$A$18,0),MATCH(X$1,'2018_commission_structure-Start'!$A$15:$J$15,0)),0)</f>
        <v>25000</v>
      </c>
      <c r="Y888" s="2">
        <f>IF($H888&gt;K888,MIN($H888-K888,L888-K888)*INDEX('2018_commission_structure-Start'!$A$15:$J$18,MATCH($E888,'2018_commission_structure-Start'!$A$15:$A$18,0),MATCH(Y$1,'2018_commission_structure-Start'!$A$15:$J$15,0)),0)</f>
        <v>25017.08</v>
      </c>
      <c r="Z888" s="2">
        <f>IF(H888&gt;L888,(H888-L888)*INDEX('2018_commission_structure-Start'!$A$21:$I$24,MATCH($E888,'2018_commission_structure-Start'!$A$21:$A$24,0),MATCH(Z$1,'2018_commission_structure-Start'!$A$21:$I$21,0)),0)</f>
        <v>0</v>
      </c>
      <c r="AA888" s="6">
        <f t="shared" si="138"/>
        <v>131267.08000000002</v>
      </c>
      <c r="AB888" s="6">
        <f t="shared" si="139"/>
        <v>170095.08000000002</v>
      </c>
    </row>
    <row r="889" spans="1:28" x14ac:dyDescent="0.3">
      <c r="A889" t="str">
        <f t="shared" si="130"/>
        <v>Sheffield Drayton</v>
      </c>
      <c r="B889">
        <v>594961432</v>
      </c>
      <c r="C889" t="s">
        <v>1720</v>
      </c>
      <c r="D889" t="s">
        <v>1008</v>
      </c>
      <c r="E889" t="s">
        <v>10</v>
      </c>
      <c r="F889">
        <v>90375</v>
      </c>
      <c r="G889">
        <f>COUNTIF(deals_closed!D:D,B889)</f>
        <v>21</v>
      </c>
      <c r="H889" s="2">
        <f>SUMIF(deals_closed!D:D,B889,deals_closed!C:C)</f>
        <v>698575</v>
      </c>
      <c r="I889" s="2">
        <f>VLOOKUP(E889,'2018_commission_structure-Start'!$A$22:$I$24,9,FALSE)</f>
        <v>750000</v>
      </c>
      <c r="J889" s="2">
        <f t="shared" si="131"/>
        <v>937500</v>
      </c>
      <c r="K889" s="2">
        <f t="shared" si="132"/>
        <v>1125000</v>
      </c>
      <c r="L889" s="2">
        <f t="shared" si="133"/>
        <v>1500000</v>
      </c>
      <c r="M889" s="12">
        <f t="shared" si="134"/>
        <v>0.93143333333333334</v>
      </c>
      <c r="N889" t="str">
        <f t="shared" si="135"/>
        <v>0-100%</v>
      </c>
      <c r="O889" s="6">
        <f>MIN(H889,I889)*INDEX('2018_commission_structure-Start'!$A$21:$I$24,MATCH($E889,'2018_commission_structure-Start'!$A$21:$A$24,0),MATCH(O$1,'2018_commission_structure-Start'!$A$21:$I$21,0))</f>
        <v>104786.25</v>
      </c>
      <c r="P889" s="2">
        <f>IF(H889&gt;I889,MIN(H889-I889,J889-I889)*INDEX('2018_commission_structure-Start'!$A$21:$I$24,MATCH($E889,'2018_commission_structure-Start'!$A$21:$A$24,0), MATCH(P$1,'2018_commission_structure-Start'!$A$21:$I$21,0)),0)</f>
        <v>0</v>
      </c>
      <c r="Q889" s="2">
        <f>IF($H889&gt;J889,MIN($H889-J889,K889-J889)*INDEX('2018_commission_structure-Start'!$A$21:$I$24,MATCH($E889,'2018_commission_structure-Start'!$A$21:$A$24,0), MATCH(Q$1,'2018_commission_structure-Start'!$A$21:$I$21,0)),0)</f>
        <v>0</v>
      </c>
      <c r="R889" s="2">
        <f>IF($H889&gt;K889,MIN($H889-K889,L889-K889)*INDEX('2018_commission_structure-Start'!$A$21:$I$24,MATCH($E889,'2018_commission_structure-Start'!$A$21:$A$24,0), MATCH(R$1,'2018_commission_structure-Start'!$A$21:$I$21,0)),0)</f>
        <v>0</v>
      </c>
      <c r="S889" s="2">
        <f>IF(H889&gt;L889,(H889-L889)*INDEX('2018_commission_structure-Start'!$A$21:$I$24,MATCH($E889,'2018_commission_structure-Start'!$A$21:$A$24,0),MATCH(S$1,'2018_commission_structure-Start'!$A$21:$I$21,0)),0)</f>
        <v>0</v>
      </c>
      <c r="T889" s="6">
        <f t="shared" si="136"/>
        <v>104786.25</v>
      </c>
      <c r="U889" s="6">
        <f t="shared" si="137"/>
        <v>195161.25</v>
      </c>
      <c r="V889" s="6">
        <f>MIN(H889,I889)*INDEX('2018_commission_structure-Start'!$A$15:$J$18,MATCH($E889,'2018_commission_structure-Start'!$A$15:$A$18,0),MATCH(V$1,'2018_commission_structure-Start'!$A$15:$J$15,0))</f>
        <v>104786.25</v>
      </c>
      <c r="W889" s="2">
        <f>IF($H889&gt;I889,MIN($H889-I889,J889-I889)*INDEX('2018_commission_structure-Start'!$A$15:$J$18,MATCH($E889,'2018_commission_structure-Start'!$A$15:$A$18,0),MATCH(W$1,'2018_commission_structure-Start'!$A$15:$J$15,0)),0)</f>
        <v>0</v>
      </c>
      <c r="X889" s="2">
        <f>IF($H889&gt;J889,MIN($H889-J889,K889-J889)*INDEX('2018_commission_structure-Start'!$A$15:$J$18,MATCH($E889,'2018_commission_structure-Start'!$A$15:$A$18,0),MATCH(X$1,'2018_commission_structure-Start'!$A$15:$J$15,0)),0)</f>
        <v>0</v>
      </c>
      <c r="Y889" s="2">
        <f>IF($H889&gt;K889,MIN($H889-K889,L889-K889)*INDEX('2018_commission_structure-Start'!$A$15:$J$18,MATCH($E889,'2018_commission_structure-Start'!$A$15:$A$18,0),MATCH(Y$1,'2018_commission_structure-Start'!$A$15:$J$15,0)),0)</f>
        <v>0</v>
      </c>
      <c r="Z889" s="2">
        <f>IF(H889&gt;L889,(H889-L889)*INDEX('2018_commission_structure-Start'!$A$21:$I$24,MATCH($E889,'2018_commission_structure-Start'!$A$21:$A$24,0),MATCH(Z$1,'2018_commission_structure-Start'!$A$21:$I$21,0)),0)</f>
        <v>0</v>
      </c>
      <c r="AA889" s="6">
        <f t="shared" si="138"/>
        <v>104786.25</v>
      </c>
      <c r="AB889" s="6">
        <f t="shared" si="139"/>
        <v>195161.25</v>
      </c>
    </row>
    <row r="890" spans="1:28" x14ac:dyDescent="0.3">
      <c r="A890" t="str">
        <f t="shared" si="130"/>
        <v>Gizela Lalley</v>
      </c>
      <c r="B890">
        <v>1739513533</v>
      </c>
      <c r="C890" t="s">
        <v>1721</v>
      </c>
      <c r="D890" t="s">
        <v>1722</v>
      </c>
      <c r="E890" t="s">
        <v>10</v>
      </c>
      <c r="F890">
        <v>109848</v>
      </c>
      <c r="G890">
        <f>COUNTIF(deals_closed!D:D,B890)</f>
        <v>28</v>
      </c>
      <c r="H890" s="2">
        <f>SUMIF(deals_closed!D:D,B890,deals_closed!C:C)</f>
        <v>875408</v>
      </c>
      <c r="I890" s="2">
        <f>VLOOKUP(E890,'2018_commission_structure-Start'!$A$22:$I$24,9,FALSE)</f>
        <v>750000</v>
      </c>
      <c r="J890" s="2">
        <f t="shared" si="131"/>
        <v>937500</v>
      </c>
      <c r="K890" s="2">
        <f t="shared" si="132"/>
        <v>1125000</v>
      </c>
      <c r="L890" s="2">
        <f t="shared" si="133"/>
        <v>1500000</v>
      </c>
      <c r="M890" s="12">
        <f t="shared" si="134"/>
        <v>1.1672106666666666</v>
      </c>
      <c r="N890" t="str">
        <f t="shared" si="135"/>
        <v>100-125%</v>
      </c>
      <c r="O890" s="6">
        <f>MIN(H890,I890)*INDEX('2018_commission_structure-Start'!$A$21:$I$24,MATCH($E890,'2018_commission_structure-Start'!$A$21:$A$24,0),MATCH(O$1,'2018_commission_structure-Start'!$A$21:$I$21,0))</f>
        <v>112500</v>
      </c>
      <c r="P890" s="2">
        <f>IF(H890&gt;I890,MIN(H890-I890,J890-I890)*INDEX('2018_commission_structure-Start'!$A$21:$I$24,MATCH($E890,'2018_commission_structure-Start'!$A$21:$A$24,0), MATCH(P$1,'2018_commission_structure-Start'!$A$21:$I$21,0)),0)</f>
        <v>23827.52</v>
      </c>
      <c r="Q890" s="2">
        <f>IF($H890&gt;J890,MIN($H890-J890,K890-J890)*INDEX('2018_commission_structure-Start'!$A$21:$I$24,MATCH($E890,'2018_commission_structure-Start'!$A$21:$A$24,0), MATCH(Q$1,'2018_commission_structure-Start'!$A$21:$I$21,0)),0)</f>
        <v>0</v>
      </c>
      <c r="R890" s="2">
        <f>IF($H890&gt;K890,MIN($H890-K890,L890-K890)*INDEX('2018_commission_structure-Start'!$A$21:$I$24,MATCH($E890,'2018_commission_structure-Start'!$A$21:$A$24,0), MATCH(R$1,'2018_commission_structure-Start'!$A$21:$I$21,0)),0)</f>
        <v>0</v>
      </c>
      <c r="S890" s="2">
        <f>IF(H890&gt;L890,(H890-L890)*INDEX('2018_commission_structure-Start'!$A$21:$I$24,MATCH($E890,'2018_commission_structure-Start'!$A$21:$A$24,0),MATCH(S$1,'2018_commission_structure-Start'!$A$21:$I$21,0)),0)</f>
        <v>0</v>
      </c>
      <c r="T890" s="6">
        <f t="shared" si="136"/>
        <v>136327.51999999999</v>
      </c>
      <c r="U890" s="6">
        <f t="shared" si="137"/>
        <v>246175.52</v>
      </c>
      <c r="V890" s="6">
        <f>MIN(H890,I890)*INDEX('2018_commission_structure-Start'!$A$15:$J$18,MATCH($E890,'2018_commission_structure-Start'!$A$15:$A$18,0),MATCH(V$1,'2018_commission_structure-Start'!$A$15:$J$15,0))</f>
        <v>112500</v>
      </c>
      <c r="W890" s="2">
        <f>IF($H890&gt;I890,MIN($H890-I890,J890-I890)*INDEX('2018_commission_structure-Start'!$A$15:$J$18,MATCH($E890,'2018_commission_structure-Start'!$A$15:$A$18,0),MATCH(W$1,'2018_commission_structure-Start'!$A$15:$J$15,0)),0)</f>
        <v>27589.759999999998</v>
      </c>
      <c r="X890" s="2">
        <f>IF($H890&gt;J890,MIN($H890-J890,K890-J890)*INDEX('2018_commission_structure-Start'!$A$15:$J$18,MATCH($E890,'2018_commission_structure-Start'!$A$15:$A$18,0),MATCH(X$1,'2018_commission_structure-Start'!$A$15:$J$15,0)),0)</f>
        <v>0</v>
      </c>
      <c r="Y890" s="2">
        <f>IF($H890&gt;K890,MIN($H890-K890,L890-K890)*INDEX('2018_commission_structure-Start'!$A$15:$J$18,MATCH($E890,'2018_commission_structure-Start'!$A$15:$A$18,0),MATCH(Y$1,'2018_commission_structure-Start'!$A$15:$J$15,0)),0)</f>
        <v>0</v>
      </c>
      <c r="Z890" s="2">
        <f>IF(H890&gt;L890,(H890-L890)*INDEX('2018_commission_structure-Start'!$A$21:$I$24,MATCH($E890,'2018_commission_structure-Start'!$A$21:$A$24,0),MATCH(Z$1,'2018_commission_structure-Start'!$A$21:$I$21,0)),0)</f>
        <v>0</v>
      </c>
      <c r="AA890" s="6">
        <f t="shared" si="138"/>
        <v>140089.76</v>
      </c>
      <c r="AB890" s="6">
        <f t="shared" si="139"/>
        <v>249937.76</v>
      </c>
    </row>
    <row r="891" spans="1:28" x14ac:dyDescent="0.3">
      <c r="A891" t="str">
        <f t="shared" si="130"/>
        <v>Arabella McGriffin</v>
      </c>
      <c r="B891">
        <v>7979647432</v>
      </c>
      <c r="C891" t="s">
        <v>1723</v>
      </c>
      <c r="D891" t="s">
        <v>1724</v>
      </c>
      <c r="E891" t="s">
        <v>10</v>
      </c>
      <c r="F891">
        <v>85383</v>
      </c>
      <c r="G891">
        <f>COUNTIF(deals_closed!D:D,B891)</f>
        <v>19</v>
      </c>
      <c r="H891" s="2">
        <f>SUMIF(deals_closed!D:D,B891,deals_closed!C:C)</f>
        <v>681974</v>
      </c>
      <c r="I891" s="2">
        <f>VLOOKUP(E891,'2018_commission_structure-Start'!$A$22:$I$24,9,FALSE)</f>
        <v>750000</v>
      </c>
      <c r="J891" s="2">
        <f t="shared" si="131"/>
        <v>937500</v>
      </c>
      <c r="K891" s="2">
        <f t="shared" si="132"/>
        <v>1125000</v>
      </c>
      <c r="L891" s="2">
        <f t="shared" si="133"/>
        <v>1500000</v>
      </c>
      <c r="M891" s="12">
        <f t="shared" si="134"/>
        <v>0.9092986666666667</v>
      </c>
      <c r="N891" t="str">
        <f t="shared" si="135"/>
        <v>0-100%</v>
      </c>
      <c r="O891" s="6">
        <f>MIN(H891,I891)*INDEX('2018_commission_structure-Start'!$A$21:$I$24,MATCH($E891,'2018_commission_structure-Start'!$A$21:$A$24,0),MATCH(O$1,'2018_commission_structure-Start'!$A$21:$I$21,0))</f>
        <v>102296.09999999999</v>
      </c>
      <c r="P891" s="2">
        <f>IF(H891&gt;I891,MIN(H891-I891,J891-I891)*INDEX('2018_commission_structure-Start'!$A$21:$I$24,MATCH($E891,'2018_commission_structure-Start'!$A$21:$A$24,0), MATCH(P$1,'2018_commission_structure-Start'!$A$21:$I$21,0)),0)</f>
        <v>0</v>
      </c>
      <c r="Q891" s="2">
        <f>IF($H891&gt;J891,MIN($H891-J891,K891-J891)*INDEX('2018_commission_structure-Start'!$A$21:$I$24,MATCH($E891,'2018_commission_structure-Start'!$A$21:$A$24,0), MATCH(Q$1,'2018_commission_structure-Start'!$A$21:$I$21,0)),0)</f>
        <v>0</v>
      </c>
      <c r="R891" s="2">
        <f>IF($H891&gt;K891,MIN($H891-K891,L891-K891)*INDEX('2018_commission_structure-Start'!$A$21:$I$24,MATCH($E891,'2018_commission_structure-Start'!$A$21:$A$24,0), MATCH(R$1,'2018_commission_structure-Start'!$A$21:$I$21,0)),0)</f>
        <v>0</v>
      </c>
      <c r="S891" s="2">
        <f>IF(H891&gt;L891,(H891-L891)*INDEX('2018_commission_structure-Start'!$A$21:$I$24,MATCH($E891,'2018_commission_structure-Start'!$A$21:$A$24,0),MATCH(S$1,'2018_commission_structure-Start'!$A$21:$I$21,0)),0)</f>
        <v>0</v>
      </c>
      <c r="T891" s="6">
        <f t="shared" si="136"/>
        <v>102296.09999999999</v>
      </c>
      <c r="U891" s="6">
        <f t="shared" si="137"/>
        <v>187679.09999999998</v>
      </c>
      <c r="V891" s="6">
        <f>MIN(H891,I891)*INDEX('2018_commission_structure-Start'!$A$15:$J$18,MATCH($E891,'2018_commission_structure-Start'!$A$15:$A$18,0),MATCH(V$1,'2018_commission_structure-Start'!$A$15:$J$15,0))</f>
        <v>102296.09999999999</v>
      </c>
      <c r="W891" s="2">
        <f>IF($H891&gt;I891,MIN($H891-I891,J891-I891)*INDEX('2018_commission_structure-Start'!$A$15:$J$18,MATCH($E891,'2018_commission_structure-Start'!$A$15:$A$18,0),MATCH(W$1,'2018_commission_structure-Start'!$A$15:$J$15,0)),0)</f>
        <v>0</v>
      </c>
      <c r="X891" s="2">
        <f>IF($H891&gt;J891,MIN($H891-J891,K891-J891)*INDEX('2018_commission_structure-Start'!$A$15:$J$18,MATCH($E891,'2018_commission_structure-Start'!$A$15:$A$18,0),MATCH(X$1,'2018_commission_structure-Start'!$A$15:$J$15,0)),0)</f>
        <v>0</v>
      </c>
      <c r="Y891" s="2">
        <f>IF($H891&gt;K891,MIN($H891-K891,L891-K891)*INDEX('2018_commission_structure-Start'!$A$15:$J$18,MATCH($E891,'2018_commission_structure-Start'!$A$15:$A$18,0),MATCH(Y$1,'2018_commission_structure-Start'!$A$15:$J$15,0)),0)</f>
        <v>0</v>
      </c>
      <c r="Z891" s="2">
        <f>IF(H891&gt;L891,(H891-L891)*INDEX('2018_commission_structure-Start'!$A$21:$I$24,MATCH($E891,'2018_commission_structure-Start'!$A$21:$A$24,0),MATCH(Z$1,'2018_commission_structure-Start'!$A$21:$I$21,0)),0)</f>
        <v>0</v>
      </c>
      <c r="AA891" s="6">
        <f t="shared" si="138"/>
        <v>102296.09999999999</v>
      </c>
      <c r="AB891" s="6">
        <f t="shared" si="139"/>
        <v>187679.09999999998</v>
      </c>
    </row>
    <row r="892" spans="1:28" x14ac:dyDescent="0.3">
      <c r="A892" t="str">
        <f t="shared" si="130"/>
        <v>Will Elmhirst</v>
      </c>
      <c r="B892">
        <v>7251959615</v>
      </c>
      <c r="C892" t="s">
        <v>1725</v>
      </c>
      <c r="D892" t="s">
        <v>1726</v>
      </c>
      <c r="E892" t="s">
        <v>7</v>
      </c>
      <c r="F892">
        <v>42095</v>
      </c>
      <c r="G892">
        <f>COUNTIF(deals_closed!D:D,B892)</f>
        <v>18</v>
      </c>
      <c r="H892" s="2">
        <f>SUMIF(deals_closed!D:D,B892,deals_closed!C:C)</f>
        <v>646520</v>
      </c>
      <c r="I892" s="2">
        <f>VLOOKUP(E892,'2018_commission_structure-Start'!$A$22:$I$24,9,FALSE)</f>
        <v>500000</v>
      </c>
      <c r="J892" s="2">
        <f t="shared" si="131"/>
        <v>625000</v>
      </c>
      <c r="K892" s="2">
        <f t="shared" si="132"/>
        <v>750000</v>
      </c>
      <c r="L892" s="2">
        <f t="shared" si="133"/>
        <v>1000000</v>
      </c>
      <c r="M892" s="12">
        <f t="shared" si="134"/>
        <v>1.29304</v>
      </c>
      <c r="N892" t="str">
        <f t="shared" si="135"/>
        <v>125-150%</v>
      </c>
      <c r="O892" s="6">
        <f>MIN(H892,I892)*INDEX('2018_commission_structure-Start'!$A$21:$I$24,MATCH($E892,'2018_commission_structure-Start'!$A$21:$A$24,0),MATCH(O$1,'2018_commission_structure-Start'!$A$21:$I$21,0))</f>
        <v>50000</v>
      </c>
      <c r="P892" s="2">
        <f>IF(H892&gt;I892,MIN(H892-I892,J892-I892)*INDEX('2018_commission_structure-Start'!$A$21:$I$24,MATCH($E892,'2018_commission_structure-Start'!$A$21:$A$24,0), MATCH(P$1,'2018_commission_structure-Start'!$A$21:$I$21,0)),0)</f>
        <v>18750</v>
      </c>
      <c r="Q892" s="2">
        <f>IF($H892&gt;J892,MIN($H892-J892,K892-J892)*INDEX('2018_commission_structure-Start'!$A$21:$I$24,MATCH($E892,'2018_commission_structure-Start'!$A$21:$A$24,0), MATCH(Q$1,'2018_commission_structure-Start'!$A$21:$I$21,0)),0)</f>
        <v>3873.6</v>
      </c>
      <c r="R892" s="2">
        <f>IF($H892&gt;K892,MIN($H892-K892,L892-K892)*INDEX('2018_commission_structure-Start'!$A$21:$I$24,MATCH($E892,'2018_commission_structure-Start'!$A$21:$A$24,0), MATCH(R$1,'2018_commission_structure-Start'!$A$21:$I$21,0)),0)</f>
        <v>0</v>
      </c>
      <c r="S892" s="2">
        <f>IF(H892&gt;L892,(H892-L892)*INDEX('2018_commission_structure-Start'!$A$21:$I$24,MATCH($E892,'2018_commission_structure-Start'!$A$21:$A$24,0),MATCH(S$1,'2018_commission_structure-Start'!$A$21:$I$21,0)),0)</f>
        <v>0</v>
      </c>
      <c r="T892" s="6">
        <f t="shared" si="136"/>
        <v>72623.600000000006</v>
      </c>
      <c r="U892" s="6">
        <f t="shared" si="137"/>
        <v>114718.6</v>
      </c>
      <c r="V892" s="6">
        <f>MIN(H892,I892)*INDEX('2018_commission_structure-Start'!$A$15:$J$18,MATCH($E892,'2018_commission_structure-Start'!$A$15:$A$18,0),MATCH(V$1,'2018_commission_structure-Start'!$A$15:$J$15,0))</f>
        <v>60000</v>
      </c>
      <c r="W892" s="2">
        <f>IF($H892&gt;I892,MIN($H892-I892,J892-I892)*INDEX('2018_commission_structure-Start'!$A$15:$J$18,MATCH($E892,'2018_commission_structure-Start'!$A$15:$A$18,0),MATCH(W$1,'2018_commission_structure-Start'!$A$15:$J$15,0)),0)</f>
        <v>21250</v>
      </c>
      <c r="X892" s="2">
        <f>IF($H892&gt;J892,MIN($H892-J892,K892-J892)*INDEX('2018_commission_structure-Start'!$A$15:$J$18,MATCH($E892,'2018_commission_structure-Start'!$A$15:$A$18,0),MATCH(X$1,'2018_commission_structure-Start'!$A$15:$J$15,0)),0)</f>
        <v>4304</v>
      </c>
      <c r="Y892" s="2">
        <f>IF($H892&gt;K892,MIN($H892-K892,L892-K892)*INDEX('2018_commission_structure-Start'!$A$15:$J$18,MATCH($E892,'2018_commission_structure-Start'!$A$15:$A$18,0),MATCH(Y$1,'2018_commission_structure-Start'!$A$15:$J$15,0)),0)</f>
        <v>0</v>
      </c>
      <c r="Z892" s="2">
        <f>IF(H892&gt;L892,(H892-L892)*INDEX('2018_commission_structure-Start'!$A$21:$I$24,MATCH($E892,'2018_commission_structure-Start'!$A$21:$A$24,0),MATCH(Z$1,'2018_commission_structure-Start'!$A$21:$I$21,0)),0)</f>
        <v>0</v>
      </c>
      <c r="AA892" s="6">
        <f t="shared" si="138"/>
        <v>85554</v>
      </c>
      <c r="AB892" s="6">
        <f t="shared" si="139"/>
        <v>127649</v>
      </c>
    </row>
    <row r="893" spans="1:28" x14ac:dyDescent="0.3">
      <c r="A893" t="str">
        <f t="shared" si="130"/>
        <v>Josiah Saer</v>
      </c>
      <c r="B893">
        <v>1592980554</v>
      </c>
      <c r="C893" t="s">
        <v>1263</v>
      </c>
      <c r="D893" t="s">
        <v>1727</v>
      </c>
      <c r="E893" t="s">
        <v>10</v>
      </c>
      <c r="F893">
        <v>118429</v>
      </c>
      <c r="G893">
        <f>COUNTIF(deals_closed!D:D,B893)</f>
        <v>23</v>
      </c>
      <c r="H893" s="2">
        <f>SUMIF(deals_closed!D:D,B893,deals_closed!C:C)</f>
        <v>916079</v>
      </c>
      <c r="I893" s="2">
        <f>VLOOKUP(E893,'2018_commission_structure-Start'!$A$22:$I$24,9,FALSE)</f>
        <v>750000</v>
      </c>
      <c r="J893" s="2">
        <f t="shared" si="131"/>
        <v>937500</v>
      </c>
      <c r="K893" s="2">
        <f t="shared" si="132"/>
        <v>1125000</v>
      </c>
      <c r="L893" s="2">
        <f t="shared" si="133"/>
        <v>1500000</v>
      </c>
      <c r="M893" s="12">
        <f t="shared" si="134"/>
        <v>1.2214386666666666</v>
      </c>
      <c r="N893" t="str">
        <f t="shared" si="135"/>
        <v>100-125%</v>
      </c>
      <c r="O893" s="6">
        <f>MIN(H893,I893)*INDEX('2018_commission_structure-Start'!$A$21:$I$24,MATCH($E893,'2018_commission_structure-Start'!$A$21:$A$24,0),MATCH(O$1,'2018_commission_structure-Start'!$A$21:$I$21,0))</f>
        <v>112500</v>
      </c>
      <c r="P893" s="2">
        <f>IF(H893&gt;I893,MIN(H893-I893,J893-I893)*INDEX('2018_commission_structure-Start'!$A$21:$I$24,MATCH($E893,'2018_commission_structure-Start'!$A$21:$A$24,0), MATCH(P$1,'2018_commission_structure-Start'!$A$21:$I$21,0)),0)</f>
        <v>31555.010000000002</v>
      </c>
      <c r="Q893" s="2">
        <f>IF($H893&gt;J893,MIN($H893-J893,K893-J893)*INDEX('2018_commission_structure-Start'!$A$21:$I$24,MATCH($E893,'2018_commission_structure-Start'!$A$21:$A$24,0), MATCH(Q$1,'2018_commission_structure-Start'!$A$21:$I$21,0)),0)</f>
        <v>0</v>
      </c>
      <c r="R893" s="2">
        <f>IF($H893&gt;K893,MIN($H893-K893,L893-K893)*INDEX('2018_commission_structure-Start'!$A$21:$I$24,MATCH($E893,'2018_commission_structure-Start'!$A$21:$A$24,0), MATCH(R$1,'2018_commission_structure-Start'!$A$21:$I$21,0)),0)</f>
        <v>0</v>
      </c>
      <c r="S893" s="2">
        <f>IF(H893&gt;L893,(H893-L893)*INDEX('2018_commission_structure-Start'!$A$21:$I$24,MATCH($E893,'2018_commission_structure-Start'!$A$21:$A$24,0),MATCH(S$1,'2018_commission_structure-Start'!$A$21:$I$21,0)),0)</f>
        <v>0</v>
      </c>
      <c r="T893" s="6">
        <f t="shared" si="136"/>
        <v>144055.01</v>
      </c>
      <c r="U893" s="6">
        <f t="shared" si="137"/>
        <v>262484.01</v>
      </c>
      <c r="V893" s="6">
        <f>MIN(H893,I893)*INDEX('2018_commission_structure-Start'!$A$15:$J$18,MATCH($E893,'2018_commission_structure-Start'!$A$15:$A$18,0),MATCH(V$1,'2018_commission_structure-Start'!$A$15:$J$15,0))</f>
        <v>112500</v>
      </c>
      <c r="W893" s="2">
        <f>IF($H893&gt;I893,MIN($H893-I893,J893-I893)*INDEX('2018_commission_structure-Start'!$A$15:$J$18,MATCH($E893,'2018_commission_structure-Start'!$A$15:$A$18,0),MATCH(W$1,'2018_commission_structure-Start'!$A$15:$J$15,0)),0)</f>
        <v>36537.379999999997</v>
      </c>
      <c r="X893" s="2">
        <f>IF($H893&gt;J893,MIN($H893-J893,K893-J893)*INDEX('2018_commission_structure-Start'!$A$15:$J$18,MATCH($E893,'2018_commission_structure-Start'!$A$15:$A$18,0),MATCH(X$1,'2018_commission_structure-Start'!$A$15:$J$15,0)),0)</f>
        <v>0</v>
      </c>
      <c r="Y893" s="2">
        <f>IF($H893&gt;K893,MIN($H893-K893,L893-K893)*INDEX('2018_commission_structure-Start'!$A$15:$J$18,MATCH($E893,'2018_commission_structure-Start'!$A$15:$A$18,0),MATCH(Y$1,'2018_commission_structure-Start'!$A$15:$J$15,0)),0)</f>
        <v>0</v>
      </c>
      <c r="Z893" s="2">
        <f>IF(H893&gt;L893,(H893-L893)*INDEX('2018_commission_structure-Start'!$A$21:$I$24,MATCH($E893,'2018_commission_structure-Start'!$A$21:$A$24,0),MATCH(Z$1,'2018_commission_structure-Start'!$A$21:$I$21,0)),0)</f>
        <v>0</v>
      </c>
      <c r="AA893" s="6">
        <f t="shared" si="138"/>
        <v>149037.38</v>
      </c>
      <c r="AB893" s="6">
        <f t="shared" si="139"/>
        <v>267466.38</v>
      </c>
    </row>
    <row r="894" spans="1:28" x14ac:dyDescent="0.3">
      <c r="A894" t="str">
        <f t="shared" si="130"/>
        <v>Deny Wiffler</v>
      </c>
      <c r="B894">
        <v>5499856877</v>
      </c>
      <c r="C894" t="s">
        <v>1728</v>
      </c>
      <c r="D894" t="s">
        <v>1729</v>
      </c>
      <c r="E894" t="s">
        <v>29</v>
      </c>
      <c r="F894">
        <v>77267</v>
      </c>
      <c r="G894">
        <f>COUNTIF(deals_closed!D:D,B894)</f>
        <v>13</v>
      </c>
      <c r="H894" s="2">
        <f>SUMIF(deals_closed!D:D,B894,deals_closed!C:C)</f>
        <v>475164</v>
      </c>
      <c r="I894" s="2">
        <f>VLOOKUP(E894,'2018_commission_structure-Start'!$A$22:$I$24,9,FALSE)</f>
        <v>600000</v>
      </c>
      <c r="J894" s="2">
        <f t="shared" si="131"/>
        <v>750000</v>
      </c>
      <c r="K894" s="2">
        <f t="shared" si="132"/>
        <v>900000</v>
      </c>
      <c r="L894" s="2">
        <f t="shared" si="133"/>
        <v>1200000</v>
      </c>
      <c r="M894" s="12">
        <f t="shared" si="134"/>
        <v>0.79193999999999998</v>
      </c>
      <c r="N894" t="str">
        <f t="shared" si="135"/>
        <v>0-100%</v>
      </c>
      <c r="O894" s="6">
        <f>MIN(H894,I894)*INDEX('2018_commission_structure-Start'!$A$21:$I$24,MATCH($E894,'2018_commission_structure-Start'!$A$21:$A$24,0),MATCH(O$1,'2018_commission_structure-Start'!$A$21:$I$21,0))</f>
        <v>61771.32</v>
      </c>
      <c r="P894" s="2">
        <f>IF(H894&gt;I894,MIN(H894-I894,J894-I894)*INDEX('2018_commission_structure-Start'!$A$21:$I$24,MATCH($E894,'2018_commission_structure-Start'!$A$21:$A$24,0), MATCH(P$1,'2018_commission_structure-Start'!$A$21:$I$21,0)),0)</f>
        <v>0</v>
      </c>
      <c r="Q894" s="2">
        <f>IF($H894&gt;J894,MIN($H894-J894,K894-J894)*INDEX('2018_commission_structure-Start'!$A$21:$I$24,MATCH($E894,'2018_commission_structure-Start'!$A$21:$A$24,0), MATCH(Q$1,'2018_commission_structure-Start'!$A$21:$I$21,0)),0)</f>
        <v>0</v>
      </c>
      <c r="R894" s="2">
        <f>IF($H894&gt;K894,MIN($H894-K894,L894-K894)*INDEX('2018_commission_structure-Start'!$A$21:$I$24,MATCH($E894,'2018_commission_structure-Start'!$A$21:$A$24,0), MATCH(R$1,'2018_commission_structure-Start'!$A$21:$I$21,0)),0)</f>
        <v>0</v>
      </c>
      <c r="S894" s="2">
        <f>IF(H894&gt;L894,(H894-L894)*INDEX('2018_commission_structure-Start'!$A$21:$I$24,MATCH($E894,'2018_commission_structure-Start'!$A$21:$A$24,0),MATCH(S$1,'2018_commission_structure-Start'!$A$21:$I$21,0)),0)</f>
        <v>0</v>
      </c>
      <c r="T894" s="6">
        <f t="shared" si="136"/>
        <v>61771.32</v>
      </c>
      <c r="U894" s="6">
        <f t="shared" si="137"/>
        <v>139038.32</v>
      </c>
      <c r="V894" s="6">
        <f>MIN(H894,I894)*INDEX('2018_commission_structure-Start'!$A$15:$J$18,MATCH($E894,'2018_commission_structure-Start'!$A$15:$A$18,0),MATCH(V$1,'2018_commission_structure-Start'!$A$15:$J$15,0))</f>
        <v>71274.599999999991</v>
      </c>
      <c r="W894" s="2">
        <f>IF($H894&gt;I894,MIN($H894-I894,J894-I894)*INDEX('2018_commission_structure-Start'!$A$15:$J$18,MATCH($E894,'2018_commission_structure-Start'!$A$15:$A$18,0),MATCH(W$1,'2018_commission_structure-Start'!$A$15:$J$15,0)),0)</f>
        <v>0</v>
      </c>
      <c r="X894" s="2">
        <f>IF($H894&gt;J894,MIN($H894-J894,K894-J894)*INDEX('2018_commission_structure-Start'!$A$15:$J$18,MATCH($E894,'2018_commission_structure-Start'!$A$15:$A$18,0),MATCH(X$1,'2018_commission_structure-Start'!$A$15:$J$15,0)),0)</f>
        <v>0</v>
      </c>
      <c r="Y894" s="2">
        <f>IF($H894&gt;K894,MIN($H894-K894,L894-K894)*INDEX('2018_commission_structure-Start'!$A$15:$J$18,MATCH($E894,'2018_commission_structure-Start'!$A$15:$A$18,0),MATCH(Y$1,'2018_commission_structure-Start'!$A$15:$J$15,0)),0)</f>
        <v>0</v>
      </c>
      <c r="Z894" s="2">
        <f>IF(H894&gt;L894,(H894-L894)*INDEX('2018_commission_structure-Start'!$A$21:$I$24,MATCH($E894,'2018_commission_structure-Start'!$A$21:$A$24,0),MATCH(Z$1,'2018_commission_structure-Start'!$A$21:$I$21,0)),0)</f>
        <v>0</v>
      </c>
      <c r="AA894" s="6">
        <f t="shared" si="138"/>
        <v>71274.599999999991</v>
      </c>
      <c r="AB894" s="6">
        <f t="shared" si="139"/>
        <v>148541.59999999998</v>
      </c>
    </row>
    <row r="895" spans="1:28" x14ac:dyDescent="0.3">
      <c r="A895" t="str">
        <f t="shared" si="130"/>
        <v>Fraze Crisell</v>
      </c>
      <c r="B895">
        <v>5244119095</v>
      </c>
      <c r="C895" t="s">
        <v>1106</v>
      </c>
      <c r="D895" t="s">
        <v>496</v>
      </c>
      <c r="E895" t="s">
        <v>7</v>
      </c>
      <c r="F895">
        <v>53456</v>
      </c>
      <c r="G895">
        <f>COUNTIF(deals_closed!D:D,B895)</f>
        <v>25</v>
      </c>
      <c r="H895" s="2">
        <f>SUMIF(deals_closed!D:D,B895,deals_closed!C:C)</f>
        <v>876577</v>
      </c>
      <c r="I895" s="2">
        <f>VLOOKUP(E895,'2018_commission_structure-Start'!$A$22:$I$24,9,FALSE)</f>
        <v>500000</v>
      </c>
      <c r="J895" s="2">
        <f t="shared" si="131"/>
        <v>625000</v>
      </c>
      <c r="K895" s="2">
        <f t="shared" si="132"/>
        <v>750000</v>
      </c>
      <c r="L895" s="2">
        <f t="shared" si="133"/>
        <v>1000000</v>
      </c>
      <c r="M895" s="12">
        <f t="shared" si="134"/>
        <v>1.7531540000000001</v>
      </c>
      <c r="N895" t="str">
        <f t="shared" si="135"/>
        <v>150-200%</v>
      </c>
      <c r="O895" s="6">
        <f>MIN(H895,I895)*INDEX('2018_commission_structure-Start'!$A$21:$I$24,MATCH($E895,'2018_commission_structure-Start'!$A$21:$A$24,0),MATCH(O$1,'2018_commission_structure-Start'!$A$21:$I$21,0))</f>
        <v>50000</v>
      </c>
      <c r="P895" s="2">
        <f>IF(H895&gt;I895,MIN(H895-I895,J895-I895)*INDEX('2018_commission_structure-Start'!$A$21:$I$24,MATCH($E895,'2018_commission_structure-Start'!$A$21:$A$24,0), MATCH(P$1,'2018_commission_structure-Start'!$A$21:$I$21,0)),0)</f>
        <v>18750</v>
      </c>
      <c r="Q895" s="2">
        <f>IF($H895&gt;J895,MIN($H895-J895,K895-J895)*INDEX('2018_commission_structure-Start'!$A$21:$I$24,MATCH($E895,'2018_commission_structure-Start'!$A$21:$A$24,0), MATCH(Q$1,'2018_commission_structure-Start'!$A$21:$I$21,0)),0)</f>
        <v>22500</v>
      </c>
      <c r="R895" s="2">
        <f>IF($H895&gt;K895,MIN($H895-K895,L895-K895)*INDEX('2018_commission_structure-Start'!$A$21:$I$24,MATCH($E895,'2018_commission_structure-Start'!$A$21:$A$24,0), MATCH(R$1,'2018_commission_structure-Start'!$A$21:$I$21,0)),0)</f>
        <v>27846.94</v>
      </c>
      <c r="S895" s="2">
        <f>IF(H895&gt;L895,(H895-L895)*INDEX('2018_commission_structure-Start'!$A$21:$I$24,MATCH($E895,'2018_commission_structure-Start'!$A$21:$A$24,0),MATCH(S$1,'2018_commission_structure-Start'!$A$21:$I$21,0)),0)</f>
        <v>0</v>
      </c>
      <c r="T895" s="6">
        <f t="shared" si="136"/>
        <v>119096.94</v>
      </c>
      <c r="U895" s="6">
        <f t="shared" si="137"/>
        <v>172552.94</v>
      </c>
      <c r="V895" s="6">
        <f>MIN(H895,I895)*INDEX('2018_commission_structure-Start'!$A$15:$J$18,MATCH($E895,'2018_commission_structure-Start'!$A$15:$A$18,0),MATCH(V$1,'2018_commission_structure-Start'!$A$15:$J$15,0))</f>
        <v>60000</v>
      </c>
      <c r="W895" s="2">
        <f>IF($H895&gt;I895,MIN($H895-I895,J895-I895)*INDEX('2018_commission_structure-Start'!$A$15:$J$18,MATCH($E895,'2018_commission_structure-Start'!$A$15:$A$18,0),MATCH(W$1,'2018_commission_structure-Start'!$A$15:$J$15,0)),0)</f>
        <v>21250</v>
      </c>
      <c r="X895" s="2">
        <f>IF($H895&gt;J895,MIN($H895-J895,K895-J895)*INDEX('2018_commission_structure-Start'!$A$15:$J$18,MATCH($E895,'2018_commission_structure-Start'!$A$15:$A$18,0),MATCH(X$1,'2018_commission_structure-Start'!$A$15:$J$15,0)),0)</f>
        <v>25000</v>
      </c>
      <c r="Y895" s="2">
        <f>IF($H895&gt;K895,MIN($H895-K895,L895-K895)*INDEX('2018_commission_structure-Start'!$A$15:$J$18,MATCH($E895,'2018_commission_structure-Start'!$A$15:$A$18,0),MATCH(Y$1,'2018_commission_structure-Start'!$A$15:$J$15,0)),0)</f>
        <v>27846.94</v>
      </c>
      <c r="Z895" s="2">
        <f>IF(H895&gt;L895,(H895-L895)*INDEX('2018_commission_structure-Start'!$A$21:$I$24,MATCH($E895,'2018_commission_structure-Start'!$A$21:$A$24,0),MATCH(Z$1,'2018_commission_structure-Start'!$A$21:$I$21,0)),0)</f>
        <v>0</v>
      </c>
      <c r="AA895" s="6">
        <f t="shared" si="138"/>
        <v>134096.94</v>
      </c>
      <c r="AB895" s="6">
        <f t="shared" si="139"/>
        <v>187552.94</v>
      </c>
    </row>
    <row r="896" spans="1:28" x14ac:dyDescent="0.3">
      <c r="A896" t="str">
        <f t="shared" si="130"/>
        <v>Deirdre Wem</v>
      </c>
      <c r="B896">
        <v>556704134</v>
      </c>
      <c r="C896" t="s">
        <v>1730</v>
      </c>
      <c r="D896" t="s">
        <v>1731</v>
      </c>
      <c r="E896" t="s">
        <v>29</v>
      </c>
      <c r="F896">
        <v>71238</v>
      </c>
      <c r="G896">
        <f>COUNTIF(deals_closed!D:D,B896)</f>
        <v>21</v>
      </c>
      <c r="H896" s="2">
        <f>SUMIF(deals_closed!D:D,B896,deals_closed!C:C)</f>
        <v>713761</v>
      </c>
      <c r="I896" s="2">
        <f>VLOOKUP(E896,'2018_commission_structure-Start'!$A$22:$I$24,9,FALSE)</f>
        <v>600000</v>
      </c>
      <c r="J896" s="2">
        <f t="shared" si="131"/>
        <v>750000</v>
      </c>
      <c r="K896" s="2">
        <f t="shared" si="132"/>
        <v>900000</v>
      </c>
      <c r="L896" s="2">
        <f t="shared" si="133"/>
        <v>1200000</v>
      </c>
      <c r="M896" s="12">
        <f t="shared" si="134"/>
        <v>1.1896016666666667</v>
      </c>
      <c r="N896" t="str">
        <f t="shared" si="135"/>
        <v>100-125%</v>
      </c>
      <c r="O896" s="6">
        <f>MIN(H896,I896)*INDEX('2018_commission_structure-Start'!$A$21:$I$24,MATCH($E896,'2018_commission_structure-Start'!$A$21:$A$24,0),MATCH(O$1,'2018_commission_structure-Start'!$A$21:$I$21,0))</f>
        <v>78000</v>
      </c>
      <c r="P896" s="2">
        <f>IF(H896&gt;I896,MIN(H896-I896,J896-I896)*INDEX('2018_commission_structure-Start'!$A$21:$I$24,MATCH($E896,'2018_commission_structure-Start'!$A$21:$A$24,0), MATCH(P$1,'2018_commission_structure-Start'!$A$21:$I$21,0)),0)</f>
        <v>19339.370000000003</v>
      </c>
      <c r="Q896" s="2">
        <f>IF($H896&gt;J896,MIN($H896-J896,K896-J896)*INDEX('2018_commission_structure-Start'!$A$21:$I$24,MATCH($E896,'2018_commission_structure-Start'!$A$21:$A$24,0), MATCH(Q$1,'2018_commission_structure-Start'!$A$21:$I$21,0)),0)</f>
        <v>0</v>
      </c>
      <c r="R896" s="2">
        <f>IF($H896&gt;K896,MIN($H896-K896,L896-K896)*INDEX('2018_commission_structure-Start'!$A$21:$I$24,MATCH($E896,'2018_commission_structure-Start'!$A$21:$A$24,0), MATCH(R$1,'2018_commission_structure-Start'!$A$21:$I$21,0)),0)</f>
        <v>0</v>
      </c>
      <c r="S896" s="2">
        <f>IF(H896&gt;L896,(H896-L896)*INDEX('2018_commission_structure-Start'!$A$21:$I$24,MATCH($E896,'2018_commission_structure-Start'!$A$21:$A$24,0),MATCH(S$1,'2018_commission_structure-Start'!$A$21:$I$21,0)),0)</f>
        <v>0</v>
      </c>
      <c r="T896" s="6">
        <f t="shared" si="136"/>
        <v>97339.37</v>
      </c>
      <c r="U896" s="6">
        <f t="shared" si="137"/>
        <v>168577.37</v>
      </c>
      <c r="V896" s="6">
        <f>MIN(H896,I896)*INDEX('2018_commission_structure-Start'!$A$15:$J$18,MATCH($E896,'2018_commission_structure-Start'!$A$15:$A$18,0),MATCH(V$1,'2018_commission_structure-Start'!$A$15:$J$15,0))</f>
        <v>90000</v>
      </c>
      <c r="W896" s="2">
        <f>IF($H896&gt;I896,MIN($H896-I896,J896-I896)*INDEX('2018_commission_structure-Start'!$A$15:$J$18,MATCH($E896,'2018_commission_structure-Start'!$A$15:$A$18,0),MATCH(W$1,'2018_commission_structure-Start'!$A$15:$J$15,0)),0)</f>
        <v>20476.98</v>
      </c>
      <c r="X896" s="2">
        <f>IF($H896&gt;J896,MIN($H896-J896,K896-J896)*INDEX('2018_commission_structure-Start'!$A$15:$J$18,MATCH($E896,'2018_commission_structure-Start'!$A$15:$A$18,0),MATCH(X$1,'2018_commission_structure-Start'!$A$15:$J$15,0)),0)</f>
        <v>0</v>
      </c>
      <c r="Y896" s="2">
        <f>IF($H896&gt;K896,MIN($H896-K896,L896-K896)*INDEX('2018_commission_structure-Start'!$A$15:$J$18,MATCH($E896,'2018_commission_structure-Start'!$A$15:$A$18,0),MATCH(Y$1,'2018_commission_structure-Start'!$A$15:$J$15,0)),0)</f>
        <v>0</v>
      </c>
      <c r="Z896" s="2">
        <f>IF(H896&gt;L896,(H896-L896)*INDEX('2018_commission_structure-Start'!$A$21:$I$24,MATCH($E896,'2018_commission_structure-Start'!$A$21:$A$24,0),MATCH(Z$1,'2018_commission_structure-Start'!$A$21:$I$21,0)),0)</f>
        <v>0</v>
      </c>
      <c r="AA896" s="6">
        <f t="shared" si="138"/>
        <v>110476.98</v>
      </c>
      <c r="AB896" s="6">
        <f t="shared" si="139"/>
        <v>181714.97999999998</v>
      </c>
    </row>
    <row r="897" spans="1:28" x14ac:dyDescent="0.3">
      <c r="A897" t="str">
        <f t="shared" si="130"/>
        <v>Trumaine Laundon</v>
      </c>
      <c r="B897">
        <v>3075132195</v>
      </c>
      <c r="C897" t="s">
        <v>1732</v>
      </c>
      <c r="D897" t="s">
        <v>1733</v>
      </c>
      <c r="E897" t="s">
        <v>7</v>
      </c>
      <c r="F897">
        <v>43870</v>
      </c>
      <c r="G897">
        <f>COUNTIF(deals_closed!D:D,B897)</f>
        <v>15</v>
      </c>
      <c r="H897" s="2">
        <f>SUMIF(deals_closed!D:D,B897,deals_closed!C:C)</f>
        <v>439483</v>
      </c>
      <c r="I897" s="2">
        <f>VLOOKUP(E897,'2018_commission_structure-Start'!$A$22:$I$24,9,FALSE)</f>
        <v>500000</v>
      </c>
      <c r="J897" s="2">
        <f t="shared" si="131"/>
        <v>625000</v>
      </c>
      <c r="K897" s="2">
        <f t="shared" si="132"/>
        <v>750000</v>
      </c>
      <c r="L897" s="2">
        <f t="shared" si="133"/>
        <v>1000000</v>
      </c>
      <c r="M897" s="12">
        <f t="shared" si="134"/>
        <v>0.87896600000000003</v>
      </c>
      <c r="N897" t="str">
        <f t="shared" si="135"/>
        <v>0-100%</v>
      </c>
      <c r="O897" s="6">
        <f>MIN(H897,I897)*INDEX('2018_commission_structure-Start'!$A$21:$I$24,MATCH($E897,'2018_commission_structure-Start'!$A$21:$A$24,0),MATCH(O$1,'2018_commission_structure-Start'!$A$21:$I$21,0))</f>
        <v>43948.3</v>
      </c>
      <c r="P897" s="2">
        <f>IF(H897&gt;I897,MIN(H897-I897,J897-I897)*INDEX('2018_commission_structure-Start'!$A$21:$I$24,MATCH($E897,'2018_commission_structure-Start'!$A$21:$A$24,0), MATCH(P$1,'2018_commission_structure-Start'!$A$21:$I$21,0)),0)</f>
        <v>0</v>
      </c>
      <c r="Q897" s="2">
        <f>IF($H897&gt;J897,MIN($H897-J897,K897-J897)*INDEX('2018_commission_structure-Start'!$A$21:$I$24,MATCH($E897,'2018_commission_structure-Start'!$A$21:$A$24,0), MATCH(Q$1,'2018_commission_structure-Start'!$A$21:$I$21,0)),0)</f>
        <v>0</v>
      </c>
      <c r="R897" s="2">
        <f>IF($H897&gt;K897,MIN($H897-K897,L897-K897)*INDEX('2018_commission_structure-Start'!$A$21:$I$24,MATCH($E897,'2018_commission_structure-Start'!$A$21:$A$24,0), MATCH(R$1,'2018_commission_structure-Start'!$A$21:$I$21,0)),0)</f>
        <v>0</v>
      </c>
      <c r="S897" s="2">
        <f>IF(H897&gt;L897,(H897-L897)*INDEX('2018_commission_structure-Start'!$A$21:$I$24,MATCH($E897,'2018_commission_structure-Start'!$A$21:$A$24,0),MATCH(S$1,'2018_commission_structure-Start'!$A$21:$I$21,0)),0)</f>
        <v>0</v>
      </c>
      <c r="T897" s="6">
        <f t="shared" si="136"/>
        <v>43948.3</v>
      </c>
      <c r="U897" s="6">
        <f t="shared" si="137"/>
        <v>87818.3</v>
      </c>
      <c r="V897" s="6">
        <f>MIN(H897,I897)*INDEX('2018_commission_structure-Start'!$A$15:$J$18,MATCH($E897,'2018_commission_structure-Start'!$A$15:$A$18,0),MATCH(V$1,'2018_commission_structure-Start'!$A$15:$J$15,0))</f>
        <v>52737.96</v>
      </c>
      <c r="W897" s="2">
        <f>IF($H897&gt;I897,MIN($H897-I897,J897-I897)*INDEX('2018_commission_structure-Start'!$A$15:$J$18,MATCH($E897,'2018_commission_structure-Start'!$A$15:$A$18,0),MATCH(W$1,'2018_commission_structure-Start'!$A$15:$J$15,0)),0)</f>
        <v>0</v>
      </c>
      <c r="X897" s="2">
        <f>IF($H897&gt;J897,MIN($H897-J897,K897-J897)*INDEX('2018_commission_structure-Start'!$A$15:$J$18,MATCH($E897,'2018_commission_structure-Start'!$A$15:$A$18,0),MATCH(X$1,'2018_commission_structure-Start'!$A$15:$J$15,0)),0)</f>
        <v>0</v>
      </c>
      <c r="Y897" s="2">
        <f>IF($H897&gt;K897,MIN($H897-K897,L897-K897)*INDEX('2018_commission_structure-Start'!$A$15:$J$18,MATCH($E897,'2018_commission_structure-Start'!$A$15:$A$18,0),MATCH(Y$1,'2018_commission_structure-Start'!$A$15:$J$15,0)),0)</f>
        <v>0</v>
      </c>
      <c r="Z897" s="2">
        <f>IF(H897&gt;L897,(H897-L897)*INDEX('2018_commission_structure-Start'!$A$21:$I$24,MATCH($E897,'2018_commission_structure-Start'!$A$21:$A$24,0),MATCH(Z$1,'2018_commission_structure-Start'!$A$21:$I$21,0)),0)</f>
        <v>0</v>
      </c>
      <c r="AA897" s="6">
        <f t="shared" si="138"/>
        <v>52737.96</v>
      </c>
      <c r="AB897" s="6">
        <f t="shared" si="139"/>
        <v>96607.959999999992</v>
      </c>
    </row>
    <row r="898" spans="1:28" x14ac:dyDescent="0.3">
      <c r="A898" t="str">
        <f t="shared" ref="A898:A961" si="140">C898&amp;" "&amp;D898</f>
        <v>Kean MacCrann</v>
      </c>
      <c r="B898">
        <v>8501525324</v>
      </c>
      <c r="C898" t="s">
        <v>523</v>
      </c>
      <c r="D898" t="s">
        <v>1734</v>
      </c>
      <c r="E898" t="s">
        <v>10</v>
      </c>
      <c r="F898">
        <v>92754</v>
      </c>
      <c r="G898">
        <f>COUNTIF(deals_closed!D:D,B898)</f>
        <v>26</v>
      </c>
      <c r="H898" s="2">
        <f>SUMIF(deals_closed!D:D,B898,deals_closed!C:C)</f>
        <v>916479</v>
      </c>
      <c r="I898" s="2">
        <f>VLOOKUP(E898,'2018_commission_structure-Start'!$A$22:$I$24,9,FALSE)</f>
        <v>750000</v>
      </c>
      <c r="J898" s="2">
        <f t="shared" si="131"/>
        <v>937500</v>
      </c>
      <c r="K898" s="2">
        <f t="shared" si="132"/>
        <v>1125000</v>
      </c>
      <c r="L898" s="2">
        <f t="shared" si="133"/>
        <v>1500000</v>
      </c>
      <c r="M898" s="12">
        <f t="shared" si="134"/>
        <v>1.2219720000000001</v>
      </c>
      <c r="N898" t="str">
        <f t="shared" si="135"/>
        <v>100-125%</v>
      </c>
      <c r="O898" s="6">
        <f>MIN(H898,I898)*INDEX('2018_commission_structure-Start'!$A$21:$I$24,MATCH($E898,'2018_commission_structure-Start'!$A$21:$A$24,0),MATCH(O$1,'2018_commission_structure-Start'!$A$21:$I$21,0))</f>
        <v>112500</v>
      </c>
      <c r="P898" s="2">
        <f>IF(H898&gt;I898,MIN(H898-I898,J898-I898)*INDEX('2018_commission_structure-Start'!$A$21:$I$24,MATCH($E898,'2018_commission_structure-Start'!$A$21:$A$24,0), MATCH(P$1,'2018_commission_structure-Start'!$A$21:$I$21,0)),0)</f>
        <v>31631.010000000002</v>
      </c>
      <c r="Q898" s="2">
        <f>IF($H898&gt;J898,MIN($H898-J898,K898-J898)*INDEX('2018_commission_structure-Start'!$A$21:$I$24,MATCH($E898,'2018_commission_structure-Start'!$A$21:$A$24,0), MATCH(Q$1,'2018_commission_structure-Start'!$A$21:$I$21,0)),0)</f>
        <v>0</v>
      </c>
      <c r="R898" s="2">
        <f>IF($H898&gt;K898,MIN($H898-K898,L898-K898)*INDEX('2018_commission_structure-Start'!$A$21:$I$24,MATCH($E898,'2018_commission_structure-Start'!$A$21:$A$24,0), MATCH(R$1,'2018_commission_structure-Start'!$A$21:$I$21,0)),0)</f>
        <v>0</v>
      </c>
      <c r="S898" s="2">
        <f>IF(H898&gt;L898,(H898-L898)*INDEX('2018_commission_structure-Start'!$A$21:$I$24,MATCH($E898,'2018_commission_structure-Start'!$A$21:$A$24,0),MATCH(S$1,'2018_commission_structure-Start'!$A$21:$I$21,0)),0)</f>
        <v>0</v>
      </c>
      <c r="T898" s="6">
        <f t="shared" si="136"/>
        <v>144131.01</v>
      </c>
      <c r="U898" s="6">
        <f t="shared" si="137"/>
        <v>236885.01</v>
      </c>
      <c r="V898" s="6">
        <f>MIN(H898,I898)*INDEX('2018_commission_structure-Start'!$A$15:$J$18,MATCH($E898,'2018_commission_structure-Start'!$A$15:$A$18,0),MATCH(V$1,'2018_commission_structure-Start'!$A$15:$J$15,0))</f>
        <v>112500</v>
      </c>
      <c r="W898" s="2">
        <f>IF($H898&gt;I898,MIN($H898-I898,J898-I898)*INDEX('2018_commission_structure-Start'!$A$15:$J$18,MATCH($E898,'2018_commission_structure-Start'!$A$15:$A$18,0),MATCH(W$1,'2018_commission_structure-Start'!$A$15:$J$15,0)),0)</f>
        <v>36625.379999999997</v>
      </c>
      <c r="X898" s="2">
        <f>IF($H898&gt;J898,MIN($H898-J898,K898-J898)*INDEX('2018_commission_structure-Start'!$A$15:$J$18,MATCH($E898,'2018_commission_structure-Start'!$A$15:$A$18,0),MATCH(X$1,'2018_commission_structure-Start'!$A$15:$J$15,0)),0)</f>
        <v>0</v>
      </c>
      <c r="Y898" s="2">
        <f>IF($H898&gt;K898,MIN($H898-K898,L898-K898)*INDEX('2018_commission_structure-Start'!$A$15:$J$18,MATCH($E898,'2018_commission_structure-Start'!$A$15:$A$18,0),MATCH(Y$1,'2018_commission_structure-Start'!$A$15:$J$15,0)),0)</f>
        <v>0</v>
      </c>
      <c r="Z898" s="2">
        <f>IF(H898&gt;L898,(H898-L898)*INDEX('2018_commission_structure-Start'!$A$21:$I$24,MATCH($E898,'2018_commission_structure-Start'!$A$21:$A$24,0),MATCH(Z$1,'2018_commission_structure-Start'!$A$21:$I$21,0)),0)</f>
        <v>0</v>
      </c>
      <c r="AA898" s="6">
        <f t="shared" si="138"/>
        <v>149125.38</v>
      </c>
      <c r="AB898" s="6">
        <f t="shared" si="139"/>
        <v>241879.38</v>
      </c>
    </row>
    <row r="899" spans="1:28" x14ac:dyDescent="0.3">
      <c r="A899" t="str">
        <f t="shared" si="140"/>
        <v>Erny Kesteven</v>
      </c>
      <c r="B899">
        <v>6819596901</v>
      </c>
      <c r="C899" t="s">
        <v>1735</v>
      </c>
      <c r="D899" t="s">
        <v>1736</v>
      </c>
      <c r="E899" t="s">
        <v>10</v>
      </c>
      <c r="F899">
        <v>118207</v>
      </c>
      <c r="G899">
        <f>COUNTIF(deals_closed!D:D,B899)</f>
        <v>23</v>
      </c>
      <c r="H899" s="2">
        <f>SUMIF(deals_closed!D:D,B899,deals_closed!C:C)</f>
        <v>739933</v>
      </c>
      <c r="I899" s="2">
        <f>VLOOKUP(E899,'2018_commission_structure-Start'!$A$22:$I$24,9,FALSE)</f>
        <v>750000</v>
      </c>
      <c r="J899" s="2">
        <f t="shared" ref="J899:J962" si="141">I899*1.25</f>
        <v>937500</v>
      </c>
      <c r="K899" s="2">
        <f t="shared" ref="K899:K962" si="142">I899*1.5</f>
        <v>1125000</v>
      </c>
      <c r="L899" s="2">
        <f t="shared" ref="L899:L962" si="143">I899*2</f>
        <v>1500000</v>
      </c>
      <c r="M899" s="12">
        <f t="shared" ref="M899:M962" si="144">H899/I899</f>
        <v>0.98657733333333331</v>
      </c>
      <c r="N899" t="str">
        <f t="shared" ref="N899:N962" si="145">IF(M899&lt;=1, "0-100%", IF(M899&lt;=1.25, "100-125%", IF(M899&lt;=1.5, "125-150%", IF(M899&lt;=2, "150-200%", "&gt;200%"))))</f>
        <v>0-100%</v>
      </c>
      <c r="O899" s="6">
        <f>MIN(H899,I899)*INDEX('2018_commission_structure-Start'!$A$21:$I$24,MATCH($E899,'2018_commission_structure-Start'!$A$21:$A$24,0),MATCH(O$1,'2018_commission_structure-Start'!$A$21:$I$21,0))</f>
        <v>110989.95</v>
      </c>
      <c r="P899" s="2">
        <f>IF(H899&gt;I899,MIN(H899-I899,J899-I899)*INDEX('2018_commission_structure-Start'!$A$21:$I$24,MATCH($E899,'2018_commission_structure-Start'!$A$21:$A$24,0), MATCH(P$1,'2018_commission_structure-Start'!$A$21:$I$21,0)),0)</f>
        <v>0</v>
      </c>
      <c r="Q899" s="2">
        <f>IF($H899&gt;J899,MIN($H899-J899,K899-J899)*INDEX('2018_commission_structure-Start'!$A$21:$I$24,MATCH($E899,'2018_commission_structure-Start'!$A$21:$A$24,0), MATCH(Q$1,'2018_commission_structure-Start'!$A$21:$I$21,0)),0)</f>
        <v>0</v>
      </c>
      <c r="R899" s="2">
        <f>IF($H899&gt;K899,MIN($H899-K899,L899-K899)*INDEX('2018_commission_structure-Start'!$A$21:$I$24,MATCH($E899,'2018_commission_structure-Start'!$A$21:$A$24,0), MATCH(R$1,'2018_commission_structure-Start'!$A$21:$I$21,0)),0)</f>
        <v>0</v>
      </c>
      <c r="S899" s="2">
        <f>IF(H899&gt;L899,(H899-L899)*INDEX('2018_commission_structure-Start'!$A$21:$I$24,MATCH($E899,'2018_commission_structure-Start'!$A$21:$A$24,0),MATCH(S$1,'2018_commission_structure-Start'!$A$21:$I$21,0)),0)</f>
        <v>0</v>
      </c>
      <c r="T899" s="6">
        <f t="shared" ref="T899:T962" si="146">SUM(O899:S899)</f>
        <v>110989.95</v>
      </c>
      <c r="U899" s="6">
        <f t="shared" ref="U899:U962" si="147">T899+F899</f>
        <v>229196.95</v>
      </c>
      <c r="V899" s="6">
        <f>MIN(H899,I899)*INDEX('2018_commission_structure-Start'!$A$15:$J$18,MATCH($E899,'2018_commission_structure-Start'!$A$15:$A$18,0),MATCH(V$1,'2018_commission_structure-Start'!$A$15:$J$15,0))</f>
        <v>110989.95</v>
      </c>
      <c r="W899" s="2">
        <f>IF($H899&gt;I899,MIN($H899-I899,J899-I899)*INDEX('2018_commission_structure-Start'!$A$15:$J$18,MATCH($E899,'2018_commission_structure-Start'!$A$15:$A$18,0),MATCH(W$1,'2018_commission_structure-Start'!$A$15:$J$15,0)),0)</f>
        <v>0</v>
      </c>
      <c r="X899" s="2">
        <f>IF($H899&gt;J899,MIN($H899-J899,K899-J899)*INDEX('2018_commission_structure-Start'!$A$15:$J$18,MATCH($E899,'2018_commission_structure-Start'!$A$15:$A$18,0),MATCH(X$1,'2018_commission_structure-Start'!$A$15:$J$15,0)),0)</f>
        <v>0</v>
      </c>
      <c r="Y899" s="2">
        <f>IF($H899&gt;K899,MIN($H899-K899,L899-K899)*INDEX('2018_commission_structure-Start'!$A$15:$J$18,MATCH($E899,'2018_commission_structure-Start'!$A$15:$A$18,0),MATCH(Y$1,'2018_commission_structure-Start'!$A$15:$J$15,0)),0)</f>
        <v>0</v>
      </c>
      <c r="Z899" s="2">
        <f>IF(H899&gt;L899,(H899-L899)*INDEX('2018_commission_structure-Start'!$A$21:$I$24,MATCH($E899,'2018_commission_structure-Start'!$A$21:$A$24,0),MATCH(Z$1,'2018_commission_structure-Start'!$A$21:$I$21,0)),0)</f>
        <v>0</v>
      </c>
      <c r="AA899" s="6">
        <f t="shared" ref="AA899:AA962" si="148">SUM(V899:Z899)</f>
        <v>110989.95</v>
      </c>
      <c r="AB899" s="6">
        <f t="shared" ref="AB899:AB962" si="149">AA899+F899</f>
        <v>229196.95</v>
      </c>
    </row>
    <row r="900" spans="1:28" x14ac:dyDescent="0.3">
      <c r="A900" t="str">
        <f t="shared" si="140"/>
        <v>Madeline Grief</v>
      </c>
      <c r="B900">
        <v>8841637323</v>
      </c>
      <c r="C900" t="s">
        <v>1737</v>
      </c>
      <c r="D900" t="s">
        <v>1738</v>
      </c>
      <c r="E900" t="s">
        <v>7</v>
      </c>
      <c r="F900">
        <v>40631</v>
      </c>
      <c r="G900">
        <f>COUNTIF(deals_closed!D:D,B900)</f>
        <v>11</v>
      </c>
      <c r="H900" s="2">
        <f>SUMIF(deals_closed!D:D,B900,deals_closed!C:C)</f>
        <v>371993</v>
      </c>
      <c r="I900" s="2">
        <f>VLOOKUP(E900,'2018_commission_structure-Start'!$A$22:$I$24,9,FALSE)</f>
        <v>500000</v>
      </c>
      <c r="J900" s="2">
        <f t="shared" si="141"/>
        <v>625000</v>
      </c>
      <c r="K900" s="2">
        <f t="shared" si="142"/>
        <v>750000</v>
      </c>
      <c r="L900" s="2">
        <f t="shared" si="143"/>
        <v>1000000</v>
      </c>
      <c r="M900" s="12">
        <f t="shared" si="144"/>
        <v>0.74398600000000004</v>
      </c>
      <c r="N900" t="str">
        <f t="shared" si="145"/>
        <v>0-100%</v>
      </c>
      <c r="O900" s="6">
        <f>MIN(H900,I900)*INDEX('2018_commission_structure-Start'!$A$21:$I$24,MATCH($E900,'2018_commission_structure-Start'!$A$21:$A$24,0),MATCH(O$1,'2018_commission_structure-Start'!$A$21:$I$21,0))</f>
        <v>37199.300000000003</v>
      </c>
      <c r="P900" s="2">
        <f>IF(H900&gt;I900,MIN(H900-I900,J900-I900)*INDEX('2018_commission_structure-Start'!$A$21:$I$24,MATCH($E900,'2018_commission_structure-Start'!$A$21:$A$24,0), MATCH(P$1,'2018_commission_structure-Start'!$A$21:$I$21,0)),0)</f>
        <v>0</v>
      </c>
      <c r="Q900" s="2">
        <f>IF($H900&gt;J900,MIN($H900-J900,K900-J900)*INDEX('2018_commission_structure-Start'!$A$21:$I$24,MATCH($E900,'2018_commission_structure-Start'!$A$21:$A$24,0), MATCH(Q$1,'2018_commission_structure-Start'!$A$21:$I$21,0)),0)</f>
        <v>0</v>
      </c>
      <c r="R900" s="2">
        <f>IF($H900&gt;K900,MIN($H900-K900,L900-K900)*INDEX('2018_commission_structure-Start'!$A$21:$I$24,MATCH($E900,'2018_commission_structure-Start'!$A$21:$A$24,0), MATCH(R$1,'2018_commission_structure-Start'!$A$21:$I$21,0)),0)</f>
        <v>0</v>
      </c>
      <c r="S900" s="2">
        <f>IF(H900&gt;L900,(H900-L900)*INDEX('2018_commission_structure-Start'!$A$21:$I$24,MATCH($E900,'2018_commission_structure-Start'!$A$21:$A$24,0),MATCH(S$1,'2018_commission_structure-Start'!$A$21:$I$21,0)),0)</f>
        <v>0</v>
      </c>
      <c r="T900" s="6">
        <f t="shared" si="146"/>
        <v>37199.300000000003</v>
      </c>
      <c r="U900" s="6">
        <f t="shared" si="147"/>
        <v>77830.3</v>
      </c>
      <c r="V900" s="6">
        <f>MIN(H900,I900)*INDEX('2018_commission_structure-Start'!$A$15:$J$18,MATCH($E900,'2018_commission_structure-Start'!$A$15:$A$18,0),MATCH(V$1,'2018_commission_structure-Start'!$A$15:$J$15,0))</f>
        <v>44639.159999999996</v>
      </c>
      <c r="W900" s="2">
        <f>IF($H900&gt;I900,MIN($H900-I900,J900-I900)*INDEX('2018_commission_structure-Start'!$A$15:$J$18,MATCH($E900,'2018_commission_structure-Start'!$A$15:$A$18,0),MATCH(W$1,'2018_commission_structure-Start'!$A$15:$J$15,0)),0)</f>
        <v>0</v>
      </c>
      <c r="X900" s="2">
        <f>IF($H900&gt;J900,MIN($H900-J900,K900-J900)*INDEX('2018_commission_structure-Start'!$A$15:$J$18,MATCH($E900,'2018_commission_structure-Start'!$A$15:$A$18,0),MATCH(X$1,'2018_commission_structure-Start'!$A$15:$J$15,0)),0)</f>
        <v>0</v>
      </c>
      <c r="Y900" s="2">
        <f>IF($H900&gt;K900,MIN($H900-K900,L900-K900)*INDEX('2018_commission_structure-Start'!$A$15:$J$18,MATCH($E900,'2018_commission_structure-Start'!$A$15:$A$18,0),MATCH(Y$1,'2018_commission_structure-Start'!$A$15:$J$15,0)),0)</f>
        <v>0</v>
      </c>
      <c r="Z900" s="2">
        <f>IF(H900&gt;L900,(H900-L900)*INDEX('2018_commission_structure-Start'!$A$21:$I$24,MATCH($E900,'2018_commission_structure-Start'!$A$21:$A$24,0),MATCH(Z$1,'2018_commission_structure-Start'!$A$21:$I$21,0)),0)</f>
        <v>0</v>
      </c>
      <c r="AA900" s="6">
        <f t="shared" si="148"/>
        <v>44639.159999999996</v>
      </c>
      <c r="AB900" s="6">
        <f t="shared" si="149"/>
        <v>85270.16</v>
      </c>
    </row>
    <row r="901" spans="1:28" x14ac:dyDescent="0.3">
      <c r="A901" t="str">
        <f t="shared" si="140"/>
        <v>Mirabel Prigmore</v>
      </c>
      <c r="B901">
        <v>8254304106</v>
      </c>
      <c r="C901" t="s">
        <v>1739</v>
      </c>
      <c r="D901" t="s">
        <v>1740</v>
      </c>
      <c r="E901" t="s">
        <v>29</v>
      </c>
      <c r="F901">
        <v>71687</v>
      </c>
      <c r="G901">
        <f>COUNTIF(deals_closed!D:D,B901)</f>
        <v>17</v>
      </c>
      <c r="H901" s="2">
        <f>SUMIF(deals_closed!D:D,B901,deals_closed!C:C)</f>
        <v>551413</v>
      </c>
      <c r="I901" s="2">
        <f>VLOOKUP(E901,'2018_commission_structure-Start'!$A$22:$I$24,9,FALSE)</f>
        <v>600000</v>
      </c>
      <c r="J901" s="2">
        <f t="shared" si="141"/>
        <v>750000</v>
      </c>
      <c r="K901" s="2">
        <f t="shared" si="142"/>
        <v>900000</v>
      </c>
      <c r="L901" s="2">
        <f t="shared" si="143"/>
        <v>1200000</v>
      </c>
      <c r="M901" s="12">
        <f t="shared" si="144"/>
        <v>0.91902166666666663</v>
      </c>
      <c r="N901" t="str">
        <f t="shared" si="145"/>
        <v>0-100%</v>
      </c>
      <c r="O901" s="6">
        <f>MIN(H901,I901)*INDEX('2018_commission_structure-Start'!$A$21:$I$24,MATCH($E901,'2018_commission_structure-Start'!$A$21:$A$24,0),MATCH(O$1,'2018_commission_structure-Start'!$A$21:$I$21,0))</f>
        <v>71683.69</v>
      </c>
      <c r="P901" s="2">
        <f>IF(H901&gt;I901,MIN(H901-I901,J901-I901)*INDEX('2018_commission_structure-Start'!$A$21:$I$24,MATCH($E901,'2018_commission_structure-Start'!$A$21:$A$24,0), MATCH(P$1,'2018_commission_structure-Start'!$A$21:$I$21,0)),0)</f>
        <v>0</v>
      </c>
      <c r="Q901" s="2">
        <f>IF($H901&gt;J901,MIN($H901-J901,K901-J901)*INDEX('2018_commission_structure-Start'!$A$21:$I$24,MATCH($E901,'2018_commission_structure-Start'!$A$21:$A$24,0), MATCH(Q$1,'2018_commission_structure-Start'!$A$21:$I$21,0)),0)</f>
        <v>0</v>
      </c>
      <c r="R901" s="2">
        <f>IF($H901&gt;K901,MIN($H901-K901,L901-K901)*INDEX('2018_commission_structure-Start'!$A$21:$I$24,MATCH($E901,'2018_commission_structure-Start'!$A$21:$A$24,0), MATCH(R$1,'2018_commission_structure-Start'!$A$21:$I$21,0)),0)</f>
        <v>0</v>
      </c>
      <c r="S901" s="2">
        <f>IF(H901&gt;L901,(H901-L901)*INDEX('2018_commission_structure-Start'!$A$21:$I$24,MATCH($E901,'2018_commission_structure-Start'!$A$21:$A$24,0),MATCH(S$1,'2018_commission_structure-Start'!$A$21:$I$21,0)),0)</f>
        <v>0</v>
      </c>
      <c r="T901" s="6">
        <f t="shared" si="146"/>
        <v>71683.69</v>
      </c>
      <c r="U901" s="6">
        <f t="shared" si="147"/>
        <v>143370.69</v>
      </c>
      <c r="V901" s="6">
        <f>MIN(H901,I901)*INDEX('2018_commission_structure-Start'!$A$15:$J$18,MATCH($E901,'2018_commission_structure-Start'!$A$15:$A$18,0),MATCH(V$1,'2018_commission_structure-Start'!$A$15:$J$15,0))</f>
        <v>82711.95</v>
      </c>
      <c r="W901" s="2">
        <f>IF($H901&gt;I901,MIN($H901-I901,J901-I901)*INDEX('2018_commission_structure-Start'!$A$15:$J$18,MATCH($E901,'2018_commission_structure-Start'!$A$15:$A$18,0),MATCH(W$1,'2018_commission_structure-Start'!$A$15:$J$15,0)),0)</f>
        <v>0</v>
      </c>
      <c r="X901" s="2">
        <f>IF($H901&gt;J901,MIN($H901-J901,K901-J901)*INDEX('2018_commission_structure-Start'!$A$15:$J$18,MATCH($E901,'2018_commission_structure-Start'!$A$15:$A$18,0),MATCH(X$1,'2018_commission_structure-Start'!$A$15:$J$15,0)),0)</f>
        <v>0</v>
      </c>
      <c r="Y901" s="2">
        <f>IF($H901&gt;K901,MIN($H901-K901,L901-K901)*INDEX('2018_commission_structure-Start'!$A$15:$J$18,MATCH($E901,'2018_commission_structure-Start'!$A$15:$A$18,0),MATCH(Y$1,'2018_commission_structure-Start'!$A$15:$J$15,0)),0)</f>
        <v>0</v>
      </c>
      <c r="Z901" s="2">
        <f>IF(H901&gt;L901,(H901-L901)*INDEX('2018_commission_structure-Start'!$A$21:$I$24,MATCH($E901,'2018_commission_structure-Start'!$A$21:$A$24,0),MATCH(Z$1,'2018_commission_structure-Start'!$A$21:$I$21,0)),0)</f>
        <v>0</v>
      </c>
      <c r="AA901" s="6">
        <f t="shared" si="148"/>
        <v>82711.95</v>
      </c>
      <c r="AB901" s="6">
        <f t="shared" si="149"/>
        <v>154398.95000000001</v>
      </c>
    </row>
    <row r="902" spans="1:28" x14ac:dyDescent="0.3">
      <c r="A902" t="str">
        <f t="shared" si="140"/>
        <v>Izzy Glennon</v>
      </c>
      <c r="B902">
        <v>1152386727</v>
      </c>
      <c r="C902" t="s">
        <v>1741</v>
      </c>
      <c r="D902" t="s">
        <v>1742</v>
      </c>
      <c r="E902" t="s">
        <v>29</v>
      </c>
      <c r="F902">
        <v>77211</v>
      </c>
      <c r="G902">
        <f>COUNTIF(deals_closed!D:D,B902)</f>
        <v>21</v>
      </c>
      <c r="H902" s="2">
        <f>SUMIF(deals_closed!D:D,B902,deals_closed!C:C)</f>
        <v>835084</v>
      </c>
      <c r="I902" s="2">
        <f>VLOOKUP(E902,'2018_commission_structure-Start'!$A$22:$I$24,9,FALSE)</f>
        <v>600000</v>
      </c>
      <c r="J902" s="2">
        <f t="shared" si="141"/>
        <v>750000</v>
      </c>
      <c r="K902" s="2">
        <f t="shared" si="142"/>
        <v>900000</v>
      </c>
      <c r="L902" s="2">
        <f t="shared" si="143"/>
        <v>1200000</v>
      </c>
      <c r="M902" s="12">
        <f t="shared" si="144"/>
        <v>1.3918066666666666</v>
      </c>
      <c r="N902" t="str">
        <f t="shared" si="145"/>
        <v>125-150%</v>
      </c>
      <c r="O902" s="6">
        <f>MIN(H902,I902)*INDEX('2018_commission_structure-Start'!$A$21:$I$24,MATCH($E902,'2018_commission_structure-Start'!$A$21:$A$24,0),MATCH(O$1,'2018_commission_structure-Start'!$A$21:$I$21,0))</f>
        <v>78000</v>
      </c>
      <c r="P902" s="2">
        <f>IF(H902&gt;I902,MIN(H902-I902,J902-I902)*INDEX('2018_commission_structure-Start'!$A$21:$I$24,MATCH($E902,'2018_commission_structure-Start'!$A$21:$A$24,0), MATCH(P$1,'2018_commission_structure-Start'!$A$21:$I$21,0)),0)</f>
        <v>25500.000000000004</v>
      </c>
      <c r="Q902" s="2">
        <f>IF($H902&gt;J902,MIN($H902-J902,K902-J902)*INDEX('2018_commission_structure-Start'!$A$21:$I$24,MATCH($E902,'2018_commission_structure-Start'!$A$21:$A$24,0), MATCH(Q$1,'2018_commission_structure-Start'!$A$21:$I$21,0)),0)</f>
        <v>17867.64</v>
      </c>
      <c r="R902" s="2">
        <f>IF($H902&gt;K902,MIN($H902-K902,L902-K902)*INDEX('2018_commission_structure-Start'!$A$21:$I$24,MATCH($E902,'2018_commission_structure-Start'!$A$21:$A$24,0), MATCH(R$1,'2018_commission_structure-Start'!$A$21:$I$21,0)),0)</f>
        <v>0</v>
      </c>
      <c r="S902" s="2">
        <f>IF(H902&gt;L902,(H902-L902)*INDEX('2018_commission_structure-Start'!$A$21:$I$24,MATCH($E902,'2018_commission_structure-Start'!$A$21:$A$24,0),MATCH(S$1,'2018_commission_structure-Start'!$A$21:$I$21,0)),0)</f>
        <v>0</v>
      </c>
      <c r="T902" s="6">
        <f t="shared" si="146"/>
        <v>121367.64</v>
      </c>
      <c r="U902" s="6">
        <f t="shared" si="147"/>
        <v>198578.64</v>
      </c>
      <c r="V902" s="6">
        <f>MIN(H902,I902)*INDEX('2018_commission_structure-Start'!$A$15:$J$18,MATCH($E902,'2018_commission_structure-Start'!$A$15:$A$18,0),MATCH(V$1,'2018_commission_structure-Start'!$A$15:$J$15,0))</f>
        <v>90000</v>
      </c>
      <c r="W902" s="2">
        <f>IF($H902&gt;I902,MIN($H902-I902,J902-I902)*INDEX('2018_commission_structure-Start'!$A$15:$J$18,MATCH($E902,'2018_commission_structure-Start'!$A$15:$A$18,0),MATCH(W$1,'2018_commission_structure-Start'!$A$15:$J$15,0)),0)</f>
        <v>27000</v>
      </c>
      <c r="X902" s="2">
        <f>IF($H902&gt;J902,MIN($H902-J902,K902-J902)*INDEX('2018_commission_structure-Start'!$A$15:$J$18,MATCH($E902,'2018_commission_structure-Start'!$A$15:$A$18,0),MATCH(X$1,'2018_commission_structure-Start'!$A$15:$J$15,0)),0)</f>
        <v>21271</v>
      </c>
      <c r="Y902" s="2">
        <f>IF($H902&gt;K902,MIN($H902-K902,L902-K902)*INDEX('2018_commission_structure-Start'!$A$15:$J$18,MATCH($E902,'2018_commission_structure-Start'!$A$15:$A$18,0),MATCH(Y$1,'2018_commission_structure-Start'!$A$15:$J$15,0)),0)</f>
        <v>0</v>
      </c>
      <c r="Z902" s="2">
        <f>IF(H902&gt;L902,(H902-L902)*INDEX('2018_commission_structure-Start'!$A$21:$I$24,MATCH($E902,'2018_commission_structure-Start'!$A$21:$A$24,0),MATCH(Z$1,'2018_commission_structure-Start'!$A$21:$I$21,0)),0)</f>
        <v>0</v>
      </c>
      <c r="AA902" s="6">
        <f t="shared" si="148"/>
        <v>138271</v>
      </c>
      <c r="AB902" s="6">
        <f t="shared" si="149"/>
        <v>215482</v>
      </c>
    </row>
    <row r="903" spans="1:28" x14ac:dyDescent="0.3">
      <c r="A903" t="str">
        <f t="shared" si="140"/>
        <v>Trescha Labusquiere</v>
      </c>
      <c r="B903">
        <v>304906506</v>
      </c>
      <c r="C903" t="s">
        <v>1743</v>
      </c>
      <c r="D903" t="s">
        <v>1744</v>
      </c>
      <c r="E903" t="s">
        <v>7</v>
      </c>
      <c r="F903">
        <v>64753</v>
      </c>
      <c r="G903">
        <f>COUNTIF(deals_closed!D:D,B903)</f>
        <v>25</v>
      </c>
      <c r="H903" s="2">
        <f>SUMIF(deals_closed!D:D,B903,deals_closed!C:C)</f>
        <v>852715</v>
      </c>
      <c r="I903" s="2">
        <f>VLOOKUP(E903,'2018_commission_structure-Start'!$A$22:$I$24,9,FALSE)</f>
        <v>500000</v>
      </c>
      <c r="J903" s="2">
        <f t="shared" si="141"/>
        <v>625000</v>
      </c>
      <c r="K903" s="2">
        <f t="shared" si="142"/>
        <v>750000</v>
      </c>
      <c r="L903" s="2">
        <f t="shared" si="143"/>
        <v>1000000</v>
      </c>
      <c r="M903" s="12">
        <f t="shared" si="144"/>
        <v>1.70543</v>
      </c>
      <c r="N903" t="str">
        <f t="shared" si="145"/>
        <v>150-200%</v>
      </c>
      <c r="O903" s="6">
        <f>MIN(H903,I903)*INDEX('2018_commission_structure-Start'!$A$21:$I$24,MATCH($E903,'2018_commission_structure-Start'!$A$21:$A$24,0),MATCH(O$1,'2018_commission_structure-Start'!$A$21:$I$21,0))</f>
        <v>50000</v>
      </c>
      <c r="P903" s="2">
        <f>IF(H903&gt;I903,MIN(H903-I903,J903-I903)*INDEX('2018_commission_structure-Start'!$A$21:$I$24,MATCH($E903,'2018_commission_structure-Start'!$A$21:$A$24,0), MATCH(P$1,'2018_commission_structure-Start'!$A$21:$I$21,0)),0)</f>
        <v>18750</v>
      </c>
      <c r="Q903" s="2">
        <f>IF($H903&gt;J903,MIN($H903-J903,K903-J903)*INDEX('2018_commission_structure-Start'!$A$21:$I$24,MATCH($E903,'2018_commission_structure-Start'!$A$21:$A$24,0), MATCH(Q$1,'2018_commission_structure-Start'!$A$21:$I$21,0)),0)</f>
        <v>22500</v>
      </c>
      <c r="R903" s="2">
        <f>IF($H903&gt;K903,MIN($H903-K903,L903-K903)*INDEX('2018_commission_structure-Start'!$A$21:$I$24,MATCH($E903,'2018_commission_structure-Start'!$A$21:$A$24,0), MATCH(R$1,'2018_commission_structure-Start'!$A$21:$I$21,0)),0)</f>
        <v>22597.3</v>
      </c>
      <c r="S903" s="2">
        <f>IF(H903&gt;L903,(H903-L903)*INDEX('2018_commission_structure-Start'!$A$21:$I$24,MATCH($E903,'2018_commission_structure-Start'!$A$21:$A$24,0),MATCH(S$1,'2018_commission_structure-Start'!$A$21:$I$21,0)),0)</f>
        <v>0</v>
      </c>
      <c r="T903" s="6">
        <f t="shared" si="146"/>
        <v>113847.3</v>
      </c>
      <c r="U903" s="6">
        <f t="shared" si="147"/>
        <v>178600.3</v>
      </c>
      <c r="V903" s="6">
        <f>MIN(H903,I903)*INDEX('2018_commission_structure-Start'!$A$15:$J$18,MATCH($E903,'2018_commission_structure-Start'!$A$15:$A$18,0),MATCH(V$1,'2018_commission_structure-Start'!$A$15:$J$15,0))</f>
        <v>60000</v>
      </c>
      <c r="W903" s="2">
        <f>IF($H903&gt;I903,MIN($H903-I903,J903-I903)*INDEX('2018_commission_structure-Start'!$A$15:$J$18,MATCH($E903,'2018_commission_structure-Start'!$A$15:$A$18,0),MATCH(W$1,'2018_commission_structure-Start'!$A$15:$J$15,0)),0)</f>
        <v>21250</v>
      </c>
      <c r="X903" s="2">
        <f>IF($H903&gt;J903,MIN($H903-J903,K903-J903)*INDEX('2018_commission_structure-Start'!$A$15:$J$18,MATCH($E903,'2018_commission_structure-Start'!$A$15:$A$18,0),MATCH(X$1,'2018_commission_structure-Start'!$A$15:$J$15,0)),0)</f>
        <v>25000</v>
      </c>
      <c r="Y903" s="2">
        <f>IF($H903&gt;K903,MIN($H903-K903,L903-K903)*INDEX('2018_commission_structure-Start'!$A$15:$J$18,MATCH($E903,'2018_commission_structure-Start'!$A$15:$A$18,0),MATCH(Y$1,'2018_commission_structure-Start'!$A$15:$J$15,0)),0)</f>
        <v>22597.3</v>
      </c>
      <c r="Z903" s="2">
        <f>IF(H903&gt;L903,(H903-L903)*INDEX('2018_commission_structure-Start'!$A$21:$I$24,MATCH($E903,'2018_commission_structure-Start'!$A$21:$A$24,0),MATCH(Z$1,'2018_commission_structure-Start'!$A$21:$I$21,0)),0)</f>
        <v>0</v>
      </c>
      <c r="AA903" s="6">
        <f t="shared" si="148"/>
        <v>128847.3</v>
      </c>
      <c r="AB903" s="6">
        <f t="shared" si="149"/>
        <v>193600.3</v>
      </c>
    </row>
    <row r="904" spans="1:28" x14ac:dyDescent="0.3">
      <c r="A904" t="str">
        <f t="shared" si="140"/>
        <v>Arvin Friar</v>
      </c>
      <c r="B904">
        <v>9207464802</v>
      </c>
      <c r="C904" t="s">
        <v>1745</v>
      </c>
      <c r="D904" t="s">
        <v>1746</v>
      </c>
      <c r="E904" t="s">
        <v>10</v>
      </c>
      <c r="F904">
        <v>109300</v>
      </c>
      <c r="G904">
        <f>COUNTIF(deals_closed!D:D,B904)</f>
        <v>14</v>
      </c>
      <c r="H904" s="2">
        <f>SUMIF(deals_closed!D:D,B904,deals_closed!C:C)</f>
        <v>459709</v>
      </c>
      <c r="I904" s="2">
        <f>VLOOKUP(E904,'2018_commission_structure-Start'!$A$22:$I$24,9,FALSE)</f>
        <v>750000</v>
      </c>
      <c r="J904" s="2">
        <f t="shared" si="141"/>
        <v>937500</v>
      </c>
      <c r="K904" s="2">
        <f t="shared" si="142"/>
        <v>1125000</v>
      </c>
      <c r="L904" s="2">
        <f t="shared" si="143"/>
        <v>1500000</v>
      </c>
      <c r="M904" s="12">
        <f t="shared" si="144"/>
        <v>0.61294533333333334</v>
      </c>
      <c r="N904" t="str">
        <f t="shared" si="145"/>
        <v>0-100%</v>
      </c>
      <c r="O904" s="6">
        <f>MIN(H904,I904)*INDEX('2018_commission_structure-Start'!$A$21:$I$24,MATCH($E904,'2018_commission_structure-Start'!$A$21:$A$24,0),MATCH(O$1,'2018_commission_structure-Start'!$A$21:$I$21,0))</f>
        <v>68956.349999999991</v>
      </c>
      <c r="P904" s="2">
        <f>IF(H904&gt;I904,MIN(H904-I904,J904-I904)*INDEX('2018_commission_structure-Start'!$A$21:$I$24,MATCH($E904,'2018_commission_structure-Start'!$A$21:$A$24,0), MATCH(P$1,'2018_commission_structure-Start'!$A$21:$I$21,0)),0)</f>
        <v>0</v>
      </c>
      <c r="Q904" s="2">
        <f>IF($H904&gt;J904,MIN($H904-J904,K904-J904)*INDEX('2018_commission_structure-Start'!$A$21:$I$24,MATCH($E904,'2018_commission_structure-Start'!$A$21:$A$24,0), MATCH(Q$1,'2018_commission_structure-Start'!$A$21:$I$21,0)),0)</f>
        <v>0</v>
      </c>
      <c r="R904" s="2">
        <f>IF($H904&gt;K904,MIN($H904-K904,L904-K904)*INDEX('2018_commission_structure-Start'!$A$21:$I$24,MATCH($E904,'2018_commission_structure-Start'!$A$21:$A$24,0), MATCH(R$1,'2018_commission_structure-Start'!$A$21:$I$21,0)),0)</f>
        <v>0</v>
      </c>
      <c r="S904" s="2">
        <f>IF(H904&gt;L904,(H904-L904)*INDEX('2018_commission_structure-Start'!$A$21:$I$24,MATCH($E904,'2018_commission_structure-Start'!$A$21:$A$24,0),MATCH(S$1,'2018_commission_structure-Start'!$A$21:$I$21,0)),0)</f>
        <v>0</v>
      </c>
      <c r="T904" s="6">
        <f t="shared" si="146"/>
        <v>68956.349999999991</v>
      </c>
      <c r="U904" s="6">
        <f t="shared" si="147"/>
        <v>178256.34999999998</v>
      </c>
      <c r="V904" s="6">
        <f>MIN(H904,I904)*INDEX('2018_commission_structure-Start'!$A$15:$J$18,MATCH($E904,'2018_commission_structure-Start'!$A$15:$A$18,0),MATCH(V$1,'2018_commission_structure-Start'!$A$15:$J$15,0))</f>
        <v>68956.349999999991</v>
      </c>
      <c r="W904" s="2">
        <f>IF($H904&gt;I904,MIN($H904-I904,J904-I904)*INDEX('2018_commission_structure-Start'!$A$15:$J$18,MATCH($E904,'2018_commission_structure-Start'!$A$15:$A$18,0),MATCH(W$1,'2018_commission_structure-Start'!$A$15:$J$15,0)),0)</f>
        <v>0</v>
      </c>
      <c r="X904" s="2">
        <f>IF($H904&gt;J904,MIN($H904-J904,K904-J904)*INDEX('2018_commission_structure-Start'!$A$15:$J$18,MATCH($E904,'2018_commission_structure-Start'!$A$15:$A$18,0),MATCH(X$1,'2018_commission_structure-Start'!$A$15:$J$15,0)),0)</f>
        <v>0</v>
      </c>
      <c r="Y904" s="2">
        <f>IF($H904&gt;K904,MIN($H904-K904,L904-K904)*INDEX('2018_commission_structure-Start'!$A$15:$J$18,MATCH($E904,'2018_commission_structure-Start'!$A$15:$A$18,0),MATCH(Y$1,'2018_commission_structure-Start'!$A$15:$J$15,0)),0)</f>
        <v>0</v>
      </c>
      <c r="Z904" s="2">
        <f>IF(H904&gt;L904,(H904-L904)*INDEX('2018_commission_structure-Start'!$A$21:$I$24,MATCH($E904,'2018_commission_structure-Start'!$A$21:$A$24,0),MATCH(Z$1,'2018_commission_structure-Start'!$A$21:$I$21,0)),0)</f>
        <v>0</v>
      </c>
      <c r="AA904" s="6">
        <f t="shared" si="148"/>
        <v>68956.349999999991</v>
      </c>
      <c r="AB904" s="6">
        <f t="shared" si="149"/>
        <v>178256.34999999998</v>
      </c>
    </row>
    <row r="905" spans="1:28" x14ac:dyDescent="0.3">
      <c r="A905" t="str">
        <f t="shared" si="140"/>
        <v>Barbabas Cawt</v>
      </c>
      <c r="B905">
        <v>4997183822</v>
      </c>
      <c r="C905" t="s">
        <v>1747</v>
      </c>
      <c r="D905" t="s">
        <v>1748</v>
      </c>
      <c r="E905" t="s">
        <v>29</v>
      </c>
      <c r="F905">
        <v>58138</v>
      </c>
      <c r="G905">
        <f>COUNTIF(deals_closed!D:D,B905)</f>
        <v>20</v>
      </c>
      <c r="H905" s="2">
        <f>SUMIF(deals_closed!D:D,B905,deals_closed!C:C)</f>
        <v>607881</v>
      </c>
      <c r="I905" s="2">
        <f>VLOOKUP(E905,'2018_commission_structure-Start'!$A$22:$I$24,9,FALSE)</f>
        <v>600000</v>
      </c>
      <c r="J905" s="2">
        <f t="shared" si="141"/>
        <v>750000</v>
      </c>
      <c r="K905" s="2">
        <f t="shared" si="142"/>
        <v>900000</v>
      </c>
      <c r="L905" s="2">
        <f t="shared" si="143"/>
        <v>1200000</v>
      </c>
      <c r="M905" s="12">
        <f t="shared" si="144"/>
        <v>1.0131349999999999</v>
      </c>
      <c r="N905" t="str">
        <f t="shared" si="145"/>
        <v>100-125%</v>
      </c>
      <c r="O905" s="6">
        <f>MIN(H905,I905)*INDEX('2018_commission_structure-Start'!$A$21:$I$24,MATCH($E905,'2018_commission_structure-Start'!$A$21:$A$24,0),MATCH(O$1,'2018_commission_structure-Start'!$A$21:$I$21,0))</f>
        <v>78000</v>
      </c>
      <c r="P905" s="2">
        <f>IF(H905&gt;I905,MIN(H905-I905,J905-I905)*INDEX('2018_commission_structure-Start'!$A$21:$I$24,MATCH($E905,'2018_commission_structure-Start'!$A$21:$A$24,0), MATCH(P$1,'2018_commission_structure-Start'!$A$21:$I$21,0)),0)</f>
        <v>1339.7700000000002</v>
      </c>
      <c r="Q905" s="2">
        <f>IF($H905&gt;J905,MIN($H905-J905,K905-J905)*INDEX('2018_commission_structure-Start'!$A$21:$I$24,MATCH($E905,'2018_commission_structure-Start'!$A$21:$A$24,0), MATCH(Q$1,'2018_commission_structure-Start'!$A$21:$I$21,0)),0)</f>
        <v>0</v>
      </c>
      <c r="R905" s="2">
        <f>IF($H905&gt;K905,MIN($H905-K905,L905-K905)*INDEX('2018_commission_structure-Start'!$A$21:$I$24,MATCH($E905,'2018_commission_structure-Start'!$A$21:$A$24,0), MATCH(R$1,'2018_commission_structure-Start'!$A$21:$I$21,0)),0)</f>
        <v>0</v>
      </c>
      <c r="S905" s="2">
        <f>IF(H905&gt;L905,(H905-L905)*INDEX('2018_commission_structure-Start'!$A$21:$I$24,MATCH($E905,'2018_commission_structure-Start'!$A$21:$A$24,0),MATCH(S$1,'2018_commission_structure-Start'!$A$21:$I$21,0)),0)</f>
        <v>0</v>
      </c>
      <c r="T905" s="6">
        <f t="shared" si="146"/>
        <v>79339.77</v>
      </c>
      <c r="U905" s="6">
        <f t="shared" si="147"/>
        <v>137477.77000000002</v>
      </c>
      <c r="V905" s="6">
        <f>MIN(H905,I905)*INDEX('2018_commission_structure-Start'!$A$15:$J$18,MATCH($E905,'2018_commission_structure-Start'!$A$15:$A$18,0),MATCH(V$1,'2018_commission_structure-Start'!$A$15:$J$15,0))</f>
        <v>90000</v>
      </c>
      <c r="W905" s="2">
        <f>IF($H905&gt;I905,MIN($H905-I905,J905-I905)*INDEX('2018_commission_structure-Start'!$A$15:$J$18,MATCH($E905,'2018_commission_structure-Start'!$A$15:$A$18,0),MATCH(W$1,'2018_commission_structure-Start'!$A$15:$J$15,0)),0)</f>
        <v>1418.58</v>
      </c>
      <c r="X905" s="2">
        <f>IF($H905&gt;J905,MIN($H905-J905,K905-J905)*INDEX('2018_commission_structure-Start'!$A$15:$J$18,MATCH($E905,'2018_commission_structure-Start'!$A$15:$A$18,0),MATCH(X$1,'2018_commission_structure-Start'!$A$15:$J$15,0)),0)</f>
        <v>0</v>
      </c>
      <c r="Y905" s="2">
        <f>IF($H905&gt;K905,MIN($H905-K905,L905-K905)*INDEX('2018_commission_structure-Start'!$A$15:$J$18,MATCH($E905,'2018_commission_structure-Start'!$A$15:$A$18,0),MATCH(Y$1,'2018_commission_structure-Start'!$A$15:$J$15,0)),0)</f>
        <v>0</v>
      </c>
      <c r="Z905" s="2">
        <f>IF(H905&gt;L905,(H905-L905)*INDEX('2018_commission_structure-Start'!$A$21:$I$24,MATCH($E905,'2018_commission_structure-Start'!$A$21:$A$24,0),MATCH(Z$1,'2018_commission_structure-Start'!$A$21:$I$21,0)),0)</f>
        <v>0</v>
      </c>
      <c r="AA905" s="6">
        <f t="shared" si="148"/>
        <v>91418.58</v>
      </c>
      <c r="AB905" s="6">
        <f t="shared" si="149"/>
        <v>149556.58000000002</v>
      </c>
    </row>
    <row r="906" spans="1:28" x14ac:dyDescent="0.3">
      <c r="A906" t="str">
        <f t="shared" si="140"/>
        <v>Dionis Cumpton</v>
      </c>
      <c r="B906">
        <v>601779371</v>
      </c>
      <c r="C906" t="s">
        <v>1749</v>
      </c>
      <c r="D906" t="s">
        <v>1750</v>
      </c>
      <c r="E906" t="s">
        <v>10</v>
      </c>
      <c r="F906">
        <v>114343</v>
      </c>
      <c r="G906">
        <f>COUNTIF(deals_closed!D:D,B906)</f>
        <v>19</v>
      </c>
      <c r="H906" s="2">
        <f>SUMIF(deals_closed!D:D,B906,deals_closed!C:C)</f>
        <v>680870</v>
      </c>
      <c r="I906" s="2">
        <f>VLOOKUP(E906,'2018_commission_structure-Start'!$A$22:$I$24,9,FALSE)</f>
        <v>750000</v>
      </c>
      <c r="J906" s="2">
        <f t="shared" si="141"/>
        <v>937500</v>
      </c>
      <c r="K906" s="2">
        <f t="shared" si="142"/>
        <v>1125000</v>
      </c>
      <c r="L906" s="2">
        <f t="shared" si="143"/>
        <v>1500000</v>
      </c>
      <c r="M906" s="12">
        <f t="shared" si="144"/>
        <v>0.90782666666666667</v>
      </c>
      <c r="N906" t="str">
        <f t="shared" si="145"/>
        <v>0-100%</v>
      </c>
      <c r="O906" s="6">
        <f>MIN(H906,I906)*INDEX('2018_commission_structure-Start'!$A$21:$I$24,MATCH($E906,'2018_commission_structure-Start'!$A$21:$A$24,0),MATCH(O$1,'2018_commission_structure-Start'!$A$21:$I$21,0))</f>
        <v>102130.5</v>
      </c>
      <c r="P906" s="2">
        <f>IF(H906&gt;I906,MIN(H906-I906,J906-I906)*INDEX('2018_commission_structure-Start'!$A$21:$I$24,MATCH($E906,'2018_commission_structure-Start'!$A$21:$A$24,0), MATCH(P$1,'2018_commission_structure-Start'!$A$21:$I$21,0)),0)</f>
        <v>0</v>
      </c>
      <c r="Q906" s="2">
        <f>IF($H906&gt;J906,MIN($H906-J906,K906-J906)*INDEX('2018_commission_structure-Start'!$A$21:$I$24,MATCH($E906,'2018_commission_structure-Start'!$A$21:$A$24,0), MATCH(Q$1,'2018_commission_structure-Start'!$A$21:$I$21,0)),0)</f>
        <v>0</v>
      </c>
      <c r="R906" s="2">
        <f>IF($H906&gt;K906,MIN($H906-K906,L906-K906)*INDEX('2018_commission_structure-Start'!$A$21:$I$24,MATCH($E906,'2018_commission_structure-Start'!$A$21:$A$24,0), MATCH(R$1,'2018_commission_structure-Start'!$A$21:$I$21,0)),0)</f>
        <v>0</v>
      </c>
      <c r="S906" s="2">
        <f>IF(H906&gt;L906,(H906-L906)*INDEX('2018_commission_structure-Start'!$A$21:$I$24,MATCH($E906,'2018_commission_structure-Start'!$A$21:$A$24,0),MATCH(S$1,'2018_commission_structure-Start'!$A$21:$I$21,0)),0)</f>
        <v>0</v>
      </c>
      <c r="T906" s="6">
        <f t="shared" si="146"/>
        <v>102130.5</v>
      </c>
      <c r="U906" s="6">
        <f t="shared" si="147"/>
        <v>216473.5</v>
      </c>
      <c r="V906" s="6">
        <f>MIN(H906,I906)*INDEX('2018_commission_structure-Start'!$A$15:$J$18,MATCH($E906,'2018_commission_structure-Start'!$A$15:$A$18,0),MATCH(V$1,'2018_commission_structure-Start'!$A$15:$J$15,0))</f>
        <v>102130.5</v>
      </c>
      <c r="W906" s="2">
        <f>IF($H906&gt;I906,MIN($H906-I906,J906-I906)*INDEX('2018_commission_structure-Start'!$A$15:$J$18,MATCH($E906,'2018_commission_structure-Start'!$A$15:$A$18,0),MATCH(W$1,'2018_commission_structure-Start'!$A$15:$J$15,0)),0)</f>
        <v>0</v>
      </c>
      <c r="X906" s="2">
        <f>IF($H906&gt;J906,MIN($H906-J906,K906-J906)*INDEX('2018_commission_structure-Start'!$A$15:$J$18,MATCH($E906,'2018_commission_structure-Start'!$A$15:$A$18,0),MATCH(X$1,'2018_commission_structure-Start'!$A$15:$J$15,0)),0)</f>
        <v>0</v>
      </c>
      <c r="Y906" s="2">
        <f>IF($H906&gt;K906,MIN($H906-K906,L906-K906)*INDEX('2018_commission_structure-Start'!$A$15:$J$18,MATCH($E906,'2018_commission_structure-Start'!$A$15:$A$18,0),MATCH(Y$1,'2018_commission_structure-Start'!$A$15:$J$15,0)),0)</f>
        <v>0</v>
      </c>
      <c r="Z906" s="2">
        <f>IF(H906&gt;L906,(H906-L906)*INDEX('2018_commission_structure-Start'!$A$21:$I$24,MATCH($E906,'2018_commission_structure-Start'!$A$21:$A$24,0),MATCH(Z$1,'2018_commission_structure-Start'!$A$21:$I$21,0)),0)</f>
        <v>0</v>
      </c>
      <c r="AA906" s="6">
        <f t="shared" si="148"/>
        <v>102130.5</v>
      </c>
      <c r="AB906" s="6">
        <f t="shared" si="149"/>
        <v>216473.5</v>
      </c>
    </row>
    <row r="907" spans="1:28" x14ac:dyDescent="0.3">
      <c r="A907" t="str">
        <f t="shared" si="140"/>
        <v>Skipper Ohm</v>
      </c>
      <c r="B907">
        <v>3269054114</v>
      </c>
      <c r="C907" t="s">
        <v>1751</v>
      </c>
      <c r="D907" t="s">
        <v>1752</v>
      </c>
      <c r="E907" t="s">
        <v>29</v>
      </c>
      <c r="F907">
        <v>73223</v>
      </c>
      <c r="G907">
        <f>COUNTIF(deals_closed!D:D,B907)</f>
        <v>22</v>
      </c>
      <c r="H907" s="2">
        <f>SUMIF(deals_closed!D:D,B907,deals_closed!C:C)</f>
        <v>750849</v>
      </c>
      <c r="I907" s="2">
        <f>VLOOKUP(E907,'2018_commission_structure-Start'!$A$22:$I$24,9,FALSE)</f>
        <v>600000</v>
      </c>
      <c r="J907" s="2">
        <f t="shared" si="141"/>
        <v>750000</v>
      </c>
      <c r="K907" s="2">
        <f t="shared" si="142"/>
        <v>900000</v>
      </c>
      <c r="L907" s="2">
        <f t="shared" si="143"/>
        <v>1200000</v>
      </c>
      <c r="M907" s="12">
        <f t="shared" si="144"/>
        <v>1.2514149999999999</v>
      </c>
      <c r="N907" t="str">
        <f t="shared" si="145"/>
        <v>125-150%</v>
      </c>
      <c r="O907" s="6">
        <f>MIN(H907,I907)*INDEX('2018_commission_structure-Start'!$A$21:$I$24,MATCH($E907,'2018_commission_structure-Start'!$A$21:$A$24,0),MATCH(O$1,'2018_commission_structure-Start'!$A$21:$I$21,0))</f>
        <v>78000</v>
      </c>
      <c r="P907" s="2">
        <f>IF(H907&gt;I907,MIN(H907-I907,J907-I907)*INDEX('2018_commission_structure-Start'!$A$21:$I$24,MATCH($E907,'2018_commission_structure-Start'!$A$21:$A$24,0), MATCH(P$1,'2018_commission_structure-Start'!$A$21:$I$21,0)),0)</f>
        <v>25500.000000000004</v>
      </c>
      <c r="Q907" s="2">
        <f>IF($H907&gt;J907,MIN($H907-J907,K907-J907)*INDEX('2018_commission_structure-Start'!$A$21:$I$24,MATCH($E907,'2018_commission_structure-Start'!$A$21:$A$24,0), MATCH(Q$1,'2018_commission_structure-Start'!$A$21:$I$21,0)),0)</f>
        <v>178.29</v>
      </c>
      <c r="R907" s="2">
        <f>IF($H907&gt;K907,MIN($H907-K907,L907-K907)*INDEX('2018_commission_structure-Start'!$A$21:$I$24,MATCH($E907,'2018_commission_structure-Start'!$A$21:$A$24,0), MATCH(R$1,'2018_commission_structure-Start'!$A$21:$I$21,0)),0)</f>
        <v>0</v>
      </c>
      <c r="S907" s="2">
        <f>IF(H907&gt;L907,(H907-L907)*INDEX('2018_commission_structure-Start'!$A$21:$I$24,MATCH($E907,'2018_commission_structure-Start'!$A$21:$A$24,0),MATCH(S$1,'2018_commission_structure-Start'!$A$21:$I$21,0)),0)</f>
        <v>0</v>
      </c>
      <c r="T907" s="6">
        <f t="shared" si="146"/>
        <v>103678.29</v>
      </c>
      <c r="U907" s="6">
        <f t="shared" si="147"/>
        <v>176901.28999999998</v>
      </c>
      <c r="V907" s="6">
        <f>MIN(H907,I907)*INDEX('2018_commission_structure-Start'!$A$15:$J$18,MATCH($E907,'2018_commission_structure-Start'!$A$15:$A$18,0),MATCH(V$1,'2018_commission_structure-Start'!$A$15:$J$15,0))</f>
        <v>90000</v>
      </c>
      <c r="W907" s="2">
        <f>IF($H907&gt;I907,MIN($H907-I907,J907-I907)*INDEX('2018_commission_structure-Start'!$A$15:$J$18,MATCH($E907,'2018_commission_structure-Start'!$A$15:$A$18,0),MATCH(W$1,'2018_commission_structure-Start'!$A$15:$J$15,0)),0)</f>
        <v>27000</v>
      </c>
      <c r="X907" s="2">
        <f>IF($H907&gt;J907,MIN($H907-J907,K907-J907)*INDEX('2018_commission_structure-Start'!$A$15:$J$18,MATCH($E907,'2018_commission_structure-Start'!$A$15:$A$18,0),MATCH(X$1,'2018_commission_structure-Start'!$A$15:$J$15,0)),0)</f>
        <v>212.25</v>
      </c>
      <c r="Y907" s="2">
        <f>IF($H907&gt;K907,MIN($H907-K907,L907-K907)*INDEX('2018_commission_structure-Start'!$A$15:$J$18,MATCH($E907,'2018_commission_structure-Start'!$A$15:$A$18,0),MATCH(Y$1,'2018_commission_structure-Start'!$A$15:$J$15,0)),0)</f>
        <v>0</v>
      </c>
      <c r="Z907" s="2">
        <f>IF(H907&gt;L907,(H907-L907)*INDEX('2018_commission_structure-Start'!$A$21:$I$24,MATCH($E907,'2018_commission_structure-Start'!$A$21:$A$24,0),MATCH(Z$1,'2018_commission_structure-Start'!$A$21:$I$21,0)),0)</f>
        <v>0</v>
      </c>
      <c r="AA907" s="6">
        <f t="shared" si="148"/>
        <v>117212.25</v>
      </c>
      <c r="AB907" s="6">
        <f t="shared" si="149"/>
        <v>190435.25</v>
      </c>
    </row>
    <row r="908" spans="1:28" x14ac:dyDescent="0.3">
      <c r="A908" t="str">
        <f t="shared" si="140"/>
        <v>Heddi McCurley</v>
      </c>
      <c r="B908">
        <v>4372257910</v>
      </c>
      <c r="C908" t="s">
        <v>1753</v>
      </c>
      <c r="D908" t="s">
        <v>1754</v>
      </c>
      <c r="E908" t="s">
        <v>29</v>
      </c>
      <c r="F908">
        <v>58343</v>
      </c>
      <c r="G908">
        <f>COUNTIF(deals_closed!D:D,B908)</f>
        <v>16</v>
      </c>
      <c r="H908" s="2">
        <f>SUMIF(deals_closed!D:D,B908,deals_closed!C:C)</f>
        <v>644947</v>
      </c>
      <c r="I908" s="2">
        <f>VLOOKUP(E908,'2018_commission_structure-Start'!$A$22:$I$24,9,FALSE)</f>
        <v>600000</v>
      </c>
      <c r="J908" s="2">
        <f t="shared" si="141"/>
        <v>750000</v>
      </c>
      <c r="K908" s="2">
        <f t="shared" si="142"/>
        <v>900000</v>
      </c>
      <c r="L908" s="2">
        <f t="shared" si="143"/>
        <v>1200000</v>
      </c>
      <c r="M908" s="12">
        <f t="shared" si="144"/>
        <v>1.0749116666666667</v>
      </c>
      <c r="N908" t="str">
        <f t="shared" si="145"/>
        <v>100-125%</v>
      </c>
      <c r="O908" s="6">
        <f>MIN(H908,I908)*INDEX('2018_commission_structure-Start'!$A$21:$I$24,MATCH($E908,'2018_commission_structure-Start'!$A$21:$A$24,0),MATCH(O$1,'2018_commission_structure-Start'!$A$21:$I$21,0))</f>
        <v>78000</v>
      </c>
      <c r="P908" s="2">
        <f>IF(H908&gt;I908,MIN(H908-I908,J908-I908)*INDEX('2018_commission_structure-Start'!$A$21:$I$24,MATCH($E908,'2018_commission_structure-Start'!$A$21:$A$24,0), MATCH(P$1,'2018_commission_structure-Start'!$A$21:$I$21,0)),0)</f>
        <v>7640.9900000000007</v>
      </c>
      <c r="Q908" s="2">
        <f>IF($H908&gt;J908,MIN($H908-J908,K908-J908)*INDEX('2018_commission_structure-Start'!$A$21:$I$24,MATCH($E908,'2018_commission_structure-Start'!$A$21:$A$24,0), MATCH(Q$1,'2018_commission_structure-Start'!$A$21:$I$21,0)),0)</f>
        <v>0</v>
      </c>
      <c r="R908" s="2">
        <f>IF($H908&gt;K908,MIN($H908-K908,L908-K908)*INDEX('2018_commission_structure-Start'!$A$21:$I$24,MATCH($E908,'2018_commission_structure-Start'!$A$21:$A$24,0), MATCH(R$1,'2018_commission_structure-Start'!$A$21:$I$21,0)),0)</f>
        <v>0</v>
      </c>
      <c r="S908" s="2">
        <f>IF(H908&gt;L908,(H908-L908)*INDEX('2018_commission_structure-Start'!$A$21:$I$24,MATCH($E908,'2018_commission_structure-Start'!$A$21:$A$24,0),MATCH(S$1,'2018_commission_structure-Start'!$A$21:$I$21,0)),0)</f>
        <v>0</v>
      </c>
      <c r="T908" s="6">
        <f t="shared" si="146"/>
        <v>85640.99</v>
      </c>
      <c r="U908" s="6">
        <f t="shared" si="147"/>
        <v>143983.99</v>
      </c>
      <c r="V908" s="6">
        <f>MIN(H908,I908)*INDEX('2018_commission_structure-Start'!$A$15:$J$18,MATCH($E908,'2018_commission_structure-Start'!$A$15:$A$18,0),MATCH(V$1,'2018_commission_structure-Start'!$A$15:$J$15,0))</f>
        <v>90000</v>
      </c>
      <c r="W908" s="2">
        <f>IF($H908&gt;I908,MIN($H908-I908,J908-I908)*INDEX('2018_commission_structure-Start'!$A$15:$J$18,MATCH($E908,'2018_commission_structure-Start'!$A$15:$A$18,0),MATCH(W$1,'2018_commission_structure-Start'!$A$15:$J$15,0)),0)</f>
        <v>8090.46</v>
      </c>
      <c r="X908" s="2">
        <f>IF($H908&gt;J908,MIN($H908-J908,K908-J908)*INDEX('2018_commission_structure-Start'!$A$15:$J$18,MATCH($E908,'2018_commission_structure-Start'!$A$15:$A$18,0),MATCH(X$1,'2018_commission_structure-Start'!$A$15:$J$15,0)),0)</f>
        <v>0</v>
      </c>
      <c r="Y908" s="2">
        <f>IF($H908&gt;K908,MIN($H908-K908,L908-K908)*INDEX('2018_commission_structure-Start'!$A$15:$J$18,MATCH($E908,'2018_commission_structure-Start'!$A$15:$A$18,0),MATCH(Y$1,'2018_commission_structure-Start'!$A$15:$J$15,0)),0)</f>
        <v>0</v>
      </c>
      <c r="Z908" s="2">
        <f>IF(H908&gt;L908,(H908-L908)*INDEX('2018_commission_structure-Start'!$A$21:$I$24,MATCH($E908,'2018_commission_structure-Start'!$A$21:$A$24,0),MATCH(Z$1,'2018_commission_structure-Start'!$A$21:$I$21,0)),0)</f>
        <v>0</v>
      </c>
      <c r="AA908" s="6">
        <f t="shared" si="148"/>
        <v>98090.46</v>
      </c>
      <c r="AB908" s="6">
        <f t="shared" si="149"/>
        <v>156433.46000000002</v>
      </c>
    </row>
    <row r="909" spans="1:28" x14ac:dyDescent="0.3">
      <c r="A909" t="str">
        <f t="shared" si="140"/>
        <v>Arty Brobak</v>
      </c>
      <c r="B909">
        <v>320120716</v>
      </c>
      <c r="C909" t="s">
        <v>1755</v>
      </c>
      <c r="D909" t="s">
        <v>1756</v>
      </c>
      <c r="E909" t="s">
        <v>29</v>
      </c>
      <c r="F909">
        <v>50348</v>
      </c>
      <c r="G909">
        <f>COUNTIF(deals_closed!D:D,B909)</f>
        <v>11</v>
      </c>
      <c r="H909" s="2">
        <f>SUMIF(deals_closed!D:D,B909,deals_closed!C:C)</f>
        <v>342782</v>
      </c>
      <c r="I909" s="2">
        <f>VLOOKUP(E909,'2018_commission_structure-Start'!$A$22:$I$24,9,FALSE)</f>
        <v>600000</v>
      </c>
      <c r="J909" s="2">
        <f t="shared" si="141"/>
        <v>750000</v>
      </c>
      <c r="K909" s="2">
        <f t="shared" si="142"/>
        <v>900000</v>
      </c>
      <c r="L909" s="2">
        <f t="shared" si="143"/>
        <v>1200000</v>
      </c>
      <c r="M909" s="12">
        <f t="shared" si="144"/>
        <v>0.57130333333333339</v>
      </c>
      <c r="N909" t="str">
        <f t="shared" si="145"/>
        <v>0-100%</v>
      </c>
      <c r="O909" s="6">
        <f>MIN(H909,I909)*INDEX('2018_commission_structure-Start'!$A$21:$I$24,MATCH($E909,'2018_commission_structure-Start'!$A$21:$A$24,0),MATCH(O$1,'2018_commission_structure-Start'!$A$21:$I$21,0))</f>
        <v>44561.66</v>
      </c>
      <c r="P909" s="2">
        <f>IF(H909&gt;I909,MIN(H909-I909,J909-I909)*INDEX('2018_commission_structure-Start'!$A$21:$I$24,MATCH($E909,'2018_commission_structure-Start'!$A$21:$A$24,0), MATCH(P$1,'2018_commission_structure-Start'!$A$21:$I$21,0)),0)</f>
        <v>0</v>
      </c>
      <c r="Q909" s="2">
        <f>IF($H909&gt;J909,MIN($H909-J909,K909-J909)*INDEX('2018_commission_structure-Start'!$A$21:$I$24,MATCH($E909,'2018_commission_structure-Start'!$A$21:$A$24,0), MATCH(Q$1,'2018_commission_structure-Start'!$A$21:$I$21,0)),0)</f>
        <v>0</v>
      </c>
      <c r="R909" s="2">
        <f>IF($H909&gt;K909,MIN($H909-K909,L909-K909)*INDEX('2018_commission_structure-Start'!$A$21:$I$24,MATCH($E909,'2018_commission_structure-Start'!$A$21:$A$24,0), MATCH(R$1,'2018_commission_structure-Start'!$A$21:$I$21,0)),0)</f>
        <v>0</v>
      </c>
      <c r="S909" s="2">
        <f>IF(H909&gt;L909,(H909-L909)*INDEX('2018_commission_structure-Start'!$A$21:$I$24,MATCH($E909,'2018_commission_structure-Start'!$A$21:$A$24,0),MATCH(S$1,'2018_commission_structure-Start'!$A$21:$I$21,0)),0)</f>
        <v>0</v>
      </c>
      <c r="T909" s="6">
        <f t="shared" si="146"/>
        <v>44561.66</v>
      </c>
      <c r="U909" s="6">
        <f t="shared" si="147"/>
        <v>94909.66</v>
      </c>
      <c r="V909" s="6">
        <f>MIN(H909,I909)*INDEX('2018_commission_structure-Start'!$A$15:$J$18,MATCH($E909,'2018_commission_structure-Start'!$A$15:$A$18,0),MATCH(V$1,'2018_commission_structure-Start'!$A$15:$J$15,0))</f>
        <v>51417.299999999996</v>
      </c>
      <c r="W909" s="2">
        <f>IF($H909&gt;I909,MIN($H909-I909,J909-I909)*INDEX('2018_commission_structure-Start'!$A$15:$J$18,MATCH($E909,'2018_commission_structure-Start'!$A$15:$A$18,0),MATCH(W$1,'2018_commission_structure-Start'!$A$15:$J$15,0)),0)</f>
        <v>0</v>
      </c>
      <c r="X909" s="2">
        <f>IF($H909&gt;J909,MIN($H909-J909,K909-J909)*INDEX('2018_commission_structure-Start'!$A$15:$J$18,MATCH($E909,'2018_commission_structure-Start'!$A$15:$A$18,0),MATCH(X$1,'2018_commission_structure-Start'!$A$15:$J$15,0)),0)</f>
        <v>0</v>
      </c>
      <c r="Y909" s="2">
        <f>IF($H909&gt;K909,MIN($H909-K909,L909-K909)*INDEX('2018_commission_structure-Start'!$A$15:$J$18,MATCH($E909,'2018_commission_structure-Start'!$A$15:$A$18,0),MATCH(Y$1,'2018_commission_structure-Start'!$A$15:$J$15,0)),0)</f>
        <v>0</v>
      </c>
      <c r="Z909" s="2">
        <f>IF(H909&gt;L909,(H909-L909)*INDEX('2018_commission_structure-Start'!$A$21:$I$24,MATCH($E909,'2018_commission_structure-Start'!$A$21:$A$24,0),MATCH(Z$1,'2018_commission_structure-Start'!$A$21:$I$21,0)),0)</f>
        <v>0</v>
      </c>
      <c r="AA909" s="6">
        <f t="shared" si="148"/>
        <v>51417.299999999996</v>
      </c>
      <c r="AB909" s="6">
        <f t="shared" si="149"/>
        <v>101765.29999999999</v>
      </c>
    </row>
    <row r="910" spans="1:28" x14ac:dyDescent="0.3">
      <c r="A910" t="str">
        <f t="shared" si="140"/>
        <v>Vincenz Lillford</v>
      </c>
      <c r="B910">
        <v>4958503722</v>
      </c>
      <c r="C910" t="s">
        <v>1757</v>
      </c>
      <c r="D910" t="s">
        <v>1758</v>
      </c>
      <c r="E910" t="s">
        <v>29</v>
      </c>
      <c r="F910">
        <v>65536</v>
      </c>
      <c r="G910">
        <f>COUNTIF(deals_closed!D:D,B910)</f>
        <v>14</v>
      </c>
      <c r="H910" s="2">
        <f>SUMIF(deals_closed!D:D,B910,deals_closed!C:C)</f>
        <v>551500</v>
      </c>
      <c r="I910" s="2">
        <f>VLOOKUP(E910,'2018_commission_structure-Start'!$A$22:$I$24,9,FALSE)</f>
        <v>600000</v>
      </c>
      <c r="J910" s="2">
        <f t="shared" si="141"/>
        <v>750000</v>
      </c>
      <c r="K910" s="2">
        <f t="shared" si="142"/>
        <v>900000</v>
      </c>
      <c r="L910" s="2">
        <f t="shared" si="143"/>
        <v>1200000</v>
      </c>
      <c r="M910" s="12">
        <f t="shared" si="144"/>
        <v>0.91916666666666669</v>
      </c>
      <c r="N910" t="str">
        <f t="shared" si="145"/>
        <v>0-100%</v>
      </c>
      <c r="O910" s="6">
        <f>MIN(H910,I910)*INDEX('2018_commission_structure-Start'!$A$21:$I$24,MATCH($E910,'2018_commission_structure-Start'!$A$21:$A$24,0),MATCH(O$1,'2018_commission_structure-Start'!$A$21:$I$21,0))</f>
        <v>71695</v>
      </c>
      <c r="P910" s="2">
        <f>IF(H910&gt;I910,MIN(H910-I910,J910-I910)*INDEX('2018_commission_structure-Start'!$A$21:$I$24,MATCH($E910,'2018_commission_structure-Start'!$A$21:$A$24,0), MATCH(P$1,'2018_commission_structure-Start'!$A$21:$I$21,0)),0)</f>
        <v>0</v>
      </c>
      <c r="Q910" s="2">
        <f>IF($H910&gt;J910,MIN($H910-J910,K910-J910)*INDEX('2018_commission_structure-Start'!$A$21:$I$24,MATCH($E910,'2018_commission_structure-Start'!$A$21:$A$24,0), MATCH(Q$1,'2018_commission_structure-Start'!$A$21:$I$21,0)),0)</f>
        <v>0</v>
      </c>
      <c r="R910" s="2">
        <f>IF($H910&gt;K910,MIN($H910-K910,L910-K910)*INDEX('2018_commission_structure-Start'!$A$21:$I$24,MATCH($E910,'2018_commission_structure-Start'!$A$21:$A$24,0), MATCH(R$1,'2018_commission_structure-Start'!$A$21:$I$21,0)),0)</f>
        <v>0</v>
      </c>
      <c r="S910" s="2">
        <f>IF(H910&gt;L910,(H910-L910)*INDEX('2018_commission_structure-Start'!$A$21:$I$24,MATCH($E910,'2018_commission_structure-Start'!$A$21:$A$24,0),MATCH(S$1,'2018_commission_structure-Start'!$A$21:$I$21,0)),0)</f>
        <v>0</v>
      </c>
      <c r="T910" s="6">
        <f t="shared" si="146"/>
        <v>71695</v>
      </c>
      <c r="U910" s="6">
        <f t="shared" si="147"/>
        <v>137231</v>
      </c>
      <c r="V910" s="6">
        <f>MIN(H910,I910)*INDEX('2018_commission_structure-Start'!$A$15:$J$18,MATCH($E910,'2018_commission_structure-Start'!$A$15:$A$18,0),MATCH(V$1,'2018_commission_structure-Start'!$A$15:$J$15,0))</f>
        <v>82725</v>
      </c>
      <c r="W910" s="2">
        <f>IF($H910&gt;I910,MIN($H910-I910,J910-I910)*INDEX('2018_commission_structure-Start'!$A$15:$J$18,MATCH($E910,'2018_commission_structure-Start'!$A$15:$A$18,0),MATCH(W$1,'2018_commission_structure-Start'!$A$15:$J$15,0)),0)</f>
        <v>0</v>
      </c>
      <c r="X910" s="2">
        <f>IF($H910&gt;J910,MIN($H910-J910,K910-J910)*INDEX('2018_commission_structure-Start'!$A$15:$J$18,MATCH($E910,'2018_commission_structure-Start'!$A$15:$A$18,0),MATCH(X$1,'2018_commission_structure-Start'!$A$15:$J$15,0)),0)</f>
        <v>0</v>
      </c>
      <c r="Y910" s="2">
        <f>IF($H910&gt;K910,MIN($H910-K910,L910-K910)*INDEX('2018_commission_structure-Start'!$A$15:$J$18,MATCH($E910,'2018_commission_structure-Start'!$A$15:$A$18,0),MATCH(Y$1,'2018_commission_structure-Start'!$A$15:$J$15,0)),0)</f>
        <v>0</v>
      </c>
      <c r="Z910" s="2">
        <f>IF(H910&gt;L910,(H910-L910)*INDEX('2018_commission_structure-Start'!$A$21:$I$24,MATCH($E910,'2018_commission_structure-Start'!$A$21:$A$24,0),MATCH(Z$1,'2018_commission_structure-Start'!$A$21:$I$21,0)),0)</f>
        <v>0</v>
      </c>
      <c r="AA910" s="6">
        <f t="shared" si="148"/>
        <v>82725</v>
      </c>
      <c r="AB910" s="6">
        <f t="shared" si="149"/>
        <v>148261</v>
      </c>
    </row>
    <row r="911" spans="1:28" x14ac:dyDescent="0.3">
      <c r="A911" t="str">
        <f t="shared" si="140"/>
        <v>Rubina Arp</v>
      </c>
      <c r="B911">
        <v>6313424239</v>
      </c>
      <c r="C911" t="s">
        <v>1759</v>
      </c>
      <c r="D911" t="s">
        <v>1760</v>
      </c>
      <c r="E911" t="s">
        <v>29</v>
      </c>
      <c r="F911">
        <v>55136</v>
      </c>
      <c r="G911">
        <f>COUNTIF(deals_closed!D:D,B911)</f>
        <v>23</v>
      </c>
      <c r="H911" s="2">
        <f>SUMIF(deals_closed!D:D,B911,deals_closed!C:C)</f>
        <v>771161</v>
      </c>
      <c r="I911" s="2">
        <f>VLOOKUP(E911,'2018_commission_structure-Start'!$A$22:$I$24,9,FALSE)</f>
        <v>600000</v>
      </c>
      <c r="J911" s="2">
        <f t="shared" si="141"/>
        <v>750000</v>
      </c>
      <c r="K911" s="2">
        <f t="shared" si="142"/>
        <v>900000</v>
      </c>
      <c r="L911" s="2">
        <f t="shared" si="143"/>
        <v>1200000</v>
      </c>
      <c r="M911" s="12">
        <f t="shared" si="144"/>
        <v>1.2852683333333332</v>
      </c>
      <c r="N911" t="str">
        <f t="shared" si="145"/>
        <v>125-150%</v>
      </c>
      <c r="O911" s="6">
        <f>MIN(H911,I911)*INDEX('2018_commission_structure-Start'!$A$21:$I$24,MATCH($E911,'2018_commission_structure-Start'!$A$21:$A$24,0),MATCH(O$1,'2018_commission_structure-Start'!$A$21:$I$21,0))</f>
        <v>78000</v>
      </c>
      <c r="P911" s="2">
        <f>IF(H911&gt;I911,MIN(H911-I911,J911-I911)*INDEX('2018_commission_structure-Start'!$A$21:$I$24,MATCH($E911,'2018_commission_structure-Start'!$A$21:$A$24,0), MATCH(P$1,'2018_commission_structure-Start'!$A$21:$I$21,0)),0)</f>
        <v>25500.000000000004</v>
      </c>
      <c r="Q911" s="2">
        <f>IF($H911&gt;J911,MIN($H911-J911,K911-J911)*INDEX('2018_commission_structure-Start'!$A$21:$I$24,MATCH($E911,'2018_commission_structure-Start'!$A$21:$A$24,0), MATCH(Q$1,'2018_commission_structure-Start'!$A$21:$I$21,0)),0)</f>
        <v>4443.8099999999995</v>
      </c>
      <c r="R911" s="2">
        <f>IF($H911&gt;K911,MIN($H911-K911,L911-K911)*INDEX('2018_commission_structure-Start'!$A$21:$I$24,MATCH($E911,'2018_commission_structure-Start'!$A$21:$A$24,0), MATCH(R$1,'2018_commission_structure-Start'!$A$21:$I$21,0)),0)</f>
        <v>0</v>
      </c>
      <c r="S911" s="2">
        <f>IF(H911&gt;L911,(H911-L911)*INDEX('2018_commission_structure-Start'!$A$21:$I$24,MATCH($E911,'2018_commission_structure-Start'!$A$21:$A$24,0),MATCH(S$1,'2018_commission_structure-Start'!$A$21:$I$21,0)),0)</f>
        <v>0</v>
      </c>
      <c r="T911" s="6">
        <f t="shared" si="146"/>
        <v>107943.81</v>
      </c>
      <c r="U911" s="6">
        <f t="shared" si="147"/>
        <v>163079.81</v>
      </c>
      <c r="V911" s="6">
        <f>MIN(H911,I911)*INDEX('2018_commission_structure-Start'!$A$15:$J$18,MATCH($E911,'2018_commission_structure-Start'!$A$15:$A$18,0),MATCH(V$1,'2018_commission_structure-Start'!$A$15:$J$15,0))</f>
        <v>90000</v>
      </c>
      <c r="W911" s="2">
        <f>IF($H911&gt;I911,MIN($H911-I911,J911-I911)*INDEX('2018_commission_structure-Start'!$A$15:$J$18,MATCH($E911,'2018_commission_structure-Start'!$A$15:$A$18,0),MATCH(W$1,'2018_commission_structure-Start'!$A$15:$J$15,0)),0)</f>
        <v>27000</v>
      </c>
      <c r="X911" s="2">
        <f>IF($H911&gt;J911,MIN($H911-J911,K911-J911)*INDEX('2018_commission_structure-Start'!$A$15:$J$18,MATCH($E911,'2018_commission_structure-Start'!$A$15:$A$18,0),MATCH(X$1,'2018_commission_structure-Start'!$A$15:$J$15,0)),0)</f>
        <v>5290.25</v>
      </c>
      <c r="Y911" s="2">
        <f>IF($H911&gt;K911,MIN($H911-K911,L911-K911)*INDEX('2018_commission_structure-Start'!$A$15:$J$18,MATCH($E911,'2018_commission_structure-Start'!$A$15:$A$18,0),MATCH(Y$1,'2018_commission_structure-Start'!$A$15:$J$15,0)),0)</f>
        <v>0</v>
      </c>
      <c r="Z911" s="2">
        <f>IF(H911&gt;L911,(H911-L911)*INDEX('2018_commission_structure-Start'!$A$21:$I$24,MATCH($E911,'2018_commission_structure-Start'!$A$21:$A$24,0),MATCH(Z$1,'2018_commission_structure-Start'!$A$21:$I$21,0)),0)</f>
        <v>0</v>
      </c>
      <c r="AA911" s="6">
        <f t="shared" si="148"/>
        <v>122290.25</v>
      </c>
      <c r="AB911" s="6">
        <f t="shared" si="149"/>
        <v>177426.25</v>
      </c>
    </row>
    <row r="912" spans="1:28" x14ac:dyDescent="0.3">
      <c r="A912" t="str">
        <f t="shared" si="140"/>
        <v>Isidoro Vamplers</v>
      </c>
      <c r="B912">
        <v>3891707452</v>
      </c>
      <c r="C912" t="s">
        <v>1761</v>
      </c>
      <c r="D912" t="s">
        <v>1762</v>
      </c>
      <c r="E912" t="s">
        <v>10</v>
      </c>
      <c r="F912">
        <v>90591</v>
      </c>
      <c r="G912">
        <f>COUNTIF(deals_closed!D:D,B912)</f>
        <v>18</v>
      </c>
      <c r="H912" s="2">
        <f>SUMIF(deals_closed!D:D,B912,deals_closed!C:C)</f>
        <v>696628</v>
      </c>
      <c r="I912" s="2">
        <f>VLOOKUP(E912,'2018_commission_structure-Start'!$A$22:$I$24,9,FALSE)</f>
        <v>750000</v>
      </c>
      <c r="J912" s="2">
        <f t="shared" si="141"/>
        <v>937500</v>
      </c>
      <c r="K912" s="2">
        <f t="shared" si="142"/>
        <v>1125000</v>
      </c>
      <c r="L912" s="2">
        <f t="shared" si="143"/>
        <v>1500000</v>
      </c>
      <c r="M912" s="12">
        <f t="shared" si="144"/>
        <v>0.92883733333333329</v>
      </c>
      <c r="N912" t="str">
        <f t="shared" si="145"/>
        <v>0-100%</v>
      </c>
      <c r="O912" s="6">
        <f>MIN(H912,I912)*INDEX('2018_commission_structure-Start'!$A$21:$I$24,MATCH($E912,'2018_commission_structure-Start'!$A$21:$A$24,0),MATCH(O$1,'2018_commission_structure-Start'!$A$21:$I$21,0))</f>
        <v>104494.2</v>
      </c>
      <c r="P912" s="2">
        <f>IF(H912&gt;I912,MIN(H912-I912,J912-I912)*INDEX('2018_commission_structure-Start'!$A$21:$I$24,MATCH($E912,'2018_commission_structure-Start'!$A$21:$A$24,0), MATCH(P$1,'2018_commission_structure-Start'!$A$21:$I$21,0)),0)</f>
        <v>0</v>
      </c>
      <c r="Q912" s="2">
        <f>IF($H912&gt;J912,MIN($H912-J912,K912-J912)*INDEX('2018_commission_structure-Start'!$A$21:$I$24,MATCH($E912,'2018_commission_structure-Start'!$A$21:$A$24,0), MATCH(Q$1,'2018_commission_structure-Start'!$A$21:$I$21,0)),0)</f>
        <v>0</v>
      </c>
      <c r="R912" s="2">
        <f>IF($H912&gt;K912,MIN($H912-K912,L912-K912)*INDEX('2018_commission_structure-Start'!$A$21:$I$24,MATCH($E912,'2018_commission_structure-Start'!$A$21:$A$24,0), MATCH(R$1,'2018_commission_structure-Start'!$A$21:$I$21,0)),0)</f>
        <v>0</v>
      </c>
      <c r="S912" s="2">
        <f>IF(H912&gt;L912,(H912-L912)*INDEX('2018_commission_structure-Start'!$A$21:$I$24,MATCH($E912,'2018_commission_structure-Start'!$A$21:$A$24,0),MATCH(S$1,'2018_commission_structure-Start'!$A$21:$I$21,0)),0)</f>
        <v>0</v>
      </c>
      <c r="T912" s="6">
        <f t="shared" si="146"/>
        <v>104494.2</v>
      </c>
      <c r="U912" s="6">
        <f t="shared" si="147"/>
        <v>195085.2</v>
      </c>
      <c r="V912" s="6">
        <f>MIN(H912,I912)*INDEX('2018_commission_structure-Start'!$A$15:$J$18,MATCH($E912,'2018_commission_structure-Start'!$A$15:$A$18,0),MATCH(V$1,'2018_commission_structure-Start'!$A$15:$J$15,0))</f>
        <v>104494.2</v>
      </c>
      <c r="W912" s="2">
        <f>IF($H912&gt;I912,MIN($H912-I912,J912-I912)*INDEX('2018_commission_structure-Start'!$A$15:$J$18,MATCH($E912,'2018_commission_structure-Start'!$A$15:$A$18,0),MATCH(W$1,'2018_commission_structure-Start'!$A$15:$J$15,0)),0)</f>
        <v>0</v>
      </c>
      <c r="X912" s="2">
        <f>IF($H912&gt;J912,MIN($H912-J912,K912-J912)*INDEX('2018_commission_structure-Start'!$A$15:$J$18,MATCH($E912,'2018_commission_structure-Start'!$A$15:$A$18,0),MATCH(X$1,'2018_commission_structure-Start'!$A$15:$J$15,0)),0)</f>
        <v>0</v>
      </c>
      <c r="Y912" s="2">
        <f>IF($H912&gt;K912,MIN($H912-K912,L912-K912)*INDEX('2018_commission_structure-Start'!$A$15:$J$18,MATCH($E912,'2018_commission_structure-Start'!$A$15:$A$18,0),MATCH(Y$1,'2018_commission_structure-Start'!$A$15:$J$15,0)),0)</f>
        <v>0</v>
      </c>
      <c r="Z912" s="2">
        <f>IF(H912&gt;L912,(H912-L912)*INDEX('2018_commission_structure-Start'!$A$21:$I$24,MATCH($E912,'2018_commission_structure-Start'!$A$21:$A$24,0),MATCH(Z$1,'2018_commission_structure-Start'!$A$21:$I$21,0)),0)</f>
        <v>0</v>
      </c>
      <c r="AA912" s="6">
        <f t="shared" si="148"/>
        <v>104494.2</v>
      </c>
      <c r="AB912" s="6">
        <f t="shared" si="149"/>
        <v>195085.2</v>
      </c>
    </row>
    <row r="913" spans="1:28" x14ac:dyDescent="0.3">
      <c r="A913" t="str">
        <f t="shared" si="140"/>
        <v>Silvester Capinetti</v>
      </c>
      <c r="B913">
        <v>5519420165</v>
      </c>
      <c r="C913" t="s">
        <v>1763</v>
      </c>
      <c r="D913" t="s">
        <v>1764</v>
      </c>
      <c r="E913" t="s">
        <v>10</v>
      </c>
      <c r="F913">
        <v>96464</v>
      </c>
      <c r="G913">
        <f>COUNTIF(deals_closed!D:D,B913)</f>
        <v>26</v>
      </c>
      <c r="H913" s="2">
        <f>SUMIF(deals_closed!D:D,B913,deals_closed!C:C)</f>
        <v>1039232</v>
      </c>
      <c r="I913" s="2">
        <f>VLOOKUP(E913,'2018_commission_structure-Start'!$A$22:$I$24,9,FALSE)</f>
        <v>750000</v>
      </c>
      <c r="J913" s="2">
        <f t="shared" si="141"/>
        <v>937500</v>
      </c>
      <c r="K913" s="2">
        <f t="shared" si="142"/>
        <v>1125000</v>
      </c>
      <c r="L913" s="2">
        <f t="shared" si="143"/>
        <v>1500000</v>
      </c>
      <c r="M913" s="12">
        <f t="shared" si="144"/>
        <v>1.3856426666666666</v>
      </c>
      <c r="N913" t="str">
        <f t="shared" si="145"/>
        <v>125-150%</v>
      </c>
      <c r="O913" s="6">
        <f>MIN(H913,I913)*INDEX('2018_commission_structure-Start'!$A$21:$I$24,MATCH($E913,'2018_commission_structure-Start'!$A$21:$A$24,0),MATCH(O$1,'2018_commission_structure-Start'!$A$21:$I$21,0))</f>
        <v>112500</v>
      </c>
      <c r="P913" s="2">
        <f>IF(H913&gt;I913,MIN(H913-I913,J913-I913)*INDEX('2018_commission_structure-Start'!$A$21:$I$24,MATCH($E913,'2018_commission_structure-Start'!$A$21:$A$24,0), MATCH(P$1,'2018_commission_structure-Start'!$A$21:$I$21,0)),0)</f>
        <v>35625</v>
      </c>
      <c r="Q913" s="2">
        <f>IF($H913&gt;J913,MIN($H913-J913,K913-J913)*INDEX('2018_commission_structure-Start'!$A$21:$I$24,MATCH($E913,'2018_commission_structure-Start'!$A$21:$A$24,0), MATCH(Q$1,'2018_commission_structure-Start'!$A$21:$I$21,0)),0)</f>
        <v>23398.36</v>
      </c>
      <c r="R913" s="2">
        <f>IF($H913&gt;K913,MIN($H913-K913,L913-K913)*INDEX('2018_commission_structure-Start'!$A$21:$I$24,MATCH($E913,'2018_commission_structure-Start'!$A$21:$A$24,0), MATCH(R$1,'2018_commission_structure-Start'!$A$21:$I$21,0)),0)</f>
        <v>0</v>
      </c>
      <c r="S913" s="2">
        <f>IF(H913&gt;L913,(H913-L913)*INDEX('2018_commission_structure-Start'!$A$21:$I$24,MATCH($E913,'2018_commission_structure-Start'!$A$21:$A$24,0),MATCH(S$1,'2018_commission_structure-Start'!$A$21:$I$21,0)),0)</f>
        <v>0</v>
      </c>
      <c r="T913" s="6">
        <f t="shared" si="146"/>
        <v>171523.36</v>
      </c>
      <c r="U913" s="6">
        <f t="shared" si="147"/>
        <v>267987.36</v>
      </c>
      <c r="V913" s="6">
        <f>MIN(H913,I913)*INDEX('2018_commission_structure-Start'!$A$15:$J$18,MATCH($E913,'2018_commission_structure-Start'!$A$15:$A$18,0),MATCH(V$1,'2018_commission_structure-Start'!$A$15:$J$15,0))</f>
        <v>112500</v>
      </c>
      <c r="W913" s="2">
        <f>IF($H913&gt;I913,MIN($H913-I913,J913-I913)*INDEX('2018_commission_structure-Start'!$A$15:$J$18,MATCH($E913,'2018_commission_structure-Start'!$A$15:$A$18,0),MATCH(W$1,'2018_commission_structure-Start'!$A$15:$J$15,0)),0)</f>
        <v>41250</v>
      </c>
      <c r="X913" s="2">
        <f>IF($H913&gt;J913,MIN($H913-J913,K913-J913)*INDEX('2018_commission_structure-Start'!$A$15:$J$18,MATCH($E913,'2018_commission_structure-Start'!$A$15:$A$18,0),MATCH(X$1,'2018_commission_structure-Start'!$A$15:$J$15,0)),0)</f>
        <v>25433</v>
      </c>
      <c r="Y913" s="2">
        <f>IF($H913&gt;K913,MIN($H913-K913,L913-K913)*INDEX('2018_commission_structure-Start'!$A$15:$J$18,MATCH($E913,'2018_commission_structure-Start'!$A$15:$A$18,0),MATCH(Y$1,'2018_commission_structure-Start'!$A$15:$J$15,0)),0)</f>
        <v>0</v>
      </c>
      <c r="Z913" s="2">
        <f>IF(H913&gt;L913,(H913-L913)*INDEX('2018_commission_structure-Start'!$A$21:$I$24,MATCH($E913,'2018_commission_structure-Start'!$A$21:$A$24,0),MATCH(Z$1,'2018_commission_structure-Start'!$A$21:$I$21,0)),0)</f>
        <v>0</v>
      </c>
      <c r="AA913" s="6">
        <f t="shared" si="148"/>
        <v>179183</v>
      </c>
      <c r="AB913" s="6">
        <f t="shared" si="149"/>
        <v>275647</v>
      </c>
    </row>
    <row r="914" spans="1:28" x14ac:dyDescent="0.3">
      <c r="A914" t="str">
        <f t="shared" si="140"/>
        <v>Ransell Spira</v>
      </c>
      <c r="B914">
        <v>4852897158</v>
      </c>
      <c r="C914" t="s">
        <v>1765</v>
      </c>
      <c r="D914" t="s">
        <v>1766</v>
      </c>
      <c r="E914" t="s">
        <v>10</v>
      </c>
      <c r="F914">
        <v>86963</v>
      </c>
      <c r="G914">
        <f>COUNTIF(deals_closed!D:D,B914)</f>
        <v>14</v>
      </c>
      <c r="H914" s="2">
        <f>SUMIF(deals_closed!D:D,B914,deals_closed!C:C)</f>
        <v>548004</v>
      </c>
      <c r="I914" s="2">
        <f>VLOOKUP(E914,'2018_commission_structure-Start'!$A$22:$I$24,9,FALSE)</f>
        <v>750000</v>
      </c>
      <c r="J914" s="2">
        <f t="shared" si="141"/>
        <v>937500</v>
      </c>
      <c r="K914" s="2">
        <f t="shared" si="142"/>
        <v>1125000</v>
      </c>
      <c r="L914" s="2">
        <f t="shared" si="143"/>
        <v>1500000</v>
      </c>
      <c r="M914" s="12">
        <f t="shared" si="144"/>
        <v>0.73067199999999999</v>
      </c>
      <c r="N914" t="str">
        <f t="shared" si="145"/>
        <v>0-100%</v>
      </c>
      <c r="O914" s="6">
        <f>MIN(H914,I914)*INDEX('2018_commission_structure-Start'!$A$21:$I$24,MATCH($E914,'2018_commission_structure-Start'!$A$21:$A$24,0),MATCH(O$1,'2018_commission_structure-Start'!$A$21:$I$21,0))</f>
        <v>82200.599999999991</v>
      </c>
      <c r="P914" s="2">
        <f>IF(H914&gt;I914,MIN(H914-I914,J914-I914)*INDEX('2018_commission_structure-Start'!$A$21:$I$24,MATCH($E914,'2018_commission_structure-Start'!$A$21:$A$24,0), MATCH(P$1,'2018_commission_structure-Start'!$A$21:$I$21,0)),0)</f>
        <v>0</v>
      </c>
      <c r="Q914" s="2">
        <f>IF($H914&gt;J914,MIN($H914-J914,K914-J914)*INDEX('2018_commission_structure-Start'!$A$21:$I$24,MATCH($E914,'2018_commission_structure-Start'!$A$21:$A$24,0), MATCH(Q$1,'2018_commission_structure-Start'!$A$21:$I$21,0)),0)</f>
        <v>0</v>
      </c>
      <c r="R914" s="2">
        <f>IF($H914&gt;K914,MIN($H914-K914,L914-K914)*INDEX('2018_commission_structure-Start'!$A$21:$I$24,MATCH($E914,'2018_commission_structure-Start'!$A$21:$A$24,0), MATCH(R$1,'2018_commission_structure-Start'!$A$21:$I$21,0)),0)</f>
        <v>0</v>
      </c>
      <c r="S914" s="2">
        <f>IF(H914&gt;L914,(H914-L914)*INDEX('2018_commission_structure-Start'!$A$21:$I$24,MATCH($E914,'2018_commission_structure-Start'!$A$21:$A$24,0),MATCH(S$1,'2018_commission_structure-Start'!$A$21:$I$21,0)),0)</f>
        <v>0</v>
      </c>
      <c r="T914" s="6">
        <f t="shared" si="146"/>
        <v>82200.599999999991</v>
      </c>
      <c r="U914" s="6">
        <f t="shared" si="147"/>
        <v>169163.59999999998</v>
      </c>
      <c r="V914" s="6">
        <f>MIN(H914,I914)*INDEX('2018_commission_structure-Start'!$A$15:$J$18,MATCH($E914,'2018_commission_structure-Start'!$A$15:$A$18,0),MATCH(V$1,'2018_commission_structure-Start'!$A$15:$J$15,0))</f>
        <v>82200.599999999991</v>
      </c>
      <c r="W914" s="2">
        <f>IF($H914&gt;I914,MIN($H914-I914,J914-I914)*INDEX('2018_commission_structure-Start'!$A$15:$J$18,MATCH($E914,'2018_commission_structure-Start'!$A$15:$A$18,0),MATCH(W$1,'2018_commission_structure-Start'!$A$15:$J$15,0)),0)</f>
        <v>0</v>
      </c>
      <c r="X914" s="2">
        <f>IF($H914&gt;J914,MIN($H914-J914,K914-J914)*INDEX('2018_commission_structure-Start'!$A$15:$J$18,MATCH($E914,'2018_commission_structure-Start'!$A$15:$A$18,0),MATCH(X$1,'2018_commission_structure-Start'!$A$15:$J$15,0)),0)</f>
        <v>0</v>
      </c>
      <c r="Y914" s="2">
        <f>IF($H914&gt;K914,MIN($H914-K914,L914-K914)*INDEX('2018_commission_structure-Start'!$A$15:$J$18,MATCH($E914,'2018_commission_structure-Start'!$A$15:$A$18,0),MATCH(Y$1,'2018_commission_structure-Start'!$A$15:$J$15,0)),0)</f>
        <v>0</v>
      </c>
      <c r="Z914" s="2">
        <f>IF(H914&gt;L914,(H914-L914)*INDEX('2018_commission_structure-Start'!$A$21:$I$24,MATCH($E914,'2018_commission_structure-Start'!$A$21:$A$24,0),MATCH(Z$1,'2018_commission_structure-Start'!$A$21:$I$21,0)),0)</f>
        <v>0</v>
      </c>
      <c r="AA914" s="6">
        <f t="shared" si="148"/>
        <v>82200.599999999991</v>
      </c>
      <c r="AB914" s="6">
        <f t="shared" si="149"/>
        <v>169163.59999999998</v>
      </c>
    </row>
    <row r="915" spans="1:28" x14ac:dyDescent="0.3">
      <c r="A915" t="str">
        <f t="shared" si="140"/>
        <v>Esdras Blucher</v>
      </c>
      <c r="B915">
        <v>7489370671</v>
      </c>
      <c r="C915" t="s">
        <v>1767</v>
      </c>
      <c r="D915" t="s">
        <v>1768</v>
      </c>
      <c r="E915" t="s">
        <v>29</v>
      </c>
      <c r="F915">
        <v>70125</v>
      </c>
      <c r="G915">
        <f>COUNTIF(deals_closed!D:D,B915)</f>
        <v>22</v>
      </c>
      <c r="H915" s="2">
        <f>SUMIF(deals_closed!D:D,B915,deals_closed!C:C)</f>
        <v>747967</v>
      </c>
      <c r="I915" s="2">
        <f>VLOOKUP(E915,'2018_commission_structure-Start'!$A$22:$I$24,9,FALSE)</f>
        <v>600000</v>
      </c>
      <c r="J915" s="2">
        <f t="shared" si="141"/>
        <v>750000</v>
      </c>
      <c r="K915" s="2">
        <f t="shared" si="142"/>
        <v>900000</v>
      </c>
      <c r="L915" s="2">
        <f t="shared" si="143"/>
        <v>1200000</v>
      </c>
      <c r="M915" s="12">
        <f t="shared" si="144"/>
        <v>1.2466116666666667</v>
      </c>
      <c r="N915" t="str">
        <f t="shared" si="145"/>
        <v>100-125%</v>
      </c>
      <c r="O915" s="6">
        <f>MIN(H915,I915)*INDEX('2018_commission_structure-Start'!$A$21:$I$24,MATCH($E915,'2018_commission_structure-Start'!$A$21:$A$24,0),MATCH(O$1,'2018_commission_structure-Start'!$A$21:$I$21,0))</f>
        <v>78000</v>
      </c>
      <c r="P915" s="2">
        <f>IF(H915&gt;I915,MIN(H915-I915,J915-I915)*INDEX('2018_commission_structure-Start'!$A$21:$I$24,MATCH($E915,'2018_commission_structure-Start'!$A$21:$A$24,0), MATCH(P$1,'2018_commission_structure-Start'!$A$21:$I$21,0)),0)</f>
        <v>25154.390000000003</v>
      </c>
      <c r="Q915" s="2">
        <f>IF($H915&gt;J915,MIN($H915-J915,K915-J915)*INDEX('2018_commission_structure-Start'!$A$21:$I$24,MATCH($E915,'2018_commission_structure-Start'!$A$21:$A$24,0), MATCH(Q$1,'2018_commission_structure-Start'!$A$21:$I$21,0)),0)</f>
        <v>0</v>
      </c>
      <c r="R915" s="2">
        <f>IF($H915&gt;K915,MIN($H915-K915,L915-K915)*INDEX('2018_commission_structure-Start'!$A$21:$I$24,MATCH($E915,'2018_commission_structure-Start'!$A$21:$A$24,0), MATCH(R$1,'2018_commission_structure-Start'!$A$21:$I$21,0)),0)</f>
        <v>0</v>
      </c>
      <c r="S915" s="2">
        <f>IF(H915&gt;L915,(H915-L915)*INDEX('2018_commission_structure-Start'!$A$21:$I$24,MATCH($E915,'2018_commission_structure-Start'!$A$21:$A$24,0),MATCH(S$1,'2018_commission_structure-Start'!$A$21:$I$21,0)),0)</f>
        <v>0</v>
      </c>
      <c r="T915" s="6">
        <f t="shared" si="146"/>
        <v>103154.39</v>
      </c>
      <c r="U915" s="6">
        <f t="shared" si="147"/>
        <v>173279.39</v>
      </c>
      <c r="V915" s="6">
        <f>MIN(H915,I915)*INDEX('2018_commission_structure-Start'!$A$15:$J$18,MATCH($E915,'2018_commission_structure-Start'!$A$15:$A$18,0),MATCH(V$1,'2018_commission_structure-Start'!$A$15:$J$15,0))</f>
        <v>90000</v>
      </c>
      <c r="W915" s="2">
        <f>IF($H915&gt;I915,MIN($H915-I915,J915-I915)*INDEX('2018_commission_structure-Start'!$A$15:$J$18,MATCH($E915,'2018_commission_structure-Start'!$A$15:$A$18,0),MATCH(W$1,'2018_commission_structure-Start'!$A$15:$J$15,0)),0)</f>
        <v>26634.059999999998</v>
      </c>
      <c r="X915" s="2">
        <f>IF($H915&gt;J915,MIN($H915-J915,K915-J915)*INDEX('2018_commission_structure-Start'!$A$15:$J$18,MATCH($E915,'2018_commission_structure-Start'!$A$15:$A$18,0),MATCH(X$1,'2018_commission_structure-Start'!$A$15:$J$15,0)),0)</f>
        <v>0</v>
      </c>
      <c r="Y915" s="2">
        <f>IF($H915&gt;K915,MIN($H915-K915,L915-K915)*INDEX('2018_commission_structure-Start'!$A$15:$J$18,MATCH($E915,'2018_commission_structure-Start'!$A$15:$A$18,0),MATCH(Y$1,'2018_commission_structure-Start'!$A$15:$J$15,0)),0)</f>
        <v>0</v>
      </c>
      <c r="Z915" s="2">
        <f>IF(H915&gt;L915,(H915-L915)*INDEX('2018_commission_structure-Start'!$A$21:$I$24,MATCH($E915,'2018_commission_structure-Start'!$A$21:$A$24,0),MATCH(Z$1,'2018_commission_structure-Start'!$A$21:$I$21,0)),0)</f>
        <v>0</v>
      </c>
      <c r="AA915" s="6">
        <f t="shared" si="148"/>
        <v>116634.06</v>
      </c>
      <c r="AB915" s="6">
        <f t="shared" si="149"/>
        <v>186759.06</v>
      </c>
    </row>
    <row r="916" spans="1:28" x14ac:dyDescent="0.3">
      <c r="A916" t="str">
        <f t="shared" si="140"/>
        <v>Georgiana Doul</v>
      </c>
      <c r="B916">
        <v>5929508313</v>
      </c>
      <c r="C916" t="s">
        <v>123</v>
      </c>
      <c r="D916" t="s">
        <v>1769</v>
      </c>
      <c r="E916" t="s">
        <v>7</v>
      </c>
      <c r="F916">
        <v>64685</v>
      </c>
      <c r="G916">
        <f>COUNTIF(deals_closed!D:D,B916)</f>
        <v>26</v>
      </c>
      <c r="H916" s="2">
        <f>SUMIF(deals_closed!D:D,B916,deals_closed!C:C)</f>
        <v>925114</v>
      </c>
      <c r="I916" s="2">
        <f>VLOOKUP(E916,'2018_commission_structure-Start'!$A$22:$I$24,9,FALSE)</f>
        <v>500000</v>
      </c>
      <c r="J916" s="2">
        <f t="shared" si="141"/>
        <v>625000</v>
      </c>
      <c r="K916" s="2">
        <f t="shared" si="142"/>
        <v>750000</v>
      </c>
      <c r="L916" s="2">
        <f t="shared" si="143"/>
        <v>1000000</v>
      </c>
      <c r="M916" s="12">
        <f t="shared" si="144"/>
        <v>1.850228</v>
      </c>
      <c r="N916" t="str">
        <f t="shared" si="145"/>
        <v>150-200%</v>
      </c>
      <c r="O916" s="6">
        <f>MIN(H916,I916)*INDEX('2018_commission_structure-Start'!$A$21:$I$24,MATCH($E916,'2018_commission_structure-Start'!$A$21:$A$24,0),MATCH(O$1,'2018_commission_structure-Start'!$A$21:$I$21,0))</f>
        <v>50000</v>
      </c>
      <c r="P916" s="2">
        <f>IF(H916&gt;I916,MIN(H916-I916,J916-I916)*INDEX('2018_commission_structure-Start'!$A$21:$I$24,MATCH($E916,'2018_commission_structure-Start'!$A$21:$A$24,0), MATCH(P$1,'2018_commission_structure-Start'!$A$21:$I$21,0)),0)</f>
        <v>18750</v>
      </c>
      <c r="Q916" s="2">
        <f>IF($H916&gt;J916,MIN($H916-J916,K916-J916)*INDEX('2018_commission_structure-Start'!$A$21:$I$24,MATCH($E916,'2018_commission_structure-Start'!$A$21:$A$24,0), MATCH(Q$1,'2018_commission_structure-Start'!$A$21:$I$21,0)),0)</f>
        <v>22500</v>
      </c>
      <c r="R916" s="2">
        <f>IF($H916&gt;K916,MIN($H916-K916,L916-K916)*INDEX('2018_commission_structure-Start'!$A$21:$I$24,MATCH($E916,'2018_commission_structure-Start'!$A$21:$A$24,0), MATCH(R$1,'2018_commission_structure-Start'!$A$21:$I$21,0)),0)</f>
        <v>38525.08</v>
      </c>
      <c r="S916" s="2">
        <f>IF(H916&gt;L916,(H916-L916)*INDEX('2018_commission_structure-Start'!$A$21:$I$24,MATCH($E916,'2018_commission_structure-Start'!$A$21:$A$24,0),MATCH(S$1,'2018_commission_structure-Start'!$A$21:$I$21,0)),0)</f>
        <v>0</v>
      </c>
      <c r="T916" s="6">
        <f t="shared" si="146"/>
        <v>129775.08</v>
      </c>
      <c r="U916" s="6">
        <f t="shared" si="147"/>
        <v>194460.08000000002</v>
      </c>
      <c r="V916" s="6">
        <f>MIN(H916,I916)*INDEX('2018_commission_structure-Start'!$A$15:$J$18,MATCH($E916,'2018_commission_structure-Start'!$A$15:$A$18,0),MATCH(V$1,'2018_commission_structure-Start'!$A$15:$J$15,0))</f>
        <v>60000</v>
      </c>
      <c r="W916" s="2">
        <f>IF($H916&gt;I916,MIN($H916-I916,J916-I916)*INDEX('2018_commission_structure-Start'!$A$15:$J$18,MATCH($E916,'2018_commission_structure-Start'!$A$15:$A$18,0),MATCH(W$1,'2018_commission_structure-Start'!$A$15:$J$15,0)),0)</f>
        <v>21250</v>
      </c>
      <c r="X916" s="2">
        <f>IF($H916&gt;J916,MIN($H916-J916,K916-J916)*INDEX('2018_commission_structure-Start'!$A$15:$J$18,MATCH($E916,'2018_commission_structure-Start'!$A$15:$A$18,0),MATCH(X$1,'2018_commission_structure-Start'!$A$15:$J$15,0)),0)</f>
        <v>25000</v>
      </c>
      <c r="Y916" s="2">
        <f>IF($H916&gt;K916,MIN($H916-K916,L916-K916)*INDEX('2018_commission_structure-Start'!$A$15:$J$18,MATCH($E916,'2018_commission_structure-Start'!$A$15:$A$18,0),MATCH(Y$1,'2018_commission_structure-Start'!$A$15:$J$15,0)),0)</f>
        <v>38525.08</v>
      </c>
      <c r="Z916" s="2">
        <f>IF(H916&gt;L916,(H916-L916)*INDEX('2018_commission_structure-Start'!$A$21:$I$24,MATCH($E916,'2018_commission_structure-Start'!$A$21:$A$24,0),MATCH(Z$1,'2018_commission_structure-Start'!$A$21:$I$21,0)),0)</f>
        <v>0</v>
      </c>
      <c r="AA916" s="6">
        <f t="shared" si="148"/>
        <v>144775.08000000002</v>
      </c>
      <c r="AB916" s="6">
        <f t="shared" si="149"/>
        <v>209460.08000000002</v>
      </c>
    </row>
    <row r="917" spans="1:28" x14ac:dyDescent="0.3">
      <c r="A917" t="str">
        <f t="shared" si="140"/>
        <v>Alaster Kencott</v>
      </c>
      <c r="B917">
        <v>4269946768</v>
      </c>
      <c r="C917" t="s">
        <v>1770</v>
      </c>
      <c r="D917" t="s">
        <v>1771</v>
      </c>
      <c r="E917" t="s">
        <v>10</v>
      </c>
      <c r="F917">
        <v>88682</v>
      </c>
      <c r="G917">
        <f>COUNTIF(deals_closed!D:D,B917)</f>
        <v>21</v>
      </c>
      <c r="H917" s="2">
        <f>SUMIF(deals_closed!D:D,B917,deals_closed!C:C)</f>
        <v>777666</v>
      </c>
      <c r="I917" s="2">
        <f>VLOOKUP(E917,'2018_commission_structure-Start'!$A$22:$I$24,9,FALSE)</f>
        <v>750000</v>
      </c>
      <c r="J917" s="2">
        <f t="shared" si="141"/>
        <v>937500</v>
      </c>
      <c r="K917" s="2">
        <f t="shared" si="142"/>
        <v>1125000</v>
      </c>
      <c r="L917" s="2">
        <f t="shared" si="143"/>
        <v>1500000</v>
      </c>
      <c r="M917" s="12">
        <f t="shared" si="144"/>
        <v>1.036888</v>
      </c>
      <c r="N917" t="str">
        <f t="shared" si="145"/>
        <v>100-125%</v>
      </c>
      <c r="O917" s="6">
        <f>MIN(H917,I917)*INDEX('2018_commission_structure-Start'!$A$21:$I$24,MATCH($E917,'2018_commission_structure-Start'!$A$21:$A$24,0),MATCH(O$1,'2018_commission_structure-Start'!$A$21:$I$21,0))</f>
        <v>112500</v>
      </c>
      <c r="P917" s="2">
        <f>IF(H917&gt;I917,MIN(H917-I917,J917-I917)*INDEX('2018_commission_structure-Start'!$A$21:$I$24,MATCH($E917,'2018_commission_structure-Start'!$A$21:$A$24,0), MATCH(P$1,'2018_commission_structure-Start'!$A$21:$I$21,0)),0)</f>
        <v>5256.54</v>
      </c>
      <c r="Q917" s="2">
        <f>IF($H917&gt;J917,MIN($H917-J917,K917-J917)*INDEX('2018_commission_structure-Start'!$A$21:$I$24,MATCH($E917,'2018_commission_structure-Start'!$A$21:$A$24,0), MATCH(Q$1,'2018_commission_structure-Start'!$A$21:$I$21,0)),0)</f>
        <v>0</v>
      </c>
      <c r="R917" s="2">
        <f>IF($H917&gt;K917,MIN($H917-K917,L917-K917)*INDEX('2018_commission_structure-Start'!$A$21:$I$24,MATCH($E917,'2018_commission_structure-Start'!$A$21:$A$24,0), MATCH(R$1,'2018_commission_structure-Start'!$A$21:$I$21,0)),0)</f>
        <v>0</v>
      </c>
      <c r="S917" s="2">
        <f>IF(H917&gt;L917,(H917-L917)*INDEX('2018_commission_structure-Start'!$A$21:$I$24,MATCH($E917,'2018_commission_structure-Start'!$A$21:$A$24,0),MATCH(S$1,'2018_commission_structure-Start'!$A$21:$I$21,0)),0)</f>
        <v>0</v>
      </c>
      <c r="T917" s="6">
        <f t="shared" si="146"/>
        <v>117756.54</v>
      </c>
      <c r="U917" s="6">
        <f t="shared" si="147"/>
        <v>206438.53999999998</v>
      </c>
      <c r="V917" s="6">
        <f>MIN(H917,I917)*INDEX('2018_commission_structure-Start'!$A$15:$J$18,MATCH($E917,'2018_commission_structure-Start'!$A$15:$A$18,0),MATCH(V$1,'2018_commission_structure-Start'!$A$15:$J$15,0))</f>
        <v>112500</v>
      </c>
      <c r="W917" s="2">
        <f>IF($H917&gt;I917,MIN($H917-I917,J917-I917)*INDEX('2018_commission_structure-Start'!$A$15:$J$18,MATCH($E917,'2018_commission_structure-Start'!$A$15:$A$18,0),MATCH(W$1,'2018_commission_structure-Start'!$A$15:$J$15,0)),0)</f>
        <v>6086.52</v>
      </c>
      <c r="X917" s="2">
        <f>IF($H917&gt;J917,MIN($H917-J917,K917-J917)*INDEX('2018_commission_structure-Start'!$A$15:$J$18,MATCH($E917,'2018_commission_structure-Start'!$A$15:$A$18,0),MATCH(X$1,'2018_commission_structure-Start'!$A$15:$J$15,0)),0)</f>
        <v>0</v>
      </c>
      <c r="Y917" s="2">
        <f>IF($H917&gt;K917,MIN($H917-K917,L917-K917)*INDEX('2018_commission_structure-Start'!$A$15:$J$18,MATCH($E917,'2018_commission_structure-Start'!$A$15:$A$18,0),MATCH(Y$1,'2018_commission_structure-Start'!$A$15:$J$15,0)),0)</f>
        <v>0</v>
      </c>
      <c r="Z917" s="2">
        <f>IF(H917&gt;L917,(H917-L917)*INDEX('2018_commission_structure-Start'!$A$21:$I$24,MATCH($E917,'2018_commission_structure-Start'!$A$21:$A$24,0),MATCH(Z$1,'2018_commission_structure-Start'!$A$21:$I$21,0)),0)</f>
        <v>0</v>
      </c>
      <c r="AA917" s="6">
        <f t="shared" si="148"/>
        <v>118586.52</v>
      </c>
      <c r="AB917" s="6">
        <f t="shared" si="149"/>
        <v>207268.52000000002</v>
      </c>
    </row>
    <row r="918" spans="1:28" x14ac:dyDescent="0.3">
      <c r="A918" t="str">
        <f t="shared" si="140"/>
        <v>Edith Altree</v>
      </c>
      <c r="B918">
        <v>5460394635</v>
      </c>
      <c r="C918" t="s">
        <v>1772</v>
      </c>
      <c r="D918" t="s">
        <v>1773</v>
      </c>
      <c r="E918" t="s">
        <v>10</v>
      </c>
      <c r="F918">
        <v>82153</v>
      </c>
      <c r="G918">
        <f>COUNTIF(deals_closed!D:D,B918)</f>
        <v>17</v>
      </c>
      <c r="H918" s="2">
        <f>SUMIF(deals_closed!D:D,B918,deals_closed!C:C)</f>
        <v>662428</v>
      </c>
      <c r="I918" s="2">
        <f>VLOOKUP(E918,'2018_commission_structure-Start'!$A$22:$I$24,9,FALSE)</f>
        <v>750000</v>
      </c>
      <c r="J918" s="2">
        <f t="shared" si="141"/>
        <v>937500</v>
      </c>
      <c r="K918" s="2">
        <f t="shared" si="142"/>
        <v>1125000</v>
      </c>
      <c r="L918" s="2">
        <f t="shared" si="143"/>
        <v>1500000</v>
      </c>
      <c r="M918" s="12">
        <f t="shared" si="144"/>
        <v>0.88323733333333332</v>
      </c>
      <c r="N918" t="str">
        <f t="shared" si="145"/>
        <v>0-100%</v>
      </c>
      <c r="O918" s="6">
        <f>MIN(H918,I918)*INDEX('2018_commission_structure-Start'!$A$21:$I$24,MATCH($E918,'2018_commission_structure-Start'!$A$21:$A$24,0),MATCH(O$1,'2018_commission_structure-Start'!$A$21:$I$21,0))</f>
        <v>99364.2</v>
      </c>
      <c r="P918" s="2">
        <f>IF(H918&gt;I918,MIN(H918-I918,J918-I918)*INDEX('2018_commission_structure-Start'!$A$21:$I$24,MATCH($E918,'2018_commission_structure-Start'!$A$21:$A$24,0), MATCH(P$1,'2018_commission_structure-Start'!$A$21:$I$21,0)),0)</f>
        <v>0</v>
      </c>
      <c r="Q918" s="2">
        <f>IF($H918&gt;J918,MIN($H918-J918,K918-J918)*INDEX('2018_commission_structure-Start'!$A$21:$I$24,MATCH($E918,'2018_commission_structure-Start'!$A$21:$A$24,0), MATCH(Q$1,'2018_commission_structure-Start'!$A$21:$I$21,0)),0)</f>
        <v>0</v>
      </c>
      <c r="R918" s="2">
        <f>IF($H918&gt;K918,MIN($H918-K918,L918-K918)*INDEX('2018_commission_structure-Start'!$A$21:$I$24,MATCH($E918,'2018_commission_structure-Start'!$A$21:$A$24,0), MATCH(R$1,'2018_commission_structure-Start'!$A$21:$I$21,0)),0)</f>
        <v>0</v>
      </c>
      <c r="S918" s="2">
        <f>IF(H918&gt;L918,(H918-L918)*INDEX('2018_commission_structure-Start'!$A$21:$I$24,MATCH($E918,'2018_commission_structure-Start'!$A$21:$A$24,0),MATCH(S$1,'2018_commission_structure-Start'!$A$21:$I$21,0)),0)</f>
        <v>0</v>
      </c>
      <c r="T918" s="6">
        <f t="shared" si="146"/>
        <v>99364.2</v>
      </c>
      <c r="U918" s="6">
        <f t="shared" si="147"/>
        <v>181517.2</v>
      </c>
      <c r="V918" s="6">
        <f>MIN(H918,I918)*INDEX('2018_commission_structure-Start'!$A$15:$J$18,MATCH($E918,'2018_commission_structure-Start'!$A$15:$A$18,0),MATCH(V$1,'2018_commission_structure-Start'!$A$15:$J$15,0))</f>
        <v>99364.2</v>
      </c>
      <c r="W918" s="2">
        <f>IF($H918&gt;I918,MIN($H918-I918,J918-I918)*INDEX('2018_commission_structure-Start'!$A$15:$J$18,MATCH($E918,'2018_commission_structure-Start'!$A$15:$A$18,0),MATCH(W$1,'2018_commission_structure-Start'!$A$15:$J$15,0)),0)</f>
        <v>0</v>
      </c>
      <c r="X918" s="2">
        <f>IF($H918&gt;J918,MIN($H918-J918,K918-J918)*INDEX('2018_commission_structure-Start'!$A$15:$J$18,MATCH($E918,'2018_commission_structure-Start'!$A$15:$A$18,0),MATCH(X$1,'2018_commission_structure-Start'!$A$15:$J$15,0)),0)</f>
        <v>0</v>
      </c>
      <c r="Y918" s="2">
        <f>IF($H918&gt;K918,MIN($H918-K918,L918-K918)*INDEX('2018_commission_structure-Start'!$A$15:$J$18,MATCH($E918,'2018_commission_structure-Start'!$A$15:$A$18,0),MATCH(Y$1,'2018_commission_structure-Start'!$A$15:$J$15,0)),0)</f>
        <v>0</v>
      </c>
      <c r="Z918" s="2">
        <f>IF(H918&gt;L918,(H918-L918)*INDEX('2018_commission_structure-Start'!$A$21:$I$24,MATCH($E918,'2018_commission_structure-Start'!$A$21:$A$24,0),MATCH(Z$1,'2018_commission_structure-Start'!$A$21:$I$21,0)),0)</f>
        <v>0</v>
      </c>
      <c r="AA918" s="6">
        <f t="shared" si="148"/>
        <v>99364.2</v>
      </c>
      <c r="AB918" s="6">
        <f t="shared" si="149"/>
        <v>181517.2</v>
      </c>
    </row>
    <row r="919" spans="1:28" x14ac:dyDescent="0.3">
      <c r="A919" t="str">
        <f t="shared" si="140"/>
        <v>Jethro Vedishchev</v>
      </c>
      <c r="B919">
        <v>7373156215</v>
      </c>
      <c r="C919" t="s">
        <v>834</v>
      </c>
      <c r="D919" t="s">
        <v>1774</v>
      </c>
      <c r="E919" t="s">
        <v>29</v>
      </c>
      <c r="F919">
        <v>56461</v>
      </c>
      <c r="G919">
        <f>COUNTIF(deals_closed!D:D,B919)</f>
        <v>22</v>
      </c>
      <c r="H919" s="2">
        <f>SUMIF(deals_closed!D:D,B919,deals_closed!C:C)</f>
        <v>774746</v>
      </c>
      <c r="I919" s="2">
        <f>VLOOKUP(E919,'2018_commission_structure-Start'!$A$22:$I$24,9,FALSE)</f>
        <v>600000</v>
      </c>
      <c r="J919" s="2">
        <f t="shared" si="141"/>
        <v>750000</v>
      </c>
      <c r="K919" s="2">
        <f t="shared" si="142"/>
        <v>900000</v>
      </c>
      <c r="L919" s="2">
        <f t="shared" si="143"/>
        <v>1200000</v>
      </c>
      <c r="M919" s="12">
        <f t="shared" si="144"/>
        <v>1.2912433333333333</v>
      </c>
      <c r="N919" t="str">
        <f t="shared" si="145"/>
        <v>125-150%</v>
      </c>
      <c r="O919" s="6">
        <f>MIN(H919,I919)*INDEX('2018_commission_structure-Start'!$A$21:$I$24,MATCH($E919,'2018_commission_structure-Start'!$A$21:$A$24,0),MATCH(O$1,'2018_commission_structure-Start'!$A$21:$I$21,0))</f>
        <v>78000</v>
      </c>
      <c r="P919" s="2">
        <f>IF(H919&gt;I919,MIN(H919-I919,J919-I919)*INDEX('2018_commission_structure-Start'!$A$21:$I$24,MATCH($E919,'2018_commission_structure-Start'!$A$21:$A$24,0), MATCH(P$1,'2018_commission_structure-Start'!$A$21:$I$21,0)),0)</f>
        <v>25500.000000000004</v>
      </c>
      <c r="Q919" s="2">
        <f>IF($H919&gt;J919,MIN($H919-J919,K919-J919)*INDEX('2018_commission_structure-Start'!$A$21:$I$24,MATCH($E919,'2018_commission_structure-Start'!$A$21:$A$24,0), MATCH(Q$1,'2018_commission_structure-Start'!$A$21:$I$21,0)),0)</f>
        <v>5196.66</v>
      </c>
      <c r="R919" s="2">
        <f>IF($H919&gt;K919,MIN($H919-K919,L919-K919)*INDEX('2018_commission_structure-Start'!$A$21:$I$24,MATCH($E919,'2018_commission_structure-Start'!$A$21:$A$24,0), MATCH(R$1,'2018_commission_structure-Start'!$A$21:$I$21,0)),0)</f>
        <v>0</v>
      </c>
      <c r="S919" s="2">
        <f>IF(H919&gt;L919,(H919-L919)*INDEX('2018_commission_structure-Start'!$A$21:$I$24,MATCH($E919,'2018_commission_structure-Start'!$A$21:$A$24,0),MATCH(S$1,'2018_commission_structure-Start'!$A$21:$I$21,0)),0)</f>
        <v>0</v>
      </c>
      <c r="T919" s="6">
        <f t="shared" si="146"/>
        <v>108696.66</v>
      </c>
      <c r="U919" s="6">
        <f t="shared" si="147"/>
        <v>165157.66</v>
      </c>
      <c r="V919" s="6">
        <f>MIN(H919,I919)*INDEX('2018_commission_structure-Start'!$A$15:$J$18,MATCH($E919,'2018_commission_structure-Start'!$A$15:$A$18,0),MATCH(V$1,'2018_commission_structure-Start'!$A$15:$J$15,0))</f>
        <v>90000</v>
      </c>
      <c r="W919" s="2">
        <f>IF($H919&gt;I919,MIN($H919-I919,J919-I919)*INDEX('2018_commission_structure-Start'!$A$15:$J$18,MATCH($E919,'2018_commission_structure-Start'!$A$15:$A$18,0),MATCH(W$1,'2018_commission_structure-Start'!$A$15:$J$15,0)),0)</f>
        <v>27000</v>
      </c>
      <c r="X919" s="2">
        <f>IF($H919&gt;J919,MIN($H919-J919,K919-J919)*INDEX('2018_commission_structure-Start'!$A$15:$J$18,MATCH($E919,'2018_commission_structure-Start'!$A$15:$A$18,0),MATCH(X$1,'2018_commission_structure-Start'!$A$15:$J$15,0)),0)</f>
        <v>6186.5</v>
      </c>
      <c r="Y919" s="2">
        <f>IF($H919&gt;K919,MIN($H919-K919,L919-K919)*INDEX('2018_commission_structure-Start'!$A$15:$J$18,MATCH($E919,'2018_commission_structure-Start'!$A$15:$A$18,0),MATCH(Y$1,'2018_commission_structure-Start'!$A$15:$J$15,0)),0)</f>
        <v>0</v>
      </c>
      <c r="Z919" s="2">
        <f>IF(H919&gt;L919,(H919-L919)*INDEX('2018_commission_structure-Start'!$A$21:$I$24,MATCH($E919,'2018_commission_structure-Start'!$A$21:$A$24,0),MATCH(Z$1,'2018_commission_structure-Start'!$A$21:$I$21,0)),0)</f>
        <v>0</v>
      </c>
      <c r="AA919" s="6">
        <f t="shared" si="148"/>
        <v>123186.5</v>
      </c>
      <c r="AB919" s="6">
        <f t="shared" si="149"/>
        <v>179647.5</v>
      </c>
    </row>
    <row r="920" spans="1:28" x14ac:dyDescent="0.3">
      <c r="A920" t="str">
        <f t="shared" si="140"/>
        <v>Cletis Temlett</v>
      </c>
      <c r="B920">
        <v>2885061928</v>
      </c>
      <c r="C920" t="s">
        <v>1775</v>
      </c>
      <c r="D920" t="s">
        <v>1776</v>
      </c>
      <c r="E920" t="s">
        <v>10</v>
      </c>
      <c r="F920">
        <v>104981</v>
      </c>
      <c r="G920">
        <f>COUNTIF(deals_closed!D:D,B920)</f>
        <v>27</v>
      </c>
      <c r="H920" s="2">
        <f>SUMIF(deals_closed!D:D,B920,deals_closed!C:C)</f>
        <v>961540</v>
      </c>
      <c r="I920" s="2">
        <f>VLOOKUP(E920,'2018_commission_structure-Start'!$A$22:$I$24,9,FALSE)</f>
        <v>750000</v>
      </c>
      <c r="J920" s="2">
        <f t="shared" si="141"/>
        <v>937500</v>
      </c>
      <c r="K920" s="2">
        <f t="shared" si="142"/>
        <v>1125000</v>
      </c>
      <c r="L920" s="2">
        <f t="shared" si="143"/>
        <v>1500000</v>
      </c>
      <c r="M920" s="12">
        <f t="shared" si="144"/>
        <v>1.2820533333333333</v>
      </c>
      <c r="N920" t="str">
        <f t="shared" si="145"/>
        <v>125-150%</v>
      </c>
      <c r="O920" s="6">
        <f>MIN(H920,I920)*INDEX('2018_commission_structure-Start'!$A$21:$I$24,MATCH($E920,'2018_commission_structure-Start'!$A$21:$A$24,0),MATCH(O$1,'2018_commission_structure-Start'!$A$21:$I$21,0))</f>
        <v>112500</v>
      </c>
      <c r="P920" s="2">
        <f>IF(H920&gt;I920,MIN(H920-I920,J920-I920)*INDEX('2018_commission_structure-Start'!$A$21:$I$24,MATCH($E920,'2018_commission_structure-Start'!$A$21:$A$24,0), MATCH(P$1,'2018_commission_structure-Start'!$A$21:$I$21,0)),0)</f>
        <v>35625</v>
      </c>
      <c r="Q920" s="2">
        <f>IF($H920&gt;J920,MIN($H920-J920,K920-J920)*INDEX('2018_commission_structure-Start'!$A$21:$I$24,MATCH($E920,'2018_commission_structure-Start'!$A$21:$A$24,0), MATCH(Q$1,'2018_commission_structure-Start'!$A$21:$I$21,0)),0)</f>
        <v>5529.2</v>
      </c>
      <c r="R920" s="2">
        <f>IF($H920&gt;K920,MIN($H920-K920,L920-K920)*INDEX('2018_commission_structure-Start'!$A$21:$I$24,MATCH($E920,'2018_commission_structure-Start'!$A$21:$A$24,0), MATCH(R$1,'2018_commission_structure-Start'!$A$21:$I$21,0)),0)</f>
        <v>0</v>
      </c>
      <c r="S920" s="2">
        <f>IF(H920&gt;L920,(H920-L920)*INDEX('2018_commission_structure-Start'!$A$21:$I$24,MATCH($E920,'2018_commission_structure-Start'!$A$21:$A$24,0),MATCH(S$1,'2018_commission_structure-Start'!$A$21:$I$21,0)),0)</f>
        <v>0</v>
      </c>
      <c r="T920" s="6">
        <f t="shared" si="146"/>
        <v>153654.20000000001</v>
      </c>
      <c r="U920" s="6">
        <f t="shared" si="147"/>
        <v>258635.2</v>
      </c>
      <c r="V920" s="6">
        <f>MIN(H920,I920)*INDEX('2018_commission_structure-Start'!$A$15:$J$18,MATCH($E920,'2018_commission_structure-Start'!$A$15:$A$18,0),MATCH(V$1,'2018_commission_structure-Start'!$A$15:$J$15,0))</f>
        <v>112500</v>
      </c>
      <c r="W920" s="2">
        <f>IF($H920&gt;I920,MIN($H920-I920,J920-I920)*INDEX('2018_commission_structure-Start'!$A$15:$J$18,MATCH($E920,'2018_commission_structure-Start'!$A$15:$A$18,0),MATCH(W$1,'2018_commission_structure-Start'!$A$15:$J$15,0)),0)</f>
        <v>41250</v>
      </c>
      <c r="X920" s="2">
        <f>IF($H920&gt;J920,MIN($H920-J920,K920-J920)*INDEX('2018_commission_structure-Start'!$A$15:$J$18,MATCH($E920,'2018_commission_structure-Start'!$A$15:$A$18,0),MATCH(X$1,'2018_commission_structure-Start'!$A$15:$J$15,0)),0)</f>
        <v>6010</v>
      </c>
      <c r="Y920" s="2">
        <f>IF($H920&gt;K920,MIN($H920-K920,L920-K920)*INDEX('2018_commission_structure-Start'!$A$15:$J$18,MATCH($E920,'2018_commission_structure-Start'!$A$15:$A$18,0),MATCH(Y$1,'2018_commission_structure-Start'!$A$15:$J$15,0)),0)</f>
        <v>0</v>
      </c>
      <c r="Z920" s="2">
        <f>IF(H920&gt;L920,(H920-L920)*INDEX('2018_commission_structure-Start'!$A$21:$I$24,MATCH($E920,'2018_commission_structure-Start'!$A$21:$A$24,0),MATCH(Z$1,'2018_commission_structure-Start'!$A$21:$I$21,0)),0)</f>
        <v>0</v>
      </c>
      <c r="AA920" s="6">
        <f t="shared" si="148"/>
        <v>159760</v>
      </c>
      <c r="AB920" s="6">
        <f t="shared" si="149"/>
        <v>264741</v>
      </c>
    </row>
    <row r="921" spans="1:28" x14ac:dyDescent="0.3">
      <c r="A921" t="str">
        <f t="shared" si="140"/>
        <v>Norina Truckett</v>
      </c>
      <c r="B921">
        <v>8676088039</v>
      </c>
      <c r="C921" t="s">
        <v>1777</v>
      </c>
      <c r="D921" t="s">
        <v>1778</v>
      </c>
      <c r="E921" t="s">
        <v>29</v>
      </c>
      <c r="F921">
        <v>67203</v>
      </c>
      <c r="G921">
        <f>COUNTIF(deals_closed!D:D,B921)</f>
        <v>24</v>
      </c>
      <c r="H921" s="2">
        <f>SUMIF(deals_closed!D:D,B921,deals_closed!C:C)</f>
        <v>923269</v>
      </c>
      <c r="I921" s="2">
        <f>VLOOKUP(E921,'2018_commission_structure-Start'!$A$22:$I$24,9,FALSE)</f>
        <v>600000</v>
      </c>
      <c r="J921" s="2">
        <f t="shared" si="141"/>
        <v>750000</v>
      </c>
      <c r="K921" s="2">
        <f t="shared" si="142"/>
        <v>900000</v>
      </c>
      <c r="L921" s="2">
        <f t="shared" si="143"/>
        <v>1200000</v>
      </c>
      <c r="M921" s="12">
        <f t="shared" si="144"/>
        <v>1.5387816666666667</v>
      </c>
      <c r="N921" t="str">
        <f t="shared" si="145"/>
        <v>150-200%</v>
      </c>
      <c r="O921" s="6">
        <f>MIN(H921,I921)*INDEX('2018_commission_structure-Start'!$A$21:$I$24,MATCH($E921,'2018_commission_structure-Start'!$A$21:$A$24,0),MATCH(O$1,'2018_commission_structure-Start'!$A$21:$I$21,0))</f>
        <v>78000</v>
      </c>
      <c r="P921" s="2">
        <f>IF(H921&gt;I921,MIN(H921-I921,J921-I921)*INDEX('2018_commission_structure-Start'!$A$21:$I$24,MATCH($E921,'2018_commission_structure-Start'!$A$21:$A$24,0), MATCH(P$1,'2018_commission_structure-Start'!$A$21:$I$21,0)),0)</f>
        <v>25500.000000000004</v>
      </c>
      <c r="Q921" s="2">
        <f>IF($H921&gt;J921,MIN($H921-J921,K921-J921)*INDEX('2018_commission_structure-Start'!$A$21:$I$24,MATCH($E921,'2018_commission_structure-Start'!$A$21:$A$24,0), MATCH(Q$1,'2018_commission_structure-Start'!$A$21:$I$21,0)),0)</f>
        <v>31500</v>
      </c>
      <c r="R921" s="2">
        <f>IF($H921&gt;K921,MIN($H921-K921,L921-K921)*INDEX('2018_commission_structure-Start'!$A$21:$I$24,MATCH($E921,'2018_commission_structure-Start'!$A$21:$A$24,0), MATCH(R$1,'2018_commission_structure-Start'!$A$21:$I$21,0)),0)</f>
        <v>6049.9400000000005</v>
      </c>
      <c r="S921" s="2">
        <f>IF(H921&gt;L921,(H921-L921)*INDEX('2018_commission_structure-Start'!$A$21:$I$24,MATCH($E921,'2018_commission_structure-Start'!$A$21:$A$24,0),MATCH(S$1,'2018_commission_structure-Start'!$A$21:$I$21,0)),0)</f>
        <v>0</v>
      </c>
      <c r="T921" s="6">
        <f t="shared" si="146"/>
        <v>141049.94</v>
      </c>
      <c r="U921" s="6">
        <f t="shared" si="147"/>
        <v>208252.94</v>
      </c>
      <c r="V921" s="6">
        <f>MIN(H921,I921)*INDEX('2018_commission_structure-Start'!$A$15:$J$18,MATCH($E921,'2018_commission_structure-Start'!$A$15:$A$18,0),MATCH(V$1,'2018_commission_structure-Start'!$A$15:$J$15,0))</f>
        <v>90000</v>
      </c>
      <c r="W921" s="2">
        <f>IF($H921&gt;I921,MIN($H921-I921,J921-I921)*INDEX('2018_commission_structure-Start'!$A$15:$J$18,MATCH($E921,'2018_commission_structure-Start'!$A$15:$A$18,0),MATCH(W$1,'2018_commission_structure-Start'!$A$15:$J$15,0)),0)</f>
        <v>27000</v>
      </c>
      <c r="X921" s="2">
        <f>IF($H921&gt;J921,MIN($H921-J921,K921-J921)*INDEX('2018_commission_structure-Start'!$A$15:$J$18,MATCH($E921,'2018_commission_structure-Start'!$A$15:$A$18,0),MATCH(X$1,'2018_commission_structure-Start'!$A$15:$J$15,0)),0)</f>
        <v>37500</v>
      </c>
      <c r="Y921" s="2">
        <f>IF($H921&gt;K921,MIN($H921-K921,L921-K921)*INDEX('2018_commission_structure-Start'!$A$15:$J$18,MATCH($E921,'2018_commission_structure-Start'!$A$15:$A$18,0),MATCH(Y$1,'2018_commission_structure-Start'!$A$15:$J$15,0)),0)</f>
        <v>6980.7</v>
      </c>
      <c r="Z921" s="2">
        <f>IF(H921&gt;L921,(H921-L921)*INDEX('2018_commission_structure-Start'!$A$21:$I$24,MATCH($E921,'2018_commission_structure-Start'!$A$21:$A$24,0),MATCH(Z$1,'2018_commission_structure-Start'!$A$21:$I$21,0)),0)</f>
        <v>0</v>
      </c>
      <c r="AA921" s="6">
        <f t="shared" si="148"/>
        <v>161480.70000000001</v>
      </c>
      <c r="AB921" s="6">
        <f t="shared" si="149"/>
        <v>228683.7</v>
      </c>
    </row>
    <row r="922" spans="1:28" x14ac:dyDescent="0.3">
      <c r="A922" t="str">
        <f t="shared" si="140"/>
        <v>Brooks Brouncker</v>
      </c>
      <c r="B922">
        <v>6789106936</v>
      </c>
      <c r="C922" t="s">
        <v>1779</v>
      </c>
      <c r="D922" t="s">
        <v>1780</v>
      </c>
      <c r="E922" t="s">
        <v>10</v>
      </c>
      <c r="F922">
        <v>93300</v>
      </c>
      <c r="G922">
        <f>COUNTIF(deals_closed!D:D,B922)</f>
        <v>22</v>
      </c>
      <c r="H922" s="2">
        <f>SUMIF(deals_closed!D:D,B922,deals_closed!C:C)</f>
        <v>664319</v>
      </c>
      <c r="I922" s="2">
        <f>VLOOKUP(E922,'2018_commission_structure-Start'!$A$22:$I$24,9,FALSE)</f>
        <v>750000</v>
      </c>
      <c r="J922" s="2">
        <f t="shared" si="141"/>
        <v>937500</v>
      </c>
      <c r="K922" s="2">
        <f t="shared" si="142"/>
        <v>1125000</v>
      </c>
      <c r="L922" s="2">
        <f t="shared" si="143"/>
        <v>1500000</v>
      </c>
      <c r="M922" s="12">
        <f t="shared" si="144"/>
        <v>0.88575866666666669</v>
      </c>
      <c r="N922" t="str">
        <f t="shared" si="145"/>
        <v>0-100%</v>
      </c>
      <c r="O922" s="6">
        <f>MIN(H922,I922)*INDEX('2018_commission_structure-Start'!$A$21:$I$24,MATCH($E922,'2018_commission_structure-Start'!$A$21:$A$24,0),MATCH(O$1,'2018_commission_structure-Start'!$A$21:$I$21,0))</f>
        <v>99647.849999999991</v>
      </c>
      <c r="P922" s="2">
        <f>IF(H922&gt;I922,MIN(H922-I922,J922-I922)*INDEX('2018_commission_structure-Start'!$A$21:$I$24,MATCH($E922,'2018_commission_structure-Start'!$A$21:$A$24,0), MATCH(P$1,'2018_commission_structure-Start'!$A$21:$I$21,0)),0)</f>
        <v>0</v>
      </c>
      <c r="Q922" s="2">
        <f>IF($H922&gt;J922,MIN($H922-J922,K922-J922)*INDEX('2018_commission_structure-Start'!$A$21:$I$24,MATCH($E922,'2018_commission_structure-Start'!$A$21:$A$24,0), MATCH(Q$1,'2018_commission_structure-Start'!$A$21:$I$21,0)),0)</f>
        <v>0</v>
      </c>
      <c r="R922" s="2">
        <f>IF($H922&gt;K922,MIN($H922-K922,L922-K922)*INDEX('2018_commission_structure-Start'!$A$21:$I$24,MATCH($E922,'2018_commission_structure-Start'!$A$21:$A$24,0), MATCH(R$1,'2018_commission_structure-Start'!$A$21:$I$21,0)),0)</f>
        <v>0</v>
      </c>
      <c r="S922" s="2">
        <f>IF(H922&gt;L922,(H922-L922)*INDEX('2018_commission_structure-Start'!$A$21:$I$24,MATCH($E922,'2018_commission_structure-Start'!$A$21:$A$24,0),MATCH(S$1,'2018_commission_structure-Start'!$A$21:$I$21,0)),0)</f>
        <v>0</v>
      </c>
      <c r="T922" s="6">
        <f t="shared" si="146"/>
        <v>99647.849999999991</v>
      </c>
      <c r="U922" s="6">
        <f t="shared" si="147"/>
        <v>192947.84999999998</v>
      </c>
      <c r="V922" s="6">
        <f>MIN(H922,I922)*INDEX('2018_commission_structure-Start'!$A$15:$J$18,MATCH($E922,'2018_commission_structure-Start'!$A$15:$A$18,0),MATCH(V$1,'2018_commission_structure-Start'!$A$15:$J$15,0))</f>
        <v>99647.849999999991</v>
      </c>
      <c r="W922" s="2">
        <f>IF($H922&gt;I922,MIN($H922-I922,J922-I922)*INDEX('2018_commission_structure-Start'!$A$15:$J$18,MATCH($E922,'2018_commission_structure-Start'!$A$15:$A$18,0),MATCH(W$1,'2018_commission_structure-Start'!$A$15:$J$15,0)),0)</f>
        <v>0</v>
      </c>
      <c r="X922" s="2">
        <f>IF($H922&gt;J922,MIN($H922-J922,K922-J922)*INDEX('2018_commission_structure-Start'!$A$15:$J$18,MATCH($E922,'2018_commission_structure-Start'!$A$15:$A$18,0),MATCH(X$1,'2018_commission_structure-Start'!$A$15:$J$15,0)),0)</f>
        <v>0</v>
      </c>
      <c r="Y922" s="2">
        <f>IF($H922&gt;K922,MIN($H922-K922,L922-K922)*INDEX('2018_commission_structure-Start'!$A$15:$J$18,MATCH($E922,'2018_commission_structure-Start'!$A$15:$A$18,0),MATCH(Y$1,'2018_commission_structure-Start'!$A$15:$J$15,0)),0)</f>
        <v>0</v>
      </c>
      <c r="Z922" s="2">
        <f>IF(H922&gt;L922,(H922-L922)*INDEX('2018_commission_structure-Start'!$A$21:$I$24,MATCH($E922,'2018_commission_structure-Start'!$A$21:$A$24,0),MATCH(Z$1,'2018_commission_structure-Start'!$A$21:$I$21,0)),0)</f>
        <v>0</v>
      </c>
      <c r="AA922" s="6">
        <f t="shared" si="148"/>
        <v>99647.849999999991</v>
      </c>
      <c r="AB922" s="6">
        <f t="shared" si="149"/>
        <v>192947.84999999998</v>
      </c>
    </row>
    <row r="923" spans="1:28" x14ac:dyDescent="0.3">
      <c r="A923" t="str">
        <f t="shared" si="140"/>
        <v>Ward Mance</v>
      </c>
      <c r="B923">
        <v>4184483038</v>
      </c>
      <c r="C923" t="s">
        <v>1698</v>
      </c>
      <c r="D923" t="s">
        <v>1781</v>
      </c>
      <c r="E923" t="s">
        <v>29</v>
      </c>
      <c r="F923">
        <v>77207</v>
      </c>
      <c r="G923">
        <f>COUNTIF(deals_closed!D:D,B923)</f>
        <v>22</v>
      </c>
      <c r="H923" s="2">
        <f>SUMIF(deals_closed!D:D,B923,deals_closed!C:C)</f>
        <v>658709</v>
      </c>
      <c r="I923" s="2">
        <f>VLOOKUP(E923,'2018_commission_structure-Start'!$A$22:$I$24,9,FALSE)</f>
        <v>600000</v>
      </c>
      <c r="J923" s="2">
        <f t="shared" si="141"/>
        <v>750000</v>
      </c>
      <c r="K923" s="2">
        <f t="shared" si="142"/>
        <v>900000</v>
      </c>
      <c r="L923" s="2">
        <f t="shared" si="143"/>
        <v>1200000</v>
      </c>
      <c r="M923" s="12">
        <f t="shared" si="144"/>
        <v>1.0978483333333333</v>
      </c>
      <c r="N923" t="str">
        <f t="shared" si="145"/>
        <v>100-125%</v>
      </c>
      <c r="O923" s="6">
        <f>MIN(H923,I923)*INDEX('2018_commission_structure-Start'!$A$21:$I$24,MATCH($E923,'2018_commission_structure-Start'!$A$21:$A$24,0),MATCH(O$1,'2018_commission_structure-Start'!$A$21:$I$21,0))</f>
        <v>78000</v>
      </c>
      <c r="P923" s="2">
        <f>IF(H923&gt;I923,MIN(H923-I923,J923-I923)*INDEX('2018_commission_structure-Start'!$A$21:$I$24,MATCH($E923,'2018_commission_structure-Start'!$A$21:$A$24,0), MATCH(P$1,'2018_commission_structure-Start'!$A$21:$I$21,0)),0)</f>
        <v>9980.5300000000007</v>
      </c>
      <c r="Q923" s="2">
        <f>IF($H923&gt;J923,MIN($H923-J923,K923-J923)*INDEX('2018_commission_structure-Start'!$A$21:$I$24,MATCH($E923,'2018_commission_structure-Start'!$A$21:$A$24,0), MATCH(Q$1,'2018_commission_structure-Start'!$A$21:$I$21,0)),0)</f>
        <v>0</v>
      </c>
      <c r="R923" s="2">
        <f>IF($H923&gt;K923,MIN($H923-K923,L923-K923)*INDEX('2018_commission_structure-Start'!$A$21:$I$24,MATCH($E923,'2018_commission_structure-Start'!$A$21:$A$24,0), MATCH(R$1,'2018_commission_structure-Start'!$A$21:$I$21,0)),0)</f>
        <v>0</v>
      </c>
      <c r="S923" s="2">
        <f>IF(H923&gt;L923,(H923-L923)*INDEX('2018_commission_structure-Start'!$A$21:$I$24,MATCH($E923,'2018_commission_structure-Start'!$A$21:$A$24,0),MATCH(S$1,'2018_commission_structure-Start'!$A$21:$I$21,0)),0)</f>
        <v>0</v>
      </c>
      <c r="T923" s="6">
        <f t="shared" si="146"/>
        <v>87980.53</v>
      </c>
      <c r="U923" s="6">
        <f t="shared" si="147"/>
        <v>165187.53</v>
      </c>
      <c r="V923" s="6">
        <f>MIN(H923,I923)*INDEX('2018_commission_structure-Start'!$A$15:$J$18,MATCH($E923,'2018_commission_structure-Start'!$A$15:$A$18,0),MATCH(V$1,'2018_commission_structure-Start'!$A$15:$J$15,0))</f>
        <v>90000</v>
      </c>
      <c r="W923" s="2">
        <f>IF($H923&gt;I923,MIN($H923-I923,J923-I923)*INDEX('2018_commission_structure-Start'!$A$15:$J$18,MATCH($E923,'2018_commission_structure-Start'!$A$15:$A$18,0),MATCH(W$1,'2018_commission_structure-Start'!$A$15:$J$15,0)),0)</f>
        <v>10567.619999999999</v>
      </c>
      <c r="X923" s="2">
        <f>IF($H923&gt;J923,MIN($H923-J923,K923-J923)*INDEX('2018_commission_structure-Start'!$A$15:$J$18,MATCH($E923,'2018_commission_structure-Start'!$A$15:$A$18,0),MATCH(X$1,'2018_commission_structure-Start'!$A$15:$J$15,0)),0)</f>
        <v>0</v>
      </c>
      <c r="Y923" s="2">
        <f>IF($H923&gt;K923,MIN($H923-K923,L923-K923)*INDEX('2018_commission_structure-Start'!$A$15:$J$18,MATCH($E923,'2018_commission_structure-Start'!$A$15:$A$18,0),MATCH(Y$1,'2018_commission_structure-Start'!$A$15:$J$15,0)),0)</f>
        <v>0</v>
      </c>
      <c r="Z923" s="2">
        <f>IF(H923&gt;L923,(H923-L923)*INDEX('2018_commission_structure-Start'!$A$21:$I$24,MATCH($E923,'2018_commission_structure-Start'!$A$21:$A$24,0),MATCH(Z$1,'2018_commission_structure-Start'!$A$21:$I$21,0)),0)</f>
        <v>0</v>
      </c>
      <c r="AA923" s="6">
        <f t="shared" si="148"/>
        <v>100567.62</v>
      </c>
      <c r="AB923" s="6">
        <f t="shared" si="149"/>
        <v>177774.62</v>
      </c>
    </row>
    <row r="924" spans="1:28" x14ac:dyDescent="0.3">
      <c r="A924" t="str">
        <f t="shared" si="140"/>
        <v>Kitti Hedworth</v>
      </c>
      <c r="B924">
        <v>5828678620</v>
      </c>
      <c r="C924" t="s">
        <v>1782</v>
      </c>
      <c r="D924" t="s">
        <v>1783</v>
      </c>
      <c r="E924" t="s">
        <v>7</v>
      </c>
      <c r="F924">
        <v>52885</v>
      </c>
      <c r="G924">
        <f>COUNTIF(deals_closed!D:D,B924)</f>
        <v>25</v>
      </c>
      <c r="H924" s="2">
        <f>SUMIF(deals_closed!D:D,B924,deals_closed!C:C)</f>
        <v>860242</v>
      </c>
      <c r="I924" s="2">
        <f>VLOOKUP(E924,'2018_commission_structure-Start'!$A$22:$I$24,9,FALSE)</f>
        <v>500000</v>
      </c>
      <c r="J924" s="2">
        <f t="shared" si="141"/>
        <v>625000</v>
      </c>
      <c r="K924" s="2">
        <f t="shared" si="142"/>
        <v>750000</v>
      </c>
      <c r="L924" s="2">
        <f t="shared" si="143"/>
        <v>1000000</v>
      </c>
      <c r="M924" s="12">
        <f t="shared" si="144"/>
        <v>1.7204839999999999</v>
      </c>
      <c r="N924" t="str">
        <f t="shared" si="145"/>
        <v>150-200%</v>
      </c>
      <c r="O924" s="6">
        <f>MIN(H924,I924)*INDEX('2018_commission_structure-Start'!$A$21:$I$24,MATCH($E924,'2018_commission_structure-Start'!$A$21:$A$24,0),MATCH(O$1,'2018_commission_structure-Start'!$A$21:$I$21,0))</f>
        <v>50000</v>
      </c>
      <c r="P924" s="2">
        <f>IF(H924&gt;I924,MIN(H924-I924,J924-I924)*INDEX('2018_commission_structure-Start'!$A$21:$I$24,MATCH($E924,'2018_commission_structure-Start'!$A$21:$A$24,0), MATCH(P$1,'2018_commission_structure-Start'!$A$21:$I$21,0)),0)</f>
        <v>18750</v>
      </c>
      <c r="Q924" s="2">
        <f>IF($H924&gt;J924,MIN($H924-J924,K924-J924)*INDEX('2018_commission_structure-Start'!$A$21:$I$24,MATCH($E924,'2018_commission_structure-Start'!$A$21:$A$24,0), MATCH(Q$1,'2018_commission_structure-Start'!$A$21:$I$21,0)),0)</f>
        <v>22500</v>
      </c>
      <c r="R924" s="2">
        <f>IF($H924&gt;K924,MIN($H924-K924,L924-K924)*INDEX('2018_commission_structure-Start'!$A$21:$I$24,MATCH($E924,'2018_commission_structure-Start'!$A$21:$A$24,0), MATCH(R$1,'2018_commission_structure-Start'!$A$21:$I$21,0)),0)</f>
        <v>24253.24</v>
      </c>
      <c r="S924" s="2">
        <f>IF(H924&gt;L924,(H924-L924)*INDEX('2018_commission_structure-Start'!$A$21:$I$24,MATCH($E924,'2018_commission_structure-Start'!$A$21:$A$24,0),MATCH(S$1,'2018_commission_structure-Start'!$A$21:$I$21,0)),0)</f>
        <v>0</v>
      </c>
      <c r="T924" s="6">
        <f t="shared" si="146"/>
        <v>115503.24</v>
      </c>
      <c r="U924" s="6">
        <f t="shared" si="147"/>
        <v>168388.24</v>
      </c>
      <c r="V924" s="6">
        <f>MIN(H924,I924)*INDEX('2018_commission_structure-Start'!$A$15:$J$18,MATCH($E924,'2018_commission_structure-Start'!$A$15:$A$18,0),MATCH(V$1,'2018_commission_structure-Start'!$A$15:$J$15,0))</f>
        <v>60000</v>
      </c>
      <c r="W924" s="2">
        <f>IF($H924&gt;I924,MIN($H924-I924,J924-I924)*INDEX('2018_commission_structure-Start'!$A$15:$J$18,MATCH($E924,'2018_commission_structure-Start'!$A$15:$A$18,0),MATCH(W$1,'2018_commission_structure-Start'!$A$15:$J$15,0)),0)</f>
        <v>21250</v>
      </c>
      <c r="X924" s="2">
        <f>IF($H924&gt;J924,MIN($H924-J924,K924-J924)*INDEX('2018_commission_structure-Start'!$A$15:$J$18,MATCH($E924,'2018_commission_structure-Start'!$A$15:$A$18,0),MATCH(X$1,'2018_commission_structure-Start'!$A$15:$J$15,0)),0)</f>
        <v>25000</v>
      </c>
      <c r="Y924" s="2">
        <f>IF($H924&gt;K924,MIN($H924-K924,L924-K924)*INDEX('2018_commission_structure-Start'!$A$15:$J$18,MATCH($E924,'2018_commission_structure-Start'!$A$15:$A$18,0),MATCH(Y$1,'2018_commission_structure-Start'!$A$15:$J$15,0)),0)</f>
        <v>24253.24</v>
      </c>
      <c r="Z924" s="2">
        <f>IF(H924&gt;L924,(H924-L924)*INDEX('2018_commission_structure-Start'!$A$21:$I$24,MATCH($E924,'2018_commission_structure-Start'!$A$21:$A$24,0),MATCH(Z$1,'2018_commission_structure-Start'!$A$21:$I$21,0)),0)</f>
        <v>0</v>
      </c>
      <c r="AA924" s="6">
        <f t="shared" si="148"/>
        <v>130503.24</v>
      </c>
      <c r="AB924" s="6">
        <f t="shared" si="149"/>
        <v>183388.24</v>
      </c>
    </row>
    <row r="925" spans="1:28" x14ac:dyDescent="0.3">
      <c r="A925" t="str">
        <f t="shared" si="140"/>
        <v>Jessica Derye-Barrett</v>
      </c>
      <c r="B925">
        <v>1420239228</v>
      </c>
      <c r="C925" t="s">
        <v>1662</v>
      </c>
      <c r="D925" t="s">
        <v>1784</v>
      </c>
      <c r="E925" t="s">
        <v>29</v>
      </c>
      <c r="F925">
        <v>62855</v>
      </c>
      <c r="G925">
        <f>COUNTIF(deals_closed!D:D,B925)</f>
        <v>16</v>
      </c>
      <c r="H925" s="2">
        <f>SUMIF(deals_closed!D:D,B925,deals_closed!C:C)</f>
        <v>593010</v>
      </c>
      <c r="I925" s="2">
        <f>VLOOKUP(E925,'2018_commission_structure-Start'!$A$22:$I$24,9,FALSE)</f>
        <v>600000</v>
      </c>
      <c r="J925" s="2">
        <f t="shared" si="141"/>
        <v>750000</v>
      </c>
      <c r="K925" s="2">
        <f t="shared" si="142"/>
        <v>900000</v>
      </c>
      <c r="L925" s="2">
        <f t="shared" si="143"/>
        <v>1200000</v>
      </c>
      <c r="M925" s="12">
        <f t="shared" si="144"/>
        <v>0.98834999999999995</v>
      </c>
      <c r="N925" t="str">
        <f t="shared" si="145"/>
        <v>0-100%</v>
      </c>
      <c r="O925" s="6">
        <f>MIN(H925,I925)*INDEX('2018_commission_structure-Start'!$A$21:$I$24,MATCH($E925,'2018_commission_structure-Start'!$A$21:$A$24,0),MATCH(O$1,'2018_commission_structure-Start'!$A$21:$I$21,0))</f>
        <v>77091.3</v>
      </c>
      <c r="P925" s="2">
        <f>IF(H925&gt;I925,MIN(H925-I925,J925-I925)*INDEX('2018_commission_structure-Start'!$A$21:$I$24,MATCH($E925,'2018_commission_structure-Start'!$A$21:$A$24,0), MATCH(P$1,'2018_commission_structure-Start'!$A$21:$I$21,0)),0)</f>
        <v>0</v>
      </c>
      <c r="Q925" s="2">
        <f>IF($H925&gt;J925,MIN($H925-J925,K925-J925)*INDEX('2018_commission_structure-Start'!$A$21:$I$24,MATCH($E925,'2018_commission_structure-Start'!$A$21:$A$24,0), MATCH(Q$1,'2018_commission_structure-Start'!$A$21:$I$21,0)),0)</f>
        <v>0</v>
      </c>
      <c r="R925" s="2">
        <f>IF($H925&gt;K925,MIN($H925-K925,L925-K925)*INDEX('2018_commission_structure-Start'!$A$21:$I$24,MATCH($E925,'2018_commission_structure-Start'!$A$21:$A$24,0), MATCH(R$1,'2018_commission_structure-Start'!$A$21:$I$21,0)),0)</f>
        <v>0</v>
      </c>
      <c r="S925" s="2">
        <f>IF(H925&gt;L925,(H925-L925)*INDEX('2018_commission_structure-Start'!$A$21:$I$24,MATCH($E925,'2018_commission_structure-Start'!$A$21:$A$24,0),MATCH(S$1,'2018_commission_structure-Start'!$A$21:$I$21,0)),0)</f>
        <v>0</v>
      </c>
      <c r="T925" s="6">
        <f t="shared" si="146"/>
        <v>77091.3</v>
      </c>
      <c r="U925" s="6">
        <f t="shared" si="147"/>
        <v>139946.29999999999</v>
      </c>
      <c r="V925" s="6">
        <f>MIN(H925,I925)*INDEX('2018_commission_structure-Start'!$A$15:$J$18,MATCH($E925,'2018_commission_structure-Start'!$A$15:$A$18,0),MATCH(V$1,'2018_commission_structure-Start'!$A$15:$J$15,0))</f>
        <v>88951.5</v>
      </c>
      <c r="W925" s="2">
        <f>IF($H925&gt;I925,MIN($H925-I925,J925-I925)*INDEX('2018_commission_structure-Start'!$A$15:$J$18,MATCH($E925,'2018_commission_structure-Start'!$A$15:$A$18,0),MATCH(W$1,'2018_commission_structure-Start'!$A$15:$J$15,0)),0)</f>
        <v>0</v>
      </c>
      <c r="X925" s="2">
        <f>IF($H925&gt;J925,MIN($H925-J925,K925-J925)*INDEX('2018_commission_structure-Start'!$A$15:$J$18,MATCH($E925,'2018_commission_structure-Start'!$A$15:$A$18,0),MATCH(X$1,'2018_commission_structure-Start'!$A$15:$J$15,0)),0)</f>
        <v>0</v>
      </c>
      <c r="Y925" s="2">
        <f>IF($H925&gt;K925,MIN($H925-K925,L925-K925)*INDEX('2018_commission_structure-Start'!$A$15:$J$18,MATCH($E925,'2018_commission_structure-Start'!$A$15:$A$18,0),MATCH(Y$1,'2018_commission_structure-Start'!$A$15:$J$15,0)),0)</f>
        <v>0</v>
      </c>
      <c r="Z925" s="2">
        <f>IF(H925&gt;L925,(H925-L925)*INDEX('2018_commission_structure-Start'!$A$21:$I$24,MATCH($E925,'2018_commission_structure-Start'!$A$21:$A$24,0),MATCH(Z$1,'2018_commission_structure-Start'!$A$21:$I$21,0)),0)</f>
        <v>0</v>
      </c>
      <c r="AA925" s="6">
        <f t="shared" si="148"/>
        <v>88951.5</v>
      </c>
      <c r="AB925" s="6">
        <f t="shared" si="149"/>
        <v>151806.5</v>
      </c>
    </row>
    <row r="926" spans="1:28" x14ac:dyDescent="0.3">
      <c r="A926" t="str">
        <f t="shared" si="140"/>
        <v>Netti Scullion</v>
      </c>
      <c r="B926">
        <v>397599129</v>
      </c>
      <c r="C926" t="s">
        <v>1785</v>
      </c>
      <c r="D926" t="s">
        <v>1786</v>
      </c>
      <c r="E926" t="s">
        <v>7</v>
      </c>
      <c r="F926">
        <v>32665</v>
      </c>
      <c r="G926">
        <f>COUNTIF(deals_closed!D:D,B926)</f>
        <v>20</v>
      </c>
      <c r="H926" s="2">
        <f>SUMIF(deals_closed!D:D,B926,deals_closed!C:C)</f>
        <v>684528</v>
      </c>
      <c r="I926" s="2">
        <f>VLOOKUP(E926,'2018_commission_structure-Start'!$A$22:$I$24,9,FALSE)</f>
        <v>500000</v>
      </c>
      <c r="J926" s="2">
        <f t="shared" si="141"/>
        <v>625000</v>
      </c>
      <c r="K926" s="2">
        <f t="shared" si="142"/>
        <v>750000</v>
      </c>
      <c r="L926" s="2">
        <f t="shared" si="143"/>
        <v>1000000</v>
      </c>
      <c r="M926" s="12">
        <f t="shared" si="144"/>
        <v>1.3690560000000001</v>
      </c>
      <c r="N926" t="str">
        <f t="shared" si="145"/>
        <v>125-150%</v>
      </c>
      <c r="O926" s="6">
        <f>MIN(H926,I926)*INDEX('2018_commission_structure-Start'!$A$21:$I$24,MATCH($E926,'2018_commission_structure-Start'!$A$21:$A$24,0),MATCH(O$1,'2018_commission_structure-Start'!$A$21:$I$21,0))</f>
        <v>50000</v>
      </c>
      <c r="P926" s="2">
        <f>IF(H926&gt;I926,MIN(H926-I926,J926-I926)*INDEX('2018_commission_structure-Start'!$A$21:$I$24,MATCH($E926,'2018_commission_structure-Start'!$A$21:$A$24,0), MATCH(P$1,'2018_commission_structure-Start'!$A$21:$I$21,0)),0)</f>
        <v>18750</v>
      </c>
      <c r="Q926" s="2">
        <f>IF($H926&gt;J926,MIN($H926-J926,K926-J926)*INDEX('2018_commission_structure-Start'!$A$21:$I$24,MATCH($E926,'2018_commission_structure-Start'!$A$21:$A$24,0), MATCH(Q$1,'2018_commission_structure-Start'!$A$21:$I$21,0)),0)</f>
        <v>10715.039999999999</v>
      </c>
      <c r="R926" s="2">
        <f>IF($H926&gt;K926,MIN($H926-K926,L926-K926)*INDEX('2018_commission_structure-Start'!$A$21:$I$24,MATCH($E926,'2018_commission_structure-Start'!$A$21:$A$24,0), MATCH(R$1,'2018_commission_structure-Start'!$A$21:$I$21,0)),0)</f>
        <v>0</v>
      </c>
      <c r="S926" s="2">
        <f>IF(H926&gt;L926,(H926-L926)*INDEX('2018_commission_structure-Start'!$A$21:$I$24,MATCH($E926,'2018_commission_structure-Start'!$A$21:$A$24,0),MATCH(S$1,'2018_commission_structure-Start'!$A$21:$I$21,0)),0)</f>
        <v>0</v>
      </c>
      <c r="T926" s="6">
        <f t="shared" si="146"/>
        <v>79465.039999999994</v>
      </c>
      <c r="U926" s="6">
        <f t="shared" si="147"/>
        <v>112130.04</v>
      </c>
      <c r="V926" s="6">
        <f>MIN(H926,I926)*INDEX('2018_commission_structure-Start'!$A$15:$J$18,MATCH($E926,'2018_commission_structure-Start'!$A$15:$A$18,0),MATCH(V$1,'2018_commission_structure-Start'!$A$15:$J$15,0))</f>
        <v>60000</v>
      </c>
      <c r="W926" s="2">
        <f>IF($H926&gt;I926,MIN($H926-I926,J926-I926)*INDEX('2018_commission_structure-Start'!$A$15:$J$18,MATCH($E926,'2018_commission_structure-Start'!$A$15:$A$18,0),MATCH(W$1,'2018_commission_structure-Start'!$A$15:$J$15,0)),0)</f>
        <v>21250</v>
      </c>
      <c r="X926" s="2">
        <f>IF($H926&gt;J926,MIN($H926-J926,K926-J926)*INDEX('2018_commission_structure-Start'!$A$15:$J$18,MATCH($E926,'2018_commission_structure-Start'!$A$15:$A$18,0),MATCH(X$1,'2018_commission_structure-Start'!$A$15:$J$15,0)),0)</f>
        <v>11905.6</v>
      </c>
      <c r="Y926" s="2">
        <f>IF($H926&gt;K926,MIN($H926-K926,L926-K926)*INDEX('2018_commission_structure-Start'!$A$15:$J$18,MATCH($E926,'2018_commission_structure-Start'!$A$15:$A$18,0),MATCH(Y$1,'2018_commission_structure-Start'!$A$15:$J$15,0)),0)</f>
        <v>0</v>
      </c>
      <c r="Z926" s="2">
        <f>IF(H926&gt;L926,(H926-L926)*INDEX('2018_commission_structure-Start'!$A$21:$I$24,MATCH($E926,'2018_commission_structure-Start'!$A$21:$A$24,0),MATCH(Z$1,'2018_commission_structure-Start'!$A$21:$I$21,0)),0)</f>
        <v>0</v>
      </c>
      <c r="AA926" s="6">
        <f t="shared" si="148"/>
        <v>93155.6</v>
      </c>
      <c r="AB926" s="6">
        <f t="shared" si="149"/>
        <v>125820.6</v>
      </c>
    </row>
    <row r="927" spans="1:28" x14ac:dyDescent="0.3">
      <c r="A927" t="str">
        <f t="shared" si="140"/>
        <v>Kimberlyn Maffia</v>
      </c>
      <c r="B927">
        <v>3156820482</v>
      </c>
      <c r="C927" t="s">
        <v>1787</v>
      </c>
      <c r="D927" t="s">
        <v>1788</v>
      </c>
      <c r="E927" t="s">
        <v>10</v>
      </c>
      <c r="F927">
        <v>121894</v>
      </c>
      <c r="G927">
        <f>COUNTIF(deals_closed!D:D,B927)</f>
        <v>24</v>
      </c>
      <c r="H927" s="2">
        <f>SUMIF(deals_closed!D:D,B927,deals_closed!C:C)</f>
        <v>765238</v>
      </c>
      <c r="I927" s="2">
        <f>VLOOKUP(E927,'2018_commission_structure-Start'!$A$22:$I$24,9,FALSE)</f>
        <v>750000</v>
      </c>
      <c r="J927" s="2">
        <f t="shared" si="141"/>
        <v>937500</v>
      </c>
      <c r="K927" s="2">
        <f t="shared" si="142"/>
        <v>1125000</v>
      </c>
      <c r="L927" s="2">
        <f t="shared" si="143"/>
        <v>1500000</v>
      </c>
      <c r="M927" s="12">
        <f t="shared" si="144"/>
        <v>1.0203173333333333</v>
      </c>
      <c r="N927" t="str">
        <f t="shared" si="145"/>
        <v>100-125%</v>
      </c>
      <c r="O927" s="6">
        <f>MIN(H927,I927)*INDEX('2018_commission_structure-Start'!$A$21:$I$24,MATCH($E927,'2018_commission_structure-Start'!$A$21:$A$24,0),MATCH(O$1,'2018_commission_structure-Start'!$A$21:$I$21,0))</f>
        <v>112500</v>
      </c>
      <c r="P927" s="2">
        <f>IF(H927&gt;I927,MIN(H927-I927,J927-I927)*INDEX('2018_commission_structure-Start'!$A$21:$I$24,MATCH($E927,'2018_commission_structure-Start'!$A$21:$A$24,0), MATCH(P$1,'2018_commission_structure-Start'!$A$21:$I$21,0)),0)</f>
        <v>2895.2200000000003</v>
      </c>
      <c r="Q927" s="2">
        <f>IF($H927&gt;J927,MIN($H927-J927,K927-J927)*INDEX('2018_commission_structure-Start'!$A$21:$I$24,MATCH($E927,'2018_commission_structure-Start'!$A$21:$A$24,0), MATCH(Q$1,'2018_commission_structure-Start'!$A$21:$I$21,0)),0)</f>
        <v>0</v>
      </c>
      <c r="R927" s="2">
        <f>IF($H927&gt;K927,MIN($H927-K927,L927-K927)*INDEX('2018_commission_structure-Start'!$A$21:$I$24,MATCH($E927,'2018_commission_structure-Start'!$A$21:$A$24,0), MATCH(R$1,'2018_commission_structure-Start'!$A$21:$I$21,0)),0)</f>
        <v>0</v>
      </c>
      <c r="S927" s="2">
        <f>IF(H927&gt;L927,(H927-L927)*INDEX('2018_commission_structure-Start'!$A$21:$I$24,MATCH($E927,'2018_commission_structure-Start'!$A$21:$A$24,0),MATCH(S$1,'2018_commission_structure-Start'!$A$21:$I$21,0)),0)</f>
        <v>0</v>
      </c>
      <c r="T927" s="6">
        <f t="shared" si="146"/>
        <v>115395.22</v>
      </c>
      <c r="U927" s="6">
        <f t="shared" si="147"/>
        <v>237289.22</v>
      </c>
      <c r="V927" s="6">
        <f>MIN(H927,I927)*INDEX('2018_commission_structure-Start'!$A$15:$J$18,MATCH($E927,'2018_commission_structure-Start'!$A$15:$A$18,0),MATCH(V$1,'2018_commission_structure-Start'!$A$15:$J$15,0))</f>
        <v>112500</v>
      </c>
      <c r="W927" s="2">
        <f>IF($H927&gt;I927,MIN($H927-I927,J927-I927)*INDEX('2018_commission_structure-Start'!$A$15:$J$18,MATCH($E927,'2018_commission_structure-Start'!$A$15:$A$18,0),MATCH(W$1,'2018_commission_structure-Start'!$A$15:$J$15,0)),0)</f>
        <v>3352.36</v>
      </c>
      <c r="X927" s="2">
        <f>IF($H927&gt;J927,MIN($H927-J927,K927-J927)*INDEX('2018_commission_structure-Start'!$A$15:$J$18,MATCH($E927,'2018_commission_structure-Start'!$A$15:$A$18,0),MATCH(X$1,'2018_commission_structure-Start'!$A$15:$J$15,0)),0)</f>
        <v>0</v>
      </c>
      <c r="Y927" s="2">
        <f>IF($H927&gt;K927,MIN($H927-K927,L927-K927)*INDEX('2018_commission_structure-Start'!$A$15:$J$18,MATCH($E927,'2018_commission_structure-Start'!$A$15:$A$18,0),MATCH(Y$1,'2018_commission_structure-Start'!$A$15:$J$15,0)),0)</f>
        <v>0</v>
      </c>
      <c r="Z927" s="2">
        <f>IF(H927&gt;L927,(H927-L927)*INDEX('2018_commission_structure-Start'!$A$21:$I$24,MATCH($E927,'2018_commission_structure-Start'!$A$21:$A$24,0),MATCH(Z$1,'2018_commission_structure-Start'!$A$21:$I$21,0)),0)</f>
        <v>0</v>
      </c>
      <c r="AA927" s="6">
        <f t="shared" si="148"/>
        <v>115852.36</v>
      </c>
      <c r="AB927" s="6">
        <f t="shared" si="149"/>
        <v>237746.36</v>
      </c>
    </row>
    <row r="928" spans="1:28" x14ac:dyDescent="0.3">
      <c r="A928" t="str">
        <f t="shared" si="140"/>
        <v>Saree Exrol</v>
      </c>
      <c r="B928">
        <v>7688943361</v>
      </c>
      <c r="C928" t="s">
        <v>1789</v>
      </c>
      <c r="D928" t="s">
        <v>1790</v>
      </c>
      <c r="E928" t="s">
        <v>10</v>
      </c>
      <c r="F928">
        <v>113364</v>
      </c>
      <c r="G928">
        <f>COUNTIF(deals_closed!D:D,B928)</f>
        <v>24</v>
      </c>
      <c r="H928" s="2">
        <f>SUMIF(deals_closed!D:D,B928,deals_closed!C:C)</f>
        <v>818193</v>
      </c>
      <c r="I928" s="2">
        <f>VLOOKUP(E928,'2018_commission_structure-Start'!$A$22:$I$24,9,FALSE)</f>
        <v>750000</v>
      </c>
      <c r="J928" s="2">
        <f t="shared" si="141"/>
        <v>937500</v>
      </c>
      <c r="K928" s="2">
        <f t="shared" si="142"/>
        <v>1125000</v>
      </c>
      <c r="L928" s="2">
        <f t="shared" si="143"/>
        <v>1500000</v>
      </c>
      <c r="M928" s="12">
        <f t="shared" si="144"/>
        <v>1.090924</v>
      </c>
      <c r="N928" t="str">
        <f t="shared" si="145"/>
        <v>100-125%</v>
      </c>
      <c r="O928" s="6">
        <f>MIN(H928,I928)*INDEX('2018_commission_structure-Start'!$A$21:$I$24,MATCH($E928,'2018_commission_structure-Start'!$A$21:$A$24,0),MATCH(O$1,'2018_commission_structure-Start'!$A$21:$I$21,0))</f>
        <v>112500</v>
      </c>
      <c r="P928" s="2">
        <f>IF(H928&gt;I928,MIN(H928-I928,J928-I928)*INDEX('2018_commission_structure-Start'!$A$21:$I$24,MATCH($E928,'2018_commission_structure-Start'!$A$21:$A$24,0), MATCH(P$1,'2018_commission_structure-Start'!$A$21:$I$21,0)),0)</f>
        <v>12956.67</v>
      </c>
      <c r="Q928" s="2">
        <f>IF($H928&gt;J928,MIN($H928-J928,K928-J928)*INDEX('2018_commission_structure-Start'!$A$21:$I$24,MATCH($E928,'2018_commission_structure-Start'!$A$21:$A$24,0), MATCH(Q$1,'2018_commission_structure-Start'!$A$21:$I$21,0)),0)</f>
        <v>0</v>
      </c>
      <c r="R928" s="2">
        <f>IF($H928&gt;K928,MIN($H928-K928,L928-K928)*INDEX('2018_commission_structure-Start'!$A$21:$I$24,MATCH($E928,'2018_commission_structure-Start'!$A$21:$A$24,0), MATCH(R$1,'2018_commission_structure-Start'!$A$21:$I$21,0)),0)</f>
        <v>0</v>
      </c>
      <c r="S928" s="2">
        <f>IF(H928&gt;L928,(H928-L928)*INDEX('2018_commission_structure-Start'!$A$21:$I$24,MATCH($E928,'2018_commission_structure-Start'!$A$21:$A$24,0),MATCH(S$1,'2018_commission_structure-Start'!$A$21:$I$21,0)),0)</f>
        <v>0</v>
      </c>
      <c r="T928" s="6">
        <f t="shared" si="146"/>
        <v>125456.67</v>
      </c>
      <c r="U928" s="6">
        <f t="shared" si="147"/>
        <v>238820.66999999998</v>
      </c>
      <c r="V928" s="6">
        <f>MIN(H928,I928)*INDEX('2018_commission_structure-Start'!$A$15:$J$18,MATCH($E928,'2018_commission_structure-Start'!$A$15:$A$18,0),MATCH(V$1,'2018_commission_structure-Start'!$A$15:$J$15,0))</f>
        <v>112500</v>
      </c>
      <c r="W928" s="2">
        <f>IF($H928&gt;I928,MIN($H928-I928,J928-I928)*INDEX('2018_commission_structure-Start'!$A$15:$J$18,MATCH($E928,'2018_commission_structure-Start'!$A$15:$A$18,0),MATCH(W$1,'2018_commission_structure-Start'!$A$15:$J$15,0)),0)</f>
        <v>15002.460000000001</v>
      </c>
      <c r="X928" s="2">
        <f>IF($H928&gt;J928,MIN($H928-J928,K928-J928)*INDEX('2018_commission_structure-Start'!$A$15:$J$18,MATCH($E928,'2018_commission_structure-Start'!$A$15:$A$18,0),MATCH(X$1,'2018_commission_structure-Start'!$A$15:$J$15,0)),0)</f>
        <v>0</v>
      </c>
      <c r="Y928" s="2">
        <f>IF($H928&gt;K928,MIN($H928-K928,L928-K928)*INDEX('2018_commission_structure-Start'!$A$15:$J$18,MATCH($E928,'2018_commission_structure-Start'!$A$15:$A$18,0),MATCH(Y$1,'2018_commission_structure-Start'!$A$15:$J$15,0)),0)</f>
        <v>0</v>
      </c>
      <c r="Z928" s="2">
        <f>IF(H928&gt;L928,(H928-L928)*INDEX('2018_commission_structure-Start'!$A$21:$I$24,MATCH($E928,'2018_commission_structure-Start'!$A$21:$A$24,0),MATCH(Z$1,'2018_commission_structure-Start'!$A$21:$I$21,0)),0)</f>
        <v>0</v>
      </c>
      <c r="AA928" s="6">
        <f t="shared" si="148"/>
        <v>127502.46</v>
      </c>
      <c r="AB928" s="6">
        <f t="shared" si="149"/>
        <v>240866.46000000002</v>
      </c>
    </row>
    <row r="929" spans="1:28" x14ac:dyDescent="0.3">
      <c r="A929" t="str">
        <f t="shared" si="140"/>
        <v>Packston Gamlin</v>
      </c>
      <c r="B929">
        <v>3560320844</v>
      </c>
      <c r="C929" t="s">
        <v>1791</v>
      </c>
      <c r="D929" t="s">
        <v>1792</v>
      </c>
      <c r="E929" t="s">
        <v>29</v>
      </c>
      <c r="F929">
        <v>72341</v>
      </c>
      <c r="G929">
        <f>COUNTIF(deals_closed!D:D,B929)</f>
        <v>22</v>
      </c>
      <c r="H929" s="2">
        <f>SUMIF(deals_closed!D:D,B929,deals_closed!C:C)</f>
        <v>792767</v>
      </c>
      <c r="I929" s="2">
        <f>VLOOKUP(E929,'2018_commission_structure-Start'!$A$22:$I$24,9,FALSE)</f>
        <v>600000</v>
      </c>
      <c r="J929" s="2">
        <f t="shared" si="141"/>
        <v>750000</v>
      </c>
      <c r="K929" s="2">
        <f t="shared" si="142"/>
        <v>900000</v>
      </c>
      <c r="L929" s="2">
        <f t="shared" si="143"/>
        <v>1200000</v>
      </c>
      <c r="M929" s="12">
        <f t="shared" si="144"/>
        <v>1.3212783333333333</v>
      </c>
      <c r="N929" t="str">
        <f t="shared" si="145"/>
        <v>125-150%</v>
      </c>
      <c r="O929" s="6">
        <f>MIN(H929,I929)*INDEX('2018_commission_structure-Start'!$A$21:$I$24,MATCH($E929,'2018_commission_structure-Start'!$A$21:$A$24,0),MATCH(O$1,'2018_commission_structure-Start'!$A$21:$I$21,0))</f>
        <v>78000</v>
      </c>
      <c r="P929" s="2">
        <f>IF(H929&gt;I929,MIN(H929-I929,J929-I929)*INDEX('2018_commission_structure-Start'!$A$21:$I$24,MATCH($E929,'2018_commission_structure-Start'!$A$21:$A$24,0), MATCH(P$1,'2018_commission_structure-Start'!$A$21:$I$21,0)),0)</f>
        <v>25500.000000000004</v>
      </c>
      <c r="Q929" s="2">
        <f>IF($H929&gt;J929,MIN($H929-J929,K929-J929)*INDEX('2018_commission_structure-Start'!$A$21:$I$24,MATCH($E929,'2018_commission_structure-Start'!$A$21:$A$24,0), MATCH(Q$1,'2018_commission_structure-Start'!$A$21:$I$21,0)),0)</f>
        <v>8981.07</v>
      </c>
      <c r="R929" s="2">
        <f>IF($H929&gt;K929,MIN($H929-K929,L929-K929)*INDEX('2018_commission_structure-Start'!$A$21:$I$24,MATCH($E929,'2018_commission_structure-Start'!$A$21:$A$24,0), MATCH(R$1,'2018_commission_structure-Start'!$A$21:$I$21,0)),0)</f>
        <v>0</v>
      </c>
      <c r="S929" s="2">
        <f>IF(H929&gt;L929,(H929-L929)*INDEX('2018_commission_structure-Start'!$A$21:$I$24,MATCH($E929,'2018_commission_structure-Start'!$A$21:$A$24,0),MATCH(S$1,'2018_commission_structure-Start'!$A$21:$I$21,0)),0)</f>
        <v>0</v>
      </c>
      <c r="T929" s="6">
        <f t="shared" si="146"/>
        <v>112481.07</v>
      </c>
      <c r="U929" s="6">
        <f t="shared" si="147"/>
        <v>184822.07</v>
      </c>
      <c r="V929" s="6">
        <f>MIN(H929,I929)*INDEX('2018_commission_structure-Start'!$A$15:$J$18,MATCH($E929,'2018_commission_structure-Start'!$A$15:$A$18,0),MATCH(V$1,'2018_commission_structure-Start'!$A$15:$J$15,0))</f>
        <v>90000</v>
      </c>
      <c r="W929" s="2">
        <f>IF($H929&gt;I929,MIN($H929-I929,J929-I929)*INDEX('2018_commission_structure-Start'!$A$15:$J$18,MATCH($E929,'2018_commission_structure-Start'!$A$15:$A$18,0),MATCH(W$1,'2018_commission_structure-Start'!$A$15:$J$15,0)),0)</f>
        <v>27000</v>
      </c>
      <c r="X929" s="2">
        <f>IF($H929&gt;J929,MIN($H929-J929,K929-J929)*INDEX('2018_commission_structure-Start'!$A$15:$J$18,MATCH($E929,'2018_commission_structure-Start'!$A$15:$A$18,0),MATCH(X$1,'2018_commission_structure-Start'!$A$15:$J$15,0)),0)</f>
        <v>10691.75</v>
      </c>
      <c r="Y929" s="2">
        <f>IF($H929&gt;K929,MIN($H929-K929,L929-K929)*INDEX('2018_commission_structure-Start'!$A$15:$J$18,MATCH($E929,'2018_commission_structure-Start'!$A$15:$A$18,0),MATCH(Y$1,'2018_commission_structure-Start'!$A$15:$J$15,0)),0)</f>
        <v>0</v>
      </c>
      <c r="Z929" s="2">
        <f>IF(H929&gt;L929,(H929-L929)*INDEX('2018_commission_structure-Start'!$A$21:$I$24,MATCH($E929,'2018_commission_structure-Start'!$A$21:$A$24,0),MATCH(Z$1,'2018_commission_structure-Start'!$A$21:$I$21,0)),0)</f>
        <v>0</v>
      </c>
      <c r="AA929" s="6">
        <f t="shared" si="148"/>
        <v>127691.75</v>
      </c>
      <c r="AB929" s="6">
        <f t="shared" si="149"/>
        <v>200032.75</v>
      </c>
    </row>
    <row r="930" spans="1:28" x14ac:dyDescent="0.3">
      <c r="A930" t="str">
        <f t="shared" si="140"/>
        <v>Barr Orring</v>
      </c>
      <c r="B930">
        <v>2908560011</v>
      </c>
      <c r="C930" t="s">
        <v>1793</v>
      </c>
      <c r="D930" t="s">
        <v>1794</v>
      </c>
      <c r="E930" t="s">
        <v>10</v>
      </c>
      <c r="F930">
        <v>103276</v>
      </c>
      <c r="G930">
        <f>COUNTIF(deals_closed!D:D,B930)</f>
        <v>28</v>
      </c>
      <c r="H930" s="2">
        <f>SUMIF(deals_closed!D:D,B930,deals_closed!C:C)</f>
        <v>930406</v>
      </c>
      <c r="I930" s="2">
        <f>VLOOKUP(E930,'2018_commission_structure-Start'!$A$22:$I$24,9,FALSE)</f>
        <v>750000</v>
      </c>
      <c r="J930" s="2">
        <f t="shared" si="141"/>
        <v>937500</v>
      </c>
      <c r="K930" s="2">
        <f t="shared" si="142"/>
        <v>1125000</v>
      </c>
      <c r="L930" s="2">
        <f t="shared" si="143"/>
        <v>1500000</v>
      </c>
      <c r="M930" s="12">
        <f t="shared" si="144"/>
        <v>1.2405413333333333</v>
      </c>
      <c r="N930" t="str">
        <f t="shared" si="145"/>
        <v>100-125%</v>
      </c>
      <c r="O930" s="6">
        <f>MIN(H930,I930)*INDEX('2018_commission_structure-Start'!$A$21:$I$24,MATCH($E930,'2018_commission_structure-Start'!$A$21:$A$24,0),MATCH(O$1,'2018_commission_structure-Start'!$A$21:$I$21,0))</f>
        <v>112500</v>
      </c>
      <c r="P930" s="2">
        <f>IF(H930&gt;I930,MIN(H930-I930,J930-I930)*INDEX('2018_commission_structure-Start'!$A$21:$I$24,MATCH($E930,'2018_commission_structure-Start'!$A$21:$A$24,0), MATCH(P$1,'2018_commission_structure-Start'!$A$21:$I$21,0)),0)</f>
        <v>34277.14</v>
      </c>
      <c r="Q930" s="2">
        <f>IF($H930&gt;J930,MIN($H930-J930,K930-J930)*INDEX('2018_commission_structure-Start'!$A$21:$I$24,MATCH($E930,'2018_commission_structure-Start'!$A$21:$A$24,0), MATCH(Q$1,'2018_commission_structure-Start'!$A$21:$I$21,0)),0)</f>
        <v>0</v>
      </c>
      <c r="R930" s="2">
        <f>IF($H930&gt;K930,MIN($H930-K930,L930-K930)*INDEX('2018_commission_structure-Start'!$A$21:$I$24,MATCH($E930,'2018_commission_structure-Start'!$A$21:$A$24,0), MATCH(R$1,'2018_commission_structure-Start'!$A$21:$I$21,0)),0)</f>
        <v>0</v>
      </c>
      <c r="S930" s="2">
        <f>IF(H930&gt;L930,(H930-L930)*INDEX('2018_commission_structure-Start'!$A$21:$I$24,MATCH($E930,'2018_commission_structure-Start'!$A$21:$A$24,0),MATCH(S$1,'2018_commission_structure-Start'!$A$21:$I$21,0)),0)</f>
        <v>0</v>
      </c>
      <c r="T930" s="6">
        <f t="shared" si="146"/>
        <v>146777.14000000001</v>
      </c>
      <c r="U930" s="6">
        <f t="shared" si="147"/>
        <v>250053.14</v>
      </c>
      <c r="V930" s="6">
        <f>MIN(H930,I930)*INDEX('2018_commission_structure-Start'!$A$15:$J$18,MATCH($E930,'2018_commission_structure-Start'!$A$15:$A$18,0),MATCH(V$1,'2018_commission_structure-Start'!$A$15:$J$15,0))</f>
        <v>112500</v>
      </c>
      <c r="W930" s="2">
        <f>IF($H930&gt;I930,MIN($H930-I930,J930-I930)*INDEX('2018_commission_structure-Start'!$A$15:$J$18,MATCH($E930,'2018_commission_structure-Start'!$A$15:$A$18,0),MATCH(W$1,'2018_commission_structure-Start'!$A$15:$J$15,0)),0)</f>
        <v>39689.32</v>
      </c>
      <c r="X930" s="2">
        <f>IF($H930&gt;J930,MIN($H930-J930,K930-J930)*INDEX('2018_commission_structure-Start'!$A$15:$J$18,MATCH($E930,'2018_commission_structure-Start'!$A$15:$A$18,0),MATCH(X$1,'2018_commission_structure-Start'!$A$15:$J$15,0)),0)</f>
        <v>0</v>
      </c>
      <c r="Y930" s="2">
        <f>IF($H930&gt;K930,MIN($H930-K930,L930-K930)*INDEX('2018_commission_structure-Start'!$A$15:$J$18,MATCH($E930,'2018_commission_structure-Start'!$A$15:$A$18,0),MATCH(Y$1,'2018_commission_structure-Start'!$A$15:$J$15,0)),0)</f>
        <v>0</v>
      </c>
      <c r="Z930" s="2">
        <f>IF(H930&gt;L930,(H930-L930)*INDEX('2018_commission_structure-Start'!$A$21:$I$24,MATCH($E930,'2018_commission_structure-Start'!$A$21:$A$24,0),MATCH(Z$1,'2018_commission_structure-Start'!$A$21:$I$21,0)),0)</f>
        <v>0</v>
      </c>
      <c r="AA930" s="6">
        <f t="shared" si="148"/>
        <v>152189.32</v>
      </c>
      <c r="AB930" s="6">
        <f t="shared" si="149"/>
        <v>255465.32</v>
      </c>
    </row>
    <row r="931" spans="1:28" x14ac:dyDescent="0.3">
      <c r="A931" t="str">
        <f t="shared" si="140"/>
        <v>Chloette Millard</v>
      </c>
      <c r="B931">
        <v>1573192775</v>
      </c>
      <c r="C931" t="s">
        <v>1795</v>
      </c>
      <c r="D931" t="s">
        <v>1796</v>
      </c>
      <c r="E931" t="s">
        <v>29</v>
      </c>
      <c r="F931">
        <v>70723</v>
      </c>
      <c r="G931">
        <f>COUNTIF(deals_closed!D:D,B931)</f>
        <v>28</v>
      </c>
      <c r="H931" s="2">
        <f>SUMIF(deals_closed!D:D,B931,deals_closed!C:C)</f>
        <v>875887</v>
      </c>
      <c r="I931" s="2">
        <f>VLOOKUP(E931,'2018_commission_structure-Start'!$A$22:$I$24,9,FALSE)</f>
        <v>600000</v>
      </c>
      <c r="J931" s="2">
        <f t="shared" si="141"/>
        <v>750000</v>
      </c>
      <c r="K931" s="2">
        <f t="shared" si="142"/>
        <v>900000</v>
      </c>
      <c r="L931" s="2">
        <f t="shared" si="143"/>
        <v>1200000</v>
      </c>
      <c r="M931" s="12">
        <f t="shared" si="144"/>
        <v>1.4598116666666667</v>
      </c>
      <c r="N931" t="str">
        <f t="shared" si="145"/>
        <v>125-150%</v>
      </c>
      <c r="O931" s="6">
        <f>MIN(H931,I931)*INDEX('2018_commission_structure-Start'!$A$21:$I$24,MATCH($E931,'2018_commission_structure-Start'!$A$21:$A$24,0),MATCH(O$1,'2018_commission_structure-Start'!$A$21:$I$21,0))</f>
        <v>78000</v>
      </c>
      <c r="P931" s="2">
        <f>IF(H931&gt;I931,MIN(H931-I931,J931-I931)*INDEX('2018_commission_structure-Start'!$A$21:$I$24,MATCH($E931,'2018_commission_structure-Start'!$A$21:$A$24,0), MATCH(P$1,'2018_commission_structure-Start'!$A$21:$I$21,0)),0)</f>
        <v>25500.000000000004</v>
      </c>
      <c r="Q931" s="2">
        <f>IF($H931&gt;J931,MIN($H931-J931,K931-J931)*INDEX('2018_commission_structure-Start'!$A$21:$I$24,MATCH($E931,'2018_commission_structure-Start'!$A$21:$A$24,0), MATCH(Q$1,'2018_commission_structure-Start'!$A$21:$I$21,0)),0)</f>
        <v>26436.27</v>
      </c>
      <c r="R931" s="2">
        <f>IF($H931&gt;K931,MIN($H931-K931,L931-K931)*INDEX('2018_commission_structure-Start'!$A$21:$I$24,MATCH($E931,'2018_commission_structure-Start'!$A$21:$A$24,0), MATCH(R$1,'2018_commission_structure-Start'!$A$21:$I$21,0)),0)</f>
        <v>0</v>
      </c>
      <c r="S931" s="2">
        <f>IF(H931&gt;L931,(H931-L931)*INDEX('2018_commission_structure-Start'!$A$21:$I$24,MATCH($E931,'2018_commission_structure-Start'!$A$21:$A$24,0),MATCH(S$1,'2018_commission_structure-Start'!$A$21:$I$21,0)),0)</f>
        <v>0</v>
      </c>
      <c r="T931" s="6">
        <f t="shared" si="146"/>
        <v>129936.27</v>
      </c>
      <c r="U931" s="6">
        <f t="shared" si="147"/>
        <v>200659.27000000002</v>
      </c>
      <c r="V931" s="6">
        <f>MIN(H931,I931)*INDEX('2018_commission_structure-Start'!$A$15:$J$18,MATCH($E931,'2018_commission_structure-Start'!$A$15:$A$18,0),MATCH(V$1,'2018_commission_structure-Start'!$A$15:$J$15,0))</f>
        <v>90000</v>
      </c>
      <c r="W931" s="2">
        <f>IF($H931&gt;I931,MIN($H931-I931,J931-I931)*INDEX('2018_commission_structure-Start'!$A$15:$J$18,MATCH($E931,'2018_commission_structure-Start'!$A$15:$A$18,0),MATCH(W$1,'2018_commission_structure-Start'!$A$15:$J$15,0)),0)</f>
        <v>27000</v>
      </c>
      <c r="X931" s="2">
        <f>IF($H931&gt;J931,MIN($H931-J931,K931-J931)*INDEX('2018_commission_structure-Start'!$A$15:$J$18,MATCH($E931,'2018_commission_structure-Start'!$A$15:$A$18,0),MATCH(X$1,'2018_commission_structure-Start'!$A$15:$J$15,0)),0)</f>
        <v>31471.75</v>
      </c>
      <c r="Y931" s="2">
        <f>IF($H931&gt;K931,MIN($H931-K931,L931-K931)*INDEX('2018_commission_structure-Start'!$A$15:$J$18,MATCH($E931,'2018_commission_structure-Start'!$A$15:$A$18,0),MATCH(Y$1,'2018_commission_structure-Start'!$A$15:$J$15,0)),0)</f>
        <v>0</v>
      </c>
      <c r="Z931" s="2">
        <f>IF(H931&gt;L931,(H931-L931)*INDEX('2018_commission_structure-Start'!$A$21:$I$24,MATCH($E931,'2018_commission_structure-Start'!$A$21:$A$24,0),MATCH(Z$1,'2018_commission_structure-Start'!$A$21:$I$21,0)),0)</f>
        <v>0</v>
      </c>
      <c r="AA931" s="6">
        <f t="shared" si="148"/>
        <v>148471.75</v>
      </c>
      <c r="AB931" s="6">
        <f t="shared" si="149"/>
        <v>219194.75</v>
      </c>
    </row>
    <row r="932" spans="1:28" x14ac:dyDescent="0.3">
      <c r="A932" t="str">
        <f t="shared" si="140"/>
        <v>Cassaundra Offield</v>
      </c>
      <c r="B932">
        <v>3538909016</v>
      </c>
      <c r="C932" t="s">
        <v>1797</v>
      </c>
      <c r="D932" t="s">
        <v>1798</v>
      </c>
      <c r="E932" t="s">
        <v>7</v>
      </c>
      <c r="F932">
        <v>57718</v>
      </c>
      <c r="G932">
        <f>COUNTIF(deals_closed!D:D,B932)</f>
        <v>18</v>
      </c>
      <c r="H932" s="2">
        <f>SUMIF(deals_closed!D:D,B932,deals_closed!C:C)</f>
        <v>581268</v>
      </c>
      <c r="I932" s="2">
        <f>VLOOKUP(E932,'2018_commission_structure-Start'!$A$22:$I$24,9,FALSE)</f>
        <v>500000</v>
      </c>
      <c r="J932" s="2">
        <f t="shared" si="141"/>
        <v>625000</v>
      </c>
      <c r="K932" s="2">
        <f t="shared" si="142"/>
        <v>750000</v>
      </c>
      <c r="L932" s="2">
        <f t="shared" si="143"/>
        <v>1000000</v>
      </c>
      <c r="M932" s="12">
        <f t="shared" si="144"/>
        <v>1.162536</v>
      </c>
      <c r="N932" t="str">
        <f t="shared" si="145"/>
        <v>100-125%</v>
      </c>
      <c r="O932" s="6">
        <f>MIN(H932,I932)*INDEX('2018_commission_structure-Start'!$A$21:$I$24,MATCH($E932,'2018_commission_structure-Start'!$A$21:$A$24,0),MATCH(O$1,'2018_commission_structure-Start'!$A$21:$I$21,0))</f>
        <v>50000</v>
      </c>
      <c r="P932" s="2">
        <f>IF(H932&gt;I932,MIN(H932-I932,J932-I932)*INDEX('2018_commission_structure-Start'!$A$21:$I$24,MATCH($E932,'2018_commission_structure-Start'!$A$21:$A$24,0), MATCH(P$1,'2018_commission_structure-Start'!$A$21:$I$21,0)),0)</f>
        <v>12190.199999999999</v>
      </c>
      <c r="Q932" s="2">
        <f>IF($H932&gt;J932,MIN($H932-J932,K932-J932)*INDEX('2018_commission_structure-Start'!$A$21:$I$24,MATCH($E932,'2018_commission_structure-Start'!$A$21:$A$24,0), MATCH(Q$1,'2018_commission_structure-Start'!$A$21:$I$21,0)),0)</f>
        <v>0</v>
      </c>
      <c r="R932" s="2">
        <f>IF($H932&gt;K932,MIN($H932-K932,L932-K932)*INDEX('2018_commission_structure-Start'!$A$21:$I$24,MATCH($E932,'2018_commission_structure-Start'!$A$21:$A$24,0), MATCH(R$1,'2018_commission_structure-Start'!$A$21:$I$21,0)),0)</f>
        <v>0</v>
      </c>
      <c r="S932" s="2">
        <f>IF(H932&gt;L932,(H932-L932)*INDEX('2018_commission_structure-Start'!$A$21:$I$24,MATCH($E932,'2018_commission_structure-Start'!$A$21:$A$24,0),MATCH(S$1,'2018_commission_structure-Start'!$A$21:$I$21,0)),0)</f>
        <v>0</v>
      </c>
      <c r="T932" s="6">
        <f t="shared" si="146"/>
        <v>62190.2</v>
      </c>
      <c r="U932" s="6">
        <f t="shared" si="147"/>
        <v>119908.2</v>
      </c>
      <c r="V932" s="6">
        <f>MIN(H932,I932)*INDEX('2018_commission_structure-Start'!$A$15:$J$18,MATCH($E932,'2018_commission_structure-Start'!$A$15:$A$18,0),MATCH(V$1,'2018_commission_structure-Start'!$A$15:$J$15,0))</f>
        <v>60000</v>
      </c>
      <c r="W932" s="2">
        <f>IF($H932&gt;I932,MIN($H932-I932,J932-I932)*INDEX('2018_commission_structure-Start'!$A$15:$J$18,MATCH($E932,'2018_commission_structure-Start'!$A$15:$A$18,0),MATCH(W$1,'2018_commission_structure-Start'!$A$15:$J$15,0)),0)</f>
        <v>13815.560000000001</v>
      </c>
      <c r="X932" s="2">
        <f>IF($H932&gt;J932,MIN($H932-J932,K932-J932)*INDEX('2018_commission_structure-Start'!$A$15:$J$18,MATCH($E932,'2018_commission_structure-Start'!$A$15:$A$18,0),MATCH(X$1,'2018_commission_structure-Start'!$A$15:$J$15,0)),0)</f>
        <v>0</v>
      </c>
      <c r="Y932" s="2">
        <f>IF($H932&gt;K932,MIN($H932-K932,L932-K932)*INDEX('2018_commission_structure-Start'!$A$15:$J$18,MATCH($E932,'2018_commission_structure-Start'!$A$15:$A$18,0),MATCH(Y$1,'2018_commission_structure-Start'!$A$15:$J$15,0)),0)</f>
        <v>0</v>
      </c>
      <c r="Z932" s="2">
        <f>IF(H932&gt;L932,(H932-L932)*INDEX('2018_commission_structure-Start'!$A$21:$I$24,MATCH($E932,'2018_commission_structure-Start'!$A$21:$A$24,0),MATCH(Z$1,'2018_commission_structure-Start'!$A$21:$I$21,0)),0)</f>
        <v>0</v>
      </c>
      <c r="AA932" s="6">
        <f t="shared" si="148"/>
        <v>73815.56</v>
      </c>
      <c r="AB932" s="6">
        <f t="shared" si="149"/>
        <v>131533.56</v>
      </c>
    </row>
    <row r="933" spans="1:28" x14ac:dyDescent="0.3">
      <c r="A933" t="str">
        <f t="shared" si="140"/>
        <v>Garey Thow</v>
      </c>
      <c r="B933">
        <v>1990335721</v>
      </c>
      <c r="C933" t="s">
        <v>1570</v>
      </c>
      <c r="D933" t="s">
        <v>1799</v>
      </c>
      <c r="E933" t="s">
        <v>29</v>
      </c>
      <c r="F933">
        <v>54491</v>
      </c>
      <c r="G933">
        <f>COUNTIF(deals_closed!D:D,B933)</f>
        <v>20</v>
      </c>
      <c r="H933" s="2">
        <f>SUMIF(deals_closed!D:D,B933,deals_closed!C:C)</f>
        <v>722680</v>
      </c>
      <c r="I933" s="2">
        <f>VLOOKUP(E933,'2018_commission_structure-Start'!$A$22:$I$24,9,FALSE)</f>
        <v>600000</v>
      </c>
      <c r="J933" s="2">
        <f t="shared" si="141"/>
        <v>750000</v>
      </c>
      <c r="K933" s="2">
        <f t="shared" si="142"/>
        <v>900000</v>
      </c>
      <c r="L933" s="2">
        <f t="shared" si="143"/>
        <v>1200000</v>
      </c>
      <c r="M933" s="12">
        <f t="shared" si="144"/>
        <v>1.2044666666666666</v>
      </c>
      <c r="N933" t="str">
        <f t="shared" si="145"/>
        <v>100-125%</v>
      </c>
      <c r="O933" s="6">
        <f>MIN(H933,I933)*INDEX('2018_commission_structure-Start'!$A$21:$I$24,MATCH($E933,'2018_commission_structure-Start'!$A$21:$A$24,0),MATCH(O$1,'2018_commission_structure-Start'!$A$21:$I$21,0))</f>
        <v>78000</v>
      </c>
      <c r="P933" s="2">
        <f>IF(H933&gt;I933,MIN(H933-I933,J933-I933)*INDEX('2018_commission_structure-Start'!$A$21:$I$24,MATCH($E933,'2018_commission_structure-Start'!$A$21:$A$24,0), MATCH(P$1,'2018_commission_structure-Start'!$A$21:$I$21,0)),0)</f>
        <v>20855.600000000002</v>
      </c>
      <c r="Q933" s="2">
        <f>IF($H933&gt;J933,MIN($H933-J933,K933-J933)*INDEX('2018_commission_structure-Start'!$A$21:$I$24,MATCH($E933,'2018_commission_structure-Start'!$A$21:$A$24,0), MATCH(Q$1,'2018_commission_structure-Start'!$A$21:$I$21,0)),0)</f>
        <v>0</v>
      </c>
      <c r="R933" s="2">
        <f>IF($H933&gt;K933,MIN($H933-K933,L933-K933)*INDEX('2018_commission_structure-Start'!$A$21:$I$24,MATCH($E933,'2018_commission_structure-Start'!$A$21:$A$24,0), MATCH(R$1,'2018_commission_structure-Start'!$A$21:$I$21,0)),0)</f>
        <v>0</v>
      </c>
      <c r="S933" s="2">
        <f>IF(H933&gt;L933,(H933-L933)*INDEX('2018_commission_structure-Start'!$A$21:$I$24,MATCH($E933,'2018_commission_structure-Start'!$A$21:$A$24,0),MATCH(S$1,'2018_commission_structure-Start'!$A$21:$I$21,0)),0)</f>
        <v>0</v>
      </c>
      <c r="T933" s="6">
        <f t="shared" si="146"/>
        <v>98855.6</v>
      </c>
      <c r="U933" s="6">
        <f t="shared" si="147"/>
        <v>153346.6</v>
      </c>
      <c r="V933" s="6">
        <f>MIN(H933,I933)*INDEX('2018_commission_structure-Start'!$A$15:$J$18,MATCH($E933,'2018_commission_structure-Start'!$A$15:$A$18,0),MATCH(V$1,'2018_commission_structure-Start'!$A$15:$J$15,0))</f>
        <v>90000</v>
      </c>
      <c r="W933" s="2">
        <f>IF($H933&gt;I933,MIN($H933-I933,J933-I933)*INDEX('2018_commission_structure-Start'!$A$15:$J$18,MATCH($E933,'2018_commission_structure-Start'!$A$15:$A$18,0),MATCH(W$1,'2018_commission_structure-Start'!$A$15:$J$15,0)),0)</f>
        <v>22082.399999999998</v>
      </c>
      <c r="X933" s="2">
        <f>IF($H933&gt;J933,MIN($H933-J933,K933-J933)*INDEX('2018_commission_structure-Start'!$A$15:$J$18,MATCH($E933,'2018_commission_structure-Start'!$A$15:$A$18,0),MATCH(X$1,'2018_commission_structure-Start'!$A$15:$J$15,0)),0)</f>
        <v>0</v>
      </c>
      <c r="Y933" s="2">
        <f>IF($H933&gt;K933,MIN($H933-K933,L933-K933)*INDEX('2018_commission_structure-Start'!$A$15:$J$18,MATCH($E933,'2018_commission_structure-Start'!$A$15:$A$18,0),MATCH(Y$1,'2018_commission_structure-Start'!$A$15:$J$15,0)),0)</f>
        <v>0</v>
      </c>
      <c r="Z933" s="2">
        <f>IF(H933&gt;L933,(H933-L933)*INDEX('2018_commission_structure-Start'!$A$21:$I$24,MATCH($E933,'2018_commission_structure-Start'!$A$21:$A$24,0),MATCH(Z$1,'2018_commission_structure-Start'!$A$21:$I$21,0)),0)</f>
        <v>0</v>
      </c>
      <c r="AA933" s="6">
        <f t="shared" si="148"/>
        <v>112082.4</v>
      </c>
      <c r="AB933" s="6">
        <f t="shared" si="149"/>
        <v>166573.4</v>
      </c>
    </row>
    <row r="934" spans="1:28" x14ac:dyDescent="0.3">
      <c r="A934" t="str">
        <f t="shared" si="140"/>
        <v>Ozzy Cavnor</v>
      </c>
      <c r="B934">
        <v>4535395691</v>
      </c>
      <c r="C934" t="s">
        <v>1800</v>
      </c>
      <c r="D934" t="s">
        <v>1801</v>
      </c>
      <c r="E934" t="s">
        <v>10</v>
      </c>
      <c r="F934">
        <v>92475</v>
      </c>
      <c r="G934">
        <f>COUNTIF(deals_closed!D:D,B934)</f>
        <v>17</v>
      </c>
      <c r="H934" s="2">
        <f>SUMIF(deals_closed!D:D,B934,deals_closed!C:C)</f>
        <v>610839</v>
      </c>
      <c r="I934" s="2">
        <f>VLOOKUP(E934,'2018_commission_structure-Start'!$A$22:$I$24,9,FALSE)</f>
        <v>750000</v>
      </c>
      <c r="J934" s="2">
        <f t="shared" si="141"/>
        <v>937500</v>
      </c>
      <c r="K934" s="2">
        <f t="shared" si="142"/>
        <v>1125000</v>
      </c>
      <c r="L934" s="2">
        <f t="shared" si="143"/>
        <v>1500000</v>
      </c>
      <c r="M934" s="12">
        <f t="shared" si="144"/>
        <v>0.81445199999999995</v>
      </c>
      <c r="N934" t="str">
        <f t="shared" si="145"/>
        <v>0-100%</v>
      </c>
      <c r="O934" s="6">
        <f>MIN(H934,I934)*INDEX('2018_commission_structure-Start'!$A$21:$I$24,MATCH($E934,'2018_commission_structure-Start'!$A$21:$A$24,0),MATCH(O$1,'2018_commission_structure-Start'!$A$21:$I$21,0))</f>
        <v>91625.849999999991</v>
      </c>
      <c r="P934" s="2">
        <f>IF(H934&gt;I934,MIN(H934-I934,J934-I934)*INDEX('2018_commission_structure-Start'!$A$21:$I$24,MATCH($E934,'2018_commission_structure-Start'!$A$21:$A$24,0), MATCH(P$1,'2018_commission_structure-Start'!$A$21:$I$21,0)),0)</f>
        <v>0</v>
      </c>
      <c r="Q934" s="2">
        <f>IF($H934&gt;J934,MIN($H934-J934,K934-J934)*INDEX('2018_commission_structure-Start'!$A$21:$I$24,MATCH($E934,'2018_commission_structure-Start'!$A$21:$A$24,0), MATCH(Q$1,'2018_commission_structure-Start'!$A$21:$I$21,0)),0)</f>
        <v>0</v>
      </c>
      <c r="R934" s="2">
        <f>IF($H934&gt;K934,MIN($H934-K934,L934-K934)*INDEX('2018_commission_structure-Start'!$A$21:$I$24,MATCH($E934,'2018_commission_structure-Start'!$A$21:$A$24,0), MATCH(R$1,'2018_commission_structure-Start'!$A$21:$I$21,0)),0)</f>
        <v>0</v>
      </c>
      <c r="S934" s="2">
        <f>IF(H934&gt;L934,(H934-L934)*INDEX('2018_commission_structure-Start'!$A$21:$I$24,MATCH($E934,'2018_commission_structure-Start'!$A$21:$A$24,0),MATCH(S$1,'2018_commission_structure-Start'!$A$21:$I$21,0)),0)</f>
        <v>0</v>
      </c>
      <c r="T934" s="6">
        <f t="shared" si="146"/>
        <v>91625.849999999991</v>
      </c>
      <c r="U934" s="6">
        <f t="shared" si="147"/>
        <v>184100.84999999998</v>
      </c>
      <c r="V934" s="6">
        <f>MIN(H934,I934)*INDEX('2018_commission_structure-Start'!$A$15:$J$18,MATCH($E934,'2018_commission_structure-Start'!$A$15:$A$18,0),MATCH(V$1,'2018_commission_structure-Start'!$A$15:$J$15,0))</f>
        <v>91625.849999999991</v>
      </c>
      <c r="W934" s="2">
        <f>IF($H934&gt;I934,MIN($H934-I934,J934-I934)*INDEX('2018_commission_structure-Start'!$A$15:$J$18,MATCH($E934,'2018_commission_structure-Start'!$A$15:$A$18,0),MATCH(W$1,'2018_commission_structure-Start'!$A$15:$J$15,0)),0)</f>
        <v>0</v>
      </c>
      <c r="X934" s="2">
        <f>IF($H934&gt;J934,MIN($H934-J934,K934-J934)*INDEX('2018_commission_structure-Start'!$A$15:$J$18,MATCH($E934,'2018_commission_structure-Start'!$A$15:$A$18,0),MATCH(X$1,'2018_commission_structure-Start'!$A$15:$J$15,0)),0)</f>
        <v>0</v>
      </c>
      <c r="Y934" s="2">
        <f>IF($H934&gt;K934,MIN($H934-K934,L934-K934)*INDEX('2018_commission_structure-Start'!$A$15:$J$18,MATCH($E934,'2018_commission_structure-Start'!$A$15:$A$18,0),MATCH(Y$1,'2018_commission_structure-Start'!$A$15:$J$15,0)),0)</f>
        <v>0</v>
      </c>
      <c r="Z934" s="2">
        <f>IF(H934&gt;L934,(H934-L934)*INDEX('2018_commission_structure-Start'!$A$21:$I$24,MATCH($E934,'2018_commission_structure-Start'!$A$21:$A$24,0),MATCH(Z$1,'2018_commission_structure-Start'!$A$21:$I$21,0)),0)</f>
        <v>0</v>
      </c>
      <c r="AA934" s="6">
        <f t="shared" si="148"/>
        <v>91625.849999999991</v>
      </c>
      <c r="AB934" s="6">
        <f t="shared" si="149"/>
        <v>184100.84999999998</v>
      </c>
    </row>
    <row r="935" spans="1:28" x14ac:dyDescent="0.3">
      <c r="A935" t="str">
        <f t="shared" si="140"/>
        <v>Gerri Witherbed</v>
      </c>
      <c r="B935">
        <v>3041948354</v>
      </c>
      <c r="C935" t="s">
        <v>1802</v>
      </c>
      <c r="D935" t="s">
        <v>1803</v>
      </c>
      <c r="E935" t="s">
        <v>7</v>
      </c>
      <c r="F935">
        <v>46292</v>
      </c>
      <c r="G935">
        <f>COUNTIF(deals_closed!D:D,B935)</f>
        <v>20</v>
      </c>
      <c r="H935" s="2">
        <f>SUMIF(deals_closed!D:D,B935,deals_closed!C:C)</f>
        <v>674452</v>
      </c>
      <c r="I935" s="2">
        <f>VLOOKUP(E935,'2018_commission_structure-Start'!$A$22:$I$24,9,FALSE)</f>
        <v>500000</v>
      </c>
      <c r="J935" s="2">
        <f t="shared" si="141"/>
        <v>625000</v>
      </c>
      <c r="K935" s="2">
        <f t="shared" si="142"/>
        <v>750000</v>
      </c>
      <c r="L935" s="2">
        <f t="shared" si="143"/>
        <v>1000000</v>
      </c>
      <c r="M935" s="12">
        <f t="shared" si="144"/>
        <v>1.3489040000000001</v>
      </c>
      <c r="N935" t="str">
        <f t="shared" si="145"/>
        <v>125-150%</v>
      </c>
      <c r="O935" s="6">
        <f>MIN(H935,I935)*INDEX('2018_commission_structure-Start'!$A$21:$I$24,MATCH($E935,'2018_commission_structure-Start'!$A$21:$A$24,0),MATCH(O$1,'2018_commission_structure-Start'!$A$21:$I$21,0))</f>
        <v>50000</v>
      </c>
      <c r="P935" s="2">
        <f>IF(H935&gt;I935,MIN(H935-I935,J935-I935)*INDEX('2018_commission_structure-Start'!$A$21:$I$24,MATCH($E935,'2018_commission_structure-Start'!$A$21:$A$24,0), MATCH(P$1,'2018_commission_structure-Start'!$A$21:$I$21,0)),0)</f>
        <v>18750</v>
      </c>
      <c r="Q935" s="2">
        <f>IF($H935&gt;J935,MIN($H935-J935,K935-J935)*INDEX('2018_commission_structure-Start'!$A$21:$I$24,MATCH($E935,'2018_commission_structure-Start'!$A$21:$A$24,0), MATCH(Q$1,'2018_commission_structure-Start'!$A$21:$I$21,0)),0)</f>
        <v>8901.3599999999988</v>
      </c>
      <c r="R935" s="2">
        <f>IF($H935&gt;K935,MIN($H935-K935,L935-K935)*INDEX('2018_commission_structure-Start'!$A$21:$I$24,MATCH($E935,'2018_commission_structure-Start'!$A$21:$A$24,0), MATCH(R$1,'2018_commission_structure-Start'!$A$21:$I$21,0)),0)</f>
        <v>0</v>
      </c>
      <c r="S935" s="2">
        <f>IF(H935&gt;L935,(H935-L935)*INDEX('2018_commission_structure-Start'!$A$21:$I$24,MATCH($E935,'2018_commission_structure-Start'!$A$21:$A$24,0),MATCH(S$1,'2018_commission_structure-Start'!$A$21:$I$21,0)),0)</f>
        <v>0</v>
      </c>
      <c r="T935" s="6">
        <f t="shared" si="146"/>
        <v>77651.360000000001</v>
      </c>
      <c r="U935" s="6">
        <f t="shared" si="147"/>
        <v>123943.36</v>
      </c>
      <c r="V935" s="6">
        <f>MIN(H935,I935)*INDEX('2018_commission_structure-Start'!$A$15:$J$18,MATCH($E935,'2018_commission_structure-Start'!$A$15:$A$18,0),MATCH(V$1,'2018_commission_structure-Start'!$A$15:$J$15,0))</f>
        <v>60000</v>
      </c>
      <c r="W935" s="2">
        <f>IF($H935&gt;I935,MIN($H935-I935,J935-I935)*INDEX('2018_commission_structure-Start'!$A$15:$J$18,MATCH($E935,'2018_commission_structure-Start'!$A$15:$A$18,0),MATCH(W$1,'2018_commission_structure-Start'!$A$15:$J$15,0)),0)</f>
        <v>21250</v>
      </c>
      <c r="X935" s="2">
        <f>IF($H935&gt;J935,MIN($H935-J935,K935-J935)*INDEX('2018_commission_structure-Start'!$A$15:$J$18,MATCH($E935,'2018_commission_structure-Start'!$A$15:$A$18,0),MATCH(X$1,'2018_commission_structure-Start'!$A$15:$J$15,0)),0)</f>
        <v>9890.4000000000015</v>
      </c>
      <c r="Y935" s="2">
        <f>IF($H935&gt;K935,MIN($H935-K935,L935-K935)*INDEX('2018_commission_structure-Start'!$A$15:$J$18,MATCH($E935,'2018_commission_structure-Start'!$A$15:$A$18,0),MATCH(Y$1,'2018_commission_structure-Start'!$A$15:$J$15,0)),0)</f>
        <v>0</v>
      </c>
      <c r="Z935" s="2">
        <f>IF(H935&gt;L935,(H935-L935)*INDEX('2018_commission_structure-Start'!$A$21:$I$24,MATCH($E935,'2018_commission_structure-Start'!$A$21:$A$24,0),MATCH(Z$1,'2018_commission_structure-Start'!$A$21:$I$21,0)),0)</f>
        <v>0</v>
      </c>
      <c r="AA935" s="6">
        <f t="shared" si="148"/>
        <v>91140.4</v>
      </c>
      <c r="AB935" s="6">
        <f t="shared" si="149"/>
        <v>137432.4</v>
      </c>
    </row>
    <row r="936" spans="1:28" x14ac:dyDescent="0.3">
      <c r="A936" t="str">
        <f t="shared" si="140"/>
        <v>Lindy Pember</v>
      </c>
      <c r="B936">
        <v>4670832530</v>
      </c>
      <c r="C936" t="s">
        <v>1804</v>
      </c>
      <c r="D936" t="s">
        <v>1805</v>
      </c>
      <c r="E936" t="s">
        <v>10</v>
      </c>
      <c r="F936">
        <v>99389</v>
      </c>
      <c r="G936">
        <f>COUNTIF(deals_closed!D:D,B936)</f>
        <v>23</v>
      </c>
      <c r="H936" s="2">
        <f>SUMIF(deals_closed!D:D,B936,deals_closed!C:C)</f>
        <v>896729</v>
      </c>
      <c r="I936" s="2">
        <f>VLOOKUP(E936,'2018_commission_structure-Start'!$A$22:$I$24,9,FALSE)</f>
        <v>750000</v>
      </c>
      <c r="J936" s="2">
        <f t="shared" si="141"/>
        <v>937500</v>
      </c>
      <c r="K936" s="2">
        <f t="shared" si="142"/>
        <v>1125000</v>
      </c>
      <c r="L936" s="2">
        <f t="shared" si="143"/>
        <v>1500000</v>
      </c>
      <c r="M936" s="12">
        <f t="shared" si="144"/>
        <v>1.1956386666666667</v>
      </c>
      <c r="N936" t="str">
        <f t="shared" si="145"/>
        <v>100-125%</v>
      </c>
      <c r="O936" s="6">
        <f>MIN(H936,I936)*INDEX('2018_commission_structure-Start'!$A$21:$I$24,MATCH($E936,'2018_commission_structure-Start'!$A$21:$A$24,0),MATCH(O$1,'2018_commission_structure-Start'!$A$21:$I$21,0))</f>
        <v>112500</v>
      </c>
      <c r="P936" s="2">
        <f>IF(H936&gt;I936,MIN(H936-I936,J936-I936)*INDEX('2018_commission_structure-Start'!$A$21:$I$24,MATCH($E936,'2018_commission_structure-Start'!$A$21:$A$24,0), MATCH(P$1,'2018_commission_structure-Start'!$A$21:$I$21,0)),0)</f>
        <v>27878.510000000002</v>
      </c>
      <c r="Q936" s="2">
        <f>IF($H936&gt;J936,MIN($H936-J936,K936-J936)*INDEX('2018_commission_structure-Start'!$A$21:$I$24,MATCH($E936,'2018_commission_structure-Start'!$A$21:$A$24,0), MATCH(Q$1,'2018_commission_structure-Start'!$A$21:$I$21,0)),0)</f>
        <v>0</v>
      </c>
      <c r="R936" s="2">
        <f>IF($H936&gt;K936,MIN($H936-K936,L936-K936)*INDEX('2018_commission_structure-Start'!$A$21:$I$24,MATCH($E936,'2018_commission_structure-Start'!$A$21:$A$24,0), MATCH(R$1,'2018_commission_structure-Start'!$A$21:$I$21,0)),0)</f>
        <v>0</v>
      </c>
      <c r="S936" s="2">
        <f>IF(H936&gt;L936,(H936-L936)*INDEX('2018_commission_structure-Start'!$A$21:$I$24,MATCH($E936,'2018_commission_structure-Start'!$A$21:$A$24,0),MATCH(S$1,'2018_commission_structure-Start'!$A$21:$I$21,0)),0)</f>
        <v>0</v>
      </c>
      <c r="T936" s="6">
        <f t="shared" si="146"/>
        <v>140378.51</v>
      </c>
      <c r="U936" s="6">
        <f t="shared" si="147"/>
        <v>239767.51</v>
      </c>
      <c r="V936" s="6">
        <f>MIN(H936,I936)*INDEX('2018_commission_structure-Start'!$A$15:$J$18,MATCH($E936,'2018_commission_structure-Start'!$A$15:$A$18,0),MATCH(V$1,'2018_commission_structure-Start'!$A$15:$J$15,0))</f>
        <v>112500</v>
      </c>
      <c r="W936" s="2">
        <f>IF($H936&gt;I936,MIN($H936-I936,J936-I936)*INDEX('2018_commission_structure-Start'!$A$15:$J$18,MATCH($E936,'2018_commission_structure-Start'!$A$15:$A$18,0),MATCH(W$1,'2018_commission_structure-Start'!$A$15:$J$15,0)),0)</f>
        <v>32280.38</v>
      </c>
      <c r="X936" s="2">
        <f>IF($H936&gt;J936,MIN($H936-J936,K936-J936)*INDEX('2018_commission_structure-Start'!$A$15:$J$18,MATCH($E936,'2018_commission_structure-Start'!$A$15:$A$18,0),MATCH(X$1,'2018_commission_structure-Start'!$A$15:$J$15,0)),0)</f>
        <v>0</v>
      </c>
      <c r="Y936" s="2">
        <f>IF($H936&gt;K936,MIN($H936-K936,L936-K936)*INDEX('2018_commission_structure-Start'!$A$15:$J$18,MATCH($E936,'2018_commission_structure-Start'!$A$15:$A$18,0),MATCH(Y$1,'2018_commission_structure-Start'!$A$15:$J$15,0)),0)</f>
        <v>0</v>
      </c>
      <c r="Z936" s="2">
        <f>IF(H936&gt;L936,(H936-L936)*INDEX('2018_commission_structure-Start'!$A$21:$I$24,MATCH($E936,'2018_commission_structure-Start'!$A$21:$A$24,0),MATCH(Z$1,'2018_commission_structure-Start'!$A$21:$I$21,0)),0)</f>
        <v>0</v>
      </c>
      <c r="AA936" s="6">
        <f t="shared" si="148"/>
        <v>144780.38</v>
      </c>
      <c r="AB936" s="6">
        <f t="shared" si="149"/>
        <v>244169.38</v>
      </c>
    </row>
    <row r="937" spans="1:28" x14ac:dyDescent="0.3">
      <c r="A937" t="str">
        <f t="shared" si="140"/>
        <v>Tab Morter</v>
      </c>
      <c r="B937">
        <v>6788593582</v>
      </c>
      <c r="C937" t="s">
        <v>1806</v>
      </c>
      <c r="D937" t="s">
        <v>1807</v>
      </c>
      <c r="E937" t="s">
        <v>29</v>
      </c>
      <c r="F937">
        <v>52481</v>
      </c>
      <c r="G937">
        <f>COUNTIF(deals_closed!D:D,B937)</f>
        <v>32</v>
      </c>
      <c r="H937" s="2">
        <f>SUMIF(deals_closed!D:D,B937,deals_closed!C:C)</f>
        <v>1214099</v>
      </c>
      <c r="I937" s="2">
        <f>VLOOKUP(E937,'2018_commission_structure-Start'!$A$22:$I$24,9,FALSE)</f>
        <v>600000</v>
      </c>
      <c r="J937" s="2">
        <f t="shared" si="141"/>
        <v>750000</v>
      </c>
      <c r="K937" s="2">
        <f t="shared" si="142"/>
        <v>900000</v>
      </c>
      <c r="L937" s="2">
        <f t="shared" si="143"/>
        <v>1200000</v>
      </c>
      <c r="M937" s="12">
        <f t="shared" si="144"/>
        <v>2.0234983333333334</v>
      </c>
      <c r="N937" t="str">
        <f t="shared" si="145"/>
        <v>&gt;200%</v>
      </c>
      <c r="O937" s="6">
        <f>MIN(H937,I937)*INDEX('2018_commission_structure-Start'!$A$21:$I$24,MATCH($E937,'2018_commission_structure-Start'!$A$21:$A$24,0),MATCH(O$1,'2018_commission_structure-Start'!$A$21:$I$21,0))</f>
        <v>78000</v>
      </c>
      <c r="P937" s="2">
        <f>IF(H937&gt;I937,MIN(H937-I937,J937-I937)*INDEX('2018_commission_structure-Start'!$A$21:$I$24,MATCH($E937,'2018_commission_structure-Start'!$A$21:$A$24,0), MATCH(P$1,'2018_commission_structure-Start'!$A$21:$I$21,0)),0)</f>
        <v>25500.000000000004</v>
      </c>
      <c r="Q937" s="2">
        <f>IF($H937&gt;J937,MIN($H937-J937,K937-J937)*INDEX('2018_commission_structure-Start'!$A$21:$I$24,MATCH($E937,'2018_commission_structure-Start'!$A$21:$A$24,0), MATCH(Q$1,'2018_commission_structure-Start'!$A$21:$I$21,0)),0)</f>
        <v>31500</v>
      </c>
      <c r="R937" s="2">
        <f>IF($H937&gt;K937,MIN($H937-K937,L937-K937)*INDEX('2018_commission_structure-Start'!$A$21:$I$24,MATCH($E937,'2018_commission_structure-Start'!$A$21:$A$24,0), MATCH(R$1,'2018_commission_structure-Start'!$A$21:$I$21,0)),0)</f>
        <v>78000</v>
      </c>
      <c r="S937" s="2">
        <f>IF(H937&gt;L937,(H937-L937)*INDEX('2018_commission_structure-Start'!$A$21:$I$24,MATCH($E937,'2018_commission_structure-Start'!$A$21:$A$24,0),MATCH(S$1,'2018_commission_structure-Start'!$A$21:$I$21,0)),0)</f>
        <v>1832.8700000000001</v>
      </c>
      <c r="T937" s="6">
        <f t="shared" si="146"/>
        <v>214832.87</v>
      </c>
      <c r="U937" s="6">
        <f t="shared" si="147"/>
        <v>267313.87</v>
      </c>
      <c r="V937" s="6">
        <f>MIN(H937,I937)*INDEX('2018_commission_structure-Start'!$A$15:$J$18,MATCH($E937,'2018_commission_structure-Start'!$A$15:$A$18,0),MATCH(V$1,'2018_commission_structure-Start'!$A$15:$J$15,0))</f>
        <v>90000</v>
      </c>
      <c r="W937" s="2">
        <f>IF($H937&gt;I937,MIN($H937-I937,J937-I937)*INDEX('2018_commission_structure-Start'!$A$15:$J$18,MATCH($E937,'2018_commission_structure-Start'!$A$15:$A$18,0),MATCH(W$1,'2018_commission_structure-Start'!$A$15:$J$15,0)),0)</f>
        <v>27000</v>
      </c>
      <c r="X937" s="2">
        <f>IF($H937&gt;J937,MIN($H937-J937,K937-J937)*INDEX('2018_commission_structure-Start'!$A$15:$J$18,MATCH($E937,'2018_commission_structure-Start'!$A$15:$A$18,0),MATCH(X$1,'2018_commission_structure-Start'!$A$15:$J$15,0)),0)</f>
        <v>37500</v>
      </c>
      <c r="Y937" s="2">
        <f>IF($H937&gt;K937,MIN($H937-K937,L937-K937)*INDEX('2018_commission_structure-Start'!$A$15:$J$18,MATCH($E937,'2018_commission_structure-Start'!$A$15:$A$18,0),MATCH(Y$1,'2018_commission_structure-Start'!$A$15:$J$15,0)),0)</f>
        <v>90000</v>
      </c>
      <c r="Z937" s="2">
        <f>IF(H937&gt;L937,(H937-L937)*INDEX('2018_commission_structure-Start'!$A$21:$I$24,MATCH($E937,'2018_commission_structure-Start'!$A$21:$A$24,0),MATCH(Z$1,'2018_commission_structure-Start'!$A$21:$I$21,0)),0)</f>
        <v>1832.8700000000001</v>
      </c>
      <c r="AA937" s="6">
        <f t="shared" si="148"/>
        <v>246332.87</v>
      </c>
      <c r="AB937" s="6">
        <f t="shared" si="149"/>
        <v>298813.87</v>
      </c>
    </row>
    <row r="938" spans="1:28" x14ac:dyDescent="0.3">
      <c r="A938" t="str">
        <f t="shared" si="140"/>
        <v>Sanders McKinstry</v>
      </c>
      <c r="B938">
        <v>7326611955</v>
      </c>
      <c r="C938" t="s">
        <v>1808</v>
      </c>
      <c r="D938" t="s">
        <v>1809</v>
      </c>
      <c r="E938" t="s">
        <v>7</v>
      </c>
      <c r="F938">
        <v>52116</v>
      </c>
      <c r="G938">
        <f>COUNTIF(deals_closed!D:D,B938)</f>
        <v>23</v>
      </c>
      <c r="H938" s="2">
        <f>SUMIF(deals_closed!D:D,B938,deals_closed!C:C)</f>
        <v>807853</v>
      </c>
      <c r="I938" s="2">
        <f>VLOOKUP(E938,'2018_commission_structure-Start'!$A$22:$I$24,9,FALSE)</f>
        <v>500000</v>
      </c>
      <c r="J938" s="2">
        <f t="shared" si="141"/>
        <v>625000</v>
      </c>
      <c r="K938" s="2">
        <f t="shared" si="142"/>
        <v>750000</v>
      </c>
      <c r="L938" s="2">
        <f t="shared" si="143"/>
        <v>1000000</v>
      </c>
      <c r="M938" s="12">
        <f t="shared" si="144"/>
        <v>1.6157060000000001</v>
      </c>
      <c r="N938" t="str">
        <f t="shared" si="145"/>
        <v>150-200%</v>
      </c>
      <c r="O938" s="6">
        <f>MIN(H938,I938)*INDEX('2018_commission_structure-Start'!$A$21:$I$24,MATCH($E938,'2018_commission_structure-Start'!$A$21:$A$24,0),MATCH(O$1,'2018_commission_structure-Start'!$A$21:$I$21,0))</f>
        <v>50000</v>
      </c>
      <c r="P938" s="2">
        <f>IF(H938&gt;I938,MIN(H938-I938,J938-I938)*INDEX('2018_commission_structure-Start'!$A$21:$I$24,MATCH($E938,'2018_commission_structure-Start'!$A$21:$A$24,0), MATCH(P$1,'2018_commission_structure-Start'!$A$21:$I$21,0)),0)</f>
        <v>18750</v>
      </c>
      <c r="Q938" s="2">
        <f>IF($H938&gt;J938,MIN($H938-J938,K938-J938)*INDEX('2018_commission_structure-Start'!$A$21:$I$24,MATCH($E938,'2018_commission_structure-Start'!$A$21:$A$24,0), MATCH(Q$1,'2018_commission_structure-Start'!$A$21:$I$21,0)),0)</f>
        <v>22500</v>
      </c>
      <c r="R938" s="2">
        <f>IF($H938&gt;K938,MIN($H938-K938,L938-K938)*INDEX('2018_commission_structure-Start'!$A$21:$I$24,MATCH($E938,'2018_commission_structure-Start'!$A$21:$A$24,0), MATCH(R$1,'2018_commission_structure-Start'!$A$21:$I$21,0)),0)</f>
        <v>12727.66</v>
      </c>
      <c r="S938" s="2">
        <f>IF(H938&gt;L938,(H938-L938)*INDEX('2018_commission_structure-Start'!$A$21:$I$24,MATCH($E938,'2018_commission_structure-Start'!$A$21:$A$24,0),MATCH(S$1,'2018_commission_structure-Start'!$A$21:$I$21,0)),0)</f>
        <v>0</v>
      </c>
      <c r="T938" s="6">
        <f t="shared" si="146"/>
        <v>103977.66</v>
      </c>
      <c r="U938" s="6">
        <f t="shared" si="147"/>
        <v>156093.66</v>
      </c>
      <c r="V938" s="6">
        <f>MIN(H938,I938)*INDEX('2018_commission_structure-Start'!$A$15:$J$18,MATCH($E938,'2018_commission_structure-Start'!$A$15:$A$18,0),MATCH(V$1,'2018_commission_structure-Start'!$A$15:$J$15,0))</f>
        <v>60000</v>
      </c>
      <c r="W938" s="2">
        <f>IF($H938&gt;I938,MIN($H938-I938,J938-I938)*INDEX('2018_commission_structure-Start'!$A$15:$J$18,MATCH($E938,'2018_commission_structure-Start'!$A$15:$A$18,0),MATCH(W$1,'2018_commission_structure-Start'!$A$15:$J$15,0)),0)</f>
        <v>21250</v>
      </c>
      <c r="X938" s="2">
        <f>IF($H938&gt;J938,MIN($H938-J938,K938-J938)*INDEX('2018_commission_structure-Start'!$A$15:$J$18,MATCH($E938,'2018_commission_structure-Start'!$A$15:$A$18,0),MATCH(X$1,'2018_commission_structure-Start'!$A$15:$J$15,0)),0)</f>
        <v>25000</v>
      </c>
      <c r="Y938" s="2">
        <f>IF($H938&gt;K938,MIN($H938-K938,L938-K938)*INDEX('2018_commission_structure-Start'!$A$15:$J$18,MATCH($E938,'2018_commission_structure-Start'!$A$15:$A$18,0),MATCH(Y$1,'2018_commission_structure-Start'!$A$15:$J$15,0)),0)</f>
        <v>12727.66</v>
      </c>
      <c r="Z938" s="2">
        <f>IF(H938&gt;L938,(H938-L938)*INDEX('2018_commission_structure-Start'!$A$21:$I$24,MATCH($E938,'2018_commission_structure-Start'!$A$21:$A$24,0),MATCH(Z$1,'2018_commission_structure-Start'!$A$21:$I$21,0)),0)</f>
        <v>0</v>
      </c>
      <c r="AA938" s="6">
        <f t="shared" si="148"/>
        <v>118977.66</v>
      </c>
      <c r="AB938" s="6">
        <f t="shared" si="149"/>
        <v>171093.66</v>
      </c>
    </row>
    <row r="939" spans="1:28" x14ac:dyDescent="0.3">
      <c r="A939" t="str">
        <f t="shared" si="140"/>
        <v>Granger Lewin</v>
      </c>
      <c r="B939">
        <v>3145010581</v>
      </c>
      <c r="C939" t="s">
        <v>30</v>
      </c>
      <c r="D939" t="s">
        <v>1810</v>
      </c>
      <c r="E939" t="s">
        <v>29</v>
      </c>
      <c r="F939">
        <v>65220</v>
      </c>
      <c r="G939">
        <f>COUNTIF(deals_closed!D:D,B939)</f>
        <v>18</v>
      </c>
      <c r="H939" s="2">
        <f>SUMIF(deals_closed!D:D,B939,deals_closed!C:C)</f>
        <v>660133</v>
      </c>
      <c r="I939" s="2">
        <f>VLOOKUP(E939,'2018_commission_structure-Start'!$A$22:$I$24,9,FALSE)</f>
        <v>600000</v>
      </c>
      <c r="J939" s="2">
        <f t="shared" si="141"/>
        <v>750000</v>
      </c>
      <c r="K939" s="2">
        <f t="shared" si="142"/>
        <v>900000</v>
      </c>
      <c r="L939" s="2">
        <f t="shared" si="143"/>
        <v>1200000</v>
      </c>
      <c r="M939" s="12">
        <f t="shared" si="144"/>
        <v>1.1002216666666667</v>
      </c>
      <c r="N939" t="str">
        <f t="shared" si="145"/>
        <v>100-125%</v>
      </c>
      <c r="O939" s="6">
        <f>MIN(H939,I939)*INDEX('2018_commission_structure-Start'!$A$21:$I$24,MATCH($E939,'2018_commission_structure-Start'!$A$21:$A$24,0),MATCH(O$1,'2018_commission_structure-Start'!$A$21:$I$21,0))</f>
        <v>78000</v>
      </c>
      <c r="P939" s="2">
        <f>IF(H939&gt;I939,MIN(H939-I939,J939-I939)*INDEX('2018_commission_structure-Start'!$A$21:$I$24,MATCH($E939,'2018_commission_structure-Start'!$A$21:$A$24,0), MATCH(P$1,'2018_commission_structure-Start'!$A$21:$I$21,0)),0)</f>
        <v>10222.61</v>
      </c>
      <c r="Q939" s="2">
        <f>IF($H939&gt;J939,MIN($H939-J939,K939-J939)*INDEX('2018_commission_structure-Start'!$A$21:$I$24,MATCH($E939,'2018_commission_structure-Start'!$A$21:$A$24,0), MATCH(Q$1,'2018_commission_structure-Start'!$A$21:$I$21,0)),0)</f>
        <v>0</v>
      </c>
      <c r="R939" s="2">
        <f>IF($H939&gt;K939,MIN($H939-K939,L939-K939)*INDEX('2018_commission_structure-Start'!$A$21:$I$24,MATCH($E939,'2018_commission_structure-Start'!$A$21:$A$24,0), MATCH(R$1,'2018_commission_structure-Start'!$A$21:$I$21,0)),0)</f>
        <v>0</v>
      </c>
      <c r="S939" s="2">
        <f>IF(H939&gt;L939,(H939-L939)*INDEX('2018_commission_structure-Start'!$A$21:$I$24,MATCH($E939,'2018_commission_structure-Start'!$A$21:$A$24,0),MATCH(S$1,'2018_commission_structure-Start'!$A$21:$I$21,0)),0)</f>
        <v>0</v>
      </c>
      <c r="T939" s="6">
        <f t="shared" si="146"/>
        <v>88222.61</v>
      </c>
      <c r="U939" s="6">
        <f t="shared" si="147"/>
        <v>153442.60999999999</v>
      </c>
      <c r="V939" s="6">
        <f>MIN(H939,I939)*INDEX('2018_commission_structure-Start'!$A$15:$J$18,MATCH($E939,'2018_commission_structure-Start'!$A$15:$A$18,0),MATCH(V$1,'2018_commission_structure-Start'!$A$15:$J$15,0))</f>
        <v>90000</v>
      </c>
      <c r="W939" s="2">
        <f>IF($H939&gt;I939,MIN($H939-I939,J939-I939)*INDEX('2018_commission_structure-Start'!$A$15:$J$18,MATCH($E939,'2018_commission_structure-Start'!$A$15:$A$18,0),MATCH(W$1,'2018_commission_structure-Start'!$A$15:$J$15,0)),0)</f>
        <v>10823.939999999999</v>
      </c>
      <c r="X939" s="2">
        <f>IF($H939&gt;J939,MIN($H939-J939,K939-J939)*INDEX('2018_commission_structure-Start'!$A$15:$J$18,MATCH($E939,'2018_commission_structure-Start'!$A$15:$A$18,0),MATCH(X$1,'2018_commission_structure-Start'!$A$15:$J$15,0)),0)</f>
        <v>0</v>
      </c>
      <c r="Y939" s="2">
        <f>IF($H939&gt;K939,MIN($H939-K939,L939-K939)*INDEX('2018_commission_structure-Start'!$A$15:$J$18,MATCH($E939,'2018_commission_structure-Start'!$A$15:$A$18,0),MATCH(Y$1,'2018_commission_structure-Start'!$A$15:$J$15,0)),0)</f>
        <v>0</v>
      </c>
      <c r="Z939" s="2">
        <f>IF(H939&gt;L939,(H939-L939)*INDEX('2018_commission_structure-Start'!$A$21:$I$24,MATCH($E939,'2018_commission_structure-Start'!$A$21:$A$24,0),MATCH(Z$1,'2018_commission_structure-Start'!$A$21:$I$21,0)),0)</f>
        <v>0</v>
      </c>
      <c r="AA939" s="6">
        <f t="shared" si="148"/>
        <v>100823.94</v>
      </c>
      <c r="AB939" s="6">
        <f t="shared" si="149"/>
        <v>166043.94</v>
      </c>
    </row>
    <row r="940" spans="1:28" x14ac:dyDescent="0.3">
      <c r="A940" t="str">
        <f t="shared" si="140"/>
        <v>Fancy Clitsome</v>
      </c>
      <c r="B940">
        <v>9260254965</v>
      </c>
      <c r="C940" t="s">
        <v>1811</v>
      </c>
      <c r="D940" t="s">
        <v>1812</v>
      </c>
      <c r="E940" t="s">
        <v>7</v>
      </c>
      <c r="F940">
        <v>59588</v>
      </c>
      <c r="G940">
        <f>COUNTIF(deals_closed!D:D,B940)</f>
        <v>24</v>
      </c>
      <c r="H940" s="2">
        <f>SUMIF(deals_closed!D:D,B940,deals_closed!C:C)</f>
        <v>894395</v>
      </c>
      <c r="I940" s="2">
        <f>VLOOKUP(E940,'2018_commission_structure-Start'!$A$22:$I$24,9,FALSE)</f>
        <v>500000</v>
      </c>
      <c r="J940" s="2">
        <f t="shared" si="141"/>
        <v>625000</v>
      </c>
      <c r="K940" s="2">
        <f t="shared" si="142"/>
        <v>750000</v>
      </c>
      <c r="L940" s="2">
        <f t="shared" si="143"/>
        <v>1000000</v>
      </c>
      <c r="M940" s="12">
        <f t="shared" si="144"/>
        <v>1.7887900000000001</v>
      </c>
      <c r="N940" t="str">
        <f t="shared" si="145"/>
        <v>150-200%</v>
      </c>
      <c r="O940" s="6">
        <f>MIN(H940,I940)*INDEX('2018_commission_structure-Start'!$A$21:$I$24,MATCH($E940,'2018_commission_structure-Start'!$A$21:$A$24,0),MATCH(O$1,'2018_commission_structure-Start'!$A$21:$I$21,0))</f>
        <v>50000</v>
      </c>
      <c r="P940" s="2">
        <f>IF(H940&gt;I940,MIN(H940-I940,J940-I940)*INDEX('2018_commission_structure-Start'!$A$21:$I$24,MATCH($E940,'2018_commission_structure-Start'!$A$21:$A$24,0), MATCH(P$1,'2018_commission_structure-Start'!$A$21:$I$21,0)),0)</f>
        <v>18750</v>
      </c>
      <c r="Q940" s="2">
        <f>IF($H940&gt;J940,MIN($H940-J940,K940-J940)*INDEX('2018_commission_structure-Start'!$A$21:$I$24,MATCH($E940,'2018_commission_structure-Start'!$A$21:$A$24,0), MATCH(Q$1,'2018_commission_structure-Start'!$A$21:$I$21,0)),0)</f>
        <v>22500</v>
      </c>
      <c r="R940" s="2">
        <f>IF($H940&gt;K940,MIN($H940-K940,L940-K940)*INDEX('2018_commission_structure-Start'!$A$21:$I$24,MATCH($E940,'2018_commission_structure-Start'!$A$21:$A$24,0), MATCH(R$1,'2018_commission_structure-Start'!$A$21:$I$21,0)),0)</f>
        <v>31766.9</v>
      </c>
      <c r="S940" s="2">
        <f>IF(H940&gt;L940,(H940-L940)*INDEX('2018_commission_structure-Start'!$A$21:$I$24,MATCH($E940,'2018_commission_structure-Start'!$A$21:$A$24,0),MATCH(S$1,'2018_commission_structure-Start'!$A$21:$I$21,0)),0)</f>
        <v>0</v>
      </c>
      <c r="T940" s="6">
        <f t="shared" si="146"/>
        <v>123016.9</v>
      </c>
      <c r="U940" s="6">
        <f t="shared" si="147"/>
        <v>182604.9</v>
      </c>
      <c r="V940" s="6">
        <f>MIN(H940,I940)*INDEX('2018_commission_structure-Start'!$A$15:$J$18,MATCH($E940,'2018_commission_structure-Start'!$A$15:$A$18,0),MATCH(V$1,'2018_commission_structure-Start'!$A$15:$J$15,0))</f>
        <v>60000</v>
      </c>
      <c r="W940" s="2">
        <f>IF($H940&gt;I940,MIN($H940-I940,J940-I940)*INDEX('2018_commission_structure-Start'!$A$15:$J$18,MATCH($E940,'2018_commission_structure-Start'!$A$15:$A$18,0),MATCH(W$1,'2018_commission_structure-Start'!$A$15:$J$15,0)),0)</f>
        <v>21250</v>
      </c>
      <c r="X940" s="2">
        <f>IF($H940&gt;J940,MIN($H940-J940,K940-J940)*INDEX('2018_commission_structure-Start'!$A$15:$J$18,MATCH($E940,'2018_commission_structure-Start'!$A$15:$A$18,0),MATCH(X$1,'2018_commission_structure-Start'!$A$15:$J$15,0)),0)</f>
        <v>25000</v>
      </c>
      <c r="Y940" s="2">
        <f>IF($H940&gt;K940,MIN($H940-K940,L940-K940)*INDEX('2018_commission_structure-Start'!$A$15:$J$18,MATCH($E940,'2018_commission_structure-Start'!$A$15:$A$18,0),MATCH(Y$1,'2018_commission_structure-Start'!$A$15:$J$15,0)),0)</f>
        <v>31766.9</v>
      </c>
      <c r="Z940" s="2">
        <f>IF(H940&gt;L940,(H940-L940)*INDEX('2018_commission_structure-Start'!$A$21:$I$24,MATCH($E940,'2018_commission_structure-Start'!$A$21:$A$24,0),MATCH(Z$1,'2018_commission_structure-Start'!$A$21:$I$21,0)),0)</f>
        <v>0</v>
      </c>
      <c r="AA940" s="6">
        <f t="shared" si="148"/>
        <v>138016.9</v>
      </c>
      <c r="AB940" s="6">
        <f t="shared" si="149"/>
        <v>197604.9</v>
      </c>
    </row>
    <row r="941" spans="1:28" x14ac:dyDescent="0.3">
      <c r="A941" t="str">
        <f t="shared" si="140"/>
        <v>Troy McQuarrie</v>
      </c>
      <c r="B941">
        <v>8115985503</v>
      </c>
      <c r="C941" t="s">
        <v>1813</v>
      </c>
      <c r="D941" t="s">
        <v>1814</v>
      </c>
      <c r="E941" t="s">
        <v>29</v>
      </c>
      <c r="F941">
        <v>72028</v>
      </c>
      <c r="G941">
        <f>COUNTIF(deals_closed!D:D,B941)</f>
        <v>19</v>
      </c>
      <c r="H941" s="2">
        <f>SUMIF(deals_closed!D:D,B941,deals_closed!C:C)</f>
        <v>624725</v>
      </c>
      <c r="I941" s="2">
        <f>VLOOKUP(E941,'2018_commission_structure-Start'!$A$22:$I$24,9,FALSE)</f>
        <v>600000</v>
      </c>
      <c r="J941" s="2">
        <f t="shared" si="141"/>
        <v>750000</v>
      </c>
      <c r="K941" s="2">
        <f t="shared" si="142"/>
        <v>900000</v>
      </c>
      <c r="L941" s="2">
        <f t="shared" si="143"/>
        <v>1200000</v>
      </c>
      <c r="M941" s="12">
        <f t="shared" si="144"/>
        <v>1.0412083333333333</v>
      </c>
      <c r="N941" t="str">
        <f t="shared" si="145"/>
        <v>100-125%</v>
      </c>
      <c r="O941" s="6">
        <f>MIN(H941,I941)*INDEX('2018_commission_structure-Start'!$A$21:$I$24,MATCH($E941,'2018_commission_structure-Start'!$A$21:$A$24,0),MATCH(O$1,'2018_commission_structure-Start'!$A$21:$I$21,0))</f>
        <v>78000</v>
      </c>
      <c r="P941" s="2">
        <f>IF(H941&gt;I941,MIN(H941-I941,J941-I941)*INDEX('2018_commission_structure-Start'!$A$21:$I$24,MATCH($E941,'2018_commission_structure-Start'!$A$21:$A$24,0), MATCH(P$1,'2018_commission_structure-Start'!$A$21:$I$21,0)),0)</f>
        <v>4203.25</v>
      </c>
      <c r="Q941" s="2">
        <f>IF($H941&gt;J941,MIN($H941-J941,K941-J941)*INDEX('2018_commission_structure-Start'!$A$21:$I$24,MATCH($E941,'2018_commission_structure-Start'!$A$21:$A$24,0), MATCH(Q$1,'2018_commission_structure-Start'!$A$21:$I$21,0)),0)</f>
        <v>0</v>
      </c>
      <c r="R941" s="2">
        <f>IF($H941&gt;K941,MIN($H941-K941,L941-K941)*INDEX('2018_commission_structure-Start'!$A$21:$I$24,MATCH($E941,'2018_commission_structure-Start'!$A$21:$A$24,0), MATCH(R$1,'2018_commission_structure-Start'!$A$21:$I$21,0)),0)</f>
        <v>0</v>
      </c>
      <c r="S941" s="2">
        <f>IF(H941&gt;L941,(H941-L941)*INDEX('2018_commission_structure-Start'!$A$21:$I$24,MATCH($E941,'2018_commission_structure-Start'!$A$21:$A$24,0),MATCH(S$1,'2018_commission_structure-Start'!$A$21:$I$21,0)),0)</f>
        <v>0</v>
      </c>
      <c r="T941" s="6">
        <f t="shared" si="146"/>
        <v>82203.25</v>
      </c>
      <c r="U941" s="6">
        <f t="shared" si="147"/>
        <v>154231.25</v>
      </c>
      <c r="V941" s="6">
        <f>MIN(H941,I941)*INDEX('2018_commission_structure-Start'!$A$15:$J$18,MATCH($E941,'2018_commission_structure-Start'!$A$15:$A$18,0),MATCH(V$1,'2018_commission_structure-Start'!$A$15:$J$15,0))</f>
        <v>90000</v>
      </c>
      <c r="W941" s="2">
        <f>IF($H941&gt;I941,MIN($H941-I941,J941-I941)*INDEX('2018_commission_structure-Start'!$A$15:$J$18,MATCH($E941,'2018_commission_structure-Start'!$A$15:$A$18,0),MATCH(W$1,'2018_commission_structure-Start'!$A$15:$J$15,0)),0)</f>
        <v>4450.5</v>
      </c>
      <c r="X941" s="2">
        <f>IF($H941&gt;J941,MIN($H941-J941,K941-J941)*INDEX('2018_commission_structure-Start'!$A$15:$J$18,MATCH($E941,'2018_commission_structure-Start'!$A$15:$A$18,0),MATCH(X$1,'2018_commission_structure-Start'!$A$15:$J$15,0)),0)</f>
        <v>0</v>
      </c>
      <c r="Y941" s="2">
        <f>IF($H941&gt;K941,MIN($H941-K941,L941-K941)*INDEX('2018_commission_structure-Start'!$A$15:$J$18,MATCH($E941,'2018_commission_structure-Start'!$A$15:$A$18,0),MATCH(Y$1,'2018_commission_structure-Start'!$A$15:$J$15,0)),0)</f>
        <v>0</v>
      </c>
      <c r="Z941" s="2">
        <f>IF(H941&gt;L941,(H941-L941)*INDEX('2018_commission_structure-Start'!$A$21:$I$24,MATCH($E941,'2018_commission_structure-Start'!$A$21:$A$24,0),MATCH(Z$1,'2018_commission_structure-Start'!$A$21:$I$21,0)),0)</f>
        <v>0</v>
      </c>
      <c r="AA941" s="6">
        <f t="shared" si="148"/>
        <v>94450.5</v>
      </c>
      <c r="AB941" s="6">
        <f t="shared" si="149"/>
        <v>166478.5</v>
      </c>
    </row>
    <row r="942" spans="1:28" x14ac:dyDescent="0.3">
      <c r="A942" t="str">
        <f t="shared" si="140"/>
        <v>Lorianne Guillem</v>
      </c>
      <c r="B942">
        <v>9002722281</v>
      </c>
      <c r="C942" t="s">
        <v>1815</v>
      </c>
      <c r="D942" t="s">
        <v>1816</v>
      </c>
      <c r="E942" t="s">
        <v>10</v>
      </c>
      <c r="F942">
        <v>87491</v>
      </c>
      <c r="G942">
        <f>COUNTIF(deals_closed!D:D,B942)</f>
        <v>16</v>
      </c>
      <c r="H942" s="2">
        <f>SUMIF(deals_closed!D:D,B942,deals_closed!C:C)</f>
        <v>538916</v>
      </c>
      <c r="I942" s="2">
        <f>VLOOKUP(E942,'2018_commission_structure-Start'!$A$22:$I$24,9,FALSE)</f>
        <v>750000</v>
      </c>
      <c r="J942" s="2">
        <f t="shared" si="141"/>
        <v>937500</v>
      </c>
      <c r="K942" s="2">
        <f t="shared" si="142"/>
        <v>1125000</v>
      </c>
      <c r="L942" s="2">
        <f t="shared" si="143"/>
        <v>1500000</v>
      </c>
      <c r="M942" s="12">
        <f t="shared" si="144"/>
        <v>0.71855466666666667</v>
      </c>
      <c r="N942" t="str">
        <f t="shared" si="145"/>
        <v>0-100%</v>
      </c>
      <c r="O942" s="6">
        <f>MIN(H942,I942)*INDEX('2018_commission_structure-Start'!$A$21:$I$24,MATCH($E942,'2018_commission_structure-Start'!$A$21:$A$24,0),MATCH(O$1,'2018_commission_structure-Start'!$A$21:$I$21,0))</f>
        <v>80837.399999999994</v>
      </c>
      <c r="P942" s="2">
        <f>IF(H942&gt;I942,MIN(H942-I942,J942-I942)*INDEX('2018_commission_structure-Start'!$A$21:$I$24,MATCH($E942,'2018_commission_structure-Start'!$A$21:$A$24,0), MATCH(P$1,'2018_commission_structure-Start'!$A$21:$I$21,0)),0)</f>
        <v>0</v>
      </c>
      <c r="Q942" s="2">
        <f>IF($H942&gt;J942,MIN($H942-J942,K942-J942)*INDEX('2018_commission_structure-Start'!$A$21:$I$24,MATCH($E942,'2018_commission_structure-Start'!$A$21:$A$24,0), MATCH(Q$1,'2018_commission_structure-Start'!$A$21:$I$21,0)),0)</f>
        <v>0</v>
      </c>
      <c r="R942" s="2">
        <f>IF($H942&gt;K942,MIN($H942-K942,L942-K942)*INDEX('2018_commission_structure-Start'!$A$21:$I$24,MATCH($E942,'2018_commission_structure-Start'!$A$21:$A$24,0), MATCH(R$1,'2018_commission_structure-Start'!$A$21:$I$21,0)),0)</f>
        <v>0</v>
      </c>
      <c r="S942" s="2">
        <f>IF(H942&gt;L942,(H942-L942)*INDEX('2018_commission_structure-Start'!$A$21:$I$24,MATCH($E942,'2018_commission_structure-Start'!$A$21:$A$24,0),MATCH(S$1,'2018_commission_structure-Start'!$A$21:$I$21,0)),0)</f>
        <v>0</v>
      </c>
      <c r="T942" s="6">
        <f t="shared" si="146"/>
        <v>80837.399999999994</v>
      </c>
      <c r="U942" s="6">
        <f t="shared" si="147"/>
        <v>168328.4</v>
      </c>
      <c r="V942" s="6">
        <f>MIN(H942,I942)*INDEX('2018_commission_structure-Start'!$A$15:$J$18,MATCH($E942,'2018_commission_structure-Start'!$A$15:$A$18,0),MATCH(V$1,'2018_commission_structure-Start'!$A$15:$J$15,0))</f>
        <v>80837.399999999994</v>
      </c>
      <c r="W942" s="2">
        <f>IF($H942&gt;I942,MIN($H942-I942,J942-I942)*INDEX('2018_commission_structure-Start'!$A$15:$J$18,MATCH($E942,'2018_commission_structure-Start'!$A$15:$A$18,0),MATCH(W$1,'2018_commission_structure-Start'!$A$15:$J$15,0)),0)</f>
        <v>0</v>
      </c>
      <c r="X942" s="2">
        <f>IF($H942&gt;J942,MIN($H942-J942,K942-J942)*INDEX('2018_commission_structure-Start'!$A$15:$J$18,MATCH($E942,'2018_commission_structure-Start'!$A$15:$A$18,0),MATCH(X$1,'2018_commission_structure-Start'!$A$15:$J$15,0)),0)</f>
        <v>0</v>
      </c>
      <c r="Y942" s="2">
        <f>IF($H942&gt;K942,MIN($H942-K942,L942-K942)*INDEX('2018_commission_structure-Start'!$A$15:$J$18,MATCH($E942,'2018_commission_structure-Start'!$A$15:$A$18,0),MATCH(Y$1,'2018_commission_structure-Start'!$A$15:$J$15,0)),0)</f>
        <v>0</v>
      </c>
      <c r="Z942" s="2">
        <f>IF(H942&gt;L942,(H942-L942)*INDEX('2018_commission_structure-Start'!$A$21:$I$24,MATCH($E942,'2018_commission_structure-Start'!$A$21:$A$24,0),MATCH(Z$1,'2018_commission_structure-Start'!$A$21:$I$21,0)),0)</f>
        <v>0</v>
      </c>
      <c r="AA942" s="6">
        <f t="shared" si="148"/>
        <v>80837.399999999994</v>
      </c>
      <c r="AB942" s="6">
        <f t="shared" si="149"/>
        <v>168328.4</v>
      </c>
    </row>
    <row r="943" spans="1:28" x14ac:dyDescent="0.3">
      <c r="A943" t="str">
        <f t="shared" si="140"/>
        <v>Skell Heijne</v>
      </c>
      <c r="B943">
        <v>701563818</v>
      </c>
      <c r="C943" t="s">
        <v>1817</v>
      </c>
      <c r="D943" t="s">
        <v>1818</v>
      </c>
      <c r="E943" t="s">
        <v>10</v>
      </c>
      <c r="F943">
        <v>99084</v>
      </c>
      <c r="G943">
        <f>COUNTIF(deals_closed!D:D,B943)</f>
        <v>25</v>
      </c>
      <c r="H943" s="2">
        <f>SUMIF(deals_closed!D:D,B943,deals_closed!C:C)</f>
        <v>890240</v>
      </c>
      <c r="I943" s="2">
        <f>VLOOKUP(E943,'2018_commission_structure-Start'!$A$22:$I$24,9,FALSE)</f>
        <v>750000</v>
      </c>
      <c r="J943" s="2">
        <f t="shared" si="141"/>
        <v>937500</v>
      </c>
      <c r="K943" s="2">
        <f t="shared" si="142"/>
        <v>1125000</v>
      </c>
      <c r="L943" s="2">
        <f t="shared" si="143"/>
        <v>1500000</v>
      </c>
      <c r="M943" s="12">
        <f t="shared" si="144"/>
        <v>1.1869866666666666</v>
      </c>
      <c r="N943" t="str">
        <f t="shared" si="145"/>
        <v>100-125%</v>
      </c>
      <c r="O943" s="6">
        <f>MIN(H943,I943)*INDEX('2018_commission_structure-Start'!$A$21:$I$24,MATCH($E943,'2018_commission_structure-Start'!$A$21:$A$24,0),MATCH(O$1,'2018_commission_structure-Start'!$A$21:$I$21,0))</f>
        <v>112500</v>
      </c>
      <c r="P943" s="2">
        <f>IF(H943&gt;I943,MIN(H943-I943,J943-I943)*INDEX('2018_commission_structure-Start'!$A$21:$I$24,MATCH($E943,'2018_commission_structure-Start'!$A$21:$A$24,0), MATCH(P$1,'2018_commission_structure-Start'!$A$21:$I$21,0)),0)</f>
        <v>26645.599999999999</v>
      </c>
      <c r="Q943" s="2">
        <f>IF($H943&gt;J943,MIN($H943-J943,K943-J943)*INDEX('2018_commission_structure-Start'!$A$21:$I$24,MATCH($E943,'2018_commission_structure-Start'!$A$21:$A$24,0), MATCH(Q$1,'2018_commission_structure-Start'!$A$21:$I$21,0)),0)</f>
        <v>0</v>
      </c>
      <c r="R943" s="2">
        <f>IF($H943&gt;K943,MIN($H943-K943,L943-K943)*INDEX('2018_commission_structure-Start'!$A$21:$I$24,MATCH($E943,'2018_commission_structure-Start'!$A$21:$A$24,0), MATCH(R$1,'2018_commission_structure-Start'!$A$21:$I$21,0)),0)</f>
        <v>0</v>
      </c>
      <c r="S943" s="2">
        <f>IF(H943&gt;L943,(H943-L943)*INDEX('2018_commission_structure-Start'!$A$21:$I$24,MATCH($E943,'2018_commission_structure-Start'!$A$21:$A$24,0),MATCH(S$1,'2018_commission_structure-Start'!$A$21:$I$21,0)),0)</f>
        <v>0</v>
      </c>
      <c r="T943" s="6">
        <f t="shared" si="146"/>
        <v>139145.60000000001</v>
      </c>
      <c r="U943" s="6">
        <f t="shared" si="147"/>
        <v>238229.6</v>
      </c>
      <c r="V943" s="6">
        <f>MIN(H943,I943)*INDEX('2018_commission_structure-Start'!$A$15:$J$18,MATCH($E943,'2018_commission_structure-Start'!$A$15:$A$18,0),MATCH(V$1,'2018_commission_structure-Start'!$A$15:$J$15,0))</f>
        <v>112500</v>
      </c>
      <c r="W943" s="2">
        <f>IF($H943&gt;I943,MIN($H943-I943,J943-I943)*INDEX('2018_commission_structure-Start'!$A$15:$J$18,MATCH($E943,'2018_commission_structure-Start'!$A$15:$A$18,0),MATCH(W$1,'2018_commission_structure-Start'!$A$15:$J$15,0)),0)</f>
        <v>30852.799999999999</v>
      </c>
      <c r="X943" s="2">
        <f>IF($H943&gt;J943,MIN($H943-J943,K943-J943)*INDEX('2018_commission_structure-Start'!$A$15:$J$18,MATCH($E943,'2018_commission_structure-Start'!$A$15:$A$18,0),MATCH(X$1,'2018_commission_structure-Start'!$A$15:$J$15,0)),0)</f>
        <v>0</v>
      </c>
      <c r="Y943" s="2">
        <f>IF($H943&gt;K943,MIN($H943-K943,L943-K943)*INDEX('2018_commission_structure-Start'!$A$15:$J$18,MATCH($E943,'2018_commission_structure-Start'!$A$15:$A$18,0),MATCH(Y$1,'2018_commission_structure-Start'!$A$15:$J$15,0)),0)</f>
        <v>0</v>
      </c>
      <c r="Z943" s="2">
        <f>IF(H943&gt;L943,(H943-L943)*INDEX('2018_commission_structure-Start'!$A$21:$I$24,MATCH($E943,'2018_commission_structure-Start'!$A$21:$A$24,0),MATCH(Z$1,'2018_commission_structure-Start'!$A$21:$I$21,0)),0)</f>
        <v>0</v>
      </c>
      <c r="AA943" s="6">
        <f t="shared" si="148"/>
        <v>143352.79999999999</v>
      </c>
      <c r="AB943" s="6">
        <f t="shared" si="149"/>
        <v>242436.8</v>
      </c>
    </row>
    <row r="944" spans="1:28" x14ac:dyDescent="0.3">
      <c r="A944" t="str">
        <f t="shared" si="140"/>
        <v>Jenda Villaron</v>
      </c>
      <c r="B944">
        <v>4119729087</v>
      </c>
      <c r="C944" t="s">
        <v>1819</v>
      </c>
      <c r="D944" t="s">
        <v>1820</v>
      </c>
      <c r="E944" t="s">
        <v>10</v>
      </c>
      <c r="F944">
        <v>95210</v>
      </c>
      <c r="G944">
        <f>COUNTIF(deals_closed!D:D,B944)</f>
        <v>20</v>
      </c>
      <c r="H944" s="2">
        <f>SUMIF(deals_closed!D:D,B944,deals_closed!C:C)</f>
        <v>618954</v>
      </c>
      <c r="I944" s="2">
        <f>VLOOKUP(E944,'2018_commission_structure-Start'!$A$22:$I$24,9,FALSE)</f>
        <v>750000</v>
      </c>
      <c r="J944" s="2">
        <f t="shared" si="141"/>
        <v>937500</v>
      </c>
      <c r="K944" s="2">
        <f t="shared" si="142"/>
        <v>1125000</v>
      </c>
      <c r="L944" s="2">
        <f t="shared" si="143"/>
        <v>1500000</v>
      </c>
      <c r="M944" s="12">
        <f t="shared" si="144"/>
        <v>0.82527200000000001</v>
      </c>
      <c r="N944" t="str">
        <f t="shared" si="145"/>
        <v>0-100%</v>
      </c>
      <c r="O944" s="6">
        <f>MIN(H944,I944)*INDEX('2018_commission_structure-Start'!$A$21:$I$24,MATCH($E944,'2018_commission_structure-Start'!$A$21:$A$24,0),MATCH(O$1,'2018_commission_structure-Start'!$A$21:$I$21,0))</f>
        <v>92843.099999999991</v>
      </c>
      <c r="P944" s="2">
        <f>IF(H944&gt;I944,MIN(H944-I944,J944-I944)*INDEX('2018_commission_structure-Start'!$A$21:$I$24,MATCH($E944,'2018_commission_structure-Start'!$A$21:$A$24,0), MATCH(P$1,'2018_commission_structure-Start'!$A$21:$I$21,0)),0)</f>
        <v>0</v>
      </c>
      <c r="Q944" s="2">
        <f>IF($H944&gt;J944,MIN($H944-J944,K944-J944)*INDEX('2018_commission_structure-Start'!$A$21:$I$24,MATCH($E944,'2018_commission_structure-Start'!$A$21:$A$24,0), MATCH(Q$1,'2018_commission_structure-Start'!$A$21:$I$21,0)),0)</f>
        <v>0</v>
      </c>
      <c r="R944" s="2">
        <f>IF($H944&gt;K944,MIN($H944-K944,L944-K944)*INDEX('2018_commission_structure-Start'!$A$21:$I$24,MATCH($E944,'2018_commission_structure-Start'!$A$21:$A$24,0), MATCH(R$1,'2018_commission_structure-Start'!$A$21:$I$21,0)),0)</f>
        <v>0</v>
      </c>
      <c r="S944" s="2">
        <f>IF(H944&gt;L944,(H944-L944)*INDEX('2018_commission_structure-Start'!$A$21:$I$24,MATCH($E944,'2018_commission_structure-Start'!$A$21:$A$24,0),MATCH(S$1,'2018_commission_structure-Start'!$A$21:$I$21,0)),0)</f>
        <v>0</v>
      </c>
      <c r="T944" s="6">
        <f t="shared" si="146"/>
        <v>92843.099999999991</v>
      </c>
      <c r="U944" s="6">
        <f t="shared" si="147"/>
        <v>188053.09999999998</v>
      </c>
      <c r="V944" s="6">
        <f>MIN(H944,I944)*INDEX('2018_commission_structure-Start'!$A$15:$J$18,MATCH($E944,'2018_commission_structure-Start'!$A$15:$A$18,0),MATCH(V$1,'2018_commission_structure-Start'!$A$15:$J$15,0))</f>
        <v>92843.099999999991</v>
      </c>
      <c r="W944" s="2">
        <f>IF($H944&gt;I944,MIN($H944-I944,J944-I944)*INDEX('2018_commission_structure-Start'!$A$15:$J$18,MATCH($E944,'2018_commission_structure-Start'!$A$15:$A$18,0),MATCH(W$1,'2018_commission_structure-Start'!$A$15:$J$15,0)),0)</f>
        <v>0</v>
      </c>
      <c r="X944" s="2">
        <f>IF($H944&gt;J944,MIN($H944-J944,K944-J944)*INDEX('2018_commission_structure-Start'!$A$15:$J$18,MATCH($E944,'2018_commission_structure-Start'!$A$15:$A$18,0),MATCH(X$1,'2018_commission_structure-Start'!$A$15:$J$15,0)),0)</f>
        <v>0</v>
      </c>
      <c r="Y944" s="2">
        <f>IF($H944&gt;K944,MIN($H944-K944,L944-K944)*INDEX('2018_commission_structure-Start'!$A$15:$J$18,MATCH($E944,'2018_commission_structure-Start'!$A$15:$A$18,0),MATCH(Y$1,'2018_commission_structure-Start'!$A$15:$J$15,0)),0)</f>
        <v>0</v>
      </c>
      <c r="Z944" s="2">
        <f>IF(H944&gt;L944,(H944-L944)*INDEX('2018_commission_structure-Start'!$A$21:$I$24,MATCH($E944,'2018_commission_structure-Start'!$A$21:$A$24,0),MATCH(Z$1,'2018_commission_structure-Start'!$A$21:$I$21,0)),0)</f>
        <v>0</v>
      </c>
      <c r="AA944" s="6">
        <f t="shared" si="148"/>
        <v>92843.099999999991</v>
      </c>
      <c r="AB944" s="6">
        <f t="shared" si="149"/>
        <v>188053.09999999998</v>
      </c>
    </row>
    <row r="945" spans="1:28" x14ac:dyDescent="0.3">
      <c r="A945" t="str">
        <f t="shared" si="140"/>
        <v>Emmerich Longmuir</v>
      </c>
      <c r="B945">
        <v>303831626</v>
      </c>
      <c r="C945" t="s">
        <v>1821</v>
      </c>
      <c r="D945" t="s">
        <v>1822</v>
      </c>
      <c r="E945" t="s">
        <v>7</v>
      </c>
      <c r="F945">
        <v>44015</v>
      </c>
      <c r="G945">
        <f>COUNTIF(deals_closed!D:D,B945)</f>
        <v>19</v>
      </c>
      <c r="H945" s="2">
        <f>SUMIF(deals_closed!D:D,B945,deals_closed!C:C)</f>
        <v>788591</v>
      </c>
      <c r="I945" s="2">
        <f>VLOOKUP(E945,'2018_commission_structure-Start'!$A$22:$I$24,9,FALSE)</f>
        <v>500000</v>
      </c>
      <c r="J945" s="2">
        <f t="shared" si="141"/>
        <v>625000</v>
      </c>
      <c r="K945" s="2">
        <f t="shared" si="142"/>
        <v>750000</v>
      </c>
      <c r="L945" s="2">
        <f t="shared" si="143"/>
        <v>1000000</v>
      </c>
      <c r="M945" s="12">
        <f t="shared" si="144"/>
        <v>1.5771820000000001</v>
      </c>
      <c r="N945" t="str">
        <f t="shared" si="145"/>
        <v>150-200%</v>
      </c>
      <c r="O945" s="6">
        <f>MIN(H945,I945)*INDEX('2018_commission_structure-Start'!$A$21:$I$24,MATCH($E945,'2018_commission_structure-Start'!$A$21:$A$24,0),MATCH(O$1,'2018_commission_structure-Start'!$A$21:$I$21,0))</f>
        <v>50000</v>
      </c>
      <c r="P945" s="2">
        <f>IF(H945&gt;I945,MIN(H945-I945,J945-I945)*INDEX('2018_commission_structure-Start'!$A$21:$I$24,MATCH($E945,'2018_commission_structure-Start'!$A$21:$A$24,0), MATCH(P$1,'2018_commission_structure-Start'!$A$21:$I$21,0)),0)</f>
        <v>18750</v>
      </c>
      <c r="Q945" s="2">
        <f>IF($H945&gt;J945,MIN($H945-J945,K945-J945)*INDEX('2018_commission_structure-Start'!$A$21:$I$24,MATCH($E945,'2018_commission_structure-Start'!$A$21:$A$24,0), MATCH(Q$1,'2018_commission_structure-Start'!$A$21:$I$21,0)),0)</f>
        <v>22500</v>
      </c>
      <c r="R945" s="2">
        <f>IF($H945&gt;K945,MIN($H945-K945,L945-K945)*INDEX('2018_commission_structure-Start'!$A$21:$I$24,MATCH($E945,'2018_commission_structure-Start'!$A$21:$A$24,0), MATCH(R$1,'2018_commission_structure-Start'!$A$21:$I$21,0)),0)</f>
        <v>8490.02</v>
      </c>
      <c r="S945" s="2">
        <f>IF(H945&gt;L945,(H945-L945)*INDEX('2018_commission_structure-Start'!$A$21:$I$24,MATCH($E945,'2018_commission_structure-Start'!$A$21:$A$24,0),MATCH(S$1,'2018_commission_structure-Start'!$A$21:$I$21,0)),0)</f>
        <v>0</v>
      </c>
      <c r="T945" s="6">
        <f t="shared" si="146"/>
        <v>99740.02</v>
      </c>
      <c r="U945" s="6">
        <f t="shared" si="147"/>
        <v>143755.02000000002</v>
      </c>
      <c r="V945" s="6">
        <f>MIN(H945,I945)*INDEX('2018_commission_structure-Start'!$A$15:$J$18,MATCH($E945,'2018_commission_structure-Start'!$A$15:$A$18,0),MATCH(V$1,'2018_commission_structure-Start'!$A$15:$J$15,0))</f>
        <v>60000</v>
      </c>
      <c r="W945" s="2">
        <f>IF($H945&gt;I945,MIN($H945-I945,J945-I945)*INDEX('2018_commission_structure-Start'!$A$15:$J$18,MATCH($E945,'2018_commission_structure-Start'!$A$15:$A$18,0),MATCH(W$1,'2018_commission_structure-Start'!$A$15:$J$15,0)),0)</f>
        <v>21250</v>
      </c>
      <c r="X945" s="2">
        <f>IF($H945&gt;J945,MIN($H945-J945,K945-J945)*INDEX('2018_commission_structure-Start'!$A$15:$J$18,MATCH($E945,'2018_commission_structure-Start'!$A$15:$A$18,0),MATCH(X$1,'2018_commission_structure-Start'!$A$15:$J$15,0)),0)</f>
        <v>25000</v>
      </c>
      <c r="Y945" s="2">
        <f>IF($H945&gt;K945,MIN($H945-K945,L945-K945)*INDEX('2018_commission_structure-Start'!$A$15:$J$18,MATCH($E945,'2018_commission_structure-Start'!$A$15:$A$18,0),MATCH(Y$1,'2018_commission_structure-Start'!$A$15:$J$15,0)),0)</f>
        <v>8490.02</v>
      </c>
      <c r="Z945" s="2">
        <f>IF(H945&gt;L945,(H945-L945)*INDEX('2018_commission_structure-Start'!$A$21:$I$24,MATCH($E945,'2018_commission_structure-Start'!$A$21:$A$24,0),MATCH(Z$1,'2018_commission_structure-Start'!$A$21:$I$21,0)),0)</f>
        <v>0</v>
      </c>
      <c r="AA945" s="6">
        <f t="shared" si="148"/>
        <v>114740.02</v>
      </c>
      <c r="AB945" s="6">
        <f t="shared" si="149"/>
        <v>158755.02000000002</v>
      </c>
    </row>
    <row r="946" spans="1:28" x14ac:dyDescent="0.3">
      <c r="A946" t="str">
        <f t="shared" si="140"/>
        <v>Ediva Screase</v>
      </c>
      <c r="B946">
        <v>4342145855</v>
      </c>
      <c r="C946" t="s">
        <v>1823</v>
      </c>
      <c r="D946" t="s">
        <v>1824</v>
      </c>
      <c r="E946" t="s">
        <v>29</v>
      </c>
      <c r="F946">
        <v>51029</v>
      </c>
      <c r="G946">
        <f>COUNTIF(deals_closed!D:D,B946)</f>
        <v>25</v>
      </c>
      <c r="H946" s="2">
        <f>SUMIF(deals_closed!D:D,B946,deals_closed!C:C)</f>
        <v>847244</v>
      </c>
      <c r="I946" s="2">
        <f>VLOOKUP(E946,'2018_commission_structure-Start'!$A$22:$I$24,9,FALSE)</f>
        <v>600000</v>
      </c>
      <c r="J946" s="2">
        <f t="shared" si="141"/>
        <v>750000</v>
      </c>
      <c r="K946" s="2">
        <f t="shared" si="142"/>
        <v>900000</v>
      </c>
      <c r="L946" s="2">
        <f t="shared" si="143"/>
        <v>1200000</v>
      </c>
      <c r="M946" s="12">
        <f t="shared" si="144"/>
        <v>1.4120733333333333</v>
      </c>
      <c r="N946" t="str">
        <f t="shared" si="145"/>
        <v>125-150%</v>
      </c>
      <c r="O946" s="6">
        <f>MIN(H946,I946)*INDEX('2018_commission_structure-Start'!$A$21:$I$24,MATCH($E946,'2018_commission_structure-Start'!$A$21:$A$24,0),MATCH(O$1,'2018_commission_structure-Start'!$A$21:$I$21,0))</f>
        <v>78000</v>
      </c>
      <c r="P946" s="2">
        <f>IF(H946&gt;I946,MIN(H946-I946,J946-I946)*INDEX('2018_commission_structure-Start'!$A$21:$I$24,MATCH($E946,'2018_commission_structure-Start'!$A$21:$A$24,0), MATCH(P$1,'2018_commission_structure-Start'!$A$21:$I$21,0)),0)</f>
        <v>25500.000000000004</v>
      </c>
      <c r="Q946" s="2">
        <f>IF($H946&gt;J946,MIN($H946-J946,K946-J946)*INDEX('2018_commission_structure-Start'!$A$21:$I$24,MATCH($E946,'2018_commission_structure-Start'!$A$21:$A$24,0), MATCH(Q$1,'2018_commission_structure-Start'!$A$21:$I$21,0)),0)</f>
        <v>20421.239999999998</v>
      </c>
      <c r="R946" s="2">
        <f>IF($H946&gt;K946,MIN($H946-K946,L946-K946)*INDEX('2018_commission_structure-Start'!$A$21:$I$24,MATCH($E946,'2018_commission_structure-Start'!$A$21:$A$24,0), MATCH(R$1,'2018_commission_structure-Start'!$A$21:$I$21,0)),0)</f>
        <v>0</v>
      </c>
      <c r="S946" s="2">
        <f>IF(H946&gt;L946,(H946-L946)*INDEX('2018_commission_structure-Start'!$A$21:$I$24,MATCH($E946,'2018_commission_structure-Start'!$A$21:$A$24,0),MATCH(S$1,'2018_commission_structure-Start'!$A$21:$I$21,0)),0)</f>
        <v>0</v>
      </c>
      <c r="T946" s="6">
        <f t="shared" si="146"/>
        <v>123921.23999999999</v>
      </c>
      <c r="U946" s="6">
        <f t="shared" si="147"/>
        <v>174950.24</v>
      </c>
      <c r="V946" s="6">
        <f>MIN(H946,I946)*INDEX('2018_commission_structure-Start'!$A$15:$J$18,MATCH($E946,'2018_commission_structure-Start'!$A$15:$A$18,0),MATCH(V$1,'2018_commission_structure-Start'!$A$15:$J$15,0))</f>
        <v>90000</v>
      </c>
      <c r="W946" s="2">
        <f>IF($H946&gt;I946,MIN($H946-I946,J946-I946)*INDEX('2018_commission_structure-Start'!$A$15:$J$18,MATCH($E946,'2018_commission_structure-Start'!$A$15:$A$18,0),MATCH(W$1,'2018_commission_structure-Start'!$A$15:$J$15,0)),0)</f>
        <v>27000</v>
      </c>
      <c r="X946" s="2">
        <f>IF($H946&gt;J946,MIN($H946-J946,K946-J946)*INDEX('2018_commission_structure-Start'!$A$15:$J$18,MATCH($E946,'2018_commission_structure-Start'!$A$15:$A$18,0),MATCH(X$1,'2018_commission_structure-Start'!$A$15:$J$15,0)),0)</f>
        <v>24311</v>
      </c>
      <c r="Y946" s="2">
        <f>IF($H946&gt;K946,MIN($H946-K946,L946-K946)*INDEX('2018_commission_structure-Start'!$A$15:$J$18,MATCH($E946,'2018_commission_structure-Start'!$A$15:$A$18,0),MATCH(Y$1,'2018_commission_structure-Start'!$A$15:$J$15,0)),0)</f>
        <v>0</v>
      </c>
      <c r="Z946" s="2">
        <f>IF(H946&gt;L946,(H946-L946)*INDEX('2018_commission_structure-Start'!$A$21:$I$24,MATCH($E946,'2018_commission_structure-Start'!$A$21:$A$24,0),MATCH(Z$1,'2018_commission_structure-Start'!$A$21:$I$21,0)),0)</f>
        <v>0</v>
      </c>
      <c r="AA946" s="6">
        <f t="shared" si="148"/>
        <v>141311</v>
      </c>
      <c r="AB946" s="6">
        <f t="shared" si="149"/>
        <v>192340</v>
      </c>
    </row>
    <row r="947" spans="1:28" x14ac:dyDescent="0.3">
      <c r="A947" t="str">
        <f t="shared" si="140"/>
        <v>Corrie Naldrett</v>
      </c>
      <c r="B947">
        <v>5759255762</v>
      </c>
      <c r="C947" t="s">
        <v>1825</v>
      </c>
      <c r="D947" t="s">
        <v>1826</v>
      </c>
      <c r="E947" t="s">
        <v>29</v>
      </c>
      <c r="F947">
        <v>71656</v>
      </c>
      <c r="G947">
        <f>COUNTIF(deals_closed!D:D,B947)</f>
        <v>24</v>
      </c>
      <c r="H947" s="2">
        <f>SUMIF(deals_closed!D:D,B947,deals_closed!C:C)</f>
        <v>780877</v>
      </c>
      <c r="I947" s="2">
        <f>VLOOKUP(E947,'2018_commission_structure-Start'!$A$22:$I$24,9,FALSE)</f>
        <v>600000</v>
      </c>
      <c r="J947" s="2">
        <f t="shared" si="141"/>
        <v>750000</v>
      </c>
      <c r="K947" s="2">
        <f t="shared" si="142"/>
        <v>900000</v>
      </c>
      <c r="L947" s="2">
        <f t="shared" si="143"/>
        <v>1200000</v>
      </c>
      <c r="M947" s="12">
        <f t="shared" si="144"/>
        <v>1.3014616666666667</v>
      </c>
      <c r="N947" t="str">
        <f t="shared" si="145"/>
        <v>125-150%</v>
      </c>
      <c r="O947" s="6">
        <f>MIN(H947,I947)*INDEX('2018_commission_structure-Start'!$A$21:$I$24,MATCH($E947,'2018_commission_structure-Start'!$A$21:$A$24,0),MATCH(O$1,'2018_commission_structure-Start'!$A$21:$I$21,0))</f>
        <v>78000</v>
      </c>
      <c r="P947" s="2">
        <f>IF(H947&gt;I947,MIN(H947-I947,J947-I947)*INDEX('2018_commission_structure-Start'!$A$21:$I$24,MATCH($E947,'2018_commission_structure-Start'!$A$21:$A$24,0), MATCH(P$1,'2018_commission_structure-Start'!$A$21:$I$21,0)),0)</f>
        <v>25500.000000000004</v>
      </c>
      <c r="Q947" s="2">
        <f>IF($H947&gt;J947,MIN($H947-J947,K947-J947)*INDEX('2018_commission_structure-Start'!$A$21:$I$24,MATCH($E947,'2018_commission_structure-Start'!$A$21:$A$24,0), MATCH(Q$1,'2018_commission_structure-Start'!$A$21:$I$21,0)),0)</f>
        <v>6484.17</v>
      </c>
      <c r="R947" s="2">
        <f>IF($H947&gt;K947,MIN($H947-K947,L947-K947)*INDEX('2018_commission_structure-Start'!$A$21:$I$24,MATCH($E947,'2018_commission_structure-Start'!$A$21:$A$24,0), MATCH(R$1,'2018_commission_structure-Start'!$A$21:$I$21,0)),0)</f>
        <v>0</v>
      </c>
      <c r="S947" s="2">
        <f>IF(H947&gt;L947,(H947-L947)*INDEX('2018_commission_structure-Start'!$A$21:$I$24,MATCH($E947,'2018_commission_structure-Start'!$A$21:$A$24,0),MATCH(S$1,'2018_commission_structure-Start'!$A$21:$I$21,0)),0)</f>
        <v>0</v>
      </c>
      <c r="T947" s="6">
        <f t="shared" si="146"/>
        <v>109984.17</v>
      </c>
      <c r="U947" s="6">
        <f t="shared" si="147"/>
        <v>181640.16999999998</v>
      </c>
      <c r="V947" s="6">
        <f>MIN(H947,I947)*INDEX('2018_commission_structure-Start'!$A$15:$J$18,MATCH($E947,'2018_commission_structure-Start'!$A$15:$A$18,0),MATCH(V$1,'2018_commission_structure-Start'!$A$15:$J$15,0))</f>
        <v>90000</v>
      </c>
      <c r="W947" s="2">
        <f>IF($H947&gt;I947,MIN($H947-I947,J947-I947)*INDEX('2018_commission_structure-Start'!$A$15:$J$18,MATCH($E947,'2018_commission_structure-Start'!$A$15:$A$18,0),MATCH(W$1,'2018_commission_structure-Start'!$A$15:$J$15,0)),0)</f>
        <v>27000</v>
      </c>
      <c r="X947" s="2">
        <f>IF($H947&gt;J947,MIN($H947-J947,K947-J947)*INDEX('2018_commission_structure-Start'!$A$15:$J$18,MATCH($E947,'2018_commission_structure-Start'!$A$15:$A$18,0),MATCH(X$1,'2018_commission_structure-Start'!$A$15:$J$15,0)),0)</f>
        <v>7719.25</v>
      </c>
      <c r="Y947" s="2">
        <f>IF($H947&gt;K947,MIN($H947-K947,L947-K947)*INDEX('2018_commission_structure-Start'!$A$15:$J$18,MATCH($E947,'2018_commission_structure-Start'!$A$15:$A$18,0),MATCH(Y$1,'2018_commission_structure-Start'!$A$15:$J$15,0)),0)</f>
        <v>0</v>
      </c>
      <c r="Z947" s="2">
        <f>IF(H947&gt;L947,(H947-L947)*INDEX('2018_commission_structure-Start'!$A$21:$I$24,MATCH($E947,'2018_commission_structure-Start'!$A$21:$A$24,0),MATCH(Z$1,'2018_commission_structure-Start'!$A$21:$I$21,0)),0)</f>
        <v>0</v>
      </c>
      <c r="AA947" s="6">
        <f t="shared" si="148"/>
        <v>124719.25</v>
      </c>
      <c r="AB947" s="6">
        <f t="shared" si="149"/>
        <v>196375.25</v>
      </c>
    </row>
    <row r="948" spans="1:28" x14ac:dyDescent="0.3">
      <c r="A948" t="str">
        <f t="shared" si="140"/>
        <v>Susi Berndsen</v>
      </c>
      <c r="B948">
        <v>3933021111</v>
      </c>
      <c r="C948" t="s">
        <v>1827</v>
      </c>
      <c r="D948" t="s">
        <v>1828</v>
      </c>
      <c r="E948" t="s">
        <v>10</v>
      </c>
      <c r="F948">
        <v>119316</v>
      </c>
      <c r="G948">
        <f>COUNTIF(deals_closed!D:D,B948)</f>
        <v>23</v>
      </c>
      <c r="H948" s="2">
        <f>SUMIF(deals_closed!D:D,B948,deals_closed!C:C)</f>
        <v>801961</v>
      </c>
      <c r="I948" s="2">
        <f>VLOOKUP(E948,'2018_commission_structure-Start'!$A$22:$I$24,9,FALSE)</f>
        <v>750000</v>
      </c>
      <c r="J948" s="2">
        <f t="shared" si="141"/>
        <v>937500</v>
      </c>
      <c r="K948" s="2">
        <f t="shared" si="142"/>
        <v>1125000</v>
      </c>
      <c r="L948" s="2">
        <f t="shared" si="143"/>
        <v>1500000</v>
      </c>
      <c r="M948" s="12">
        <f t="shared" si="144"/>
        <v>1.0692813333333333</v>
      </c>
      <c r="N948" t="str">
        <f t="shared" si="145"/>
        <v>100-125%</v>
      </c>
      <c r="O948" s="6">
        <f>MIN(H948,I948)*INDEX('2018_commission_structure-Start'!$A$21:$I$24,MATCH($E948,'2018_commission_structure-Start'!$A$21:$A$24,0),MATCH(O$1,'2018_commission_structure-Start'!$A$21:$I$21,0))</f>
        <v>112500</v>
      </c>
      <c r="P948" s="2">
        <f>IF(H948&gt;I948,MIN(H948-I948,J948-I948)*INDEX('2018_commission_structure-Start'!$A$21:$I$24,MATCH($E948,'2018_commission_structure-Start'!$A$21:$A$24,0), MATCH(P$1,'2018_commission_structure-Start'!$A$21:$I$21,0)),0)</f>
        <v>9872.59</v>
      </c>
      <c r="Q948" s="2">
        <f>IF($H948&gt;J948,MIN($H948-J948,K948-J948)*INDEX('2018_commission_structure-Start'!$A$21:$I$24,MATCH($E948,'2018_commission_structure-Start'!$A$21:$A$24,0), MATCH(Q$1,'2018_commission_structure-Start'!$A$21:$I$21,0)),0)</f>
        <v>0</v>
      </c>
      <c r="R948" s="2">
        <f>IF($H948&gt;K948,MIN($H948-K948,L948-K948)*INDEX('2018_commission_structure-Start'!$A$21:$I$24,MATCH($E948,'2018_commission_structure-Start'!$A$21:$A$24,0), MATCH(R$1,'2018_commission_structure-Start'!$A$21:$I$21,0)),0)</f>
        <v>0</v>
      </c>
      <c r="S948" s="2">
        <f>IF(H948&gt;L948,(H948-L948)*INDEX('2018_commission_structure-Start'!$A$21:$I$24,MATCH($E948,'2018_commission_structure-Start'!$A$21:$A$24,0),MATCH(S$1,'2018_commission_structure-Start'!$A$21:$I$21,0)),0)</f>
        <v>0</v>
      </c>
      <c r="T948" s="6">
        <f t="shared" si="146"/>
        <v>122372.59</v>
      </c>
      <c r="U948" s="6">
        <f t="shared" si="147"/>
        <v>241688.59</v>
      </c>
      <c r="V948" s="6">
        <f>MIN(H948,I948)*INDEX('2018_commission_structure-Start'!$A$15:$J$18,MATCH($E948,'2018_commission_structure-Start'!$A$15:$A$18,0),MATCH(V$1,'2018_commission_structure-Start'!$A$15:$J$15,0))</f>
        <v>112500</v>
      </c>
      <c r="W948" s="2">
        <f>IF($H948&gt;I948,MIN($H948-I948,J948-I948)*INDEX('2018_commission_structure-Start'!$A$15:$J$18,MATCH($E948,'2018_commission_structure-Start'!$A$15:$A$18,0),MATCH(W$1,'2018_commission_structure-Start'!$A$15:$J$15,0)),0)</f>
        <v>11431.42</v>
      </c>
      <c r="X948" s="2">
        <f>IF($H948&gt;J948,MIN($H948-J948,K948-J948)*INDEX('2018_commission_structure-Start'!$A$15:$J$18,MATCH($E948,'2018_commission_structure-Start'!$A$15:$A$18,0),MATCH(X$1,'2018_commission_structure-Start'!$A$15:$J$15,0)),0)</f>
        <v>0</v>
      </c>
      <c r="Y948" s="2">
        <f>IF($H948&gt;K948,MIN($H948-K948,L948-K948)*INDEX('2018_commission_structure-Start'!$A$15:$J$18,MATCH($E948,'2018_commission_structure-Start'!$A$15:$A$18,0),MATCH(Y$1,'2018_commission_structure-Start'!$A$15:$J$15,0)),0)</f>
        <v>0</v>
      </c>
      <c r="Z948" s="2">
        <f>IF(H948&gt;L948,(H948-L948)*INDEX('2018_commission_structure-Start'!$A$21:$I$24,MATCH($E948,'2018_commission_structure-Start'!$A$21:$A$24,0),MATCH(Z$1,'2018_commission_structure-Start'!$A$21:$I$21,0)),0)</f>
        <v>0</v>
      </c>
      <c r="AA948" s="6">
        <f t="shared" si="148"/>
        <v>123931.42</v>
      </c>
      <c r="AB948" s="6">
        <f t="shared" si="149"/>
        <v>243247.41999999998</v>
      </c>
    </row>
    <row r="949" spans="1:28" x14ac:dyDescent="0.3">
      <c r="A949" t="str">
        <f t="shared" si="140"/>
        <v>Meryl Aitchinson</v>
      </c>
      <c r="B949">
        <v>8361813608</v>
      </c>
      <c r="C949" t="s">
        <v>1829</v>
      </c>
      <c r="D949" t="s">
        <v>1830</v>
      </c>
      <c r="E949" t="s">
        <v>10</v>
      </c>
      <c r="F949">
        <v>83466</v>
      </c>
      <c r="G949">
        <f>COUNTIF(deals_closed!D:D,B949)</f>
        <v>12</v>
      </c>
      <c r="H949" s="2">
        <f>SUMIF(deals_closed!D:D,B949,deals_closed!C:C)</f>
        <v>471986</v>
      </c>
      <c r="I949" s="2">
        <f>VLOOKUP(E949,'2018_commission_structure-Start'!$A$22:$I$24,9,FALSE)</f>
        <v>750000</v>
      </c>
      <c r="J949" s="2">
        <f t="shared" si="141"/>
        <v>937500</v>
      </c>
      <c r="K949" s="2">
        <f t="shared" si="142"/>
        <v>1125000</v>
      </c>
      <c r="L949" s="2">
        <f t="shared" si="143"/>
        <v>1500000</v>
      </c>
      <c r="M949" s="12">
        <f t="shared" si="144"/>
        <v>0.62931466666666669</v>
      </c>
      <c r="N949" t="str">
        <f t="shared" si="145"/>
        <v>0-100%</v>
      </c>
      <c r="O949" s="6">
        <f>MIN(H949,I949)*INDEX('2018_commission_structure-Start'!$A$21:$I$24,MATCH($E949,'2018_commission_structure-Start'!$A$21:$A$24,0),MATCH(O$1,'2018_commission_structure-Start'!$A$21:$I$21,0))</f>
        <v>70797.899999999994</v>
      </c>
      <c r="P949" s="2">
        <f>IF(H949&gt;I949,MIN(H949-I949,J949-I949)*INDEX('2018_commission_structure-Start'!$A$21:$I$24,MATCH($E949,'2018_commission_structure-Start'!$A$21:$A$24,0), MATCH(P$1,'2018_commission_structure-Start'!$A$21:$I$21,0)),0)</f>
        <v>0</v>
      </c>
      <c r="Q949" s="2">
        <f>IF($H949&gt;J949,MIN($H949-J949,K949-J949)*INDEX('2018_commission_structure-Start'!$A$21:$I$24,MATCH($E949,'2018_commission_structure-Start'!$A$21:$A$24,0), MATCH(Q$1,'2018_commission_structure-Start'!$A$21:$I$21,0)),0)</f>
        <v>0</v>
      </c>
      <c r="R949" s="2">
        <f>IF($H949&gt;K949,MIN($H949-K949,L949-K949)*INDEX('2018_commission_structure-Start'!$A$21:$I$24,MATCH($E949,'2018_commission_structure-Start'!$A$21:$A$24,0), MATCH(R$1,'2018_commission_structure-Start'!$A$21:$I$21,0)),0)</f>
        <v>0</v>
      </c>
      <c r="S949" s="2">
        <f>IF(H949&gt;L949,(H949-L949)*INDEX('2018_commission_structure-Start'!$A$21:$I$24,MATCH($E949,'2018_commission_structure-Start'!$A$21:$A$24,0),MATCH(S$1,'2018_commission_structure-Start'!$A$21:$I$21,0)),0)</f>
        <v>0</v>
      </c>
      <c r="T949" s="6">
        <f t="shared" si="146"/>
        <v>70797.899999999994</v>
      </c>
      <c r="U949" s="6">
        <f t="shared" si="147"/>
        <v>154263.9</v>
      </c>
      <c r="V949" s="6">
        <f>MIN(H949,I949)*INDEX('2018_commission_structure-Start'!$A$15:$J$18,MATCH($E949,'2018_commission_structure-Start'!$A$15:$A$18,0),MATCH(V$1,'2018_commission_structure-Start'!$A$15:$J$15,0))</f>
        <v>70797.899999999994</v>
      </c>
      <c r="W949" s="2">
        <f>IF($H949&gt;I949,MIN($H949-I949,J949-I949)*INDEX('2018_commission_structure-Start'!$A$15:$J$18,MATCH($E949,'2018_commission_structure-Start'!$A$15:$A$18,0),MATCH(W$1,'2018_commission_structure-Start'!$A$15:$J$15,0)),0)</f>
        <v>0</v>
      </c>
      <c r="X949" s="2">
        <f>IF($H949&gt;J949,MIN($H949-J949,K949-J949)*INDEX('2018_commission_structure-Start'!$A$15:$J$18,MATCH($E949,'2018_commission_structure-Start'!$A$15:$A$18,0),MATCH(X$1,'2018_commission_structure-Start'!$A$15:$J$15,0)),0)</f>
        <v>0</v>
      </c>
      <c r="Y949" s="2">
        <f>IF($H949&gt;K949,MIN($H949-K949,L949-K949)*INDEX('2018_commission_structure-Start'!$A$15:$J$18,MATCH($E949,'2018_commission_structure-Start'!$A$15:$A$18,0),MATCH(Y$1,'2018_commission_structure-Start'!$A$15:$J$15,0)),0)</f>
        <v>0</v>
      </c>
      <c r="Z949" s="2">
        <f>IF(H949&gt;L949,(H949-L949)*INDEX('2018_commission_structure-Start'!$A$21:$I$24,MATCH($E949,'2018_commission_structure-Start'!$A$21:$A$24,0),MATCH(Z$1,'2018_commission_structure-Start'!$A$21:$I$21,0)),0)</f>
        <v>0</v>
      </c>
      <c r="AA949" s="6">
        <f t="shared" si="148"/>
        <v>70797.899999999994</v>
      </c>
      <c r="AB949" s="6">
        <f t="shared" si="149"/>
        <v>154263.9</v>
      </c>
    </row>
    <row r="950" spans="1:28" x14ac:dyDescent="0.3">
      <c r="A950" t="str">
        <f t="shared" si="140"/>
        <v>Ellery Renzini</v>
      </c>
      <c r="B950">
        <v>6209983448</v>
      </c>
      <c r="C950" t="s">
        <v>1831</v>
      </c>
      <c r="D950" t="s">
        <v>1832</v>
      </c>
      <c r="E950" t="s">
        <v>29</v>
      </c>
      <c r="F950">
        <v>72962</v>
      </c>
      <c r="G950">
        <f>COUNTIF(deals_closed!D:D,B950)</f>
        <v>23</v>
      </c>
      <c r="H950" s="2">
        <f>SUMIF(deals_closed!D:D,B950,deals_closed!C:C)</f>
        <v>784517</v>
      </c>
      <c r="I950" s="2">
        <f>VLOOKUP(E950,'2018_commission_structure-Start'!$A$22:$I$24,9,FALSE)</f>
        <v>600000</v>
      </c>
      <c r="J950" s="2">
        <f t="shared" si="141"/>
        <v>750000</v>
      </c>
      <c r="K950" s="2">
        <f t="shared" si="142"/>
        <v>900000</v>
      </c>
      <c r="L950" s="2">
        <f t="shared" si="143"/>
        <v>1200000</v>
      </c>
      <c r="M950" s="12">
        <f t="shared" si="144"/>
        <v>1.3075283333333334</v>
      </c>
      <c r="N950" t="str">
        <f t="shared" si="145"/>
        <v>125-150%</v>
      </c>
      <c r="O950" s="6">
        <f>MIN(H950,I950)*INDEX('2018_commission_structure-Start'!$A$21:$I$24,MATCH($E950,'2018_commission_structure-Start'!$A$21:$A$24,0),MATCH(O$1,'2018_commission_structure-Start'!$A$21:$I$21,0))</f>
        <v>78000</v>
      </c>
      <c r="P950" s="2">
        <f>IF(H950&gt;I950,MIN(H950-I950,J950-I950)*INDEX('2018_commission_structure-Start'!$A$21:$I$24,MATCH($E950,'2018_commission_structure-Start'!$A$21:$A$24,0), MATCH(P$1,'2018_commission_structure-Start'!$A$21:$I$21,0)),0)</f>
        <v>25500.000000000004</v>
      </c>
      <c r="Q950" s="2">
        <f>IF($H950&gt;J950,MIN($H950-J950,K950-J950)*INDEX('2018_commission_structure-Start'!$A$21:$I$24,MATCH($E950,'2018_commission_structure-Start'!$A$21:$A$24,0), MATCH(Q$1,'2018_commission_structure-Start'!$A$21:$I$21,0)),0)</f>
        <v>7248.57</v>
      </c>
      <c r="R950" s="2">
        <f>IF($H950&gt;K950,MIN($H950-K950,L950-K950)*INDEX('2018_commission_structure-Start'!$A$21:$I$24,MATCH($E950,'2018_commission_structure-Start'!$A$21:$A$24,0), MATCH(R$1,'2018_commission_structure-Start'!$A$21:$I$21,0)),0)</f>
        <v>0</v>
      </c>
      <c r="S950" s="2">
        <f>IF(H950&gt;L950,(H950-L950)*INDEX('2018_commission_structure-Start'!$A$21:$I$24,MATCH($E950,'2018_commission_structure-Start'!$A$21:$A$24,0),MATCH(S$1,'2018_commission_structure-Start'!$A$21:$I$21,0)),0)</f>
        <v>0</v>
      </c>
      <c r="T950" s="6">
        <f t="shared" si="146"/>
        <v>110748.57</v>
      </c>
      <c r="U950" s="6">
        <f t="shared" si="147"/>
        <v>183710.57</v>
      </c>
      <c r="V950" s="6">
        <f>MIN(H950,I950)*INDEX('2018_commission_structure-Start'!$A$15:$J$18,MATCH($E950,'2018_commission_structure-Start'!$A$15:$A$18,0),MATCH(V$1,'2018_commission_structure-Start'!$A$15:$J$15,0))</f>
        <v>90000</v>
      </c>
      <c r="W950" s="2">
        <f>IF($H950&gt;I950,MIN($H950-I950,J950-I950)*INDEX('2018_commission_structure-Start'!$A$15:$J$18,MATCH($E950,'2018_commission_structure-Start'!$A$15:$A$18,0),MATCH(W$1,'2018_commission_structure-Start'!$A$15:$J$15,0)),0)</f>
        <v>27000</v>
      </c>
      <c r="X950" s="2">
        <f>IF($H950&gt;J950,MIN($H950-J950,K950-J950)*INDEX('2018_commission_structure-Start'!$A$15:$J$18,MATCH($E950,'2018_commission_structure-Start'!$A$15:$A$18,0),MATCH(X$1,'2018_commission_structure-Start'!$A$15:$J$15,0)),0)</f>
        <v>8629.25</v>
      </c>
      <c r="Y950" s="2">
        <f>IF($H950&gt;K950,MIN($H950-K950,L950-K950)*INDEX('2018_commission_structure-Start'!$A$15:$J$18,MATCH($E950,'2018_commission_structure-Start'!$A$15:$A$18,0),MATCH(Y$1,'2018_commission_structure-Start'!$A$15:$J$15,0)),0)</f>
        <v>0</v>
      </c>
      <c r="Z950" s="2">
        <f>IF(H950&gt;L950,(H950-L950)*INDEX('2018_commission_structure-Start'!$A$21:$I$24,MATCH($E950,'2018_commission_structure-Start'!$A$21:$A$24,0),MATCH(Z$1,'2018_commission_structure-Start'!$A$21:$I$21,0)),0)</f>
        <v>0</v>
      </c>
      <c r="AA950" s="6">
        <f t="shared" si="148"/>
        <v>125629.25</v>
      </c>
      <c r="AB950" s="6">
        <f t="shared" si="149"/>
        <v>198591.25</v>
      </c>
    </row>
    <row r="951" spans="1:28" x14ac:dyDescent="0.3">
      <c r="A951" t="str">
        <f t="shared" si="140"/>
        <v>Gina Biggadyke</v>
      </c>
      <c r="B951">
        <v>6820956614</v>
      </c>
      <c r="C951" t="s">
        <v>1833</v>
      </c>
      <c r="D951" t="s">
        <v>1834</v>
      </c>
      <c r="E951" t="s">
        <v>29</v>
      </c>
      <c r="F951">
        <v>65490</v>
      </c>
      <c r="G951">
        <f>COUNTIF(deals_closed!D:D,B951)</f>
        <v>15</v>
      </c>
      <c r="H951" s="2">
        <f>SUMIF(deals_closed!D:D,B951,deals_closed!C:C)</f>
        <v>534301</v>
      </c>
      <c r="I951" s="2">
        <f>VLOOKUP(E951,'2018_commission_structure-Start'!$A$22:$I$24,9,FALSE)</f>
        <v>600000</v>
      </c>
      <c r="J951" s="2">
        <f t="shared" si="141"/>
        <v>750000</v>
      </c>
      <c r="K951" s="2">
        <f t="shared" si="142"/>
        <v>900000</v>
      </c>
      <c r="L951" s="2">
        <f t="shared" si="143"/>
        <v>1200000</v>
      </c>
      <c r="M951" s="12">
        <f t="shared" si="144"/>
        <v>0.89050166666666664</v>
      </c>
      <c r="N951" t="str">
        <f t="shared" si="145"/>
        <v>0-100%</v>
      </c>
      <c r="O951" s="6">
        <f>MIN(H951,I951)*INDEX('2018_commission_structure-Start'!$A$21:$I$24,MATCH($E951,'2018_commission_structure-Start'!$A$21:$A$24,0),MATCH(O$1,'2018_commission_structure-Start'!$A$21:$I$21,0))</f>
        <v>69459.13</v>
      </c>
      <c r="P951" s="2">
        <f>IF(H951&gt;I951,MIN(H951-I951,J951-I951)*INDEX('2018_commission_structure-Start'!$A$21:$I$24,MATCH($E951,'2018_commission_structure-Start'!$A$21:$A$24,0), MATCH(P$1,'2018_commission_structure-Start'!$A$21:$I$21,0)),0)</f>
        <v>0</v>
      </c>
      <c r="Q951" s="2">
        <f>IF($H951&gt;J951,MIN($H951-J951,K951-J951)*INDEX('2018_commission_structure-Start'!$A$21:$I$24,MATCH($E951,'2018_commission_structure-Start'!$A$21:$A$24,0), MATCH(Q$1,'2018_commission_structure-Start'!$A$21:$I$21,0)),0)</f>
        <v>0</v>
      </c>
      <c r="R951" s="2">
        <f>IF($H951&gt;K951,MIN($H951-K951,L951-K951)*INDEX('2018_commission_structure-Start'!$A$21:$I$24,MATCH($E951,'2018_commission_structure-Start'!$A$21:$A$24,0), MATCH(R$1,'2018_commission_structure-Start'!$A$21:$I$21,0)),0)</f>
        <v>0</v>
      </c>
      <c r="S951" s="2">
        <f>IF(H951&gt;L951,(H951-L951)*INDEX('2018_commission_structure-Start'!$A$21:$I$24,MATCH($E951,'2018_commission_structure-Start'!$A$21:$A$24,0),MATCH(S$1,'2018_commission_structure-Start'!$A$21:$I$21,0)),0)</f>
        <v>0</v>
      </c>
      <c r="T951" s="6">
        <f t="shared" si="146"/>
        <v>69459.13</v>
      </c>
      <c r="U951" s="6">
        <f t="shared" si="147"/>
        <v>134949.13</v>
      </c>
      <c r="V951" s="6">
        <f>MIN(H951,I951)*INDEX('2018_commission_structure-Start'!$A$15:$J$18,MATCH($E951,'2018_commission_structure-Start'!$A$15:$A$18,0),MATCH(V$1,'2018_commission_structure-Start'!$A$15:$J$15,0))</f>
        <v>80145.149999999994</v>
      </c>
      <c r="W951" s="2">
        <f>IF($H951&gt;I951,MIN($H951-I951,J951-I951)*INDEX('2018_commission_structure-Start'!$A$15:$J$18,MATCH($E951,'2018_commission_structure-Start'!$A$15:$A$18,0),MATCH(W$1,'2018_commission_structure-Start'!$A$15:$J$15,0)),0)</f>
        <v>0</v>
      </c>
      <c r="X951" s="2">
        <f>IF($H951&gt;J951,MIN($H951-J951,K951-J951)*INDEX('2018_commission_structure-Start'!$A$15:$J$18,MATCH($E951,'2018_commission_structure-Start'!$A$15:$A$18,0),MATCH(X$1,'2018_commission_structure-Start'!$A$15:$J$15,0)),0)</f>
        <v>0</v>
      </c>
      <c r="Y951" s="2">
        <f>IF($H951&gt;K951,MIN($H951-K951,L951-K951)*INDEX('2018_commission_structure-Start'!$A$15:$J$18,MATCH($E951,'2018_commission_structure-Start'!$A$15:$A$18,0),MATCH(Y$1,'2018_commission_structure-Start'!$A$15:$J$15,0)),0)</f>
        <v>0</v>
      </c>
      <c r="Z951" s="2">
        <f>IF(H951&gt;L951,(H951-L951)*INDEX('2018_commission_structure-Start'!$A$21:$I$24,MATCH($E951,'2018_commission_structure-Start'!$A$21:$A$24,0),MATCH(Z$1,'2018_commission_structure-Start'!$A$21:$I$21,0)),0)</f>
        <v>0</v>
      </c>
      <c r="AA951" s="6">
        <f t="shared" si="148"/>
        <v>80145.149999999994</v>
      </c>
      <c r="AB951" s="6">
        <f t="shared" si="149"/>
        <v>145635.15</v>
      </c>
    </row>
    <row r="952" spans="1:28" x14ac:dyDescent="0.3">
      <c r="A952" t="str">
        <f t="shared" si="140"/>
        <v>Rutter Maddams</v>
      </c>
      <c r="B952">
        <v>9684187432</v>
      </c>
      <c r="C952" t="s">
        <v>1835</v>
      </c>
      <c r="D952" t="s">
        <v>1836</v>
      </c>
      <c r="E952" t="s">
        <v>29</v>
      </c>
      <c r="F952">
        <v>61998</v>
      </c>
      <c r="G952">
        <f>COUNTIF(deals_closed!D:D,B952)</f>
        <v>21</v>
      </c>
      <c r="H952" s="2">
        <f>SUMIF(deals_closed!D:D,B952,deals_closed!C:C)</f>
        <v>679511</v>
      </c>
      <c r="I952" s="2">
        <f>VLOOKUP(E952,'2018_commission_structure-Start'!$A$22:$I$24,9,FALSE)</f>
        <v>600000</v>
      </c>
      <c r="J952" s="2">
        <f t="shared" si="141"/>
        <v>750000</v>
      </c>
      <c r="K952" s="2">
        <f t="shared" si="142"/>
        <v>900000</v>
      </c>
      <c r="L952" s="2">
        <f t="shared" si="143"/>
        <v>1200000</v>
      </c>
      <c r="M952" s="12">
        <f t="shared" si="144"/>
        <v>1.1325183333333333</v>
      </c>
      <c r="N952" t="str">
        <f t="shared" si="145"/>
        <v>100-125%</v>
      </c>
      <c r="O952" s="6">
        <f>MIN(H952,I952)*INDEX('2018_commission_structure-Start'!$A$21:$I$24,MATCH($E952,'2018_commission_structure-Start'!$A$21:$A$24,0),MATCH(O$1,'2018_commission_structure-Start'!$A$21:$I$21,0))</f>
        <v>78000</v>
      </c>
      <c r="P952" s="2">
        <f>IF(H952&gt;I952,MIN(H952-I952,J952-I952)*INDEX('2018_commission_structure-Start'!$A$21:$I$24,MATCH($E952,'2018_commission_structure-Start'!$A$21:$A$24,0), MATCH(P$1,'2018_commission_structure-Start'!$A$21:$I$21,0)),0)</f>
        <v>13516.87</v>
      </c>
      <c r="Q952" s="2">
        <f>IF($H952&gt;J952,MIN($H952-J952,K952-J952)*INDEX('2018_commission_structure-Start'!$A$21:$I$24,MATCH($E952,'2018_commission_structure-Start'!$A$21:$A$24,0), MATCH(Q$1,'2018_commission_structure-Start'!$A$21:$I$21,0)),0)</f>
        <v>0</v>
      </c>
      <c r="R952" s="2">
        <f>IF($H952&gt;K952,MIN($H952-K952,L952-K952)*INDEX('2018_commission_structure-Start'!$A$21:$I$24,MATCH($E952,'2018_commission_structure-Start'!$A$21:$A$24,0), MATCH(R$1,'2018_commission_structure-Start'!$A$21:$I$21,0)),0)</f>
        <v>0</v>
      </c>
      <c r="S952" s="2">
        <f>IF(H952&gt;L952,(H952-L952)*INDEX('2018_commission_structure-Start'!$A$21:$I$24,MATCH($E952,'2018_commission_structure-Start'!$A$21:$A$24,0),MATCH(S$1,'2018_commission_structure-Start'!$A$21:$I$21,0)),0)</f>
        <v>0</v>
      </c>
      <c r="T952" s="6">
        <f t="shared" si="146"/>
        <v>91516.87</v>
      </c>
      <c r="U952" s="6">
        <f t="shared" si="147"/>
        <v>153514.87</v>
      </c>
      <c r="V952" s="6">
        <f>MIN(H952,I952)*INDEX('2018_commission_structure-Start'!$A$15:$J$18,MATCH($E952,'2018_commission_structure-Start'!$A$15:$A$18,0),MATCH(V$1,'2018_commission_structure-Start'!$A$15:$J$15,0))</f>
        <v>90000</v>
      </c>
      <c r="W952" s="2">
        <f>IF($H952&gt;I952,MIN($H952-I952,J952-I952)*INDEX('2018_commission_structure-Start'!$A$15:$J$18,MATCH($E952,'2018_commission_structure-Start'!$A$15:$A$18,0),MATCH(W$1,'2018_commission_structure-Start'!$A$15:$J$15,0)),0)</f>
        <v>14311.98</v>
      </c>
      <c r="X952" s="2">
        <f>IF($H952&gt;J952,MIN($H952-J952,K952-J952)*INDEX('2018_commission_structure-Start'!$A$15:$J$18,MATCH($E952,'2018_commission_structure-Start'!$A$15:$A$18,0),MATCH(X$1,'2018_commission_structure-Start'!$A$15:$J$15,0)),0)</f>
        <v>0</v>
      </c>
      <c r="Y952" s="2">
        <f>IF($H952&gt;K952,MIN($H952-K952,L952-K952)*INDEX('2018_commission_structure-Start'!$A$15:$J$18,MATCH($E952,'2018_commission_structure-Start'!$A$15:$A$18,0),MATCH(Y$1,'2018_commission_structure-Start'!$A$15:$J$15,0)),0)</f>
        <v>0</v>
      </c>
      <c r="Z952" s="2">
        <f>IF(H952&gt;L952,(H952-L952)*INDEX('2018_commission_structure-Start'!$A$21:$I$24,MATCH($E952,'2018_commission_structure-Start'!$A$21:$A$24,0),MATCH(Z$1,'2018_commission_structure-Start'!$A$21:$I$21,0)),0)</f>
        <v>0</v>
      </c>
      <c r="AA952" s="6">
        <f t="shared" si="148"/>
        <v>104311.98</v>
      </c>
      <c r="AB952" s="6">
        <f t="shared" si="149"/>
        <v>166309.97999999998</v>
      </c>
    </row>
    <row r="953" spans="1:28" x14ac:dyDescent="0.3">
      <c r="A953" t="str">
        <f t="shared" si="140"/>
        <v>Tirrell Durdle</v>
      </c>
      <c r="B953">
        <v>7700368295</v>
      </c>
      <c r="C953" t="s">
        <v>1837</v>
      </c>
      <c r="D953" t="s">
        <v>1838</v>
      </c>
      <c r="E953" t="s">
        <v>7</v>
      </c>
      <c r="F953">
        <v>47191</v>
      </c>
      <c r="G953">
        <f>COUNTIF(deals_closed!D:D,B953)</f>
        <v>14</v>
      </c>
      <c r="H953" s="2">
        <f>SUMIF(deals_closed!D:D,B953,deals_closed!C:C)</f>
        <v>501339</v>
      </c>
      <c r="I953" s="2">
        <f>VLOOKUP(E953,'2018_commission_structure-Start'!$A$22:$I$24,9,FALSE)</f>
        <v>500000</v>
      </c>
      <c r="J953" s="2">
        <f t="shared" si="141"/>
        <v>625000</v>
      </c>
      <c r="K953" s="2">
        <f t="shared" si="142"/>
        <v>750000</v>
      </c>
      <c r="L953" s="2">
        <f t="shared" si="143"/>
        <v>1000000</v>
      </c>
      <c r="M953" s="12">
        <f t="shared" si="144"/>
        <v>1.002678</v>
      </c>
      <c r="N953" t="str">
        <f t="shared" si="145"/>
        <v>100-125%</v>
      </c>
      <c r="O953" s="6">
        <f>MIN(H953,I953)*INDEX('2018_commission_structure-Start'!$A$21:$I$24,MATCH($E953,'2018_commission_structure-Start'!$A$21:$A$24,0),MATCH(O$1,'2018_commission_structure-Start'!$A$21:$I$21,0))</f>
        <v>50000</v>
      </c>
      <c r="P953" s="2">
        <f>IF(H953&gt;I953,MIN(H953-I953,J953-I953)*INDEX('2018_commission_structure-Start'!$A$21:$I$24,MATCH($E953,'2018_commission_structure-Start'!$A$21:$A$24,0), MATCH(P$1,'2018_commission_structure-Start'!$A$21:$I$21,0)),0)</f>
        <v>200.85</v>
      </c>
      <c r="Q953" s="2">
        <f>IF($H953&gt;J953,MIN($H953-J953,K953-J953)*INDEX('2018_commission_structure-Start'!$A$21:$I$24,MATCH($E953,'2018_commission_structure-Start'!$A$21:$A$24,0), MATCH(Q$1,'2018_commission_structure-Start'!$A$21:$I$21,0)),0)</f>
        <v>0</v>
      </c>
      <c r="R953" s="2">
        <f>IF($H953&gt;K953,MIN($H953-K953,L953-K953)*INDEX('2018_commission_structure-Start'!$A$21:$I$24,MATCH($E953,'2018_commission_structure-Start'!$A$21:$A$24,0), MATCH(R$1,'2018_commission_structure-Start'!$A$21:$I$21,0)),0)</f>
        <v>0</v>
      </c>
      <c r="S953" s="2">
        <f>IF(H953&gt;L953,(H953-L953)*INDEX('2018_commission_structure-Start'!$A$21:$I$24,MATCH($E953,'2018_commission_structure-Start'!$A$21:$A$24,0),MATCH(S$1,'2018_commission_structure-Start'!$A$21:$I$21,0)),0)</f>
        <v>0</v>
      </c>
      <c r="T953" s="6">
        <f t="shared" si="146"/>
        <v>50200.85</v>
      </c>
      <c r="U953" s="6">
        <f t="shared" si="147"/>
        <v>97391.85</v>
      </c>
      <c r="V953" s="6">
        <f>MIN(H953,I953)*INDEX('2018_commission_structure-Start'!$A$15:$J$18,MATCH($E953,'2018_commission_structure-Start'!$A$15:$A$18,0),MATCH(V$1,'2018_commission_structure-Start'!$A$15:$J$15,0))</f>
        <v>60000</v>
      </c>
      <c r="W953" s="2">
        <f>IF($H953&gt;I953,MIN($H953-I953,J953-I953)*INDEX('2018_commission_structure-Start'!$A$15:$J$18,MATCH($E953,'2018_commission_structure-Start'!$A$15:$A$18,0),MATCH(W$1,'2018_commission_structure-Start'!$A$15:$J$15,0)),0)</f>
        <v>227.63000000000002</v>
      </c>
      <c r="X953" s="2">
        <f>IF($H953&gt;J953,MIN($H953-J953,K953-J953)*INDEX('2018_commission_structure-Start'!$A$15:$J$18,MATCH($E953,'2018_commission_structure-Start'!$A$15:$A$18,0),MATCH(X$1,'2018_commission_structure-Start'!$A$15:$J$15,0)),0)</f>
        <v>0</v>
      </c>
      <c r="Y953" s="2">
        <f>IF($H953&gt;K953,MIN($H953-K953,L953-K953)*INDEX('2018_commission_structure-Start'!$A$15:$J$18,MATCH($E953,'2018_commission_structure-Start'!$A$15:$A$18,0),MATCH(Y$1,'2018_commission_structure-Start'!$A$15:$J$15,0)),0)</f>
        <v>0</v>
      </c>
      <c r="Z953" s="2">
        <f>IF(H953&gt;L953,(H953-L953)*INDEX('2018_commission_structure-Start'!$A$21:$I$24,MATCH($E953,'2018_commission_structure-Start'!$A$21:$A$24,0),MATCH(Z$1,'2018_commission_structure-Start'!$A$21:$I$21,0)),0)</f>
        <v>0</v>
      </c>
      <c r="AA953" s="6">
        <f t="shared" si="148"/>
        <v>60227.63</v>
      </c>
      <c r="AB953" s="6">
        <f t="shared" si="149"/>
        <v>107418.63</v>
      </c>
    </row>
    <row r="954" spans="1:28" x14ac:dyDescent="0.3">
      <c r="A954" t="str">
        <f t="shared" si="140"/>
        <v>Sadella Fateley</v>
      </c>
      <c r="B954">
        <v>8333777430</v>
      </c>
      <c r="C954" t="s">
        <v>1670</v>
      </c>
      <c r="D954" t="s">
        <v>1839</v>
      </c>
      <c r="E954" t="s">
        <v>7</v>
      </c>
      <c r="F954">
        <v>51314</v>
      </c>
      <c r="G954">
        <f>COUNTIF(deals_closed!D:D,B954)</f>
        <v>26</v>
      </c>
      <c r="H954" s="2">
        <f>SUMIF(deals_closed!D:D,B954,deals_closed!C:C)</f>
        <v>895549</v>
      </c>
      <c r="I954" s="2">
        <f>VLOOKUP(E954,'2018_commission_structure-Start'!$A$22:$I$24,9,FALSE)</f>
        <v>500000</v>
      </c>
      <c r="J954" s="2">
        <f t="shared" si="141"/>
        <v>625000</v>
      </c>
      <c r="K954" s="2">
        <f t="shared" si="142"/>
        <v>750000</v>
      </c>
      <c r="L954" s="2">
        <f t="shared" si="143"/>
        <v>1000000</v>
      </c>
      <c r="M954" s="12">
        <f t="shared" si="144"/>
        <v>1.7910980000000001</v>
      </c>
      <c r="N954" t="str">
        <f t="shared" si="145"/>
        <v>150-200%</v>
      </c>
      <c r="O954" s="6">
        <f>MIN(H954,I954)*INDEX('2018_commission_structure-Start'!$A$21:$I$24,MATCH($E954,'2018_commission_structure-Start'!$A$21:$A$24,0),MATCH(O$1,'2018_commission_structure-Start'!$A$21:$I$21,0))</f>
        <v>50000</v>
      </c>
      <c r="P954" s="2">
        <f>IF(H954&gt;I954,MIN(H954-I954,J954-I954)*INDEX('2018_commission_structure-Start'!$A$21:$I$24,MATCH($E954,'2018_commission_structure-Start'!$A$21:$A$24,0), MATCH(P$1,'2018_commission_structure-Start'!$A$21:$I$21,0)),0)</f>
        <v>18750</v>
      </c>
      <c r="Q954" s="2">
        <f>IF($H954&gt;J954,MIN($H954-J954,K954-J954)*INDEX('2018_commission_structure-Start'!$A$21:$I$24,MATCH($E954,'2018_commission_structure-Start'!$A$21:$A$24,0), MATCH(Q$1,'2018_commission_structure-Start'!$A$21:$I$21,0)),0)</f>
        <v>22500</v>
      </c>
      <c r="R954" s="2">
        <f>IF($H954&gt;K954,MIN($H954-K954,L954-K954)*INDEX('2018_commission_structure-Start'!$A$21:$I$24,MATCH($E954,'2018_commission_structure-Start'!$A$21:$A$24,0), MATCH(R$1,'2018_commission_structure-Start'!$A$21:$I$21,0)),0)</f>
        <v>32020.78</v>
      </c>
      <c r="S954" s="2">
        <f>IF(H954&gt;L954,(H954-L954)*INDEX('2018_commission_structure-Start'!$A$21:$I$24,MATCH($E954,'2018_commission_structure-Start'!$A$21:$A$24,0),MATCH(S$1,'2018_commission_structure-Start'!$A$21:$I$21,0)),0)</f>
        <v>0</v>
      </c>
      <c r="T954" s="6">
        <f t="shared" si="146"/>
        <v>123270.78</v>
      </c>
      <c r="U954" s="6">
        <f t="shared" si="147"/>
        <v>174584.78</v>
      </c>
      <c r="V954" s="6">
        <f>MIN(H954,I954)*INDEX('2018_commission_structure-Start'!$A$15:$J$18,MATCH($E954,'2018_commission_structure-Start'!$A$15:$A$18,0),MATCH(V$1,'2018_commission_structure-Start'!$A$15:$J$15,0))</f>
        <v>60000</v>
      </c>
      <c r="W954" s="2">
        <f>IF($H954&gt;I954,MIN($H954-I954,J954-I954)*INDEX('2018_commission_structure-Start'!$A$15:$J$18,MATCH($E954,'2018_commission_structure-Start'!$A$15:$A$18,0),MATCH(W$1,'2018_commission_structure-Start'!$A$15:$J$15,0)),0)</f>
        <v>21250</v>
      </c>
      <c r="X954" s="2">
        <f>IF($H954&gt;J954,MIN($H954-J954,K954-J954)*INDEX('2018_commission_structure-Start'!$A$15:$J$18,MATCH($E954,'2018_commission_structure-Start'!$A$15:$A$18,0),MATCH(X$1,'2018_commission_structure-Start'!$A$15:$J$15,0)),0)</f>
        <v>25000</v>
      </c>
      <c r="Y954" s="2">
        <f>IF($H954&gt;K954,MIN($H954-K954,L954-K954)*INDEX('2018_commission_structure-Start'!$A$15:$J$18,MATCH($E954,'2018_commission_structure-Start'!$A$15:$A$18,0),MATCH(Y$1,'2018_commission_structure-Start'!$A$15:$J$15,0)),0)</f>
        <v>32020.78</v>
      </c>
      <c r="Z954" s="2">
        <f>IF(H954&gt;L954,(H954-L954)*INDEX('2018_commission_structure-Start'!$A$21:$I$24,MATCH($E954,'2018_commission_structure-Start'!$A$21:$A$24,0),MATCH(Z$1,'2018_commission_structure-Start'!$A$21:$I$21,0)),0)</f>
        <v>0</v>
      </c>
      <c r="AA954" s="6">
        <f t="shared" si="148"/>
        <v>138270.78</v>
      </c>
      <c r="AB954" s="6">
        <f t="shared" si="149"/>
        <v>189584.78</v>
      </c>
    </row>
    <row r="955" spans="1:28" x14ac:dyDescent="0.3">
      <c r="A955" t="str">
        <f t="shared" si="140"/>
        <v>Ellen Kevis</v>
      </c>
      <c r="B955">
        <v>8032296239</v>
      </c>
      <c r="C955" t="s">
        <v>509</v>
      </c>
      <c r="D955" t="s">
        <v>1840</v>
      </c>
      <c r="E955" t="s">
        <v>29</v>
      </c>
      <c r="F955">
        <v>50836</v>
      </c>
      <c r="G955">
        <f>COUNTIF(deals_closed!D:D,B955)</f>
        <v>20</v>
      </c>
      <c r="H955" s="2">
        <f>SUMIF(deals_closed!D:D,B955,deals_closed!C:C)</f>
        <v>645529</v>
      </c>
      <c r="I955" s="2">
        <f>VLOOKUP(E955,'2018_commission_structure-Start'!$A$22:$I$24,9,FALSE)</f>
        <v>600000</v>
      </c>
      <c r="J955" s="2">
        <f t="shared" si="141"/>
        <v>750000</v>
      </c>
      <c r="K955" s="2">
        <f t="shared" si="142"/>
        <v>900000</v>
      </c>
      <c r="L955" s="2">
        <f t="shared" si="143"/>
        <v>1200000</v>
      </c>
      <c r="M955" s="12">
        <f t="shared" si="144"/>
        <v>1.0758816666666666</v>
      </c>
      <c r="N955" t="str">
        <f t="shared" si="145"/>
        <v>100-125%</v>
      </c>
      <c r="O955" s="6">
        <f>MIN(H955,I955)*INDEX('2018_commission_structure-Start'!$A$21:$I$24,MATCH($E955,'2018_commission_structure-Start'!$A$21:$A$24,0),MATCH(O$1,'2018_commission_structure-Start'!$A$21:$I$21,0))</f>
        <v>78000</v>
      </c>
      <c r="P955" s="2">
        <f>IF(H955&gt;I955,MIN(H955-I955,J955-I955)*INDEX('2018_commission_structure-Start'!$A$21:$I$24,MATCH($E955,'2018_commission_structure-Start'!$A$21:$A$24,0), MATCH(P$1,'2018_commission_structure-Start'!$A$21:$I$21,0)),0)</f>
        <v>7739.93</v>
      </c>
      <c r="Q955" s="2">
        <f>IF($H955&gt;J955,MIN($H955-J955,K955-J955)*INDEX('2018_commission_structure-Start'!$A$21:$I$24,MATCH($E955,'2018_commission_structure-Start'!$A$21:$A$24,0), MATCH(Q$1,'2018_commission_structure-Start'!$A$21:$I$21,0)),0)</f>
        <v>0</v>
      </c>
      <c r="R955" s="2">
        <f>IF($H955&gt;K955,MIN($H955-K955,L955-K955)*INDEX('2018_commission_structure-Start'!$A$21:$I$24,MATCH($E955,'2018_commission_structure-Start'!$A$21:$A$24,0), MATCH(R$1,'2018_commission_structure-Start'!$A$21:$I$21,0)),0)</f>
        <v>0</v>
      </c>
      <c r="S955" s="2">
        <f>IF(H955&gt;L955,(H955-L955)*INDEX('2018_commission_structure-Start'!$A$21:$I$24,MATCH($E955,'2018_commission_structure-Start'!$A$21:$A$24,0),MATCH(S$1,'2018_commission_structure-Start'!$A$21:$I$21,0)),0)</f>
        <v>0</v>
      </c>
      <c r="T955" s="6">
        <f t="shared" si="146"/>
        <v>85739.93</v>
      </c>
      <c r="U955" s="6">
        <f t="shared" si="147"/>
        <v>136575.93</v>
      </c>
      <c r="V955" s="6">
        <f>MIN(H955,I955)*INDEX('2018_commission_structure-Start'!$A$15:$J$18,MATCH($E955,'2018_commission_structure-Start'!$A$15:$A$18,0),MATCH(V$1,'2018_commission_structure-Start'!$A$15:$J$15,0))</f>
        <v>90000</v>
      </c>
      <c r="W955" s="2">
        <f>IF($H955&gt;I955,MIN($H955-I955,J955-I955)*INDEX('2018_commission_structure-Start'!$A$15:$J$18,MATCH($E955,'2018_commission_structure-Start'!$A$15:$A$18,0),MATCH(W$1,'2018_commission_structure-Start'!$A$15:$J$15,0)),0)</f>
        <v>8195.2199999999993</v>
      </c>
      <c r="X955" s="2">
        <f>IF($H955&gt;J955,MIN($H955-J955,K955-J955)*INDEX('2018_commission_structure-Start'!$A$15:$J$18,MATCH($E955,'2018_commission_structure-Start'!$A$15:$A$18,0),MATCH(X$1,'2018_commission_structure-Start'!$A$15:$J$15,0)),0)</f>
        <v>0</v>
      </c>
      <c r="Y955" s="2">
        <f>IF($H955&gt;K955,MIN($H955-K955,L955-K955)*INDEX('2018_commission_structure-Start'!$A$15:$J$18,MATCH($E955,'2018_commission_structure-Start'!$A$15:$A$18,0),MATCH(Y$1,'2018_commission_structure-Start'!$A$15:$J$15,0)),0)</f>
        <v>0</v>
      </c>
      <c r="Z955" s="2">
        <f>IF(H955&gt;L955,(H955-L955)*INDEX('2018_commission_structure-Start'!$A$21:$I$24,MATCH($E955,'2018_commission_structure-Start'!$A$21:$A$24,0),MATCH(Z$1,'2018_commission_structure-Start'!$A$21:$I$21,0)),0)</f>
        <v>0</v>
      </c>
      <c r="AA955" s="6">
        <f t="shared" si="148"/>
        <v>98195.22</v>
      </c>
      <c r="AB955" s="6">
        <f t="shared" si="149"/>
        <v>149031.22</v>
      </c>
    </row>
    <row r="956" spans="1:28" x14ac:dyDescent="0.3">
      <c r="A956" t="str">
        <f t="shared" si="140"/>
        <v>Welbie Siveyer</v>
      </c>
      <c r="B956">
        <v>273083503</v>
      </c>
      <c r="C956" t="s">
        <v>1841</v>
      </c>
      <c r="D956" t="s">
        <v>1842</v>
      </c>
      <c r="E956" t="s">
        <v>29</v>
      </c>
      <c r="F956">
        <v>69476</v>
      </c>
      <c r="G956">
        <f>COUNTIF(deals_closed!D:D,B956)</f>
        <v>12</v>
      </c>
      <c r="H956" s="2">
        <f>SUMIF(deals_closed!D:D,B956,deals_closed!C:C)</f>
        <v>480183</v>
      </c>
      <c r="I956" s="2">
        <f>VLOOKUP(E956,'2018_commission_structure-Start'!$A$22:$I$24,9,FALSE)</f>
        <v>600000</v>
      </c>
      <c r="J956" s="2">
        <f t="shared" si="141"/>
        <v>750000</v>
      </c>
      <c r="K956" s="2">
        <f t="shared" si="142"/>
        <v>900000</v>
      </c>
      <c r="L956" s="2">
        <f t="shared" si="143"/>
        <v>1200000</v>
      </c>
      <c r="M956" s="12">
        <f t="shared" si="144"/>
        <v>0.80030500000000004</v>
      </c>
      <c r="N956" t="str">
        <f t="shared" si="145"/>
        <v>0-100%</v>
      </c>
      <c r="O956" s="6">
        <f>MIN(H956,I956)*INDEX('2018_commission_structure-Start'!$A$21:$I$24,MATCH($E956,'2018_commission_structure-Start'!$A$21:$A$24,0),MATCH(O$1,'2018_commission_structure-Start'!$A$21:$I$21,0))</f>
        <v>62423.79</v>
      </c>
      <c r="P956" s="2">
        <f>IF(H956&gt;I956,MIN(H956-I956,J956-I956)*INDEX('2018_commission_structure-Start'!$A$21:$I$24,MATCH($E956,'2018_commission_structure-Start'!$A$21:$A$24,0), MATCH(P$1,'2018_commission_structure-Start'!$A$21:$I$21,0)),0)</f>
        <v>0</v>
      </c>
      <c r="Q956" s="2">
        <f>IF($H956&gt;J956,MIN($H956-J956,K956-J956)*INDEX('2018_commission_structure-Start'!$A$21:$I$24,MATCH($E956,'2018_commission_structure-Start'!$A$21:$A$24,0), MATCH(Q$1,'2018_commission_structure-Start'!$A$21:$I$21,0)),0)</f>
        <v>0</v>
      </c>
      <c r="R956" s="2">
        <f>IF($H956&gt;K956,MIN($H956-K956,L956-K956)*INDEX('2018_commission_structure-Start'!$A$21:$I$24,MATCH($E956,'2018_commission_structure-Start'!$A$21:$A$24,0), MATCH(R$1,'2018_commission_structure-Start'!$A$21:$I$21,0)),0)</f>
        <v>0</v>
      </c>
      <c r="S956" s="2">
        <f>IF(H956&gt;L956,(H956-L956)*INDEX('2018_commission_structure-Start'!$A$21:$I$24,MATCH($E956,'2018_commission_structure-Start'!$A$21:$A$24,0),MATCH(S$1,'2018_commission_structure-Start'!$A$21:$I$21,0)),0)</f>
        <v>0</v>
      </c>
      <c r="T956" s="6">
        <f t="shared" si="146"/>
        <v>62423.79</v>
      </c>
      <c r="U956" s="6">
        <f t="shared" si="147"/>
        <v>131899.79</v>
      </c>
      <c r="V956" s="6">
        <f>MIN(H956,I956)*INDEX('2018_commission_structure-Start'!$A$15:$J$18,MATCH($E956,'2018_commission_structure-Start'!$A$15:$A$18,0),MATCH(V$1,'2018_commission_structure-Start'!$A$15:$J$15,0))</f>
        <v>72027.45</v>
      </c>
      <c r="W956" s="2">
        <f>IF($H956&gt;I956,MIN($H956-I956,J956-I956)*INDEX('2018_commission_structure-Start'!$A$15:$J$18,MATCH($E956,'2018_commission_structure-Start'!$A$15:$A$18,0),MATCH(W$1,'2018_commission_structure-Start'!$A$15:$J$15,0)),0)</f>
        <v>0</v>
      </c>
      <c r="X956" s="2">
        <f>IF($H956&gt;J956,MIN($H956-J956,K956-J956)*INDEX('2018_commission_structure-Start'!$A$15:$J$18,MATCH($E956,'2018_commission_structure-Start'!$A$15:$A$18,0),MATCH(X$1,'2018_commission_structure-Start'!$A$15:$J$15,0)),0)</f>
        <v>0</v>
      </c>
      <c r="Y956" s="2">
        <f>IF($H956&gt;K956,MIN($H956-K956,L956-K956)*INDEX('2018_commission_structure-Start'!$A$15:$J$18,MATCH($E956,'2018_commission_structure-Start'!$A$15:$A$18,0),MATCH(Y$1,'2018_commission_structure-Start'!$A$15:$J$15,0)),0)</f>
        <v>0</v>
      </c>
      <c r="Z956" s="2">
        <f>IF(H956&gt;L956,(H956-L956)*INDEX('2018_commission_structure-Start'!$A$21:$I$24,MATCH($E956,'2018_commission_structure-Start'!$A$21:$A$24,0),MATCH(Z$1,'2018_commission_structure-Start'!$A$21:$I$21,0)),0)</f>
        <v>0</v>
      </c>
      <c r="AA956" s="6">
        <f t="shared" si="148"/>
        <v>72027.45</v>
      </c>
      <c r="AB956" s="6">
        <f t="shared" si="149"/>
        <v>141503.45000000001</v>
      </c>
    </row>
    <row r="957" spans="1:28" x14ac:dyDescent="0.3">
      <c r="A957" t="str">
        <f t="shared" si="140"/>
        <v>Quintin Marc</v>
      </c>
      <c r="B957">
        <v>8904404991</v>
      </c>
      <c r="C957" t="s">
        <v>1843</v>
      </c>
      <c r="D957" t="s">
        <v>1844</v>
      </c>
      <c r="E957" t="s">
        <v>29</v>
      </c>
      <c r="F957">
        <v>79473</v>
      </c>
      <c r="G957">
        <f>COUNTIF(deals_closed!D:D,B957)</f>
        <v>20</v>
      </c>
      <c r="H957" s="2">
        <f>SUMIF(deals_closed!D:D,B957,deals_closed!C:C)</f>
        <v>808753</v>
      </c>
      <c r="I957" s="2">
        <f>VLOOKUP(E957,'2018_commission_structure-Start'!$A$22:$I$24,9,FALSE)</f>
        <v>600000</v>
      </c>
      <c r="J957" s="2">
        <f t="shared" si="141"/>
        <v>750000</v>
      </c>
      <c r="K957" s="2">
        <f t="shared" si="142"/>
        <v>900000</v>
      </c>
      <c r="L957" s="2">
        <f t="shared" si="143"/>
        <v>1200000</v>
      </c>
      <c r="M957" s="12">
        <f t="shared" si="144"/>
        <v>1.3479216666666667</v>
      </c>
      <c r="N957" t="str">
        <f t="shared" si="145"/>
        <v>125-150%</v>
      </c>
      <c r="O957" s="6">
        <f>MIN(H957,I957)*INDEX('2018_commission_structure-Start'!$A$21:$I$24,MATCH($E957,'2018_commission_structure-Start'!$A$21:$A$24,0),MATCH(O$1,'2018_commission_structure-Start'!$A$21:$I$21,0))</f>
        <v>78000</v>
      </c>
      <c r="P957" s="2">
        <f>IF(H957&gt;I957,MIN(H957-I957,J957-I957)*INDEX('2018_commission_structure-Start'!$A$21:$I$24,MATCH($E957,'2018_commission_structure-Start'!$A$21:$A$24,0), MATCH(P$1,'2018_commission_structure-Start'!$A$21:$I$21,0)),0)</f>
        <v>25500.000000000004</v>
      </c>
      <c r="Q957" s="2">
        <f>IF($H957&gt;J957,MIN($H957-J957,K957-J957)*INDEX('2018_commission_structure-Start'!$A$21:$I$24,MATCH($E957,'2018_commission_structure-Start'!$A$21:$A$24,0), MATCH(Q$1,'2018_commission_structure-Start'!$A$21:$I$21,0)),0)</f>
        <v>12338.13</v>
      </c>
      <c r="R957" s="2">
        <f>IF($H957&gt;K957,MIN($H957-K957,L957-K957)*INDEX('2018_commission_structure-Start'!$A$21:$I$24,MATCH($E957,'2018_commission_structure-Start'!$A$21:$A$24,0), MATCH(R$1,'2018_commission_structure-Start'!$A$21:$I$21,0)),0)</f>
        <v>0</v>
      </c>
      <c r="S957" s="2">
        <f>IF(H957&gt;L957,(H957-L957)*INDEX('2018_commission_structure-Start'!$A$21:$I$24,MATCH($E957,'2018_commission_structure-Start'!$A$21:$A$24,0),MATCH(S$1,'2018_commission_structure-Start'!$A$21:$I$21,0)),0)</f>
        <v>0</v>
      </c>
      <c r="T957" s="6">
        <f t="shared" si="146"/>
        <v>115838.13</v>
      </c>
      <c r="U957" s="6">
        <f t="shared" si="147"/>
        <v>195311.13</v>
      </c>
      <c r="V957" s="6">
        <f>MIN(H957,I957)*INDEX('2018_commission_structure-Start'!$A$15:$J$18,MATCH($E957,'2018_commission_structure-Start'!$A$15:$A$18,0),MATCH(V$1,'2018_commission_structure-Start'!$A$15:$J$15,0))</f>
        <v>90000</v>
      </c>
      <c r="W957" s="2">
        <f>IF($H957&gt;I957,MIN($H957-I957,J957-I957)*INDEX('2018_commission_structure-Start'!$A$15:$J$18,MATCH($E957,'2018_commission_structure-Start'!$A$15:$A$18,0),MATCH(W$1,'2018_commission_structure-Start'!$A$15:$J$15,0)),0)</f>
        <v>27000</v>
      </c>
      <c r="X957" s="2">
        <f>IF($H957&gt;J957,MIN($H957-J957,K957-J957)*INDEX('2018_commission_structure-Start'!$A$15:$J$18,MATCH($E957,'2018_commission_structure-Start'!$A$15:$A$18,0),MATCH(X$1,'2018_commission_structure-Start'!$A$15:$J$15,0)),0)</f>
        <v>14688.25</v>
      </c>
      <c r="Y957" s="2">
        <f>IF($H957&gt;K957,MIN($H957-K957,L957-K957)*INDEX('2018_commission_structure-Start'!$A$15:$J$18,MATCH($E957,'2018_commission_structure-Start'!$A$15:$A$18,0),MATCH(Y$1,'2018_commission_structure-Start'!$A$15:$J$15,0)),0)</f>
        <v>0</v>
      </c>
      <c r="Z957" s="2">
        <f>IF(H957&gt;L957,(H957-L957)*INDEX('2018_commission_structure-Start'!$A$21:$I$24,MATCH($E957,'2018_commission_structure-Start'!$A$21:$A$24,0),MATCH(Z$1,'2018_commission_structure-Start'!$A$21:$I$21,0)),0)</f>
        <v>0</v>
      </c>
      <c r="AA957" s="6">
        <f t="shared" si="148"/>
        <v>131688.25</v>
      </c>
      <c r="AB957" s="6">
        <f t="shared" si="149"/>
        <v>211161.25</v>
      </c>
    </row>
    <row r="958" spans="1:28" x14ac:dyDescent="0.3">
      <c r="A958" t="str">
        <f t="shared" si="140"/>
        <v>Carmelle Sothcott</v>
      </c>
      <c r="B958">
        <v>5299481160</v>
      </c>
      <c r="C958" t="s">
        <v>658</v>
      </c>
      <c r="D958" t="s">
        <v>1845</v>
      </c>
      <c r="E958" t="s">
        <v>7</v>
      </c>
      <c r="F958">
        <v>49920</v>
      </c>
      <c r="G958">
        <f>COUNTIF(deals_closed!D:D,B958)</f>
        <v>14</v>
      </c>
      <c r="H958" s="2">
        <f>SUMIF(deals_closed!D:D,B958,deals_closed!C:C)</f>
        <v>459113</v>
      </c>
      <c r="I958" s="2">
        <f>VLOOKUP(E958,'2018_commission_structure-Start'!$A$22:$I$24,9,FALSE)</f>
        <v>500000</v>
      </c>
      <c r="J958" s="2">
        <f t="shared" si="141"/>
        <v>625000</v>
      </c>
      <c r="K958" s="2">
        <f t="shared" si="142"/>
        <v>750000</v>
      </c>
      <c r="L958" s="2">
        <f t="shared" si="143"/>
        <v>1000000</v>
      </c>
      <c r="M958" s="12">
        <f t="shared" si="144"/>
        <v>0.91822599999999999</v>
      </c>
      <c r="N958" t="str">
        <f t="shared" si="145"/>
        <v>0-100%</v>
      </c>
      <c r="O958" s="6">
        <f>MIN(H958,I958)*INDEX('2018_commission_structure-Start'!$A$21:$I$24,MATCH($E958,'2018_commission_structure-Start'!$A$21:$A$24,0),MATCH(O$1,'2018_commission_structure-Start'!$A$21:$I$21,0))</f>
        <v>45911.3</v>
      </c>
      <c r="P958" s="2">
        <f>IF(H958&gt;I958,MIN(H958-I958,J958-I958)*INDEX('2018_commission_structure-Start'!$A$21:$I$24,MATCH($E958,'2018_commission_structure-Start'!$A$21:$A$24,0), MATCH(P$1,'2018_commission_structure-Start'!$A$21:$I$21,0)),0)</f>
        <v>0</v>
      </c>
      <c r="Q958" s="2">
        <f>IF($H958&gt;J958,MIN($H958-J958,K958-J958)*INDEX('2018_commission_structure-Start'!$A$21:$I$24,MATCH($E958,'2018_commission_structure-Start'!$A$21:$A$24,0), MATCH(Q$1,'2018_commission_structure-Start'!$A$21:$I$21,0)),0)</f>
        <v>0</v>
      </c>
      <c r="R958" s="2">
        <f>IF($H958&gt;K958,MIN($H958-K958,L958-K958)*INDEX('2018_commission_structure-Start'!$A$21:$I$24,MATCH($E958,'2018_commission_structure-Start'!$A$21:$A$24,0), MATCH(R$1,'2018_commission_structure-Start'!$A$21:$I$21,0)),0)</f>
        <v>0</v>
      </c>
      <c r="S958" s="2">
        <f>IF(H958&gt;L958,(H958-L958)*INDEX('2018_commission_structure-Start'!$A$21:$I$24,MATCH($E958,'2018_commission_structure-Start'!$A$21:$A$24,0),MATCH(S$1,'2018_commission_structure-Start'!$A$21:$I$21,0)),0)</f>
        <v>0</v>
      </c>
      <c r="T958" s="6">
        <f t="shared" si="146"/>
        <v>45911.3</v>
      </c>
      <c r="U958" s="6">
        <f t="shared" si="147"/>
        <v>95831.3</v>
      </c>
      <c r="V958" s="6">
        <f>MIN(H958,I958)*INDEX('2018_commission_structure-Start'!$A$15:$J$18,MATCH($E958,'2018_commission_structure-Start'!$A$15:$A$18,0),MATCH(V$1,'2018_commission_structure-Start'!$A$15:$J$15,0))</f>
        <v>55093.56</v>
      </c>
      <c r="W958" s="2">
        <f>IF($H958&gt;I958,MIN($H958-I958,J958-I958)*INDEX('2018_commission_structure-Start'!$A$15:$J$18,MATCH($E958,'2018_commission_structure-Start'!$A$15:$A$18,0),MATCH(W$1,'2018_commission_structure-Start'!$A$15:$J$15,0)),0)</f>
        <v>0</v>
      </c>
      <c r="X958" s="2">
        <f>IF($H958&gt;J958,MIN($H958-J958,K958-J958)*INDEX('2018_commission_structure-Start'!$A$15:$J$18,MATCH($E958,'2018_commission_structure-Start'!$A$15:$A$18,0),MATCH(X$1,'2018_commission_structure-Start'!$A$15:$J$15,0)),0)</f>
        <v>0</v>
      </c>
      <c r="Y958" s="2">
        <f>IF($H958&gt;K958,MIN($H958-K958,L958-K958)*INDEX('2018_commission_structure-Start'!$A$15:$J$18,MATCH($E958,'2018_commission_structure-Start'!$A$15:$A$18,0),MATCH(Y$1,'2018_commission_structure-Start'!$A$15:$J$15,0)),0)</f>
        <v>0</v>
      </c>
      <c r="Z958" s="2">
        <f>IF(H958&gt;L958,(H958-L958)*INDEX('2018_commission_structure-Start'!$A$21:$I$24,MATCH($E958,'2018_commission_structure-Start'!$A$21:$A$24,0),MATCH(Z$1,'2018_commission_structure-Start'!$A$21:$I$21,0)),0)</f>
        <v>0</v>
      </c>
      <c r="AA958" s="6">
        <f t="shared" si="148"/>
        <v>55093.56</v>
      </c>
      <c r="AB958" s="6">
        <f t="shared" si="149"/>
        <v>105013.56</v>
      </c>
    </row>
    <row r="959" spans="1:28" x14ac:dyDescent="0.3">
      <c r="A959" t="str">
        <f t="shared" si="140"/>
        <v>Wallas Druitt</v>
      </c>
      <c r="B959">
        <v>2893065872</v>
      </c>
      <c r="C959" t="s">
        <v>783</v>
      </c>
      <c r="D959" t="s">
        <v>1846</v>
      </c>
      <c r="E959" t="s">
        <v>7</v>
      </c>
      <c r="F959">
        <v>34863</v>
      </c>
      <c r="G959">
        <f>COUNTIF(deals_closed!D:D,B959)</f>
        <v>14</v>
      </c>
      <c r="H959" s="2">
        <f>SUMIF(deals_closed!D:D,B959,deals_closed!C:C)</f>
        <v>483097</v>
      </c>
      <c r="I959" s="2">
        <f>VLOOKUP(E959,'2018_commission_structure-Start'!$A$22:$I$24,9,FALSE)</f>
        <v>500000</v>
      </c>
      <c r="J959" s="2">
        <f t="shared" si="141"/>
        <v>625000</v>
      </c>
      <c r="K959" s="2">
        <f t="shared" si="142"/>
        <v>750000</v>
      </c>
      <c r="L959" s="2">
        <f t="shared" si="143"/>
        <v>1000000</v>
      </c>
      <c r="M959" s="12">
        <f t="shared" si="144"/>
        <v>0.966194</v>
      </c>
      <c r="N959" t="str">
        <f t="shared" si="145"/>
        <v>0-100%</v>
      </c>
      <c r="O959" s="6">
        <f>MIN(H959,I959)*INDEX('2018_commission_structure-Start'!$A$21:$I$24,MATCH($E959,'2018_commission_structure-Start'!$A$21:$A$24,0),MATCH(O$1,'2018_commission_structure-Start'!$A$21:$I$21,0))</f>
        <v>48309.700000000004</v>
      </c>
      <c r="P959" s="2">
        <f>IF(H959&gt;I959,MIN(H959-I959,J959-I959)*INDEX('2018_commission_structure-Start'!$A$21:$I$24,MATCH($E959,'2018_commission_structure-Start'!$A$21:$A$24,0), MATCH(P$1,'2018_commission_structure-Start'!$A$21:$I$21,0)),0)</f>
        <v>0</v>
      </c>
      <c r="Q959" s="2">
        <f>IF($H959&gt;J959,MIN($H959-J959,K959-J959)*INDEX('2018_commission_structure-Start'!$A$21:$I$24,MATCH($E959,'2018_commission_structure-Start'!$A$21:$A$24,0), MATCH(Q$1,'2018_commission_structure-Start'!$A$21:$I$21,0)),0)</f>
        <v>0</v>
      </c>
      <c r="R959" s="2">
        <f>IF($H959&gt;K959,MIN($H959-K959,L959-K959)*INDEX('2018_commission_structure-Start'!$A$21:$I$24,MATCH($E959,'2018_commission_structure-Start'!$A$21:$A$24,0), MATCH(R$1,'2018_commission_structure-Start'!$A$21:$I$21,0)),0)</f>
        <v>0</v>
      </c>
      <c r="S959" s="2">
        <f>IF(H959&gt;L959,(H959-L959)*INDEX('2018_commission_structure-Start'!$A$21:$I$24,MATCH($E959,'2018_commission_structure-Start'!$A$21:$A$24,0),MATCH(S$1,'2018_commission_structure-Start'!$A$21:$I$21,0)),0)</f>
        <v>0</v>
      </c>
      <c r="T959" s="6">
        <f t="shared" si="146"/>
        <v>48309.700000000004</v>
      </c>
      <c r="U959" s="6">
        <f t="shared" si="147"/>
        <v>83172.700000000012</v>
      </c>
      <c r="V959" s="6">
        <f>MIN(H959,I959)*INDEX('2018_commission_structure-Start'!$A$15:$J$18,MATCH($E959,'2018_commission_structure-Start'!$A$15:$A$18,0),MATCH(V$1,'2018_commission_structure-Start'!$A$15:$J$15,0))</f>
        <v>57971.64</v>
      </c>
      <c r="W959" s="2">
        <f>IF($H959&gt;I959,MIN($H959-I959,J959-I959)*INDEX('2018_commission_structure-Start'!$A$15:$J$18,MATCH($E959,'2018_commission_structure-Start'!$A$15:$A$18,0),MATCH(W$1,'2018_commission_structure-Start'!$A$15:$J$15,0)),0)</f>
        <v>0</v>
      </c>
      <c r="X959" s="2">
        <f>IF($H959&gt;J959,MIN($H959-J959,K959-J959)*INDEX('2018_commission_structure-Start'!$A$15:$J$18,MATCH($E959,'2018_commission_structure-Start'!$A$15:$A$18,0),MATCH(X$1,'2018_commission_structure-Start'!$A$15:$J$15,0)),0)</f>
        <v>0</v>
      </c>
      <c r="Y959" s="2">
        <f>IF($H959&gt;K959,MIN($H959-K959,L959-K959)*INDEX('2018_commission_structure-Start'!$A$15:$J$18,MATCH($E959,'2018_commission_structure-Start'!$A$15:$A$18,0),MATCH(Y$1,'2018_commission_structure-Start'!$A$15:$J$15,0)),0)</f>
        <v>0</v>
      </c>
      <c r="Z959" s="2">
        <f>IF(H959&gt;L959,(H959-L959)*INDEX('2018_commission_structure-Start'!$A$21:$I$24,MATCH($E959,'2018_commission_structure-Start'!$A$21:$A$24,0),MATCH(Z$1,'2018_commission_structure-Start'!$A$21:$I$21,0)),0)</f>
        <v>0</v>
      </c>
      <c r="AA959" s="6">
        <f t="shared" si="148"/>
        <v>57971.64</v>
      </c>
      <c r="AB959" s="6">
        <f t="shared" si="149"/>
        <v>92834.64</v>
      </c>
    </row>
    <row r="960" spans="1:28" x14ac:dyDescent="0.3">
      <c r="A960" t="str">
        <f t="shared" si="140"/>
        <v>Leone Capstack</v>
      </c>
      <c r="B960">
        <v>7112955017</v>
      </c>
      <c r="C960" t="s">
        <v>1847</v>
      </c>
      <c r="D960" t="s">
        <v>1848</v>
      </c>
      <c r="E960" t="s">
        <v>7</v>
      </c>
      <c r="F960">
        <v>36196</v>
      </c>
      <c r="G960">
        <f>COUNTIF(deals_closed!D:D,B960)</f>
        <v>10</v>
      </c>
      <c r="H960" s="2">
        <f>SUMIF(deals_closed!D:D,B960,deals_closed!C:C)</f>
        <v>301335</v>
      </c>
      <c r="I960" s="2">
        <f>VLOOKUP(E960,'2018_commission_structure-Start'!$A$22:$I$24,9,FALSE)</f>
        <v>500000</v>
      </c>
      <c r="J960" s="2">
        <f t="shared" si="141"/>
        <v>625000</v>
      </c>
      <c r="K960" s="2">
        <f t="shared" si="142"/>
        <v>750000</v>
      </c>
      <c r="L960" s="2">
        <f t="shared" si="143"/>
        <v>1000000</v>
      </c>
      <c r="M960" s="12">
        <f t="shared" si="144"/>
        <v>0.60267000000000004</v>
      </c>
      <c r="N960" t="str">
        <f t="shared" si="145"/>
        <v>0-100%</v>
      </c>
      <c r="O960" s="6">
        <f>MIN(H960,I960)*INDEX('2018_commission_structure-Start'!$A$21:$I$24,MATCH($E960,'2018_commission_structure-Start'!$A$21:$A$24,0),MATCH(O$1,'2018_commission_structure-Start'!$A$21:$I$21,0))</f>
        <v>30133.5</v>
      </c>
      <c r="P960" s="2">
        <f>IF(H960&gt;I960,MIN(H960-I960,J960-I960)*INDEX('2018_commission_structure-Start'!$A$21:$I$24,MATCH($E960,'2018_commission_structure-Start'!$A$21:$A$24,0), MATCH(P$1,'2018_commission_structure-Start'!$A$21:$I$21,0)),0)</f>
        <v>0</v>
      </c>
      <c r="Q960" s="2">
        <f>IF($H960&gt;J960,MIN($H960-J960,K960-J960)*INDEX('2018_commission_structure-Start'!$A$21:$I$24,MATCH($E960,'2018_commission_structure-Start'!$A$21:$A$24,0), MATCH(Q$1,'2018_commission_structure-Start'!$A$21:$I$21,0)),0)</f>
        <v>0</v>
      </c>
      <c r="R960" s="2">
        <f>IF($H960&gt;K960,MIN($H960-K960,L960-K960)*INDEX('2018_commission_structure-Start'!$A$21:$I$24,MATCH($E960,'2018_commission_structure-Start'!$A$21:$A$24,0), MATCH(R$1,'2018_commission_structure-Start'!$A$21:$I$21,0)),0)</f>
        <v>0</v>
      </c>
      <c r="S960" s="2">
        <f>IF(H960&gt;L960,(H960-L960)*INDEX('2018_commission_structure-Start'!$A$21:$I$24,MATCH($E960,'2018_commission_structure-Start'!$A$21:$A$24,0),MATCH(S$1,'2018_commission_structure-Start'!$A$21:$I$21,0)),0)</f>
        <v>0</v>
      </c>
      <c r="T960" s="6">
        <f t="shared" si="146"/>
        <v>30133.5</v>
      </c>
      <c r="U960" s="6">
        <f t="shared" si="147"/>
        <v>66329.5</v>
      </c>
      <c r="V960" s="6">
        <f>MIN(H960,I960)*INDEX('2018_commission_structure-Start'!$A$15:$J$18,MATCH($E960,'2018_commission_structure-Start'!$A$15:$A$18,0),MATCH(V$1,'2018_commission_structure-Start'!$A$15:$J$15,0))</f>
        <v>36160.199999999997</v>
      </c>
      <c r="W960" s="2">
        <f>IF($H960&gt;I960,MIN($H960-I960,J960-I960)*INDEX('2018_commission_structure-Start'!$A$15:$J$18,MATCH($E960,'2018_commission_structure-Start'!$A$15:$A$18,0),MATCH(W$1,'2018_commission_structure-Start'!$A$15:$J$15,0)),0)</f>
        <v>0</v>
      </c>
      <c r="X960" s="2">
        <f>IF($H960&gt;J960,MIN($H960-J960,K960-J960)*INDEX('2018_commission_structure-Start'!$A$15:$J$18,MATCH($E960,'2018_commission_structure-Start'!$A$15:$A$18,0),MATCH(X$1,'2018_commission_structure-Start'!$A$15:$J$15,0)),0)</f>
        <v>0</v>
      </c>
      <c r="Y960" s="2">
        <f>IF($H960&gt;K960,MIN($H960-K960,L960-K960)*INDEX('2018_commission_structure-Start'!$A$15:$J$18,MATCH($E960,'2018_commission_structure-Start'!$A$15:$A$18,0),MATCH(Y$1,'2018_commission_structure-Start'!$A$15:$J$15,0)),0)</f>
        <v>0</v>
      </c>
      <c r="Z960" s="2">
        <f>IF(H960&gt;L960,(H960-L960)*INDEX('2018_commission_structure-Start'!$A$21:$I$24,MATCH($E960,'2018_commission_structure-Start'!$A$21:$A$24,0),MATCH(Z$1,'2018_commission_structure-Start'!$A$21:$I$21,0)),0)</f>
        <v>0</v>
      </c>
      <c r="AA960" s="6">
        <f t="shared" si="148"/>
        <v>36160.199999999997</v>
      </c>
      <c r="AB960" s="6">
        <f t="shared" si="149"/>
        <v>72356.2</v>
      </c>
    </row>
    <row r="961" spans="1:28" x14ac:dyDescent="0.3">
      <c r="A961" t="str">
        <f t="shared" si="140"/>
        <v>Ali Izaks</v>
      </c>
      <c r="B961">
        <v>3418374697</v>
      </c>
      <c r="C961" t="s">
        <v>1849</v>
      </c>
      <c r="D961" t="s">
        <v>1850</v>
      </c>
      <c r="E961" t="s">
        <v>7</v>
      </c>
      <c r="F961">
        <v>36594</v>
      </c>
      <c r="G961">
        <f>COUNTIF(deals_closed!D:D,B961)</f>
        <v>26</v>
      </c>
      <c r="H961" s="2">
        <f>SUMIF(deals_closed!D:D,B961,deals_closed!C:C)</f>
        <v>922938</v>
      </c>
      <c r="I961" s="2">
        <f>VLOOKUP(E961,'2018_commission_structure-Start'!$A$22:$I$24,9,FALSE)</f>
        <v>500000</v>
      </c>
      <c r="J961" s="2">
        <f t="shared" si="141"/>
        <v>625000</v>
      </c>
      <c r="K961" s="2">
        <f t="shared" si="142"/>
        <v>750000</v>
      </c>
      <c r="L961" s="2">
        <f t="shared" si="143"/>
        <v>1000000</v>
      </c>
      <c r="M961" s="12">
        <f t="shared" si="144"/>
        <v>1.8458760000000001</v>
      </c>
      <c r="N961" t="str">
        <f t="shared" si="145"/>
        <v>150-200%</v>
      </c>
      <c r="O961" s="6">
        <f>MIN(H961,I961)*INDEX('2018_commission_structure-Start'!$A$21:$I$24,MATCH($E961,'2018_commission_structure-Start'!$A$21:$A$24,0),MATCH(O$1,'2018_commission_structure-Start'!$A$21:$I$21,0))</f>
        <v>50000</v>
      </c>
      <c r="P961" s="2">
        <f>IF(H961&gt;I961,MIN(H961-I961,J961-I961)*INDEX('2018_commission_structure-Start'!$A$21:$I$24,MATCH($E961,'2018_commission_structure-Start'!$A$21:$A$24,0), MATCH(P$1,'2018_commission_structure-Start'!$A$21:$I$21,0)),0)</f>
        <v>18750</v>
      </c>
      <c r="Q961" s="2">
        <f>IF($H961&gt;J961,MIN($H961-J961,K961-J961)*INDEX('2018_commission_structure-Start'!$A$21:$I$24,MATCH($E961,'2018_commission_structure-Start'!$A$21:$A$24,0), MATCH(Q$1,'2018_commission_structure-Start'!$A$21:$I$21,0)),0)</f>
        <v>22500</v>
      </c>
      <c r="R961" s="2">
        <f>IF($H961&gt;K961,MIN($H961-K961,L961-K961)*INDEX('2018_commission_structure-Start'!$A$21:$I$24,MATCH($E961,'2018_commission_structure-Start'!$A$21:$A$24,0), MATCH(R$1,'2018_commission_structure-Start'!$A$21:$I$21,0)),0)</f>
        <v>38046.36</v>
      </c>
      <c r="S961" s="2">
        <f>IF(H961&gt;L961,(H961-L961)*INDEX('2018_commission_structure-Start'!$A$21:$I$24,MATCH($E961,'2018_commission_structure-Start'!$A$21:$A$24,0),MATCH(S$1,'2018_commission_structure-Start'!$A$21:$I$21,0)),0)</f>
        <v>0</v>
      </c>
      <c r="T961" s="6">
        <f t="shared" si="146"/>
        <v>129296.36</v>
      </c>
      <c r="U961" s="6">
        <f t="shared" si="147"/>
        <v>165890.35999999999</v>
      </c>
      <c r="V961" s="6">
        <f>MIN(H961,I961)*INDEX('2018_commission_structure-Start'!$A$15:$J$18,MATCH($E961,'2018_commission_structure-Start'!$A$15:$A$18,0),MATCH(V$1,'2018_commission_structure-Start'!$A$15:$J$15,0))</f>
        <v>60000</v>
      </c>
      <c r="W961" s="2">
        <f>IF($H961&gt;I961,MIN($H961-I961,J961-I961)*INDEX('2018_commission_structure-Start'!$A$15:$J$18,MATCH($E961,'2018_commission_structure-Start'!$A$15:$A$18,0),MATCH(W$1,'2018_commission_structure-Start'!$A$15:$J$15,0)),0)</f>
        <v>21250</v>
      </c>
      <c r="X961" s="2">
        <f>IF($H961&gt;J961,MIN($H961-J961,K961-J961)*INDEX('2018_commission_structure-Start'!$A$15:$J$18,MATCH($E961,'2018_commission_structure-Start'!$A$15:$A$18,0),MATCH(X$1,'2018_commission_structure-Start'!$A$15:$J$15,0)),0)</f>
        <v>25000</v>
      </c>
      <c r="Y961" s="2">
        <f>IF($H961&gt;K961,MIN($H961-K961,L961-K961)*INDEX('2018_commission_structure-Start'!$A$15:$J$18,MATCH($E961,'2018_commission_structure-Start'!$A$15:$A$18,0),MATCH(Y$1,'2018_commission_structure-Start'!$A$15:$J$15,0)),0)</f>
        <v>38046.36</v>
      </c>
      <c r="Z961" s="2">
        <f>IF(H961&gt;L961,(H961-L961)*INDEX('2018_commission_structure-Start'!$A$21:$I$24,MATCH($E961,'2018_commission_structure-Start'!$A$21:$A$24,0),MATCH(Z$1,'2018_commission_structure-Start'!$A$21:$I$21,0)),0)</f>
        <v>0</v>
      </c>
      <c r="AA961" s="6">
        <f t="shared" si="148"/>
        <v>144296.35999999999</v>
      </c>
      <c r="AB961" s="6">
        <f t="shared" si="149"/>
        <v>180890.36</v>
      </c>
    </row>
    <row r="962" spans="1:28" x14ac:dyDescent="0.3">
      <c r="A962" t="str">
        <f t="shared" ref="A962:A1001" si="150">C962&amp;" "&amp;D962</f>
        <v>Cobb Avramow</v>
      </c>
      <c r="B962">
        <v>6858776575</v>
      </c>
      <c r="C962" t="s">
        <v>1851</v>
      </c>
      <c r="D962" t="s">
        <v>1852</v>
      </c>
      <c r="E962" t="s">
        <v>29</v>
      </c>
      <c r="F962">
        <v>66387</v>
      </c>
      <c r="G962">
        <f>COUNTIF(deals_closed!D:D,B962)</f>
        <v>18</v>
      </c>
      <c r="H962" s="2">
        <f>SUMIF(deals_closed!D:D,B962,deals_closed!C:C)</f>
        <v>621994</v>
      </c>
      <c r="I962" s="2">
        <f>VLOOKUP(E962,'2018_commission_structure-Start'!$A$22:$I$24,9,FALSE)</f>
        <v>600000</v>
      </c>
      <c r="J962" s="2">
        <f t="shared" si="141"/>
        <v>750000</v>
      </c>
      <c r="K962" s="2">
        <f t="shared" si="142"/>
        <v>900000</v>
      </c>
      <c r="L962" s="2">
        <f t="shared" si="143"/>
        <v>1200000</v>
      </c>
      <c r="M962" s="12">
        <f t="shared" si="144"/>
        <v>1.0366566666666666</v>
      </c>
      <c r="N962" t="str">
        <f t="shared" si="145"/>
        <v>100-125%</v>
      </c>
      <c r="O962" s="6">
        <f>MIN(H962,I962)*INDEX('2018_commission_structure-Start'!$A$21:$I$24,MATCH($E962,'2018_commission_structure-Start'!$A$21:$A$24,0),MATCH(O$1,'2018_commission_structure-Start'!$A$21:$I$21,0))</f>
        <v>78000</v>
      </c>
      <c r="P962" s="2">
        <f>IF(H962&gt;I962,MIN(H962-I962,J962-I962)*INDEX('2018_commission_structure-Start'!$A$21:$I$24,MATCH($E962,'2018_commission_structure-Start'!$A$21:$A$24,0), MATCH(P$1,'2018_commission_structure-Start'!$A$21:$I$21,0)),0)</f>
        <v>3738.9800000000005</v>
      </c>
      <c r="Q962" s="2">
        <f>IF($H962&gt;J962,MIN($H962-J962,K962-J962)*INDEX('2018_commission_structure-Start'!$A$21:$I$24,MATCH($E962,'2018_commission_structure-Start'!$A$21:$A$24,0), MATCH(Q$1,'2018_commission_structure-Start'!$A$21:$I$21,0)),0)</f>
        <v>0</v>
      </c>
      <c r="R962" s="2">
        <f>IF($H962&gt;K962,MIN($H962-K962,L962-K962)*INDEX('2018_commission_structure-Start'!$A$21:$I$24,MATCH($E962,'2018_commission_structure-Start'!$A$21:$A$24,0), MATCH(R$1,'2018_commission_structure-Start'!$A$21:$I$21,0)),0)</f>
        <v>0</v>
      </c>
      <c r="S962" s="2">
        <f>IF(H962&gt;L962,(H962-L962)*INDEX('2018_commission_structure-Start'!$A$21:$I$24,MATCH($E962,'2018_commission_structure-Start'!$A$21:$A$24,0),MATCH(S$1,'2018_commission_structure-Start'!$A$21:$I$21,0)),0)</f>
        <v>0</v>
      </c>
      <c r="T962" s="6">
        <f t="shared" si="146"/>
        <v>81738.98</v>
      </c>
      <c r="U962" s="6">
        <f t="shared" si="147"/>
        <v>148125.97999999998</v>
      </c>
      <c r="V962" s="6">
        <f>MIN(H962,I962)*INDEX('2018_commission_structure-Start'!$A$15:$J$18,MATCH($E962,'2018_commission_structure-Start'!$A$15:$A$18,0),MATCH(V$1,'2018_commission_structure-Start'!$A$15:$J$15,0))</f>
        <v>90000</v>
      </c>
      <c r="W962" s="2">
        <f>IF($H962&gt;I962,MIN($H962-I962,J962-I962)*INDEX('2018_commission_structure-Start'!$A$15:$J$18,MATCH($E962,'2018_commission_structure-Start'!$A$15:$A$18,0),MATCH(W$1,'2018_commission_structure-Start'!$A$15:$J$15,0)),0)</f>
        <v>3958.92</v>
      </c>
      <c r="X962" s="2">
        <f>IF($H962&gt;J962,MIN($H962-J962,K962-J962)*INDEX('2018_commission_structure-Start'!$A$15:$J$18,MATCH($E962,'2018_commission_structure-Start'!$A$15:$A$18,0),MATCH(X$1,'2018_commission_structure-Start'!$A$15:$J$15,0)),0)</f>
        <v>0</v>
      </c>
      <c r="Y962" s="2">
        <f>IF($H962&gt;K962,MIN($H962-K962,L962-K962)*INDEX('2018_commission_structure-Start'!$A$15:$J$18,MATCH($E962,'2018_commission_structure-Start'!$A$15:$A$18,0),MATCH(Y$1,'2018_commission_structure-Start'!$A$15:$J$15,0)),0)</f>
        <v>0</v>
      </c>
      <c r="Z962" s="2">
        <f>IF(H962&gt;L962,(H962-L962)*INDEX('2018_commission_structure-Start'!$A$21:$I$24,MATCH($E962,'2018_commission_structure-Start'!$A$21:$A$24,0),MATCH(Z$1,'2018_commission_structure-Start'!$A$21:$I$21,0)),0)</f>
        <v>0</v>
      </c>
      <c r="AA962" s="6">
        <f t="shared" si="148"/>
        <v>93958.92</v>
      </c>
      <c r="AB962" s="6">
        <f t="shared" si="149"/>
        <v>160345.91999999998</v>
      </c>
    </row>
    <row r="963" spans="1:28" x14ac:dyDescent="0.3">
      <c r="A963" t="str">
        <f t="shared" si="150"/>
        <v>Robinia Losseljong</v>
      </c>
      <c r="B963">
        <v>4097160079</v>
      </c>
      <c r="C963" t="s">
        <v>1853</v>
      </c>
      <c r="D963" t="s">
        <v>1854</v>
      </c>
      <c r="E963" t="s">
        <v>10</v>
      </c>
      <c r="F963">
        <v>93493</v>
      </c>
      <c r="G963">
        <f>COUNTIF(deals_closed!D:D,B963)</f>
        <v>21</v>
      </c>
      <c r="H963" s="2">
        <f>SUMIF(deals_closed!D:D,B963,deals_closed!C:C)</f>
        <v>768592</v>
      </c>
      <c r="I963" s="2">
        <f>VLOOKUP(E963,'2018_commission_structure-Start'!$A$22:$I$24,9,FALSE)</f>
        <v>750000</v>
      </c>
      <c r="J963" s="2">
        <f t="shared" ref="J963:J1001" si="151">I963*1.25</f>
        <v>937500</v>
      </c>
      <c r="K963" s="2">
        <f t="shared" ref="K963:K1001" si="152">I963*1.5</f>
        <v>1125000</v>
      </c>
      <c r="L963" s="2">
        <f t="shared" ref="L963:L1001" si="153">I963*2</f>
        <v>1500000</v>
      </c>
      <c r="M963" s="12">
        <f t="shared" ref="M963:M1001" si="154">H963/I963</f>
        <v>1.0247893333333333</v>
      </c>
      <c r="N963" t="str">
        <f t="shared" ref="N963:N1001" si="155">IF(M963&lt;=1, "0-100%", IF(M963&lt;=1.25, "100-125%", IF(M963&lt;=1.5, "125-150%", IF(M963&lt;=2, "150-200%", "&gt;200%"))))</f>
        <v>100-125%</v>
      </c>
      <c r="O963" s="6">
        <f>MIN(H963,I963)*INDEX('2018_commission_structure-Start'!$A$21:$I$24,MATCH($E963,'2018_commission_structure-Start'!$A$21:$A$24,0),MATCH(O$1,'2018_commission_structure-Start'!$A$21:$I$21,0))</f>
        <v>112500</v>
      </c>
      <c r="P963" s="2">
        <f>IF(H963&gt;I963,MIN(H963-I963,J963-I963)*INDEX('2018_commission_structure-Start'!$A$21:$I$24,MATCH($E963,'2018_commission_structure-Start'!$A$21:$A$24,0), MATCH(P$1,'2018_commission_structure-Start'!$A$21:$I$21,0)),0)</f>
        <v>3532.48</v>
      </c>
      <c r="Q963" s="2">
        <f>IF($H963&gt;J963,MIN($H963-J963,K963-J963)*INDEX('2018_commission_structure-Start'!$A$21:$I$24,MATCH($E963,'2018_commission_structure-Start'!$A$21:$A$24,0), MATCH(Q$1,'2018_commission_structure-Start'!$A$21:$I$21,0)),0)</f>
        <v>0</v>
      </c>
      <c r="R963" s="2">
        <f>IF($H963&gt;K963,MIN($H963-K963,L963-K963)*INDEX('2018_commission_structure-Start'!$A$21:$I$24,MATCH($E963,'2018_commission_structure-Start'!$A$21:$A$24,0), MATCH(R$1,'2018_commission_structure-Start'!$A$21:$I$21,0)),0)</f>
        <v>0</v>
      </c>
      <c r="S963" s="2">
        <f>IF(H963&gt;L963,(H963-L963)*INDEX('2018_commission_structure-Start'!$A$21:$I$24,MATCH($E963,'2018_commission_structure-Start'!$A$21:$A$24,0),MATCH(S$1,'2018_commission_structure-Start'!$A$21:$I$21,0)),0)</f>
        <v>0</v>
      </c>
      <c r="T963" s="6">
        <f t="shared" ref="T963:T1001" si="156">SUM(O963:S963)</f>
        <v>116032.48</v>
      </c>
      <c r="U963" s="6">
        <f t="shared" ref="U963:U1001" si="157">T963+F963</f>
        <v>209525.47999999998</v>
      </c>
      <c r="V963" s="6">
        <f>MIN(H963,I963)*INDEX('2018_commission_structure-Start'!$A$15:$J$18,MATCH($E963,'2018_commission_structure-Start'!$A$15:$A$18,0),MATCH(V$1,'2018_commission_structure-Start'!$A$15:$J$15,0))</f>
        <v>112500</v>
      </c>
      <c r="W963" s="2">
        <f>IF($H963&gt;I963,MIN($H963-I963,J963-I963)*INDEX('2018_commission_structure-Start'!$A$15:$J$18,MATCH($E963,'2018_commission_structure-Start'!$A$15:$A$18,0),MATCH(W$1,'2018_commission_structure-Start'!$A$15:$J$15,0)),0)</f>
        <v>4090.2400000000002</v>
      </c>
      <c r="X963" s="2">
        <f>IF($H963&gt;J963,MIN($H963-J963,K963-J963)*INDEX('2018_commission_structure-Start'!$A$15:$J$18,MATCH($E963,'2018_commission_structure-Start'!$A$15:$A$18,0),MATCH(X$1,'2018_commission_structure-Start'!$A$15:$J$15,0)),0)</f>
        <v>0</v>
      </c>
      <c r="Y963" s="2">
        <f>IF($H963&gt;K963,MIN($H963-K963,L963-K963)*INDEX('2018_commission_structure-Start'!$A$15:$J$18,MATCH($E963,'2018_commission_structure-Start'!$A$15:$A$18,0),MATCH(Y$1,'2018_commission_structure-Start'!$A$15:$J$15,0)),0)</f>
        <v>0</v>
      </c>
      <c r="Z963" s="2">
        <f>IF(H963&gt;L963,(H963-L963)*INDEX('2018_commission_structure-Start'!$A$21:$I$24,MATCH($E963,'2018_commission_structure-Start'!$A$21:$A$24,0),MATCH(Z$1,'2018_commission_structure-Start'!$A$21:$I$21,0)),0)</f>
        <v>0</v>
      </c>
      <c r="AA963" s="6">
        <f t="shared" ref="AA963:AA1001" si="158">SUM(V963:Z963)</f>
        <v>116590.24</v>
      </c>
      <c r="AB963" s="6">
        <f t="shared" ref="AB963:AB1001" si="159">AA963+F963</f>
        <v>210083.24</v>
      </c>
    </row>
    <row r="964" spans="1:28" x14ac:dyDescent="0.3">
      <c r="A964" t="str">
        <f t="shared" si="150"/>
        <v>Deloria Jardine</v>
      </c>
      <c r="B964">
        <v>2298319154</v>
      </c>
      <c r="C964" t="s">
        <v>1855</v>
      </c>
      <c r="D964" t="s">
        <v>1856</v>
      </c>
      <c r="E964" t="s">
        <v>7</v>
      </c>
      <c r="F964">
        <v>35017</v>
      </c>
      <c r="G964">
        <f>COUNTIF(deals_closed!D:D,B964)</f>
        <v>16</v>
      </c>
      <c r="H964" s="2">
        <f>SUMIF(deals_closed!D:D,B964,deals_closed!C:C)</f>
        <v>529642</v>
      </c>
      <c r="I964" s="2">
        <f>VLOOKUP(E964,'2018_commission_structure-Start'!$A$22:$I$24,9,FALSE)</f>
        <v>500000</v>
      </c>
      <c r="J964" s="2">
        <f t="shared" si="151"/>
        <v>625000</v>
      </c>
      <c r="K964" s="2">
        <f t="shared" si="152"/>
        <v>750000</v>
      </c>
      <c r="L964" s="2">
        <f t="shared" si="153"/>
        <v>1000000</v>
      </c>
      <c r="M964" s="12">
        <f t="shared" si="154"/>
        <v>1.0592839999999999</v>
      </c>
      <c r="N964" t="str">
        <f t="shared" si="155"/>
        <v>100-125%</v>
      </c>
      <c r="O964" s="6">
        <f>MIN(H964,I964)*INDEX('2018_commission_structure-Start'!$A$21:$I$24,MATCH($E964,'2018_commission_structure-Start'!$A$21:$A$24,0),MATCH(O$1,'2018_commission_structure-Start'!$A$21:$I$21,0))</f>
        <v>50000</v>
      </c>
      <c r="P964" s="2">
        <f>IF(H964&gt;I964,MIN(H964-I964,J964-I964)*INDEX('2018_commission_structure-Start'!$A$21:$I$24,MATCH($E964,'2018_commission_structure-Start'!$A$21:$A$24,0), MATCH(P$1,'2018_commission_structure-Start'!$A$21:$I$21,0)),0)</f>
        <v>4446.3</v>
      </c>
      <c r="Q964" s="2">
        <f>IF($H964&gt;J964,MIN($H964-J964,K964-J964)*INDEX('2018_commission_structure-Start'!$A$21:$I$24,MATCH($E964,'2018_commission_structure-Start'!$A$21:$A$24,0), MATCH(Q$1,'2018_commission_structure-Start'!$A$21:$I$21,0)),0)</f>
        <v>0</v>
      </c>
      <c r="R964" s="2">
        <f>IF($H964&gt;K964,MIN($H964-K964,L964-K964)*INDEX('2018_commission_structure-Start'!$A$21:$I$24,MATCH($E964,'2018_commission_structure-Start'!$A$21:$A$24,0), MATCH(R$1,'2018_commission_structure-Start'!$A$21:$I$21,0)),0)</f>
        <v>0</v>
      </c>
      <c r="S964" s="2">
        <f>IF(H964&gt;L964,(H964-L964)*INDEX('2018_commission_structure-Start'!$A$21:$I$24,MATCH($E964,'2018_commission_structure-Start'!$A$21:$A$24,0),MATCH(S$1,'2018_commission_structure-Start'!$A$21:$I$21,0)),0)</f>
        <v>0</v>
      </c>
      <c r="T964" s="6">
        <f t="shared" si="156"/>
        <v>54446.3</v>
      </c>
      <c r="U964" s="6">
        <f t="shared" si="157"/>
        <v>89463.3</v>
      </c>
      <c r="V964" s="6">
        <f>MIN(H964,I964)*INDEX('2018_commission_structure-Start'!$A$15:$J$18,MATCH($E964,'2018_commission_structure-Start'!$A$15:$A$18,0),MATCH(V$1,'2018_commission_structure-Start'!$A$15:$J$15,0))</f>
        <v>60000</v>
      </c>
      <c r="W964" s="2">
        <f>IF($H964&gt;I964,MIN($H964-I964,J964-I964)*INDEX('2018_commission_structure-Start'!$A$15:$J$18,MATCH($E964,'2018_commission_structure-Start'!$A$15:$A$18,0),MATCH(W$1,'2018_commission_structure-Start'!$A$15:$J$15,0)),0)</f>
        <v>5039.1400000000003</v>
      </c>
      <c r="X964" s="2">
        <f>IF($H964&gt;J964,MIN($H964-J964,K964-J964)*INDEX('2018_commission_structure-Start'!$A$15:$J$18,MATCH($E964,'2018_commission_structure-Start'!$A$15:$A$18,0),MATCH(X$1,'2018_commission_structure-Start'!$A$15:$J$15,0)),0)</f>
        <v>0</v>
      </c>
      <c r="Y964" s="2">
        <f>IF($H964&gt;K964,MIN($H964-K964,L964-K964)*INDEX('2018_commission_structure-Start'!$A$15:$J$18,MATCH($E964,'2018_commission_structure-Start'!$A$15:$A$18,0),MATCH(Y$1,'2018_commission_structure-Start'!$A$15:$J$15,0)),0)</f>
        <v>0</v>
      </c>
      <c r="Z964" s="2">
        <f>IF(H964&gt;L964,(H964-L964)*INDEX('2018_commission_structure-Start'!$A$21:$I$24,MATCH($E964,'2018_commission_structure-Start'!$A$21:$A$24,0),MATCH(Z$1,'2018_commission_structure-Start'!$A$21:$I$21,0)),0)</f>
        <v>0</v>
      </c>
      <c r="AA964" s="6">
        <f t="shared" si="158"/>
        <v>65039.14</v>
      </c>
      <c r="AB964" s="6">
        <f t="shared" si="159"/>
        <v>100056.14</v>
      </c>
    </row>
    <row r="965" spans="1:28" x14ac:dyDescent="0.3">
      <c r="A965" t="str">
        <f t="shared" si="150"/>
        <v>Reggie Striker</v>
      </c>
      <c r="B965">
        <v>9603610356</v>
      </c>
      <c r="C965" t="s">
        <v>1857</v>
      </c>
      <c r="D965" t="s">
        <v>1858</v>
      </c>
      <c r="E965" t="s">
        <v>29</v>
      </c>
      <c r="F965">
        <v>52759</v>
      </c>
      <c r="G965">
        <f>COUNTIF(deals_closed!D:D,B965)</f>
        <v>8</v>
      </c>
      <c r="H965" s="2">
        <f>SUMIF(deals_closed!D:D,B965,deals_closed!C:C)</f>
        <v>229737</v>
      </c>
      <c r="I965" s="2">
        <f>VLOOKUP(E965,'2018_commission_structure-Start'!$A$22:$I$24,9,FALSE)</f>
        <v>600000</v>
      </c>
      <c r="J965" s="2">
        <f t="shared" si="151"/>
        <v>750000</v>
      </c>
      <c r="K965" s="2">
        <f t="shared" si="152"/>
        <v>900000</v>
      </c>
      <c r="L965" s="2">
        <f t="shared" si="153"/>
        <v>1200000</v>
      </c>
      <c r="M965" s="12">
        <f t="shared" si="154"/>
        <v>0.38289499999999999</v>
      </c>
      <c r="N965" t="str">
        <f t="shared" si="155"/>
        <v>0-100%</v>
      </c>
      <c r="O965" s="6">
        <f>MIN(H965,I965)*INDEX('2018_commission_structure-Start'!$A$21:$I$24,MATCH($E965,'2018_commission_structure-Start'!$A$21:$A$24,0),MATCH(O$1,'2018_commission_structure-Start'!$A$21:$I$21,0))</f>
        <v>29865.81</v>
      </c>
      <c r="P965" s="2">
        <f>IF(H965&gt;I965,MIN(H965-I965,J965-I965)*INDEX('2018_commission_structure-Start'!$A$21:$I$24,MATCH($E965,'2018_commission_structure-Start'!$A$21:$A$24,0), MATCH(P$1,'2018_commission_structure-Start'!$A$21:$I$21,0)),0)</f>
        <v>0</v>
      </c>
      <c r="Q965" s="2">
        <f>IF($H965&gt;J965,MIN($H965-J965,K965-J965)*INDEX('2018_commission_structure-Start'!$A$21:$I$24,MATCH($E965,'2018_commission_structure-Start'!$A$21:$A$24,0), MATCH(Q$1,'2018_commission_structure-Start'!$A$21:$I$21,0)),0)</f>
        <v>0</v>
      </c>
      <c r="R965" s="2">
        <f>IF($H965&gt;K965,MIN($H965-K965,L965-K965)*INDEX('2018_commission_structure-Start'!$A$21:$I$24,MATCH($E965,'2018_commission_structure-Start'!$A$21:$A$24,0), MATCH(R$1,'2018_commission_structure-Start'!$A$21:$I$21,0)),0)</f>
        <v>0</v>
      </c>
      <c r="S965" s="2">
        <f>IF(H965&gt;L965,(H965-L965)*INDEX('2018_commission_structure-Start'!$A$21:$I$24,MATCH($E965,'2018_commission_structure-Start'!$A$21:$A$24,0),MATCH(S$1,'2018_commission_structure-Start'!$A$21:$I$21,0)),0)</f>
        <v>0</v>
      </c>
      <c r="T965" s="6">
        <f t="shared" si="156"/>
        <v>29865.81</v>
      </c>
      <c r="U965" s="6">
        <f t="shared" si="157"/>
        <v>82624.81</v>
      </c>
      <c r="V965" s="6">
        <f>MIN(H965,I965)*INDEX('2018_commission_structure-Start'!$A$15:$J$18,MATCH($E965,'2018_commission_structure-Start'!$A$15:$A$18,0),MATCH(V$1,'2018_commission_structure-Start'!$A$15:$J$15,0))</f>
        <v>34460.549999999996</v>
      </c>
      <c r="W965" s="2">
        <f>IF($H965&gt;I965,MIN($H965-I965,J965-I965)*INDEX('2018_commission_structure-Start'!$A$15:$J$18,MATCH($E965,'2018_commission_structure-Start'!$A$15:$A$18,0),MATCH(W$1,'2018_commission_structure-Start'!$A$15:$J$15,0)),0)</f>
        <v>0</v>
      </c>
      <c r="X965" s="2">
        <f>IF($H965&gt;J965,MIN($H965-J965,K965-J965)*INDEX('2018_commission_structure-Start'!$A$15:$J$18,MATCH($E965,'2018_commission_structure-Start'!$A$15:$A$18,0),MATCH(X$1,'2018_commission_structure-Start'!$A$15:$J$15,0)),0)</f>
        <v>0</v>
      </c>
      <c r="Y965" s="2">
        <f>IF($H965&gt;K965,MIN($H965-K965,L965-K965)*INDEX('2018_commission_structure-Start'!$A$15:$J$18,MATCH($E965,'2018_commission_structure-Start'!$A$15:$A$18,0),MATCH(Y$1,'2018_commission_structure-Start'!$A$15:$J$15,0)),0)</f>
        <v>0</v>
      </c>
      <c r="Z965" s="2">
        <f>IF(H965&gt;L965,(H965-L965)*INDEX('2018_commission_structure-Start'!$A$21:$I$24,MATCH($E965,'2018_commission_structure-Start'!$A$21:$A$24,0),MATCH(Z$1,'2018_commission_structure-Start'!$A$21:$I$21,0)),0)</f>
        <v>0</v>
      </c>
      <c r="AA965" s="6">
        <f t="shared" si="158"/>
        <v>34460.549999999996</v>
      </c>
      <c r="AB965" s="6">
        <f t="shared" si="159"/>
        <v>87219.549999999988</v>
      </c>
    </row>
    <row r="966" spans="1:28" x14ac:dyDescent="0.3">
      <c r="A966" t="str">
        <f t="shared" si="150"/>
        <v>Barnabe McCaighey</v>
      </c>
      <c r="B966">
        <v>1081492333</v>
      </c>
      <c r="C966" t="s">
        <v>1859</v>
      </c>
      <c r="D966" t="s">
        <v>1860</v>
      </c>
      <c r="E966" t="s">
        <v>10</v>
      </c>
      <c r="F966">
        <v>115135</v>
      </c>
      <c r="G966">
        <f>COUNTIF(deals_closed!D:D,B966)</f>
        <v>32</v>
      </c>
      <c r="H966" s="2">
        <f>SUMIF(deals_closed!D:D,B966,deals_closed!C:C)</f>
        <v>1172724</v>
      </c>
      <c r="I966" s="2">
        <f>VLOOKUP(E966,'2018_commission_structure-Start'!$A$22:$I$24,9,FALSE)</f>
        <v>750000</v>
      </c>
      <c r="J966" s="2">
        <f t="shared" si="151"/>
        <v>937500</v>
      </c>
      <c r="K966" s="2">
        <f t="shared" si="152"/>
        <v>1125000</v>
      </c>
      <c r="L966" s="2">
        <f t="shared" si="153"/>
        <v>1500000</v>
      </c>
      <c r="M966" s="12">
        <f t="shared" si="154"/>
        <v>1.5636319999999999</v>
      </c>
      <c r="N966" t="str">
        <f t="shared" si="155"/>
        <v>150-200%</v>
      </c>
      <c r="O966" s="6">
        <f>MIN(H966,I966)*INDEX('2018_commission_structure-Start'!$A$21:$I$24,MATCH($E966,'2018_commission_structure-Start'!$A$21:$A$24,0),MATCH(O$1,'2018_commission_structure-Start'!$A$21:$I$21,0))</f>
        <v>112500</v>
      </c>
      <c r="P966" s="2">
        <f>IF(H966&gt;I966,MIN(H966-I966,J966-I966)*INDEX('2018_commission_structure-Start'!$A$21:$I$24,MATCH($E966,'2018_commission_structure-Start'!$A$21:$A$24,0), MATCH(P$1,'2018_commission_structure-Start'!$A$21:$I$21,0)),0)</f>
        <v>35625</v>
      </c>
      <c r="Q966" s="2">
        <f>IF($H966&gt;J966,MIN($H966-J966,K966-J966)*INDEX('2018_commission_structure-Start'!$A$21:$I$24,MATCH($E966,'2018_commission_structure-Start'!$A$21:$A$24,0), MATCH(Q$1,'2018_commission_structure-Start'!$A$21:$I$21,0)),0)</f>
        <v>43125</v>
      </c>
      <c r="R966" s="2">
        <f>IF($H966&gt;K966,MIN($H966-K966,L966-K966)*INDEX('2018_commission_structure-Start'!$A$21:$I$24,MATCH($E966,'2018_commission_structure-Start'!$A$21:$A$24,0), MATCH(R$1,'2018_commission_structure-Start'!$A$21:$I$21,0)),0)</f>
        <v>14317.199999999999</v>
      </c>
      <c r="S966" s="2">
        <f>IF(H966&gt;L966,(H966-L966)*INDEX('2018_commission_structure-Start'!$A$21:$I$24,MATCH($E966,'2018_commission_structure-Start'!$A$21:$A$24,0),MATCH(S$1,'2018_commission_structure-Start'!$A$21:$I$21,0)),0)</f>
        <v>0</v>
      </c>
      <c r="T966" s="6">
        <f t="shared" si="156"/>
        <v>205567.2</v>
      </c>
      <c r="U966" s="6">
        <f t="shared" si="157"/>
        <v>320702.2</v>
      </c>
      <c r="V966" s="6">
        <f>MIN(H966,I966)*INDEX('2018_commission_structure-Start'!$A$15:$J$18,MATCH($E966,'2018_commission_structure-Start'!$A$15:$A$18,0),MATCH(V$1,'2018_commission_structure-Start'!$A$15:$J$15,0))</f>
        <v>112500</v>
      </c>
      <c r="W966" s="2">
        <f>IF($H966&gt;I966,MIN($H966-I966,J966-I966)*INDEX('2018_commission_structure-Start'!$A$15:$J$18,MATCH($E966,'2018_commission_structure-Start'!$A$15:$A$18,0),MATCH(W$1,'2018_commission_structure-Start'!$A$15:$J$15,0)),0)</f>
        <v>41250</v>
      </c>
      <c r="X966" s="2">
        <f>IF($H966&gt;J966,MIN($H966-J966,K966-J966)*INDEX('2018_commission_structure-Start'!$A$15:$J$18,MATCH($E966,'2018_commission_structure-Start'!$A$15:$A$18,0),MATCH(X$1,'2018_commission_structure-Start'!$A$15:$J$15,0)),0)</f>
        <v>46875</v>
      </c>
      <c r="Y966" s="2">
        <f>IF($H966&gt;K966,MIN($H966-K966,L966-K966)*INDEX('2018_commission_structure-Start'!$A$15:$J$18,MATCH($E966,'2018_commission_structure-Start'!$A$15:$A$18,0),MATCH(Y$1,'2018_commission_structure-Start'!$A$15:$J$15,0)),0)</f>
        <v>15748.92</v>
      </c>
      <c r="Z966" s="2">
        <f>IF(H966&gt;L966,(H966-L966)*INDEX('2018_commission_structure-Start'!$A$21:$I$24,MATCH($E966,'2018_commission_structure-Start'!$A$21:$A$24,0),MATCH(Z$1,'2018_commission_structure-Start'!$A$21:$I$21,0)),0)</f>
        <v>0</v>
      </c>
      <c r="AA966" s="6">
        <f t="shared" si="158"/>
        <v>216373.92</v>
      </c>
      <c r="AB966" s="6">
        <f t="shared" si="159"/>
        <v>331508.92000000004</v>
      </c>
    </row>
    <row r="967" spans="1:28" x14ac:dyDescent="0.3">
      <c r="A967" t="str">
        <f t="shared" si="150"/>
        <v>Reeta Hildred</v>
      </c>
      <c r="B967">
        <v>893122882</v>
      </c>
      <c r="C967" t="s">
        <v>1861</v>
      </c>
      <c r="D967" t="s">
        <v>1862</v>
      </c>
      <c r="E967" t="s">
        <v>10</v>
      </c>
      <c r="F967">
        <v>103112</v>
      </c>
      <c r="G967">
        <f>COUNTIF(deals_closed!D:D,B967)</f>
        <v>20</v>
      </c>
      <c r="H967" s="2">
        <f>SUMIF(deals_closed!D:D,B967,deals_closed!C:C)</f>
        <v>638133</v>
      </c>
      <c r="I967" s="2">
        <f>VLOOKUP(E967,'2018_commission_structure-Start'!$A$22:$I$24,9,FALSE)</f>
        <v>750000</v>
      </c>
      <c r="J967" s="2">
        <f t="shared" si="151"/>
        <v>937500</v>
      </c>
      <c r="K967" s="2">
        <f t="shared" si="152"/>
        <v>1125000</v>
      </c>
      <c r="L967" s="2">
        <f t="shared" si="153"/>
        <v>1500000</v>
      </c>
      <c r="M967" s="12">
        <f t="shared" si="154"/>
        <v>0.85084400000000004</v>
      </c>
      <c r="N967" t="str">
        <f t="shared" si="155"/>
        <v>0-100%</v>
      </c>
      <c r="O967" s="6">
        <f>MIN(H967,I967)*INDEX('2018_commission_structure-Start'!$A$21:$I$24,MATCH($E967,'2018_commission_structure-Start'!$A$21:$A$24,0),MATCH(O$1,'2018_commission_structure-Start'!$A$21:$I$21,0))</f>
        <v>95719.95</v>
      </c>
      <c r="P967" s="2">
        <f>IF(H967&gt;I967,MIN(H967-I967,J967-I967)*INDEX('2018_commission_structure-Start'!$A$21:$I$24,MATCH($E967,'2018_commission_structure-Start'!$A$21:$A$24,0), MATCH(P$1,'2018_commission_structure-Start'!$A$21:$I$21,0)),0)</f>
        <v>0</v>
      </c>
      <c r="Q967" s="2">
        <f>IF($H967&gt;J967,MIN($H967-J967,K967-J967)*INDEX('2018_commission_structure-Start'!$A$21:$I$24,MATCH($E967,'2018_commission_structure-Start'!$A$21:$A$24,0), MATCH(Q$1,'2018_commission_structure-Start'!$A$21:$I$21,0)),0)</f>
        <v>0</v>
      </c>
      <c r="R967" s="2">
        <f>IF($H967&gt;K967,MIN($H967-K967,L967-K967)*INDEX('2018_commission_structure-Start'!$A$21:$I$24,MATCH($E967,'2018_commission_structure-Start'!$A$21:$A$24,0), MATCH(R$1,'2018_commission_structure-Start'!$A$21:$I$21,0)),0)</f>
        <v>0</v>
      </c>
      <c r="S967" s="2">
        <f>IF(H967&gt;L967,(H967-L967)*INDEX('2018_commission_structure-Start'!$A$21:$I$24,MATCH($E967,'2018_commission_structure-Start'!$A$21:$A$24,0),MATCH(S$1,'2018_commission_structure-Start'!$A$21:$I$21,0)),0)</f>
        <v>0</v>
      </c>
      <c r="T967" s="6">
        <f t="shared" si="156"/>
        <v>95719.95</v>
      </c>
      <c r="U967" s="6">
        <f t="shared" si="157"/>
        <v>198831.95</v>
      </c>
      <c r="V967" s="6">
        <f>MIN(H967,I967)*INDEX('2018_commission_structure-Start'!$A$15:$J$18,MATCH($E967,'2018_commission_structure-Start'!$A$15:$A$18,0),MATCH(V$1,'2018_commission_structure-Start'!$A$15:$J$15,0))</f>
        <v>95719.95</v>
      </c>
      <c r="W967" s="2">
        <f>IF($H967&gt;I967,MIN($H967-I967,J967-I967)*INDEX('2018_commission_structure-Start'!$A$15:$J$18,MATCH($E967,'2018_commission_structure-Start'!$A$15:$A$18,0),MATCH(W$1,'2018_commission_structure-Start'!$A$15:$J$15,0)),0)</f>
        <v>0</v>
      </c>
      <c r="X967" s="2">
        <f>IF($H967&gt;J967,MIN($H967-J967,K967-J967)*INDEX('2018_commission_structure-Start'!$A$15:$J$18,MATCH($E967,'2018_commission_structure-Start'!$A$15:$A$18,0),MATCH(X$1,'2018_commission_structure-Start'!$A$15:$J$15,0)),0)</f>
        <v>0</v>
      </c>
      <c r="Y967" s="2">
        <f>IF($H967&gt;K967,MIN($H967-K967,L967-K967)*INDEX('2018_commission_structure-Start'!$A$15:$J$18,MATCH($E967,'2018_commission_structure-Start'!$A$15:$A$18,0),MATCH(Y$1,'2018_commission_structure-Start'!$A$15:$J$15,0)),0)</f>
        <v>0</v>
      </c>
      <c r="Z967" s="2">
        <f>IF(H967&gt;L967,(H967-L967)*INDEX('2018_commission_structure-Start'!$A$21:$I$24,MATCH($E967,'2018_commission_structure-Start'!$A$21:$A$24,0),MATCH(Z$1,'2018_commission_structure-Start'!$A$21:$I$21,0)),0)</f>
        <v>0</v>
      </c>
      <c r="AA967" s="6">
        <f t="shared" si="158"/>
        <v>95719.95</v>
      </c>
      <c r="AB967" s="6">
        <f t="shared" si="159"/>
        <v>198831.95</v>
      </c>
    </row>
    <row r="968" spans="1:28" x14ac:dyDescent="0.3">
      <c r="A968" t="str">
        <f t="shared" si="150"/>
        <v>Demetri Goatman</v>
      </c>
      <c r="B968">
        <v>5186660353</v>
      </c>
      <c r="C968" t="s">
        <v>1863</v>
      </c>
      <c r="D968" t="s">
        <v>1864</v>
      </c>
      <c r="E968" t="s">
        <v>29</v>
      </c>
      <c r="F968">
        <v>79767</v>
      </c>
      <c r="G968">
        <f>COUNTIF(deals_closed!D:D,B968)</f>
        <v>27</v>
      </c>
      <c r="H968" s="2">
        <f>SUMIF(deals_closed!D:D,B968,deals_closed!C:C)</f>
        <v>933223</v>
      </c>
      <c r="I968" s="2">
        <f>VLOOKUP(E968,'2018_commission_structure-Start'!$A$22:$I$24,9,FALSE)</f>
        <v>600000</v>
      </c>
      <c r="J968" s="2">
        <f t="shared" si="151"/>
        <v>750000</v>
      </c>
      <c r="K968" s="2">
        <f t="shared" si="152"/>
        <v>900000</v>
      </c>
      <c r="L968" s="2">
        <f t="shared" si="153"/>
        <v>1200000</v>
      </c>
      <c r="M968" s="12">
        <f t="shared" si="154"/>
        <v>1.5553716666666666</v>
      </c>
      <c r="N968" t="str">
        <f t="shared" si="155"/>
        <v>150-200%</v>
      </c>
      <c r="O968" s="6">
        <f>MIN(H968,I968)*INDEX('2018_commission_structure-Start'!$A$21:$I$24,MATCH($E968,'2018_commission_structure-Start'!$A$21:$A$24,0),MATCH(O$1,'2018_commission_structure-Start'!$A$21:$I$21,0))</f>
        <v>78000</v>
      </c>
      <c r="P968" s="2">
        <f>IF(H968&gt;I968,MIN(H968-I968,J968-I968)*INDEX('2018_commission_structure-Start'!$A$21:$I$24,MATCH($E968,'2018_commission_structure-Start'!$A$21:$A$24,0), MATCH(P$1,'2018_commission_structure-Start'!$A$21:$I$21,0)),0)</f>
        <v>25500.000000000004</v>
      </c>
      <c r="Q968" s="2">
        <f>IF($H968&gt;J968,MIN($H968-J968,K968-J968)*INDEX('2018_commission_structure-Start'!$A$21:$I$24,MATCH($E968,'2018_commission_structure-Start'!$A$21:$A$24,0), MATCH(Q$1,'2018_commission_structure-Start'!$A$21:$I$21,0)),0)</f>
        <v>31500</v>
      </c>
      <c r="R968" s="2">
        <f>IF($H968&gt;K968,MIN($H968-K968,L968-K968)*INDEX('2018_commission_structure-Start'!$A$21:$I$24,MATCH($E968,'2018_commission_structure-Start'!$A$21:$A$24,0), MATCH(R$1,'2018_commission_structure-Start'!$A$21:$I$21,0)),0)</f>
        <v>8637.98</v>
      </c>
      <c r="S968" s="2">
        <f>IF(H968&gt;L968,(H968-L968)*INDEX('2018_commission_structure-Start'!$A$21:$I$24,MATCH($E968,'2018_commission_structure-Start'!$A$21:$A$24,0),MATCH(S$1,'2018_commission_structure-Start'!$A$21:$I$21,0)),0)</f>
        <v>0</v>
      </c>
      <c r="T968" s="6">
        <f t="shared" si="156"/>
        <v>143637.98000000001</v>
      </c>
      <c r="U968" s="6">
        <f t="shared" si="157"/>
        <v>223404.98</v>
      </c>
      <c r="V968" s="6">
        <f>MIN(H968,I968)*INDEX('2018_commission_structure-Start'!$A$15:$J$18,MATCH($E968,'2018_commission_structure-Start'!$A$15:$A$18,0),MATCH(V$1,'2018_commission_structure-Start'!$A$15:$J$15,0))</f>
        <v>90000</v>
      </c>
      <c r="W968" s="2">
        <f>IF($H968&gt;I968,MIN($H968-I968,J968-I968)*INDEX('2018_commission_structure-Start'!$A$15:$J$18,MATCH($E968,'2018_commission_structure-Start'!$A$15:$A$18,0),MATCH(W$1,'2018_commission_structure-Start'!$A$15:$J$15,0)),0)</f>
        <v>27000</v>
      </c>
      <c r="X968" s="2">
        <f>IF($H968&gt;J968,MIN($H968-J968,K968-J968)*INDEX('2018_commission_structure-Start'!$A$15:$J$18,MATCH($E968,'2018_commission_structure-Start'!$A$15:$A$18,0),MATCH(X$1,'2018_commission_structure-Start'!$A$15:$J$15,0)),0)</f>
        <v>37500</v>
      </c>
      <c r="Y968" s="2">
        <f>IF($H968&gt;K968,MIN($H968-K968,L968-K968)*INDEX('2018_commission_structure-Start'!$A$15:$J$18,MATCH($E968,'2018_commission_structure-Start'!$A$15:$A$18,0),MATCH(Y$1,'2018_commission_structure-Start'!$A$15:$J$15,0)),0)</f>
        <v>9966.9</v>
      </c>
      <c r="Z968" s="2">
        <f>IF(H968&gt;L968,(H968-L968)*INDEX('2018_commission_structure-Start'!$A$21:$I$24,MATCH($E968,'2018_commission_structure-Start'!$A$21:$A$24,0),MATCH(Z$1,'2018_commission_structure-Start'!$A$21:$I$21,0)),0)</f>
        <v>0</v>
      </c>
      <c r="AA968" s="6">
        <f t="shared" si="158"/>
        <v>164466.9</v>
      </c>
      <c r="AB968" s="6">
        <f t="shared" si="159"/>
        <v>244233.9</v>
      </c>
    </row>
    <row r="969" spans="1:28" x14ac:dyDescent="0.3">
      <c r="A969" t="str">
        <f t="shared" si="150"/>
        <v>Jamie Simmings</v>
      </c>
      <c r="B969">
        <v>5756920838</v>
      </c>
      <c r="C969" t="s">
        <v>1865</v>
      </c>
      <c r="D969" t="s">
        <v>1866</v>
      </c>
      <c r="E969" t="s">
        <v>7</v>
      </c>
      <c r="F969">
        <v>34761</v>
      </c>
      <c r="G969">
        <f>COUNTIF(deals_closed!D:D,B969)</f>
        <v>13</v>
      </c>
      <c r="H969" s="2">
        <f>SUMIF(deals_closed!D:D,B969,deals_closed!C:C)</f>
        <v>468615</v>
      </c>
      <c r="I969" s="2">
        <f>VLOOKUP(E969,'2018_commission_structure-Start'!$A$22:$I$24,9,FALSE)</f>
        <v>500000</v>
      </c>
      <c r="J969" s="2">
        <f t="shared" si="151"/>
        <v>625000</v>
      </c>
      <c r="K969" s="2">
        <f t="shared" si="152"/>
        <v>750000</v>
      </c>
      <c r="L969" s="2">
        <f t="shared" si="153"/>
        <v>1000000</v>
      </c>
      <c r="M969" s="12">
        <f t="shared" si="154"/>
        <v>0.93723000000000001</v>
      </c>
      <c r="N969" t="str">
        <f t="shared" si="155"/>
        <v>0-100%</v>
      </c>
      <c r="O969" s="6">
        <f>MIN(H969,I969)*INDEX('2018_commission_structure-Start'!$A$21:$I$24,MATCH($E969,'2018_commission_structure-Start'!$A$21:$A$24,0),MATCH(O$1,'2018_commission_structure-Start'!$A$21:$I$21,0))</f>
        <v>46861.5</v>
      </c>
      <c r="P969" s="2">
        <f>IF(H969&gt;I969,MIN(H969-I969,J969-I969)*INDEX('2018_commission_structure-Start'!$A$21:$I$24,MATCH($E969,'2018_commission_structure-Start'!$A$21:$A$24,0), MATCH(P$1,'2018_commission_structure-Start'!$A$21:$I$21,0)),0)</f>
        <v>0</v>
      </c>
      <c r="Q969" s="2">
        <f>IF($H969&gt;J969,MIN($H969-J969,K969-J969)*INDEX('2018_commission_structure-Start'!$A$21:$I$24,MATCH($E969,'2018_commission_structure-Start'!$A$21:$A$24,0), MATCH(Q$1,'2018_commission_structure-Start'!$A$21:$I$21,0)),0)</f>
        <v>0</v>
      </c>
      <c r="R969" s="2">
        <f>IF($H969&gt;K969,MIN($H969-K969,L969-K969)*INDEX('2018_commission_structure-Start'!$A$21:$I$24,MATCH($E969,'2018_commission_structure-Start'!$A$21:$A$24,0), MATCH(R$1,'2018_commission_structure-Start'!$A$21:$I$21,0)),0)</f>
        <v>0</v>
      </c>
      <c r="S969" s="2">
        <f>IF(H969&gt;L969,(H969-L969)*INDEX('2018_commission_structure-Start'!$A$21:$I$24,MATCH($E969,'2018_commission_structure-Start'!$A$21:$A$24,0),MATCH(S$1,'2018_commission_structure-Start'!$A$21:$I$21,0)),0)</f>
        <v>0</v>
      </c>
      <c r="T969" s="6">
        <f t="shared" si="156"/>
        <v>46861.5</v>
      </c>
      <c r="U969" s="6">
        <f t="shared" si="157"/>
        <v>81622.5</v>
      </c>
      <c r="V969" s="6">
        <f>MIN(H969,I969)*INDEX('2018_commission_structure-Start'!$A$15:$J$18,MATCH($E969,'2018_commission_structure-Start'!$A$15:$A$18,0),MATCH(V$1,'2018_commission_structure-Start'!$A$15:$J$15,0))</f>
        <v>56233.799999999996</v>
      </c>
      <c r="W969" s="2">
        <f>IF($H969&gt;I969,MIN($H969-I969,J969-I969)*INDEX('2018_commission_structure-Start'!$A$15:$J$18,MATCH($E969,'2018_commission_structure-Start'!$A$15:$A$18,0),MATCH(W$1,'2018_commission_structure-Start'!$A$15:$J$15,0)),0)</f>
        <v>0</v>
      </c>
      <c r="X969" s="2">
        <f>IF($H969&gt;J969,MIN($H969-J969,K969-J969)*INDEX('2018_commission_structure-Start'!$A$15:$J$18,MATCH($E969,'2018_commission_structure-Start'!$A$15:$A$18,0),MATCH(X$1,'2018_commission_structure-Start'!$A$15:$J$15,0)),0)</f>
        <v>0</v>
      </c>
      <c r="Y969" s="2">
        <f>IF($H969&gt;K969,MIN($H969-K969,L969-K969)*INDEX('2018_commission_structure-Start'!$A$15:$J$18,MATCH($E969,'2018_commission_structure-Start'!$A$15:$A$18,0),MATCH(Y$1,'2018_commission_structure-Start'!$A$15:$J$15,0)),0)</f>
        <v>0</v>
      </c>
      <c r="Z969" s="2">
        <f>IF(H969&gt;L969,(H969-L969)*INDEX('2018_commission_structure-Start'!$A$21:$I$24,MATCH($E969,'2018_commission_structure-Start'!$A$21:$A$24,0),MATCH(Z$1,'2018_commission_structure-Start'!$A$21:$I$21,0)),0)</f>
        <v>0</v>
      </c>
      <c r="AA969" s="6">
        <f t="shared" si="158"/>
        <v>56233.799999999996</v>
      </c>
      <c r="AB969" s="6">
        <f t="shared" si="159"/>
        <v>90994.799999999988</v>
      </c>
    </row>
    <row r="970" spans="1:28" x14ac:dyDescent="0.3">
      <c r="A970" t="str">
        <f t="shared" si="150"/>
        <v>Neil Perritt</v>
      </c>
      <c r="B970">
        <v>6172549286</v>
      </c>
      <c r="C970" t="s">
        <v>157</v>
      </c>
      <c r="D970" t="s">
        <v>1867</v>
      </c>
      <c r="E970" t="s">
        <v>29</v>
      </c>
      <c r="F970">
        <v>67585</v>
      </c>
      <c r="G970">
        <f>COUNTIF(deals_closed!D:D,B970)</f>
        <v>22</v>
      </c>
      <c r="H970" s="2">
        <f>SUMIF(deals_closed!D:D,B970,deals_closed!C:C)</f>
        <v>732905</v>
      </c>
      <c r="I970" s="2">
        <f>VLOOKUP(E970,'2018_commission_structure-Start'!$A$22:$I$24,9,FALSE)</f>
        <v>600000</v>
      </c>
      <c r="J970" s="2">
        <f t="shared" si="151"/>
        <v>750000</v>
      </c>
      <c r="K970" s="2">
        <f t="shared" si="152"/>
        <v>900000</v>
      </c>
      <c r="L970" s="2">
        <f t="shared" si="153"/>
        <v>1200000</v>
      </c>
      <c r="M970" s="12">
        <f t="shared" si="154"/>
        <v>1.2215083333333334</v>
      </c>
      <c r="N970" t="str">
        <f t="shared" si="155"/>
        <v>100-125%</v>
      </c>
      <c r="O970" s="6">
        <f>MIN(H970,I970)*INDEX('2018_commission_structure-Start'!$A$21:$I$24,MATCH($E970,'2018_commission_structure-Start'!$A$21:$A$24,0),MATCH(O$1,'2018_commission_structure-Start'!$A$21:$I$21,0))</f>
        <v>78000</v>
      </c>
      <c r="P970" s="2">
        <f>IF(H970&gt;I970,MIN(H970-I970,J970-I970)*INDEX('2018_commission_structure-Start'!$A$21:$I$24,MATCH($E970,'2018_commission_structure-Start'!$A$21:$A$24,0), MATCH(P$1,'2018_commission_structure-Start'!$A$21:$I$21,0)),0)</f>
        <v>22593.850000000002</v>
      </c>
      <c r="Q970" s="2">
        <f>IF($H970&gt;J970,MIN($H970-J970,K970-J970)*INDEX('2018_commission_structure-Start'!$A$21:$I$24,MATCH($E970,'2018_commission_structure-Start'!$A$21:$A$24,0), MATCH(Q$1,'2018_commission_structure-Start'!$A$21:$I$21,0)),0)</f>
        <v>0</v>
      </c>
      <c r="R970" s="2">
        <f>IF($H970&gt;K970,MIN($H970-K970,L970-K970)*INDEX('2018_commission_structure-Start'!$A$21:$I$24,MATCH($E970,'2018_commission_structure-Start'!$A$21:$A$24,0), MATCH(R$1,'2018_commission_structure-Start'!$A$21:$I$21,0)),0)</f>
        <v>0</v>
      </c>
      <c r="S970" s="2">
        <f>IF(H970&gt;L970,(H970-L970)*INDEX('2018_commission_structure-Start'!$A$21:$I$24,MATCH($E970,'2018_commission_structure-Start'!$A$21:$A$24,0),MATCH(S$1,'2018_commission_structure-Start'!$A$21:$I$21,0)),0)</f>
        <v>0</v>
      </c>
      <c r="T970" s="6">
        <f t="shared" si="156"/>
        <v>100593.85</v>
      </c>
      <c r="U970" s="6">
        <f t="shared" si="157"/>
        <v>168178.85</v>
      </c>
      <c r="V970" s="6">
        <f>MIN(H970,I970)*INDEX('2018_commission_structure-Start'!$A$15:$J$18,MATCH($E970,'2018_commission_structure-Start'!$A$15:$A$18,0),MATCH(V$1,'2018_commission_structure-Start'!$A$15:$J$15,0))</f>
        <v>90000</v>
      </c>
      <c r="W970" s="2">
        <f>IF($H970&gt;I970,MIN($H970-I970,J970-I970)*INDEX('2018_commission_structure-Start'!$A$15:$J$18,MATCH($E970,'2018_commission_structure-Start'!$A$15:$A$18,0),MATCH(W$1,'2018_commission_structure-Start'!$A$15:$J$15,0)),0)</f>
        <v>23922.899999999998</v>
      </c>
      <c r="X970" s="2">
        <f>IF($H970&gt;J970,MIN($H970-J970,K970-J970)*INDEX('2018_commission_structure-Start'!$A$15:$J$18,MATCH($E970,'2018_commission_structure-Start'!$A$15:$A$18,0),MATCH(X$1,'2018_commission_structure-Start'!$A$15:$J$15,0)),0)</f>
        <v>0</v>
      </c>
      <c r="Y970" s="2">
        <f>IF($H970&gt;K970,MIN($H970-K970,L970-K970)*INDEX('2018_commission_structure-Start'!$A$15:$J$18,MATCH($E970,'2018_commission_structure-Start'!$A$15:$A$18,0),MATCH(Y$1,'2018_commission_structure-Start'!$A$15:$J$15,0)),0)</f>
        <v>0</v>
      </c>
      <c r="Z970" s="2">
        <f>IF(H970&gt;L970,(H970-L970)*INDEX('2018_commission_structure-Start'!$A$21:$I$24,MATCH($E970,'2018_commission_structure-Start'!$A$21:$A$24,0),MATCH(Z$1,'2018_commission_structure-Start'!$A$21:$I$21,0)),0)</f>
        <v>0</v>
      </c>
      <c r="AA970" s="6">
        <f t="shared" si="158"/>
        <v>113922.9</v>
      </c>
      <c r="AB970" s="6">
        <f t="shared" si="159"/>
        <v>181507.9</v>
      </c>
    </row>
    <row r="971" spans="1:28" x14ac:dyDescent="0.3">
      <c r="A971" t="str">
        <f t="shared" si="150"/>
        <v>Fianna Restorick</v>
      </c>
      <c r="B971">
        <v>5341512014</v>
      </c>
      <c r="C971" t="s">
        <v>1868</v>
      </c>
      <c r="D971" t="s">
        <v>1869</v>
      </c>
      <c r="E971" t="s">
        <v>7</v>
      </c>
      <c r="F971">
        <v>57651</v>
      </c>
      <c r="G971">
        <f>COUNTIF(deals_closed!D:D,B971)</f>
        <v>14</v>
      </c>
      <c r="H971" s="2">
        <f>SUMIF(deals_closed!D:D,B971,deals_closed!C:C)</f>
        <v>474985</v>
      </c>
      <c r="I971" s="2">
        <f>VLOOKUP(E971,'2018_commission_structure-Start'!$A$22:$I$24,9,FALSE)</f>
        <v>500000</v>
      </c>
      <c r="J971" s="2">
        <f t="shared" si="151"/>
        <v>625000</v>
      </c>
      <c r="K971" s="2">
        <f t="shared" si="152"/>
        <v>750000</v>
      </c>
      <c r="L971" s="2">
        <f t="shared" si="153"/>
        <v>1000000</v>
      </c>
      <c r="M971" s="12">
        <f t="shared" si="154"/>
        <v>0.94996999999999998</v>
      </c>
      <c r="N971" t="str">
        <f t="shared" si="155"/>
        <v>0-100%</v>
      </c>
      <c r="O971" s="6">
        <f>MIN(H971,I971)*INDEX('2018_commission_structure-Start'!$A$21:$I$24,MATCH($E971,'2018_commission_structure-Start'!$A$21:$A$24,0),MATCH(O$1,'2018_commission_structure-Start'!$A$21:$I$21,0))</f>
        <v>47498.5</v>
      </c>
      <c r="P971" s="2">
        <f>IF(H971&gt;I971,MIN(H971-I971,J971-I971)*INDEX('2018_commission_structure-Start'!$A$21:$I$24,MATCH($E971,'2018_commission_structure-Start'!$A$21:$A$24,0), MATCH(P$1,'2018_commission_structure-Start'!$A$21:$I$21,0)),0)</f>
        <v>0</v>
      </c>
      <c r="Q971" s="2">
        <f>IF($H971&gt;J971,MIN($H971-J971,K971-J971)*INDEX('2018_commission_structure-Start'!$A$21:$I$24,MATCH($E971,'2018_commission_structure-Start'!$A$21:$A$24,0), MATCH(Q$1,'2018_commission_structure-Start'!$A$21:$I$21,0)),0)</f>
        <v>0</v>
      </c>
      <c r="R971" s="2">
        <f>IF($H971&gt;K971,MIN($H971-K971,L971-K971)*INDEX('2018_commission_structure-Start'!$A$21:$I$24,MATCH($E971,'2018_commission_structure-Start'!$A$21:$A$24,0), MATCH(R$1,'2018_commission_structure-Start'!$A$21:$I$21,0)),0)</f>
        <v>0</v>
      </c>
      <c r="S971" s="2">
        <f>IF(H971&gt;L971,(H971-L971)*INDEX('2018_commission_structure-Start'!$A$21:$I$24,MATCH($E971,'2018_commission_structure-Start'!$A$21:$A$24,0),MATCH(S$1,'2018_commission_structure-Start'!$A$21:$I$21,0)),0)</f>
        <v>0</v>
      </c>
      <c r="T971" s="6">
        <f t="shared" si="156"/>
        <v>47498.5</v>
      </c>
      <c r="U971" s="6">
        <f t="shared" si="157"/>
        <v>105149.5</v>
      </c>
      <c r="V971" s="6">
        <f>MIN(H971,I971)*INDEX('2018_commission_structure-Start'!$A$15:$J$18,MATCH($E971,'2018_commission_structure-Start'!$A$15:$A$18,0),MATCH(V$1,'2018_commission_structure-Start'!$A$15:$J$15,0))</f>
        <v>56998.2</v>
      </c>
      <c r="W971" s="2">
        <f>IF($H971&gt;I971,MIN($H971-I971,J971-I971)*INDEX('2018_commission_structure-Start'!$A$15:$J$18,MATCH($E971,'2018_commission_structure-Start'!$A$15:$A$18,0),MATCH(W$1,'2018_commission_structure-Start'!$A$15:$J$15,0)),0)</f>
        <v>0</v>
      </c>
      <c r="X971" s="2">
        <f>IF($H971&gt;J971,MIN($H971-J971,K971-J971)*INDEX('2018_commission_structure-Start'!$A$15:$J$18,MATCH($E971,'2018_commission_structure-Start'!$A$15:$A$18,0),MATCH(X$1,'2018_commission_structure-Start'!$A$15:$J$15,0)),0)</f>
        <v>0</v>
      </c>
      <c r="Y971" s="2">
        <f>IF($H971&gt;K971,MIN($H971-K971,L971-K971)*INDEX('2018_commission_structure-Start'!$A$15:$J$18,MATCH($E971,'2018_commission_structure-Start'!$A$15:$A$18,0),MATCH(Y$1,'2018_commission_structure-Start'!$A$15:$J$15,0)),0)</f>
        <v>0</v>
      </c>
      <c r="Z971" s="2">
        <f>IF(H971&gt;L971,(H971-L971)*INDEX('2018_commission_structure-Start'!$A$21:$I$24,MATCH($E971,'2018_commission_structure-Start'!$A$21:$A$24,0),MATCH(Z$1,'2018_commission_structure-Start'!$A$21:$I$21,0)),0)</f>
        <v>0</v>
      </c>
      <c r="AA971" s="6">
        <f t="shared" si="158"/>
        <v>56998.2</v>
      </c>
      <c r="AB971" s="6">
        <f t="shared" si="159"/>
        <v>114649.2</v>
      </c>
    </row>
    <row r="972" spans="1:28" x14ac:dyDescent="0.3">
      <c r="A972" t="str">
        <f t="shared" si="150"/>
        <v>Xymenes Stallard</v>
      </c>
      <c r="B972">
        <v>9491257560</v>
      </c>
      <c r="C972" t="s">
        <v>1870</v>
      </c>
      <c r="D972" t="s">
        <v>1871</v>
      </c>
      <c r="E972" t="s">
        <v>29</v>
      </c>
      <c r="F972">
        <v>66363</v>
      </c>
      <c r="G972">
        <f>COUNTIF(deals_closed!D:D,B972)</f>
        <v>24</v>
      </c>
      <c r="H972" s="2">
        <f>SUMIF(deals_closed!D:D,B972,deals_closed!C:C)</f>
        <v>862004</v>
      </c>
      <c r="I972" s="2">
        <f>VLOOKUP(E972,'2018_commission_structure-Start'!$A$22:$I$24,9,FALSE)</f>
        <v>600000</v>
      </c>
      <c r="J972" s="2">
        <f t="shared" si="151"/>
        <v>750000</v>
      </c>
      <c r="K972" s="2">
        <f t="shared" si="152"/>
        <v>900000</v>
      </c>
      <c r="L972" s="2">
        <f t="shared" si="153"/>
        <v>1200000</v>
      </c>
      <c r="M972" s="12">
        <f t="shared" si="154"/>
        <v>1.4366733333333332</v>
      </c>
      <c r="N972" t="str">
        <f t="shared" si="155"/>
        <v>125-150%</v>
      </c>
      <c r="O972" s="6">
        <f>MIN(H972,I972)*INDEX('2018_commission_structure-Start'!$A$21:$I$24,MATCH($E972,'2018_commission_structure-Start'!$A$21:$A$24,0),MATCH(O$1,'2018_commission_structure-Start'!$A$21:$I$21,0))</f>
        <v>78000</v>
      </c>
      <c r="P972" s="2">
        <f>IF(H972&gt;I972,MIN(H972-I972,J972-I972)*INDEX('2018_commission_structure-Start'!$A$21:$I$24,MATCH($E972,'2018_commission_structure-Start'!$A$21:$A$24,0), MATCH(P$1,'2018_commission_structure-Start'!$A$21:$I$21,0)),0)</f>
        <v>25500.000000000004</v>
      </c>
      <c r="Q972" s="2">
        <f>IF($H972&gt;J972,MIN($H972-J972,K972-J972)*INDEX('2018_commission_structure-Start'!$A$21:$I$24,MATCH($E972,'2018_commission_structure-Start'!$A$21:$A$24,0), MATCH(Q$1,'2018_commission_structure-Start'!$A$21:$I$21,0)),0)</f>
        <v>23520.84</v>
      </c>
      <c r="R972" s="2">
        <f>IF($H972&gt;K972,MIN($H972-K972,L972-K972)*INDEX('2018_commission_structure-Start'!$A$21:$I$24,MATCH($E972,'2018_commission_structure-Start'!$A$21:$A$24,0), MATCH(R$1,'2018_commission_structure-Start'!$A$21:$I$21,0)),0)</f>
        <v>0</v>
      </c>
      <c r="S972" s="2">
        <f>IF(H972&gt;L972,(H972-L972)*INDEX('2018_commission_structure-Start'!$A$21:$I$24,MATCH($E972,'2018_commission_structure-Start'!$A$21:$A$24,0),MATCH(S$1,'2018_commission_structure-Start'!$A$21:$I$21,0)),0)</f>
        <v>0</v>
      </c>
      <c r="T972" s="6">
        <f t="shared" si="156"/>
        <v>127020.84</v>
      </c>
      <c r="U972" s="6">
        <f t="shared" si="157"/>
        <v>193383.84</v>
      </c>
      <c r="V972" s="6">
        <f>MIN(H972,I972)*INDEX('2018_commission_structure-Start'!$A$15:$J$18,MATCH($E972,'2018_commission_structure-Start'!$A$15:$A$18,0),MATCH(V$1,'2018_commission_structure-Start'!$A$15:$J$15,0))</f>
        <v>90000</v>
      </c>
      <c r="W972" s="2">
        <f>IF($H972&gt;I972,MIN($H972-I972,J972-I972)*INDEX('2018_commission_structure-Start'!$A$15:$J$18,MATCH($E972,'2018_commission_structure-Start'!$A$15:$A$18,0),MATCH(W$1,'2018_commission_structure-Start'!$A$15:$J$15,0)),0)</f>
        <v>27000</v>
      </c>
      <c r="X972" s="2">
        <f>IF($H972&gt;J972,MIN($H972-J972,K972-J972)*INDEX('2018_commission_structure-Start'!$A$15:$J$18,MATCH($E972,'2018_commission_structure-Start'!$A$15:$A$18,0),MATCH(X$1,'2018_commission_structure-Start'!$A$15:$J$15,0)),0)</f>
        <v>28001</v>
      </c>
      <c r="Y972" s="2">
        <f>IF($H972&gt;K972,MIN($H972-K972,L972-K972)*INDEX('2018_commission_structure-Start'!$A$15:$J$18,MATCH($E972,'2018_commission_structure-Start'!$A$15:$A$18,0),MATCH(Y$1,'2018_commission_structure-Start'!$A$15:$J$15,0)),0)</f>
        <v>0</v>
      </c>
      <c r="Z972" s="2">
        <f>IF(H972&gt;L972,(H972-L972)*INDEX('2018_commission_structure-Start'!$A$21:$I$24,MATCH($E972,'2018_commission_structure-Start'!$A$21:$A$24,0),MATCH(Z$1,'2018_commission_structure-Start'!$A$21:$I$21,0)),0)</f>
        <v>0</v>
      </c>
      <c r="AA972" s="6">
        <f t="shared" si="158"/>
        <v>145001</v>
      </c>
      <c r="AB972" s="6">
        <f t="shared" si="159"/>
        <v>211364</v>
      </c>
    </row>
    <row r="973" spans="1:28" x14ac:dyDescent="0.3">
      <c r="A973" t="str">
        <f t="shared" si="150"/>
        <v>Daniela McMichael</v>
      </c>
      <c r="B973">
        <v>7521557441</v>
      </c>
      <c r="C973" t="s">
        <v>1872</v>
      </c>
      <c r="D973" t="s">
        <v>1873</v>
      </c>
      <c r="E973" t="s">
        <v>10</v>
      </c>
      <c r="F973">
        <v>91279</v>
      </c>
      <c r="G973">
        <f>COUNTIF(deals_closed!D:D,B973)</f>
        <v>15</v>
      </c>
      <c r="H973" s="2">
        <f>SUMIF(deals_closed!D:D,B973,deals_closed!C:C)</f>
        <v>437601</v>
      </c>
      <c r="I973" s="2">
        <f>VLOOKUP(E973,'2018_commission_structure-Start'!$A$22:$I$24,9,FALSE)</f>
        <v>750000</v>
      </c>
      <c r="J973" s="2">
        <f t="shared" si="151"/>
        <v>937500</v>
      </c>
      <c r="K973" s="2">
        <f t="shared" si="152"/>
        <v>1125000</v>
      </c>
      <c r="L973" s="2">
        <f t="shared" si="153"/>
        <v>1500000</v>
      </c>
      <c r="M973" s="12">
        <f t="shared" si="154"/>
        <v>0.58346799999999999</v>
      </c>
      <c r="N973" t="str">
        <f t="shared" si="155"/>
        <v>0-100%</v>
      </c>
      <c r="O973" s="6">
        <f>MIN(H973,I973)*INDEX('2018_commission_structure-Start'!$A$21:$I$24,MATCH($E973,'2018_commission_structure-Start'!$A$21:$A$24,0),MATCH(O$1,'2018_commission_structure-Start'!$A$21:$I$21,0))</f>
        <v>65640.149999999994</v>
      </c>
      <c r="P973" s="2">
        <f>IF(H973&gt;I973,MIN(H973-I973,J973-I973)*INDEX('2018_commission_structure-Start'!$A$21:$I$24,MATCH($E973,'2018_commission_structure-Start'!$A$21:$A$24,0), MATCH(P$1,'2018_commission_structure-Start'!$A$21:$I$21,0)),0)</f>
        <v>0</v>
      </c>
      <c r="Q973" s="2">
        <f>IF($H973&gt;J973,MIN($H973-J973,K973-J973)*INDEX('2018_commission_structure-Start'!$A$21:$I$24,MATCH($E973,'2018_commission_structure-Start'!$A$21:$A$24,0), MATCH(Q$1,'2018_commission_structure-Start'!$A$21:$I$21,0)),0)</f>
        <v>0</v>
      </c>
      <c r="R973" s="2">
        <f>IF($H973&gt;K973,MIN($H973-K973,L973-K973)*INDEX('2018_commission_structure-Start'!$A$21:$I$24,MATCH($E973,'2018_commission_structure-Start'!$A$21:$A$24,0), MATCH(R$1,'2018_commission_structure-Start'!$A$21:$I$21,0)),0)</f>
        <v>0</v>
      </c>
      <c r="S973" s="2">
        <f>IF(H973&gt;L973,(H973-L973)*INDEX('2018_commission_structure-Start'!$A$21:$I$24,MATCH($E973,'2018_commission_structure-Start'!$A$21:$A$24,0),MATCH(S$1,'2018_commission_structure-Start'!$A$21:$I$21,0)),0)</f>
        <v>0</v>
      </c>
      <c r="T973" s="6">
        <f t="shared" si="156"/>
        <v>65640.149999999994</v>
      </c>
      <c r="U973" s="6">
        <f t="shared" si="157"/>
        <v>156919.15</v>
      </c>
      <c r="V973" s="6">
        <f>MIN(H973,I973)*INDEX('2018_commission_structure-Start'!$A$15:$J$18,MATCH($E973,'2018_commission_structure-Start'!$A$15:$A$18,0),MATCH(V$1,'2018_commission_structure-Start'!$A$15:$J$15,0))</f>
        <v>65640.149999999994</v>
      </c>
      <c r="W973" s="2">
        <f>IF($H973&gt;I973,MIN($H973-I973,J973-I973)*INDEX('2018_commission_structure-Start'!$A$15:$J$18,MATCH($E973,'2018_commission_structure-Start'!$A$15:$A$18,0),MATCH(W$1,'2018_commission_structure-Start'!$A$15:$J$15,0)),0)</f>
        <v>0</v>
      </c>
      <c r="X973" s="2">
        <f>IF($H973&gt;J973,MIN($H973-J973,K973-J973)*INDEX('2018_commission_structure-Start'!$A$15:$J$18,MATCH($E973,'2018_commission_structure-Start'!$A$15:$A$18,0),MATCH(X$1,'2018_commission_structure-Start'!$A$15:$J$15,0)),0)</f>
        <v>0</v>
      </c>
      <c r="Y973" s="2">
        <f>IF($H973&gt;K973,MIN($H973-K973,L973-K973)*INDEX('2018_commission_structure-Start'!$A$15:$J$18,MATCH($E973,'2018_commission_structure-Start'!$A$15:$A$18,0),MATCH(Y$1,'2018_commission_structure-Start'!$A$15:$J$15,0)),0)</f>
        <v>0</v>
      </c>
      <c r="Z973" s="2">
        <f>IF(H973&gt;L973,(H973-L973)*INDEX('2018_commission_structure-Start'!$A$21:$I$24,MATCH($E973,'2018_commission_structure-Start'!$A$21:$A$24,0),MATCH(Z$1,'2018_commission_structure-Start'!$A$21:$I$21,0)),0)</f>
        <v>0</v>
      </c>
      <c r="AA973" s="6">
        <f t="shared" si="158"/>
        <v>65640.149999999994</v>
      </c>
      <c r="AB973" s="6">
        <f t="shared" si="159"/>
        <v>156919.15</v>
      </c>
    </row>
    <row r="974" spans="1:28" x14ac:dyDescent="0.3">
      <c r="A974" t="str">
        <f t="shared" si="150"/>
        <v>Bernelle Blint</v>
      </c>
      <c r="B974">
        <v>6106380341</v>
      </c>
      <c r="C974" t="s">
        <v>1874</v>
      </c>
      <c r="D974" t="s">
        <v>1875</v>
      </c>
      <c r="E974" t="s">
        <v>29</v>
      </c>
      <c r="F974">
        <v>57050</v>
      </c>
      <c r="G974">
        <f>COUNTIF(deals_closed!D:D,B974)</f>
        <v>14</v>
      </c>
      <c r="H974" s="2">
        <f>SUMIF(deals_closed!D:D,B974,deals_closed!C:C)</f>
        <v>412896</v>
      </c>
      <c r="I974" s="2">
        <f>VLOOKUP(E974,'2018_commission_structure-Start'!$A$22:$I$24,9,FALSE)</f>
        <v>600000</v>
      </c>
      <c r="J974" s="2">
        <f t="shared" si="151"/>
        <v>750000</v>
      </c>
      <c r="K974" s="2">
        <f t="shared" si="152"/>
        <v>900000</v>
      </c>
      <c r="L974" s="2">
        <f t="shared" si="153"/>
        <v>1200000</v>
      </c>
      <c r="M974" s="12">
        <f t="shared" si="154"/>
        <v>0.68815999999999999</v>
      </c>
      <c r="N974" t="str">
        <f t="shared" si="155"/>
        <v>0-100%</v>
      </c>
      <c r="O974" s="6">
        <f>MIN(H974,I974)*INDEX('2018_commission_structure-Start'!$A$21:$I$24,MATCH($E974,'2018_commission_structure-Start'!$A$21:$A$24,0),MATCH(O$1,'2018_commission_structure-Start'!$A$21:$I$21,0))</f>
        <v>53676.480000000003</v>
      </c>
      <c r="P974" s="2">
        <f>IF(H974&gt;I974,MIN(H974-I974,J974-I974)*INDEX('2018_commission_structure-Start'!$A$21:$I$24,MATCH($E974,'2018_commission_structure-Start'!$A$21:$A$24,0), MATCH(P$1,'2018_commission_structure-Start'!$A$21:$I$21,0)),0)</f>
        <v>0</v>
      </c>
      <c r="Q974" s="2">
        <f>IF($H974&gt;J974,MIN($H974-J974,K974-J974)*INDEX('2018_commission_structure-Start'!$A$21:$I$24,MATCH($E974,'2018_commission_structure-Start'!$A$21:$A$24,0), MATCH(Q$1,'2018_commission_structure-Start'!$A$21:$I$21,0)),0)</f>
        <v>0</v>
      </c>
      <c r="R974" s="2">
        <f>IF($H974&gt;K974,MIN($H974-K974,L974-K974)*INDEX('2018_commission_structure-Start'!$A$21:$I$24,MATCH($E974,'2018_commission_structure-Start'!$A$21:$A$24,0), MATCH(R$1,'2018_commission_structure-Start'!$A$21:$I$21,0)),0)</f>
        <v>0</v>
      </c>
      <c r="S974" s="2">
        <f>IF(H974&gt;L974,(H974-L974)*INDEX('2018_commission_structure-Start'!$A$21:$I$24,MATCH($E974,'2018_commission_structure-Start'!$A$21:$A$24,0),MATCH(S$1,'2018_commission_structure-Start'!$A$21:$I$21,0)),0)</f>
        <v>0</v>
      </c>
      <c r="T974" s="6">
        <f t="shared" si="156"/>
        <v>53676.480000000003</v>
      </c>
      <c r="U974" s="6">
        <f t="shared" si="157"/>
        <v>110726.48000000001</v>
      </c>
      <c r="V974" s="6">
        <f>MIN(H974,I974)*INDEX('2018_commission_structure-Start'!$A$15:$J$18,MATCH($E974,'2018_commission_structure-Start'!$A$15:$A$18,0),MATCH(V$1,'2018_commission_structure-Start'!$A$15:$J$15,0))</f>
        <v>61934.399999999994</v>
      </c>
      <c r="W974" s="2">
        <f>IF($H974&gt;I974,MIN($H974-I974,J974-I974)*INDEX('2018_commission_structure-Start'!$A$15:$J$18,MATCH($E974,'2018_commission_structure-Start'!$A$15:$A$18,0),MATCH(W$1,'2018_commission_structure-Start'!$A$15:$J$15,0)),0)</f>
        <v>0</v>
      </c>
      <c r="X974" s="2">
        <f>IF($H974&gt;J974,MIN($H974-J974,K974-J974)*INDEX('2018_commission_structure-Start'!$A$15:$J$18,MATCH($E974,'2018_commission_structure-Start'!$A$15:$A$18,0),MATCH(X$1,'2018_commission_structure-Start'!$A$15:$J$15,0)),0)</f>
        <v>0</v>
      </c>
      <c r="Y974" s="2">
        <f>IF($H974&gt;K974,MIN($H974-K974,L974-K974)*INDEX('2018_commission_structure-Start'!$A$15:$J$18,MATCH($E974,'2018_commission_structure-Start'!$A$15:$A$18,0),MATCH(Y$1,'2018_commission_structure-Start'!$A$15:$J$15,0)),0)</f>
        <v>0</v>
      </c>
      <c r="Z974" s="2">
        <f>IF(H974&gt;L974,(H974-L974)*INDEX('2018_commission_structure-Start'!$A$21:$I$24,MATCH($E974,'2018_commission_structure-Start'!$A$21:$A$24,0),MATCH(Z$1,'2018_commission_structure-Start'!$A$21:$I$21,0)),0)</f>
        <v>0</v>
      </c>
      <c r="AA974" s="6">
        <f t="shared" si="158"/>
        <v>61934.399999999994</v>
      </c>
      <c r="AB974" s="6">
        <f t="shared" si="159"/>
        <v>118984.4</v>
      </c>
    </row>
    <row r="975" spans="1:28" x14ac:dyDescent="0.3">
      <c r="A975" t="str">
        <f t="shared" si="150"/>
        <v>Guilbert Duckett</v>
      </c>
      <c r="B975">
        <v>9434604370</v>
      </c>
      <c r="C975" t="s">
        <v>1876</v>
      </c>
      <c r="D975" t="s">
        <v>1877</v>
      </c>
      <c r="E975" t="s">
        <v>29</v>
      </c>
      <c r="F975">
        <v>69644</v>
      </c>
      <c r="G975">
        <f>COUNTIF(deals_closed!D:D,B975)</f>
        <v>14</v>
      </c>
      <c r="H975" s="2">
        <f>SUMIF(deals_closed!D:D,B975,deals_closed!C:C)</f>
        <v>360151</v>
      </c>
      <c r="I975" s="2">
        <f>VLOOKUP(E975,'2018_commission_structure-Start'!$A$22:$I$24,9,FALSE)</f>
        <v>600000</v>
      </c>
      <c r="J975" s="2">
        <f t="shared" si="151"/>
        <v>750000</v>
      </c>
      <c r="K975" s="2">
        <f t="shared" si="152"/>
        <v>900000</v>
      </c>
      <c r="L975" s="2">
        <f t="shared" si="153"/>
        <v>1200000</v>
      </c>
      <c r="M975" s="12">
        <f t="shared" si="154"/>
        <v>0.60025166666666663</v>
      </c>
      <c r="N975" t="str">
        <f t="shared" si="155"/>
        <v>0-100%</v>
      </c>
      <c r="O975" s="6">
        <f>MIN(H975,I975)*INDEX('2018_commission_structure-Start'!$A$21:$I$24,MATCH($E975,'2018_commission_structure-Start'!$A$21:$A$24,0),MATCH(O$1,'2018_commission_structure-Start'!$A$21:$I$21,0))</f>
        <v>46819.630000000005</v>
      </c>
      <c r="P975" s="2">
        <f>IF(H975&gt;I975,MIN(H975-I975,J975-I975)*INDEX('2018_commission_structure-Start'!$A$21:$I$24,MATCH($E975,'2018_commission_structure-Start'!$A$21:$A$24,0), MATCH(P$1,'2018_commission_structure-Start'!$A$21:$I$21,0)),0)</f>
        <v>0</v>
      </c>
      <c r="Q975" s="2">
        <f>IF($H975&gt;J975,MIN($H975-J975,K975-J975)*INDEX('2018_commission_structure-Start'!$A$21:$I$24,MATCH($E975,'2018_commission_structure-Start'!$A$21:$A$24,0), MATCH(Q$1,'2018_commission_structure-Start'!$A$21:$I$21,0)),0)</f>
        <v>0</v>
      </c>
      <c r="R975" s="2">
        <f>IF($H975&gt;K975,MIN($H975-K975,L975-K975)*INDEX('2018_commission_structure-Start'!$A$21:$I$24,MATCH($E975,'2018_commission_structure-Start'!$A$21:$A$24,0), MATCH(R$1,'2018_commission_structure-Start'!$A$21:$I$21,0)),0)</f>
        <v>0</v>
      </c>
      <c r="S975" s="2">
        <f>IF(H975&gt;L975,(H975-L975)*INDEX('2018_commission_structure-Start'!$A$21:$I$24,MATCH($E975,'2018_commission_structure-Start'!$A$21:$A$24,0),MATCH(S$1,'2018_commission_structure-Start'!$A$21:$I$21,0)),0)</f>
        <v>0</v>
      </c>
      <c r="T975" s="6">
        <f t="shared" si="156"/>
        <v>46819.630000000005</v>
      </c>
      <c r="U975" s="6">
        <f t="shared" si="157"/>
        <v>116463.63</v>
      </c>
      <c r="V975" s="6">
        <f>MIN(H975,I975)*INDEX('2018_commission_structure-Start'!$A$15:$J$18,MATCH($E975,'2018_commission_structure-Start'!$A$15:$A$18,0),MATCH(V$1,'2018_commission_structure-Start'!$A$15:$J$15,0))</f>
        <v>54022.65</v>
      </c>
      <c r="W975" s="2">
        <f>IF($H975&gt;I975,MIN($H975-I975,J975-I975)*INDEX('2018_commission_structure-Start'!$A$15:$J$18,MATCH($E975,'2018_commission_structure-Start'!$A$15:$A$18,0),MATCH(W$1,'2018_commission_structure-Start'!$A$15:$J$15,0)),0)</f>
        <v>0</v>
      </c>
      <c r="X975" s="2">
        <f>IF($H975&gt;J975,MIN($H975-J975,K975-J975)*INDEX('2018_commission_structure-Start'!$A$15:$J$18,MATCH($E975,'2018_commission_structure-Start'!$A$15:$A$18,0),MATCH(X$1,'2018_commission_structure-Start'!$A$15:$J$15,0)),0)</f>
        <v>0</v>
      </c>
      <c r="Y975" s="2">
        <f>IF($H975&gt;K975,MIN($H975-K975,L975-K975)*INDEX('2018_commission_structure-Start'!$A$15:$J$18,MATCH($E975,'2018_commission_structure-Start'!$A$15:$A$18,0),MATCH(Y$1,'2018_commission_structure-Start'!$A$15:$J$15,0)),0)</f>
        <v>0</v>
      </c>
      <c r="Z975" s="2">
        <f>IF(H975&gt;L975,(H975-L975)*INDEX('2018_commission_structure-Start'!$A$21:$I$24,MATCH($E975,'2018_commission_structure-Start'!$A$21:$A$24,0),MATCH(Z$1,'2018_commission_structure-Start'!$A$21:$I$21,0)),0)</f>
        <v>0</v>
      </c>
      <c r="AA975" s="6">
        <f t="shared" si="158"/>
        <v>54022.65</v>
      </c>
      <c r="AB975" s="6">
        <f t="shared" si="159"/>
        <v>123666.65</v>
      </c>
    </row>
    <row r="976" spans="1:28" x14ac:dyDescent="0.3">
      <c r="A976" t="str">
        <f t="shared" si="150"/>
        <v>Dionis Climie</v>
      </c>
      <c r="B976">
        <v>8731494560</v>
      </c>
      <c r="C976" t="s">
        <v>1749</v>
      </c>
      <c r="D976" t="s">
        <v>1878</v>
      </c>
      <c r="E976" t="s">
        <v>29</v>
      </c>
      <c r="F976">
        <v>77055</v>
      </c>
      <c r="G976">
        <f>COUNTIF(deals_closed!D:D,B976)</f>
        <v>20</v>
      </c>
      <c r="H976" s="2">
        <f>SUMIF(deals_closed!D:D,B976,deals_closed!C:C)</f>
        <v>671623</v>
      </c>
      <c r="I976" s="2">
        <f>VLOOKUP(E976,'2018_commission_structure-Start'!$A$22:$I$24,9,FALSE)</f>
        <v>600000</v>
      </c>
      <c r="J976" s="2">
        <f t="shared" si="151"/>
        <v>750000</v>
      </c>
      <c r="K976" s="2">
        <f t="shared" si="152"/>
        <v>900000</v>
      </c>
      <c r="L976" s="2">
        <f t="shared" si="153"/>
        <v>1200000</v>
      </c>
      <c r="M976" s="12">
        <f t="shared" si="154"/>
        <v>1.1193716666666667</v>
      </c>
      <c r="N976" t="str">
        <f t="shared" si="155"/>
        <v>100-125%</v>
      </c>
      <c r="O976" s="6">
        <f>MIN(H976,I976)*INDEX('2018_commission_structure-Start'!$A$21:$I$24,MATCH($E976,'2018_commission_structure-Start'!$A$21:$A$24,0),MATCH(O$1,'2018_commission_structure-Start'!$A$21:$I$21,0))</f>
        <v>78000</v>
      </c>
      <c r="P976" s="2">
        <f>IF(H976&gt;I976,MIN(H976-I976,J976-I976)*INDEX('2018_commission_structure-Start'!$A$21:$I$24,MATCH($E976,'2018_commission_structure-Start'!$A$21:$A$24,0), MATCH(P$1,'2018_commission_structure-Start'!$A$21:$I$21,0)),0)</f>
        <v>12175.910000000002</v>
      </c>
      <c r="Q976" s="2">
        <f>IF($H976&gt;J976,MIN($H976-J976,K976-J976)*INDEX('2018_commission_structure-Start'!$A$21:$I$24,MATCH($E976,'2018_commission_structure-Start'!$A$21:$A$24,0), MATCH(Q$1,'2018_commission_structure-Start'!$A$21:$I$21,0)),0)</f>
        <v>0</v>
      </c>
      <c r="R976" s="2">
        <f>IF($H976&gt;K976,MIN($H976-K976,L976-K976)*INDEX('2018_commission_structure-Start'!$A$21:$I$24,MATCH($E976,'2018_commission_structure-Start'!$A$21:$A$24,0), MATCH(R$1,'2018_commission_structure-Start'!$A$21:$I$21,0)),0)</f>
        <v>0</v>
      </c>
      <c r="S976" s="2">
        <f>IF(H976&gt;L976,(H976-L976)*INDEX('2018_commission_structure-Start'!$A$21:$I$24,MATCH($E976,'2018_commission_structure-Start'!$A$21:$A$24,0),MATCH(S$1,'2018_commission_structure-Start'!$A$21:$I$21,0)),0)</f>
        <v>0</v>
      </c>
      <c r="T976" s="6">
        <f t="shared" si="156"/>
        <v>90175.91</v>
      </c>
      <c r="U976" s="6">
        <f t="shared" si="157"/>
        <v>167230.91</v>
      </c>
      <c r="V976" s="6">
        <f>MIN(H976,I976)*INDEX('2018_commission_structure-Start'!$A$15:$J$18,MATCH($E976,'2018_commission_structure-Start'!$A$15:$A$18,0),MATCH(V$1,'2018_commission_structure-Start'!$A$15:$J$15,0))</f>
        <v>90000</v>
      </c>
      <c r="W976" s="2">
        <f>IF($H976&gt;I976,MIN($H976-I976,J976-I976)*INDEX('2018_commission_structure-Start'!$A$15:$J$18,MATCH($E976,'2018_commission_structure-Start'!$A$15:$A$18,0),MATCH(W$1,'2018_commission_structure-Start'!$A$15:$J$15,0)),0)</f>
        <v>12892.14</v>
      </c>
      <c r="X976" s="2">
        <f>IF($H976&gt;J976,MIN($H976-J976,K976-J976)*INDEX('2018_commission_structure-Start'!$A$15:$J$18,MATCH($E976,'2018_commission_structure-Start'!$A$15:$A$18,0),MATCH(X$1,'2018_commission_structure-Start'!$A$15:$J$15,0)),0)</f>
        <v>0</v>
      </c>
      <c r="Y976" s="2">
        <f>IF($H976&gt;K976,MIN($H976-K976,L976-K976)*INDEX('2018_commission_structure-Start'!$A$15:$J$18,MATCH($E976,'2018_commission_structure-Start'!$A$15:$A$18,0),MATCH(Y$1,'2018_commission_structure-Start'!$A$15:$J$15,0)),0)</f>
        <v>0</v>
      </c>
      <c r="Z976" s="2">
        <f>IF(H976&gt;L976,(H976-L976)*INDEX('2018_commission_structure-Start'!$A$21:$I$24,MATCH($E976,'2018_commission_structure-Start'!$A$21:$A$24,0),MATCH(Z$1,'2018_commission_structure-Start'!$A$21:$I$21,0)),0)</f>
        <v>0</v>
      </c>
      <c r="AA976" s="6">
        <f t="shared" si="158"/>
        <v>102892.14</v>
      </c>
      <c r="AB976" s="6">
        <f t="shared" si="159"/>
        <v>179947.14</v>
      </c>
    </row>
    <row r="977" spans="1:28" x14ac:dyDescent="0.3">
      <c r="A977" t="str">
        <f t="shared" si="150"/>
        <v>Fifine Jakeman</v>
      </c>
      <c r="B977">
        <v>8646243699</v>
      </c>
      <c r="C977" t="s">
        <v>1879</v>
      </c>
      <c r="D977" t="s">
        <v>1880</v>
      </c>
      <c r="E977" t="s">
        <v>10</v>
      </c>
      <c r="F977">
        <v>109614</v>
      </c>
      <c r="G977">
        <f>COUNTIF(deals_closed!D:D,B977)</f>
        <v>29</v>
      </c>
      <c r="H977" s="2">
        <f>SUMIF(deals_closed!D:D,B977,deals_closed!C:C)</f>
        <v>973243</v>
      </c>
      <c r="I977" s="2">
        <f>VLOOKUP(E977,'2018_commission_structure-Start'!$A$22:$I$24,9,FALSE)</f>
        <v>750000</v>
      </c>
      <c r="J977" s="2">
        <f t="shared" si="151"/>
        <v>937500</v>
      </c>
      <c r="K977" s="2">
        <f t="shared" si="152"/>
        <v>1125000</v>
      </c>
      <c r="L977" s="2">
        <f t="shared" si="153"/>
        <v>1500000</v>
      </c>
      <c r="M977" s="12">
        <f t="shared" si="154"/>
        <v>1.2976573333333334</v>
      </c>
      <c r="N977" t="str">
        <f t="shared" si="155"/>
        <v>125-150%</v>
      </c>
      <c r="O977" s="6">
        <f>MIN(H977,I977)*INDEX('2018_commission_structure-Start'!$A$21:$I$24,MATCH($E977,'2018_commission_structure-Start'!$A$21:$A$24,0),MATCH(O$1,'2018_commission_structure-Start'!$A$21:$I$21,0))</f>
        <v>112500</v>
      </c>
      <c r="P977" s="2">
        <f>IF(H977&gt;I977,MIN(H977-I977,J977-I977)*INDEX('2018_commission_structure-Start'!$A$21:$I$24,MATCH($E977,'2018_commission_structure-Start'!$A$21:$A$24,0), MATCH(P$1,'2018_commission_structure-Start'!$A$21:$I$21,0)),0)</f>
        <v>35625</v>
      </c>
      <c r="Q977" s="2">
        <f>IF($H977&gt;J977,MIN($H977-J977,K977-J977)*INDEX('2018_commission_structure-Start'!$A$21:$I$24,MATCH($E977,'2018_commission_structure-Start'!$A$21:$A$24,0), MATCH(Q$1,'2018_commission_structure-Start'!$A$21:$I$21,0)),0)</f>
        <v>8220.8900000000012</v>
      </c>
      <c r="R977" s="2">
        <f>IF($H977&gt;K977,MIN($H977-K977,L977-K977)*INDEX('2018_commission_structure-Start'!$A$21:$I$24,MATCH($E977,'2018_commission_structure-Start'!$A$21:$A$24,0), MATCH(R$1,'2018_commission_structure-Start'!$A$21:$I$21,0)),0)</f>
        <v>0</v>
      </c>
      <c r="S977" s="2">
        <f>IF(H977&gt;L977,(H977-L977)*INDEX('2018_commission_structure-Start'!$A$21:$I$24,MATCH($E977,'2018_commission_structure-Start'!$A$21:$A$24,0),MATCH(S$1,'2018_commission_structure-Start'!$A$21:$I$21,0)),0)</f>
        <v>0</v>
      </c>
      <c r="T977" s="6">
        <f t="shared" si="156"/>
        <v>156345.89000000001</v>
      </c>
      <c r="U977" s="6">
        <f t="shared" si="157"/>
        <v>265959.89</v>
      </c>
      <c r="V977" s="6">
        <f>MIN(H977,I977)*INDEX('2018_commission_structure-Start'!$A$15:$J$18,MATCH($E977,'2018_commission_structure-Start'!$A$15:$A$18,0),MATCH(V$1,'2018_commission_structure-Start'!$A$15:$J$15,0))</f>
        <v>112500</v>
      </c>
      <c r="W977" s="2">
        <f>IF($H977&gt;I977,MIN($H977-I977,J977-I977)*INDEX('2018_commission_structure-Start'!$A$15:$J$18,MATCH($E977,'2018_commission_structure-Start'!$A$15:$A$18,0),MATCH(W$1,'2018_commission_structure-Start'!$A$15:$J$15,0)),0)</f>
        <v>41250</v>
      </c>
      <c r="X977" s="2">
        <f>IF($H977&gt;J977,MIN($H977-J977,K977-J977)*INDEX('2018_commission_structure-Start'!$A$15:$J$18,MATCH($E977,'2018_commission_structure-Start'!$A$15:$A$18,0),MATCH(X$1,'2018_commission_structure-Start'!$A$15:$J$15,0)),0)</f>
        <v>8935.75</v>
      </c>
      <c r="Y977" s="2">
        <f>IF($H977&gt;K977,MIN($H977-K977,L977-K977)*INDEX('2018_commission_structure-Start'!$A$15:$J$18,MATCH($E977,'2018_commission_structure-Start'!$A$15:$A$18,0),MATCH(Y$1,'2018_commission_structure-Start'!$A$15:$J$15,0)),0)</f>
        <v>0</v>
      </c>
      <c r="Z977" s="2">
        <f>IF(H977&gt;L977,(H977-L977)*INDEX('2018_commission_structure-Start'!$A$21:$I$24,MATCH($E977,'2018_commission_structure-Start'!$A$21:$A$24,0),MATCH(Z$1,'2018_commission_structure-Start'!$A$21:$I$21,0)),0)</f>
        <v>0</v>
      </c>
      <c r="AA977" s="6">
        <f t="shared" si="158"/>
        <v>162685.75</v>
      </c>
      <c r="AB977" s="6">
        <f t="shared" si="159"/>
        <v>272299.75</v>
      </c>
    </row>
    <row r="978" spans="1:28" x14ac:dyDescent="0.3">
      <c r="A978" t="str">
        <f t="shared" si="150"/>
        <v>Keelby Lawie</v>
      </c>
      <c r="B978">
        <v>2045928187</v>
      </c>
      <c r="C978" t="s">
        <v>1881</v>
      </c>
      <c r="D978" t="s">
        <v>1882</v>
      </c>
      <c r="E978" t="s">
        <v>7</v>
      </c>
      <c r="F978">
        <v>33035</v>
      </c>
      <c r="G978">
        <f>COUNTIF(deals_closed!D:D,B978)</f>
        <v>11</v>
      </c>
      <c r="H978" s="2">
        <f>SUMIF(deals_closed!D:D,B978,deals_closed!C:C)</f>
        <v>423642</v>
      </c>
      <c r="I978" s="2">
        <f>VLOOKUP(E978,'2018_commission_structure-Start'!$A$22:$I$24,9,FALSE)</f>
        <v>500000</v>
      </c>
      <c r="J978" s="2">
        <f t="shared" si="151"/>
        <v>625000</v>
      </c>
      <c r="K978" s="2">
        <f t="shared" si="152"/>
        <v>750000</v>
      </c>
      <c r="L978" s="2">
        <f t="shared" si="153"/>
        <v>1000000</v>
      </c>
      <c r="M978" s="12">
        <f t="shared" si="154"/>
        <v>0.84728400000000004</v>
      </c>
      <c r="N978" t="str">
        <f t="shared" si="155"/>
        <v>0-100%</v>
      </c>
      <c r="O978" s="6">
        <f>MIN(H978,I978)*INDEX('2018_commission_structure-Start'!$A$21:$I$24,MATCH($E978,'2018_commission_structure-Start'!$A$21:$A$24,0),MATCH(O$1,'2018_commission_structure-Start'!$A$21:$I$21,0))</f>
        <v>42364.200000000004</v>
      </c>
      <c r="P978" s="2">
        <f>IF(H978&gt;I978,MIN(H978-I978,J978-I978)*INDEX('2018_commission_structure-Start'!$A$21:$I$24,MATCH($E978,'2018_commission_structure-Start'!$A$21:$A$24,0), MATCH(P$1,'2018_commission_structure-Start'!$A$21:$I$21,0)),0)</f>
        <v>0</v>
      </c>
      <c r="Q978" s="2">
        <f>IF($H978&gt;J978,MIN($H978-J978,K978-J978)*INDEX('2018_commission_structure-Start'!$A$21:$I$24,MATCH($E978,'2018_commission_structure-Start'!$A$21:$A$24,0), MATCH(Q$1,'2018_commission_structure-Start'!$A$21:$I$21,0)),0)</f>
        <v>0</v>
      </c>
      <c r="R978" s="2">
        <f>IF($H978&gt;K978,MIN($H978-K978,L978-K978)*INDEX('2018_commission_structure-Start'!$A$21:$I$24,MATCH($E978,'2018_commission_structure-Start'!$A$21:$A$24,0), MATCH(R$1,'2018_commission_structure-Start'!$A$21:$I$21,0)),0)</f>
        <v>0</v>
      </c>
      <c r="S978" s="2">
        <f>IF(H978&gt;L978,(H978-L978)*INDEX('2018_commission_structure-Start'!$A$21:$I$24,MATCH($E978,'2018_commission_structure-Start'!$A$21:$A$24,0),MATCH(S$1,'2018_commission_structure-Start'!$A$21:$I$21,0)),0)</f>
        <v>0</v>
      </c>
      <c r="T978" s="6">
        <f t="shared" si="156"/>
        <v>42364.200000000004</v>
      </c>
      <c r="U978" s="6">
        <f t="shared" si="157"/>
        <v>75399.200000000012</v>
      </c>
      <c r="V978" s="6">
        <f>MIN(H978,I978)*INDEX('2018_commission_structure-Start'!$A$15:$J$18,MATCH($E978,'2018_commission_structure-Start'!$A$15:$A$18,0),MATCH(V$1,'2018_commission_structure-Start'!$A$15:$J$15,0))</f>
        <v>50837.04</v>
      </c>
      <c r="W978" s="2">
        <f>IF($H978&gt;I978,MIN($H978-I978,J978-I978)*INDEX('2018_commission_structure-Start'!$A$15:$J$18,MATCH($E978,'2018_commission_structure-Start'!$A$15:$A$18,0),MATCH(W$1,'2018_commission_structure-Start'!$A$15:$J$15,0)),0)</f>
        <v>0</v>
      </c>
      <c r="X978" s="2">
        <f>IF($H978&gt;J978,MIN($H978-J978,K978-J978)*INDEX('2018_commission_structure-Start'!$A$15:$J$18,MATCH($E978,'2018_commission_structure-Start'!$A$15:$A$18,0),MATCH(X$1,'2018_commission_structure-Start'!$A$15:$J$15,0)),0)</f>
        <v>0</v>
      </c>
      <c r="Y978" s="2">
        <f>IF($H978&gt;K978,MIN($H978-K978,L978-K978)*INDEX('2018_commission_structure-Start'!$A$15:$J$18,MATCH($E978,'2018_commission_structure-Start'!$A$15:$A$18,0),MATCH(Y$1,'2018_commission_structure-Start'!$A$15:$J$15,0)),0)</f>
        <v>0</v>
      </c>
      <c r="Z978" s="2">
        <f>IF(H978&gt;L978,(H978-L978)*INDEX('2018_commission_structure-Start'!$A$21:$I$24,MATCH($E978,'2018_commission_structure-Start'!$A$21:$A$24,0),MATCH(Z$1,'2018_commission_structure-Start'!$A$21:$I$21,0)),0)</f>
        <v>0</v>
      </c>
      <c r="AA978" s="6">
        <f t="shared" si="158"/>
        <v>50837.04</v>
      </c>
      <c r="AB978" s="6">
        <f t="shared" si="159"/>
        <v>83872.040000000008</v>
      </c>
    </row>
    <row r="979" spans="1:28" x14ac:dyDescent="0.3">
      <c r="A979" t="str">
        <f t="shared" si="150"/>
        <v>Saree de Clercq</v>
      </c>
      <c r="B979">
        <v>2128813026</v>
      </c>
      <c r="C979" t="s">
        <v>1789</v>
      </c>
      <c r="D979" t="s">
        <v>1883</v>
      </c>
      <c r="E979" t="s">
        <v>10</v>
      </c>
      <c r="F979">
        <v>119743</v>
      </c>
      <c r="G979">
        <f>COUNTIF(deals_closed!D:D,B979)</f>
        <v>23</v>
      </c>
      <c r="H979" s="2">
        <f>SUMIF(deals_closed!D:D,B979,deals_closed!C:C)</f>
        <v>745490</v>
      </c>
      <c r="I979" s="2">
        <f>VLOOKUP(E979,'2018_commission_structure-Start'!$A$22:$I$24,9,FALSE)</f>
        <v>750000</v>
      </c>
      <c r="J979" s="2">
        <f t="shared" si="151"/>
        <v>937500</v>
      </c>
      <c r="K979" s="2">
        <f t="shared" si="152"/>
        <v>1125000</v>
      </c>
      <c r="L979" s="2">
        <f t="shared" si="153"/>
        <v>1500000</v>
      </c>
      <c r="M979" s="12">
        <f t="shared" si="154"/>
        <v>0.99398666666666669</v>
      </c>
      <c r="N979" t="str">
        <f t="shared" si="155"/>
        <v>0-100%</v>
      </c>
      <c r="O979" s="6">
        <f>MIN(H979,I979)*INDEX('2018_commission_structure-Start'!$A$21:$I$24,MATCH($E979,'2018_commission_structure-Start'!$A$21:$A$24,0),MATCH(O$1,'2018_commission_structure-Start'!$A$21:$I$21,0))</f>
        <v>111823.5</v>
      </c>
      <c r="P979" s="2">
        <f>IF(H979&gt;I979,MIN(H979-I979,J979-I979)*INDEX('2018_commission_structure-Start'!$A$21:$I$24,MATCH($E979,'2018_commission_structure-Start'!$A$21:$A$24,0), MATCH(P$1,'2018_commission_structure-Start'!$A$21:$I$21,0)),0)</f>
        <v>0</v>
      </c>
      <c r="Q979" s="2">
        <f>IF($H979&gt;J979,MIN($H979-J979,K979-J979)*INDEX('2018_commission_structure-Start'!$A$21:$I$24,MATCH($E979,'2018_commission_structure-Start'!$A$21:$A$24,0), MATCH(Q$1,'2018_commission_structure-Start'!$A$21:$I$21,0)),0)</f>
        <v>0</v>
      </c>
      <c r="R979" s="2">
        <f>IF($H979&gt;K979,MIN($H979-K979,L979-K979)*INDEX('2018_commission_structure-Start'!$A$21:$I$24,MATCH($E979,'2018_commission_structure-Start'!$A$21:$A$24,0), MATCH(R$1,'2018_commission_structure-Start'!$A$21:$I$21,0)),0)</f>
        <v>0</v>
      </c>
      <c r="S979" s="2">
        <f>IF(H979&gt;L979,(H979-L979)*INDEX('2018_commission_structure-Start'!$A$21:$I$24,MATCH($E979,'2018_commission_structure-Start'!$A$21:$A$24,0),MATCH(S$1,'2018_commission_structure-Start'!$A$21:$I$21,0)),0)</f>
        <v>0</v>
      </c>
      <c r="T979" s="6">
        <f t="shared" si="156"/>
        <v>111823.5</v>
      </c>
      <c r="U979" s="6">
        <f t="shared" si="157"/>
        <v>231566.5</v>
      </c>
      <c r="V979" s="6">
        <f>MIN(H979,I979)*INDEX('2018_commission_structure-Start'!$A$15:$J$18,MATCH($E979,'2018_commission_structure-Start'!$A$15:$A$18,0),MATCH(V$1,'2018_commission_structure-Start'!$A$15:$J$15,0))</f>
        <v>111823.5</v>
      </c>
      <c r="W979" s="2">
        <f>IF($H979&gt;I979,MIN($H979-I979,J979-I979)*INDEX('2018_commission_structure-Start'!$A$15:$J$18,MATCH($E979,'2018_commission_structure-Start'!$A$15:$A$18,0),MATCH(W$1,'2018_commission_structure-Start'!$A$15:$J$15,0)),0)</f>
        <v>0</v>
      </c>
      <c r="X979" s="2">
        <f>IF($H979&gt;J979,MIN($H979-J979,K979-J979)*INDEX('2018_commission_structure-Start'!$A$15:$J$18,MATCH($E979,'2018_commission_structure-Start'!$A$15:$A$18,0),MATCH(X$1,'2018_commission_structure-Start'!$A$15:$J$15,0)),0)</f>
        <v>0</v>
      </c>
      <c r="Y979" s="2">
        <f>IF($H979&gt;K979,MIN($H979-K979,L979-K979)*INDEX('2018_commission_structure-Start'!$A$15:$J$18,MATCH($E979,'2018_commission_structure-Start'!$A$15:$A$18,0),MATCH(Y$1,'2018_commission_structure-Start'!$A$15:$J$15,0)),0)</f>
        <v>0</v>
      </c>
      <c r="Z979" s="2">
        <f>IF(H979&gt;L979,(H979-L979)*INDEX('2018_commission_structure-Start'!$A$21:$I$24,MATCH($E979,'2018_commission_structure-Start'!$A$21:$A$24,0),MATCH(Z$1,'2018_commission_structure-Start'!$A$21:$I$21,0)),0)</f>
        <v>0</v>
      </c>
      <c r="AA979" s="6">
        <f t="shared" si="158"/>
        <v>111823.5</v>
      </c>
      <c r="AB979" s="6">
        <f t="shared" si="159"/>
        <v>231566.5</v>
      </c>
    </row>
    <row r="980" spans="1:28" x14ac:dyDescent="0.3">
      <c r="A980" t="str">
        <f t="shared" si="150"/>
        <v>Sutherland Fantin</v>
      </c>
      <c r="B980">
        <v>9107581297</v>
      </c>
      <c r="C980" t="s">
        <v>1884</v>
      </c>
      <c r="D980" t="s">
        <v>1885</v>
      </c>
      <c r="E980" t="s">
        <v>10</v>
      </c>
      <c r="F980">
        <v>113337</v>
      </c>
      <c r="G980">
        <f>COUNTIF(deals_closed!D:D,B980)</f>
        <v>29</v>
      </c>
      <c r="H980" s="2">
        <f>SUMIF(deals_closed!D:D,B980,deals_closed!C:C)</f>
        <v>1194738</v>
      </c>
      <c r="I980" s="2">
        <f>VLOOKUP(E980,'2018_commission_structure-Start'!$A$22:$I$24,9,FALSE)</f>
        <v>750000</v>
      </c>
      <c r="J980" s="2">
        <f t="shared" si="151"/>
        <v>937500</v>
      </c>
      <c r="K980" s="2">
        <f t="shared" si="152"/>
        <v>1125000</v>
      </c>
      <c r="L980" s="2">
        <f t="shared" si="153"/>
        <v>1500000</v>
      </c>
      <c r="M980" s="12">
        <f t="shared" si="154"/>
        <v>1.592984</v>
      </c>
      <c r="N980" t="str">
        <f t="shared" si="155"/>
        <v>150-200%</v>
      </c>
      <c r="O980" s="6">
        <f>MIN(H980,I980)*INDEX('2018_commission_structure-Start'!$A$21:$I$24,MATCH($E980,'2018_commission_structure-Start'!$A$21:$A$24,0),MATCH(O$1,'2018_commission_structure-Start'!$A$21:$I$21,0))</f>
        <v>112500</v>
      </c>
      <c r="P980" s="2">
        <f>IF(H980&gt;I980,MIN(H980-I980,J980-I980)*INDEX('2018_commission_structure-Start'!$A$21:$I$24,MATCH($E980,'2018_commission_structure-Start'!$A$21:$A$24,0), MATCH(P$1,'2018_commission_structure-Start'!$A$21:$I$21,0)),0)</f>
        <v>35625</v>
      </c>
      <c r="Q980" s="2">
        <f>IF($H980&gt;J980,MIN($H980-J980,K980-J980)*INDEX('2018_commission_structure-Start'!$A$21:$I$24,MATCH($E980,'2018_commission_structure-Start'!$A$21:$A$24,0), MATCH(Q$1,'2018_commission_structure-Start'!$A$21:$I$21,0)),0)</f>
        <v>43125</v>
      </c>
      <c r="R980" s="2">
        <f>IF($H980&gt;K980,MIN($H980-K980,L980-K980)*INDEX('2018_commission_structure-Start'!$A$21:$I$24,MATCH($E980,'2018_commission_structure-Start'!$A$21:$A$24,0), MATCH(R$1,'2018_commission_structure-Start'!$A$21:$I$21,0)),0)</f>
        <v>20921.399999999998</v>
      </c>
      <c r="S980" s="2">
        <f>IF(H980&gt;L980,(H980-L980)*INDEX('2018_commission_structure-Start'!$A$21:$I$24,MATCH($E980,'2018_commission_structure-Start'!$A$21:$A$24,0),MATCH(S$1,'2018_commission_structure-Start'!$A$21:$I$21,0)),0)</f>
        <v>0</v>
      </c>
      <c r="T980" s="6">
        <f t="shared" si="156"/>
        <v>212171.4</v>
      </c>
      <c r="U980" s="6">
        <f t="shared" si="157"/>
        <v>325508.40000000002</v>
      </c>
      <c r="V980" s="6">
        <f>MIN(H980,I980)*INDEX('2018_commission_structure-Start'!$A$15:$J$18,MATCH($E980,'2018_commission_structure-Start'!$A$15:$A$18,0),MATCH(V$1,'2018_commission_structure-Start'!$A$15:$J$15,0))</f>
        <v>112500</v>
      </c>
      <c r="W980" s="2">
        <f>IF($H980&gt;I980,MIN($H980-I980,J980-I980)*INDEX('2018_commission_structure-Start'!$A$15:$J$18,MATCH($E980,'2018_commission_structure-Start'!$A$15:$A$18,0),MATCH(W$1,'2018_commission_structure-Start'!$A$15:$J$15,0)),0)</f>
        <v>41250</v>
      </c>
      <c r="X980" s="2">
        <f>IF($H980&gt;J980,MIN($H980-J980,K980-J980)*INDEX('2018_commission_structure-Start'!$A$15:$J$18,MATCH($E980,'2018_commission_structure-Start'!$A$15:$A$18,0),MATCH(X$1,'2018_commission_structure-Start'!$A$15:$J$15,0)),0)</f>
        <v>46875</v>
      </c>
      <c r="Y980" s="2">
        <f>IF($H980&gt;K980,MIN($H980-K980,L980-K980)*INDEX('2018_commission_structure-Start'!$A$15:$J$18,MATCH($E980,'2018_commission_structure-Start'!$A$15:$A$18,0),MATCH(Y$1,'2018_commission_structure-Start'!$A$15:$J$15,0)),0)</f>
        <v>23013.54</v>
      </c>
      <c r="Z980" s="2">
        <f>IF(H980&gt;L980,(H980-L980)*INDEX('2018_commission_structure-Start'!$A$21:$I$24,MATCH($E980,'2018_commission_structure-Start'!$A$21:$A$24,0),MATCH(Z$1,'2018_commission_structure-Start'!$A$21:$I$21,0)),0)</f>
        <v>0</v>
      </c>
      <c r="AA980" s="6">
        <f t="shared" si="158"/>
        <v>223638.54</v>
      </c>
      <c r="AB980" s="6">
        <f t="shared" si="159"/>
        <v>336975.54000000004</v>
      </c>
    </row>
    <row r="981" spans="1:28" x14ac:dyDescent="0.3">
      <c r="A981" t="str">
        <f t="shared" si="150"/>
        <v>Hedwiga Plail</v>
      </c>
      <c r="B981">
        <v>3086393343</v>
      </c>
      <c r="C981" t="s">
        <v>1886</v>
      </c>
      <c r="D981" t="s">
        <v>1887</v>
      </c>
      <c r="E981" t="s">
        <v>10</v>
      </c>
      <c r="F981">
        <v>100553</v>
      </c>
      <c r="G981">
        <f>COUNTIF(deals_closed!D:D,B981)</f>
        <v>21</v>
      </c>
      <c r="H981" s="2">
        <f>SUMIF(deals_closed!D:D,B981,deals_closed!C:C)</f>
        <v>615075</v>
      </c>
      <c r="I981" s="2">
        <f>VLOOKUP(E981,'2018_commission_structure-Start'!$A$22:$I$24,9,FALSE)</f>
        <v>750000</v>
      </c>
      <c r="J981" s="2">
        <f t="shared" si="151"/>
        <v>937500</v>
      </c>
      <c r="K981" s="2">
        <f t="shared" si="152"/>
        <v>1125000</v>
      </c>
      <c r="L981" s="2">
        <f t="shared" si="153"/>
        <v>1500000</v>
      </c>
      <c r="M981" s="12">
        <f t="shared" si="154"/>
        <v>0.82010000000000005</v>
      </c>
      <c r="N981" t="str">
        <f t="shared" si="155"/>
        <v>0-100%</v>
      </c>
      <c r="O981" s="6">
        <f>MIN(H981,I981)*INDEX('2018_commission_structure-Start'!$A$21:$I$24,MATCH($E981,'2018_commission_structure-Start'!$A$21:$A$24,0),MATCH(O$1,'2018_commission_structure-Start'!$A$21:$I$21,0))</f>
        <v>92261.25</v>
      </c>
      <c r="P981" s="2">
        <f>IF(H981&gt;I981,MIN(H981-I981,J981-I981)*INDEX('2018_commission_structure-Start'!$A$21:$I$24,MATCH($E981,'2018_commission_structure-Start'!$A$21:$A$24,0), MATCH(P$1,'2018_commission_structure-Start'!$A$21:$I$21,0)),0)</f>
        <v>0</v>
      </c>
      <c r="Q981" s="2">
        <f>IF($H981&gt;J981,MIN($H981-J981,K981-J981)*INDEX('2018_commission_structure-Start'!$A$21:$I$24,MATCH($E981,'2018_commission_structure-Start'!$A$21:$A$24,0), MATCH(Q$1,'2018_commission_structure-Start'!$A$21:$I$21,0)),0)</f>
        <v>0</v>
      </c>
      <c r="R981" s="2">
        <f>IF($H981&gt;K981,MIN($H981-K981,L981-K981)*INDEX('2018_commission_structure-Start'!$A$21:$I$24,MATCH($E981,'2018_commission_structure-Start'!$A$21:$A$24,0), MATCH(R$1,'2018_commission_structure-Start'!$A$21:$I$21,0)),0)</f>
        <v>0</v>
      </c>
      <c r="S981" s="2">
        <f>IF(H981&gt;L981,(H981-L981)*INDEX('2018_commission_structure-Start'!$A$21:$I$24,MATCH($E981,'2018_commission_structure-Start'!$A$21:$A$24,0),MATCH(S$1,'2018_commission_structure-Start'!$A$21:$I$21,0)),0)</f>
        <v>0</v>
      </c>
      <c r="T981" s="6">
        <f t="shared" si="156"/>
        <v>92261.25</v>
      </c>
      <c r="U981" s="6">
        <f t="shared" si="157"/>
        <v>192814.25</v>
      </c>
      <c r="V981" s="6">
        <f>MIN(H981,I981)*INDEX('2018_commission_structure-Start'!$A$15:$J$18,MATCH($E981,'2018_commission_structure-Start'!$A$15:$A$18,0),MATCH(V$1,'2018_commission_structure-Start'!$A$15:$J$15,0))</f>
        <v>92261.25</v>
      </c>
      <c r="W981" s="2">
        <f>IF($H981&gt;I981,MIN($H981-I981,J981-I981)*INDEX('2018_commission_structure-Start'!$A$15:$J$18,MATCH($E981,'2018_commission_structure-Start'!$A$15:$A$18,0),MATCH(W$1,'2018_commission_structure-Start'!$A$15:$J$15,0)),0)</f>
        <v>0</v>
      </c>
      <c r="X981" s="2">
        <f>IF($H981&gt;J981,MIN($H981-J981,K981-J981)*INDEX('2018_commission_structure-Start'!$A$15:$J$18,MATCH($E981,'2018_commission_structure-Start'!$A$15:$A$18,0),MATCH(X$1,'2018_commission_structure-Start'!$A$15:$J$15,0)),0)</f>
        <v>0</v>
      </c>
      <c r="Y981" s="2">
        <f>IF($H981&gt;K981,MIN($H981-K981,L981-K981)*INDEX('2018_commission_structure-Start'!$A$15:$J$18,MATCH($E981,'2018_commission_structure-Start'!$A$15:$A$18,0),MATCH(Y$1,'2018_commission_structure-Start'!$A$15:$J$15,0)),0)</f>
        <v>0</v>
      </c>
      <c r="Z981" s="2">
        <f>IF(H981&gt;L981,(H981-L981)*INDEX('2018_commission_structure-Start'!$A$21:$I$24,MATCH($E981,'2018_commission_structure-Start'!$A$21:$A$24,0),MATCH(Z$1,'2018_commission_structure-Start'!$A$21:$I$21,0)),0)</f>
        <v>0</v>
      </c>
      <c r="AA981" s="6">
        <f t="shared" si="158"/>
        <v>92261.25</v>
      </c>
      <c r="AB981" s="6">
        <f t="shared" si="159"/>
        <v>192814.25</v>
      </c>
    </row>
    <row r="982" spans="1:28" x14ac:dyDescent="0.3">
      <c r="A982" t="str">
        <f t="shared" si="150"/>
        <v>Tucker Wurst</v>
      </c>
      <c r="B982">
        <v>5079859830</v>
      </c>
      <c r="C982" t="s">
        <v>1888</v>
      </c>
      <c r="D982" t="s">
        <v>1889</v>
      </c>
      <c r="E982" t="s">
        <v>7</v>
      </c>
      <c r="F982">
        <v>54395</v>
      </c>
      <c r="G982">
        <f>COUNTIF(deals_closed!D:D,B982)</f>
        <v>22</v>
      </c>
      <c r="H982" s="2">
        <f>SUMIF(deals_closed!D:D,B982,deals_closed!C:C)</f>
        <v>838502</v>
      </c>
      <c r="I982" s="2">
        <f>VLOOKUP(E982,'2018_commission_structure-Start'!$A$22:$I$24,9,FALSE)</f>
        <v>500000</v>
      </c>
      <c r="J982" s="2">
        <f t="shared" si="151"/>
        <v>625000</v>
      </c>
      <c r="K982" s="2">
        <f t="shared" si="152"/>
        <v>750000</v>
      </c>
      <c r="L982" s="2">
        <f t="shared" si="153"/>
        <v>1000000</v>
      </c>
      <c r="M982" s="12">
        <f t="shared" si="154"/>
        <v>1.6770039999999999</v>
      </c>
      <c r="N982" t="str">
        <f t="shared" si="155"/>
        <v>150-200%</v>
      </c>
      <c r="O982" s="6">
        <f>MIN(H982,I982)*INDEX('2018_commission_structure-Start'!$A$21:$I$24,MATCH($E982,'2018_commission_structure-Start'!$A$21:$A$24,0),MATCH(O$1,'2018_commission_structure-Start'!$A$21:$I$21,0))</f>
        <v>50000</v>
      </c>
      <c r="P982" s="2">
        <f>IF(H982&gt;I982,MIN(H982-I982,J982-I982)*INDEX('2018_commission_structure-Start'!$A$21:$I$24,MATCH($E982,'2018_commission_structure-Start'!$A$21:$A$24,0), MATCH(P$1,'2018_commission_structure-Start'!$A$21:$I$21,0)),0)</f>
        <v>18750</v>
      </c>
      <c r="Q982" s="2">
        <f>IF($H982&gt;J982,MIN($H982-J982,K982-J982)*INDEX('2018_commission_structure-Start'!$A$21:$I$24,MATCH($E982,'2018_commission_structure-Start'!$A$21:$A$24,0), MATCH(Q$1,'2018_commission_structure-Start'!$A$21:$I$21,0)),0)</f>
        <v>22500</v>
      </c>
      <c r="R982" s="2">
        <f>IF($H982&gt;K982,MIN($H982-K982,L982-K982)*INDEX('2018_commission_structure-Start'!$A$21:$I$24,MATCH($E982,'2018_commission_structure-Start'!$A$21:$A$24,0), MATCH(R$1,'2018_commission_structure-Start'!$A$21:$I$21,0)),0)</f>
        <v>19470.439999999999</v>
      </c>
      <c r="S982" s="2">
        <f>IF(H982&gt;L982,(H982-L982)*INDEX('2018_commission_structure-Start'!$A$21:$I$24,MATCH($E982,'2018_commission_structure-Start'!$A$21:$A$24,0),MATCH(S$1,'2018_commission_structure-Start'!$A$21:$I$21,0)),0)</f>
        <v>0</v>
      </c>
      <c r="T982" s="6">
        <f t="shared" si="156"/>
        <v>110720.44</v>
      </c>
      <c r="U982" s="6">
        <f t="shared" si="157"/>
        <v>165115.44</v>
      </c>
      <c r="V982" s="6">
        <f>MIN(H982,I982)*INDEX('2018_commission_structure-Start'!$A$15:$J$18,MATCH($E982,'2018_commission_structure-Start'!$A$15:$A$18,0),MATCH(V$1,'2018_commission_structure-Start'!$A$15:$J$15,0))</f>
        <v>60000</v>
      </c>
      <c r="W982" s="2">
        <f>IF($H982&gt;I982,MIN($H982-I982,J982-I982)*INDEX('2018_commission_structure-Start'!$A$15:$J$18,MATCH($E982,'2018_commission_structure-Start'!$A$15:$A$18,0),MATCH(W$1,'2018_commission_structure-Start'!$A$15:$J$15,0)),0)</f>
        <v>21250</v>
      </c>
      <c r="X982" s="2">
        <f>IF($H982&gt;J982,MIN($H982-J982,K982-J982)*INDEX('2018_commission_structure-Start'!$A$15:$J$18,MATCH($E982,'2018_commission_structure-Start'!$A$15:$A$18,0),MATCH(X$1,'2018_commission_structure-Start'!$A$15:$J$15,0)),0)</f>
        <v>25000</v>
      </c>
      <c r="Y982" s="2">
        <f>IF($H982&gt;K982,MIN($H982-K982,L982-K982)*INDEX('2018_commission_structure-Start'!$A$15:$J$18,MATCH($E982,'2018_commission_structure-Start'!$A$15:$A$18,0),MATCH(Y$1,'2018_commission_structure-Start'!$A$15:$J$15,0)),0)</f>
        <v>19470.439999999999</v>
      </c>
      <c r="Z982" s="2">
        <f>IF(H982&gt;L982,(H982-L982)*INDEX('2018_commission_structure-Start'!$A$21:$I$24,MATCH($E982,'2018_commission_structure-Start'!$A$21:$A$24,0),MATCH(Z$1,'2018_commission_structure-Start'!$A$21:$I$21,0)),0)</f>
        <v>0</v>
      </c>
      <c r="AA982" s="6">
        <f t="shared" si="158"/>
        <v>125720.44</v>
      </c>
      <c r="AB982" s="6">
        <f t="shared" si="159"/>
        <v>180115.44</v>
      </c>
    </row>
    <row r="983" spans="1:28" x14ac:dyDescent="0.3">
      <c r="A983" t="str">
        <f t="shared" si="150"/>
        <v>Row Giottini</v>
      </c>
      <c r="B983">
        <v>5412518958</v>
      </c>
      <c r="C983" t="s">
        <v>1890</v>
      </c>
      <c r="D983" t="s">
        <v>1891</v>
      </c>
      <c r="E983" t="s">
        <v>7</v>
      </c>
      <c r="F983">
        <v>34010</v>
      </c>
      <c r="G983">
        <f>COUNTIF(deals_closed!D:D,B983)</f>
        <v>31</v>
      </c>
      <c r="H983" s="2">
        <f>SUMIF(deals_closed!D:D,B983,deals_closed!C:C)</f>
        <v>1064286</v>
      </c>
      <c r="I983" s="2">
        <f>VLOOKUP(E983,'2018_commission_structure-Start'!$A$22:$I$24,9,FALSE)</f>
        <v>500000</v>
      </c>
      <c r="J983" s="2">
        <f t="shared" si="151"/>
        <v>625000</v>
      </c>
      <c r="K983" s="2">
        <f t="shared" si="152"/>
        <v>750000</v>
      </c>
      <c r="L983" s="2">
        <f t="shared" si="153"/>
        <v>1000000</v>
      </c>
      <c r="M983" s="12">
        <f t="shared" si="154"/>
        <v>2.1285720000000001</v>
      </c>
      <c r="N983" t="str">
        <f t="shared" si="155"/>
        <v>&gt;200%</v>
      </c>
      <c r="O983" s="6">
        <f>MIN(H983,I983)*INDEX('2018_commission_structure-Start'!$A$21:$I$24,MATCH($E983,'2018_commission_structure-Start'!$A$21:$A$24,0),MATCH(O$1,'2018_commission_structure-Start'!$A$21:$I$21,0))</f>
        <v>50000</v>
      </c>
      <c r="P983" s="2">
        <f>IF(H983&gt;I983,MIN(H983-I983,J983-I983)*INDEX('2018_commission_structure-Start'!$A$21:$I$24,MATCH($E983,'2018_commission_structure-Start'!$A$21:$A$24,0), MATCH(P$1,'2018_commission_structure-Start'!$A$21:$I$21,0)),0)</f>
        <v>18750</v>
      </c>
      <c r="Q983" s="2">
        <f>IF($H983&gt;J983,MIN($H983-J983,K983-J983)*INDEX('2018_commission_structure-Start'!$A$21:$I$24,MATCH($E983,'2018_commission_structure-Start'!$A$21:$A$24,0), MATCH(Q$1,'2018_commission_structure-Start'!$A$21:$I$21,0)),0)</f>
        <v>22500</v>
      </c>
      <c r="R983" s="2">
        <f>IF($H983&gt;K983,MIN($H983-K983,L983-K983)*INDEX('2018_commission_structure-Start'!$A$21:$I$24,MATCH($E983,'2018_commission_structure-Start'!$A$21:$A$24,0), MATCH(R$1,'2018_commission_structure-Start'!$A$21:$I$21,0)),0)</f>
        <v>55000</v>
      </c>
      <c r="S983" s="2">
        <f>IF(H983&gt;L983,(H983-L983)*INDEX('2018_commission_structure-Start'!$A$21:$I$24,MATCH($E983,'2018_commission_structure-Start'!$A$21:$A$24,0),MATCH(S$1,'2018_commission_structure-Start'!$A$21:$I$21,0)),0)</f>
        <v>6428.6</v>
      </c>
      <c r="T983" s="6">
        <f t="shared" si="156"/>
        <v>152678.6</v>
      </c>
      <c r="U983" s="6">
        <f t="shared" si="157"/>
        <v>186688.6</v>
      </c>
      <c r="V983" s="6">
        <f>MIN(H983,I983)*INDEX('2018_commission_structure-Start'!$A$15:$J$18,MATCH($E983,'2018_commission_structure-Start'!$A$15:$A$18,0),MATCH(V$1,'2018_commission_structure-Start'!$A$15:$J$15,0))</f>
        <v>60000</v>
      </c>
      <c r="W983" s="2">
        <f>IF($H983&gt;I983,MIN($H983-I983,J983-I983)*INDEX('2018_commission_structure-Start'!$A$15:$J$18,MATCH($E983,'2018_commission_structure-Start'!$A$15:$A$18,0),MATCH(W$1,'2018_commission_structure-Start'!$A$15:$J$15,0)),0)</f>
        <v>21250</v>
      </c>
      <c r="X983" s="2">
        <f>IF($H983&gt;J983,MIN($H983-J983,K983-J983)*INDEX('2018_commission_structure-Start'!$A$15:$J$18,MATCH($E983,'2018_commission_structure-Start'!$A$15:$A$18,0),MATCH(X$1,'2018_commission_structure-Start'!$A$15:$J$15,0)),0)</f>
        <v>25000</v>
      </c>
      <c r="Y983" s="2">
        <f>IF($H983&gt;K983,MIN($H983-K983,L983-K983)*INDEX('2018_commission_structure-Start'!$A$15:$J$18,MATCH($E983,'2018_commission_structure-Start'!$A$15:$A$18,0),MATCH(Y$1,'2018_commission_structure-Start'!$A$15:$J$15,0)),0)</f>
        <v>55000</v>
      </c>
      <c r="Z983" s="2">
        <f>IF(H983&gt;L983,(H983-L983)*INDEX('2018_commission_structure-Start'!$A$21:$I$24,MATCH($E983,'2018_commission_structure-Start'!$A$21:$A$24,0),MATCH(Z$1,'2018_commission_structure-Start'!$A$21:$I$21,0)),0)</f>
        <v>6428.6</v>
      </c>
      <c r="AA983" s="6">
        <f t="shared" si="158"/>
        <v>167678.6</v>
      </c>
      <c r="AB983" s="6">
        <f t="shared" si="159"/>
        <v>201688.6</v>
      </c>
    </row>
    <row r="984" spans="1:28" x14ac:dyDescent="0.3">
      <c r="A984" t="str">
        <f t="shared" si="150"/>
        <v>Tremaine Dyzart</v>
      </c>
      <c r="B984">
        <v>7573774818</v>
      </c>
      <c r="C984" t="s">
        <v>1892</v>
      </c>
      <c r="D984" t="s">
        <v>1893</v>
      </c>
      <c r="E984" t="s">
        <v>29</v>
      </c>
      <c r="F984">
        <v>66953</v>
      </c>
      <c r="G984">
        <f>COUNTIF(deals_closed!D:D,B984)</f>
        <v>25</v>
      </c>
      <c r="H984" s="2">
        <f>SUMIF(deals_closed!D:D,B984,deals_closed!C:C)</f>
        <v>864106</v>
      </c>
      <c r="I984" s="2">
        <f>VLOOKUP(E984,'2018_commission_structure-Start'!$A$22:$I$24,9,FALSE)</f>
        <v>600000</v>
      </c>
      <c r="J984" s="2">
        <f t="shared" si="151"/>
        <v>750000</v>
      </c>
      <c r="K984" s="2">
        <f t="shared" si="152"/>
        <v>900000</v>
      </c>
      <c r="L984" s="2">
        <f t="shared" si="153"/>
        <v>1200000</v>
      </c>
      <c r="M984" s="12">
        <f t="shared" si="154"/>
        <v>1.4401766666666667</v>
      </c>
      <c r="N984" t="str">
        <f t="shared" si="155"/>
        <v>125-150%</v>
      </c>
      <c r="O984" s="6">
        <f>MIN(H984,I984)*INDEX('2018_commission_structure-Start'!$A$21:$I$24,MATCH($E984,'2018_commission_structure-Start'!$A$21:$A$24,0),MATCH(O$1,'2018_commission_structure-Start'!$A$21:$I$21,0))</f>
        <v>78000</v>
      </c>
      <c r="P984" s="2">
        <f>IF(H984&gt;I984,MIN(H984-I984,J984-I984)*INDEX('2018_commission_structure-Start'!$A$21:$I$24,MATCH($E984,'2018_commission_structure-Start'!$A$21:$A$24,0), MATCH(P$1,'2018_commission_structure-Start'!$A$21:$I$21,0)),0)</f>
        <v>25500.000000000004</v>
      </c>
      <c r="Q984" s="2">
        <f>IF($H984&gt;J984,MIN($H984-J984,K984-J984)*INDEX('2018_commission_structure-Start'!$A$21:$I$24,MATCH($E984,'2018_commission_structure-Start'!$A$21:$A$24,0), MATCH(Q$1,'2018_commission_structure-Start'!$A$21:$I$21,0)),0)</f>
        <v>23962.26</v>
      </c>
      <c r="R984" s="2">
        <f>IF($H984&gt;K984,MIN($H984-K984,L984-K984)*INDEX('2018_commission_structure-Start'!$A$21:$I$24,MATCH($E984,'2018_commission_structure-Start'!$A$21:$A$24,0), MATCH(R$1,'2018_commission_structure-Start'!$A$21:$I$21,0)),0)</f>
        <v>0</v>
      </c>
      <c r="S984" s="2">
        <f>IF(H984&gt;L984,(H984-L984)*INDEX('2018_commission_structure-Start'!$A$21:$I$24,MATCH($E984,'2018_commission_structure-Start'!$A$21:$A$24,0),MATCH(S$1,'2018_commission_structure-Start'!$A$21:$I$21,0)),0)</f>
        <v>0</v>
      </c>
      <c r="T984" s="6">
        <f t="shared" si="156"/>
        <v>127462.26</v>
      </c>
      <c r="U984" s="6">
        <f t="shared" si="157"/>
        <v>194415.26</v>
      </c>
      <c r="V984" s="6">
        <f>MIN(H984,I984)*INDEX('2018_commission_structure-Start'!$A$15:$J$18,MATCH($E984,'2018_commission_structure-Start'!$A$15:$A$18,0),MATCH(V$1,'2018_commission_structure-Start'!$A$15:$J$15,0))</f>
        <v>90000</v>
      </c>
      <c r="W984" s="2">
        <f>IF($H984&gt;I984,MIN($H984-I984,J984-I984)*INDEX('2018_commission_structure-Start'!$A$15:$J$18,MATCH($E984,'2018_commission_structure-Start'!$A$15:$A$18,0),MATCH(W$1,'2018_commission_structure-Start'!$A$15:$J$15,0)),0)</f>
        <v>27000</v>
      </c>
      <c r="X984" s="2">
        <f>IF($H984&gt;J984,MIN($H984-J984,K984-J984)*INDEX('2018_commission_structure-Start'!$A$15:$J$18,MATCH($E984,'2018_commission_structure-Start'!$A$15:$A$18,0),MATCH(X$1,'2018_commission_structure-Start'!$A$15:$J$15,0)),0)</f>
        <v>28526.5</v>
      </c>
      <c r="Y984" s="2">
        <f>IF($H984&gt;K984,MIN($H984-K984,L984-K984)*INDEX('2018_commission_structure-Start'!$A$15:$J$18,MATCH($E984,'2018_commission_structure-Start'!$A$15:$A$18,0),MATCH(Y$1,'2018_commission_structure-Start'!$A$15:$J$15,0)),0)</f>
        <v>0</v>
      </c>
      <c r="Z984" s="2">
        <f>IF(H984&gt;L984,(H984-L984)*INDEX('2018_commission_structure-Start'!$A$21:$I$24,MATCH($E984,'2018_commission_structure-Start'!$A$21:$A$24,0),MATCH(Z$1,'2018_commission_structure-Start'!$A$21:$I$21,0)),0)</f>
        <v>0</v>
      </c>
      <c r="AA984" s="6">
        <f t="shared" si="158"/>
        <v>145526.5</v>
      </c>
      <c r="AB984" s="6">
        <f t="shared" si="159"/>
        <v>212479.5</v>
      </c>
    </row>
    <row r="985" spans="1:28" x14ac:dyDescent="0.3">
      <c r="A985" t="str">
        <f t="shared" si="150"/>
        <v>Pippo Huish</v>
      </c>
      <c r="B985">
        <v>4439073344</v>
      </c>
      <c r="C985" t="s">
        <v>1894</v>
      </c>
      <c r="D985" t="s">
        <v>1895</v>
      </c>
      <c r="E985" t="s">
        <v>7</v>
      </c>
      <c r="F985">
        <v>61002</v>
      </c>
      <c r="G985">
        <f>COUNTIF(deals_closed!D:D,B985)</f>
        <v>26</v>
      </c>
      <c r="H985" s="2">
        <f>SUMIF(deals_closed!D:D,B985,deals_closed!C:C)</f>
        <v>924420</v>
      </c>
      <c r="I985" s="2">
        <f>VLOOKUP(E985,'2018_commission_structure-Start'!$A$22:$I$24,9,FALSE)</f>
        <v>500000</v>
      </c>
      <c r="J985" s="2">
        <f t="shared" si="151"/>
        <v>625000</v>
      </c>
      <c r="K985" s="2">
        <f t="shared" si="152"/>
        <v>750000</v>
      </c>
      <c r="L985" s="2">
        <f t="shared" si="153"/>
        <v>1000000</v>
      </c>
      <c r="M985" s="12">
        <f t="shared" si="154"/>
        <v>1.84884</v>
      </c>
      <c r="N985" t="str">
        <f t="shared" si="155"/>
        <v>150-200%</v>
      </c>
      <c r="O985" s="6">
        <f>MIN(H985,I985)*INDEX('2018_commission_structure-Start'!$A$21:$I$24,MATCH($E985,'2018_commission_structure-Start'!$A$21:$A$24,0),MATCH(O$1,'2018_commission_structure-Start'!$A$21:$I$21,0))</f>
        <v>50000</v>
      </c>
      <c r="P985" s="2">
        <f>IF(H985&gt;I985,MIN(H985-I985,J985-I985)*INDEX('2018_commission_structure-Start'!$A$21:$I$24,MATCH($E985,'2018_commission_structure-Start'!$A$21:$A$24,0), MATCH(P$1,'2018_commission_structure-Start'!$A$21:$I$21,0)),0)</f>
        <v>18750</v>
      </c>
      <c r="Q985" s="2">
        <f>IF($H985&gt;J985,MIN($H985-J985,K985-J985)*INDEX('2018_commission_structure-Start'!$A$21:$I$24,MATCH($E985,'2018_commission_structure-Start'!$A$21:$A$24,0), MATCH(Q$1,'2018_commission_structure-Start'!$A$21:$I$21,0)),0)</f>
        <v>22500</v>
      </c>
      <c r="R985" s="2">
        <f>IF($H985&gt;K985,MIN($H985-K985,L985-K985)*INDEX('2018_commission_structure-Start'!$A$21:$I$24,MATCH($E985,'2018_commission_structure-Start'!$A$21:$A$24,0), MATCH(R$1,'2018_commission_structure-Start'!$A$21:$I$21,0)),0)</f>
        <v>38372.400000000001</v>
      </c>
      <c r="S985" s="2">
        <f>IF(H985&gt;L985,(H985-L985)*INDEX('2018_commission_structure-Start'!$A$21:$I$24,MATCH($E985,'2018_commission_structure-Start'!$A$21:$A$24,0),MATCH(S$1,'2018_commission_structure-Start'!$A$21:$I$21,0)),0)</f>
        <v>0</v>
      </c>
      <c r="T985" s="6">
        <f t="shared" si="156"/>
        <v>129622.39999999999</v>
      </c>
      <c r="U985" s="6">
        <f t="shared" si="157"/>
        <v>190624.4</v>
      </c>
      <c r="V985" s="6">
        <f>MIN(H985,I985)*INDEX('2018_commission_structure-Start'!$A$15:$J$18,MATCH($E985,'2018_commission_structure-Start'!$A$15:$A$18,0),MATCH(V$1,'2018_commission_structure-Start'!$A$15:$J$15,0))</f>
        <v>60000</v>
      </c>
      <c r="W985" s="2">
        <f>IF($H985&gt;I985,MIN($H985-I985,J985-I985)*INDEX('2018_commission_structure-Start'!$A$15:$J$18,MATCH($E985,'2018_commission_structure-Start'!$A$15:$A$18,0),MATCH(W$1,'2018_commission_structure-Start'!$A$15:$J$15,0)),0)</f>
        <v>21250</v>
      </c>
      <c r="X985" s="2">
        <f>IF($H985&gt;J985,MIN($H985-J985,K985-J985)*INDEX('2018_commission_structure-Start'!$A$15:$J$18,MATCH($E985,'2018_commission_structure-Start'!$A$15:$A$18,0),MATCH(X$1,'2018_commission_structure-Start'!$A$15:$J$15,0)),0)</f>
        <v>25000</v>
      </c>
      <c r="Y985" s="2">
        <f>IF($H985&gt;K985,MIN($H985-K985,L985-K985)*INDEX('2018_commission_structure-Start'!$A$15:$J$18,MATCH($E985,'2018_commission_structure-Start'!$A$15:$A$18,0),MATCH(Y$1,'2018_commission_structure-Start'!$A$15:$J$15,0)),0)</f>
        <v>38372.400000000001</v>
      </c>
      <c r="Z985" s="2">
        <f>IF(H985&gt;L985,(H985-L985)*INDEX('2018_commission_structure-Start'!$A$21:$I$24,MATCH($E985,'2018_commission_structure-Start'!$A$21:$A$24,0),MATCH(Z$1,'2018_commission_structure-Start'!$A$21:$I$21,0)),0)</f>
        <v>0</v>
      </c>
      <c r="AA985" s="6">
        <f t="shared" si="158"/>
        <v>144622.39999999999</v>
      </c>
      <c r="AB985" s="6">
        <f t="shared" si="159"/>
        <v>205624.4</v>
      </c>
    </row>
    <row r="986" spans="1:28" x14ac:dyDescent="0.3">
      <c r="A986" t="str">
        <f t="shared" si="150"/>
        <v>Cirilo Bolf</v>
      </c>
      <c r="B986">
        <v>885693418</v>
      </c>
      <c r="C986" t="s">
        <v>1896</v>
      </c>
      <c r="D986" t="s">
        <v>1897</v>
      </c>
      <c r="E986" t="s">
        <v>7</v>
      </c>
      <c r="F986">
        <v>55828</v>
      </c>
      <c r="G986">
        <f>COUNTIF(deals_closed!D:D,B986)</f>
        <v>17</v>
      </c>
      <c r="H986" s="2">
        <f>SUMIF(deals_closed!D:D,B986,deals_closed!C:C)</f>
        <v>495757</v>
      </c>
      <c r="I986" s="2">
        <f>VLOOKUP(E986,'2018_commission_structure-Start'!$A$22:$I$24,9,FALSE)</f>
        <v>500000</v>
      </c>
      <c r="J986" s="2">
        <f t="shared" si="151"/>
        <v>625000</v>
      </c>
      <c r="K986" s="2">
        <f t="shared" si="152"/>
        <v>750000</v>
      </c>
      <c r="L986" s="2">
        <f t="shared" si="153"/>
        <v>1000000</v>
      </c>
      <c r="M986" s="12">
        <f t="shared" si="154"/>
        <v>0.99151400000000001</v>
      </c>
      <c r="N986" t="str">
        <f t="shared" si="155"/>
        <v>0-100%</v>
      </c>
      <c r="O986" s="6">
        <f>MIN(H986,I986)*INDEX('2018_commission_structure-Start'!$A$21:$I$24,MATCH($E986,'2018_commission_structure-Start'!$A$21:$A$24,0),MATCH(O$1,'2018_commission_structure-Start'!$A$21:$I$21,0))</f>
        <v>49575.700000000004</v>
      </c>
      <c r="P986" s="2">
        <f>IF(H986&gt;I986,MIN(H986-I986,J986-I986)*INDEX('2018_commission_structure-Start'!$A$21:$I$24,MATCH($E986,'2018_commission_structure-Start'!$A$21:$A$24,0), MATCH(P$1,'2018_commission_structure-Start'!$A$21:$I$21,0)),0)</f>
        <v>0</v>
      </c>
      <c r="Q986" s="2">
        <f>IF($H986&gt;J986,MIN($H986-J986,K986-J986)*INDEX('2018_commission_structure-Start'!$A$21:$I$24,MATCH($E986,'2018_commission_structure-Start'!$A$21:$A$24,0), MATCH(Q$1,'2018_commission_structure-Start'!$A$21:$I$21,0)),0)</f>
        <v>0</v>
      </c>
      <c r="R986" s="2">
        <f>IF($H986&gt;K986,MIN($H986-K986,L986-K986)*INDEX('2018_commission_structure-Start'!$A$21:$I$24,MATCH($E986,'2018_commission_structure-Start'!$A$21:$A$24,0), MATCH(R$1,'2018_commission_structure-Start'!$A$21:$I$21,0)),0)</f>
        <v>0</v>
      </c>
      <c r="S986" s="2">
        <f>IF(H986&gt;L986,(H986-L986)*INDEX('2018_commission_structure-Start'!$A$21:$I$24,MATCH($E986,'2018_commission_structure-Start'!$A$21:$A$24,0),MATCH(S$1,'2018_commission_structure-Start'!$A$21:$I$21,0)),0)</f>
        <v>0</v>
      </c>
      <c r="T986" s="6">
        <f t="shared" si="156"/>
        <v>49575.700000000004</v>
      </c>
      <c r="U986" s="6">
        <f t="shared" si="157"/>
        <v>105403.70000000001</v>
      </c>
      <c r="V986" s="6">
        <f>MIN(H986,I986)*INDEX('2018_commission_structure-Start'!$A$15:$J$18,MATCH($E986,'2018_commission_structure-Start'!$A$15:$A$18,0),MATCH(V$1,'2018_commission_structure-Start'!$A$15:$J$15,0))</f>
        <v>59490.84</v>
      </c>
      <c r="W986" s="2">
        <f>IF($H986&gt;I986,MIN($H986-I986,J986-I986)*INDEX('2018_commission_structure-Start'!$A$15:$J$18,MATCH($E986,'2018_commission_structure-Start'!$A$15:$A$18,0),MATCH(W$1,'2018_commission_structure-Start'!$A$15:$J$15,0)),0)</f>
        <v>0</v>
      </c>
      <c r="X986" s="2">
        <f>IF($H986&gt;J986,MIN($H986-J986,K986-J986)*INDEX('2018_commission_structure-Start'!$A$15:$J$18,MATCH($E986,'2018_commission_structure-Start'!$A$15:$A$18,0),MATCH(X$1,'2018_commission_structure-Start'!$A$15:$J$15,0)),0)</f>
        <v>0</v>
      </c>
      <c r="Y986" s="2">
        <f>IF($H986&gt;K986,MIN($H986-K986,L986-K986)*INDEX('2018_commission_structure-Start'!$A$15:$J$18,MATCH($E986,'2018_commission_structure-Start'!$A$15:$A$18,0),MATCH(Y$1,'2018_commission_structure-Start'!$A$15:$J$15,0)),0)</f>
        <v>0</v>
      </c>
      <c r="Z986" s="2">
        <f>IF(H986&gt;L986,(H986-L986)*INDEX('2018_commission_structure-Start'!$A$21:$I$24,MATCH($E986,'2018_commission_structure-Start'!$A$21:$A$24,0),MATCH(Z$1,'2018_commission_structure-Start'!$A$21:$I$21,0)),0)</f>
        <v>0</v>
      </c>
      <c r="AA986" s="6">
        <f t="shared" si="158"/>
        <v>59490.84</v>
      </c>
      <c r="AB986" s="6">
        <f t="shared" si="159"/>
        <v>115318.84</v>
      </c>
    </row>
    <row r="987" spans="1:28" x14ac:dyDescent="0.3">
      <c r="A987" t="str">
        <f t="shared" si="150"/>
        <v>Artair Runcie</v>
      </c>
      <c r="B987">
        <v>140020098</v>
      </c>
      <c r="C987" t="s">
        <v>1898</v>
      </c>
      <c r="D987" t="s">
        <v>1899</v>
      </c>
      <c r="E987" t="s">
        <v>10</v>
      </c>
      <c r="F987">
        <v>114711</v>
      </c>
      <c r="G987">
        <f>COUNTIF(deals_closed!D:D,B987)</f>
        <v>22</v>
      </c>
      <c r="H987" s="2">
        <f>SUMIF(deals_closed!D:D,B987,deals_closed!C:C)</f>
        <v>828299</v>
      </c>
      <c r="I987" s="2">
        <f>VLOOKUP(E987,'2018_commission_structure-Start'!$A$22:$I$24,9,FALSE)</f>
        <v>750000</v>
      </c>
      <c r="J987" s="2">
        <f t="shared" si="151"/>
        <v>937500</v>
      </c>
      <c r="K987" s="2">
        <f t="shared" si="152"/>
        <v>1125000</v>
      </c>
      <c r="L987" s="2">
        <f t="shared" si="153"/>
        <v>1500000</v>
      </c>
      <c r="M987" s="12">
        <f t="shared" si="154"/>
        <v>1.1043986666666668</v>
      </c>
      <c r="N987" t="str">
        <f t="shared" si="155"/>
        <v>100-125%</v>
      </c>
      <c r="O987" s="6">
        <f>MIN(H987,I987)*INDEX('2018_commission_structure-Start'!$A$21:$I$24,MATCH($E987,'2018_commission_structure-Start'!$A$21:$A$24,0),MATCH(O$1,'2018_commission_structure-Start'!$A$21:$I$21,0))</f>
        <v>112500</v>
      </c>
      <c r="P987" s="2">
        <f>IF(H987&gt;I987,MIN(H987-I987,J987-I987)*INDEX('2018_commission_structure-Start'!$A$21:$I$24,MATCH($E987,'2018_commission_structure-Start'!$A$21:$A$24,0), MATCH(P$1,'2018_commission_structure-Start'!$A$21:$I$21,0)),0)</f>
        <v>14876.81</v>
      </c>
      <c r="Q987" s="2">
        <f>IF($H987&gt;J987,MIN($H987-J987,K987-J987)*INDEX('2018_commission_structure-Start'!$A$21:$I$24,MATCH($E987,'2018_commission_structure-Start'!$A$21:$A$24,0), MATCH(Q$1,'2018_commission_structure-Start'!$A$21:$I$21,0)),0)</f>
        <v>0</v>
      </c>
      <c r="R987" s="2">
        <f>IF($H987&gt;K987,MIN($H987-K987,L987-K987)*INDEX('2018_commission_structure-Start'!$A$21:$I$24,MATCH($E987,'2018_commission_structure-Start'!$A$21:$A$24,0), MATCH(R$1,'2018_commission_structure-Start'!$A$21:$I$21,0)),0)</f>
        <v>0</v>
      </c>
      <c r="S987" s="2">
        <f>IF(H987&gt;L987,(H987-L987)*INDEX('2018_commission_structure-Start'!$A$21:$I$24,MATCH($E987,'2018_commission_structure-Start'!$A$21:$A$24,0),MATCH(S$1,'2018_commission_structure-Start'!$A$21:$I$21,0)),0)</f>
        <v>0</v>
      </c>
      <c r="T987" s="6">
        <f t="shared" si="156"/>
        <v>127376.81</v>
      </c>
      <c r="U987" s="6">
        <f t="shared" si="157"/>
        <v>242087.81</v>
      </c>
      <c r="V987" s="6">
        <f>MIN(H987,I987)*INDEX('2018_commission_structure-Start'!$A$15:$J$18,MATCH($E987,'2018_commission_structure-Start'!$A$15:$A$18,0),MATCH(V$1,'2018_commission_structure-Start'!$A$15:$J$15,0))</f>
        <v>112500</v>
      </c>
      <c r="W987" s="2">
        <f>IF($H987&gt;I987,MIN($H987-I987,J987-I987)*INDEX('2018_commission_structure-Start'!$A$15:$J$18,MATCH($E987,'2018_commission_structure-Start'!$A$15:$A$18,0),MATCH(W$1,'2018_commission_structure-Start'!$A$15:$J$15,0)),0)</f>
        <v>17225.78</v>
      </c>
      <c r="X987" s="2">
        <f>IF($H987&gt;J987,MIN($H987-J987,K987-J987)*INDEX('2018_commission_structure-Start'!$A$15:$J$18,MATCH($E987,'2018_commission_structure-Start'!$A$15:$A$18,0),MATCH(X$1,'2018_commission_structure-Start'!$A$15:$J$15,0)),0)</f>
        <v>0</v>
      </c>
      <c r="Y987" s="2">
        <f>IF($H987&gt;K987,MIN($H987-K987,L987-K987)*INDEX('2018_commission_structure-Start'!$A$15:$J$18,MATCH($E987,'2018_commission_structure-Start'!$A$15:$A$18,0),MATCH(Y$1,'2018_commission_structure-Start'!$A$15:$J$15,0)),0)</f>
        <v>0</v>
      </c>
      <c r="Z987" s="2">
        <f>IF(H987&gt;L987,(H987-L987)*INDEX('2018_commission_structure-Start'!$A$21:$I$24,MATCH($E987,'2018_commission_structure-Start'!$A$21:$A$24,0),MATCH(Z$1,'2018_commission_structure-Start'!$A$21:$I$21,0)),0)</f>
        <v>0</v>
      </c>
      <c r="AA987" s="6">
        <f t="shared" si="158"/>
        <v>129725.78</v>
      </c>
      <c r="AB987" s="6">
        <f t="shared" si="159"/>
        <v>244436.78</v>
      </c>
    </row>
    <row r="988" spans="1:28" x14ac:dyDescent="0.3">
      <c r="A988" t="str">
        <f t="shared" si="150"/>
        <v>Bear Olczyk</v>
      </c>
      <c r="B988">
        <v>2763158331</v>
      </c>
      <c r="C988" t="s">
        <v>1900</v>
      </c>
      <c r="D988" t="s">
        <v>1901</v>
      </c>
      <c r="E988" t="s">
        <v>7</v>
      </c>
      <c r="F988">
        <v>63815</v>
      </c>
      <c r="G988">
        <f>COUNTIF(deals_closed!D:D,B988)</f>
        <v>30</v>
      </c>
      <c r="H988" s="2">
        <f>SUMIF(deals_closed!D:D,B988,deals_closed!C:C)</f>
        <v>1025894</v>
      </c>
      <c r="I988" s="2">
        <f>VLOOKUP(E988,'2018_commission_structure-Start'!$A$22:$I$24,9,FALSE)</f>
        <v>500000</v>
      </c>
      <c r="J988" s="2">
        <f t="shared" si="151"/>
        <v>625000</v>
      </c>
      <c r="K988" s="2">
        <f t="shared" si="152"/>
        <v>750000</v>
      </c>
      <c r="L988" s="2">
        <f t="shared" si="153"/>
        <v>1000000</v>
      </c>
      <c r="M988" s="12">
        <f t="shared" si="154"/>
        <v>2.0517880000000002</v>
      </c>
      <c r="N988" t="str">
        <f t="shared" si="155"/>
        <v>&gt;200%</v>
      </c>
      <c r="O988" s="6">
        <f>MIN(H988,I988)*INDEX('2018_commission_structure-Start'!$A$21:$I$24,MATCH($E988,'2018_commission_structure-Start'!$A$21:$A$24,0),MATCH(O$1,'2018_commission_structure-Start'!$A$21:$I$21,0))</f>
        <v>50000</v>
      </c>
      <c r="P988" s="2">
        <f>IF(H988&gt;I988,MIN(H988-I988,J988-I988)*INDEX('2018_commission_structure-Start'!$A$21:$I$24,MATCH($E988,'2018_commission_structure-Start'!$A$21:$A$24,0), MATCH(P$1,'2018_commission_structure-Start'!$A$21:$I$21,0)),0)</f>
        <v>18750</v>
      </c>
      <c r="Q988" s="2">
        <f>IF($H988&gt;J988,MIN($H988-J988,K988-J988)*INDEX('2018_commission_structure-Start'!$A$21:$I$24,MATCH($E988,'2018_commission_structure-Start'!$A$21:$A$24,0), MATCH(Q$1,'2018_commission_structure-Start'!$A$21:$I$21,0)),0)</f>
        <v>22500</v>
      </c>
      <c r="R988" s="2">
        <f>IF($H988&gt;K988,MIN($H988-K988,L988-K988)*INDEX('2018_commission_structure-Start'!$A$21:$I$24,MATCH($E988,'2018_commission_structure-Start'!$A$21:$A$24,0), MATCH(R$1,'2018_commission_structure-Start'!$A$21:$I$21,0)),0)</f>
        <v>55000</v>
      </c>
      <c r="S988" s="2">
        <f>IF(H988&gt;L988,(H988-L988)*INDEX('2018_commission_structure-Start'!$A$21:$I$24,MATCH($E988,'2018_commission_structure-Start'!$A$21:$A$24,0),MATCH(S$1,'2018_commission_structure-Start'!$A$21:$I$21,0)),0)</f>
        <v>2589.4</v>
      </c>
      <c r="T988" s="6">
        <f t="shared" si="156"/>
        <v>148839.4</v>
      </c>
      <c r="U988" s="6">
        <f t="shared" si="157"/>
        <v>212654.4</v>
      </c>
      <c r="V988" s="6">
        <f>MIN(H988,I988)*INDEX('2018_commission_structure-Start'!$A$15:$J$18,MATCH($E988,'2018_commission_structure-Start'!$A$15:$A$18,0),MATCH(V$1,'2018_commission_structure-Start'!$A$15:$J$15,0))</f>
        <v>60000</v>
      </c>
      <c r="W988" s="2">
        <f>IF($H988&gt;I988,MIN($H988-I988,J988-I988)*INDEX('2018_commission_structure-Start'!$A$15:$J$18,MATCH($E988,'2018_commission_structure-Start'!$A$15:$A$18,0),MATCH(W$1,'2018_commission_structure-Start'!$A$15:$J$15,0)),0)</f>
        <v>21250</v>
      </c>
      <c r="X988" s="2">
        <f>IF($H988&gt;J988,MIN($H988-J988,K988-J988)*INDEX('2018_commission_structure-Start'!$A$15:$J$18,MATCH($E988,'2018_commission_structure-Start'!$A$15:$A$18,0),MATCH(X$1,'2018_commission_structure-Start'!$A$15:$J$15,0)),0)</f>
        <v>25000</v>
      </c>
      <c r="Y988" s="2">
        <f>IF($H988&gt;K988,MIN($H988-K988,L988-K988)*INDEX('2018_commission_structure-Start'!$A$15:$J$18,MATCH($E988,'2018_commission_structure-Start'!$A$15:$A$18,0),MATCH(Y$1,'2018_commission_structure-Start'!$A$15:$J$15,0)),0)</f>
        <v>55000</v>
      </c>
      <c r="Z988" s="2">
        <f>IF(H988&gt;L988,(H988-L988)*INDEX('2018_commission_structure-Start'!$A$21:$I$24,MATCH($E988,'2018_commission_structure-Start'!$A$21:$A$24,0),MATCH(Z$1,'2018_commission_structure-Start'!$A$21:$I$21,0)),0)</f>
        <v>2589.4</v>
      </c>
      <c r="AA988" s="6">
        <f t="shared" si="158"/>
        <v>163839.4</v>
      </c>
      <c r="AB988" s="6">
        <f t="shared" si="159"/>
        <v>227654.39999999999</v>
      </c>
    </row>
    <row r="989" spans="1:28" x14ac:dyDescent="0.3">
      <c r="A989" t="str">
        <f t="shared" si="150"/>
        <v>Eryn Derle</v>
      </c>
      <c r="B989">
        <v>7567063646</v>
      </c>
      <c r="C989" t="s">
        <v>1902</v>
      </c>
      <c r="D989" t="s">
        <v>1903</v>
      </c>
      <c r="E989" t="s">
        <v>29</v>
      </c>
      <c r="F989">
        <v>58778</v>
      </c>
      <c r="G989">
        <f>COUNTIF(deals_closed!D:D,B989)</f>
        <v>20</v>
      </c>
      <c r="H989" s="2">
        <f>SUMIF(deals_closed!D:D,B989,deals_closed!C:C)</f>
        <v>704698</v>
      </c>
      <c r="I989" s="2">
        <f>VLOOKUP(E989,'2018_commission_structure-Start'!$A$22:$I$24,9,FALSE)</f>
        <v>600000</v>
      </c>
      <c r="J989" s="2">
        <f t="shared" si="151"/>
        <v>750000</v>
      </c>
      <c r="K989" s="2">
        <f t="shared" si="152"/>
        <v>900000</v>
      </c>
      <c r="L989" s="2">
        <f t="shared" si="153"/>
        <v>1200000</v>
      </c>
      <c r="M989" s="12">
        <f t="shared" si="154"/>
        <v>1.1744966666666667</v>
      </c>
      <c r="N989" t="str">
        <f t="shared" si="155"/>
        <v>100-125%</v>
      </c>
      <c r="O989" s="6">
        <f>MIN(H989,I989)*INDEX('2018_commission_structure-Start'!$A$21:$I$24,MATCH($E989,'2018_commission_structure-Start'!$A$21:$A$24,0),MATCH(O$1,'2018_commission_structure-Start'!$A$21:$I$21,0))</f>
        <v>78000</v>
      </c>
      <c r="P989" s="2">
        <f>IF(H989&gt;I989,MIN(H989-I989,J989-I989)*INDEX('2018_commission_structure-Start'!$A$21:$I$24,MATCH($E989,'2018_commission_structure-Start'!$A$21:$A$24,0), MATCH(P$1,'2018_commission_structure-Start'!$A$21:$I$21,0)),0)</f>
        <v>17798.66</v>
      </c>
      <c r="Q989" s="2">
        <f>IF($H989&gt;J989,MIN($H989-J989,K989-J989)*INDEX('2018_commission_structure-Start'!$A$21:$I$24,MATCH($E989,'2018_commission_structure-Start'!$A$21:$A$24,0), MATCH(Q$1,'2018_commission_structure-Start'!$A$21:$I$21,0)),0)</f>
        <v>0</v>
      </c>
      <c r="R989" s="2">
        <f>IF($H989&gt;K989,MIN($H989-K989,L989-K989)*INDEX('2018_commission_structure-Start'!$A$21:$I$24,MATCH($E989,'2018_commission_structure-Start'!$A$21:$A$24,0), MATCH(R$1,'2018_commission_structure-Start'!$A$21:$I$21,0)),0)</f>
        <v>0</v>
      </c>
      <c r="S989" s="2">
        <f>IF(H989&gt;L989,(H989-L989)*INDEX('2018_commission_structure-Start'!$A$21:$I$24,MATCH($E989,'2018_commission_structure-Start'!$A$21:$A$24,0),MATCH(S$1,'2018_commission_structure-Start'!$A$21:$I$21,0)),0)</f>
        <v>0</v>
      </c>
      <c r="T989" s="6">
        <f t="shared" si="156"/>
        <v>95798.66</v>
      </c>
      <c r="U989" s="6">
        <f t="shared" si="157"/>
        <v>154576.66</v>
      </c>
      <c r="V989" s="6">
        <f>MIN(H989,I989)*INDEX('2018_commission_structure-Start'!$A$15:$J$18,MATCH($E989,'2018_commission_structure-Start'!$A$15:$A$18,0),MATCH(V$1,'2018_commission_structure-Start'!$A$15:$J$15,0))</f>
        <v>90000</v>
      </c>
      <c r="W989" s="2">
        <f>IF($H989&gt;I989,MIN($H989-I989,J989-I989)*INDEX('2018_commission_structure-Start'!$A$15:$J$18,MATCH($E989,'2018_commission_structure-Start'!$A$15:$A$18,0),MATCH(W$1,'2018_commission_structure-Start'!$A$15:$J$15,0)),0)</f>
        <v>18845.64</v>
      </c>
      <c r="X989" s="2">
        <f>IF($H989&gt;J989,MIN($H989-J989,K989-J989)*INDEX('2018_commission_structure-Start'!$A$15:$J$18,MATCH($E989,'2018_commission_structure-Start'!$A$15:$A$18,0),MATCH(X$1,'2018_commission_structure-Start'!$A$15:$J$15,0)),0)</f>
        <v>0</v>
      </c>
      <c r="Y989" s="2">
        <f>IF($H989&gt;K989,MIN($H989-K989,L989-K989)*INDEX('2018_commission_structure-Start'!$A$15:$J$18,MATCH($E989,'2018_commission_structure-Start'!$A$15:$A$18,0),MATCH(Y$1,'2018_commission_structure-Start'!$A$15:$J$15,0)),0)</f>
        <v>0</v>
      </c>
      <c r="Z989" s="2">
        <f>IF(H989&gt;L989,(H989-L989)*INDEX('2018_commission_structure-Start'!$A$21:$I$24,MATCH($E989,'2018_commission_structure-Start'!$A$21:$A$24,0),MATCH(Z$1,'2018_commission_structure-Start'!$A$21:$I$21,0)),0)</f>
        <v>0</v>
      </c>
      <c r="AA989" s="6">
        <f t="shared" si="158"/>
        <v>108845.64</v>
      </c>
      <c r="AB989" s="6">
        <f t="shared" si="159"/>
        <v>167623.64000000001</v>
      </c>
    </row>
    <row r="990" spans="1:28" x14ac:dyDescent="0.3">
      <c r="A990" t="str">
        <f t="shared" si="150"/>
        <v>Sterling Bebbington</v>
      </c>
      <c r="B990">
        <v>1364767856</v>
      </c>
      <c r="C990" t="s">
        <v>1904</v>
      </c>
      <c r="D990" t="s">
        <v>1905</v>
      </c>
      <c r="E990" t="s">
        <v>7</v>
      </c>
      <c r="F990">
        <v>59415</v>
      </c>
      <c r="G990">
        <f>COUNTIF(deals_closed!D:D,B990)</f>
        <v>23</v>
      </c>
      <c r="H990" s="2">
        <f>SUMIF(deals_closed!D:D,B990,deals_closed!C:C)</f>
        <v>708390</v>
      </c>
      <c r="I990" s="2">
        <f>VLOOKUP(E990,'2018_commission_structure-Start'!$A$22:$I$24,9,FALSE)</f>
        <v>500000</v>
      </c>
      <c r="J990" s="2">
        <f t="shared" si="151"/>
        <v>625000</v>
      </c>
      <c r="K990" s="2">
        <f t="shared" si="152"/>
        <v>750000</v>
      </c>
      <c r="L990" s="2">
        <f t="shared" si="153"/>
        <v>1000000</v>
      </c>
      <c r="M990" s="12">
        <f t="shared" si="154"/>
        <v>1.4167799999999999</v>
      </c>
      <c r="N990" t="str">
        <f t="shared" si="155"/>
        <v>125-150%</v>
      </c>
      <c r="O990" s="6">
        <f>MIN(H990,I990)*INDEX('2018_commission_structure-Start'!$A$21:$I$24,MATCH($E990,'2018_commission_structure-Start'!$A$21:$A$24,0),MATCH(O$1,'2018_commission_structure-Start'!$A$21:$I$21,0))</f>
        <v>50000</v>
      </c>
      <c r="P990" s="2">
        <f>IF(H990&gt;I990,MIN(H990-I990,J990-I990)*INDEX('2018_commission_structure-Start'!$A$21:$I$24,MATCH($E990,'2018_commission_structure-Start'!$A$21:$A$24,0), MATCH(P$1,'2018_commission_structure-Start'!$A$21:$I$21,0)),0)</f>
        <v>18750</v>
      </c>
      <c r="Q990" s="2">
        <f>IF($H990&gt;J990,MIN($H990-J990,K990-J990)*INDEX('2018_commission_structure-Start'!$A$21:$I$24,MATCH($E990,'2018_commission_structure-Start'!$A$21:$A$24,0), MATCH(Q$1,'2018_commission_structure-Start'!$A$21:$I$21,0)),0)</f>
        <v>15010.199999999999</v>
      </c>
      <c r="R990" s="2">
        <f>IF($H990&gt;K990,MIN($H990-K990,L990-K990)*INDEX('2018_commission_structure-Start'!$A$21:$I$24,MATCH($E990,'2018_commission_structure-Start'!$A$21:$A$24,0), MATCH(R$1,'2018_commission_structure-Start'!$A$21:$I$21,0)),0)</f>
        <v>0</v>
      </c>
      <c r="S990" s="2">
        <f>IF(H990&gt;L990,(H990-L990)*INDEX('2018_commission_structure-Start'!$A$21:$I$24,MATCH($E990,'2018_commission_structure-Start'!$A$21:$A$24,0),MATCH(S$1,'2018_commission_structure-Start'!$A$21:$I$21,0)),0)</f>
        <v>0</v>
      </c>
      <c r="T990" s="6">
        <f t="shared" si="156"/>
        <v>83760.2</v>
      </c>
      <c r="U990" s="6">
        <f t="shared" si="157"/>
        <v>143175.20000000001</v>
      </c>
      <c r="V990" s="6">
        <f>MIN(H990,I990)*INDEX('2018_commission_structure-Start'!$A$15:$J$18,MATCH($E990,'2018_commission_structure-Start'!$A$15:$A$18,0),MATCH(V$1,'2018_commission_structure-Start'!$A$15:$J$15,0))</f>
        <v>60000</v>
      </c>
      <c r="W990" s="2">
        <f>IF($H990&gt;I990,MIN($H990-I990,J990-I990)*INDEX('2018_commission_structure-Start'!$A$15:$J$18,MATCH($E990,'2018_commission_structure-Start'!$A$15:$A$18,0),MATCH(W$1,'2018_commission_structure-Start'!$A$15:$J$15,0)),0)</f>
        <v>21250</v>
      </c>
      <c r="X990" s="2">
        <f>IF($H990&gt;J990,MIN($H990-J990,K990-J990)*INDEX('2018_commission_structure-Start'!$A$15:$J$18,MATCH($E990,'2018_commission_structure-Start'!$A$15:$A$18,0),MATCH(X$1,'2018_commission_structure-Start'!$A$15:$J$15,0)),0)</f>
        <v>16678</v>
      </c>
      <c r="Y990" s="2">
        <f>IF($H990&gt;K990,MIN($H990-K990,L990-K990)*INDEX('2018_commission_structure-Start'!$A$15:$J$18,MATCH($E990,'2018_commission_structure-Start'!$A$15:$A$18,0),MATCH(Y$1,'2018_commission_structure-Start'!$A$15:$J$15,0)),0)</f>
        <v>0</v>
      </c>
      <c r="Z990" s="2">
        <f>IF(H990&gt;L990,(H990-L990)*INDEX('2018_commission_structure-Start'!$A$21:$I$24,MATCH($E990,'2018_commission_structure-Start'!$A$21:$A$24,0),MATCH(Z$1,'2018_commission_structure-Start'!$A$21:$I$21,0)),0)</f>
        <v>0</v>
      </c>
      <c r="AA990" s="6">
        <f t="shared" si="158"/>
        <v>97928</v>
      </c>
      <c r="AB990" s="6">
        <f t="shared" si="159"/>
        <v>157343</v>
      </c>
    </row>
    <row r="991" spans="1:28" x14ac:dyDescent="0.3">
      <c r="A991" t="str">
        <f t="shared" si="150"/>
        <v>Chan Thorwarth</v>
      </c>
      <c r="B991">
        <v>2136806068</v>
      </c>
      <c r="C991" t="s">
        <v>1241</v>
      </c>
      <c r="D991" t="s">
        <v>1906</v>
      </c>
      <c r="E991" t="s">
        <v>29</v>
      </c>
      <c r="F991">
        <v>75616</v>
      </c>
      <c r="G991">
        <f>COUNTIF(deals_closed!D:D,B991)</f>
        <v>13</v>
      </c>
      <c r="H991" s="2">
        <f>SUMIF(deals_closed!D:D,B991,deals_closed!C:C)</f>
        <v>478069</v>
      </c>
      <c r="I991" s="2">
        <f>VLOOKUP(E991,'2018_commission_structure-Start'!$A$22:$I$24,9,FALSE)</f>
        <v>600000</v>
      </c>
      <c r="J991" s="2">
        <f t="shared" si="151"/>
        <v>750000</v>
      </c>
      <c r="K991" s="2">
        <f t="shared" si="152"/>
        <v>900000</v>
      </c>
      <c r="L991" s="2">
        <f t="shared" si="153"/>
        <v>1200000</v>
      </c>
      <c r="M991" s="12">
        <f t="shared" si="154"/>
        <v>0.79678166666666672</v>
      </c>
      <c r="N991" t="str">
        <f t="shared" si="155"/>
        <v>0-100%</v>
      </c>
      <c r="O991" s="6">
        <f>MIN(H991,I991)*INDEX('2018_commission_structure-Start'!$A$21:$I$24,MATCH($E991,'2018_commission_structure-Start'!$A$21:$A$24,0),MATCH(O$1,'2018_commission_structure-Start'!$A$21:$I$21,0))</f>
        <v>62148.97</v>
      </c>
      <c r="P991" s="2">
        <f>IF(H991&gt;I991,MIN(H991-I991,J991-I991)*INDEX('2018_commission_structure-Start'!$A$21:$I$24,MATCH($E991,'2018_commission_structure-Start'!$A$21:$A$24,0), MATCH(P$1,'2018_commission_structure-Start'!$A$21:$I$21,0)),0)</f>
        <v>0</v>
      </c>
      <c r="Q991" s="2">
        <f>IF($H991&gt;J991,MIN($H991-J991,K991-J991)*INDEX('2018_commission_structure-Start'!$A$21:$I$24,MATCH($E991,'2018_commission_structure-Start'!$A$21:$A$24,0), MATCH(Q$1,'2018_commission_structure-Start'!$A$21:$I$21,0)),0)</f>
        <v>0</v>
      </c>
      <c r="R991" s="2">
        <f>IF($H991&gt;K991,MIN($H991-K991,L991-K991)*INDEX('2018_commission_structure-Start'!$A$21:$I$24,MATCH($E991,'2018_commission_structure-Start'!$A$21:$A$24,0), MATCH(R$1,'2018_commission_structure-Start'!$A$21:$I$21,0)),0)</f>
        <v>0</v>
      </c>
      <c r="S991" s="2">
        <f>IF(H991&gt;L991,(H991-L991)*INDEX('2018_commission_structure-Start'!$A$21:$I$24,MATCH($E991,'2018_commission_structure-Start'!$A$21:$A$24,0),MATCH(S$1,'2018_commission_structure-Start'!$A$21:$I$21,0)),0)</f>
        <v>0</v>
      </c>
      <c r="T991" s="6">
        <f t="shared" si="156"/>
        <v>62148.97</v>
      </c>
      <c r="U991" s="6">
        <f t="shared" si="157"/>
        <v>137764.97</v>
      </c>
      <c r="V991" s="6">
        <f>MIN(H991,I991)*INDEX('2018_commission_structure-Start'!$A$15:$J$18,MATCH($E991,'2018_commission_structure-Start'!$A$15:$A$18,0),MATCH(V$1,'2018_commission_structure-Start'!$A$15:$J$15,0))</f>
        <v>71710.349999999991</v>
      </c>
      <c r="W991" s="2">
        <f>IF($H991&gt;I991,MIN($H991-I991,J991-I991)*INDEX('2018_commission_structure-Start'!$A$15:$J$18,MATCH($E991,'2018_commission_structure-Start'!$A$15:$A$18,0),MATCH(W$1,'2018_commission_structure-Start'!$A$15:$J$15,0)),0)</f>
        <v>0</v>
      </c>
      <c r="X991" s="2">
        <f>IF($H991&gt;J991,MIN($H991-J991,K991-J991)*INDEX('2018_commission_structure-Start'!$A$15:$J$18,MATCH($E991,'2018_commission_structure-Start'!$A$15:$A$18,0),MATCH(X$1,'2018_commission_structure-Start'!$A$15:$J$15,0)),0)</f>
        <v>0</v>
      </c>
      <c r="Y991" s="2">
        <f>IF($H991&gt;K991,MIN($H991-K991,L991-K991)*INDEX('2018_commission_structure-Start'!$A$15:$J$18,MATCH($E991,'2018_commission_structure-Start'!$A$15:$A$18,0),MATCH(Y$1,'2018_commission_structure-Start'!$A$15:$J$15,0)),0)</f>
        <v>0</v>
      </c>
      <c r="Z991" s="2">
        <f>IF(H991&gt;L991,(H991-L991)*INDEX('2018_commission_structure-Start'!$A$21:$I$24,MATCH($E991,'2018_commission_structure-Start'!$A$21:$A$24,0),MATCH(Z$1,'2018_commission_structure-Start'!$A$21:$I$21,0)),0)</f>
        <v>0</v>
      </c>
      <c r="AA991" s="6">
        <f t="shared" si="158"/>
        <v>71710.349999999991</v>
      </c>
      <c r="AB991" s="6">
        <f t="shared" si="159"/>
        <v>147326.34999999998</v>
      </c>
    </row>
    <row r="992" spans="1:28" x14ac:dyDescent="0.3">
      <c r="A992" t="str">
        <f t="shared" si="150"/>
        <v>Karlie Wennington</v>
      </c>
      <c r="B992">
        <v>5395528121</v>
      </c>
      <c r="C992" t="s">
        <v>1907</v>
      </c>
      <c r="D992" t="s">
        <v>1908</v>
      </c>
      <c r="E992" t="s">
        <v>7</v>
      </c>
      <c r="F992">
        <v>37393</v>
      </c>
      <c r="G992">
        <f>COUNTIF(deals_closed!D:D,B992)</f>
        <v>26</v>
      </c>
      <c r="H992" s="2">
        <f>SUMIF(deals_closed!D:D,B992,deals_closed!C:C)</f>
        <v>1029294</v>
      </c>
      <c r="I992" s="2">
        <f>VLOOKUP(E992,'2018_commission_structure-Start'!$A$22:$I$24,9,FALSE)</f>
        <v>500000</v>
      </c>
      <c r="J992" s="2">
        <f t="shared" si="151"/>
        <v>625000</v>
      </c>
      <c r="K992" s="2">
        <f t="shared" si="152"/>
        <v>750000</v>
      </c>
      <c r="L992" s="2">
        <f t="shared" si="153"/>
        <v>1000000</v>
      </c>
      <c r="M992" s="12">
        <f t="shared" si="154"/>
        <v>2.0585879999999999</v>
      </c>
      <c r="N992" t="str">
        <f t="shared" si="155"/>
        <v>&gt;200%</v>
      </c>
      <c r="O992" s="6">
        <f>MIN(H992,I992)*INDEX('2018_commission_structure-Start'!$A$21:$I$24,MATCH($E992,'2018_commission_structure-Start'!$A$21:$A$24,0),MATCH(O$1,'2018_commission_structure-Start'!$A$21:$I$21,0))</f>
        <v>50000</v>
      </c>
      <c r="P992" s="2">
        <f>IF(H992&gt;I992,MIN(H992-I992,J992-I992)*INDEX('2018_commission_structure-Start'!$A$21:$I$24,MATCH($E992,'2018_commission_structure-Start'!$A$21:$A$24,0), MATCH(P$1,'2018_commission_structure-Start'!$A$21:$I$21,0)),0)</f>
        <v>18750</v>
      </c>
      <c r="Q992" s="2">
        <f>IF($H992&gt;J992,MIN($H992-J992,K992-J992)*INDEX('2018_commission_structure-Start'!$A$21:$I$24,MATCH($E992,'2018_commission_structure-Start'!$A$21:$A$24,0), MATCH(Q$1,'2018_commission_structure-Start'!$A$21:$I$21,0)),0)</f>
        <v>22500</v>
      </c>
      <c r="R992" s="2">
        <f>IF($H992&gt;K992,MIN($H992-K992,L992-K992)*INDEX('2018_commission_structure-Start'!$A$21:$I$24,MATCH($E992,'2018_commission_structure-Start'!$A$21:$A$24,0), MATCH(R$1,'2018_commission_structure-Start'!$A$21:$I$21,0)),0)</f>
        <v>55000</v>
      </c>
      <c r="S992" s="2">
        <f>IF(H992&gt;L992,(H992-L992)*INDEX('2018_commission_structure-Start'!$A$21:$I$24,MATCH($E992,'2018_commission_structure-Start'!$A$21:$A$24,0),MATCH(S$1,'2018_commission_structure-Start'!$A$21:$I$21,0)),0)</f>
        <v>2929.4</v>
      </c>
      <c r="T992" s="6">
        <f t="shared" si="156"/>
        <v>149179.4</v>
      </c>
      <c r="U992" s="6">
        <f t="shared" si="157"/>
        <v>186572.4</v>
      </c>
      <c r="V992" s="6">
        <f>MIN(H992,I992)*INDEX('2018_commission_structure-Start'!$A$15:$J$18,MATCH($E992,'2018_commission_structure-Start'!$A$15:$A$18,0),MATCH(V$1,'2018_commission_structure-Start'!$A$15:$J$15,0))</f>
        <v>60000</v>
      </c>
      <c r="W992" s="2">
        <f>IF($H992&gt;I992,MIN($H992-I992,J992-I992)*INDEX('2018_commission_structure-Start'!$A$15:$J$18,MATCH($E992,'2018_commission_structure-Start'!$A$15:$A$18,0),MATCH(W$1,'2018_commission_structure-Start'!$A$15:$J$15,0)),0)</f>
        <v>21250</v>
      </c>
      <c r="X992" s="2">
        <f>IF($H992&gt;J992,MIN($H992-J992,K992-J992)*INDEX('2018_commission_structure-Start'!$A$15:$J$18,MATCH($E992,'2018_commission_structure-Start'!$A$15:$A$18,0),MATCH(X$1,'2018_commission_structure-Start'!$A$15:$J$15,0)),0)</f>
        <v>25000</v>
      </c>
      <c r="Y992" s="2">
        <f>IF($H992&gt;K992,MIN($H992-K992,L992-K992)*INDEX('2018_commission_structure-Start'!$A$15:$J$18,MATCH($E992,'2018_commission_structure-Start'!$A$15:$A$18,0),MATCH(Y$1,'2018_commission_structure-Start'!$A$15:$J$15,0)),0)</f>
        <v>55000</v>
      </c>
      <c r="Z992" s="2">
        <f>IF(H992&gt;L992,(H992-L992)*INDEX('2018_commission_structure-Start'!$A$21:$I$24,MATCH($E992,'2018_commission_structure-Start'!$A$21:$A$24,0),MATCH(Z$1,'2018_commission_structure-Start'!$A$21:$I$21,0)),0)</f>
        <v>2929.4</v>
      </c>
      <c r="AA992" s="6">
        <f t="shared" si="158"/>
        <v>164179.4</v>
      </c>
      <c r="AB992" s="6">
        <f t="shared" si="159"/>
        <v>201572.4</v>
      </c>
    </row>
    <row r="993" spans="1:28" x14ac:dyDescent="0.3">
      <c r="A993" t="str">
        <f t="shared" si="150"/>
        <v>Scot Lethem</v>
      </c>
      <c r="B993">
        <v>8256403403</v>
      </c>
      <c r="C993" t="s">
        <v>1605</v>
      </c>
      <c r="D993" t="s">
        <v>1909</v>
      </c>
      <c r="E993" t="s">
        <v>10</v>
      </c>
      <c r="F993">
        <v>116569</v>
      </c>
      <c r="G993">
        <f>COUNTIF(deals_closed!D:D,B993)</f>
        <v>31</v>
      </c>
      <c r="H993" s="2">
        <f>SUMIF(deals_closed!D:D,B993,deals_closed!C:C)</f>
        <v>1224207</v>
      </c>
      <c r="I993" s="2">
        <f>VLOOKUP(E993,'2018_commission_structure-Start'!$A$22:$I$24,9,FALSE)</f>
        <v>750000</v>
      </c>
      <c r="J993" s="2">
        <f t="shared" si="151"/>
        <v>937500</v>
      </c>
      <c r="K993" s="2">
        <f t="shared" si="152"/>
        <v>1125000</v>
      </c>
      <c r="L993" s="2">
        <f t="shared" si="153"/>
        <v>1500000</v>
      </c>
      <c r="M993" s="12">
        <f t="shared" si="154"/>
        <v>1.6322760000000001</v>
      </c>
      <c r="N993" t="str">
        <f t="shared" si="155"/>
        <v>150-200%</v>
      </c>
      <c r="O993" s="6">
        <f>MIN(H993,I993)*INDEX('2018_commission_structure-Start'!$A$21:$I$24,MATCH($E993,'2018_commission_structure-Start'!$A$21:$A$24,0),MATCH(O$1,'2018_commission_structure-Start'!$A$21:$I$21,0))</f>
        <v>112500</v>
      </c>
      <c r="P993" s="2">
        <f>IF(H993&gt;I993,MIN(H993-I993,J993-I993)*INDEX('2018_commission_structure-Start'!$A$21:$I$24,MATCH($E993,'2018_commission_structure-Start'!$A$21:$A$24,0), MATCH(P$1,'2018_commission_structure-Start'!$A$21:$I$21,0)),0)</f>
        <v>35625</v>
      </c>
      <c r="Q993" s="2">
        <f>IF($H993&gt;J993,MIN($H993-J993,K993-J993)*INDEX('2018_commission_structure-Start'!$A$21:$I$24,MATCH($E993,'2018_commission_structure-Start'!$A$21:$A$24,0), MATCH(Q$1,'2018_commission_structure-Start'!$A$21:$I$21,0)),0)</f>
        <v>43125</v>
      </c>
      <c r="R993" s="2">
        <f>IF($H993&gt;K993,MIN($H993-K993,L993-K993)*INDEX('2018_commission_structure-Start'!$A$21:$I$24,MATCH($E993,'2018_commission_structure-Start'!$A$21:$A$24,0), MATCH(R$1,'2018_commission_structure-Start'!$A$21:$I$21,0)),0)</f>
        <v>29762.1</v>
      </c>
      <c r="S993" s="2">
        <f>IF(H993&gt;L993,(H993-L993)*INDEX('2018_commission_structure-Start'!$A$21:$I$24,MATCH($E993,'2018_commission_structure-Start'!$A$21:$A$24,0),MATCH(S$1,'2018_commission_structure-Start'!$A$21:$I$21,0)),0)</f>
        <v>0</v>
      </c>
      <c r="T993" s="6">
        <f t="shared" si="156"/>
        <v>221012.1</v>
      </c>
      <c r="U993" s="6">
        <f t="shared" si="157"/>
        <v>337581.1</v>
      </c>
      <c r="V993" s="6">
        <f>MIN(H993,I993)*INDEX('2018_commission_structure-Start'!$A$15:$J$18,MATCH($E993,'2018_commission_structure-Start'!$A$15:$A$18,0),MATCH(V$1,'2018_commission_structure-Start'!$A$15:$J$15,0))</f>
        <v>112500</v>
      </c>
      <c r="W993" s="2">
        <f>IF($H993&gt;I993,MIN($H993-I993,J993-I993)*INDEX('2018_commission_structure-Start'!$A$15:$J$18,MATCH($E993,'2018_commission_structure-Start'!$A$15:$A$18,0),MATCH(W$1,'2018_commission_structure-Start'!$A$15:$J$15,0)),0)</f>
        <v>41250</v>
      </c>
      <c r="X993" s="2">
        <f>IF($H993&gt;J993,MIN($H993-J993,K993-J993)*INDEX('2018_commission_structure-Start'!$A$15:$J$18,MATCH($E993,'2018_commission_structure-Start'!$A$15:$A$18,0),MATCH(X$1,'2018_commission_structure-Start'!$A$15:$J$15,0)),0)</f>
        <v>46875</v>
      </c>
      <c r="Y993" s="2">
        <f>IF($H993&gt;K993,MIN($H993-K993,L993-K993)*INDEX('2018_commission_structure-Start'!$A$15:$J$18,MATCH($E993,'2018_commission_structure-Start'!$A$15:$A$18,0),MATCH(Y$1,'2018_commission_structure-Start'!$A$15:$J$15,0)),0)</f>
        <v>32738.31</v>
      </c>
      <c r="Z993" s="2">
        <f>IF(H993&gt;L993,(H993-L993)*INDEX('2018_commission_structure-Start'!$A$21:$I$24,MATCH($E993,'2018_commission_structure-Start'!$A$21:$A$24,0),MATCH(Z$1,'2018_commission_structure-Start'!$A$21:$I$21,0)),0)</f>
        <v>0</v>
      </c>
      <c r="AA993" s="6">
        <f t="shared" si="158"/>
        <v>233363.31</v>
      </c>
      <c r="AB993" s="6">
        <f t="shared" si="159"/>
        <v>349932.31</v>
      </c>
    </row>
    <row r="994" spans="1:28" x14ac:dyDescent="0.3">
      <c r="A994" t="str">
        <f t="shared" si="150"/>
        <v>Monique Hammelberg</v>
      </c>
      <c r="B994">
        <v>3101620996</v>
      </c>
      <c r="C994" t="s">
        <v>1910</v>
      </c>
      <c r="D994" t="s">
        <v>1911</v>
      </c>
      <c r="E994" t="s">
        <v>10</v>
      </c>
      <c r="F994">
        <v>96589</v>
      </c>
      <c r="G994">
        <f>COUNTIF(deals_closed!D:D,B994)</f>
        <v>20</v>
      </c>
      <c r="H994" s="2">
        <f>SUMIF(deals_closed!D:D,B994,deals_closed!C:C)</f>
        <v>634736</v>
      </c>
      <c r="I994" s="2">
        <f>VLOOKUP(E994,'2018_commission_structure-Start'!$A$22:$I$24,9,FALSE)</f>
        <v>750000</v>
      </c>
      <c r="J994" s="2">
        <f t="shared" si="151"/>
        <v>937500</v>
      </c>
      <c r="K994" s="2">
        <f t="shared" si="152"/>
        <v>1125000</v>
      </c>
      <c r="L994" s="2">
        <f t="shared" si="153"/>
        <v>1500000</v>
      </c>
      <c r="M994" s="12">
        <f t="shared" si="154"/>
        <v>0.84631466666666666</v>
      </c>
      <c r="N994" t="str">
        <f t="shared" si="155"/>
        <v>0-100%</v>
      </c>
      <c r="O994" s="6">
        <f>MIN(H994,I994)*INDEX('2018_commission_structure-Start'!$A$21:$I$24,MATCH($E994,'2018_commission_structure-Start'!$A$21:$A$24,0),MATCH(O$1,'2018_commission_structure-Start'!$A$21:$I$21,0))</f>
        <v>95210.4</v>
      </c>
      <c r="P994" s="2">
        <f>IF(H994&gt;I994,MIN(H994-I994,J994-I994)*INDEX('2018_commission_structure-Start'!$A$21:$I$24,MATCH($E994,'2018_commission_structure-Start'!$A$21:$A$24,0), MATCH(P$1,'2018_commission_structure-Start'!$A$21:$I$21,0)),0)</f>
        <v>0</v>
      </c>
      <c r="Q994" s="2">
        <f>IF($H994&gt;J994,MIN($H994-J994,K994-J994)*INDEX('2018_commission_structure-Start'!$A$21:$I$24,MATCH($E994,'2018_commission_structure-Start'!$A$21:$A$24,0), MATCH(Q$1,'2018_commission_structure-Start'!$A$21:$I$21,0)),0)</f>
        <v>0</v>
      </c>
      <c r="R994" s="2">
        <f>IF($H994&gt;K994,MIN($H994-K994,L994-K994)*INDEX('2018_commission_structure-Start'!$A$21:$I$24,MATCH($E994,'2018_commission_structure-Start'!$A$21:$A$24,0), MATCH(R$1,'2018_commission_structure-Start'!$A$21:$I$21,0)),0)</f>
        <v>0</v>
      </c>
      <c r="S994" s="2">
        <f>IF(H994&gt;L994,(H994-L994)*INDEX('2018_commission_structure-Start'!$A$21:$I$24,MATCH($E994,'2018_commission_structure-Start'!$A$21:$A$24,0),MATCH(S$1,'2018_commission_structure-Start'!$A$21:$I$21,0)),0)</f>
        <v>0</v>
      </c>
      <c r="T994" s="6">
        <f t="shared" si="156"/>
        <v>95210.4</v>
      </c>
      <c r="U994" s="6">
        <f t="shared" si="157"/>
        <v>191799.4</v>
      </c>
      <c r="V994" s="6">
        <f>MIN(H994,I994)*INDEX('2018_commission_structure-Start'!$A$15:$J$18,MATCH($E994,'2018_commission_structure-Start'!$A$15:$A$18,0),MATCH(V$1,'2018_commission_structure-Start'!$A$15:$J$15,0))</f>
        <v>95210.4</v>
      </c>
      <c r="W994" s="2">
        <f>IF($H994&gt;I994,MIN($H994-I994,J994-I994)*INDEX('2018_commission_structure-Start'!$A$15:$J$18,MATCH($E994,'2018_commission_structure-Start'!$A$15:$A$18,0),MATCH(W$1,'2018_commission_structure-Start'!$A$15:$J$15,0)),0)</f>
        <v>0</v>
      </c>
      <c r="X994" s="2">
        <f>IF($H994&gt;J994,MIN($H994-J994,K994-J994)*INDEX('2018_commission_structure-Start'!$A$15:$J$18,MATCH($E994,'2018_commission_structure-Start'!$A$15:$A$18,0),MATCH(X$1,'2018_commission_structure-Start'!$A$15:$J$15,0)),0)</f>
        <v>0</v>
      </c>
      <c r="Y994" s="2">
        <f>IF($H994&gt;K994,MIN($H994-K994,L994-K994)*INDEX('2018_commission_structure-Start'!$A$15:$J$18,MATCH($E994,'2018_commission_structure-Start'!$A$15:$A$18,0),MATCH(Y$1,'2018_commission_structure-Start'!$A$15:$J$15,0)),0)</f>
        <v>0</v>
      </c>
      <c r="Z994" s="2">
        <f>IF(H994&gt;L994,(H994-L994)*INDEX('2018_commission_structure-Start'!$A$21:$I$24,MATCH($E994,'2018_commission_structure-Start'!$A$21:$A$24,0),MATCH(Z$1,'2018_commission_structure-Start'!$A$21:$I$21,0)),0)</f>
        <v>0</v>
      </c>
      <c r="AA994" s="6">
        <f t="shared" si="158"/>
        <v>95210.4</v>
      </c>
      <c r="AB994" s="6">
        <f t="shared" si="159"/>
        <v>191799.4</v>
      </c>
    </row>
    <row r="995" spans="1:28" x14ac:dyDescent="0.3">
      <c r="A995" t="str">
        <f t="shared" si="150"/>
        <v>Chen Dicker</v>
      </c>
      <c r="B995">
        <v>7166957409</v>
      </c>
      <c r="C995" t="s">
        <v>1912</v>
      </c>
      <c r="D995" t="s">
        <v>1913</v>
      </c>
      <c r="E995" t="s">
        <v>10</v>
      </c>
      <c r="F995">
        <v>113321</v>
      </c>
      <c r="G995">
        <f>COUNTIF(deals_closed!D:D,B995)</f>
        <v>14</v>
      </c>
      <c r="H995" s="2">
        <f>SUMIF(deals_closed!D:D,B995,deals_closed!C:C)</f>
        <v>489227</v>
      </c>
      <c r="I995" s="2">
        <f>VLOOKUP(E995,'2018_commission_structure-Start'!$A$22:$I$24,9,FALSE)</f>
        <v>750000</v>
      </c>
      <c r="J995" s="2">
        <f t="shared" si="151"/>
        <v>937500</v>
      </c>
      <c r="K995" s="2">
        <f t="shared" si="152"/>
        <v>1125000</v>
      </c>
      <c r="L995" s="2">
        <f t="shared" si="153"/>
        <v>1500000</v>
      </c>
      <c r="M995" s="12">
        <f t="shared" si="154"/>
        <v>0.6523026666666667</v>
      </c>
      <c r="N995" t="str">
        <f t="shared" si="155"/>
        <v>0-100%</v>
      </c>
      <c r="O995" s="6">
        <f>MIN(H995,I995)*INDEX('2018_commission_structure-Start'!$A$21:$I$24,MATCH($E995,'2018_commission_structure-Start'!$A$21:$A$24,0),MATCH(O$1,'2018_commission_structure-Start'!$A$21:$I$21,0))</f>
        <v>73384.05</v>
      </c>
      <c r="P995" s="2">
        <f>IF(H995&gt;I995,MIN(H995-I995,J995-I995)*INDEX('2018_commission_structure-Start'!$A$21:$I$24,MATCH($E995,'2018_commission_structure-Start'!$A$21:$A$24,0), MATCH(P$1,'2018_commission_structure-Start'!$A$21:$I$21,0)),0)</f>
        <v>0</v>
      </c>
      <c r="Q995" s="2">
        <f>IF($H995&gt;J995,MIN($H995-J995,K995-J995)*INDEX('2018_commission_structure-Start'!$A$21:$I$24,MATCH($E995,'2018_commission_structure-Start'!$A$21:$A$24,0), MATCH(Q$1,'2018_commission_structure-Start'!$A$21:$I$21,0)),0)</f>
        <v>0</v>
      </c>
      <c r="R995" s="2">
        <f>IF($H995&gt;K995,MIN($H995-K995,L995-K995)*INDEX('2018_commission_structure-Start'!$A$21:$I$24,MATCH($E995,'2018_commission_structure-Start'!$A$21:$A$24,0), MATCH(R$1,'2018_commission_structure-Start'!$A$21:$I$21,0)),0)</f>
        <v>0</v>
      </c>
      <c r="S995" s="2">
        <f>IF(H995&gt;L995,(H995-L995)*INDEX('2018_commission_structure-Start'!$A$21:$I$24,MATCH($E995,'2018_commission_structure-Start'!$A$21:$A$24,0),MATCH(S$1,'2018_commission_structure-Start'!$A$21:$I$21,0)),0)</f>
        <v>0</v>
      </c>
      <c r="T995" s="6">
        <f t="shared" si="156"/>
        <v>73384.05</v>
      </c>
      <c r="U995" s="6">
        <f t="shared" si="157"/>
        <v>186705.05</v>
      </c>
      <c r="V995" s="6">
        <f>MIN(H995,I995)*INDEX('2018_commission_structure-Start'!$A$15:$J$18,MATCH($E995,'2018_commission_structure-Start'!$A$15:$A$18,0),MATCH(V$1,'2018_commission_structure-Start'!$A$15:$J$15,0))</f>
        <v>73384.05</v>
      </c>
      <c r="W995" s="2">
        <f>IF($H995&gt;I995,MIN($H995-I995,J995-I995)*INDEX('2018_commission_structure-Start'!$A$15:$J$18,MATCH($E995,'2018_commission_structure-Start'!$A$15:$A$18,0),MATCH(W$1,'2018_commission_structure-Start'!$A$15:$J$15,0)),0)</f>
        <v>0</v>
      </c>
      <c r="X995" s="2">
        <f>IF($H995&gt;J995,MIN($H995-J995,K995-J995)*INDEX('2018_commission_structure-Start'!$A$15:$J$18,MATCH($E995,'2018_commission_structure-Start'!$A$15:$A$18,0),MATCH(X$1,'2018_commission_structure-Start'!$A$15:$J$15,0)),0)</f>
        <v>0</v>
      </c>
      <c r="Y995" s="2">
        <f>IF($H995&gt;K995,MIN($H995-K995,L995-K995)*INDEX('2018_commission_structure-Start'!$A$15:$J$18,MATCH($E995,'2018_commission_structure-Start'!$A$15:$A$18,0),MATCH(Y$1,'2018_commission_structure-Start'!$A$15:$J$15,0)),0)</f>
        <v>0</v>
      </c>
      <c r="Z995" s="2">
        <f>IF(H995&gt;L995,(H995-L995)*INDEX('2018_commission_structure-Start'!$A$21:$I$24,MATCH($E995,'2018_commission_structure-Start'!$A$21:$A$24,0),MATCH(Z$1,'2018_commission_structure-Start'!$A$21:$I$21,0)),0)</f>
        <v>0</v>
      </c>
      <c r="AA995" s="6">
        <f t="shared" si="158"/>
        <v>73384.05</v>
      </c>
      <c r="AB995" s="6">
        <f t="shared" si="159"/>
        <v>186705.05</v>
      </c>
    </row>
    <row r="996" spans="1:28" x14ac:dyDescent="0.3">
      <c r="A996" t="str">
        <f t="shared" si="150"/>
        <v>Arleen Freezor</v>
      </c>
      <c r="B996">
        <v>8154943166</v>
      </c>
      <c r="C996" t="s">
        <v>1914</v>
      </c>
      <c r="D996" t="s">
        <v>1915</v>
      </c>
      <c r="E996" t="s">
        <v>7</v>
      </c>
      <c r="F996">
        <v>38259</v>
      </c>
      <c r="G996">
        <f>COUNTIF(deals_closed!D:D,B996)</f>
        <v>14</v>
      </c>
      <c r="H996" s="2">
        <f>SUMIF(deals_closed!D:D,B996,deals_closed!C:C)</f>
        <v>518943</v>
      </c>
      <c r="I996" s="2">
        <f>VLOOKUP(E996,'2018_commission_structure-Start'!$A$22:$I$24,9,FALSE)</f>
        <v>500000</v>
      </c>
      <c r="J996" s="2">
        <f t="shared" si="151"/>
        <v>625000</v>
      </c>
      <c r="K996" s="2">
        <f t="shared" si="152"/>
        <v>750000</v>
      </c>
      <c r="L996" s="2">
        <f t="shared" si="153"/>
        <v>1000000</v>
      </c>
      <c r="M996" s="12">
        <f t="shared" si="154"/>
        <v>1.0378860000000001</v>
      </c>
      <c r="N996" t="str">
        <f t="shared" si="155"/>
        <v>100-125%</v>
      </c>
      <c r="O996" s="6">
        <f>MIN(H996,I996)*INDEX('2018_commission_structure-Start'!$A$21:$I$24,MATCH($E996,'2018_commission_structure-Start'!$A$21:$A$24,0),MATCH(O$1,'2018_commission_structure-Start'!$A$21:$I$21,0))</f>
        <v>50000</v>
      </c>
      <c r="P996" s="2">
        <f>IF(H996&gt;I996,MIN(H996-I996,J996-I996)*INDEX('2018_commission_structure-Start'!$A$21:$I$24,MATCH($E996,'2018_commission_structure-Start'!$A$21:$A$24,0), MATCH(P$1,'2018_commission_structure-Start'!$A$21:$I$21,0)),0)</f>
        <v>2841.45</v>
      </c>
      <c r="Q996" s="2">
        <f>IF($H996&gt;J996,MIN($H996-J996,K996-J996)*INDEX('2018_commission_structure-Start'!$A$21:$I$24,MATCH($E996,'2018_commission_structure-Start'!$A$21:$A$24,0), MATCH(Q$1,'2018_commission_structure-Start'!$A$21:$I$21,0)),0)</f>
        <v>0</v>
      </c>
      <c r="R996" s="2">
        <f>IF($H996&gt;K996,MIN($H996-K996,L996-K996)*INDEX('2018_commission_structure-Start'!$A$21:$I$24,MATCH($E996,'2018_commission_structure-Start'!$A$21:$A$24,0), MATCH(R$1,'2018_commission_structure-Start'!$A$21:$I$21,0)),0)</f>
        <v>0</v>
      </c>
      <c r="S996" s="2">
        <f>IF(H996&gt;L996,(H996-L996)*INDEX('2018_commission_structure-Start'!$A$21:$I$24,MATCH($E996,'2018_commission_structure-Start'!$A$21:$A$24,0),MATCH(S$1,'2018_commission_structure-Start'!$A$21:$I$21,0)),0)</f>
        <v>0</v>
      </c>
      <c r="T996" s="6">
        <f t="shared" si="156"/>
        <v>52841.45</v>
      </c>
      <c r="U996" s="6">
        <f t="shared" si="157"/>
        <v>91100.45</v>
      </c>
      <c r="V996" s="6">
        <f>MIN(H996,I996)*INDEX('2018_commission_structure-Start'!$A$15:$J$18,MATCH($E996,'2018_commission_structure-Start'!$A$15:$A$18,0),MATCH(V$1,'2018_commission_structure-Start'!$A$15:$J$15,0))</f>
        <v>60000</v>
      </c>
      <c r="W996" s="2">
        <f>IF($H996&gt;I996,MIN($H996-I996,J996-I996)*INDEX('2018_commission_structure-Start'!$A$15:$J$18,MATCH($E996,'2018_commission_structure-Start'!$A$15:$A$18,0),MATCH(W$1,'2018_commission_structure-Start'!$A$15:$J$15,0)),0)</f>
        <v>3220.3100000000004</v>
      </c>
      <c r="X996" s="2">
        <f>IF($H996&gt;J996,MIN($H996-J996,K996-J996)*INDEX('2018_commission_structure-Start'!$A$15:$J$18,MATCH($E996,'2018_commission_structure-Start'!$A$15:$A$18,0),MATCH(X$1,'2018_commission_structure-Start'!$A$15:$J$15,0)),0)</f>
        <v>0</v>
      </c>
      <c r="Y996" s="2">
        <f>IF($H996&gt;K996,MIN($H996-K996,L996-K996)*INDEX('2018_commission_structure-Start'!$A$15:$J$18,MATCH($E996,'2018_commission_structure-Start'!$A$15:$A$18,0),MATCH(Y$1,'2018_commission_structure-Start'!$A$15:$J$15,0)),0)</f>
        <v>0</v>
      </c>
      <c r="Z996" s="2">
        <f>IF(H996&gt;L996,(H996-L996)*INDEX('2018_commission_structure-Start'!$A$21:$I$24,MATCH($E996,'2018_commission_structure-Start'!$A$21:$A$24,0),MATCH(Z$1,'2018_commission_structure-Start'!$A$21:$I$21,0)),0)</f>
        <v>0</v>
      </c>
      <c r="AA996" s="6">
        <f t="shared" si="158"/>
        <v>63220.31</v>
      </c>
      <c r="AB996" s="6">
        <f t="shared" si="159"/>
        <v>101479.31</v>
      </c>
    </row>
    <row r="997" spans="1:28" x14ac:dyDescent="0.3">
      <c r="A997" t="str">
        <f t="shared" si="150"/>
        <v>Trevor Greschik</v>
      </c>
      <c r="B997">
        <v>3772653790</v>
      </c>
      <c r="C997" t="s">
        <v>1916</v>
      </c>
      <c r="D997" t="s">
        <v>1917</v>
      </c>
      <c r="E997" t="s">
        <v>29</v>
      </c>
      <c r="F997">
        <v>68355</v>
      </c>
      <c r="G997">
        <f>COUNTIF(deals_closed!D:D,B997)</f>
        <v>22</v>
      </c>
      <c r="H997" s="2">
        <f>SUMIF(deals_closed!D:D,B997,deals_closed!C:C)</f>
        <v>877959</v>
      </c>
      <c r="I997" s="2">
        <f>VLOOKUP(E997,'2018_commission_structure-Start'!$A$22:$I$24,9,FALSE)</f>
        <v>600000</v>
      </c>
      <c r="J997" s="2">
        <f t="shared" si="151"/>
        <v>750000</v>
      </c>
      <c r="K997" s="2">
        <f t="shared" si="152"/>
        <v>900000</v>
      </c>
      <c r="L997" s="2">
        <f t="shared" si="153"/>
        <v>1200000</v>
      </c>
      <c r="M997" s="12">
        <f t="shared" si="154"/>
        <v>1.463265</v>
      </c>
      <c r="N997" t="str">
        <f t="shared" si="155"/>
        <v>125-150%</v>
      </c>
      <c r="O997" s="6">
        <f>MIN(H997,I997)*INDEX('2018_commission_structure-Start'!$A$21:$I$24,MATCH($E997,'2018_commission_structure-Start'!$A$21:$A$24,0),MATCH(O$1,'2018_commission_structure-Start'!$A$21:$I$21,0))</f>
        <v>78000</v>
      </c>
      <c r="P997" s="2">
        <f>IF(H997&gt;I997,MIN(H997-I997,J997-I997)*INDEX('2018_commission_structure-Start'!$A$21:$I$24,MATCH($E997,'2018_commission_structure-Start'!$A$21:$A$24,0), MATCH(P$1,'2018_commission_structure-Start'!$A$21:$I$21,0)),0)</f>
        <v>25500.000000000004</v>
      </c>
      <c r="Q997" s="2">
        <f>IF($H997&gt;J997,MIN($H997-J997,K997-J997)*INDEX('2018_commission_structure-Start'!$A$21:$I$24,MATCH($E997,'2018_commission_structure-Start'!$A$21:$A$24,0), MATCH(Q$1,'2018_commission_structure-Start'!$A$21:$I$21,0)),0)</f>
        <v>26871.39</v>
      </c>
      <c r="R997" s="2">
        <f>IF($H997&gt;K997,MIN($H997-K997,L997-K997)*INDEX('2018_commission_structure-Start'!$A$21:$I$24,MATCH($E997,'2018_commission_structure-Start'!$A$21:$A$24,0), MATCH(R$1,'2018_commission_structure-Start'!$A$21:$I$21,0)),0)</f>
        <v>0</v>
      </c>
      <c r="S997" s="2">
        <f>IF(H997&gt;L997,(H997-L997)*INDEX('2018_commission_structure-Start'!$A$21:$I$24,MATCH($E997,'2018_commission_structure-Start'!$A$21:$A$24,0),MATCH(S$1,'2018_commission_structure-Start'!$A$21:$I$21,0)),0)</f>
        <v>0</v>
      </c>
      <c r="T997" s="6">
        <f t="shared" si="156"/>
        <v>130371.39</v>
      </c>
      <c r="U997" s="6">
        <f t="shared" si="157"/>
        <v>198726.39</v>
      </c>
      <c r="V997" s="6">
        <f>MIN(H997,I997)*INDEX('2018_commission_structure-Start'!$A$15:$J$18,MATCH($E997,'2018_commission_structure-Start'!$A$15:$A$18,0),MATCH(V$1,'2018_commission_structure-Start'!$A$15:$J$15,0))</f>
        <v>90000</v>
      </c>
      <c r="W997" s="2">
        <f>IF($H997&gt;I997,MIN($H997-I997,J997-I997)*INDEX('2018_commission_structure-Start'!$A$15:$J$18,MATCH($E997,'2018_commission_structure-Start'!$A$15:$A$18,0),MATCH(W$1,'2018_commission_structure-Start'!$A$15:$J$15,0)),0)</f>
        <v>27000</v>
      </c>
      <c r="X997" s="2">
        <f>IF($H997&gt;J997,MIN($H997-J997,K997-J997)*INDEX('2018_commission_structure-Start'!$A$15:$J$18,MATCH($E997,'2018_commission_structure-Start'!$A$15:$A$18,0),MATCH(X$1,'2018_commission_structure-Start'!$A$15:$J$15,0)),0)</f>
        <v>31989.75</v>
      </c>
      <c r="Y997" s="2">
        <f>IF($H997&gt;K997,MIN($H997-K997,L997-K997)*INDEX('2018_commission_structure-Start'!$A$15:$J$18,MATCH($E997,'2018_commission_structure-Start'!$A$15:$A$18,0),MATCH(Y$1,'2018_commission_structure-Start'!$A$15:$J$15,0)),0)</f>
        <v>0</v>
      </c>
      <c r="Z997" s="2">
        <f>IF(H997&gt;L997,(H997-L997)*INDEX('2018_commission_structure-Start'!$A$21:$I$24,MATCH($E997,'2018_commission_structure-Start'!$A$21:$A$24,0),MATCH(Z$1,'2018_commission_structure-Start'!$A$21:$I$21,0)),0)</f>
        <v>0</v>
      </c>
      <c r="AA997" s="6">
        <f t="shared" si="158"/>
        <v>148989.75</v>
      </c>
      <c r="AB997" s="6">
        <f t="shared" si="159"/>
        <v>217344.75</v>
      </c>
    </row>
    <row r="998" spans="1:28" x14ac:dyDescent="0.3">
      <c r="A998" t="str">
        <f t="shared" si="150"/>
        <v>Burch Chat</v>
      </c>
      <c r="B998">
        <v>3642452728</v>
      </c>
      <c r="C998" t="s">
        <v>1918</v>
      </c>
      <c r="D998" t="s">
        <v>1919</v>
      </c>
      <c r="E998" t="s">
        <v>10</v>
      </c>
      <c r="F998">
        <v>84611</v>
      </c>
      <c r="G998">
        <f>COUNTIF(deals_closed!D:D,B998)</f>
        <v>18</v>
      </c>
      <c r="H998" s="2">
        <f>SUMIF(deals_closed!D:D,B998,deals_closed!C:C)</f>
        <v>677142</v>
      </c>
      <c r="I998" s="2">
        <f>VLOOKUP(E998,'2018_commission_structure-Start'!$A$22:$I$24,9,FALSE)</f>
        <v>750000</v>
      </c>
      <c r="J998" s="2">
        <f t="shared" si="151"/>
        <v>937500</v>
      </c>
      <c r="K998" s="2">
        <f t="shared" si="152"/>
        <v>1125000</v>
      </c>
      <c r="L998" s="2">
        <f t="shared" si="153"/>
        <v>1500000</v>
      </c>
      <c r="M998" s="12">
        <f t="shared" si="154"/>
        <v>0.90285599999999999</v>
      </c>
      <c r="N998" t="str">
        <f t="shared" si="155"/>
        <v>0-100%</v>
      </c>
      <c r="O998" s="6">
        <f>MIN(H998,I998)*INDEX('2018_commission_structure-Start'!$A$21:$I$24,MATCH($E998,'2018_commission_structure-Start'!$A$21:$A$24,0),MATCH(O$1,'2018_commission_structure-Start'!$A$21:$I$21,0))</f>
        <v>101571.3</v>
      </c>
      <c r="P998" s="2">
        <f>IF(H998&gt;I998,MIN(H998-I998,J998-I998)*INDEX('2018_commission_structure-Start'!$A$21:$I$24,MATCH($E998,'2018_commission_structure-Start'!$A$21:$A$24,0), MATCH(P$1,'2018_commission_structure-Start'!$A$21:$I$21,0)),0)</f>
        <v>0</v>
      </c>
      <c r="Q998" s="2">
        <f>IF($H998&gt;J998,MIN($H998-J998,K998-J998)*INDEX('2018_commission_structure-Start'!$A$21:$I$24,MATCH($E998,'2018_commission_structure-Start'!$A$21:$A$24,0), MATCH(Q$1,'2018_commission_structure-Start'!$A$21:$I$21,0)),0)</f>
        <v>0</v>
      </c>
      <c r="R998" s="2">
        <f>IF($H998&gt;K998,MIN($H998-K998,L998-K998)*INDEX('2018_commission_structure-Start'!$A$21:$I$24,MATCH($E998,'2018_commission_structure-Start'!$A$21:$A$24,0), MATCH(R$1,'2018_commission_structure-Start'!$A$21:$I$21,0)),0)</f>
        <v>0</v>
      </c>
      <c r="S998" s="2">
        <f>IF(H998&gt;L998,(H998-L998)*INDEX('2018_commission_structure-Start'!$A$21:$I$24,MATCH($E998,'2018_commission_structure-Start'!$A$21:$A$24,0),MATCH(S$1,'2018_commission_structure-Start'!$A$21:$I$21,0)),0)</f>
        <v>0</v>
      </c>
      <c r="T998" s="6">
        <f t="shared" si="156"/>
        <v>101571.3</v>
      </c>
      <c r="U998" s="6">
        <f t="shared" si="157"/>
        <v>186182.3</v>
      </c>
      <c r="V998" s="6">
        <f>MIN(H998,I998)*INDEX('2018_commission_structure-Start'!$A$15:$J$18,MATCH($E998,'2018_commission_structure-Start'!$A$15:$A$18,0),MATCH(V$1,'2018_commission_structure-Start'!$A$15:$J$15,0))</f>
        <v>101571.3</v>
      </c>
      <c r="W998" s="2">
        <f>IF($H998&gt;I998,MIN($H998-I998,J998-I998)*INDEX('2018_commission_structure-Start'!$A$15:$J$18,MATCH($E998,'2018_commission_structure-Start'!$A$15:$A$18,0),MATCH(W$1,'2018_commission_structure-Start'!$A$15:$J$15,0)),0)</f>
        <v>0</v>
      </c>
      <c r="X998" s="2">
        <f>IF($H998&gt;J998,MIN($H998-J998,K998-J998)*INDEX('2018_commission_structure-Start'!$A$15:$J$18,MATCH($E998,'2018_commission_structure-Start'!$A$15:$A$18,0),MATCH(X$1,'2018_commission_structure-Start'!$A$15:$J$15,0)),0)</f>
        <v>0</v>
      </c>
      <c r="Y998" s="2">
        <f>IF($H998&gt;K998,MIN($H998-K998,L998-K998)*INDEX('2018_commission_structure-Start'!$A$15:$J$18,MATCH($E998,'2018_commission_structure-Start'!$A$15:$A$18,0),MATCH(Y$1,'2018_commission_structure-Start'!$A$15:$J$15,0)),0)</f>
        <v>0</v>
      </c>
      <c r="Z998" s="2">
        <f>IF(H998&gt;L998,(H998-L998)*INDEX('2018_commission_structure-Start'!$A$21:$I$24,MATCH($E998,'2018_commission_structure-Start'!$A$21:$A$24,0),MATCH(Z$1,'2018_commission_structure-Start'!$A$21:$I$21,0)),0)</f>
        <v>0</v>
      </c>
      <c r="AA998" s="6">
        <f t="shared" si="158"/>
        <v>101571.3</v>
      </c>
      <c r="AB998" s="6">
        <f t="shared" si="159"/>
        <v>186182.3</v>
      </c>
    </row>
    <row r="999" spans="1:28" x14ac:dyDescent="0.3">
      <c r="A999" t="str">
        <f t="shared" si="150"/>
        <v>Marijn Avison</v>
      </c>
      <c r="B999">
        <v>2500807061</v>
      </c>
      <c r="C999" t="s">
        <v>1920</v>
      </c>
      <c r="D999" t="s">
        <v>1921</v>
      </c>
      <c r="E999" t="s">
        <v>10</v>
      </c>
      <c r="F999">
        <v>102862</v>
      </c>
      <c r="G999">
        <f>COUNTIF(deals_closed!D:D,B999)</f>
        <v>22</v>
      </c>
      <c r="H999" s="2">
        <f>SUMIF(deals_closed!D:D,B999,deals_closed!C:C)</f>
        <v>976276</v>
      </c>
      <c r="I999" s="2">
        <f>VLOOKUP(E999,'2018_commission_structure-Start'!$A$22:$I$24,9,FALSE)</f>
        <v>750000</v>
      </c>
      <c r="J999" s="2">
        <f t="shared" si="151"/>
        <v>937500</v>
      </c>
      <c r="K999" s="2">
        <f t="shared" si="152"/>
        <v>1125000</v>
      </c>
      <c r="L999" s="2">
        <f t="shared" si="153"/>
        <v>1500000</v>
      </c>
      <c r="M999" s="12">
        <f t="shared" si="154"/>
        <v>1.3017013333333334</v>
      </c>
      <c r="N999" t="str">
        <f t="shared" si="155"/>
        <v>125-150%</v>
      </c>
      <c r="O999" s="6">
        <f>MIN(H999,I999)*INDEX('2018_commission_structure-Start'!$A$21:$I$24,MATCH($E999,'2018_commission_structure-Start'!$A$21:$A$24,0),MATCH(O$1,'2018_commission_structure-Start'!$A$21:$I$21,0))</f>
        <v>112500</v>
      </c>
      <c r="P999" s="2">
        <f>IF(H999&gt;I999,MIN(H999-I999,J999-I999)*INDEX('2018_commission_structure-Start'!$A$21:$I$24,MATCH($E999,'2018_commission_structure-Start'!$A$21:$A$24,0), MATCH(P$1,'2018_commission_structure-Start'!$A$21:$I$21,0)),0)</f>
        <v>35625</v>
      </c>
      <c r="Q999" s="2">
        <f>IF($H999&gt;J999,MIN($H999-J999,K999-J999)*INDEX('2018_commission_structure-Start'!$A$21:$I$24,MATCH($E999,'2018_commission_structure-Start'!$A$21:$A$24,0), MATCH(Q$1,'2018_commission_structure-Start'!$A$21:$I$21,0)),0)</f>
        <v>8918.48</v>
      </c>
      <c r="R999" s="2">
        <f>IF($H999&gt;K999,MIN($H999-K999,L999-K999)*INDEX('2018_commission_structure-Start'!$A$21:$I$24,MATCH($E999,'2018_commission_structure-Start'!$A$21:$A$24,0), MATCH(R$1,'2018_commission_structure-Start'!$A$21:$I$21,0)),0)</f>
        <v>0</v>
      </c>
      <c r="S999" s="2">
        <f>IF(H999&gt;L999,(H999-L999)*INDEX('2018_commission_structure-Start'!$A$21:$I$24,MATCH($E999,'2018_commission_structure-Start'!$A$21:$A$24,0),MATCH(S$1,'2018_commission_structure-Start'!$A$21:$I$21,0)),0)</f>
        <v>0</v>
      </c>
      <c r="T999" s="6">
        <f t="shared" si="156"/>
        <v>157043.48000000001</v>
      </c>
      <c r="U999" s="6">
        <f t="shared" si="157"/>
        <v>259905.48</v>
      </c>
      <c r="V999" s="6">
        <f>MIN(H999,I999)*INDEX('2018_commission_structure-Start'!$A$15:$J$18,MATCH($E999,'2018_commission_structure-Start'!$A$15:$A$18,0),MATCH(V$1,'2018_commission_structure-Start'!$A$15:$J$15,0))</f>
        <v>112500</v>
      </c>
      <c r="W999" s="2">
        <f>IF($H999&gt;I999,MIN($H999-I999,J999-I999)*INDEX('2018_commission_structure-Start'!$A$15:$J$18,MATCH($E999,'2018_commission_structure-Start'!$A$15:$A$18,0),MATCH(W$1,'2018_commission_structure-Start'!$A$15:$J$15,0)),0)</f>
        <v>41250</v>
      </c>
      <c r="X999" s="2">
        <f>IF($H999&gt;J999,MIN($H999-J999,K999-J999)*INDEX('2018_commission_structure-Start'!$A$15:$J$18,MATCH($E999,'2018_commission_structure-Start'!$A$15:$A$18,0),MATCH(X$1,'2018_commission_structure-Start'!$A$15:$J$15,0)),0)</f>
        <v>9694</v>
      </c>
      <c r="Y999" s="2">
        <f>IF($H999&gt;K999,MIN($H999-K999,L999-K999)*INDEX('2018_commission_structure-Start'!$A$15:$J$18,MATCH($E999,'2018_commission_structure-Start'!$A$15:$A$18,0),MATCH(Y$1,'2018_commission_structure-Start'!$A$15:$J$15,0)),0)</f>
        <v>0</v>
      </c>
      <c r="Z999" s="2">
        <f>IF(H999&gt;L999,(H999-L999)*INDEX('2018_commission_structure-Start'!$A$21:$I$24,MATCH($E999,'2018_commission_structure-Start'!$A$21:$A$24,0),MATCH(Z$1,'2018_commission_structure-Start'!$A$21:$I$21,0)),0)</f>
        <v>0</v>
      </c>
      <c r="AA999" s="6">
        <f t="shared" si="158"/>
        <v>163444</v>
      </c>
      <c r="AB999" s="6">
        <f t="shared" si="159"/>
        <v>266306</v>
      </c>
    </row>
    <row r="1000" spans="1:28" x14ac:dyDescent="0.3">
      <c r="A1000" t="str">
        <f t="shared" si="150"/>
        <v>Heinrick Conelly</v>
      </c>
      <c r="B1000">
        <v>3991963221</v>
      </c>
      <c r="C1000" t="s">
        <v>1922</v>
      </c>
      <c r="D1000" t="s">
        <v>1923</v>
      </c>
      <c r="E1000" t="s">
        <v>10</v>
      </c>
      <c r="F1000">
        <v>117349</v>
      </c>
      <c r="G1000">
        <f>COUNTIF(deals_closed!D:D,B1000)</f>
        <v>18</v>
      </c>
      <c r="H1000" s="2">
        <f>SUMIF(deals_closed!D:D,B1000,deals_closed!C:C)</f>
        <v>685881</v>
      </c>
      <c r="I1000" s="2">
        <f>VLOOKUP(E1000,'2018_commission_structure-Start'!$A$22:$I$24,9,FALSE)</f>
        <v>750000</v>
      </c>
      <c r="J1000" s="2">
        <f t="shared" si="151"/>
        <v>937500</v>
      </c>
      <c r="K1000" s="2">
        <f t="shared" si="152"/>
        <v>1125000</v>
      </c>
      <c r="L1000" s="2">
        <f t="shared" si="153"/>
        <v>1500000</v>
      </c>
      <c r="M1000" s="12">
        <f t="shared" si="154"/>
        <v>0.91450799999999999</v>
      </c>
      <c r="N1000" t="str">
        <f t="shared" si="155"/>
        <v>0-100%</v>
      </c>
      <c r="O1000" s="6">
        <f>MIN(H1000,I1000)*INDEX('2018_commission_structure-Start'!$A$21:$I$24,MATCH($E1000,'2018_commission_structure-Start'!$A$21:$A$24,0),MATCH(O$1,'2018_commission_structure-Start'!$A$21:$I$21,0))</f>
        <v>102882.15</v>
      </c>
      <c r="P1000" s="2">
        <f>IF(H1000&gt;I1000,MIN(H1000-I1000,J1000-I1000)*INDEX('2018_commission_structure-Start'!$A$21:$I$24,MATCH($E1000,'2018_commission_structure-Start'!$A$21:$A$24,0), MATCH(P$1,'2018_commission_structure-Start'!$A$21:$I$21,0)),0)</f>
        <v>0</v>
      </c>
      <c r="Q1000" s="2">
        <f>IF($H1000&gt;J1000,MIN($H1000-J1000,K1000-J1000)*INDEX('2018_commission_structure-Start'!$A$21:$I$24,MATCH($E1000,'2018_commission_structure-Start'!$A$21:$A$24,0), MATCH(Q$1,'2018_commission_structure-Start'!$A$21:$I$21,0)),0)</f>
        <v>0</v>
      </c>
      <c r="R1000" s="2">
        <f>IF($H1000&gt;K1000,MIN($H1000-K1000,L1000-K1000)*INDEX('2018_commission_structure-Start'!$A$21:$I$24,MATCH($E1000,'2018_commission_structure-Start'!$A$21:$A$24,0), MATCH(R$1,'2018_commission_structure-Start'!$A$21:$I$21,0)),0)</f>
        <v>0</v>
      </c>
      <c r="S1000" s="2">
        <f>IF(H1000&gt;L1000,(H1000-L1000)*INDEX('2018_commission_structure-Start'!$A$21:$I$24,MATCH($E1000,'2018_commission_structure-Start'!$A$21:$A$24,0),MATCH(S$1,'2018_commission_structure-Start'!$A$21:$I$21,0)),0)</f>
        <v>0</v>
      </c>
      <c r="T1000" s="6">
        <f t="shared" si="156"/>
        <v>102882.15</v>
      </c>
      <c r="U1000" s="6">
        <f t="shared" si="157"/>
        <v>220231.15</v>
      </c>
      <c r="V1000" s="6">
        <f>MIN(H1000,I1000)*INDEX('2018_commission_structure-Start'!$A$15:$J$18,MATCH($E1000,'2018_commission_structure-Start'!$A$15:$A$18,0),MATCH(V$1,'2018_commission_structure-Start'!$A$15:$J$15,0))</f>
        <v>102882.15</v>
      </c>
      <c r="W1000" s="2">
        <f>IF($H1000&gt;I1000,MIN($H1000-I1000,J1000-I1000)*INDEX('2018_commission_structure-Start'!$A$15:$J$18,MATCH($E1000,'2018_commission_structure-Start'!$A$15:$A$18,0),MATCH(W$1,'2018_commission_structure-Start'!$A$15:$J$15,0)),0)</f>
        <v>0</v>
      </c>
      <c r="X1000" s="2">
        <f>IF($H1000&gt;J1000,MIN($H1000-J1000,K1000-J1000)*INDEX('2018_commission_structure-Start'!$A$15:$J$18,MATCH($E1000,'2018_commission_structure-Start'!$A$15:$A$18,0),MATCH(X$1,'2018_commission_structure-Start'!$A$15:$J$15,0)),0)</f>
        <v>0</v>
      </c>
      <c r="Y1000" s="2">
        <f>IF($H1000&gt;K1000,MIN($H1000-K1000,L1000-K1000)*INDEX('2018_commission_structure-Start'!$A$15:$J$18,MATCH($E1000,'2018_commission_structure-Start'!$A$15:$A$18,0),MATCH(Y$1,'2018_commission_structure-Start'!$A$15:$J$15,0)),0)</f>
        <v>0</v>
      </c>
      <c r="Z1000" s="2">
        <f>IF(H1000&gt;L1000,(H1000-L1000)*INDEX('2018_commission_structure-Start'!$A$21:$I$24,MATCH($E1000,'2018_commission_structure-Start'!$A$21:$A$24,0),MATCH(Z$1,'2018_commission_structure-Start'!$A$21:$I$21,0)),0)</f>
        <v>0</v>
      </c>
      <c r="AA1000" s="6">
        <f t="shared" si="158"/>
        <v>102882.15</v>
      </c>
      <c r="AB1000" s="6">
        <f t="shared" si="159"/>
        <v>220231.15</v>
      </c>
    </row>
    <row r="1001" spans="1:28" x14ac:dyDescent="0.3">
      <c r="A1001" t="str">
        <f t="shared" si="150"/>
        <v>Nealson Niezen</v>
      </c>
      <c r="B1001">
        <v>7374898193</v>
      </c>
      <c r="C1001" t="s">
        <v>1924</v>
      </c>
      <c r="D1001" t="s">
        <v>1925</v>
      </c>
      <c r="E1001" t="s">
        <v>29</v>
      </c>
      <c r="F1001">
        <v>50715</v>
      </c>
      <c r="G1001">
        <f>COUNTIF(deals_closed!D:D,B1001)</f>
        <v>22</v>
      </c>
      <c r="H1001" s="2">
        <f>SUMIF(deals_closed!D:D,B1001,deals_closed!C:C)</f>
        <v>679046</v>
      </c>
      <c r="I1001" s="2">
        <f>VLOOKUP(E1001,'2018_commission_structure-Start'!$A$22:$I$24,9,FALSE)</f>
        <v>600000</v>
      </c>
      <c r="J1001" s="2">
        <f t="shared" si="151"/>
        <v>750000</v>
      </c>
      <c r="K1001" s="2">
        <f t="shared" si="152"/>
        <v>900000</v>
      </c>
      <c r="L1001" s="2">
        <f t="shared" si="153"/>
        <v>1200000</v>
      </c>
      <c r="M1001" s="12">
        <f t="shared" si="154"/>
        <v>1.1317433333333333</v>
      </c>
      <c r="N1001" t="str">
        <f t="shared" si="155"/>
        <v>100-125%</v>
      </c>
      <c r="O1001" s="6">
        <f>MIN(H1001,I1001)*INDEX('2018_commission_structure-Start'!$A$21:$I$24,MATCH($E1001,'2018_commission_structure-Start'!$A$21:$A$24,0),MATCH(O$1,'2018_commission_structure-Start'!$A$21:$I$21,0))</f>
        <v>78000</v>
      </c>
      <c r="P1001" s="2">
        <f>IF(H1001&gt;I1001,MIN(H1001-I1001,J1001-I1001)*INDEX('2018_commission_structure-Start'!$A$21:$I$24,MATCH($E1001,'2018_commission_structure-Start'!$A$21:$A$24,0), MATCH(P$1,'2018_commission_structure-Start'!$A$21:$I$21,0)),0)</f>
        <v>13437.820000000002</v>
      </c>
      <c r="Q1001" s="2">
        <f>IF($H1001&gt;J1001,MIN($H1001-J1001,K1001-J1001)*INDEX('2018_commission_structure-Start'!$A$21:$I$24,MATCH($E1001,'2018_commission_structure-Start'!$A$21:$A$24,0), MATCH(Q$1,'2018_commission_structure-Start'!$A$21:$I$21,0)),0)</f>
        <v>0</v>
      </c>
      <c r="R1001" s="2">
        <f>IF($H1001&gt;K1001,MIN($H1001-K1001,L1001-K1001)*INDEX('2018_commission_structure-Start'!$A$21:$I$24,MATCH($E1001,'2018_commission_structure-Start'!$A$21:$A$24,0), MATCH(R$1,'2018_commission_structure-Start'!$A$21:$I$21,0)),0)</f>
        <v>0</v>
      </c>
      <c r="S1001" s="2">
        <f>IF(H1001&gt;L1001,(H1001-L1001)*INDEX('2018_commission_structure-Start'!$A$21:$I$24,MATCH($E1001,'2018_commission_structure-Start'!$A$21:$A$24,0),MATCH(S$1,'2018_commission_structure-Start'!$A$21:$I$21,0)),0)</f>
        <v>0</v>
      </c>
      <c r="T1001" s="6">
        <f t="shared" si="156"/>
        <v>91437.82</v>
      </c>
      <c r="U1001" s="6">
        <f t="shared" si="157"/>
        <v>142152.82</v>
      </c>
      <c r="V1001" s="6">
        <f>MIN(H1001,I1001)*INDEX('2018_commission_structure-Start'!$A$15:$J$18,MATCH($E1001,'2018_commission_structure-Start'!$A$15:$A$18,0),MATCH(V$1,'2018_commission_structure-Start'!$A$15:$J$15,0))</f>
        <v>90000</v>
      </c>
      <c r="W1001" s="2">
        <f>IF($H1001&gt;I1001,MIN($H1001-I1001,J1001-I1001)*INDEX('2018_commission_structure-Start'!$A$15:$J$18,MATCH($E1001,'2018_commission_structure-Start'!$A$15:$A$18,0),MATCH(W$1,'2018_commission_structure-Start'!$A$15:$J$15,0)),0)</f>
        <v>14228.279999999999</v>
      </c>
      <c r="X1001" s="2">
        <f>IF($H1001&gt;J1001,MIN($H1001-J1001,K1001-J1001)*INDEX('2018_commission_structure-Start'!$A$15:$J$18,MATCH($E1001,'2018_commission_structure-Start'!$A$15:$A$18,0),MATCH(X$1,'2018_commission_structure-Start'!$A$15:$J$15,0)),0)</f>
        <v>0</v>
      </c>
      <c r="Y1001" s="2">
        <f>IF($H1001&gt;K1001,MIN($H1001-K1001,L1001-K1001)*INDEX('2018_commission_structure-Start'!$A$15:$J$18,MATCH($E1001,'2018_commission_structure-Start'!$A$15:$A$18,0),MATCH(Y$1,'2018_commission_structure-Start'!$A$15:$J$15,0)),0)</f>
        <v>0</v>
      </c>
      <c r="Z1001" s="2">
        <f>IF(H1001&gt;L1001,(H1001-L1001)*INDEX('2018_commission_structure-Start'!$A$21:$I$24,MATCH($E1001,'2018_commission_structure-Start'!$A$21:$A$24,0),MATCH(Z$1,'2018_commission_structure-Start'!$A$21:$I$21,0)),0)</f>
        <v>0</v>
      </c>
      <c r="AA1001" s="6">
        <f t="shared" si="158"/>
        <v>104228.28</v>
      </c>
      <c r="AB1001" s="6">
        <f t="shared" si="159"/>
        <v>154943.28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Steps</vt:lpstr>
      <vt:lpstr>model</vt:lpstr>
      <vt:lpstr>calcs</vt:lpstr>
      <vt:lpstr>Job-title Dashboard</vt:lpstr>
      <vt:lpstr>Employee Dashboard-Finish</vt:lpstr>
      <vt:lpstr>2018_commission_structure </vt:lpstr>
      <vt:lpstr>2018_commission_structure (2)</vt:lpstr>
      <vt:lpstr>Sheet7</vt:lpstr>
      <vt:lpstr>Calculations</vt:lpstr>
      <vt:lpstr>base_salary</vt:lpstr>
      <vt:lpstr>deals_closed</vt:lpstr>
      <vt:lpstr>2018_commission_structure-Start</vt:lpstr>
      <vt:lpstr>2018_commission_structure-Finis</vt:lpstr>
      <vt:lpstr>benchmark_data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Andreea Mihai</cp:lastModifiedBy>
  <dcterms:created xsi:type="dcterms:W3CDTF">2018-11-20T15:51:40Z</dcterms:created>
  <dcterms:modified xsi:type="dcterms:W3CDTF">2021-02-04T01:59:41Z</dcterms:modified>
</cp:coreProperties>
</file>